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codeName="ThisWorkbook"/>
  <mc:AlternateContent xmlns:mc="http://schemas.openxmlformats.org/markup-compatibility/2006">
    <mc:Choice Requires="x15">
      <x15ac:absPath xmlns:x15ac="http://schemas.microsoft.com/office/spreadsheetml/2010/11/ac" url="C:\Library\fsae\2027 SES\"/>
    </mc:Choice>
  </mc:AlternateContent>
  <xr:revisionPtr revIDLastSave="0" documentId="13_ncr:1_{90654B6A-DA1D-4F53-AD08-0A107E3687C3}" xr6:coauthVersionLast="47" xr6:coauthVersionMax="47" xr10:uidLastSave="{00000000-0000-0000-0000-000000000000}"/>
  <bookViews>
    <workbookView xWindow="-120" yWindow="-120" windowWidth="38640" windowHeight="15720" tabRatio="740" xr2:uid="{71802922-AB76-4655-AF43-D39C754A08E5}"/>
  </bookViews>
  <sheets>
    <sheet name="F.3.4 Steel Tube" sheetId="1" r:id="rId1"/>
    <sheet name="F.10.1-4 Modules And Container" sheetId="2" r:id="rId2"/>
    <sheet name="F.10.3.5 Module Test" sheetId="7" r:id="rId3"/>
    <sheet name="F.10.5 Battery Attachment" sheetId="3" r:id="rId4"/>
    <sheet name="F.8 Front Protection" sheetId="4" r:id="rId5"/>
    <sheet name="F.3.4.3 Welded Inserts" sheetId="5" r:id="rId6"/>
    <sheet name="F.5.12 Bolted Members" sheetId="6" r:id="rId7"/>
  </sheets>
  <definedNames>
    <definedName name="_xlnm._FilterDatabase" localSheetId="0" hidden="1">'F.3.4 Steel Tube'!$AO$94:$AW$111</definedName>
    <definedName name="_xlnm._FilterDatabase" localSheetId="6" hidden="1">'F.5.12 Bolted Members'!$A$25:$L$38</definedName>
    <definedName name="_xlnm._FilterDatabase" localSheetId="4" hidden="1">'F.8 Front Protection'!$AW$91:$AX$91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130" i="2" l="1"/>
  <c r="BW136" i="1"/>
  <c r="C4" i="6" a="1"/>
  <c r="C9" i="5" a="1"/>
  <c r="C10" i="5" a="1"/>
  <c r="C17" i="5" a="1"/>
  <c r="C4" i="5" a="1"/>
  <c r="BA42" i="7" a="1"/>
  <c r="AJ42" i="7" a="1"/>
  <c r="S42" i="7" a="1"/>
  <c r="Q10" i="7"/>
  <c r="H45" i="7" s="1"/>
  <c r="P10" i="7"/>
  <c r="Q9" i="7" a="1"/>
  <c r="O10" i="7"/>
  <c r="O9" i="7" s="1" a="1"/>
  <c r="N10" i="7"/>
  <c r="M10" i="7"/>
  <c r="M9" i="7" s="1" a="1"/>
  <c r="L10" i="7"/>
  <c r="AG105" i="2"/>
  <c r="AE105" i="2"/>
  <c r="AE104" i="2"/>
  <c r="AG104" i="2"/>
  <c r="BG66" i="7" a="1"/>
  <c r="BI66" i="7" s="1"/>
  <c r="BE66" i="7"/>
  <c r="BG65" i="7" a="1"/>
  <c r="BE65" i="7"/>
  <c r="BE62" i="7"/>
  <c r="BG53" i="7" a="1"/>
  <c r="BE53" i="7"/>
  <c r="BG52" i="7" a="1"/>
  <c r="BI52" i="7" s="1"/>
  <c r="BE52" i="7"/>
  <c r="BI48" i="7"/>
  <c r="BI47" i="7"/>
  <c r="BI46" i="7"/>
  <c r="BI45" i="7"/>
  <c r="BI44" i="7"/>
  <c r="BI43" i="7"/>
  <c r="BO10" i="7"/>
  <c r="BO9" i="7" s="1" a="1"/>
  <c r="BN10" i="7"/>
  <c r="BL10" i="7"/>
  <c r="BL9" i="7" s="1" a="1"/>
  <c r="BK10" i="7"/>
  <c r="AP66" i="7" a="1"/>
  <c r="AN66" i="7"/>
  <c r="AP65" i="7" a="1"/>
  <c r="AR65" i="7" s="1"/>
  <c r="AN65" i="7"/>
  <c r="AN62" i="7"/>
  <c r="AP53" i="7" a="1"/>
  <c r="AN53" i="7"/>
  <c r="AP52" i="7" a="1"/>
  <c r="AR52" i="7" s="1"/>
  <c r="AN52" i="7"/>
  <c r="AR48" i="7"/>
  <c r="AR47" i="7"/>
  <c r="AR46" i="7"/>
  <c r="AR45" i="7"/>
  <c r="AR44" i="7"/>
  <c r="AR43" i="7"/>
  <c r="AX10" i="7"/>
  <c r="AX9" i="7" s="1" a="1"/>
  <c r="AW10" i="7"/>
  <c r="AU10" i="7"/>
  <c r="AT10" i="7"/>
  <c r="AU9" i="7" a="1"/>
  <c r="AA47" i="7"/>
  <c r="AA48" i="7"/>
  <c r="AA46" i="7"/>
  <c r="Y66" i="7" a="1"/>
  <c r="Y65" i="7" a="1"/>
  <c r="H44" i="7" l="1"/>
  <c r="H43" i="7"/>
  <c r="BG68" i="7"/>
  <c r="BG69" i="7" s="1"/>
  <c r="BG71" i="7"/>
  <c r="BG72" i="7" s="1"/>
  <c r="BG58" i="7"/>
  <c r="BG59" i="7" s="1"/>
  <c r="BG55" i="7"/>
  <c r="BG56" i="7" s="1"/>
  <c r="BI53" i="7"/>
  <c r="BM10" i="7"/>
  <c r="BP10" i="7"/>
  <c r="BP11" i="7" s="1"/>
  <c r="BI65" i="7"/>
  <c r="AR53" i="7"/>
  <c r="AV10" i="7"/>
  <c r="AP58" i="7"/>
  <c r="AP59" i="7" s="1"/>
  <c r="AP68" i="7"/>
  <c r="AP69" i="7" s="1"/>
  <c r="AP70" i="7" s="1"/>
  <c r="AP55" i="7"/>
  <c r="AP56" i="7" s="1"/>
  <c r="AR66" i="7"/>
  <c r="AY10" i="7"/>
  <c r="AP71" i="7"/>
  <c r="AP72" i="7" s="1"/>
  <c r="AP73" i="7" s="1"/>
  <c r="BG73" i="7" l="1"/>
  <c r="AM105" i="2"/>
  <c r="BG70" i="7"/>
  <c r="AL105" i="2"/>
  <c r="BP10000" i="7"/>
  <c r="BP9994" i="7"/>
  <c r="BP9988" i="7"/>
  <c r="BP9982" i="7"/>
  <c r="BP9976" i="7"/>
  <c r="BP9970" i="7"/>
  <c r="BP9964" i="7"/>
  <c r="BP9958" i="7"/>
  <c r="BP9952" i="7"/>
  <c r="BP9946" i="7"/>
  <c r="BP9940" i="7"/>
  <c r="BP9934" i="7"/>
  <c r="BP9928" i="7"/>
  <c r="BP9922" i="7"/>
  <c r="BP9916" i="7"/>
  <c r="BP9910" i="7"/>
  <c r="BP9904" i="7"/>
  <c r="BP9898" i="7"/>
  <c r="BP9892" i="7"/>
  <c r="BP9886" i="7"/>
  <c r="BP9880" i="7"/>
  <c r="BP9874" i="7"/>
  <c r="BP9868" i="7"/>
  <c r="BP9862" i="7"/>
  <c r="BP9856" i="7"/>
  <c r="BP9850" i="7"/>
  <c r="BP9844" i="7"/>
  <c r="BP9838" i="7"/>
  <c r="BP9832" i="7"/>
  <c r="BP9826" i="7"/>
  <c r="BP9820" i="7"/>
  <c r="BP9814" i="7"/>
  <c r="BP9998" i="7"/>
  <c r="BP9992" i="7"/>
  <c r="BP9986" i="7"/>
  <c r="BP9980" i="7"/>
  <c r="BP9974" i="7"/>
  <c r="BP9968" i="7"/>
  <c r="BP9962" i="7"/>
  <c r="BP9956" i="7"/>
  <c r="BP9950" i="7"/>
  <c r="BP9944" i="7"/>
  <c r="BP9938" i="7"/>
  <c r="BP9932" i="7"/>
  <c r="BP9926" i="7"/>
  <c r="BP9920" i="7"/>
  <c r="BP9914" i="7"/>
  <c r="BP9908" i="7"/>
  <c r="BP9902" i="7"/>
  <c r="BP9896" i="7"/>
  <c r="BP9890" i="7"/>
  <c r="BP9884" i="7"/>
  <c r="BP9878" i="7"/>
  <c r="BP9872" i="7"/>
  <c r="BP9866" i="7"/>
  <c r="BP9860" i="7"/>
  <c r="BP9854" i="7"/>
  <c r="BP9848" i="7"/>
  <c r="BP9842" i="7"/>
  <c r="BP9836" i="7"/>
  <c r="BP9830" i="7"/>
  <c r="BP9824" i="7"/>
  <c r="BP9818" i="7"/>
  <c r="BP9812" i="7"/>
  <c r="BP9806" i="7"/>
  <c r="BP9800" i="7"/>
  <c r="BP9794" i="7"/>
  <c r="BP9788" i="7"/>
  <c r="BP9782" i="7"/>
  <c r="BP9776" i="7"/>
  <c r="BP9770" i="7"/>
  <c r="BP9764" i="7"/>
  <c r="BP9758" i="7"/>
  <c r="BP9752" i="7"/>
  <c r="BP9746" i="7"/>
  <c r="BP9740" i="7"/>
  <c r="BP9734" i="7"/>
  <c r="BP9728" i="7"/>
  <c r="BP9722" i="7"/>
  <c r="BP9716" i="7"/>
  <c r="BP9710" i="7"/>
  <c r="BP9704" i="7"/>
  <c r="BP9698" i="7"/>
  <c r="BP9692" i="7"/>
  <c r="BP9686" i="7"/>
  <c r="BP9680" i="7"/>
  <c r="BP9674" i="7"/>
  <c r="BP9668" i="7"/>
  <c r="BP9662" i="7"/>
  <c r="BP9656" i="7"/>
  <c r="BP9650" i="7"/>
  <c r="BP9644" i="7"/>
  <c r="BP9638" i="7"/>
  <c r="BP9632" i="7"/>
  <c r="BP9626" i="7"/>
  <c r="BP9620" i="7"/>
  <c r="BP9614" i="7"/>
  <c r="BP9608" i="7"/>
  <c r="BP9602" i="7"/>
  <c r="BP9596" i="7"/>
  <c r="BP9590" i="7"/>
  <c r="BP9584" i="7"/>
  <c r="BP9578" i="7"/>
  <c r="BP9572" i="7"/>
  <c r="BP9566" i="7"/>
  <c r="BP9560" i="7"/>
  <c r="BP9554" i="7"/>
  <c r="BP9548" i="7"/>
  <c r="BP9542" i="7"/>
  <c r="BP9536" i="7"/>
  <c r="BP9530" i="7"/>
  <c r="BP9524" i="7"/>
  <c r="BP9518" i="7"/>
  <c r="BP9512" i="7"/>
  <c r="BP9506" i="7"/>
  <c r="BP9500" i="7"/>
  <c r="BP9494" i="7"/>
  <c r="BP9996" i="7"/>
  <c r="BP9990" i="7"/>
  <c r="BP9984" i="7"/>
  <c r="BP9978" i="7"/>
  <c r="BP9972" i="7"/>
  <c r="BP9966" i="7"/>
  <c r="BP9960" i="7"/>
  <c r="BP9954" i="7"/>
  <c r="BP9948" i="7"/>
  <c r="BP9942" i="7"/>
  <c r="BP9936" i="7"/>
  <c r="BP9930" i="7"/>
  <c r="BP9924" i="7"/>
  <c r="BP9918" i="7"/>
  <c r="BP9912" i="7"/>
  <c r="BP9906" i="7"/>
  <c r="BP9900" i="7"/>
  <c r="BP9894" i="7"/>
  <c r="BP9888" i="7"/>
  <c r="BP9882" i="7"/>
  <c r="BP9876" i="7"/>
  <c r="BP9870" i="7"/>
  <c r="BP9864" i="7"/>
  <c r="BP9858" i="7"/>
  <c r="BP9852" i="7"/>
  <c r="BP9846" i="7"/>
  <c r="BP9840" i="7"/>
  <c r="BP9834" i="7"/>
  <c r="BP9828" i="7"/>
  <c r="BP9822" i="7"/>
  <c r="BP9816" i="7"/>
  <c r="BP9810" i="7"/>
  <c r="BP9804" i="7"/>
  <c r="BP9798" i="7"/>
  <c r="BP9792" i="7"/>
  <c r="BP9786" i="7"/>
  <c r="BP9780" i="7"/>
  <c r="BP9774" i="7"/>
  <c r="BP9768" i="7"/>
  <c r="BP9762" i="7"/>
  <c r="BP9756" i="7"/>
  <c r="BP9750" i="7"/>
  <c r="BP9744" i="7"/>
  <c r="BP9738" i="7"/>
  <c r="BP9732" i="7"/>
  <c r="BP9726" i="7"/>
  <c r="BP9720" i="7"/>
  <c r="BP9714" i="7"/>
  <c r="BP9708" i="7"/>
  <c r="BP9702" i="7"/>
  <c r="BP9696" i="7"/>
  <c r="BP9690" i="7"/>
  <c r="BP9684" i="7"/>
  <c r="BP9678" i="7"/>
  <c r="BP9672" i="7"/>
  <c r="BP9666" i="7"/>
  <c r="BP9660" i="7"/>
  <c r="BP9654" i="7"/>
  <c r="BP9648" i="7"/>
  <c r="BP9642" i="7"/>
  <c r="BP9636" i="7"/>
  <c r="BP9630" i="7"/>
  <c r="BP9624" i="7"/>
  <c r="BP9618" i="7"/>
  <c r="BP9612" i="7"/>
  <c r="BP9606" i="7"/>
  <c r="BP9600" i="7"/>
  <c r="BP9594" i="7"/>
  <c r="BP9588" i="7"/>
  <c r="BP9582" i="7"/>
  <c r="BP9576" i="7"/>
  <c r="BP9570" i="7"/>
  <c r="BP9564" i="7"/>
  <c r="BP9558" i="7"/>
  <c r="BP9552" i="7"/>
  <c r="BP9546" i="7"/>
  <c r="BP9540" i="7"/>
  <c r="BP9534" i="7"/>
  <c r="BP9528" i="7"/>
  <c r="BP9522" i="7"/>
  <c r="BP9516" i="7"/>
  <c r="BP9510" i="7"/>
  <c r="BP9504" i="7"/>
  <c r="BP9498" i="7"/>
  <c r="BP9492" i="7"/>
  <c r="BP9809" i="7"/>
  <c r="BP9791" i="7"/>
  <c r="BP9773" i="7"/>
  <c r="BP9755" i="7"/>
  <c r="BP9737" i="7"/>
  <c r="BP9719" i="7"/>
  <c r="BP9701" i="7"/>
  <c r="BP9683" i="7"/>
  <c r="BP9665" i="7"/>
  <c r="BP9647" i="7"/>
  <c r="BP9629" i="7"/>
  <c r="BP9611" i="7"/>
  <c r="BP9593" i="7"/>
  <c r="BP9575" i="7"/>
  <c r="BP9550" i="7"/>
  <c r="BP9526" i="7"/>
  <c r="BP9502" i="7"/>
  <c r="BP9487" i="7"/>
  <c r="BP9481" i="7"/>
  <c r="BP9475" i="7"/>
  <c r="BP9469" i="7"/>
  <c r="BP9463" i="7"/>
  <c r="BP9457" i="7"/>
  <c r="BP9451" i="7"/>
  <c r="BP9445" i="7"/>
  <c r="BP9439" i="7"/>
  <c r="BP9433" i="7"/>
  <c r="BP9427" i="7"/>
  <c r="BP9421" i="7"/>
  <c r="BP9415" i="7"/>
  <c r="BP9409" i="7"/>
  <c r="BP9403" i="7"/>
  <c r="BP9397" i="7"/>
  <c r="BP9391" i="7"/>
  <c r="BP9385" i="7"/>
  <c r="BP9379" i="7"/>
  <c r="BP9373" i="7"/>
  <c r="BP9367" i="7"/>
  <c r="BP9361" i="7"/>
  <c r="BP9355" i="7"/>
  <c r="BP9349" i="7"/>
  <c r="BP9343" i="7"/>
  <c r="BP9337" i="7"/>
  <c r="BP9331" i="7"/>
  <c r="BP9325" i="7"/>
  <c r="BP9319" i="7"/>
  <c r="BP9313" i="7"/>
  <c r="BP9307" i="7"/>
  <c r="BP9301" i="7"/>
  <c r="BP9997" i="7"/>
  <c r="BP9985" i="7"/>
  <c r="BP9973" i="7"/>
  <c r="BP9961" i="7"/>
  <c r="BP9949" i="7"/>
  <c r="BP9937" i="7"/>
  <c r="BP9925" i="7"/>
  <c r="BP9913" i="7"/>
  <c r="BP9901" i="7"/>
  <c r="BP9889" i="7"/>
  <c r="BP9877" i="7"/>
  <c r="BP9865" i="7"/>
  <c r="BP9853" i="7"/>
  <c r="BP9841" i="7"/>
  <c r="BP9829" i="7"/>
  <c r="BP9817" i="7"/>
  <c r="BP9807" i="7"/>
  <c r="BP9789" i="7"/>
  <c r="BP9771" i="7"/>
  <c r="BP9753" i="7"/>
  <c r="BP9735" i="7"/>
  <c r="BP9717" i="7"/>
  <c r="BP9699" i="7"/>
  <c r="BP9681" i="7"/>
  <c r="BP9663" i="7"/>
  <c r="BP9645" i="7"/>
  <c r="BP9627" i="7"/>
  <c r="BP9609" i="7"/>
  <c r="BP9591" i="7"/>
  <c r="BP9573" i="7"/>
  <c r="BP9556" i="7"/>
  <c r="BP9532" i="7"/>
  <c r="BP9508" i="7"/>
  <c r="BP9797" i="7"/>
  <c r="BP9779" i="7"/>
  <c r="BP9761" i="7"/>
  <c r="BP9743" i="7"/>
  <c r="BP9725" i="7"/>
  <c r="BP9707" i="7"/>
  <c r="BP9689" i="7"/>
  <c r="BP9671" i="7"/>
  <c r="BP9653" i="7"/>
  <c r="BP9635" i="7"/>
  <c r="BP9617" i="7"/>
  <c r="BP9599" i="7"/>
  <c r="BP9581" i="7"/>
  <c r="BP9563" i="7"/>
  <c r="BP9547" i="7"/>
  <c r="BP9539" i="7"/>
  <c r="BP9523" i="7"/>
  <c r="BP9515" i="7"/>
  <c r="BP9499" i="7"/>
  <c r="BP9491" i="7"/>
  <c r="BP9485" i="7"/>
  <c r="BP9479" i="7"/>
  <c r="BP9473" i="7"/>
  <c r="BP9467" i="7"/>
  <c r="BP9461" i="7"/>
  <c r="BP9455" i="7"/>
  <c r="BP9449" i="7"/>
  <c r="BP9443" i="7"/>
  <c r="BP9437" i="7"/>
  <c r="BP9431" i="7"/>
  <c r="BP9425" i="7"/>
  <c r="BP9419" i="7"/>
  <c r="BP9413" i="7"/>
  <c r="BP9407" i="7"/>
  <c r="BP9401" i="7"/>
  <c r="BP9395" i="7"/>
  <c r="BP9389" i="7"/>
  <c r="BP9383" i="7"/>
  <c r="BP9377" i="7"/>
  <c r="BP9371" i="7"/>
  <c r="BP9365" i="7"/>
  <c r="BP9359" i="7"/>
  <c r="BP9353" i="7"/>
  <c r="BP9347" i="7"/>
  <c r="BP9341" i="7"/>
  <c r="BP9335" i="7"/>
  <c r="BP9329" i="7"/>
  <c r="BP9323" i="7"/>
  <c r="BP9317" i="7"/>
  <c r="BP9311" i="7"/>
  <c r="BP9305" i="7"/>
  <c r="BP9299" i="7"/>
  <c r="BP9293" i="7"/>
  <c r="BP9562" i="7"/>
  <c r="BP9538" i="7"/>
  <c r="BP9514" i="7"/>
  <c r="BP9490" i="7"/>
  <c r="BP9484" i="7"/>
  <c r="BP9478" i="7"/>
  <c r="BP9472" i="7"/>
  <c r="BP9993" i="7"/>
  <c r="BP9981" i="7"/>
  <c r="BP9969" i="7"/>
  <c r="BP9957" i="7"/>
  <c r="BP9945" i="7"/>
  <c r="BP9933" i="7"/>
  <c r="BP9921" i="7"/>
  <c r="BP9909" i="7"/>
  <c r="BP9897" i="7"/>
  <c r="BP9885" i="7"/>
  <c r="BP9873" i="7"/>
  <c r="BP9861" i="7"/>
  <c r="BP9849" i="7"/>
  <c r="BP9837" i="7"/>
  <c r="BP9825" i="7"/>
  <c r="BP9813" i="7"/>
  <c r="BP9795" i="7"/>
  <c r="BP9777" i="7"/>
  <c r="BP9759" i="7"/>
  <c r="BP9741" i="7"/>
  <c r="BP9723" i="7"/>
  <c r="BP9705" i="7"/>
  <c r="BP9687" i="7"/>
  <c r="BP9669" i="7"/>
  <c r="BP9651" i="7"/>
  <c r="BP9633" i="7"/>
  <c r="BP9615" i="7"/>
  <c r="BP9597" i="7"/>
  <c r="BP9579" i="7"/>
  <c r="BP9553" i="7"/>
  <c r="BP9545" i="7"/>
  <c r="BP9529" i="7"/>
  <c r="BP9521" i="7"/>
  <c r="BP9505" i="7"/>
  <c r="BP9497" i="7"/>
  <c r="BP9991" i="7"/>
  <c r="BP9979" i="7"/>
  <c r="BP9967" i="7"/>
  <c r="BP9955" i="7"/>
  <c r="BP9943" i="7"/>
  <c r="BP9931" i="7"/>
  <c r="BP9919" i="7"/>
  <c r="BP9907" i="7"/>
  <c r="BP9895" i="7"/>
  <c r="BP9883" i="7"/>
  <c r="BP9871" i="7"/>
  <c r="BP9859" i="7"/>
  <c r="BP9847" i="7"/>
  <c r="BP9835" i="7"/>
  <c r="BP9823" i="7"/>
  <c r="BP9811" i="7"/>
  <c r="BP9802" i="7"/>
  <c r="BP9793" i="7"/>
  <c r="BP9784" i="7"/>
  <c r="BP9775" i="7"/>
  <c r="BP9766" i="7"/>
  <c r="BP9757" i="7"/>
  <c r="BP9748" i="7"/>
  <c r="BP9739" i="7"/>
  <c r="BP9730" i="7"/>
  <c r="BP9721" i="7"/>
  <c r="BP9712" i="7"/>
  <c r="BP9703" i="7"/>
  <c r="BP9694" i="7"/>
  <c r="BP9685" i="7"/>
  <c r="BP9676" i="7"/>
  <c r="BP9667" i="7"/>
  <c r="BP9658" i="7"/>
  <c r="BP9649" i="7"/>
  <c r="BP9640" i="7"/>
  <c r="BP9989" i="7"/>
  <c r="BP9953" i="7"/>
  <c r="BP9803" i="7"/>
  <c r="BP9785" i="7"/>
  <c r="BP9767" i="7"/>
  <c r="BP9749" i="7"/>
  <c r="BP9731" i="7"/>
  <c r="BP9713" i="7"/>
  <c r="BP9695" i="7"/>
  <c r="BP9677" i="7"/>
  <c r="BP9659" i="7"/>
  <c r="BP9641" i="7"/>
  <c r="BP9625" i="7"/>
  <c r="BP9610" i="7"/>
  <c r="BP9509" i="7"/>
  <c r="BP9483" i="7"/>
  <c r="BP9474" i="7"/>
  <c r="BP9464" i="7"/>
  <c r="BP9987" i="7"/>
  <c r="BP9951" i="7"/>
  <c r="BP9923" i="7"/>
  <c r="BP9623" i="7"/>
  <c r="BP9577" i="7"/>
  <c r="BP9535" i="7"/>
  <c r="BP9495" i="7"/>
  <c r="BP9454" i="7"/>
  <c r="BP9436" i="7"/>
  <c r="BP9411" i="7"/>
  <c r="BP9387" i="7"/>
  <c r="BP9363" i="7"/>
  <c r="BP9339" i="7"/>
  <c r="BP9315" i="7"/>
  <c r="BP9292" i="7"/>
  <c r="BP9286" i="7"/>
  <c r="BP9280" i="7"/>
  <c r="BP9274" i="7"/>
  <c r="BP9268" i="7"/>
  <c r="BP9262" i="7"/>
  <c r="BP9256" i="7"/>
  <c r="BP9250" i="7"/>
  <c r="BP9244" i="7"/>
  <c r="BP9238" i="7"/>
  <c r="BP9232" i="7"/>
  <c r="BP9226" i="7"/>
  <c r="BP9220" i="7"/>
  <c r="BP9214" i="7"/>
  <c r="BP9208" i="7"/>
  <c r="BP9202" i="7"/>
  <c r="BP9196" i="7"/>
  <c r="BP9190" i="7"/>
  <c r="BP9184" i="7"/>
  <c r="BP9178" i="7"/>
  <c r="BP9172" i="7"/>
  <c r="BP9166" i="7"/>
  <c r="BP9160" i="7"/>
  <c r="BP9154" i="7"/>
  <c r="BP9148" i="7"/>
  <c r="BP9142" i="7"/>
  <c r="BP9136" i="7"/>
  <c r="BP9130" i="7"/>
  <c r="BP9124" i="7"/>
  <c r="BP9118" i="7"/>
  <c r="BP9112" i="7"/>
  <c r="BP9106" i="7"/>
  <c r="BP9100" i="7"/>
  <c r="BP9094" i="7"/>
  <c r="BP9088" i="7"/>
  <c r="BP9082" i="7"/>
  <c r="BP9076" i="7"/>
  <c r="BP9070" i="7"/>
  <c r="BP9064" i="7"/>
  <c r="BP9058" i="7"/>
  <c r="BP9052" i="7"/>
  <c r="BP9046" i="7"/>
  <c r="BP9040" i="7"/>
  <c r="BP9034" i="7"/>
  <c r="BP9028" i="7"/>
  <c r="BP9022" i="7"/>
  <c r="BP9016" i="7"/>
  <c r="BP9010" i="7"/>
  <c r="BP9004" i="7"/>
  <c r="BP8998" i="7"/>
  <c r="BP8992" i="7"/>
  <c r="BP8986" i="7"/>
  <c r="BP9983" i="7"/>
  <c r="BP9893" i="7"/>
  <c r="BP9869" i="7"/>
  <c r="BP9845" i="7"/>
  <c r="BP9821" i="7"/>
  <c r="BP9801" i="7"/>
  <c r="BP9783" i="7"/>
  <c r="BP9765" i="7"/>
  <c r="BP9747" i="7"/>
  <c r="BP9729" i="7"/>
  <c r="BP9711" i="7"/>
  <c r="BP9693" i="7"/>
  <c r="BP9675" i="7"/>
  <c r="BP9657" i="7"/>
  <c r="BP9639" i="7"/>
  <c r="BP9622" i="7"/>
  <c r="BP9607" i="7"/>
  <c r="BP9592" i="7"/>
  <c r="BP9561" i="7"/>
  <c r="BP9549" i="7"/>
  <c r="BP9520" i="7"/>
  <c r="BP9507" i="7"/>
  <c r="BP9493" i="7"/>
  <c r="BP9482" i="7"/>
  <c r="BP9471" i="7"/>
  <c r="BP9453" i="7"/>
  <c r="BP9435" i="7"/>
  <c r="BP9418" i="7"/>
  <c r="BP9394" i="7"/>
  <c r="BP9370" i="7"/>
  <c r="BP9346" i="7"/>
  <c r="BP9322" i="7"/>
  <c r="BP9298" i="7"/>
  <c r="BP9947" i="7"/>
  <c r="BP9917" i="7"/>
  <c r="BP9891" i="7"/>
  <c r="BP9867" i="7"/>
  <c r="BP9843" i="7"/>
  <c r="BP9819" i="7"/>
  <c r="BP9799" i="7"/>
  <c r="BP9781" i="7"/>
  <c r="BP9763" i="7"/>
  <c r="BP9745" i="7"/>
  <c r="BP9727" i="7"/>
  <c r="BP9709" i="7"/>
  <c r="BP9691" i="7"/>
  <c r="BP9673" i="7"/>
  <c r="BP9655" i="7"/>
  <c r="BP9637" i="7"/>
  <c r="BP9605" i="7"/>
  <c r="BP9533" i="7"/>
  <c r="BP9462" i="7"/>
  <c r="BP9444" i="7"/>
  <c r="BP9426" i="7"/>
  <c r="BP9410" i="7"/>
  <c r="BP9402" i="7"/>
  <c r="BP9386" i="7"/>
  <c r="BP9378" i="7"/>
  <c r="BP9362" i="7"/>
  <c r="BP9354" i="7"/>
  <c r="BP9338" i="7"/>
  <c r="BP9330" i="7"/>
  <c r="BP9314" i="7"/>
  <c r="BP9306" i="7"/>
  <c r="BP9291" i="7"/>
  <c r="BP9285" i="7"/>
  <c r="BP9279" i="7"/>
  <c r="BP9273" i="7"/>
  <c r="BP9267" i="7"/>
  <c r="BP9261" i="7"/>
  <c r="BP9255" i="7"/>
  <c r="BP9249" i="7"/>
  <c r="BP9243" i="7"/>
  <c r="BP9237" i="7"/>
  <c r="BP9231" i="7"/>
  <c r="BP9225" i="7"/>
  <c r="BP9219" i="7"/>
  <c r="BP9213" i="7"/>
  <c r="BP9207" i="7"/>
  <c r="BP9201" i="7"/>
  <c r="BP9195" i="7"/>
  <c r="BP9189" i="7"/>
  <c r="BP9183" i="7"/>
  <c r="BP9177" i="7"/>
  <c r="BP9171" i="7"/>
  <c r="BP9165" i="7"/>
  <c r="BP9159" i="7"/>
  <c r="BP9153" i="7"/>
  <c r="BP9147" i="7"/>
  <c r="BP9141" i="7"/>
  <c r="BP9135" i="7"/>
  <c r="BP9129" i="7"/>
  <c r="BP9123" i="7"/>
  <c r="BP9117" i="7"/>
  <c r="BP9111" i="7"/>
  <c r="BP9105" i="7"/>
  <c r="BP9099" i="7"/>
  <c r="BP9093" i="7"/>
  <c r="BP9087" i="7"/>
  <c r="BP9965" i="7"/>
  <c r="BP9935" i="7"/>
  <c r="BP9905" i="7"/>
  <c r="BP9881" i="7"/>
  <c r="BP9857" i="7"/>
  <c r="BP9833" i="7"/>
  <c r="BP9585" i="7"/>
  <c r="BP9568" i="7"/>
  <c r="BP9555" i="7"/>
  <c r="BP9541" i="7"/>
  <c r="BP9527" i="7"/>
  <c r="BP9513" i="7"/>
  <c r="BP9501" i="7"/>
  <c r="BP9458" i="7"/>
  <c r="BP9440" i="7"/>
  <c r="BP9406" i="7"/>
  <c r="BP9382" i="7"/>
  <c r="BP9358" i="7"/>
  <c r="BP9334" i="7"/>
  <c r="BP9310" i="7"/>
  <c r="BP9295" i="7"/>
  <c r="BP9975" i="7"/>
  <c r="BP9927" i="7"/>
  <c r="BP9879" i="7"/>
  <c r="BP9706" i="7"/>
  <c r="BP9679" i="7"/>
  <c r="BP9646" i="7"/>
  <c r="BP9589" i="7"/>
  <c r="BP9567" i="7"/>
  <c r="BP9543" i="7"/>
  <c r="BP9517" i="7"/>
  <c r="BP9496" i="7"/>
  <c r="BP9476" i="7"/>
  <c r="BP9459" i="7"/>
  <c r="BP9446" i="7"/>
  <c r="BP9432" i="7"/>
  <c r="BP9420" i="7"/>
  <c r="BP9396" i="7"/>
  <c r="BP9372" i="7"/>
  <c r="BP9348" i="7"/>
  <c r="BP9324" i="7"/>
  <c r="BP9300" i="7"/>
  <c r="BP9289" i="7"/>
  <c r="BP9271" i="7"/>
  <c r="BP9253" i="7"/>
  <c r="BP9235" i="7"/>
  <c r="BP9217" i="7"/>
  <c r="BP9199" i="7"/>
  <c r="BP9181" i="7"/>
  <c r="BP9163" i="7"/>
  <c r="BP9145" i="7"/>
  <c r="BP9080" i="7"/>
  <c r="BP9067" i="7"/>
  <c r="BP9054" i="7"/>
  <c r="BP9041" i="7"/>
  <c r="BP9021" i="7"/>
  <c r="BP9008" i="7"/>
  <c r="BP8995" i="7"/>
  <c r="BP8982" i="7"/>
  <c r="BP8976" i="7"/>
  <c r="BP8970" i="7"/>
  <c r="BP8964" i="7"/>
  <c r="BP8958" i="7"/>
  <c r="BP8952" i="7"/>
  <c r="BP8946" i="7"/>
  <c r="BP8940" i="7"/>
  <c r="BP8934" i="7"/>
  <c r="BP8928" i="7"/>
  <c r="BP8922" i="7"/>
  <c r="BP8916" i="7"/>
  <c r="BP8910" i="7"/>
  <c r="BP8904" i="7"/>
  <c r="BP8898" i="7"/>
  <c r="BP8892" i="7"/>
  <c r="BP8886" i="7"/>
  <c r="BP8880" i="7"/>
  <c r="BP8874" i="7"/>
  <c r="BP8868" i="7"/>
  <c r="BP8862" i="7"/>
  <c r="BP8856" i="7"/>
  <c r="BP8850" i="7"/>
  <c r="BP8844" i="7"/>
  <c r="BP8838" i="7"/>
  <c r="BP8832" i="7"/>
  <c r="BP8826" i="7"/>
  <c r="BP8820" i="7"/>
  <c r="BP8814" i="7"/>
  <c r="BP8808" i="7"/>
  <c r="BP8802" i="7"/>
  <c r="BP8796" i="7"/>
  <c r="BP8790" i="7"/>
  <c r="BP8784" i="7"/>
  <c r="BP8778" i="7"/>
  <c r="BP8772" i="7"/>
  <c r="BP8766" i="7"/>
  <c r="BP8760" i="7"/>
  <c r="BP9875" i="7"/>
  <c r="BP9831" i="7"/>
  <c r="BP9670" i="7"/>
  <c r="BP9643" i="7"/>
  <c r="BP9613" i="7"/>
  <c r="BP9586" i="7"/>
  <c r="BP9559" i="7"/>
  <c r="BP9489" i="7"/>
  <c r="BP9442" i="7"/>
  <c r="BP9429" i="7"/>
  <c r="BP9405" i="7"/>
  <c r="BP9381" i="7"/>
  <c r="BP9357" i="7"/>
  <c r="BP9333" i="7"/>
  <c r="BP9309" i="7"/>
  <c r="BP9278" i="7"/>
  <c r="BP9260" i="7"/>
  <c r="BP9242" i="7"/>
  <c r="BP9224" i="7"/>
  <c r="BP9206" i="7"/>
  <c r="BP9188" i="7"/>
  <c r="BP9170" i="7"/>
  <c r="BP9152" i="7"/>
  <c r="BP9144" i="7"/>
  <c r="BP9079" i="7"/>
  <c r="BP9066" i="7"/>
  <c r="BP9053" i="7"/>
  <c r="BP9033" i="7"/>
  <c r="BP9020" i="7"/>
  <c r="BP9007" i="7"/>
  <c r="BP8994" i="7"/>
  <c r="BP8981" i="7"/>
  <c r="BP8975" i="7"/>
  <c r="BP8969" i="7"/>
  <c r="BP8963" i="7"/>
  <c r="BP8957" i="7"/>
  <c r="BP8951" i="7"/>
  <c r="BP8945" i="7"/>
  <c r="BP8939" i="7"/>
  <c r="BP8933" i="7"/>
  <c r="BP8927" i="7"/>
  <c r="BP8921" i="7"/>
  <c r="BP8915" i="7"/>
  <c r="BP8909" i="7"/>
  <c r="BP8903" i="7"/>
  <c r="BP8897" i="7"/>
  <c r="BP8891" i="7"/>
  <c r="BP8885" i="7"/>
  <c r="BP8879" i="7"/>
  <c r="BP8873" i="7"/>
  <c r="BP8867" i="7"/>
  <c r="BP8861" i="7"/>
  <c r="BP8855" i="7"/>
  <c r="BP8849" i="7"/>
  <c r="BP8843" i="7"/>
  <c r="BP8837" i="7"/>
  <c r="BP8831" i="7"/>
  <c r="BP9959" i="7"/>
  <c r="BP9863" i="7"/>
  <c r="BP9827" i="7"/>
  <c r="BP9790" i="7"/>
  <c r="BP9634" i="7"/>
  <c r="BP9583" i="7"/>
  <c r="BP9557" i="7"/>
  <c r="BP9511" i="7"/>
  <c r="BP9488" i="7"/>
  <c r="BP9456" i="7"/>
  <c r="BP9428" i="7"/>
  <c r="BP9404" i="7"/>
  <c r="BP9380" i="7"/>
  <c r="BP9356" i="7"/>
  <c r="BP9332" i="7"/>
  <c r="BP9308" i="7"/>
  <c r="BP9277" i="7"/>
  <c r="BP9259" i="7"/>
  <c r="BP9241" i="7"/>
  <c r="BP9223" i="7"/>
  <c r="BP9205" i="7"/>
  <c r="BP9187" i="7"/>
  <c r="BP9169" i="7"/>
  <c r="BP9151" i="7"/>
  <c r="BP9143" i="7"/>
  <c r="BP9078" i="7"/>
  <c r="BP9065" i="7"/>
  <c r="BP9045" i="7"/>
  <c r="BP9032" i="7"/>
  <c r="BP9019" i="7"/>
  <c r="BP9006" i="7"/>
  <c r="BP8993" i="7"/>
  <c r="BP8980" i="7"/>
  <c r="BP8974" i="7"/>
  <c r="BP8968" i="7"/>
  <c r="BP8962" i="7"/>
  <c r="BP8956" i="7"/>
  <c r="BP8950" i="7"/>
  <c r="BP8944" i="7"/>
  <c r="BP8938" i="7"/>
  <c r="BP8932" i="7"/>
  <c r="BP8926" i="7"/>
  <c r="BP8920" i="7"/>
  <c r="BP8914" i="7"/>
  <c r="BP8908" i="7"/>
  <c r="BP8902" i="7"/>
  <c r="BP9903" i="7"/>
  <c r="BP9724" i="7"/>
  <c r="BP9697" i="7"/>
  <c r="BP9664" i="7"/>
  <c r="BP9604" i="7"/>
  <c r="BP9531" i="7"/>
  <c r="BP9452" i="7"/>
  <c r="BP9414" i="7"/>
  <c r="BP9390" i="7"/>
  <c r="BP9366" i="7"/>
  <c r="BP9342" i="7"/>
  <c r="BP9318" i="7"/>
  <c r="BP9276" i="7"/>
  <c r="BP9258" i="7"/>
  <c r="BP9240" i="7"/>
  <c r="BP9222" i="7"/>
  <c r="BP9204" i="7"/>
  <c r="BP9186" i="7"/>
  <c r="BP9168" i="7"/>
  <c r="BP9150" i="7"/>
  <c r="BP9134" i="7"/>
  <c r="BP9127" i="7"/>
  <c r="BP9120" i="7"/>
  <c r="BP9113" i="7"/>
  <c r="BP9098" i="7"/>
  <c r="BP9091" i="7"/>
  <c r="BP9084" i="7"/>
  <c r="BP9071" i="7"/>
  <c r="BP9051" i="7"/>
  <c r="BP9038" i="7"/>
  <c r="BP9025" i="7"/>
  <c r="BP9012" i="7"/>
  <c r="BP8999" i="7"/>
  <c r="BP9999" i="7"/>
  <c r="BP9915" i="7"/>
  <c r="BP9796" i="7"/>
  <c r="BP9751" i="7"/>
  <c r="BP9616" i="7"/>
  <c r="BP9450" i="7"/>
  <c r="BP9430" i="7"/>
  <c r="BP9393" i="7"/>
  <c r="BP9375" i="7"/>
  <c r="BP9321" i="7"/>
  <c r="BP9303" i="7"/>
  <c r="BP9288" i="7"/>
  <c r="BP9247" i="7"/>
  <c r="BP9234" i="7"/>
  <c r="BP9193" i="7"/>
  <c r="BP9180" i="7"/>
  <c r="BP9108" i="7"/>
  <c r="BP9086" i="7"/>
  <c r="BP9056" i="7"/>
  <c r="BP9047" i="7"/>
  <c r="BP9027" i="7"/>
  <c r="BP9017" i="7"/>
  <c r="BP8997" i="7"/>
  <c r="BP8988" i="7"/>
  <c r="BP8978" i="7"/>
  <c r="BP8960" i="7"/>
  <c r="BP8942" i="7"/>
  <c r="BP8924" i="7"/>
  <c r="BP8906" i="7"/>
  <c r="BP8890" i="7"/>
  <c r="BP8883" i="7"/>
  <c r="BP8876" i="7"/>
  <c r="BP8869" i="7"/>
  <c r="BP8854" i="7"/>
  <c r="BP8847" i="7"/>
  <c r="BP8840" i="7"/>
  <c r="BP8833" i="7"/>
  <c r="BP8819" i="7"/>
  <c r="BP8806" i="7"/>
  <c r="BP8793" i="7"/>
  <c r="BP8780" i="7"/>
  <c r="BP8767" i="7"/>
  <c r="BP8754" i="7"/>
  <c r="BP8748" i="7"/>
  <c r="BP8742" i="7"/>
  <c r="BP8736" i="7"/>
  <c r="BP8730" i="7"/>
  <c r="BP8724" i="7"/>
  <c r="BP8718" i="7"/>
  <c r="BP8712" i="7"/>
  <c r="BP9995" i="7"/>
  <c r="BP9911" i="7"/>
  <c r="BP9851" i="7"/>
  <c r="BP9700" i="7"/>
  <c r="BP9652" i="7"/>
  <c r="BP9571" i="7"/>
  <c r="BP9537" i="7"/>
  <c r="BP9470" i="7"/>
  <c r="BP9448" i="7"/>
  <c r="BP9392" i="7"/>
  <c r="BP9374" i="7"/>
  <c r="BP9320" i="7"/>
  <c r="BP9302" i="7"/>
  <c r="BP9287" i="7"/>
  <c r="BP9246" i="7"/>
  <c r="BP9233" i="7"/>
  <c r="BP9192" i="7"/>
  <c r="BP9179" i="7"/>
  <c r="BP9139" i="7"/>
  <c r="BP9128" i="7"/>
  <c r="BP9107" i="7"/>
  <c r="BP9096" i="7"/>
  <c r="BP9085" i="7"/>
  <c r="BP9075" i="7"/>
  <c r="BP9036" i="7"/>
  <c r="BP9026" i="7"/>
  <c r="BP8987" i="7"/>
  <c r="BP8825" i="7"/>
  <c r="BP8812" i="7"/>
  <c r="BP8799" i="7"/>
  <c r="BP8786" i="7"/>
  <c r="BP8773" i="7"/>
  <c r="BP9971" i="7"/>
  <c r="BP9778" i="7"/>
  <c r="BP9736" i="7"/>
  <c r="BP9601" i="7"/>
  <c r="BP9565" i="7"/>
  <c r="BP9465" i="7"/>
  <c r="BP9423" i="7"/>
  <c r="BP9369" i="7"/>
  <c r="BP9351" i="7"/>
  <c r="BP9297" i="7"/>
  <c r="BP9283" i="7"/>
  <c r="BP9270" i="7"/>
  <c r="BP9229" i="7"/>
  <c r="BP9216" i="7"/>
  <c r="BP9175" i="7"/>
  <c r="BP9162" i="7"/>
  <c r="BP9137" i="7"/>
  <c r="BP9115" i="7"/>
  <c r="BP9073" i="7"/>
  <c r="BP9043" i="7"/>
  <c r="BP9014" i="7"/>
  <c r="BP8984" i="7"/>
  <c r="BP8966" i="7"/>
  <c r="BP8948" i="7"/>
  <c r="BP8930" i="7"/>
  <c r="BP8912" i="7"/>
  <c r="BP8895" i="7"/>
  <c r="BP8888" i="7"/>
  <c r="BP8881" i="7"/>
  <c r="BP9815" i="7"/>
  <c r="BP9682" i="7"/>
  <c r="BP9631" i="7"/>
  <c r="BP9525" i="7"/>
  <c r="BP9486" i="7"/>
  <c r="BP9400" i="7"/>
  <c r="BP9328" i="7"/>
  <c r="BP9294" i="7"/>
  <c r="BP9266" i="7"/>
  <c r="BP9254" i="7"/>
  <c r="BP9212" i="7"/>
  <c r="BP9200" i="7"/>
  <c r="BP9158" i="7"/>
  <c r="BP9146" i="7"/>
  <c r="BP9081" i="7"/>
  <c r="BP9042" i="7"/>
  <c r="BP9031" i="7"/>
  <c r="BP8983" i="7"/>
  <c r="BP8973" i="7"/>
  <c r="BP8965" i="7"/>
  <c r="BP8955" i="7"/>
  <c r="BP8947" i="7"/>
  <c r="BP8937" i="7"/>
  <c r="BP8929" i="7"/>
  <c r="BP9939" i="7"/>
  <c r="BP9769" i="7"/>
  <c r="BP9718" i="7"/>
  <c r="BP9628" i="7"/>
  <c r="BP9587" i="7"/>
  <c r="BP9551" i="7"/>
  <c r="BP9417" i="7"/>
  <c r="BP9399" i="7"/>
  <c r="BP9345" i="7"/>
  <c r="BP9327" i="7"/>
  <c r="BP9265" i="7"/>
  <c r="BP9252" i="7"/>
  <c r="BP9211" i="7"/>
  <c r="BP9198" i="7"/>
  <c r="BP9157" i="7"/>
  <c r="BP9122" i="7"/>
  <c r="BP9101" i="7"/>
  <c r="BP9069" i="7"/>
  <c r="BP9808" i="7"/>
  <c r="BP9760" i="7"/>
  <c r="BP9480" i="7"/>
  <c r="BP9434" i="7"/>
  <c r="BP9416" i="7"/>
  <c r="BP9398" i="7"/>
  <c r="BP9344" i="7"/>
  <c r="BP9326" i="7"/>
  <c r="BP9264" i="7"/>
  <c r="BP9251" i="7"/>
  <c r="BP9210" i="7"/>
  <c r="BP9197" i="7"/>
  <c r="BP9156" i="7"/>
  <c r="BP9132" i="7"/>
  <c r="BP9121" i="7"/>
  <c r="BP9110" i="7"/>
  <c r="BP9089" i="7"/>
  <c r="BP9742" i="7"/>
  <c r="BP9569" i="7"/>
  <c r="BP9447" i="7"/>
  <c r="BP9272" i="7"/>
  <c r="BP9218" i="7"/>
  <c r="BP9164" i="7"/>
  <c r="BP9057" i="7"/>
  <c r="BP9029" i="7"/>
  <c r="BP9013" i="7"/>
  <c r="BP8971" i="7"/>
  <c r="BP8943" i="7"/>
  <c r="BP8905" i="7"/>
  <c r="BP8894" i="7"/>
  <c r="BP8875" i="7"/>
  <c r="BP8866" i="7"/>
  <c r="BP8858" i="7"/>
  <c r="BP8841" i="7"/>
  <c r="BP8816" i="7"/>
  <c r="BP8792" i="7"/>
  <c r="BP8769" i="7"/>
  <c r="BP9963" i="7"/>
  <c r="BP9733" i="7"/>
  <c r="BP9441" i="7"/>
  <c r="BP9368" i="7"/>
  <c r="BP9296" i="7"/>
  <c r="BP9269" i="7"/>
  <c r="BP9215" i="7"/>
  <c r="BP9161" i="7"/>
  <c r="BP9114" i="7"/>
  <c r="BP9092" i="7"/>
  <c r="BP9072" i="7"/>
  <c r="BP9055" i="7"/>
  <c r="BP8996" i="7"/>
  <c r="BP8967" i="7"/>
  <c r="BP8954" i="7"/>
  <c r="BP8941" i="7"/>
  <c r="BP8893" i="7"/>
  <c r="BP8865" i="7"/>
  <c r="BP8857" i="7"/>
  <c r="BP8848" i="7"/>
  <c r="BP8839" i="7"/>
  <c r="BP8830" i="7"/>
  <c r="BP8815" i="7"/>
  <c r="BP8807" i="7"/>
  <c r="BP8791" i="7"/>
  <c r="BP8783" i="7"/>
  <c r="BP8768" i="7"/>
  <c r="BP8759" i="7"/>
  <c r="BP8752" i="7"/>
  <c r="BP8745" i="7"/>
  <c r="BP8738" i="7"/>
  <c r="BP8731" i="7"/>
  <c r="BP8723" i="7"/>
  <c r="BP8716" i="7"/>
  <c r="BP9715" i="7"/>
  <c r="BP9621" i="7"/>
  <c r="BP9544" i="7"/>
  <c r="BP9290" i="7"/>
  <c r="BP9236" i="7"/>
  <c r="BP9182" i="7"/>
  <c r="BP9068" i="7"/>
  <c r="BP9023" i="7"/>
  <c r="BP9009" i="7"/>
  <c r="BP8979" i="7"/>
  <c r="BP8953" i="7"/>
  <c r="BP8925" i="7"/>
  <c r="BP8872" i="7"/>
  <c r="BP8864" i="7"/>
  <c r="BP8846" i="7"/>
  <c r="BP8829" i="7"/>
  <c r="BP8805" i="7"/>
  <c r="BP8782" i="7"/>
  <c r="BP8758" i="7"/>
  <c r="BP8751" i="7"/>
  <c r="BP8744" i="7"/>
  <c r="BP8737" i="7"/>
  <c r="BP8729" i="7"/>
  <c r="BP8722" i="7"/>
  <c r="BP8715" i="7"/>
  <c r="BP9929" i="7"/>
  <c r="BP9899" i="7"/>
  <c r="BP9688" i="7"/>
  <c r="BP9603" i="7"/>
  <c r="BP9466" i="7"/>
  <c r="BP9388" i="7"/>
  <c r="BP9316" i="7"/>
  <c r="BP9257" i="7"/>
  <c r="BP9203" i="7"/>
  <c r="BP9149" i="7"/>
  <c r="BP9126" i="7"/>
  <c r="BP9104" i="7"/>
  <c r="BP9083" i="7"/>
  <c r="BP9063" i="7"/>
  <c r="BP9049" i="7"/>
  <c r="BP9035" i="7"/>
  <c r="BP8990" i="7"/>
  <c r="BP8899" i="7"/>
  <c r="BP9855" i="7"/>
  <c r="BP9661" i="7"/>
  <c r="BP9574" i="7"/>
  <c r="BP9503" i="7"/>
  <c r="BP9412" i="7"/>
  <c r="BP9340" i="7"/>
  <c r="BP9275" i="7"/>
  <c r="BP9221" i="7"/>
  <c r="BP9167" i="7"/>
  <c r="BP9140" i="7"/>
  <c r="BP9119" i="7"/>
  <c r="BP9097" i="7"/>
  <c r="BP9059" i="7"/>
  <c r="BP9977" i="7"/>
  <c r="BP9595" i="7"/>
  <c r="BP9468" i="7"/>
  <c r="BP9282" i="7"/>
  <c r="BP9191" i="7"/>
  <c r="BP9044" i="7"/>
  <c r="BP9000" i="7"/>
  <c r="BP8977" i="7"/>
  <c r="BP8936" i="7"/>
  <c r="BP8918" i="7"/>
  <c r="BP8860" i="7"/>
  <c r="BP8827" i="7"/>
  <c r="BP8795" i="7"/>
  <c r="BP8785" i="7"/>
  <c r="BP8774" i="7"/>
  <c r="BP8711" i="7"/>
  <c r="BP8704" i="7"/>
  <c r="BP8696" i="7"/>
  <c r="BP8689" i="7"/>
  <c r="BP8682" i="7"/>
  <c r="BP8675" i="7"/>
  <c r="BP8668" i="7"/>
  <c r="BP8660" i="7"/>
  <c r="BP8653" i="7"/>
  <c r="BP8646" i="7"/>
  <c r="BP8639" i="7"/>
  <c r="BP8632" i="7"/>
  <c r="BP9941" i="7"/>
  <c r="BP9580" i="7"/>
  <c r="BP9336" i="7"/>
  <c r="BP9281" i="7"/>
  <c r="BP9230" i="7"/>
  <c r="BP9185" i="7"/>
  <c r="BP9103" i="7"/>
  <c r="BP9018" i="7"/>
  <c r="BP8935" i="7"/>
  <c r="BP8917" i="7"/>
  <c r="BP8884" i="7"/>
  <c r="BP8871" i="7"/>
  <c r="BP8836" i="7"/>
  <c r="BP8804" i="7"/>
  <c r="BP8763" i="7"/>
  <c r="BP8753" i="7"/>
  <c r="BP8735" i="7"/>
  <c r="BP8727" i="7"/>
  <c r="BP8719" i="7"/>
  <c r="BP8703" i="7"/>
  <c r="BP8667" i="7"/>
  <c r="BP8631" i="7"/>
  <c r="BP8595" i="7"/>
  <c r="BP9887" i="7"/>
  <c r="BP9460" i="7"/>
  <c r="BP9228" i="7"/>
  <c r="BP9138" i="7"/>
  <c r="BP9102" i="7"/>
  <c r="BP9039" i="7"/>
  <c r="BP8913" i="7"/>
  <c r="BP8896" i="7"/>
  <c r="BP8882" i="7"/>
  <c r="BP8859" i="7"/>
  <c r="BP8794" i="7"/>
  <c r="BP8710" i="7"/>
  <c r="BP8702" i="7"/>
  <c r="BP8695" i="7"/>
  <c r="BP8688" i="7"/>
  <c r="BP8681" i="7"/>
  <c r="BP8674" i="7"/>
  <c r="BP8666" i="7"/>
  <c r="BP8659" i="7"/>
  <c r="BP8652" i="7"/>
  <c r="BP8645" i="7"/>
  <c r="BP8638" i="7"/>
  <c r="BP8630" i="7"/>
  <c r="BP8623" i="7"/>
  <c r="BP8616" i="7"/>
  <c r="BP8609" i="7"/>
  <c r="BP8602" i="7"/>
  <c r="BP8594" i="7"/>
  <c r="BP8587" i="7"/>
  <c r="BP8580" i="7"/>
  <c r="BP8573" i="7"/>
  <c r="BP8566" i="7"/>
  <c r="BP8558" i="7"/>
  <c r="BP8551" i="7"/>
  <c r="BP8544" i="7"/>
  <c r="BP8537" i="7"/>
  <c r="BP8530" i="7"/>
  <c r="BP9227" i="7"/>
  <c r="BP9176" i="7"/>
  <c r="BP9133" i="7"/>
  <c r="BP9062" i="7"/>
  <c r="BP9037" i="7"/>
  <c r="BP8991" i="7"/>
  <c r="BP8972" i="7"/>
  <c r="BP8931" i="7"/>
  <c r="BP8870" i="7"/>
  <c r="BP8835" i="7"/>
  <c r="BP8824" i="7"/>
  <c r="BP8813" i="7"/>
  <c r="BP8803" i="7"/>
  <c r="BP8771" i="7"/>
  <c r="BP8762" i="7"/>
  <c r="BP8743" i="7"/>
  <c r="BP8734" i="7"/>
  <c r="BP8726" i="7"/>
  <c r="BP8717" i="7"/>
  <c r="BP8709" i="7"/>
  <c r="BP8673" i="7"/>
  <c r="BP8637" i="7"/>
  <c r="BP8601" i="7"/>
  <c r="BP8565" i="7"/>
  <c r="BP8523" i="7"/>
  <c r="BP8517" i="7"/>
  <c r="BP8511" i="7"/>
  <c r="BP8505" i="7"/>
  <c r="BP8499" i="7"/>
  <c r="BP8493" i="7"/>
  <c r="BP8487" i="7"/>
  <c r="BP8481" i="7"/>
  <c r="BP8475" i="7"/>
  <c r="BP8469" i="7"/>
  <c r="BP8463" i="7"/>
  <c r="BP8457" i="7"/>
  <c r="BP8451" i="7"/>
  <c r="BP8445" i="7"/>
  <c r="BP8439" i="7"/>
  <c r="BP8433" i="7"/>
  <c r="BP8427" i="7"/>
  <c r="BP8421" i="7"/>
  <c r="BP8415" i="7"/>
  <c r="BP8409" i="7"/>
  <c r="BP8403" i="7"/>
  <c r="BP8397" i="7"/>
  <c r="BP8391" i="7"/>
  <c r="BP8385" i="7"/>
  <c r="BP8379" i="7"/>
  <c r="BP8373" i="7"/>
  <c r="BP8367" i="7"/>
  <c r="BP8361" i="7"/>
  <c r="BP8355" i="7"/>
  <c r="BP8349" i="7"/>
  <c r="BP8343" i="7"/>
  <c r="BP8337" i="7"/>
  <c r="BP8331" i="7"/>
  <c r="BP8325" i="7"/>
  <c r="BP8319" i="7"/>
  <c r="BP8313" i="7"/>
  <c r="BP8307" i="7"/>
  <c r="BP8301" i="7"/>
  <c r="BP8295" i="7"/>
  <c r="BP8289" i="7"/>
  <c r="BP8283" i="7"/>
  <c r="BP8277" i="7"/>
  <c r="BP9384" i="7"/>
  <c r="BP9174" i="7"/>
  <c r="BP9131" i="7"/>
  <c r="BP9095" i="7"/>
  <c r="BP9061" i="7"/>
  <c r="BP9015" i="7"/>
  <c r="BP8949" i="7"/>
  <c r="BP8911" i="7"/>
  <c r="BP8845" i="7"/>
  <c r="BP8823" i="7"/>
  <c r="BP8781" i="7"/>
  <c r="BP8761" i="7"/>
  <c r="BP8708" i="7"/>
  <c r="BP8701" i="7"/>
  <c r="BP8694" i="7"/>
  <c r="BP8687" i="7"/>
  <c r="BP8680" i="7"/>
  <c r="BP8672" i="7"/>
  <c r="BP8665" i="7"/>
  <c r="BP8658" i="7"/>
  <c r="BP8651" i="7"/>
  <c r="BP8644" i="7"/>
  <c r="BP8636" i="7"/>
  <c r="BP9839" i="7"/>
  <c r="BP9438" i="7"/>
  <c r="BP9376" i="7"/>
  <c r="BP9263" i="7"/>
  <c r="BP9173" i="7"/>
  <c r="BP9090" i="7"/>
  <c r="BP9060" i="7"/>
  <c r="BP9011" i="7"/>
  <c r="BP8834" i="7"/>
  <c r="BP8822" i="7"/>
  <c r="BP8811" i="7"/>
  <c r="BP8770" i="7"/>
  <c r="BP8750" i="7"/>
  <c r="BP8741" i="7"/>
  <c r="BP8733" i="7"/>
  <c r="BP8725" i="7"/>
  <c r="BP8679" i="7"/>
  <c r="BP8643" i="7"/>
  <c r="BP8607" i="7"/>
  <c r="BP8571" i="7"/>
  <c r="BP8535" i="7"/>
  <c r="BP8528" i="7"/>
  <c r="BP8522" i="7"/>
  <c r="BP8516" i="7"/>
  <c r="BP8510" i="7"/>
  <c r="BP8504" i="7"/>
  <c r="BP8498" i="7"/>
  <c r="BP8492" i="7"/>
  <c r="BP8486" i="7"/>
  <c r="BP8480" i="7"/>
  <c r="BP8474" i="7"/>
  <c r="BP8468" i="7"/>
  <c r="BP8462" i="7"/>
  <c r="BP8456" i="7"/>
  <c r="BP8450" i="7"/>
  <c r="BP8444" i="7"/>
  <c r="BP8438" i="7"/>
  <c r="BP8432" i="7"/>
  <c r="BP8426" i="7"/>
  <c r="BP8420" i="7"/>
  <c r="BP8414" i="7"/>
  <c r="BP8408" i="7"/>
  <c r="BP8402" i="7"/>
  <c r="BP8396" i="7"/>
  <c r="BP9312" i="7"/>
  <c r="BP9125" i="7"/>
  <c r="BP8989" i="7"/>
  <c r="BP8878" i="7"/>
  <c r="BP8821" i="7"/>
  <c r="BP8801" i="7"/>
  <c r="BP8789" i="7"/>
  <c r="BP8779" i="7"/>
  <c r="BP8707" i="7"/>
  <c r="BP8700" i="7"/>
  <c r="BP8693" i="7"/>
  <c r="BP8686" i="7"/>
  <c r="BP8678" i="7"/>
  <c r="BP8671" i="7"/>
  <c r="BP8664" i="7"/>
  <c r="BP8657" i="7"/>
  <c r="BP8650" i="7"/>
  <c r="BP8642" i="7"/>
  <c r="BP8635" i="7"/>
  <c r="BP8628" i="7"/>
  <c r="BP8621" i="7"/>
  <c r="BP8614" i="7"/>
  <c r="BP8606" i="7"/>
  <c r="BP8599" i="7"/>
  <c r="BP8592" i="7"/>
  <c r="BP8585" i="7"/>
  <c r="BP8578" i="7"/>
  <c r="BP8570" i="7"/>
  <c r="BP8563" i="7"/>
  <c r="BP8556" i="7"/>
  <c r="BP8549" i="7"/>
  <c r="BP8542" i="7"/>
  <c r="BP8534" i="7"/>
  <c r="BP9805" i="7"/>
  <c r="BP9519" i="7"/>
  <c r="BP9424" i="7"/>
  <c r="BP9364" i="7"/>
  <c r="BP9304" i="7"/>
  <c r="BP9209" i="7"/>
  <c r="BP9030" i="7"/>
  <c r="BP8985" i="7"/>
  <c r="BP8907" i="7"/>
  <c r="BP8853" i="7"/>
  <c r="BP8810" i="7"/>
  <c r="BP8800" i="7"/>
  <c r="BP8757" i="7"/>
  <c r="BP8749" i="7"/>
  <c r="BP8740" i="7"/>
  <c r="BP8732" i="7"/>
  <c r="BP8714" i="7"/>
  <c r="BP8685" i="7"/>
  <c r="BP8649" i="7"/>
  <c r="BP8613" i="7"/>
  <c r="BP8577" i="7"/>
  <c r="BP9787" i="7"/>
  <c r="BP9422" i="7"/>
  <c r="BP9360" i="7"/>
  <c r="BP9050" i="7"/>
  <c r="BP9005" i="7"/>
  <c r="BP8923" i="7"/>
  <c r="BP8889" i="7"/>
  <c r="BP8877" i="7"/>
  <c r="BP8842" i="7"/>
  <c r="BP8798" i="7"/>
  <c r="BP8788" i="7"/>
  <c r="BP8706" i="7"/>
  <c r="BP8699" i="7"/>
  <c r="BP8692" i="7"/>
  <c r="BP8684" i="7"/>
  <c r="BP8677" i="7"/>
  <c r="BP8670" i="7"/>
  <c r="BP8663" i="7"/>
  <c r="BP8656" i="7"/>
  <c r="BP8648" i="7"/>
  <c r="BP8641" i="7"/>
  <c r="BP8634" i="7"/>
  <c r="BP8627" i="7"/>
  <c r="BP8620" i="7"/>
  <c r="BP8612" i="7"/>
  <c r="BP8605" i="7"/>
  <c r="BP8598" i="7"/>
  <c r="BP8591" i="7"/>
  <c r="BP8584" i="7"/>
  <c r="BP8576" i="7"/>
  <c r="BP8569" i="7"/>
  <c r="BP8562" i="7"/>
  <c r="BP8555" i="7"/>
  <c r="BP8548" i="7"/>
  <c r="BP8540" i="7"/>
  <c r="BP9619" i="7"/>
  <c r="BP9352" i="7"/>
  <c r="BP9248" i="7"/>
  <c r="BP9155" i="7"/>
  <c r="BP9116" i="7"/>
  <c r="BP9003" i="7"/>
  <c r="BP8961" i="7"/>
  <c r="BP8852" i="7"/>
  <c r="BP8818" i="7"/>
  <c r="BP8809" i="7"/>
  <c r="BP8797" i="7"/>
  <c r="BP8777" i="7"/>
  <c r="BP8765" i="7"/>
  <c r="BP8756" i="7"/>
  <c r="BP8747" i="7"/>
  <c r="BP8739" i="7"/>
  <c r="BP8721" i="7"/>
  <c r="BP8713" i="7"/>
  <c r="BP8691" i="7"/>
  <c r="BP8655" i="7"/>
  <c r="BP8619" i="7"/>
  <c r="BP8583" i="7"/>
  <c r="BP9772" i="7"/>
  <c r="BP9245" i="7"/>
  <c r="BP9024" i="7"/>
  <c r="BP8901" i="7"/>
  <c r="BP8828" i="7"/>
  <c r="BP8669" i="7"/>
  <c r="BP8629" i="7"/>
  <c r="BP8608" i="7"/>
  <c r="BP8586" i="7"/>
  <c r="BP8567" i="7"/>
  <c r="BP8552" i="7"/>
  <c r="BP8539" i="7"/>
  <c r="BP8529" i="7"/>
  <c r="BP8386" i="7"/>
  <c r="BP8377" i="7"/>
  <c r="BP8370" i="7"/>
  <c r="BP8363" i="7"/>
  <c r="BP8356" i="7"/>
  <c r="BP8336" i="7"/>
  <c r="BP8323" i="7"/>
  <c r="BP8310" i="7"/>
  <c r="BP8297" i="7"/>
  <c r="BP8284" i="7"/>
  <c r="BP8271" i="7"/>
  <c r="BP8265" i="7"/>
  <c r="BP8259" i="7"/>
  <c r="BP8253" i="7"/>
  <c r="BP8247" i="7"/>
  <c r="BP8241" i="7"/>
  <c r="BP8235" i="7"/>
  <c r="BP8229" i="7"/>
  <c r="BP8223" i="7"/>
  <c r="BP8217" i="7"/>
  <c r="BP8211" i="7"/>
  <c r="BP9002" i="7"/>
  <c r="BP8887" i="7"/>
  <c r="BP8705" i="7"/>
  <c r="BP8662" i="7"/>
  <c r="BP8625" i="7"/>
  <c r="BP8564" i="7"/>
  <c r="BP8550" i="7"/>
  <c r="BP9598" i="7"/>
  <c r="BP9194" i="7"/>
  <c r="BP9001" i="7"/>
  <c r="BP8817" i="7"/>
  <c r="BP8755" i="7"/>
  <c r="BP8661" i="7"/>
  <c r="BP8624" i="7"/>
  <c r="BP8603" i="7"/>
  <c r="BP8581" i="7"/>
  <c r="BP8526" i="7"/>
  <c r="BP8518" i="7"/>
  <c r="BP8508" i="7"/>
  <c r="BP8500" i="7"/>
  <c r="BP8490" i="7"/>
  <c r="BP8482" i="7"/>
  <c r="BP8472" i="7"/>
  <c r="BP8464" i="7"/>
  <c r="BP8454" i="7"/>
  <c r="BP8446" i="7"/>
  <c r="BP8436" i="7"/>
  <c r="BP8428" i="7"/>
  <c r="BP8418" i="7"/>
  <c r="BP8410" i="7"/>
  <c r="BP8400" i="7"/>
  <c r="BP8392" i="7"/>
  <c r="BP8383" i="7"/>
  <c r="BP8354" i="7"/>
  <c r="BP8341" i="7"/>
  <c r="BP8328" i="7"/>
  <c r="BP8315" i="7"/>
  <c r="BP8302" i="7"/>
  <c r="BP8282" i="7"/>
  <c r="BP8698" i="7"/>
  <c r="BP8654" i="7"/>
  <c r="BP8622" i="7"/>
  <c r="BP8600" i="7"/>
  <c r="BP8579" i="7"/>
  <c r="BP8561" i="7"/>
  <c r="BP8547" i="7"/>
  <c r="BP8536" i="7"/>
  <c r="BP8375" i="7"/>
  <c r="BP8368" i="7"/>
  <c r="BP8360" i="7"/>
  <c r="BP8347" i="7"/>
  <c r="BP8334" i="7"/>
  <c r="BP8321" i="7"/>
  <c r="BP8308" i="7"/>
  <c r="BP8288" i="7"/>
  <c r="BP8275" i="7"/>
  <c r="BP8269" i="7"/>
  <c r="BP8263" i="7"/>
  <c r="BP8257" i="7"/>
  <c r="BP8251" i="7"/>
  <c r="BP8245" i="7"/>
  <c r="BP8239" i="7"/>
  <c r="BP8233" i="7"/>
  <c r="BP8227" i="7"/>
  <c r="BP8221" i="7"/>
  <c r="BP8215" i="7"/>
  <c r="BP8209" i="7"/>
  <c r="BP8203" i="7"/>
  <c r="BP8197" i="7"/>
  <c r="BP8191" i="7"/>
  <c r="BP8185" i="7"/>
  <c r="BP8179" i="7"/>
  <c r="BP8173" i="7"/>
  <c r="BP8167" i="7"/>
  <c r="BP8161" i="7"/>
  <c r="BP8155" i="7"/>
  <c r="BP8149" i="7"/>
  <c r="BP8143" i="7"/>
  <c r="BP8137" i="7"/>
  <c r="BP8131" i="7"/>
  <c r="BP8125" i="7"/>
  <c r="BP8119" i="7"/>
  <c r="BP8113" i="7"/>
  <c r="BP8107" i="7"/>
  <c r="BP8101" i="7"/>
  <c r="BP8095" i="7"/>
  <c r="BP8089" i="7"/>
  <c r="BP8083" i="7"/>
  <c r="BP8077" i="7"/>
  <c r="BP8071" i="7"/>
  <c r="BP8065" i="7"/>
  <c r="BP8059" i="7"/>
  <c r="BP8053" i="7"/>
  <c r="BP8047" i="7"/>
  <c r="BP8041" i="7"/>
  <c r="BP8035" i="7"/>
  <c r="BP8029" i="7"/>
  <c r="BP8023" i="7"/>
  <c r="BP8017" i="7"/>
  <c r="BP8011" i="7"/>
  <c r="BP8005" i="7"/>
  <c r="BP7999" i="7"/>
  <c r="BP7993" i="7"/>
  <c r="BP7987" i="7"/>
  <c r="BP7981" i="7"/>
  <c r="BP7975" i="7"/>
  <c r="BP7969" i="7"/>
  <c r="BP7963" i="7"/>
  <c r="BP7957" i="7"/>
  <c r="BP7951" i="7"/>
  <c r="BP7945" i="7"/>
  <c r="BP7939" i="7"/>
  <c r="BP7933" i="7"/>
  <c r="BP7927" i="7"/>
  <c r="BP7921" i="7"/>
  <c r="BP7915" i="7"/>
  <c r="BP7909" i="7"/>
  <c r="BP7903" i="7"/>
  <c r="BP7897" i="7"/>
  <c r="BP7891" i="7"/>
  <c r="BP7885" i="7"/>
  <c r="BP7879" i="7"/>
  <c r="BP7873" i="7"/>
  <c r="BP7867" i="7"/>
  <c r="BP7861" i="7"/>
  <c r="BP7855" i="7"/>
  <c r="BP7849" i="7"/>
  <c r="BP7843" i="7"/>
  <c r="BP7837" i="7"/>
  <c r="BP7831" i="7"/>
  <c r="BP7825" i="7"/>
  <c r="BP7819" i="7"/>
  <c r="BP7813" i="7"/>
  <c r="BP7807" i="7"/>
  <c r="BP7801" i="7"/>
  <c r="BP7795" i="7"/>
  <c r="BP7789" i="7"/>
  <c r="BP7783" i="7"/>
  <c r="BP7777" i="7"/>
  <c r="BP7771" i="7"/>
  <c r="BP7765" i="7"/>
  <c r="BP7759" i="7"/>
  <c r="BP7753" i="7"/>
  <c r="BP7747" i="7"/>
  <c r="BP7741" i="7"/>
  <c r="BP7735" i="7"/>
  <c r="BP7729" i="7"/>
  <c r="BP7723" i="7"/>
  <c r="BP7717" i="7"/>
  <c r="BP7711" i="7"/>
  <c r="BP7705" i="7"/>
  <c r="BP7699" i="7"/>
  <c r="BP7693" i="7"/>
  <c r="BP7687" i="7"/>
  <c r="BP7681" i="7"/>
  <c r="BP7675" i="7"/>
  <c r="BP7669" i="7"/>
  <c r="BP7663" i="7"/>
  <c r="BP7657" i="7"/>
  <c r="BP7651" i="7"/>
  <c r="BP7645" i="7"/>
  <c r="BP7639" i="7"/>
  <c r="BP7633" i="7"/>
  <c r="BP7627" i="7"/>
  <c r="BP9477" i="7"/>
  <c r="BP8746" i="7"/>
  <c r="BP8697" i="7"/>
  <c r="BP8618" i="7"/>
  <c r="BP8597" i="7"/>
  <c r="BP8575" i="7"/>
  <c r="BP8546" i="7"/>
  <c r="BP8525" i="7"/>
  <c r="BP8515" i="7"/>
  <c r="BP8507" i="7"/>
  <c r="BP8497" i="7"/>
  <c r="BP8489" i="7"/>
  <c r="BP8479" i="7"/>
  <c r="BP8471" i="7"/>
  <c r="BP8461" i="7"/>
  <c r="BP8453" i="7"/>
  <c r="BP8443" i="7"/>
  <c r="BP8435" i="7"/>
  <c r="BP8425" i="7"/>
  <c r="BP8417" i="7"/>
  <c r="BP8407" i="7"/>
  <c r="BP8399" i="7"/>
  <c r="BP8390" i="7"/>
  <c r="BP8382" i="7"/>
  <c r="BP8353" i="7"/>
  <c r="BP8340" i="7"/>
  <c r="BP8327" i="7"/>
  <c r="BP8314" i="7"/>
  <c r="BP8294" i="7"/>
  <c r="BP8281" i="7"/>
  <c r="BP8863" i="7"/>
  <c r="BP8690" i="7"/>
  <c r="BP8647" i="7"/>
  <c r="BP8560" i="7"/>
  <c r="BP8533" i="7"/>
  <c r="BP8389" i="7"/>
  <c r="BP8374" i="7"/>
  <c r="BP8366" i="7"/>
  <c r="BP8359" i="7"/>
  <c r="BP8346" i="7"/>
  <c r="BP8333" i="7"/>
  <c r="BP8320" i="7"/>
  <c r="BP8300" i="7"/>
  <c r="BP8287" i="7"/>
  <c r="BP8274" i="7"/>
  <c r="BP8268" i="7"/>
  <c r="BP8262" i="7"/>
  <c r="BP8256" i="7"/>
  <c r="BP8250" i="7"/>
  <c r="BP8244" i="7"/>
  <c r="BP8238" i="7"/>
  <c r="BP8232" i="7"/>
  <c r="BP8226" i="7"/>
  <c r="BP8220" i="7"/>
  <c r="BP8214" i="7"/>
  <c r="BP8208" i="7"/>
  <c r="BP8202" i="7"/>
  <c r="BP8196" i="7"/>
  <c r="BP8190" i="7"/>
  <c r="BP8184" i="7"/>
  <c r="BP8178" i="7"/>
  <c r="BP8172" i="7"/>
  <c r="BP8166" i="7"/>
  <c r="BP8160" i="7"/>
  <c r="BP8154" i="7"/>
  <c r="BP8148" i="7"/>
  <c r="BP8142" i="7"/>
  <c r="BP8136" i="7"/>
  <c r="BP8130" i="7"/>
  <c r="BP8124" i="7"/>
  <c r="BP8118" i="7"/>
  <c r="BP8112" i="7"/>
  <c r="BP8106" i="7"/>
  <c r="BP8100" i="7"/>
  <c r="BP8094" i="7"/>
  <c r="BP8088" i="7"/>
  <c r="BP8082" i="7"/>
  <c r="BP8076" i="7"/>
  <c r="BP8070" i="7"/>
  <c r="BP8064" i="7"/>
  <c r="BP8058" i="7"/>
  <c r="BP8052" i="7"/>
  <c r="BP8046" i="7"/>
  <c r="BP8040" i="7"/>
  <c r="BP8034" i="7"/>
  <c r="BP8028" i="7"/>
  <c r="BP8022" i="7"/>
  <c r="BP8016" i="7"/>
  <c r="BP8010" i="7"/>
  <c r="BP8004" i="7"/>
  <c r="BP7998" i="7"/>
  <c r="BP7992" i="7"/>
  <c r="BP7986" i="7"/>
  <c r="BP7980" i="7"/>
  <c r="BP7974" i="7"/>
  <c r="BP7968" i="7"/>
  <c r="BP7962" i="7"/>
  <c r="BP7956" i="7"/>
  <c r="BP9408" i="7"/>
  <c r="BP9109" i="7"/>
  <c r="BP8959" i="7"/>
  <c r="BP8617" i="7"/>
  <c r="BP8596" i="7"/>
  <c r="BP8574" i="7"/>
  <c r="BP8559" i="7"/>
  <c r="BP9284" i="7"/>
  <c r="BP9048" i="7"/>
  <c r="BP8775" i="7"/>
  <c r="BP8720" i="7"/>
  <c r="BP8610" i="7"/>
  <c r="BP8588" i="7"/>
  <c r="BP8553" i="7"/>
  <c r="BP8520" i="7"/>
  <c r="BP8512" i="7"/>
  <c r="BP8502" i="7"/>
  <c r="BP8494" i="7"/>
  <c r="BP8484" i="7"/>
  <c r="BP8476" i="7"/>
  <c r="BP8466" i="7"/>
  <c r="BP8458" i="7"/>
  <c r="BP8448" i="7"/>
  <c r="BP8440" i="7"/>
  <c r="BP8430" i="7"/>
  <c r="BP8422" i="7"/>
  <c r="BP8412" i="7"/>
  <c r="BP8404" i="7"/>
  <c r="BP8394" i="7"/>
  <c r="BP8378" i="7"/>
  <c r="BP8350" i="7"/>
  <c r="BP8330" i="7"/>
  <c r="BP8317" i="7"/>
  <c r="BP8304" i="7"/>
  <c r="BP8291" i="7"/>
  <c r="BP8278" i="7"/>
  <c r="BP9754" i="7"/>
  <c r="BP8900" i="7"/>
  <c r="BP8604" i="7"/>
  <c r="BP8851" i="7"/>
  <c r="BP8590" i="7"/>
  <c r="BP8365" i="7"/>
  <c r="BP8312" i="7"/>
  <c r="BP8299" i="7"/>
  <c r="BP8286" i="7"/>
  <c r="BP8273" i="7"/>
  <c r="BP8261" i="7"/>
  <c r="BP8249" i="7"/>
  <c r="BP8237" i="7"/>
  <c r="BP8225" i="7"/>
  <c r="BP8213" i="7"/>
  <c r="BP8182" i="7"/>
  <c r="BP8171" i="7"/>
  <c r="BP8162" i="7"/>
  <c r="BP8151" i="7"/>
  <c r="BP8110" i="7"/>
  <c r="BP8099" i="7"/>
  <c r="BP8090" i="7"/>
  <c r="BP8079" i="7"/>
  <c r="BP8038" i="7"/>
  <c r="BP8030" i="7"/>
  <c r="BP8020" i="7"/>
  <c r="BP8012" i="7"/>
  <c r="BP8002" i="7"/>
  <c r="BP7994" i="7"/>
  <c r="BP7984" i="7"/>
  <c r="BP7976" i="7"/>
  <c r="BP7966" i="7"/>
  <c r="BP7958" i="7"/>
  <c r="BP7763" i="7"/>
  <c r="BP7750" i="7"/>
  <c r="BP7737" i="7"/>
  <c r="BP7724" i="7"/>
  <c r="BP7704" i="7"/>
  <c r="BP7691" i="7"/>
  <c r="BP7678" i="7"/>
  <c r="BP7665" i="7"/>
  <c r="BP7652" i="7"/>
  <c r="BP7632" i="7"/>
  <c r="BP9239" i="7"/>
  <c r="BP8582" i="7"/>
  <c r="BP8541" i="7"/>
  <c r="BP8364" i="7"/>
  <c r="BP8324" i="7"/>
  <c r="BP8311" i="7"/>
  <c r="BP8298" i="7"/>
  <c r="BP8285" i="7"/>
  <c r="BP8272" i="7"/>
  <c r="BP8260" i="7"/>
  <c r="BP8248" i="7"/>
  <c r="BP8236" i="7"/>
  <c r="BP8224" i="7"/>
  <c r="BP8212" i="7"/>
  <c r="BP8170" i="7"/>
  <c r="BP8159" i="7"/>
  <c r="BP8150" i="7"/>
  <c r="BP8139" i="7"/>
  <c r="BP8098" i="7"/>
  <c r="BP8087" i="7"/>
  <c r="BP8078" i="7"/>
  <c r="BP8067" i="7"/>
  <c r="BP8037" i="7"/>
  <c r="BP8027" i="7"/>
  <c r="BP8019" i="7"/>
  <c r="BP8009" i="7"/>
  <c r="BP8001" i="7"/>
  <c r="BP7991" i="7"/>
  <c r="BP7983" i="7"/>
  <c r="BP7973" i="7"/>
  <c r="BP7965" i="7"/>
  <c r="BP7762" i="7"/>
  <c r="BP7749" i="7"/>
  <c r="BP7736" i="7"/>
  <c r="BP7716" i="7"/>
  <c r="BP7703" i="7"/>
  <c r="BP7690" i="7"/>
  <c r="BP7677" i="7"/>
  <c r="BP7664" i="7"/>
  <c r="BP7644" i="7"/>
  <c r="BP7631" i="7"/>
  <c r="BP9077" i="7"/>
  <c r="BP8787" i="7"/>
  <c r="BP8640" i="7"/>
  <c r="BP8572" i="7"/>
  <c r="BP8519" i="7"/>
  <c r="BP8501" i="7"/>
  <c r="BP8483" i="7"/>
  <c r="BP8465" i="7"/>
  <c r="BP8447" i="7"/>
  <c r="BP8429" i="7"/>
  <c r="BP8411" i="7"/>
  <c r="BP8393" i="7"/>
  <c r="BP8200" i="7"/>
  <c r="BP8189" i="7"/>
  <c r="BP8180" i="7"/>
  <c r="BP8169" i="7"/>
  <c r="BP8128" i="7"/>
  <c r="BP8117" i="7"/>
  <c r="BP8108" i="7"/>
  <c r="BP8097" i="7"/>
  <c r="BP8056" i="7"/>
  <c r="BP8045" i="7"/>
  <c r="BP7955" i="7"/>
  <c r="BP7948" i="7"/>
  <c r="BP7941" i="7"/>
  <c r="BP7934" i="7"/>
  <c r="BP7926" i="7"/>
  <c r="BP7919" i="7"/>
  <c r="BP7912" i="7"/>
  <c r="BP7905" i="7"/>
  <c r="BP7898" i="7"/>
  <c r="BP7890" i="7"/>
  <c r="BP7883" i="7"/>
  <c r="BP9074" i="7"/>
  <c r="BP8538" i="7"/>
  <c r="BP8776" i="7"/>
  <c r="BP8633" i="7"/>
  <c r="BP8568" i="7"/>
  <c r="BP8514" i="7"/>
  <c r="BP8496" i="7"/>
  <c r="BP8478" i="7"/>
  <c r="BP8460" i="7"/>
  <c r="BP8442" i="7"/>
  <c r="BP8424" i="7"/>
  <c r="BP8406" i="7"/>
  <c r="BP8306" i="7"/>
  <c r="BP8293" i="7"/>
  <c r="BP8280" i="7"/>
  <c r="BP8188" i="7"/>
  <c r="BP8177" i="7"/>
  <c r="BP8168" i="7"/>
  <c r="BP8157" i="7"/>
  <c r="BP8116" i="7"/>
  <c r="BP8105" i="7"/>
  <c r="BP8096" i="7"/>
  <c r="BP8085" i="7"/>
  <c r="BP8044" i="7"/>
  <c r="BP7954" i="7"/>
  <c r="BP7947" i="7"/>
  <c r="BP7940" i="7"/>
  <c r="BP7932" i="7"/>
  <c r="BP7925" i="7"/>
  <c r="BP7918" i="7"/>
  <c r="BP7911" i="7"/>
  <c r="BP7904" i="7"/>
  <c r="BP7896" i="7"/>
  <c r="BP7889" i="7"/>
  <c r="BP7882" i="7"/>
  <c r="BP7875" i="7"/>
  <c r="BP7868" i="7"/>
  <c r="BP7860" i="7"/>
  <c r="BP7853" i="7"/>
  <c r="BP7846" i="7"/>
  <c r="BP7839" i="7"/>
  <c r="BP7832" i="7"/>
  <c r="BP7824" i="7"/>
  <c r="BP7817" i="7"/>
  <c r="BP7810" i="7"/>
  <c r="BP7803" i="7"/>
  <c r="BP7796" i="7"/>
  <c r="BP7788" i="7"/>
  <c r="BP7781" i="7"/>
  <c r="BP7774" i="7"/>
  <c r="BP7767" i="7"/>
  <c r="BP7754" i="7"/>
  <c r="BP7734" i="7"/>
  <c r="BP8615" i="7"/>
  <c r="BP8557" i="7"/>
  <c r="BP8513" i="7"/>
  <c r="BP8495" i="7"/>
  <c r="BP8477" i="7"/>
  <c r="BP8459" i="7"/>
  <c r="BP8441" i="7"/>
  <c r="BP8423" i="7"/>
  <c r="BP8405" i="7"/>
  <c r="BP8318" i="7"/>
  <c r="BP8305" i="7"/>
  <c r="BP8292" i="7"/>
  <c r="BP8279" i="7"/>
  <c r="BP8176" i="7"/>
  <c r="BP8165" i="7"/>
  <c r="BP8156" i="7"/>
  <c r="BP8145" i="7"/>
  <c r="BP8104" i="7"/>
  <c r="BP8093" i="7"/>
  <c r="BP8084" i="7"/>
  <c r="BP8073" i="7"/>
  <c r="BP7953" i="7"/>
  <c r="BP7946" i="7"/>
  <c r="BP7938" i="7"/>
  <c r="BP7931" i="7"/>
  <c r="BP7924" i="7"/>
  <c r="BP7917" i="7"/>
  <c r="BP7910" i="7"/>
  <c r="BP7902" i="7"/>
  <c r="BP7895" i="7"/>
  <c r="BP9350" i="7"/>
  <c r="BP8626" i="7"/>
  <c r="BP8527" i="7"/>
  <c r="BP8488" i="7"/>
  <c r="BP8455" i="7"/>
  <c r="BP8395" i="7"/>
  <c r="BP8369" i="7"/>
  <c r="BP8344" i="7"/>
  <c r="BP8322" i="7"/>
  <c r="BP8255" i="7"/>
  <c r="BP8216" i="7"/>
  <c r="BP8195" i="7"/>
  <c r="BP8144" i="7"/>
  <c r="BP8126" i="7"/>
  <c r="BP8521" i="7"/>
  <c r="BP8452" i="7"/>
  <c r="BP8419" i="7"/>
  <c r="BP8388" i="7"/>
  <c r="BP8296" i="7"/>
  <c r="BP8231" i="7"/>
  <c r="BP8194" i="7"/>
  <c r="BP8175" i="7"/>
  <c r="BP8158" i="7"/>
  <c r="BP8141" i="7"/>
  <c r="BP8051" i="7"/>
  <c r="BP8036" i="7"/>
  <c r="BP7989" i="7"/>
  <c r="BP7959" i="7"/>
  <c r="BP7922" i="7"/>
  <c r="BP7908" i="7"/>
  <c r="BP7886" i="7"/>
  <c r="BP7865" i="7"/>
  <c r="BP7856" i="7"/>
  <c r="BP7836" i="7"/>
  <c r="BP7827" i="7"/>
  <c r="BP7808" i="7"/>
  <c r="BP7798" i="7"/>
  <c r="BP7779" i="7"/>
  <c r="BP7769" i="7"/>
  <c r="BP7760" i="7"/>
  <c r="BP7743" i="7"/>
  <c r="BP7718" i="7"/>
  <c r="BP7709" i="7"/>
  <c r="BP7694" i="7"/>
  <c r="BP7686" i="7"/>
  <c r="BP7670" i="7"/>
  <c r="BP7662" i="7"/>
  <c r="BP7647" i="7"/>
  <c r="BP7617" i="7"/>
  <c r="BP7604" i="7"/>
  <c r="BP7591" i="7"/>
  <c r="BP7578" i="7"/>
  <c r="BP7571" i="7"/>
  <c r="BP7558" i="7"/>
  <c r="BP7545" i="7"/>
  <c r="BP7532" i="7"/>
  <c r="BP8593" i="7"/>
  <c r="BP8449" i="7"/>
  <c r="BP8387" i="7"/>
  <c r="BP8362" i="7"/>
  <c r="BP8339" i="7"/>
  <c r="BP8316" i="7"/>
  <c r="BP8252" i="7"/>
  <c r="BP8230" i="7"/>
  <c r="BP8210" i="7"/>
  <c r="BP8193" i="7"/>
  <c r="BP8140" i="7"/>
  <c r="BP8122" i="7"/>
  <c r="BP8103" i="7"/>
  <c r="BP8086" i="7"/>
  <c r="BP8069" i="7"/>
  <c r="BP8033" i="7"/>
  <c r="BP8003" i="7"/>
  <c r="BP7988" i="7"/>
  <c r="BP7972" i="7"/>
  <c r="BP7944" i="7"/>
  <c r="BP7920" i="7"/>
  <c r="BP7884" i="7"/>
  <c r="BP7874" i="7"/>
  <c r="BP7854" i="7"/>
  <c r="BP7845" i="7"/>
  <c r="BP7826" i="7"/>
  <c r="BP7816" i="7"/>
  <c r="BP7797" i="7"/>
  <c r="BP7787" i="7"/>
  <c r="BP7768" i="7"/>
  <c r="BP7751" i="7"/>
  <c r="BP7742" i="7"/>
  <c r="BP7733" i="7"/>
  <c r="BP7725" i="7"/>
  <c r="BP7701" i="7"/>
  <c r="BP7654" i="7"/>
  <c r="BP7638" i="7"/>
  <c r="BP7630" i="7"/>
  <c r="BP7623" i="7"/>
  <c r="BP7610" i="7"/>
  <c r="BP7597" i="7"/>
  <c r="BP7584" i="7"/>
  <c r="BP7577" i="7"/>
  <c r="BP7564" i="7"/>
  <c r="BP7551" i="7"/>
  <c r="BP7538" i="7"/>
  <c r="BP7525" i="7"/>
  <c r="BP7519" i="7"/>
  <c r="BP7513" i="7"/>
  <c r="BP7507" i="7"/>
  <c r="BP7501" i="7"/>
  <c r="BP7495" i="7"/>
  <c r="BP7489" i="7"/>
  <c r="BP7483" i="7"/>
  <c r="BP7477" i="7"/>
  <c r="BP7471" i="7"/>
  <c r="BP7465" i="7"/>
  <c r="BP7459" i="7"/>
  <c r="BP7453" i="7"/>
  <c r="BP7447" i="7"/>
  <c r="BP7441" i="7"/>
  <c r="BP7435" i="7"/>
  <c r="BP7429" i="7"/>
  <c r="BP7423" i="7"/>
  <c r="BP7417" i="7"/>
  <c r="BP7411" i="7"/>
  <c r="BP7405" i="7"/>
  <c r="BP7399" i="7"/>
  <c r="BP7393" i="7"/>
  <c r="BP7387" i="7"/>
  <c r="BP7381" i="7"/>
  <c r="BP7375" i="7"/>
  <c r="BP7369" i="7"/>
  <c r="BP7363" i="7"/>
  <c r="BP7357" i="7"/>
  <c r="BP7351" i="7"/>
  <c r="BP7345" i="7"/>
  <c r="BP7339" i="7"/>
  <c r="BP7333" i="7"/>
  <c r="BP7327" i="7"/>
  <c r="BP7321" i="7"/>
  <c r="BP7315" i="7"/>
  <c r="BP7309" i="7"/>
  <c r="BP7303" i="7"/>
  <c r="BP7297" i="7"/>
  <c r="BP7291" i="7"/>
  <c r="BP7285" i="7"/>
  <c r="BP7279" i="7"/>
  <c r="BP7273" i="7"/>
  <c r="BP7267" i="7"/>
  <c r="BP7261" i="7"/>
  <c r="BP7255" i="7"/>
  <c r="BP7249" i="7"/>
  <c r="BP7243" i="7"/>
  <c r="BP7237" i="7"/>
  <c r="BP7231" i="7"/>
  <c r="BP7225" i="7"/>
  <c r="BP7219" i="7"/>
  <c r="BP7213" i="7"/>
  <c r="BP7207" i="7"/>
  <c r="BP7201" i="7"/>
  <c r="BP7195" i="7"/>
  <c r="BP7189" i="7"/>
  <c r="BP7183" i="7"/>
  <c r="BP7177" i="7"/>
  <c r="BP7171" i="7"/>
  <c r="BP7165" i="7"/>
  <c r="BP7159" i="7"/>
  <c r="BP7153" i="7"/>
  <c r="BP7147" i="7"/>
  <c r="BP7141" i="7"/>
  <c r="BP7135" i="7"/>
  <c r="BP7129" i="7"/>
  <c r="BP7123" i="7"/>
  <c r="BP7117" i="7"/>
  <c r="BP7111" i="7"/>
  <c r="BP7105" i="7"/>
  <c r="BP7099" i="7"/>
  <c r="BP7093" i="7"/>
  <c r="BP7087" i="7"/>
  <c r="BP7081" i="7"/>
  <c r="BP7075" i="7"/>
  <c r="BP7069" i="7"/>
  <c r="BP7063" i="7"/>
  <c r="BP7057" i="7"/>
  <c r="BP7051" i="7"/>
  <c r="BP7045" i="7"/>
  <c r="BP7039" i="7"/>
  <c r="BP7033" i="7"/>
  <c r="BP7027" i="7"/>
  <c r="BP7021" i="7"/>
  <c r="BP7015" i="7"/>
  <c r="BP7009" i="7"/>
  <c r="BP7003" i="7"/>
  <c r="BP6997" i="7"/>
  <c r="BP6991" i="7"/>
  <c r="BP8919" i="7"/>
  <c r="BP8589" i="7"/>
  <c r="BP8416" i="7"/>
  <c r="BP8358" i="7"/>
  <c r="BP8338" i="7"/>
  <c r="BP8270" i="7"/>
  <c r="BP8207" i="7"/>
  <c r="BP8192" i="7"/>
  <c r="BP8174" i="7"/>
  <c r="BP8138" i="7"/>
  <c r="BP8121" i="7"/>
  <c r="BP8068" i="7"/>
  <c r="BP8050" i="7"/>
  <c r="BP8032" i="7"/>
  <c r="BP8018" i="7"/>
  <c r="BP7971" i="7"/>
  <c r="BP7907" i="7"/>
  <c r="BP7894" i="7"/>
  <c r="BP7864" i="7"/>
  <c r="BP7835" i="7"/>
  <c r="BP7806" i="7"/>
  <c r="BP7778" i="7"/>
  <c r="BP7708" i="7"/>
  <c r="BP7685" i="7"/>
  <c r="BP7661" i="7"/>
  <c r="BP7646" i="7"/>
  <c r="BP7637" i="7"/>
  <c r="BP7616" i="7"/>
  <c r="BP7603" i="7"/>
  <c r="BP7590" i="7"/>
  <c r="BP7583" i="7"/>
  <c r="BP7570" i="7"/>
  <c r="BP7557" i="7"/>
  <c r="BP7544" i="7"/>
  <c r="BP7531" i="7"/>
  <c r="BP8509" i="7"/>
  <c r="BP8473" i="7"/>
  <c r="BP8413" i="7"/>
  <c r="BP8384" i="7"/>
  <c r="BP8357" i="7"/>
  <c r="BP8335" i="7"/>
  <c r="BP8290" i="7"/>
  <c r="BP8267" i="7"/>
  <c r="BP8228" i="7"/>
  <c r="BP8206" i="7"/>
  <c r="BP8153" i="7"/>
  <c r="BP8135" i="7"/>
  <c r="BP8120" i="7"/>
  <c r="BP8102" i="7"/>
  <c r="BP8066" i="7"/>
  <c r="BP8049" i="7"/>
  <c r="BP8015" i="7"/>
  <c r="BP7985" i="7"/>
  <c r="BP7970" i="7"/>
  <c r="BP7943" i="7"/>
  <c r="BP7930" i="7"/>
  <c r="BP7906" i="7"/>
  <c r="BP7872" i="7"/>
  <c r="BP7863" i="7"/>
  <c r="BP7844" i="7"/>
  <c r="BP7834" i="7"/>
  <c r="BP7815" i="7"/>
  <c r="BP7805" i="7"/>
  <c r="BP7786" i="7"/>
  <c r="BP7776" i="7"/>
  <c r="BP7758" i="7"/>
  <c r="BP7740" i="7"/>
  <c r="BP7732" i="7"/>
  <c r="BP7715" i="7"/>
  <c r="BP7700" i="7"/>
  <c r="BP7692" i="7"/>
  <c r="BP7684" i="7"/>
  <c r="BP7676" i="7"/>
  <c r="BP7668" i="7"/>
  <c r="BP7653" i="7"/>
  <c r="BP7629" i="7"/>
  <c r="BP7622" i="7"/>
  <c r="BP7609" i="7"/>
  <c r="BP7596" i="7"/>
  <c r="BP7589" i="7"/>
  <c r="BP7576" i="7"/>
  <c r="BP7563" i="7"/>
  <c r="BP7550" i="7"/>
  <c r="BP7537" i="7"/>
  <c r="BP7524" i="7"/>
  <c r="BP7518" i="7"/>
  <c r="BP7512" i="7"/>
  <c r="BP7506" i="7"/>
  <c r="BP7500" i="7"/>
  <c r="BP7494" i="7"/>
  <c r="BP7488" i="7"/>
  <c r="BP7482" i="7"/>
  <c r="BP7476" i="7"/>
  <c r="BP7470" i="7"/>
  <c r="BP7464" i="7"/>
  <c r="BP7458" i="7"/>
  <c r="BP7452" i="7"/>
  <c r="BP7446" i="7"/>
  <c r="BP7440" i="7"/>
  <c r="BP7434" i="7"/>
  <c r="BP7428" i="7"/>
  <c r="BP7422" i="7"/>
  <c r="BP7416" i="7"/>
  <c r="BP7410" i="7"/>
  <c r="BP7404" i="7"/>
  <c r="BP7398" i="7"/>
  <c r="BP7392" i="7"/>
  <c r="BP7386" i="7"/>
  <c r="BP7380" i="7"/>
  <c r="BP7374" i="7"/>
  <c r="BP7368" i="7"/>
  <c r="BP7362" i="7"/>
  <c r="BP8506" i="7"/>
  <c r="BP8381" i="7"/>
  <c r="BP8332" i="7"/>
  <c r="BP8266" i="7"/>
  <c r="BP8246" i="7"/>
  <c r="BP8205" i="7"/>
  <c r="BP8187" i="7"/>
  <c r="BP8134" i="7"/>
  <c r="BP8764" i="7"/>
  <c r="BP8554" i="7"/>
  <c r="BP8503" i="7"/>
  <c r="BP8470" i="7"/>
  <c r="BP8437" i="7"/>
  <c r="BP8380" i="7"/>
  <c r="BP8309" i="7"/>
  <c r="BP8243" i="7"/>
  <c r="BP8186" i="7"/>
  <c r="BP8152" i="7"/>
  <c r="BP8133" i="7"/>
  <c r="BP8115" i="7"/>
  <c r="BP8062" i="7"/>
  <c r="BP7997" i="7"/>
  <c r="BP7967" i="7"/>
  <c r="BP7929" i="7"/>
  <c r="BP7916" i="7"/>
  <c r="BP7892" i="7"/>
  <c r="BP7871" i="7"/>
  <c r="BP7842" i="7"/>
  <c r="BP7814" i="7"/>
  <c r="BP7785" i="7"/>
  <c r="BP7757" i="7"/>
  <c r="BP7748" i="7"/>
  <c r="BP7739" i="7"/>
  <c r="BP7731" i="7"/>
  <c r="BP7714" i="7"/>
  <c r="BP7667" i="7"/>
  <c r="BP7643" i="7"/>
  <c r="BP7628" i="7"/>
  <c r="BP7621" i="7"/>
  <c r="BP7608" i="7"/>
  <c r="BP7601" i="7"/>
  <c r="BP7588" i="7"/>
  <c r="BP7575" i="7"/>
  <c r="BP7562" i="7"/>
  <c r="BP7549" i="7"/>
  <c r="BP7536" i="7"/>
  <c r="BP7529" i="7"/>
  <c r="BP7523" i="7"/>
  <c r="BP7517" i="7"/>
  <c r="BP7511" i="7"/>
  <c r="BP7505" i="7"/>
  <c r="BP7499" i="7"/>
  <c r="BP7493" i="7"/>
  <c r="BP7487" i="7"/>
  <c r="BP7481" i="7"/>
  <c r="BP7475" i="7"/>
  <c r="BP7469" i="7"/>
  <c r="BP7463" i="7"/>
  <c r="BP7457" i="7"/>
  <c r="BP7451" i="7"/>
  <c r="BP7445" i="7"/>
  <c r="BP7439" i="7"/>
  <c r="BP7433" i="7"/>
  <c r="BP7427" i="7"/>
  <c r="BP7421" i="7"/>
  <c r="BP7415" i="7"/>
  <c r="BP7409" i="7"/>
  <c r="BP7403" i="7"/>
  <c r="BP7397" i="7"/>
  <c r="BP7391" i="7"/>
  <c r="BP7385" i="7"/>
  <c r="BP7379" i="7"/>
  <c r="BP7373" i="7"/>
  <c r="BP7367" i="7"/>
  <c r="BP7361" i="7"/>
  <c r="BP7355" i="7"/>
  <c r="BP7349" i="7"/>
  <c r="BP8676" i="7"/>
  <c r="BP8531" i="7"/>
  <c r="BP8398" i="7"/>
  <c r="BP8345" i="7"/>
  <c r="BP8258" i="7"/>
  <c r="BP8198" i="7"/>
  <c r="BP8181" i="7"/>
  <c r="BP8163" i="7"/>
  <c r="BP8127" i="7"/>
  <c r="BP8092" i="7"/>
  <c r="BP8074" i="7"/>
  <c r="BP8057" i="7"/>
  <c r="BP8039" i="7"/>
  <c r="BP8024" i="7"/>
  <c r="BP8008" i="7"/>
  <c r="BP7961" i="7"/>
  <c r="BP7949" i="7"/>
  <c r="BP7900" i="7"/>
  <c r="BP7877" i="7"/>
  <c r="BP7858" i="7"/>
  <c r="BP7848" i="7"/>
  <c r="BP7829" i="7"/>
  <c r="BP7820" i="7"/>
  <c r="BP7800" i="7"/>
  <c r="BP7791" i="7"/>
  <c r="BP7772" i="7"/>
  <c r="BP7745" i="7"/>
  <c r="BP7727" i="7"/>
  <c r="BP7712" i="7"/>
  <c r="BP7688" i="7"/>
  <c r="BP7680" i="7"/>
  <c r="BP7656" i="7"/>
  <c r="BP7641" i="7"/>
  <c r="BP7625" i="7"/>
  <c r="BP7612" i="7"/>
  <c r="BP7599" i="7"/>
  <c r="BP7586" i="7"/>
  <c r="BP7573" i="7"/>
  <c r="BP7560" i="7"/>
  <c r="BP7553" i="7"/>
  <c r="BP7540" i="7"/>
  <c r="BP7527" i="7"/>
  <c r="BP7521" i="7"/>
  <c r="BP7515" i="7"/>
  <c r="BP7509" i="7"/>
  <c r="BP7503" i="7"/>
  <c r="BP7497" i="7"/>
  <c r="BP7491" i="7"/>
  <c r="BP7485" i="7"/>
  <c r="BP7479" i="7"/>
  <c r="BP7473" i="7"/>
  <c r="BP7467" i="7"/>
  <c r="BP7461" i="7"/>
  <c r="BP7455" i="7"/>
  <c r="BP7449" i="7"/>
  <c r="BP7443" i="7"/>
  <c r="BP7437" i="7"/>
  <c r="BP8485" i="7"/>
  <c r="BP8254" i="7"/>
  <c r="BP8026" i="7"/>
  <c r="BP7914" i="7"/>
  <c r="BP7869" i="7"/>
  <c r="BP7830" i="7"/>
  <c r="BP7811" i="7"/>
  <c r="BP7773" i="7"/>
  <c r="BP7755" i="7"/>
  <c r="BP7738" i="7"/>
  <c r="BP7689" i="7"/>
  <c r="BP7658" i="7"/>
  <c r="BP7642" i="7"/>
  <c r="BP7613" i="7"/>
  <c r="BP7600" i="7"/>
  <c r="BP7587" i="7"/>
  <c r="BP7574" i="7"/>
  <c r="BP7561" i="7"/>
  <c r="BP7548" i="7"/>
  <c r="BP7522" i="7"/>
  <c r="BP7510" i="7"/>
  <c r="BP7498" i="7"/>
  <c r="BP7486" i="7"/>
  <c r="BP7474" i="7"/>
  <c r="BP7462" i="7"/>
  <c r="BP7450" i="7"/>
  <c r="BP7438" i="7"/>
  <c r="BP7418" i="7"/>
  <c r="BP7407" i="7"/>
  <c r="BP7396" i="7"/>
  <c r="BP7347" i="7"/>
  <c r="BP7338" i="7"/>
  <c r="BP7323" i="7"/>
  <c r="BP7314" i="7"/>
  <c r="BP7299" i="7"/>
  <c r="BP7290" i="7"/>
  <c r="BP7275" i="7"/>
  <c r="BP7266" i="7"/>
  <c r="BP7251" i="7"/>
  <c r="BP7242" i="7"/>
  <c r="BP7227" i="7"/>
  <c r="BP7220" i="7"/>
  <c r="BP7200" i="7"/>
  <c r="BP7187" i="7"/>
  <c r="BP8728" i="7"/>
  <c r="BP8467" i="7"/>
  <c r="BP8376" i="7"/>
  <c r="BP8242" i="7"/>
  <c r="BP8060" i="7"/>
  <c r="BP8025" i="7"/>
  <c r="BP7995" i="7"/>
  <c r="BP7964" i="7"/>
  <c r="BP7937" i="7"/>
  <c r="BP7913" i="7"/>
  <c r="BP7888" i="7"/>
  <c r="BP7850" i="7"/>
  <c r="BP7792" i="7"/>
  <c r="BP7720" i="7"/>
  <c r="BP7673" i="7"/>
  <c r="BP8372" i="7"/>
  <c r="BP8183" i="7"/>
  <c r="BP8132" i="7"/>
  <c r="BP8091" i="7"/>
  <c r="BP8055" i="7"/>
  <c r="BP7960" i="7"/>
  <c r="BP7936" i="7"/>
  <c r="BP7887" i="7"/>
  <c r="BP7866" i="7"/>
  <c r="BP7847" i="7"/>
  <c r="BP7809" i="7"/>
  <c r="BP7790" i="7"/>
  <c r="BP7719" i="7"/>
  <c r="BP7672" i="7"/>
  <c r="BP8683" i="7"/>
  <c r="BP8371" i="7"/>
  <c r="BP8303" i="7"/>
  <c r="BP8240" i="7"/>
  <c r="BP8129" i="7"/>
  <c r="BP8054" i="7"/>
  <c r="BP8021" i="7"/>
  <c r="BP7990" i="7"/>
  <c r="BP7935" i="7"/>
  <c r="BP7828" i="7"/>
  <c r="BP7770" i="7"/>
  <c r="BP7752" i="7"/>
  <c r="BP7702" i="7"/>
  <c r="BP7671" i="7"/>
  <c r="BP7655" i="7"/>
  <c r="BP7640" i="7"/>
  <c r="BP7624" i="7"/>
  <c r="BP7611" i="7"/>
  <c r="BP7598" i="7"/>
  <c r="BP7585" i="7"/>
  <c r="BP7572" i="7"/>
  <c r="BP7520" i="7"/>
  <c r="BP7508" i="7"/>
  <c r="BP7496" i="7"/>
  <c r="BP7484" i="7"/>
  <c r="BP7472" i="7"/>
  <c r="BP7460" i="7"/>
  <c r="BP7448" i="7"/>
  <c r="BP7436" i="7"/>
  <c r="BP7425" i="7"/>
  <c r="BP7414" i="7"/>
  <c r="BP7364" i="7"/>
  <c r="BP7344" i="7"/>
  <c r="BP7329" i="7"/>
  <c r="BP7320" i="7"/>
  <c r="BP7305" i="7"/>
  <c r="BP7296" i="7"/>
  <c r="BP7281" i="7"/>
  <c r="BP7272" i="7"/>
  <c r="BP7257" i="7"/>
  <c r="BP7248" i="7"/>
  <c r="BP7233" i="7"/>
  <c r="BP7218" i="7"/>
  <c r="BP7205" i="7"/>
  <c r="BP7192" i="7"/>
  <c r="BP7179" i="7"/>
  <c r="BP7166" i="7"/>
  <c r="BP7146" i="7"/>
  <c r="BP7133" i="7"/>
  <c r="BP7120" i="7"/>
  <c r="BP7107" i="7"/>
  <c r="BP7094" i="7"/>
  <c r="BP7074" i="7"/>
  <c r="BP7061" i="7"/>
  <c r="BP7048" i="7"/>
  <c r="BP7035" i="7"/>
  <c r="BP7022" i="7"/>
  <c r="BP7002" i="7"/>
  <c r="BP6989" i="7"/>
  <c r="BP6983" i="7"/>
  <c r="BP6977" i="7"/>
  <c r="BP6971" i="7"/>
  <c r="BP6965" i="7"/>
  <c r="BP6959" i="7"/>
  <c r="BP6953" i="7"/>
  <c r="BP6947" i="7"/>
  <c r="BP6941" i="7"/>
  <c r="BP6935" i="7"/>
  <c r="BP6929" i="7"/>
  <c r="BP6923" i="7"/>
  <c r="BP6917" i="7"/>
  <c r="BP6911" i="7"/>
  <c r="BP6905" i="7"/>
  <c r="BP6899" i="7"/>
  <c r="BP6893" i="7"/>
  <c r="BP6887" i="7"/>
  <c r="BP6881" i="7"/>
  <c r="BP6875" i="7"/>
  <c r="BP6869" i="7"/>
  <c r="BP6863" i="7"/>
  <c r="BP6857" i="7"/>
  <c r="BP6851" i="7"/>
  <c r="BP6845" i="7"/>
  <c r="BP6839" i="7"/>
  <c r="BP6833" i="7"/>
  <c r="BP6827" i="7"/>
  <c r="BP6821" i="7"/>
  <c r="BP6815" i="7"/>
  <c r="BP6809" i="7"/>
  <c r="BP6803" i="7"/>
  <c r="BP6797" i="7"/>
  <c r="BP6791" i="7"/>
  <c r="BP6785" i="7"/>
  <c r="BP6779" i="7"/>
  <c r="BP6773" i="7"/>
  <c r="BP6767" i="7"/>
  <c r="BP6761" i="7"/>
  <c r="BP6755" i="7"/>
  <c r="BP6749" i="7"/>
  <c r="BP6743" i="7"/>
  <c r="BP6737" i="7"/>
  <c r="BP6731" i="7"/>
  <c r="BP6725" i="7"/>
  <c r="BP6719" i="7"/>
  <c r="BP6713" i="7"/>
  <c r="BP6707" i="7"/>
  <c r="BP6701" i="7"/>
  <c r="BP6695" i="7"/>
  <c r="BP6689" i="7"/>
  <c r="BP6683" i="7"/>
  <c r="BP6677" i="7"/>
  <c r="BP6671" i="7"/>
  <c r="BP6665" i="7"/>
  <c r="BP6659" i="7"/>
  <c r="BP6653" i="7"/>
  <c r="BP6647" i="7"/>
  <c r="BP6641" i="7"/>
  <c r="BP6635" i="7"/>
  <c r="BP6629" i="7"/>
  <c r="BP6623" i="7"/>
  <c r="BP6617" i="7"/>
  <c r="BP6611" i="7"/>
  <c r="BP6605" i="7"/>
  <c r="BP6599" i="7"/>
  <c r="BP6593" i="7"/>
  <c r="BP6587" i="7"/>
  <c r="BP6581" i="7"/>
  <c r="BP6575" i="7"/>
  <c r="BP6569" i="7"/>
  <c r="BP6563" i="7"/>
  <c r="BP6557" i="7"/>
  <c r="BP6551" i="7"/>
  <c r="BP6545" i="7"/>
  <c r="BP6539" i="7"/>
  <c r="BP6533" i="7"/>
  <c r="BP6527" i="7"/>
  <c r="BP6521" i="7"/>
  <c r="BP6515" i="7"/>
  <c r="BP8611" i="7"/>
  <c r="BP8234" i="7"/>
  <c r="BP8123" i="7"/>
  <c r="BP8081" i="7"/>
  <c r="BP8048" i="7"/>
  <c r="BP8014" i="7"/>
  <c r="BP7881" i="7"/>
  <c r="BP7862" i="7"/>
  <c r="BP7823" i="7"/>
  <c r="BP7804" i="7"/>
  <c r="BP7766" i="7"/>
  <c r="BP7683" i="7"/>
  <c r="BP7636" i="7"/>
  <c r="BP7595" i="7"/>
  <c r="BP7582" i="7"/>
  <c r="BP7569" i="7"/>
  <c r="BP7556" i="7"/>
  <c r="BP7543" i="7"/>
  <c r="BP7530" i="7"/>
  <c r="BP7394" i="7"/>
  <c r="BP7383" i="7"/>
  <c r="BP7372" i="7"/>
  <c r="BP7353" i="7"/>
  <c r="BP7336" i="7"/>
  <c r="BP7312" i="7"/>
  <c r="BP7288" i="7"/>
  <c r="BP7264" i="7"/>
  <c r="BP7240" i="7"/>
  <c r="BP7224" i="7"/>
  <c r="BP7211" i="7"/>
  <c r="BP7198" i="7"/>
  <c r="BP7185" i="7"/>
  <c r="BP7172" i="7"/>
  <c r="BP7152" i="7"/>
  <c r="BP7139" i="7"/>
  <c r="BP7126" i="7"/>
  <c r="BP7113" i="7"/>
  <c r="BP7100" i="7"/>
  <c r="BP7080" i="7"/>
  <c r="BP7067" i="7"/>
  <c r="BP7054" i="7"/>
  <c r="BP7041" i="7"/>
  <c r="BP7028" i="7"/>
  <c r="BP7008" i="7"/>
  <c r="BP6995" i="7"/>
  <c r="BP8545" i="7"/>
  <c r="BP8352" i="7"/>
  <c r="BP8222" i="7"/>
  <c r="BP8114" i="7"/>
  <c r="BP8080" i="7"/>
  <c r="BP8043" i="7"/>
  <c r="BP8013" i="7"/>
  <c r="BP7982" i="7"/>
  <c r="BP7952" i="7"/>
  <c r="BP7928" i="7"/>
  <c r="BP7880" i="7"/>
  <c r="BP7841" i="7"/>
  <c r="BP7822" i="7"/>
  <c r="BP7784" i="7"/>
  <c r="BP7730" i="7"/>
  <c r="BP7698" i="7"/>
  <c r="BP7682" i="7"/>
  <c r="BP7650" i="7"/>
  <c r="BP7635" i="7"/>
  <c r="BP7607" i="7"/>
  <c r="BP7594" i="7"/>
  <c r="BP7581" i="7"/>
  <c r="BP7568" i="7"/>
  <c r="BP7555" i="7"/>
  <c r="BP7542" i="7"/>
  <c r="BP7424" i="7"/>
  <c r="BP7413" i="7"/>
  <c r="BP7402" i="7"/>
  <c r="BP7343" i="7"/>
  <c r="BP7328" i="7"/>
  <c r="BP7319" i="7"/>
  <c r="BP7304" i="7"/>
  <c r="BP7295" i="7"/>
  <c r="BP7280" i="7"/>
  <c r="BP7271" i="7"/>
  <c r="BP7256" i="7"/>
  <c r="BP7247" i="7"/>
  <c r="BP7232" i="7"/>
  <c r="BP7217" i="7"/>
  <c r="BP7204" i="7"/>
  <c r="BP7191" i="7"/>
  <c r="BP7178" i="7"/>
  <c r="BP7158" i="7"/>
  <c r="BP7145" i="7"/>
  <c r="BP7132" i="7"/>
  <c r="BP7119" i="7"/>
  <c r="BP7106" i="7"/>
  <c r="BP7086" i="7"/>
  <c r="BP7073" i="7"/>
  <c r="BP7060" i="7"/>
  <c r="BP7047" i="7"/>
  <c r="BP7034" i="7"/>
  <c r="BP7014" i="7"/>
  <c r="BP7001" i="7"/>
  <c r="BP6988" i="7"/>
  <c r="BP6982" i="7"/>
  <c r="BP6976" i="7"/>
  <c r="BP6970" i="7"/>
  <c r="BP6964" i="7"/>
  <c r="BP6958" i="7"/>
  <c r="BP6952" i="7"/>
  <c r="BP6946" i="7"/>
  <c r="BP6940" i="7"/>
  <c r="BP6934" i="7"/>
  <c r="BP6928" i="7"/>
  <c r="BP6922" i="7"/>
  <c r="BP6916" i="7"/>
  <c r="BP6910" i="7"/>
  <c r="BP6904" i="7"/>
  <c r="BP6898" i="7"/>
  <c r="BP6892" i="7"/>
  <c r="BP6886" i="7"/>
  <c r="BP6880" i="7"/>
  <c r="BP6874" i="7"/>
  <c r="BP6868" i="7"/>
  <c r="BP6862" i="7"/>
  <c r="BP6856" i="7"/>
  <c r="BP6850" i="7"/>
  <c r="BP6844" i="7"/>
  <c r="BP6838" i="7"/>
  <c r="BP6832" i="7"/>
  <c r="BP6826" i="7"/>
  <c r="BP6820" i="7"/>
  <c r="BP6814" i="7"/>
  <c r="BP6808" i="7"/>
  <c r="BP6802" i="7"/>
  <c r="BP6796" i="7"/>
  <c r="BP6790" i="7"/>
  <c r="BP6784" i="7"/>
  <c r="BP6778" i="7"/>
  <c r="BP6772" i="7"/>
  <c r="BP6766" i="7"/>
  <c r="BP6760" i="7"/>
  <c r="BP6754" i="7"/>
  <c r="BP6748" i="7"/>
  <c r="BP6742" i="7"/>
  <c r="BP6736" i="7"/>
  <c r="BP6730" i="7"/>
  <c r="BP6724" i="7"/>
  <c r="BP6718" i="7"/>
  <c r="BP6712" i="7"/>
  <c r="BP6706" i="7"/>
  <c r="BP6700" i="7"/>
  <c r="BP6694" i="7"/>
  <c r="BP6688" i="7"/>
  <c r="BP6682" i="7"/>
  <c r="BP6676" i="7"/>
  <c r="BP6670" i="7"/>
  <c r="BP6664" i="7"/>
  <c r="BP6658" i="7"/>
  <c r="BP6652" i="7"/>
  <c r="BP6646" i="7"/>
  <c r="BP6640" i="7"/>
  <c r="BP6634" i="7"/>
  <c r="BP6628" i="7"/>
  <c r="BP6622" i="7"/>
  <c r="BP6616" i="7"/>
  <c r="BP6610" i="7"/>
  <c r="BP6604" i="7"/>
  <c r="BP6598" i="7"/>
  <c r="BP8543" i="7"/>
  <c r="BP8434" i="7"/>
  <c r="BP8351" i="7"/>
  <c r="BP8219" i="7"/>
  <c r="BP8042" i="7"/>
  <c r="BP7979" i="7"/>
  <c r="BP7901" i="7"/>
  <c r="BP7859" i="7"/>
  <c r="BP7840" i="7"/>
  <c r="BP7802" i="7"/>
  <c r="BP7782" i="7"/>
  <c r="BP7764" i="7"/>
  <c r="BP7746" i="7"/>
  <c r="BP7713" i="7"/>
  <c r="BP7697" i="7"/>
  <c r="BP7666" i="7"/>
  <c r="BP7620" i="7"/>
  <c r="BP7541" i="7"/>
  <c r="BP7528" i="7"/>
  <c r="BP7516" i="7"/>
  <c r="BP7504" i="7"/>
  <c r="BP7492" i="7"/>
  <c r="BP7480" i="7"/>
  <c r="BP7468" i="7"/>
  <c r="BP7456" i="7"/>
  <c r="BP7444" i="7"/>
  <c r="BP7432" i="7"/>
  <c r="BP7382" i="7"/>
  <c r="BP7371" i="7"/>
  <c r="BP7360" i="7"/>
  <c r="BP7352" i="7"/>
  <c r="BP7335" i="7"/>
  <c r="BP7326" i="7"/>
  <c r="BP7311" i="7"/>
  <c r="BP7302" i="7"/>
  <c r="BP7287" i="7"/>
  <c r="BP7278" i="7"/>
  <c r="BP7263" i="7"/>
  <c r="BP7254" i="7"/>
  <c r="BP7239" i="7"/>
  <c r="BP7230" i="7"/>
  <c r="BP7223" i="7"/>
  <c r="BP7210" i="7"/>
  <c r="BP7197" i="7"/>
  <c r="BP7184" i="7"/>
  <c r="BP8532" i="7"/>
  <c r="BP8431" i="7"/>
  <c r="BP8348" i="7"/>
  <c r="BP8218" i="7"/>
  <c r="BP8164" i="7"/>
  <c r="BP8111" i="7"/>
  <c r="BP8075" i="7"/>
  <c r="BP7978" i="7"/>
  <c r="BP7950" i="7"/>
  <c r="BP7878" i="7"/>
  <c r="BP7821" i="7"/>
  <c r="BP7728" i="7"/>
  <c r="BP7696" i="7"/>
  <c r="BP7649" i="7"/>
  <c r="BP7634" i="7"/>
  <c r="BP7619" i="7"/>
  <c r="BP7606" i="7"/>
  <c r="BP7593" i="7"/>
  <c r="BP8524" i="7"/>
  <c r="BP8342" i="7"/>
  <c r="BP8276" i="7"/>
  <c r="BP8109" i="7"/>
  <c r="BP8007" i="7"/>
  <c r="BP7977" i="7"/>
  <c r="BP7923" i="7"/>
  <c r="BP7899" i="7"/>
  <c r="BP7876" i="7"/>
  <c r="BP7838" i="7"/>
  <c r="BP7818" i="7"/>
  <c r="BP7780" i="7"/>
  <c r="BP7695" i="7"/>
  <c r="BP7648" i="7"/>
  <c r="BP8491" i="7"/>
  <c r="BP8326" i="7"/>
  <c r="BP8199" i="7"/>
  <c r="BP8146" i="7"/>
  <c r="BP8061" i="7"/>
  <c r="BP7996" i="7"/>
  <c r="BP7870" i="7"/>
  <c r="BP7851" i="7"/>
  <c r="BP7812" i="7"/>
  <c r="BP7793" i="7"/>
  <c r="BP7756" i="7"/>
  <c r="BP7721" i="7"/>
  <c r="BP7706" i="7"/>
  <c r="BP7674" i="7"/>
  <c r="BP7659" i="7"/>
  <c r="BP7614" i="7"/>
  <c r="BP7535" i="7"/>
  <c r="BP7388" i="7"/>
  <c r="BP7377" i="7"/>
  <c r="BP7366" i="7"/>
  <c r="BP7356" i="7"/>
  <c r="BP7340" i="7"/>
  <c r="BP7331" i="7"/>
  <c r="BP7316" i="7"/>
  <c r="BP7307" i="7"/>
  <c r="BP7292" i="7"/>
  <c r="BP7283" i="7"/>
  <c r="BP7268" i="7"/>
  <c r="BP7259" i="7"/>
  <c r="BP7244" i="7"/>
  <c r="BP7235" i="7"/>
  <c r="BP7214" i="7"/>
  <c r="BP7194" i="7"/>
  <c r="BP7181" i="7"/>
  <c r="BP7168" i="7"/>
  <c r="BP7155" i="7"/>
  <c r="BP7142" i="7"/>
  <c r="BP7122" i="7"/>
  <c r="BP7109" i="7"/>
  <c r="BP7096" i="7"/>
  <c r="BP7083" i="7"/>
  <c r="BP7070" i="7"/>
  <c r="BP7050" i="7"/>
  <c r="BP7037" i="7"/>
  <c r="BP7024" i="7"/>
  <c r="BP7011" i="7"/>
  <c r="BP6998" i="7"/>
  <c r="BP6985" i="7"/>
  <c r="BP6979" i="7"/>
  <c r="BP6973" i="7"/>
  <c r="BP6967" i="7"/>
  <c r="BP6961" i="7"/>
  <c r="BP6955" i="7"/>
  <c r="BP6949" i="7"/>
  <c r="BP6943" i="7"/>
  <c r="BP6937" i="7"/>
  <c r="BP6931" i="7"/>
  <c r="BP6925" i="7"/>
  <c r="BP6919" i="7"/>
  <c r="BP6913" i="7"/>
  <c r="BP6907" i="7"/>
  <c r="BP6901" i="7"/>
  <c r="BP6895" i="7"/>
  <c r="BP6889" i="7"/>
  <c r="BP6883" i="7"/>
  <c r="BP6877" i="7"/>
  <c r="BP6871" i="7"/>
  <c r="BP6865" i="7"/>
  <c r="BP6859" i="7"/>
  <c r="BP6853" i="7"/>
  <c r="BP6847" i="7"/>
  <c r="BP6841" i="7"/>
  <c r="BP6835" i="7"/>
  <c r="BP6829" i="7"/>
  <c r="BP6823" i="7"/>
  <c r="BP6817" i="7"/>
  <c r="BP6811" i="7"/>
  <c r="BP6805" i="7"/>
  <c r="BP6799" i="7"/>
  <c r="BP6793" i="7"/>
  <c r="BP6787" i="7"/>
  <c r="BP6781" i="7"/>
  <c r="BP7799" i="7"/>
  <c r="BP7579" i="7"/>
  <c r="BP8401" i="7"/>
  <c r="BP8063" i="7"/>
  <c r="BP7893" i="7"/>
  <c r="BP7775" i="7"/>
  <c r="BP7605" i="7"/>
  <c r="BP7547" i="7"/>
  <c r="BP7426" i="7"/>
  <c r="BP7365" i="7"/>
  <c r="BP7330" i="7"/>
  <c r="BP7282" i="7"/>
  <c r="BP7234" i="7"/>
  <c r="BP7206" i="7"/>
  <c r="BP7193" i="7"/>
  <c r="BP7170" i="7"/>
  <c r="BP7161" i="7"/>
  <c r="BP7131" i="7"/>
  <c r="BP7102" i="7"/>
  <c r="BP7072" i="7"/>
  <c r="BP7043" i="7"/>
  <c r="BP7013" i="7"/>
  <c r="BP7004" i="7"/>
  <c r="BP6975" i="7"/>
  <c r="BP6957" i="7"/>
  <c r="BP6939" i="7"/>
  <c r="BP6921" i="7"/>
  <c r="BP6903" i="7"/>
  <c r="BP6885" i="7"/>
  <c r="BP6867" i="7"/>
  <c r="BP6849" i="7"/>
  <c r="BP6831" i="7"/>
  <c r="BP6813" i="7"/>
  <c r="BP6795" i="7"/>
  <c r="BP6777" i="7"/>
  <c r="BP6762" i="7"/>
  <c r="BP6753" i="7"/>
  <c r="BP6738" i="7"/>
  <c r="BP6729" i="7"/>
  <c r="BP6714" i="7"/>
  <c r="BP6705" i="7"/>
  <c r="BP6690" i="7"/>
  <c r="BP6681" i="7"/>
  <c r="BP6666" i="7"/>
  <c r="BP6657" i="7"/>
  <c r="BP6642" i="7"/>
  <c r="BP6633" i="7"/>
  <c r="BP6618" i="7"/>
  <c r="BP6589" i="7"/>
  <c r="BP6576" i="7"/>
  <c r="BP6556" i="7"/>
  <c r="BP6543" i="7"/>
  <c r="BP6530" i="7"/>
  <c r="BP6517" i="7"/>
  <c r="BP8329" i="7"/>
  <c r="BP7761" i="7"/>
  <c r="BP7546" i="7"/>
  <c r="BP7406" i="7"/>
  <c r="BP7384" i="7"/>
  <c r="BP7346" i="7"/>
  <c r="BP7313" i="7"/>
  <c r="BP7298" i="7"/>
  <c r="BP7265" i="7"/>
  <c r="BP7250" i="7"/>
  <c r="BP7180" i="7"/>
  <c r="BP7150" i="7"/>
  <c r="BP7121" i="7"/>
  <c r="BP7091" i="7"/>
  <c r="BP7082" i="7"/>
  <c r="BP7062" i="7"/>
  <c r="BP7052" i="7"/>
  <c r="BP7032" i="7"/>
  <c r="BP7023" i="7"/>
  <c r="BP6993" i="7"/>
  <c r="BP6984" i="7"/>
  <c r="BP6966" i="7"/>
  <c r="BP6948" i="7"/>
  <c r="BP6930" i="7"/>
  <c r="BP6912" i="7"/>
  <c r="BP6894" i="7"/>
  <c r="BP6876" i="7"/>
  <c r="BP6858" i="7"/>
  <c r="BP6840" i="7"/>
  <c r="BP6822" i="7"/>
  <c r="BP6804" i="7"/>
  <c r="BP6786" i="7"/>
  <c r="BP6769" i="7"/>
  <c r="BP6745" i="7"/>
  <c r="BP6721" i="7"/>
  <c r="BP6697" i="7"/>
  <c r="BP6673" i="7"/>
  <c r="BP6649" i="7"/>
  <c r="BP6625" i="7"/>
  <c r="BP6609" i="7"/>
  <c r="BP6602" i="7"/>
  <c r="BP6595" i="7"/>
  <c r="BP6582" i="7"/>
  <c r="BP6562" i="7"/>
  <c r="BP6549" i="7"/>
  <c r="BP6536" i="7"/>
  <c r="BP6523" i="7"/>
  <c r="BP6510" i="7"/>
  <c r="BP6504" i="7"/>
  <c r="BP6498" i="7"/>
  <c r="BP6492" i="7"/>
  <c r="BP6486" i="7"/>
  <c r="BP6480" i="7"/>
  <c r="BP6474" i="7"/>
  <c r="BP6468" i="7"/>
  <c r="BP6462" i="7"/>
  <c r="BP6456" i="7"/>
  <c r="BP6450" i="7"/>
  <c r="BP6444" i="7"/>
  <c r="BP6438" i="7"/>
  <c r="BP6432" i="7"/>
  <c r="BP6426" i="7"/>
  <c r="BP6420" i="7"/>
  <c r="BP6414" i="7"/>
  <c r="BP6408" i="7"/>
  <c r="BP6402" i="7"/>
  <c r="BP6396" i="7"/>
  <c r="BP6390" i="7"/>
  <c r="BP6384" i="7"/>
  <c r="BP6378" i="7"/>
  <c r="BP6372" i="7"/>
  <c r="BP6366" i="7"/>
  <c r="BP6360" i="7"/>
  <c r="BP6354" i="7"/>
  <c r="BP6348" i="7"/>
  <c r="BP6342" i="7"/>
  <c r="BP6336" i="7"/>
  <c r="BP6330" i="7"/>
  <c r="BP6324" i="7"/>
  <c r="BP6318" i="7"/>
  <c r="BP6312" i="7"/>
  <c r="BP6306" i="7"/>
  <c r="BP6300" i="7"/>
  <c r="BP6294" i="7"/>
  <c r="BP6288" i="7"/>
  <c r="BP6282" i="7"/>
  <c r="BP6276" i="7"/>
  <c r="BP6270" i="7"/>
  <c r="BP6264" i="7"/>
  <c r="BP6258" i="7"/>
  <c r="BP6252" i="7"/>
  <c r="BP6246" i="7"/>
  <c r="BP6240" i="7"/>
  <c r="BP6234" i="7"/>
  <c r="BP6228" i="7"/>
  <c r="BP6222" i="7"/>
  <c r="BP6216" i="7"/>
  <c r="BP6210" i="7"/>
  <c r="BP6204" i="7"/>
  <c r="BP6198" i="7"/>
  <c r="BP6192" i="7"/>
  <c r="BP6186" i="7"/>
  <c r="BP6180" i="7"/>
  <c r="BP6174" i="7"/>
  <c r="BP6168" i="7"/>
  <c r="BP6162" i="7"/>
  <c r="BP6156" i="7"/>
  <c r="BP6150" i="7"/>
  <c r="BP6144" i="7"/>
  <c r="BP6138" i="7"/>
  <c r="BP6132" i="7"/>
  <c r="BP8031" i="7"/>
  <c r="BP7660" i="7"/>
  <c r="BP7602" i="7"/>
  <c r="BP7567" i="7"/>
  <c r="BP7401" i="7"/>
  <c r="BP7342" i="7"/>
  <c r="BP7294" i="7"/>
  <c r="BP7246" i="7"/>
  <c r="BP7216" i="7"/>
  <c r="BP7203" i="7"/>
  <c r="BP7190" i="7"/>
  <c r="BP7169" i="7"/>
  <c r="BP7160" i="7"/>
  <c r="BP7140" i="7"/>
  <c r="BP7130" i="7"/>
  <c r="BP7110" i="7"/>
  <c r="BP7101" i="7"/>
  <c r="BP7071" i="7"/>
  <c r="BP7042" i="7"/>
  <c r="BP7012" i="7"/>
  <c r="BP6974" i="7"/>
  <c r="BP6956" i="7"/>
  <c r="BP6938" i="7"/>
  <c r="BP6920" i="7"/>
  <c r="BP6902" i="7"/>
  <c r="BP6884" i="7"/>
  <c r="BP6866" i="7"/>
  <c r="BP6848" i="7"/>
  <c r="BP6830" i="7"/>
  <c r="BP6812" i="7"/>
  <c r="BP6794" i="7"/>
  <c r="BP6776" i="7"/>
  <c r="BP6752" i="7"/>
  <c r="BP6728" i="7"/>
  <c r="BP6704" i="7"/>
  <c r="BP6680" i="7"/>
  <c r="BP6656" i="7"/>
  <c r="BP6632" i="7"/>
  <c r="BP6588" i="7"/>
  <c r="BP6568" i="7"/>
  <c r="BP6555" i="7"/>
  <c r="BP6542" i="7"/>
  <c r="BP6529" i="7"/>
  <c r="BP6516" i="7"/>
  <c r="BP8264" i="7"/>
  <c r="BP8006" i="7"/>
  <c r="BP7857" i="7"/>
  <c r="BP7744" i="7"/>
  <c r="BP7566" i="7"/>
  <c r="BP8147" i="7"/>
  <c r="BP7942" i="7"/>
  <c r="BP7707" i="7"/>
  <c r="BP7618" i="7"/>
  <c r="BP7580" i="7"/>
  <c r="BP7554" i="7"/>
  <c r="BP7412" i="7"/>
  <c r="BP7390" i="7"/>
  <c r="BP7350" i="7"/>
  <c r="BP7318" i="7"/>
  <c r="BP7270" i="7"/>
  <c r="BP7174" i="7"/>
  <c r="BP7144" i="7"/>
  <c r="BP7115" i="7"/>
  <c r="BP7085" i="7"/>
  <c r="BP7076" i="7"/>
  <c r="BP7056" i="7"/>
  <c r="BP7046" i="7"/>
  <c r="BP7026" i="7"/>
  <c r="BP7017" i="7"/>
  <c r="BP6987" i="7"/>
  <c r="BP6969" i="7"/>
  <c r="BP6951" i="7"/>
  <c r="BP6933" i="7"/>
  <c r="BP6915" i="7"/>
  <c r="BP6897" i="7"/>
  <c r="BP6879" i="7"/>
  <c r="BP6861" i="7"/>
  <c r="BP6843" i="7"/>
  <c r="BP6825" i="7"/>
  <c r="BP6807" i="7"/>
  <c r="BP6789" i="7"/>
  <c r="BP6764" i="7"/>
  <c r="BP6740" i="7"/>
  <c r="BP6716" i="7"/>
  <c r="BP6692" i="7"/>
  <c r="BP6668" i="7"/>
  <c r="BP6644" i="7"/>
  <c r="BP6620" i="7"/>
  <c r="BP6591" i="7"/>
  <c r="BP6578" i="7"/>
  <c r="BP6565" i="7"/>
  <c r="BP6552" i="7"/>
  <c r="BP6532" i="7"/>
  <c r="BP6519" i="7"/>
  <c r="BP7526" i="7"/>
  <c r="BP7478" i="7"/>
  <c r="BP7408" i="7"/>
  <c r="BP7376" i="7"/>
  <c r="BP7348" i="7"/>
  <c r="BP7300" i="7"/>
  <c r="BP7252" i="7"/>
  <c r="BP7208" i="7"/>
  <c r="BP7156" i="7"/>
  <c r="BP7127" i="7"/>
  <c r="BP7112" i="7"/>
  <c r="BP7097" i="7"/>
  <c r="BP7068" i="7"/>
  <c r="BP7053" i="7"/>
  <c r="BP7038" i="7"/>
  <c r="BP6994" i="7"/>
  <c r="BP6980" i="7"/>
  <c r="BP6926" i="7"/>
  <c r="BP6872" i="7"/>
  <c r="BP6818" i="7"/>
  <c r="BP6765" i="7"/>
  <c r="BP6741" i="7"/>
  <c r="BP6717" i="7"/>
  <c r="BP6693" i="7"/>
  <c r="BP6669" i="7"/>
  <c r="BP6645" i="7"/>
  <c r="BP6621" i="7"/>
  <c r="BP6579" i="7"/>
  <c r="BP6570" i="7"/>
  <c r="BP6550" i="7"/>
  <c r="BP6540" i="7"/>
  <c r="BP6520" i="7"/>
  <c r="BP6511" i="7"/>
  <c r="BP6493" i="7"/>
  <c r="BP6475" i="7"/>
  <c r="BP6457" i="7"/>
  <c r="BP6439" i="7"/>
  <c r="BP6421" i="7"/>
  <c r="BP6403" i="7"/>
  <c r="BP6385" i="7"/>
  <c r="BP6367" i="7"/>
  <c r="BP6358" i="7"/>
  <c r="BP7679" i="7"/>
  <c r="BP7322" i="7"/>
  <c r="BP7274" i="7"/>
  <c r="BP7226" i="7"/>
  <c r="BP7186" i="7"/>
  <c r="BP7138" i="7"/>
  <c r="BP7125" i="7"/>
  <c r="BP7079" i="7"/>
  <c r="BP7066" i="7"/>
  <c r="BP7020" i="7"/>
  <c r="BP7007" i="7"/>
  <c r="BP6992" i="7"/>
  <c r="BP7852" i="7"/>
  <c r="BP7565" i="7"/>
  <c r="BP7514" i="7"/>
  <c r="BP7466" i="7"/>
  <c r="BP7431" i="7"/>
  <c r="BP7400" i="7"/>
  <c r="BP7370" i="7"/>
  <c r="BP7341" i="7"/>
  <c r="BP7293" i="7"/>
  <c r="BP7245" i="7"/>
  <c r="BP7222" i="7"/>
  <c r="BP7202" i="7"/>
  <c r="BP7154" i="7"/>
  <c r="BP7124" i="7"/>
  <c r="BP7095" i="7"/>
  <c r="BP7065" i="7"/>
  <c r="BP7036" i="7"/>
  <c r="BP7006" i="7"/>
  <c r="BP6978" i="7"/>
  <c r="BP6963" i="7"/>
  <c r="BP6924" i="7"/>
  <c r="BP6909" i="7"/>
  <c r="BP6870" i="7"/>
  <c r="BP6855" i="7"/>
  <c r="BP6816" i="7"/>
  <c r="BP6801" i="7"/>
  <c r="BP6775" i="7"/>
  <c r="BP6751" i="7"/>
  <c r="BP6727" i="7"/>
  <c r="BP6703" i="7"/>
  <c r="BP6679" i="7"/>
  <c r="BP6655" i="7"/>
  <c r="BP6631" i="7"/>
  <c r="BP6597" i="7"/>
  <c r="BP6567" i="7"/>
  <c r="BP6558" i="7"/>
  <c r="BP6538" i="7"/>
  <c r="BP6528" i="7"/>
  <c r="BP6500" i="7"/>
  <c r="BP6482" i="7"/>
  <c r="BP6464" i="7"/>
  <c r="BP6446" i="7"/>
  <c r="BP6428" i="7"/>
  <c r="BP6410" i="7"/>
  <c r="BP6392" i="7"/>
  <c r="BP6374" i="7"/>
  <c r="BP6357" i="7"/>
  <c r="BP6333" i="7"/>
  <c r="BP6309" i="7"/>
  <c r="BP6285" i="7"/>
  <c r="BP6261" i="7"/>
  <c r="BP6237" i="7"/>
  <c r="BP6213" i="7"/>
  <c r="BP6189" i="7"/>
  <c r="BP6173" i="7"/>
  <c r="BP6166" i="7"/>
  <c r="BP6159" i="7"/>
  <c r="BP6152" i="7"/>
  <c r="BP6145" i="7"/>
  <c r="BP6137" i="7"/>
  <c r="BP6130" i="7"/>
  <c r="BP8204" i="7"/>
  <c r="BP7317" i="7"/>
  <c r="BP7269" i="7"/>
  <c r="BP7182" i="7"/>
  <c r="BP7167" i="7"/>
  <c r="BP7137" i="7"/>
  <c r="BP7108" i="7"/>
  <c r="BP7078" i="7"/>
  <c r="BP7049" i="7"/>
  <c r="BP7019" i="7"/>
  <c r="BP6990" i="7"/>
  <c r="BP6950" i="7"/>
  <c r="BP6936" i="7"/>
  <c r="BP6896" i="7"/>
  <c r="BP6882" i="7"/>
  <c r="BP6842" i="7"/>
  <c r="BP6828" i="7"/>
  <c r="BP6788" i="7"/>
  <c r="BP6763" i="7"/>
  <c r="BP6739" i="7"/>
  <c r="BP6715" i="7"/>
  <c r="BP6691" i="7"/>
  <c r="BP6667" i="7"/>
  <c r="BP6643" i="7"/>
  <c r="BP6619" i="7"/>
  <c r="BP6607" i="7"/>
  <c r="BP6586" i="7"/>
  <c r="BP6577" i="7"/>
  <c r="BP6547" i="7"/>
  <c r="BP6518" i="7"/>
  <c r="BP6508" i="7"/>
  <c r="BP6490" i="7"/>
  <c r="BP6472" i="7"/>
  <c r="BP6454" i="7"/>
  <c r="BP6436" i="7"/>
  <c r="BP6418" i="7"/>
  <c r="BP6400" i="7"/>
  <c r="BP6382" i="7"/>
  <c r="BP6364" i="7"/>
  <c r="BP6349" i="7"/>
  <c r="BP6340" i="7"/>
  <c r="BP6325" i="7"/>
  <c r="BP6316" i="7"/>
  <c r="BP6301" i="7"/>
  <c r="BP6292" i="7"/>
  <c r="BP6277" i="7"/>
  <c r="BP6268" i="7"/>
  <c r="BP6253" i="7"/>
  <c r="BP6244" i="7"/>
  <c r="BP6229" i="7"/>
  <c r="BP6220" i="7"/>
  <c r="BP6205" i="7"/>
  <c r="BP6196" i="7"/>
  <c r="BP6181" i="7"/>
  <c r="BP6123" i="7"/>
  <c r="BP6117" i="7"/>
  <c r="BP6111" i="7"/>
  <c r="BP6105" i="7"/>
  <c r="BP6099" i="7"/>
  <c r="BP6093" i="7"/>
  <c r="BP6087" i="7"/>
  <c r="BP6081" i="7"/>
  <c r="BP6075" i="7"/>
  <c r="BP6069" i="7"/>
  <c r="BP6063" i="7"/>
  <c r="BP6057" i="7"/>
  <c r="BP6051" i="7"/>
  <c r="BP6045" i="7"/>
  <c r="BP6039" i="7"/>
  <c r="BP6033" i="7"/>
  <c r="BP6027" i="7"/>
  <c r="BP6021" i="7"/>
  <c r="BP6015" i="7"/>
  <c r="BP6009" i="7"/>
  <c r="BP6003" i="7"/>
  <c r="BP5997" i="7"/>
  <c r="BP5991" i="7"/>
  <c r="BP5985" i="7"/>
  <c r="BP5979" i="7"/>
  <c r="BP5973" i="7"/>
  <c r="BP5967" i="7"/>
  <c r="BP5961" i="7"/>
  <c r="BP5955" i="7"/>
  <c r="BP5949" i="7"/>
  <c r="BP5943" i="7"/>
  <c r="BP5937" i="7"/>
  <c r="BP5931" i="7"/>
  <c r="BP5925" i="7"/>
  <c r="BP5919" i="7"/>
  <c r="BP5913" i="7"/>
  <c r="BP5907" i="7"/>
  <c r="BP5901" i="7"/>
  <c r="BP5895" i="7"/>
  <c r="BP5889" i="7"/>
  <c r="BP5883" i="7"/>
  <c r="BP5877" i="7"/>
  <c r="BP5871" i="7"/>
  <c r="BP5865" i="7"/>
  <c r="BP5859" i="7"/>
  <c r="BP5853" i="7"/>
  <c r="BP5847" i="7"/>
  <c r="BP5841" i="7"/>
  <c r="BP5835" i="7"/>
  <c r="BP5829" i="7"/>
  <c r="BP5823" i="7"/>
  <c r="BP5817" i="7"/>
  <c r="BP5811" i="7"/>
  <c r="BP5805" i="7"/>
  <c r="BP5799" i="7"/>
  <c r="BP8201" i="7"/>
  <c r="BP7833" i="7"/>
  <c r="BP7430" i="7"/>
  <c r="BP7221" i="7"/>
  <c r="BP7151" i="7"/>
  <c r="BP7092" i="7"/>
  <c r="BP7064" i="7"/>
  <c r="BP7005" i="7"/>
  <c r="BP6962" i="7"/>
  <c r="BP6908" i="7"/>
  <c r="BP6854" i="7"/>
  <c r="BP6800" i="7"/>
  <c r="BP6774" i="7"/>
  <c r="BP6750" i="7"/>
  <c r="BP6726" i="7"/>
  <c r="BP6702" i="7"/>
  <c r="BP6678" i="7"/>
  <c r="BP6654" i="7"/>
  <c r="BP6630" i="7"/>
  <c r="BP6596" i="7"/>
  <c r="BP6566" i="7"/>
  <c r="BP6537" i="7"/>
  <c r="BP6499" i="7"/>
  <c r="BP6481" i="7"/>
  <c r="BP6463" i="7"/>
  <c r="BP6445" i="7"/>
  <c r="BP6427" i="7"/>
  <c r="BP6409" i="7"/>
  <c r="BP6391" i="7"/>
  <c r="BP6373" i="7"/>
  <c r="BP6356" i="7"/>
  <c r="BP6347" i="7"/>
  <c r="BP6332" i="7"/>
  <c r="BP6323" i="7"/>
  <c r="BP6308" i="7"/>
  <c r="BP6299" i="7"/>
  <c r="BP6284" i="7"/>
  <c r="BP6275" i="7"/>
  <c r="BP6260" i="7"/>
  <c r="BP6251" i="7"/>
  <c r="BP6236" i="7"/>
  <c r="BP6227" i="7"/>
  <c r="BP6212" i="7"/>
  <c r="BP6203" i="7"/>
  <c r="BP6188" i="7"/>
  <c r="BP6179" i="7"/>
  <c r="BP6172" i="7"/>
  <c r="BP6165" i="7"/>
  <c r="BP6158" i="7"/>
  <c r="BP6151" i="7"/>
  <c r="BP6143" i="7"/>
  <c r="BP6136" i="7"/>
  <c r="BP6129" i="7"/>
  <c r="BP7626" i="7"/>
  <c r="BP7559" i="7"/>
  <c r="BP7420" i="7"/>
  <c r="BP7395" i="7"/>
  <c r="BP7359" i="7"/>
  <c r="BP7337" i="7"/>
  <c r="BP7310" i="7"/>
  <c r="BP7289" i="7"/>
  <c r="BP7262" i="7"/>
  <c r="BP7241" i="7"/>
  <c r="BP7199" i="7"/>
  <c r="BP7164" i="7"/>
  <c r="BP7149" i="7"/>
  <c r="BP7136" i="7"/>
  <c r="BP7090" i="7"/>
  <c r="BP7077" i="7"/>
  <c r="BP7031" i="7"/>
  <c r="BP7018" i="7"/>
  <c r="BP6759" i="7"/>
  <c r="BP6735" i="7"/>
  <c r="BP6711" i="7"/>
  <c r="BP6687" i="7"/>
  <c r="BP6663" i="7"/>
  <c r="BP6639" i="7"/>
  <c r="BP6615" i="7"/>
  <c r="BP6606" i="7"/>
  <c r="BP6594" i="7"/>
  <c r="BP6585" i="7"/>
  <c r="BP6574" i="7"/>
  <c r="BP6546" i="7"/>
  <c r="BP6535" i="7"/>
  <c r="BP6526" i="7"/>
  <c r="BP6507" i="7"/>
  <c r="BP6497" i="7"/>
  <c r="BP6489" i="7"/>
  <c r="BP6479" i="7"/>
  <c r="BP6471" i="7"/>
  <c r="BP6461" i="7"/>
  <c r="BP6453" i="7"/>
  <c r="BP6443" i="7"/>
  <c r="BP6435" i="7"/>
  <c r="BP6425" i="7"/>
  <c r="BP6417" i="7"/>
  <c r="BP6407" i="7"/>
  <c r="BP6399" i="7"/>
  <c r="BP6389" i="7"/>
  <c r="BP6381" i="7"/>
  <c r="BP6371" i="7"/>
  <c r="BP6363" i="7"/>
  <c r="BP6339" i="7"/>
  <c r="BP6315" i="7"/>
  <c r="BP6291" i="7"/>
  <c r="BP6267" i="7"/>
  <c r="BP6243" i="7"/>
  <c r="BP6219" i="7"/>
  <c r="BP6195" i="7"/>
  <c r="BP6122" i="7"/>
  <c r="BP6116" i="7"/>
  <c r="BP6110" i="7"/>
  <c r="BP6104" i="7"/>
  <c r="BP6098" i="7"/>
  <c r="BP6092" i="7"/>
  <c r="BP6086" i="7"/>
  <c r="BP6080" i="7"/>
  <c r="BP6074" i="7"/>
  <c r="BP6068" i="7"/>
  <c r="BP6062" i="7"/>
  <c r="BP6056" i="7"/>
  <c r="BP6050" i="7"/>
  <c r="BP6044" i="7"/>
  <c r="BP6038" i="7"/>
  <c r="BP6032" i="7"/>
  <c r="BP6026" i="7"/>
  <c r="BP6020" i="7"/>
  <c r="BP6014" i="7"/>
  <c r="BP6008" i="7"/>
  <c r="BP6002" i="7"/>
  <c r="BP5996" i="7"/>
  <c r="BP7794" i="7"/>
  <c r="BP7615" i="7"/>
  <c r="BP7552" i="7"/>
  <c r="BP7502" i="7"/>
  <c r="BP7334" i="7"/>
  <c r="BP7308" i="7"/>
  <c r="BP7286" i="7"/>
  <c r="BP7260" i="7"/>
  <c r="BP7238" i="7"/>
  <c r="BP7215" i="7"/>
  <c r="BP7196" i="7"/>
  <c r="BP7163" i="7"/>
  <c r="BP7148" i="7"/>
  <c r="BP7134" i="7"/>
  <c r="BP7118" i="7"/>
  <c r="BP7104" i="7"/>
  <c r="BP7089" i="7"/>
  <c r="BP7059" i="7"/>
  <c r="BP7030" i="7"/>
  <c r="BP7000" i="7"/>
  <c r="BP6960" i="7"/>
  <c r="BP6945" i="7"/>
  <c r="BP6906" i="7"/>
  <c r="BP6891" i="7"/>
  <c r="BP6852" i="7"/>
  <c r="BP6837" i="7"/>
  <c r="BP6798" i="7"/>
  <c r="BP6783" i="7"/>
  <c r="BP6771" i="7"/>
  <c r="BP6747" i="7"/>
  <c r="BP6723" i="7"/>
  <c r="BP6699" i="7"/>
  <c r="BP6675" i="7"/>
  <c r="BP6651" i="7"/>
  <c r="BP6627" i="7"/>
  <c r="BP6584" i="7"/>
  <c r="BP6554" i="7"/>
  <c r="BP6525" i="7"/>
  <c r="BP6506" i="7"/>
  <c r="BP6488" i="7"/>
  <c r="BP6470" i="7"/>
  <c r="BP6452" i="7"/>
  <c r="BP6434" i="7"/>
  <c r="BP6416" i="7"/>
  <c r="BP6398" i="7"/>
  <c r="BP6380" i="7"/>
  <c r="BP6355" i="7"/>
  <c r="BP6346" i="7"/>
  <c r="BP8072" i="7"/>
  <c r="BP7454" i="7"/>
  <c r="BP7419" i="7"/>
  <c r="BP7389" i="7"/>
  <c r="BP7358" i="7"/>
  <c r="BP7332" i="7"/>
  <c r="BP7284" i="7"/>
  <c r="BP7236" i="7"/>
  <c r="BP7176" i="7"/>
  <c r="BP7016" i="7"/>
  <c r="BP6986" i="7"/>
  <c r="BP6972" i="7"/>
  <c r="BP6932" i="7"/>
  <c r="BP6918" i="7"/>
  <c r="BP6878" i="7"/>
  <c r="BP6864" i="7"/>
  <c r="BP7726" i="7"/>
  <c r="BP7354" i="7"/>
  <c r="BP7325" i="7"/>
  <c r="BP7277" i="7"/>
  <c r="BP7229" i="7"/>
  <c r="BP7212" i="7"/>
  <c r="BP7175" i="7"/>
  <c r="BP7116" i="7"/>
  <c r="BP7040" i="7"/>
  <c r="BP6768" i="7"/>
  <c r="BP6757" i="7"/>
  <c r="BP6744" i="7"/>
  <c r="BP6733" i="7"/>
  <c r="BP6720" i="7"/>
  <c r="BP6709" i="7"/>
  <c r="BP6696" i="7"/>
  <c r="BP6685" i="7"/>
  <c r="BP6672" i="7"/>
  <c r="BP6661" i="7"/>
  <c r="BP6648" i="7"/>
  <c r="BP6637" i="7"/>
  <c r="BP6624" i="7"/>
  <c r="BP6613" i="7"/>
  <c r="BP6601" i="7"/>
  <c r="BP6572" i="7"/>
  <c r="BP6561" i="7"/>
  <c r="BP6522" i="7"/>
  <c r="BP6513" i="7"/>
  <c r="BP6503" i="7"/>
  <c r="BP6495" i="7"/>
  <c r="BP6485" i="7"/>
  <c r="BP6477" i="7"/>
  <c r="BP6467" i="7"/>
  <c r="BP6459" i="7"/>
  <c r="BP6449" i="7"/>
  <c r="BP6441" i="7"/>
  <c r="BP6431" i="7"/>
  <c r="BP6423" i="7"/>
  <c r="BP6413" i="7"/>
  <c r="BP6405" i="7"/>
  <c r="BP6395" i="7"/>
  <c r="BP6387" i="7"/>
  <c r="BP6377" i="7"/>
  <c r="BP6369" i="7"/>
  <c r="BP6361" i="7"/>
  <c r="BP6352" i="7"/>
  <c r="BP6337" i="7"/>
  <c r="BP6328" i="7"/>
  <c r="BP6313" i="7"/>
  <c r="BP6304" i="7"/>
  <c r="BP6289" i="7"/>
  <c r="BP6280" i="7"/>
  <c r="BP6265" i="7"/>
  <c r="BP6256" i="7"/>
  <c r="BP6241" i="7"/>
  <c r="BP6232" i="7"/>
  <c r="BP6217" i="7"/>
  <c r="BP6208" i="7"/>
  <c r="BP6193" i="7"/>
  <c r="BP6184" i="7"/>
  <c r="BP6126" i="7"/>
  <c r="BP6120" i="7"/>
  <c r="BP6114" i="7"/>
  <c r="BP6108" i="7"/>
  <c r="BP8000" i="7"/>
  <c r="BP7490" i="7"/>
  <c r="BP7258" i="7"/>
  <c r="BP7058" i="7"/>
  <c r="BP6999" i="7"/>
  <c r="BP6944" i="7"/>
  <c r="BP6890" i="7"/>
  <c r="BP6836" i="7"/>
  <c r="BP6770" i="7"/>
  <c r="BP6710" i="7"/>
  <c r="BP6684" i="7"/>
  <c r="BP6626" i="7"/>
  <c r="BP6600" i="7"/>
  <c r="BP6573" i="7"/>
  <c r="BP6505" i="7"/>
  <c r="BP6484" i="7"/>
  <c r="BP6460" i="7"/>
  <c r="BP6440" i="7"/>
  <c r="BP6419" i="7"/>
  <c r="BP6397" i="7"/>
  <c r="BP6376" i="7"/>
  <c r="BP6353" i="7"/>
  <c r="BP6338" i="7"/>
  <c r="BP6326" i="7"/>
  <c r="BP6297" i="7"/>
  <c r="BP6283" i="7"/>
  <c r="BP6271" i="7"/>
  <c r="BP6242" i="7"/>
  <c r="BP6230" i="7"/>
  <c r="BP6201" i="7"/>
  <c r="BP6187" i="7"/>
  <c r="BP6175" i="7"/>
  <c r="BP6161" i="7"/>
  <c r="BP6125" i="7"/>
  <c r="BP5988" i="7"/>
  <c r="BP5964" i="7"/>
  <c r="BP5940" i="7"/>
  <c r="BP5916" i="7"/>
  <c r="BP5892" i="7"/>
  <c r="BP5868" i="7"/>
  <c r="BP5844" i="7"/>
  <c r="BP5820" i="7"/>
  <c r="BP5813" i="7"/>
  <c r="BP5806" i="7"/>
  <c r="BP7253" i="7"/>
  <c r="BP6942" i="7"/>
  <c r="BP6888" i="7"/>
  <c r="BP6834" i="7"/>
  <c r="BP6483" i="7"/>
  <c r="BP6375" i="7"/>
  <c r="BP6322" i="7"/>
  <c r="BP6310" i="7"/>
  <c r="BP6296" i="7"/>
  <c r="BP6281" i="7"/>
  <c r="BP6269" i="7"/>
  <c r="BP6255" i="7"/>
  <c r="BP6226" i="7"/>
  <c r="BP6214" i="7"/>
  <c r="BP6200" i="7"/>
  <c r="BP6185" i="7"/>
  <c r="BP6148" i="7"/>
  <c r="BP6135" i="7"/>
  <c r="BP6103" i="7"/>
  <c r="BP6095" i="7"/>
  <c r="BP6085" i="7"/>
  <c r="BP6077" i="7"/>
  <c r="BP6067" i="7"/>
  <c r="BP6059" i="7"/>
  <c r="BP6049" i="7"/>
  <c r="BP6041" i="7"/>
  <c r="BP6031" i="7"/>
  <c r="BP6023" i="7"/>
  <c r="BP6013" i="7"/>
  <c r="BP6005" i="7"/>
  <c r="BP5995" i="7"/>
  <c r="BP5980" i="7"/>
  <c r="BP5971" i="7"/>
  <c r="BP5956" i="7"/>
  <c r="BP5947" i="7"/>
  <c r="BP5932" i="7"/>
  <c r="BP5923" i="7"/>
  <c r="BP5908" i="7"/>
  <c r="BP5899" i="7"/>
  <c r="BP5884" i="7"/>
  <c r="BP5875" i="7"/>
  <c r="BP5860" i="7"/>
  <c r="BP5851" i="7"/>
  <c r="BP5836" i="7"/>
  <c r="BP5827" i="7"/>
  <c r="BP5798" i="7"/>
  <c r="BP5792" i="7"/>
  <c r="BP5786" i="7"/>
  <c r="BP5780" i="7"/>
  <c r="BP5774" i="7"/>
  <c r="BP5768" i="7"/>
  <c r="BP5762" i="7"/>
  <c r="BP5756" i="7"/>
  <c r="BP5750" i="7"/>
  <c r="BP5744" i="7"/>
  <c r="BP5738" i="7"/>
  <c r="BP5732" i="7"/>
  <c r="BP5726" i="7"/>
  <c r="BP5720" i="7"/>
  <c r="BP5714" i="7"/>
  <c r="BP5708" i="7"/>
  <c r="BP5702" i="7"/>
  <c r="BP5696" i="7"/>
  <c r="BP5690" i="7"/>
  <c r="BP5684" i="7"/>
  <c r="BP5678" i="7"/>
  <c r="BP5672" i="7"/>
  <c r="BP5666" i="7"/>
  <c r="BP5660" i="7"/>
  <c r="BP5654" i="7"/>
  <c r="BP5648" i="7"/>
  <c r="BP5642" i="7"/>
  <c r="BP5636" i="7"/>
  <c r="BP5630" i="7"/>
  <c r="BP5624" i="7"/>
  <c r="BP5618" i="7"/>
  <c r="BP5612" i="7"/>
  <c r="BP5606" i="7"/>
  <c r="BP5600" i="7"/>
  <c r="BP5594" i="7"/>
  <c r="BP5588" i="7"/>
  <c r="BP5582" i="7"/>
  <c r="BP5576" i="7"/>
  <c r="BP5570" i="7"/>
  <c r="BP5564" i="7"/>
  <c r="BP5558" i="7"/>
  <c r="BP5552" i="7"/>
  <c r="BP5546" i="7"/>
  <c r="BP5540" i="7"/>
  <c r="BP5534" i="7"/>
  <c r="BP7173" i="7"/>
  <c r="BP7114" i="7"/>
  <c r="BP7055" i="7"/>
  <c r="BP6996" i="7"/>
  <c r="BP6734" i="7"/>
  <c r="BP6708" i="7"/>
  <c r="BP6650" i="7"/>
  <c r="BP6571" i="7"/>
  <c r="BP6548" i="7"/>
  <c r="BP6524" i="7"/>
  <c r="BP6502" i="7"/>
  <c r="BP6478" i="7"/>
  <c r="BP6458" i="7"/>
  <c r="BP6437" i="7"/>
  <c r="BP6415" i="7"/>
  <c r="BP6394" i="7"/>
  <c r="BP6370" i="7"/>
  <c r="BP6335" i="7"/>
  <c r="BP6239" i="7"/>
  <c r="BP6171" i="7"/>
  <c r="BP6160" i="7"/>
  <c r="BP6147" i="7"/>
  <c r="BP6124" i="7"/>
  <c r="BP6113" i="7"/>
  <c r="BP5987" i="7"/>
  <c r="BP5978" i="7"/>
  <c r="BP5963" i="7"/>
  <c r="BP5954" i="7"/>
  <c r="BP5939" i="7"/>
  <c r="BP5930" i="7"/>
  <c r="BP5915" i="7"/>
  <c r="BP5906" i="7"/>
  <c r="BP5891" i="7"/>
  <c r="BP5882" i="7"/>
  <c r="BP5867" i="7"/>
  <c r="BP5858" i="7"/>
  <c r="BP5843" i="7"/>
  <c r="BP5834" i="7"/>
  <c r="BP5819" i="7"/>
  <c r="BP5812" i="7"/>
  <c r="BP5804" i="7"/>
  <c r="BP7162" i="7"/>
  <c r="BP7103" i="7"/>
  <c r="BP7044" i="7"/>
  <c r="BP6824" i="7"/>
  <c r="BP6592" i="7"/>
  <c r="BP6544" i="7"/>
  <c r="BP6501" i="7"/>
  <c r="BP6393" i="7"/>
  <c r="BP6351" i="7"/>
  <c r="BP6321" i="7"/>
  <c r="BP6307" i="7"/>
  <c r="BP6295" i="7"/>
  <c r="BP6266" i="7"/>
  <c r="BP6254" i="7"/>
  <c r="BP6225" i="7"/>
  <c r="BP6211" i="7"/>
  <c r="BP6199" i="7"/>
  <c r="BP6134" i="7"/>
  <c r="BP6102" i="7"/>
  <c r="BP6094" i="7"/>
  <c r="BP6084" i="7"/>
  <c r="BP6076" i="7"/>
  <c r="BP6066" i="7"/>
  <c r="BP6058" i="7"/>
  <c r="BP6048" i="7"/>
  <c r="BP6040" i="7"/>
  <c r="BP6030" i="7"/>
  <c r="BP6022" i="7"/>
  <c r="BP6012" i="7"/>
  <c r="BP6004" i="7"/>
  <c r="BP5994" i="7"/>
  <c r="BP5970" i="7"/>
  <c r="BP5946" i="7"/>
  <c r="BP5922" i="7"/>
  <c r="BP5898" i="7"/>
  <c r="BP5874" i="7"/>
  <c r="BP5850" i="7"/>
  <c r="BP5826" i="7"/>
  <c r="BP5797" i="7"/>
  <c r="BP5791" i="7"/>
  <c r="BP5785" i="7"/>
  <c r="BP5779" i="7"/>
  <c r="BP5773" i="7"/>
  <c r="BP5767" i="7"/>
  <c r="BP5761" i="7"/>
  <c r="BP5755" i="7"/>
  <c r="BP5749" i="7"/>
  <c r="BP5743" i="7"/>
  <c r="BP5737" i="7"/>
  <c r="BP5731" i="7"/>
  <c r="BP5725" i="7"/>
  <c r="BP5719" i="7"/>
  <c r="BP5713" i="7"/>
  <c r="BP5707" i="7"/>
  <c r="BP5701" i="7"/>
  <c r="BP5695" i="7"/>
  <c r="BP5689" i="7"/>
  <c r="BP5683" i="7"/>
  <c r="BP5677" i="7"/>
  <c r="BP5671" i="7"/>
  <c r="BP5665" i="7"/>
  <c r="BP5659" i="7"/>
  <c r="BP5653" i="7"/>
  <c r="BP5647" i="7"/>
  <c r="BP5641" i="7"/>
  <c r="BP5635" i="7"/>
  <c r="BP5629" i="7"/>
  <c r="BP5623" i="7"/>
  <c r="BP5617" i="7"/>
  <c r="BP5611" i="7"/>
  <c r="BP5605" i="7"/>
  <c r="BP5599" i="7"/>
  <c r="BP5593" i="7"/>
  <c r="BP5587" i="7"/>
  <c r="BP5581" i="7"/>
  <c r="BP5575" i="7"/>
  <c r="BP5569" i="7"/>
  <c r="BP5563" i="7"/>
  <c r="BP5557" i="7"/>
  <c r="BP5551" i="7"/>
  <c r="BP5545" i="7"/>
  <c r="BP5539" i="7"/>
  <c r="BP5533" i="7"/>
  <c r="BP5527" i="7"/>
  <c r="BP5521" i="7"/>
  <c r="BP5515" i="7"/>
  <c r="BP5509" i="7"/>
  <c r="BP5503" i="7"/>
  <c r="BP5497" i="7"/>
  <c r="BP5491" i="7"/>
  <c r="BP5485" i="7"/>
  <c r="BP5479" i="7"/>
  <c r="BP5473" i="7"/>
  <c r="BP5467" i="7"/>
  <c r="BP5461" i="7"/>
  <c r="BP5455" i="7"/>
  <c r="BP5449" i="7"/>
  <c r="BP5443" i="7"/>
  <c r="BP5437" i="7"/>
  <c r="BP5431" i="7"/>
  <c r="BP5425" i="7"/>
  <c r="BP5419" i="7"/>
  <c r="BP5413" i="7"/>
  <c r="BP5407" i="7"/>
  <c r="BP5401" i="7"/>
  <c r="BP5395" i="7"/>
  <c r="BP5389" i="7"/>
  <c r="BP5383" i="7"/>
  <c r="BP5377" i="7"/>
  <c r="BP5371" i="7"/>
  <c r="BP5365" i="7"/>
  <c r="BP5359" i="7"/>
  <c r="BP5353" i="7"/>
  <c r="BP5347" i="7"/>
  <c r="BP5341" i="7"/>
  <c r="BP5335" i="7"/>
  <c r="BP5329" i="7"/>
  <c r="BP5323" i="7"/>
  <c r="BP5317" i="7"/>
  <c r="BP5311" i="7"/>
  <c r="BP5305" i="7"/>
  <c r="BP5299" i="7"/>
  <c r="BP5293" i="7"/>
  <c r="BP5287" i="7"/>
  <c r="BP5281" i="7"/>
  <c r="BP5275" i="7"/>
  <c r="BP5269" i="7"/>
  <c r="BP5263" i="7"/>
  <c r="BP5257" i="7"/>
  <c r="BP5251" i="7"/>
  <c r="BP5245" i="7"/>
  <c r="BP5239" i="7"/>
  <c r="BP5233" i="7"/>
  <c r="BP5227" i="7"/>
  <c r="BP5221" i="7"/>
  <c r="BP5215" i="7"/>
  <c r="BP7722" i="7"/>
  <c r="BP7442" i="7"/>
  <c r="BP7157" i="7"/>
  <c r="BP7098" i="7"/>
  <c r="BP6981" i="7"/>
  <c r="BP6927" i="7"/>
  <c r="BP6873" i="7"/>
  <c r="BP6792" i="7"/>
  <c r="BP6758" i="7"/>
  <c r="BP6732" i="7"/>
  <c r="BP6674" i="7"/>
  <c r="BP6614" i="7"/>
  <c r="BP6496" i="7"/>
  <c r="BP6476" i="7"/>
  <c r="BP6455" i="7"/>
  <c r="BP6433" i="7"/>
  <c r="BP6412" i="7"/>
  <c r="BP6388" i="7"/>
  <c r="BP6368" i="7"/>
  <c r="BP6350" i="7"/>
  <c r="BP6334" i="7"/>
  <c r="BP6320" i="7"/>
  <c r="BP6305" i="7"/>
  <c r="BP6293" i="7"/>
  <c r="BP6279" i="7"/>
  <c r="BP6250" i="7"/>
  <c r="BP6238" i="7"/>
  <c r="BP6224" i="7"/>
  <c r="BP6209" i="7"/>
  <c r="BP6197" i="7"/>
  <c r="BP6183" i="7"/>
  <c r="BP6170" i="7"/>
  <c r="BP6157" i="7"/>
  <c r="BP6146" i="7"/>
  <c r="BP6133" i="7"/>
  <c r="BP6121" i="7"/>
  <c r="BP6112" i="7"/>
  <c r="BP5986" i="7"/>
  <c r="BP5977" i="7"/>
  <c r="BP5962" i="7"/>
  <c r="BP5953" i="7"/>
  <c r="BP5938" i="7"/>
  <c r="BP5929" i="7"/>
  <c r="BP5914" i="7"/>
  <c r="BP5905" i="7"/>
  <c r="BP5890" i="7"/>
  <c r="BP5881" i="7"/>
  <c r="BP5866" i="7"/>
  <c r="BP5857" i="7"/>
  <c r="BP5842" i="7"/>
  <c r="BP5833" i="7"/>
  <c r="BP5818" i="7"/>
  <c r="BP5810" i="7"/>
  <c r="BP5803" i="7"/>
  <c r="BP7710" i="7"/>
  <c r="BP7324" i="7"/>
  <c r="BP7228" i="7"/>
  <c r="BP6819" i="7"/>
  <c r="BP6590" i="7"/>
  <c r="BP6564" i="7"/>
  <c r="BP6541" i="7"/>
  <c r="BP6411" i="7"/>
  <c r="BP6263" i="7"/>
  <c r="BP6169" i="7"/>
  <c r="BP6101" i="7"/>
  <c r="BP6091" i="7"/>
  <c r="BP6083" i="7"/>
  <c r="BP6073" i="7"/>
  <c r="BP6065" i="7"/>
  <c r="BP6055" i="7"/>
  <c r="BP6047" i="7"/>
  <c r="BP6037" i="7"/>
  <c r="BP6029" i="7"/>
  <c r="BP6019" i="7"/>
  <c r="BP6011" i="7"/>
  <c r="BP6001" i="7"/>
  <c r="BP5993" i="7"/>
  <c r="BP5984" i="7"/>
  <c r="BP5969" i="7"/>
  <c r="BP5960" i="7"/>
  <c r="BP5945" i="7"/>
  <c r="BP5936" i="7"/>
  <c r="BP5921" i="7"/>
  <c r="BP5912" i="7"/>
  <c r="BP5897" i="7"/>
  <c r="BP5888" i="7"/>
  <c r="BP5873" i="7"/>
  <c r="BP5864" i="7"/>
  <c r="BP5849" i="7"/>
  <c r="BP5840" i="7"/>
  <c r="BP5825" i="7"/>
  <c r="BP5796" i="7"/>
  <c r="BP5790" i="7"/>
  <c r="BP5784" i="7"/>
  <c r="BP5778" i="7"/>
  <c r="BP5772" i="7"/>
  <c r="BP5766" i="7"/>
  <c r="BP5760" i="7"/>
  <c r="BP5754" i="7"/>
  <c r="BP5748" i="7"/>
  <c r="BP5742" i="7"/>
  <c r="BP5736" i="7"/>
  <c r="BP5730" i="7"/>
  <c r="BP5724" i="7"/>
  <c r="BP5718" i="7"/>
  <c r="BP5712" i="7"/>
  <c r="BP5706" i="7"/>
  <c r="BP5700" i="7"/>
  <c r="BP5694" i="7"/>
  <c r="BP5688" i="7"/>
  <c r="BP5682" i="7"/>
  <c r="BP5676" i="7"/>
  <c r="BP5670" i="7"/>
  <c r="BP5664" i="7"/>
  <c r="BP5658" i="7"/>
  <c r="BP5652" i="7"/>
  <c r="BP5646" i="7"/>
  <c r="BP5640" i="7"/>
  <c r="BP5634" i="7"/>
  <c r="BP5628" i="7"/>
  <c r="BP5622" i="7"/>
  <c r="BP5616" i="7"/>
  <c r="BP5610" i="7"/>
  <c r="BP5604" i="7"/>
  <c r="BP5598" i="7"/>
  <c r="BP5592" i="7"/>
  <c r="BP5586" i="7"/>
  <c r="BP5580" i="7"/>
  <c r="BP5574" i="7"/>
  <c r="BP5568" i="7"/>
  <c r="BP5562" i="7"/>
  <c r="BP5556" i="7"/>
  <c r="BP5550" i="7"/>
  <c r="BP5544" i="7"/>
  <c r="BP5538" i="7"/>
  <c r="BP5532" i="7"/>
  <c r="BP5526" i="7"/>
  <c r="BP5520" i="7"/>
  <c r="BP5514" i="7"/>
  <c r="BP5508" i="7"/>
  <c r="BP5502" i="7"/>
  <c r="BP5496" i="7"/>
  <c r="BP5490" i="7"/>
  <c r="BP5484" i="7"/>
  <c r="BP5478" i="7"/>
  <c r="BP5472" i="7"/>
  <c r="BP5466" i="7"/>
  <c r="BP5460" i="7"/>
  <c r="BP5454" i="7"/>
  <c r="BP5448" i="7"/>
  <c r="BP5442" i="7"/>
  <c r="BP5436" i="7"/>
  <c r="BP5430" i="7"/>
  <c r="BP5424" i="7"/>
  <c r="BP5418" i="7"/>
  <c r="BP5412" i="7"/>
  <c r="BP5406" i="7"/>
  <c r="BP5400" i="7"/>
  <c r="BP5394" i="7"/>
  <c r="BP5388" i="7"/>
  <c r="BP5382" i="7"/>
  <c r="BP5376" i="7"/>
  <c r="BP5370" i="7"/>
  <c r="BP5364" i="7"/>
  <c r="BP5358" i="7"/>
  <c r="BP5352" i="7"/>
  <c r="BP5346" i="7"/>
  <c r="BP5340" i="7"/>
  <c r="BP5334" i="7"/>
  <c r="BP5328" i="7"/>
  <c r="BP5322" i="7"/>
  <c r="BP5316" i="7"/>
  <c r="BP5310" i="7"/>
  <c r="BP5304" i="7"/>
  <c r="BP5298" i="7"/>
  <c r="BP5292" i="7"/>
  <c r="BP5286" i="7"/>
  <c r="BP5280" i="7"/>
  <c r="BP5274" i="7"/>
  <c r="BP5268" i="7"/>
  <c r="BP5262" i="7"/>
  <c r="BP5256" i="7"/>
  <c r="BP5250" i="7"/>
  <c r="BP5244" i="7"/>
  <c r="BP5238" i="7"/>
  <c r="BP5232" i="7"/>
  <c r="BP5226" i="7"/>
  <c r="BP5220" i="7"/>
  <c r="BP5214" i="7"/>
  <c r="BP5208" i="7"/>
  <c r="BP5202" i="7"/>
  <c r="BP5196" i="7"/>
  <c r="BP5190" i="7"/>
  <c r="BP5184" i="7"/>
  <c r="BP5178" i="7"/>
  <c r="BP5172" i="7"/>
  <c r="BP5166" i="7"/>
  <c r="BP5160" i="7"/>
  <c r="BP5154" i="7"/>
  <c r="BP5148" i="7"/>
  <c r="BP5142" i="7"/>
  <c r="BP7592" i="7"/>
  <c r="BP7306" i="7"/>
  <c r="BP7088" i="7"/>
  <c r="BP7029" i="7"/>
  <c r="BP6756" i="7"/>
  <c r="BP6698" i="7"/>
  <c r="BP6638" i="7"/>
  <c r="BP6612" i="7"/>
  <c r="BP6514" i="7"/>
  <c r="BP6494" i="7"/>
  <c r="BP6473" i="7"/>
  <c r="BP6451" i="7"/>
  <c r="BP6430" i="7"/>
  <c r="BP6406" i="7"/>
  <c r="BP6386" i="7"/>
  <c r="BP6365" i="7"/>
  <c r="BP6345" i="7"/>
  <c r="BP6331" i="7"/>
  <c r="BP6319" i="7"/>
  <c r="BP6290" i="7"/>
  <c r="BP6278" i="7"/>
  <c r="BP6249" i="7"/>
  <c r="BP6235" i="7"/>
  <c r="BP6223" i="7"/>
  <c r="BP6194" i="7"/>
  <c r="BP6182" i="7"/>
  <c r="BP6155" i="7"/>
  <c r="BP6142" i="7"/>
  <c r="BP6131" i="7"/>
  <c r="BP6109" i="7"/>
  <c r="BP5976" i="7"/>
  <c r="BP5952" i="7"/>
  <c r="BP5928" i="7"/>
  <c r="BP5904" i="7"/>
  <c r="BP5880" i="7"/>
  <c r="BP5856" i="7"/>
  <c r="BP5832" i="7"/>
  <c r="BP5816" i="7"/>
  <c r="BP5809" i="7"/>
  <c r="BP5802" i="7"/>
  <c r="BP7301" i="7"/>
  <c r="BP7209" i="7"/>
  <c r="BP6782" i="7"/>
  <c r="BP6429" i="7"/>
  <c r="BP6362" i="7"/>
  <c r="BP6344" i="7"/>
  <c r="BP6329" i="7"/>
  <c r="BP6317" i="7"/>
  <c r="BP6303" i="7"/>
  <c r="BP6274" i="7"/>
  <c r="BP6262" i="7"/>
  <c r="BP6248" i="7"/>
  <c r="BP6233" i="7"/>
  <c r="BP6221" i="7"/>
  <c r="BP6207" i="7"/>
  <c r="BP6178" i="7"/>
  <c r="BP6167" i="7"/>
  <c r="BP6154" i="7"/>
  <c r="BP6119" i="7"/>
  <c r="BP6100" i="7"/>
  <c r="BP6090" i="7"/>
  <c r="BP6082" i="7"/>
  <c r="BP6072" i="7"/>
  <c r="BP6064" i="7"/>
  <c r="BP6054" i="7"/>
  <c r="BP6046" i="7"/>
  <c r="BP6036" i="7"/>
  <c r="BP6028" i="7"/>
  <c r="BP6018" i="7"/>
  <c r="BP6010" i="7"/>
  <c r="BP6000" i="7"/>
  <c r="BP5992" i="7"/>
  <c r="BP5983" i="7"/>
  <c r="BP5968" i="7"/>
  <c r="BP5959" i="7"/>
  <c r="BP5944" i="7"/>
  <c r="BP5935" i="7"/>
  <c r="BP5920" i="7"/>
  <c r="BP5911" i="7"/>
  <c r="BP5896" i="7"/>
  <c r="BP5887" i="7"/>
  <c r="BP5872" i="7"/>
  <c r="BP5863" i="7"/>
  <c r="BP5848" i="7"/>
  <c r="BP5839" i="7"/>
  <c r="BP5824" i="7"/>
  <c r="BP7143" i="7"/>
  <c r="BP7084" i="7"/>
  <c r="BP7025" i="7"/>
  <c r="BP6968" i="7"/>
  <c r="BP6914" i="7"/>
  <c r="BP6860" i="7"/>
  <c r="BP6810" i="7"/>
  <c r="BP6780" i="7"/>
  <c r="BP6722" i="7"/>
  <c r="BP6662" i="7"/>
  <c r="BP6636" i="7"/>
  <c r="BP6608" i="7"/>
  <c r="BP6583" i="7"/>
  <c r="BP6560" i="7"/>
  <c r="BP6534" i="7"/>
  <c r="BP6512" i="7"/>
  <c r="BP6491" i="7"/>
  <c r="BP6469" i="7"/>
  <c r="BP6448" i="7"/>
  <c r="BP6424" i="7"/>
  <c r="BP6404" i="7"/>
  <c r="BP6383" i="7"/>
  <c r="BP6287" i="7"/>
  <c r="BP6191" i="7"/>
  <c r="BP6141" i="7"/>
  <c r="BP6128" i="7"/>
  <c r="BP5990" i="7"/>
  <c r="BP5975" i="7"/>
  <c r="BP5966" i="7"/>
  <c r="BP5951" i="7"/>
  <c r="BP5942" i="7"/>
  <c r="BP5927" i="7"/>
  <c r="BP5918" i="7"/>
  <c r="BP5903" i="7"/>
  <c r="BP5894" i="7"/>
  <c r="BP5879" i="7"/>
  <c r="BP5870" i="7"/>
  <c r="BP5855" i="7"/>
  <c r="BP5846" i="7"/>
  <c r="BP5831" i="7"/>
  <c r="BP5822" i="7"/>
  <c r="BP5815" i="7"/>
  <c r="BP5808" i="7"/>
  <c r="BP5801" i="7"/>
  <c r="BP7539" i="7"/>
  <c r="BP6580" i="7"/>
  <c r="BP6559" i="7"/>
  <c r="BP6447" i="7"/>
  <c r="BP6359" i="7"/>
  <c r="BP6343" i="7"/>
  <c r="BP6314" i="7"/>
  <c r="BP6302" i="7"/>
  <c r="BP6273" i="7"/>
  <c r="BP6259" i="7"/>
  <c r="BP6247" i="7"/>
  <c r="BP6218" i="7"/>
  <c r="BP6206" i="7"/>
  <c r="BP6177" i="7"/>
  <c r="BP6164" i="7"/>
  <c r="BP6153" i="7"/>
  <c r="BP6140" i="7"/>
  <c r="BP6118" i="7"/>
  <c r="BP6107" i="7"/>
  <c r="BP6097" i="7"/>
  <c r="BP6089" i="7"/>
  <c r="BP6079" i="7"/>
  <c r="BP6071" i="7"/>
  <c r="BP6061" i="7"/>
  <c r="BP6053" i="7"/>
  <c r="BP6043" i="7"/>
  <c r="BP6035" i="7"/>
  <c r="BP6025" i="7"/>
  <c r="BP6017" i="7"/>
  <c r="BP6007" i="7"/>
  <c r="BP5999" i="7"/>
  <c r="BP5982" i="7"/>
  <c r="BP5958" i="7"/>
  <c r="BP5934" i="7"/>
  <c r="BP5910" i="7"/>
  <c r="BP5886" i="7"/>
  <c r="BP5862" i="7"/>
  <c r="BP5838" i="7"/>
  <c r="BP5794" i="7"/>
  <c r="BP5788" i="7"/>
  <c r="BP5782" i="7"/>
  <c r="BP5776" i="7"/>
  <c r="BP5770" i="7"/>
  <c r="BP5764" i="7"/>
  <c r="BP5758" i="7"/>
  <c r="BP5752" i="7"/>
  <c r="BP5746" i="7"/>
  <c r="BP5740" i="7"/>
  <c r="BP5734" i="7"/>
  <c r="BP5728" i="7"/>
  <c r="BP5722" i="7"/>
  <c r="BP5716" i="7"/>
  <c r="BP5710" i="7"/>
  <c r="BP5704" i="7"/>
  <c r="BP5698" i="7"/>
  <c r="BP5692" i="7"/>
  <c r="BP5686" i="7"/>
  <c r="BP5680" i="7"/>
  <c r="BP5674" i="7"/>
  <c r="BP5668" i="7"/>
  <c r="BP5662" i="7"/>
  <c r="BP5656" i="7"/>
  <c r="BP5650" i="7"/>
  <c r="BP5644" i="7"/>
  <c r="BP5638" i="7"/>
  <c r="BP5632" i="7"/>
  <c r="BP5626" i="7"/>
  <c r="BP5620" i="7"/>
  <c r="BP5614" i="7"/>
  <c r="BP5608" i="7"/>
  <c r="BP5602" i="7"/>
  <c r="BP5596" i="7"/>
  <c r="BP5590" i="7"/>
  <c r="BP5584" i="7"/>
  <c r="BP5578" i="7"/>
  <c r="BP5572" i="7"/>
  <c r="BP5566" i="7"/>
  <c r="BP5560" i="7"/>
  <c r="BP5554" i="7"/>
  <c r="BP5548" i="7"/>
  <c r="BP5542" i="7"/>
  <c r="BP5536" i="7"/>
  <c r="BP5530" i="7"/>
  <c r="BP5524" i="7"/>
  <c r="BP5518" i="7"/>
  <c r="BP7534" i="7"/>
  <c r="BP6746" i="7"/>
  <c r="BP6442" i="7"/>
  <c r="BP6327" i="7"/>
  <c r="BP6245" i="7"/>
  <c r="BP5989" i="7"/>
  <c r="BP5941" i="7"/>
  <c r="BP5893" i="7"/>
  <c r="BP5845" i="7"/>
  <c r="BP5783" i="7"/>
  <c r="BP5765" i="7"/>
  <c r="BP5747" i="7"/>
  <c r="BP5729" i="7"/>
  <c r="BP5711" i="7"/>
  <c r="BP5693" i="7"/>
  <c r="BP5675" i="7"/>
  <c r="BP5657" i="7"/>
  <c r="BP5639" i="7"/>
  <c r="BP5621" i="7"/>
  <c r="BP5603" i="7"/>
  <c r="BP5585" i="7"/>
  <c r="BP5567" i="7"/>
  <c r="BP5549" i="7"/>
  <c r="BP5531" i="7"/>
  <c r="BP5507" i="7"/>
  <c r="BP5468" i="7"/>
  <c r="BP5457" i="7"/>
  <c r="BP5446" i="7"/>
  <c r="BP5435" i="7"/>
  <c r="BP5396" i="7"/>
  <c r="BP5385" i="7"/>
  <c r="BP5374" i="7"/>
  <c r="BP5363" i="7"/>
  <c r="BP5324" i="7"/>
  <c r="BP5313" i="7"/>
  <c r="BP5303" i="7"/>
  <c r="BP5295" i="7"/>
  <c r="BP5278" i="7"/>
  <c r="BP5254" i="7"/>
  <c r="BP5230" i="7"/>
  <c r="BP5185" i="7"/>
  <c r="BP5149" i="7"/>
  <c r="BP5135" i="7"/>
  <c r="BP5122" i="7"/>
  <c r="BP5109" i="7"/>
  <c r="BP5096" i="7"/>
  <c r="BP5089" i="7"/>
  <c r="BP5076" i="7"/>
  <c r="BP5063" i="7"/>
  <c r="BP5050" i="7"/>
  <c r="BP5037" i="7"/>
  <c r="BP5031" i="7"/>
  <c r="BP5025" i="7"/>
  <c r="BP5019" i="7"/>
  <c r="BP5013" i="7"/>
  <c r="BP5007" i="7"/>
  <c r="BP5001" i="7"/>
  <c r="BP4995" i="7"/>
  <c r="BP4989" i="7"/>
  <c r="BP4983" i="7"/>
  <c r="BP4977" i="7"/>
  <c r="BP4971" i="7"/>
  <c r="BP4965" i="7"/>
  <c r="BP4959" i="7"/>
  <c r="BP4953" i="7"/>
  <c r="BP4947" i="7"/>
  <c r="BP4941" i="7"/>
  <c r="BP4935" i="7"/>
  <c r="BP4929" i="7"/>
  <c r="BP4923" i="7"/>
  <c r="BP4917" i="7"/>
  <c r="BP4911" i="7"/>
  <c r="BP4905" i="7"/>
  <c r="BP4899" i="7"/>
  <c r="BP4893" i="7"/>
  <c r="BP4887" i="7"/>
  <c r="BP4881" i="7"/>
  <c r="BP4875" i="7"/>
  <c r="BP4869" i="7"/>
  <c r="BP4863" i="7"/>
  <c r="BP4857" i="7"/>
  <c r="BP4851" i="7"/>
  <c r="BP4845" i="7"/>
  <c r="BP4839" i="7"/>
  <c r="BP4833" i="7"/>
  <c r="BP4827" i="7"/>
  <c r="BP4821" i="7"/>
  <c r="BP4815" i="7"/>
  <c r="BP4809" i="7"/>
  <c r="BP4803" i="7"/>
  <c r="BP4797" i="7"/>
  <c r="BP4791" i="7"/>
  <c r="BP4785" i="7"/>
  <c r="BP4779" i="7"/>
  <c r="BP4773" i="7"/>
  <c r="BP4767" i="7"/>
  <c r="BP4761" i="7"/>
  <c r="BP4755" i="7"/>
  <c r="BP4749" i="7"/>
  <c r="BP4743" i="7"/>
  <c r="BP4737" i="7"/>
  <c r="BP4731" i="7"/>
  <c r="BP4725" i="7"/>
  <c r="BP4719" i="7"/>
  <c r="BP4713" i="7"/>
  <c r="BP4707" i="7"/>
  <c r="BP4701" i="7"/>
  <c r="BP4695" i="7"/>
  <c r="BP4689" i="7"/>
  <c r="BP4683" i="7"/>
  <c r="BP4677" i="7"/>
  <c r="BP4671" i="7"/>
  <c r="BP4665" i="7"/>
  <c r="BP4659" i="7"/>
  <c r="BP4653" i="7"/>
  <c r="BP4647" i="7"/>
  <c r="BP4641" i="7"/>
  <c r="BP4635" i="7"/>
  <c r="BP4629" i="7"/>
  <c r="BP4623" i="7"/>
  <c r="BP4617" i="7"/>
  <c r="BP4611" i="7"/>
  <c r="BP4605" i="7"/>
  <c r="BP4599" i="7"/>
  <c r="BP4593" i="7"/>
  <c r="BP4587" i="7"/>
  <c r="BP4581" i="7"/>
  <c r="BP4575" i="7"/>
  <c r="BP4569" i="7"/>
  <c r="BP4563" i="7"/>
  <c r="BP4557" i="7"/>
  <c r="BP4551" i="7"/>
  <c r="BP7533" i="7"/>
  <c r="BP7010" i="7"/>
  <c r="BP6163" i="7"/>
  <c r="BP6096" i="7"/>
  <c r="BP6042" i="7"/>
  <c r="BP5498" i="7"/>
  <c r="BP5487" i="7"/>
  <c r="BP5476" i="7"/>
  <c r="BP5465" i="7"/>
  <c r="BP5426" i="7"/>
  <c r="BP5415" i="7"/>
  <c r="BP5404" i="7"/>
  <c r="BP5393" i="7"/>
  <c r="BP5354" i="7"/>
  <c r="BP5343" i="7"/>
  <c r="BP5332" i="7"/>
  <c r="BP5321" i="7"/>
  <c r="BP5285" i="7"/>
  <c r="BP5270" i="7"/>
  <c r="BP5261" i="7"/>
  <c r="BP5246" i="7"/>
  <c r="BP5237" i="7"/>
  <c r="BP5222" i="7"/>
  <c r="BP5213" i="7"/>
  <c r="BP5206" i="7"/>
  <c r="BP5199" i="7"/>
  <c r="BP5192" i="7"/>
  <c r="BP5177" i="7"/>
  <c r="BP5170" i="7"/>
  <c r="BP5163" i="7"/>
  <c r="BP5156" i="7"/>
  <c r="BP5141" i="7"/>
  <c r="BP5128" i="7"/>
  <c r="BP5115" i="7"/>
  <c r="BP5102" i="7"/>
  <c r="BP5095" i="7"/>
  <c r="BP5082" i="7"/>
  <c r="BP5069" i="7"/>
  <c r="BP5056" i="7"/>
  <c r="BP5043" i="7"/>
  <c r="BP7378" i="7"/>
  <c r="BP6422" i="7"/>
  <c r="BP6231" i="7"/>
  <c r="BP5800" i="7"/>
  <c r="BP5781" i="7"/>
  <c r="BP5763" i="7"/>
  <c r="BP5745" i="7"/>
  <c r="BP5727" i="7"/>
  <c r="BP5709" i="7"/>
  <c r="BP5691" i="7"/>
  <c r="BP5673" i="7"/>
  <c r="BP5655" i="7"/>
  <c r="BP5637" i="7"/>
  <c r="BP5619" i="7"/>
  <c r="BP5601" i="7"/>
  <c r="BP5583" i="7"/>
  <c r="BP5565" i="7"/>
  <c r="BP5547" i="7"/>
  <c r="BP5529" i="7"/>
  <c r="BP5517" i="7"/>
  <c r="BP5506" i="7"/>
  <c r="BP5495" i="7"/>
  <c r="BP5456" i="7"/>
  <c r="BP5445" i="7"/>
  <c r="BP5434" i="7"/>
  <c r="BP5423" i="7"/>
  <c r="BP5384" i="7"/>
  <c r="BP5373" i="7"/>
  <c r="BP5362" i="7"/>
  <c r="BP5351" i="7"/>
  <c r="BP5312" i="7"/>
  <c r="BP5302" i="7"/>
  <c r="BP5294" i="7"/>
  <c r="BP5277" i="7"/>
  <c r="BP5253" i="7"/>
  <c r="BP5229" i="7"/>
  <c r="BP5191" i="7"/>
  <c r="BP5155" i="7"/>
  <c r="BP5134" i="7"/>
  <c r="BP5121" i="7"/>
  <c r="BP5108" i="7"/>
  <c r="BP5101" i="7"/>
  <c r="BP5088" i="7"/>
  <c r="BP5075" i="7"/>
  <c r="BP5062" i="7"/>
  <c r="BP5049" i="7"/>
  <c r="BP5036" i="7"/>
  <c r="BP5030" i="7"/>
  <c r="BP5024" i="7"/>
  <c r="BP5018" i="7"/>
  <c r="BP5012" i="7"/>
  <c r="BP5006" i="7"/>
  <c r="BP5000" i="7"/>
  <c r="BP4994" i="7"/>
  <c r="BP4988" i="7"/>
  <c r="BP4982" i="7"/>
  <c r="BP4976" i="7"/>
  <c r="BP4970" i="7"/>
  <c r="BP4964" i="7"/>
  <c r="BP4958" i="7"/>
  <c r="BP4952" i="7"/>
  <c r="BP4946" i="7"/>
  <c r="BP4940" i="7"/>
  <c r="BP4934" i="7"/>
  <c r="BP4928" i="7"/>
  <c r="BP4922" i="7"/>
  <c r="BP4916" i="7"/>
  <c r="BP4910" i="7"/>
  <c r="BP4904" i="7"/>
  <c r="BP4898" i="7"/>
  <c r="BP4892" i="7"/>
  <c r="BP4886" i="7"/>
  <c r="BP4880" i="7"/>
  <c r="BP4874" i="7"/>
  <c r="BP4868" i="7"/>
  <c r="BP4862" i="7"/>
  <c r="BP4856" i="7"/>
  <c r="BP4850" i="7"/>
  <c r="BP4844" i="7"/>
  <c r="BP4838" i="7"/>
  <c r="BP4832" i="7"/>
  <c r="BP4826" i="7"/>
  <c r="BP4820" i="7"/>
  <c r="BP4814" i="7"/>
  <c r="BP4808" i="7"/>
  <c r="BP4802" i="7"/>
  <c r="BP4796" i="7"/>
  <c r="BP4790" i="7"/>
  <c r="BP4784" i="7"/>
  <c r="BP4778" i="7"/>
  <c r="BP4772" i="7"/>
  <c r="BP4766" i="7"/>
  <c r="BP4760" i="7"/>
  <c r="BP4754" i="7"/>
  <c r="BP4748" i="7"/>
  <c r="BP4742" i="7"/>
  <c r="BP4736" i="7"/>
  <c r="BP4730" i="7"/>
  <c r="BP4724" i="7"/>
  <c r="BP4718" i="7"/>
  <c r="BP4712" i="7"/>
  <c r="BP4706" i="7"/>
  <c r="BP4700" i="7"/>
  <c r="BP4694" i="7"/>
  <c r="BP4688" i="7"/>
  <c r="BP4682" i="7"/>
  <c r="BP4676" i="7"/>
  <c r="BP4670" i="7"/>
  <c r="BP4664" i="7"/>
  <c r="BP4658" i="7"/>
  <c r="BP4652" i="7"/>
  <c r="BP4646" i="7"/>
  <c r="BP4640" i="7"/>
  <c r="BP4634" i="7"/>
  <c r="BP4628" i="7"/>
  <c r="BP6954" i="7"/>
  <c r="BP6553" i="7"/>
  <c r="BP6311" i="7"/>
  <c r="BP6149" i="7"/>
  <c r="BP6088" i="7"/>
  <c r="BP6034" i="7"/>
  <c r="BP5981" i="7"/>
  <c r="BP5933" i="7"/>
  <c r="BP5885" i="7"/>
  <c r="BP5837" i="7"/>
  <c r="BP5486" i="7"/>
  <c r="BP5475" i="7"/>
  <c r="BP5464" i="7"/>
  <c r="BP5453" i="7"/>
  <c r="BP5414" i="7"/>
  <c r="BP5403" i="7"/>
  <c r="BP5392" i="7"/>
  <c r="BP5381" i="7"/>
  <c r="BP5342" i="7"/>
  <c r="BP5331" i="7"/>
  <c r="BP5320" i="7"/>
  <c r="BP5284" i="7"/>
  <c r="BP5260" i="7"/>
  <c r="BP5236" i="7"/>
  <c r="BP5212" i="7"/>
  <c r="BP5205" i="7"/>
  <c r="BP5198" i="7"/>
  <c r="BP5183" i="7"/>
  <c r="BP5176" i="7"/>
  <c r="BP5169" i="7"/>
  <c r="BP5162" i="7"/>
  <c r="BP5147" i="7"/>
  <c r="BP5140" i="7"/>
  <c r="BP5127" i="7"/>
  <c r="BP5114" i="7"/>
  <c r="BP5107" i="7"/>
  <c r="BP5094" i="7"/>
  <c r="BP5081" i="7"/>
  <c r="BP5068" i="7"/>
  <c r="BP5055" i="7"/>
  <c r="BP5042" i="7"/>
  <c r="BP6686" i="7"/>
  <c r="BP6401" i="7"/>
  <c r="BP6298" i="7"/>
  <c r="BP5974" i="7"/>
  <c r="BP5926" i="7"/>
  <c r="BP5878" i="7"/>
  <c r="BP5830" i="7"/>
  <c r="BP5795" i="7"/>
  <c r="BP5777" i="7"/>
  <c r="BP5759" i="7"/>
  <c r="BP5741" i="7"/>
  <c r="BP5723" i="7"/>
  <c r="BP5705" i="7"/>
  <c r="BP5687" i="7"/>
  <c r="BP5669" i="7"/>
  <c r="BP5651" i="7"/>
  <c r="BP5633" i="7"/>
  <c r="BP5615" i="7"/>
  <c r="BP5597" i="7"/>
  <c r="BP5579" i="7"/>
  <c r="BP5561" i="7"/>
  <c r="BP5543" i="7"/>
  <c r="BP5528" i="7"/>
  <c r="BP5516" i="7"/>
  <c r="BP5505" i="7"/>
  <c r="BP5494" i="7"/>
  <c r="BP5483" i="7"/>
  <c r="BP5444" i="7"/>
  <c r="BP5433" i="7"/>
  <c r="BP5422" i="7"/>
  <c r="BP5411" i="7"/>
  <c r="BP5372" i="7"/>
  <c r="BP5361" i="7"/>
  <c r="BP5350" i="7"/>
  <c r="BP5339" i="7"/>
  <c r="BP5309" i="7"/>
  <c r="BP5301" i="7"/>
  <c r="BP5291" i="7"/>
  <c r="BP5276" i="7"/>
  <c r="BP5267" i="7"/>
  <c r="BP5252" i="7"/>
  <c r="BP5243" i="7"/>
  <c r="BP5228" i="7"/>
  <c r="BP5219" i="7"/>
  <c r="BP5197" i="7"/>
  <c r="BP5161" i="7"/>
  <c r="BP5133" i="7"/>
  <c r="BP5120" i="7"/>
  <c r="BP5113" i="7"/>
  <c r="BP5100" i="7"/>
  <c r="BP5087" i="7"/>
  <c r="BP5074" i="7"/>
  <c r="BP5061" i="7"/>
  <c r="BP5048" i="7"/>
  <c r="BP5041" i="7"/>
  <c r="BP5035" i="7"/>
  <c r="BP5029" i="7"/>
  <c r="BP5023" i="7"/>
  <c r="BP5017" i="7"/>
  <c r="BP5011" i="7"/>
  <c r="BP5005" i="7"/>
  <c r="BP4999" i="7"/>
  <c r="BP4993" i="7"/>
  <c r="BP4987" i="7"/>
  <c r="BP4981" i="7"/>
  <c r="BP4975" i="7"/>
  <c r="BP4969" i="7"/>
  <c r="BP4963" i="7"/>
  <c r="BP4957" i="7"/>
  <c r="BP4951" i="7"/>
  <c r="BP4945" i="7"/>
  <c r="BP4939" i="7"/>
  <c r="BP4933" i="7"/>
  <c r="BP4927" i="7"/>
  <c r="BP4921" i="7"/>
  <c r="BP4915" i="7"/>
  <c r="BP4909" i="7"/>
  <c r="BP4903" i="7"/>
  <c r="BP4897" i="7"/>
  <c r="BP4891" i="7"/>
  <c r="BP4885" i="7"/>
  <c r="BP4879" i="7"/>
  <c r="BP4873" i="7"/>
  <c r="BP4867" i="7"/>
  <c r="BP4861" i="7"/>
  <c r="BP4855" i="7"/>
  <c r="BP4849" i="7"/>
  <c r="BP4843" i="7"/>
  <c r="BP4837" i="7"/>
  <c r="BP4831" i="7"/>
  <c r="BP4825" i="7"/>
  <c r="BP4819" i="7"/>
  <c r="BP4813" i="7"/>
  <c r="BP4807" i="7"/>
  <c r="BP4801" i="7"/>
  <c r="BP4795" i="7"/>
  <c r="BP4789" i="7"/>
  <c r="BP4783" i="7"/>
  <c r="BP4777" i="7"/>
  <c r="BP4771" i="7"/>
  <c r="BP4765" i="7"/>
  <c r="BP4759" i="7"/>
  <c r="BP4753" i="7"/>
  <c r="BP4747" i="7"/>
  <c r="BP4741" i="7"/>
  <c r="BP4735" i="7"/>
  <c r="BP4729" i="7"/>
  <c r="BP4723" i="7"/>
  <c r="BP4717" i="7"/>
  <c r="BP4711" i="7"/>
  <c r="BP4705" i="7"/>
  <c r="BP4699" i="7"/>
  <c r="BP4693" i="7"/>
  <c r="BP4687" i="7"/>
  <c r="BP4681" i="7"/>
  <c r="BP4675" i="7"/>
  <c r="BP4669" i="7"/>
  <c r="BP4663" i="7"/>
  <c r="BP4657" i="7"/>
  <c r="BP4651" i="7"/>
  <c r="BP4645" i="7"/>
  <c r="BP4639" i="7"/>
  <c r="BP4633" i="7"/>
  <c r="BP4627" i="7"/>
  <c r="BP4621" i="7"/>
  <c r="BP4615" i="7"/>
  <c r="BP4609" i="7"/>
  <c r="BP4603" i="7"/>
  <c r="BP4597" i="7"/>
  <c r="BP4591" i="7"/>
  <c r="BP4585" i="7"/>
  <c r="BP4579" i="7"/>
  <c r="BP4573" i="7"/>
  <c r="BP4567" i="7"/>
  <c r="BP4561" i="7"/>
  <c r="BP4555" i="7"/>
  <c r="BP4549" i="7"/>
  <c r="BP4543" i="7"/>
  <c r="BP4537" i="7"/>
  <c r="BP4531" i="7"/>
  <c r="BP4525" i="7"/>
  <c r="BP4519" i="7"/>
  <c r="BP4513" i="7"/>
  <c r="BP4507" i="7"/>
  <c r="BP4501" i="7"/>
  <c r="BP4495" i="7"/>
  <c r="BP4489" i="7"/>
  <c r="BP4483" i="7"/>
  <c r="BP4477" i="7"/>
  <c r="BP4471" i="7"/>
  <c r="BP4465" i="7"/>
  <c r="BP4459" i="7"/>
  <c r="BP4453" i="7"/>
  <c r="BP4447" i="7"/>
  <c r="BP4441" i="7"/>
  <c r="BP7276" i="7"/>
  <c r="BP6900" i="7"/>
  <c r="BP6531" i="7"/>
  <c r="BP6215" i="7"/>
  <c r="BP6139" i="7"/>
  <c r="BP6078" i="7"/>
  <c r="BP6024" i="7"/>
  <c r="BP5972" i="7"/>
  <c r="BP5924" i="7"/>
  <c r="BP5876" i="7"/>
  <c r="BP5828" i="7"/>
  <c r="BP5525" i="7"/>
  <c r="BP5513" i="7"/>
  <c r="BP5474" i="7"/>
  <c r="BP5463" i="7"/>
  <c r="BP5452" i="7"/>
  <c r="BP5441" i="7"/>
  <c r="BP5402" i="7"/>
  <c r="BP5391" i="7"/>
  <c r="BP5380" i="7"/>
  <c r="BP5369" i="7"/>
  <c r="BP5330" i="7"/>
  <c r="BP5319" i="7"/>
  <c r="BP5283" i="7"/>
  <c r="BP5259" i="7"/>
  <c r="BP5235" i="7"/>
  <c r="BP5211" i="7"/>
  <c r="BP5204" i="7"/>
  <c r="BP5189" i="7"/>
  <c r="BP5182" i="7"/>
  <c r="BP5175" i="7"/>
  <c r="BP5168" i="7"/>
  <c r="BP5153" i="7"/>
  <c r="BP5146" i="7"/>
  <c r="BP5139" i="7"/>
  <c r="BP5126" i="7"/>
  <c r="BP5119" i="7"/>
  <c r="BP5106" i="7"/>
  <c r="BP5093" i="7"/>
  <c r="BP5080" i="7"/>
  <c r="BP5067" i="7"/>
  <c r="BP5054" i="7"/>
  <c r="BP5047" i="7"/>
  <c r="BP6660" i="7"/>
  <c r="BP6509" i="7"/>
  <c r="BP6379" i="7"/>
  <c r="BP6286" i="7"/>
  <c r="BP6202" i="7"/>
  <c r="BP6127" i="7"/>
  <c r="BP5965" i="7"/>
  <c r="BP5917" i="7"/>
  <c r="BP5869" i="7"/>
  <c r="BP5821" i="7"/>
  <c r="BP5793" i="7"/>
  <c r="BP5775" i="7"/>
  <c r="BP5757" i="7"/>
  <c r="BP5739" i="7"/>
  <c r="BP5721" i="7"/>
  <c r="BP5703" i="7"/>
  <c r="BP5685" i="7"/>
  <c r="BP5667" i="7"/>
  <c r="BP5649" i="7"/>
  <c r="BP5631" i="7"/>
  <c r="BP5613" i="7"/>
  <c r="BP5595" i="7"/>
  <c r="BP5577" i="7"/>
  <c r="BP5559" i="7"/>
  <c r="BP5541" i="7"/>
  <c r="BP5504" i="7"/>
  <c r="BP5493" i="7"/>
  <c r="BP5482" i="7"/>
  <c r="BP5471" i="7"/>
  <c r="BP5432" i="7"/>
  <c r="BP5421" i="7"/>
  <c r="BP5410" i="7"/>
  <c r="BP5399" i="7"/>
  <c r="BP5360" i="7"/>
  <c r="BP5349" i="7"/>
  <c r="BP5338" i="7"/>
  <c r="BP5327" i="7"/>
  <c r="BP5308" i="7"/>
  <c r="BP5300" i="7"/>
  <c r="BP5290" i="7"/>
  <c r="BP5266" i="7"/>
  <c r="BP5242" i="7"/>
  <c r="BP5218" i="7"/>
  <c r="BP5203" i="7"/>
  <c r="BP5167" i="7"/>
  <c r="BP5132" i="7"/>
  <c r="BP5125" i="7"/>
  <c r="BP5112" i="7"/>
  <c r="BP5099" i="7"/>
  <c r="BP5086" i="7"/>
  <c r="BP5073" i="7"/>
  <c r="BP5060" i="7"/>
  <c r="BP5053" i="7"/>
  <c r="BP5040" i="7"/>
  <c r="BP5034" i="7"/>
  <c r="BP5028" i="7"/>
  <c r="BP5022" i="7"/>
  <c r="BP5016" i="7"/>
  <c r="BP5010" i="7"/>
  <c r="BP5004" i="7"/>
  <c r="BP4998" i="7"/>
  <c r="BP4992" i="7"/>
  <c r="BP4986" i="7"/>
  <c r="BP4980" i="7"/>
  <c r="BP4974" i="7"/>
  <c r="BP4968" i="7"/>
  <c r="BP4962" i="7"/>
  <c r="BP4956" i="7"/>
  <c r="BP4950" i="7"/>
  <c r="BP4944" i="7"/>
  <c r="BP4938" i="7"/>
  <c r="BP4932" i="7"/>
  <c r="BP4926" i="7"/>
  <c r="BP4920" i="7"/>
  <c r="BP4914" i="7"/>
  <c r="BP4908" i="7"/>
  <c r="BP4902" i="7"/>
  <c r="BP4896" i="7"/>
  <c r="BP4890" i="7"/>
  <c r="BP4884" i="7"/>
  <c r="BP4878" i="7"/>
  <c r="BP4872" i="7"/>
  <c r="BP4866" i="7"/>
  <c r="BP4860" i="7"/>
  <c r="BP4854" i="7"/>
  <c r="BP4848" i="7"/>
  <c r="BP4842" i="7"/>
  <c r="BP4836" i="7"/>
  <c r="BP4830" i="7"/>
  <c r="BP4824" i="7"/>
  <c r="BP4818" i="7"/>
  <c r="BP4812" i="7"/>
  <c r="BP4806" i="7"/>
  <c r="BP4800" i="7"/>
  <c r="BP4794" i="7"/>
  <c r="BP4788" i="7"/>
  <c r="BP4782" i="7"/>
  <c r="BP4776" i="7"/>
  <c r="BP4770" i="7"/>
  <c r="BP4764" i="7"/>
  <c r="BP4758" i="7"/>
  <c r="BP4752" i="7"/>
  <c r="BP4746" i="7"/>
  <c r="BP4740" i="7"/>
  <c r="BP4734" i="7"/>
  <c r="BP4728" i="7"/>
  <c r="BP4722" i="7"/>
  <c r="BP4716" i="7"/>
  <c r="BP4710" i="7"/>
  <c r="BP4704" i="7"/>
  <c r="BP4698" i="7"/>
  <c r="BP4692" i="7"/>
  <c r="BP4686" i="7"/>
  <c r="BP4680" i="7"/>
  <c r="BP4674" i="7"/>
  <c r="BP4668" i="7"/>
  <c r="BP4662" i="7"/>
  <c r="BP4656" i="7"/>
  <c r="BP4650" i="7"/>
  <c r="BP4644" i="7"/>
  <c r="BP4638" i="7"/>
  <c r="BP4632" i="7"/>
  <c r="BP4626" i="7"/>
  <c r="BP4620" i="7"/>
  <c r="BP4614" i="7"/>
  <c r="BP4608" i="7"/>
  <c r="BP4602" i="7"/>
  <c r="BP4596" i="7"/>
  <c r="BP4590" i="7"/>
  <c r="BP4584" i="7"/>
  <c r="BP4578" i="7"/>
  <c r="BP4572" i="7"/>
  <c r="BP4566" i="7"/>
  <c r="BP4560" i="7"/>
  <c r="BP4554" i="7"/>
  <c r="BP4548" i="7"/>
  <c r="BP4542" i="7"/>
  <c r="BP4536" i="7"/>
  <c r="BP4530" i="7"/>
  <c r="BP4524" i="7"/>
  <c r="BP4518" i="7"/>
  <c r="BP4512" i="7"/>
  <c r="BP4506" i="7"/>
  <c r="BP4500" i="7"/>
  <c r="BP4494" i="7"/>
  <c r="BP4488" i="7"/>
  <c r="BP4482" i="7"/>
  <c r="BP4476" i="7"/>
  <c r="BP4470" i="7"/>
  <c r="BP4464" i="7"/>
  <c r="BP4458" i="7"/>
  <c r="BP4452" i="7"/>
  <c r="BP4446" i="7"/>
  <c r="BP4440" i="7"/>
  <c r="BP4434" i="7"/>
  <c r="BP4428" i="7"/>
  <c r="BP4422" i="7"/>
  <c r="BP4416" i="7"/>
  <c r="BP4410" i="7"/>
  <c r="BP7188" i="7"/>
  <c r="BP6846" i="7"/>
  <c r="BP6070" i="7"/>
  <c r="BP6016" i="7"/>
  <c r="BP5512" i="7"/>
  <c r="BP5501" i="7"/>
  <c r="BP5462" i="7"/>
  <c r="BP5451" i="7"/>
  <c r="BP5440" i="7"/>
  <c r="BP5429" i="7"/>
  <c r="BP5390" i="7"/>
  <c r="BP5379" i="7"/>
  <c r="BP5368" i="7"/>
  <c r="BP5357" i="7"/>
  <c r="BP5318" i="7"/>
  <c r="BP5282" i="7"/>
  <c r="BP5273" i="7"/>
  <c r="BP5258" i="7"/>
  <c r="BP5249" i="7"/>
  <c r="BP5234" i="7"/>
  <c r="BP5225" i="7"/>
  <c r="BP5210" i="7"/>
  <c r="BP5195" i="7"/>
  <c r="BP5188" i="7"/>
  <c r="BP5181" i="7"/>
  <c r="BP5174" i="7"/>
  <c r="BP5159" i="7"/>
  <c r="BP5152" i="7"/>
  <c r="BP5145" i="7"/>
  <c r="BP5138" i="7"/>
  <c r="BP5131" i="7"/>
  <c r="BP5118" i="7"/>
  <c r="BP5105" i="7"/>
  <c r="BP5092" i="7"/>
  <c r="BP5079" i="7"/>
  <c r="BP5066" i="7"/>
  <c r="BP5059" i="7"/>
  <c r="BP5046" i="7"/>
  <c r="BP7128" i="7"/>
  <c r="BP6487" i="7"/>
  <c r="BP6272" i="7"/>
  <c r="BP6190" i="7"/>
  <c r="BP5814" i="7"/>
  <c r="BP5789" i="7"/>
  <c r="BP5771" i="7"/>
  <c r="BP5753" i="7"/>
  <c r="BP5735" i="7"/>
  <c r="BP5717" i="7"/>
  <c r="BP5699" i="7"/>
  <c r="BP5681" i="7"/>
  <c r="BP5663" i="7"/>
  <c r="BP5645" i="7"/>
  <c r="BP5627" i="7"/>
  <c r="BP5609" i="7"/>
  <c r="BP5591" i="7"/>
  <c r="BP5573" i="7"/>
  <c r="BP5555" i="7"/>
  <c r="BP5537" i="7"/>
  <c r="BP5523" i="7"/>
  <c r="BP5492" i="7"/>
  <c r="BP5481" i="7"/>
  <c r="BP5470" i="7"/>
  <c r="BP5459" i="7"/>
  <c r="BP5420" i="7"/>
  <c r="BP5409" i="7"/>
  <c r="BP5398" i="7"/>
  <c r="BP5387" i="7"/>
  <c r="BP5348" i="7"/>
  <c r="BP5337" i="7"/>
  <c r="BP5326" i="7"/>
  <c r="BP5315" i="7"/>
  <c r="BP5307" i="7"/>
  <c r="BP5297" i="7"/>
  <c r="BP5289" i="7"/>
  <c r="BP5265" i="7"/>
  <c r="BP5241" i="7"/>
  <c r="BP5217" i="7"/>
  <c r="BP5209" i="7"/>
  <c r="BP5173" i="7"/>
  <c r="BP5137" i="7"/>
  <c r="BP5124" i="7"/>
  <c r="BP5111" i="7"/>
  <c r="BP5098" i="7"/>
  <c r="BP5085" i="7"/>
  <c r="BP5072" i="7"/>
  <c r="BP5065" i="7"/>
  <c r="BP5052" i="7"/>
  <c r="BP5039" i="7"/>
  <c r="BP5033" i="7"/>
  <c r="BP5027" i="7"/>
  <c r="BP5021" i="7"/>
  <c r="BP5015" i="7"/>
  <c r="BP5009" i="7"/>
  <c r="BP5003" i="7"/>
  <c r="BP4997" i="7"/>
  <c r="BP4991" i="7"/>
  <c r="BP4985" i="7"/>
  <c r="BP4979" i="7"/>
  <c r="BP4973" i="7"/>
  <c r="BP4967" i="7"/>
  <c r="BP4961" i="7"/>
  <c r="BP4955" i="7"/>
  <c r="BP4949" i="7"/>
  <c r="BP4943" i="7"/>
  <c r="BP4937" i="7"/>
  <c r="BP4931" i="7"/>
  <c r="BP4925" i="7"/>
  <c r="BP4919" i="7"/>
  <c r="BP4913" i="7"/>
  <c r="BP4907" i="7"/>
  <c r="BP4901" i="7"/>
  <c r="BP4895" i="7"/>
  <c r="BP4889" i="7"/>
  <c r="BP4883" i="7"/>
  <c r="BP4877" i="7"/>
  <c r="BP4871" i="7"/>
  <c r="BP4865" i="7"/>
  <c r="BP4859" i="7"/>
  <c r="BP4853" i="7"/>
  <c r="BP4847" i="7"/>
  <c r="BP4841" i="7"/>
  <c r="BP4835" i="7"/>
  <c r="BP4829" i="7"/>
  <c r="BP4823" i="7"/>
  <c r="BP4817" i="7"/>
  <c r="BP4811" i="7"/>
  <c r="BP4805" i="7"/>
  <c r="BP4799" i="7"/>
  <c r="BP4793" i="7"/>
  <c r="BP4787" i="7"/>
  <c r="BP4781" i="7"/>
  <c r="BP4775" i="7"/>
  <c r="BP4769" i="7"/>
  <c r="BP4763" i="7"/>
  <c r="BP4757" i="7"/>
  <c r="BP4751" i="7"/>
  <c r="BP4745" i="7"/>
  <c r="BP4739" i="7"/>
  <c r="BP4733" i="7"/>
  <c r="BP4727" i="7"/>
  <c r="BP4721" i="7"/>
  <c r="BP4715" i="7"/>
  <c r="BP4709" i="7"/>
  <c r="BP4703" i="7"/>
  <c r="BP4697" i="7"/>
  <c r="BP4691" i="7"/>
  <c r="BP4685" i="7"/>
  <c r="BP4679" i="7"/>
  <c r="BP4673" i="7"/>
  <c r="BP4667" i="7"/>
  <c r="BP4661" i="7"/>
  <c r="BP4655" i="7"/>
  <c r="BP4649" i="7"/>
  <c r="BP4643" i="7"/>
  <c r="BP4637" i="7"/>
  <c r="BP4631" i="7"/>
  <c r="BP4625" i="7"/>
  <c r="BP4619" i="7"/>
  <c r="BP4613" i="7"/>
  <c r="BP4607" i="7"/>
  <c r="BP4601" i="7"/>
  <c r="BP4595" i="7"/>
  <c r="BP4589" i="7"/>
  <c r="BP6806" i="7"/>
  <c r="BP6115" i="7"/>
  <c r="BP6060" i="7"/>
  <c r="BP6006" i="7"/>
  <c r="BP5957" i="7"/>
  <c r="BP5909" i="7"/>
  <c r="BP5861" i="7"/>
  <c r="BP5511" i="7"/>
  <c r="BP5500" i="7"/>
  <c r="BP5489" i="7"/>
  <c r="BP5450" i="7"/>
  <c r="BP5439" i="7"/>
  <c r="BP5428" i="7"/>
  <c r="BP5417" i="7"/>
  <c r="BP5378" i="7"/>
  <c r="BP5367" i="7"/>
  <c r="BP5356" i="7"/>
  <c r="BP5345" i="7"/>
  <c r="BP5272" i="7"/>
  <c r="BP5248" i="7"/>
  <c r="BP5224" i="7"/>
  <c r="BP5201" i="7"/>
  <c r="BP5194" i="7"/>
  <c r="BP5187" i="7"/>
  <c r="BP5180" i="7"/>
  <c r="BP5165" i="7"/>
  <c r="BP5158" i="7"/>
  <c r="BP5151" i="7"/>
  <c r="BP5144" i="7"/>
  <c r="BP5130" i="7"/>
  <c r="BP5117" i="7"/>
  <c r="BP5104" i="7"/>
  <c r="BP5091" i="7"/>
  <c r="BP5078" i="7"/>
  <c r="BP5071" i="7"/>
  <c r="BP5058" i="7"/>
  <c r="BP5045" i="7"/>
  <c r="BP6176" i="7"/>
  <c r="BP5854" i="7"/>
  <c r="BP5715" i="7"/>
  <c r="BP5607" i="7"/>
  <c r="BP5447" i="7"/>
  <c r="BP5386" i="7"/>
  <c r="BP5325" i="7"/>
  <c r="BP5179" i="7"/>
  <c r="BP5136" i="7"/>
  <c r="BP5097" i="7"/>
  <c r="BP5020" i="7"/>
  <c r="BP4984" i="7"/>
  <c r="BP4948" i="7"/>
  <c r="BP4912" i="7"/>
  <c r="BP4876" i="7"/>
  <c r="BP4840" i="7"/>
  <c r="BP4804" i="7"/>
  <c r="BP4768" i="7"/>
  <c r="BP4732" i="7"/>
  <c r="BP4696" i="7"/>
  <c r="BP4666" i="7"/>
  <c r="BP4586" i="7"/>
  <c r="BP4540" i="7"/>
  <c r="BP4516" i="7"/>
  <c r="BP4492" i="7"/>
  <c r="BP4468" i="7"/>
  <c r="BP4444" i="7"/>
  <c r="BP4429" i="7"/>
  <c r="BP4401" i="7"/>
  <c r="BP4388" i="7"/>
  <c r="BP4381" i="7"/>
  <c r="BP4368" i="7"/>
  <c r="BP4355" i="7"/>
  <c r="BP4342" i="7"/>
  <c r="BP4329" i="7"/>
  <c r="BP4316" i="7"/>
  <c r="BP4309" i="7"/>
  <c r="BP4296" i="7"/>
  <c r="BP4283" i="7"/>
  <c r="BP4270" i="7"/>
  <c r="BP4257" i="7"/>
  <c r="BP4244" i="7"/>
  <c r="BP4237" i="7"/>
  <c r="BP4231" i="7"/>
  <c r="BP4225" i="7"/>
  <c r="BP4219" i="7"/>
  <c r="BP4213" i="7"/>
  <c r="BP4207" i="7"/>
  <c r="BP4201" i="7"/>
  <c r="BP4195" i="7"/>
  <c r="BP4189" i="7"/>
  <c r="BP4183" i="7"/>
  <c r="BP4177" i="7"/>
  <c r="BP4171" i="7"/>
  <c r="BP4165" i="7"/>
  <c r="BP4159" i="7"/>
  <c r="BP4153" i="7"/>
  <c r="BP4147" i="7"/>
  <c r="BP4141" i="7"/>
  <c r="BP4135" i="7"/>
  <c r="BP4129" i="7"/>
  <c r="BP4123" i="7"/>
  <c r="BP4117" i="7"/>
  <c r="BP4111" i="7"/>
  <c r="BP4105" i="7"/>
  <c r="BP4099" i="7"/>
  <c r="BP4093" i="7"/>
  <c r="BP4087" i="7"/>
  <c r="BP4081" i="7"/>
  <c r="BP4075" i="7"/>
  <c r="BP4069" i="7"/>
  <c r="BP4063" i="7"/>
  <c r="BP4057" i="7"/>
  <c r="BP4051" i="7"/>
  <c r="BP4045" i="7"/>
  <c r="BP4039" i="7"/>
  <c r="BP4033" i="7"/>
  <c r="BP4027" i="7"/>
  <c r="BP5852" i="7"/>
  <c r="BP5510" i="7"/>
  <c r="BP5271" i="7"/>
  <c r="BP5223" i="7"/>
  <c r="BP5057" i="7"/>
  <c r="BP4612" i="7"/>
  <c r="BP4598" i="7"/>
  <c r="BP4565" i="7"/>
  <c r="BP4547" i="7"/>
  <c r="BP4532" i="7"/>
  <c r="BP4523" i="7"/>
  <c r="BP4508" i="7"/>
  <c r="BP4499" i="7"/>
  <c r="BP4484" i="7"/>
  <c r="BP4475" i="7"/>
  <c r="BP4460" i="7"/>
  <c r="BP4451" i="7"/>
  <c r="BP4436" i="7"/>
  <c r="BP4421" i="7"/>
  <c r="BP4414" i="7"/>
  <c r="BP4407" i="7"/>
  <c r="BP4394" i="7"/>
  <c r="BP4387" i="7"/>
  <c r="BP4374" i="7"/>
  <c r="BP4361" i="7"/>
  <c r="BP4348" i="7"/>
  <c r="BP4335" i="7"/>
  <c r="BP4322" i="7"/>
  <c r="BP4315" i="7"/>
  <c r="BP4302" i="7"/>
  <c r="BP4289" i="7"/>
  <c r="BP4276" i="7"/>
  <c r="BP4263" i="7"/>
  <c r="BP4250" i="7"/>
  <c r="BP4243" i="7"/>
  <c r="BP6106" i="7"/>
  <c r="BP5807" i="7"/>
  <c r="BP5499" i="7"/>
  <c r="BP5438" i="7"/>
  <c r="BP5171" i="7"/>
  <c r="BP5129" i="7"/>
  <c r="BP5090" i="7"/>
  <c r="BP4660" i="7"/>
  <c r="BP4642" i="7"/>
  <c r="BP4624" i="7"/>
  <c r="BP4610" i="7"/>
  <c r="BP4564" i="7"/>
  <c r="BP4546" i="7"/>
  <c r="BP4522" i="7"/>
  <c r="BP4498" i="7"/>
  <c r="BP4474" i="7"/>
  <c r="BP4450" i="7"/>
  <c r="BP4427" i="7"/>
  <c r="BP4420" i="7"/>
  <c r="BP4413" i="7"/>
  <c r="BP4406" i="7"/>
  <c r="BP4399" i="7"/>
  <c r="BP4386" i="7"/>
  <c r="BP4373" i="7"/>
  <c r="BP4360" i="7"/>
  <c r="BP4347" i="7"/>
  <c r="BP4334" i="7"/>
  <c r="BP4327" i="7"/>
  <c r="BP4314" i="7"/>
  <c r="BP4301" i="7"/>
  <c r="BP4288" i="7"/>
  <c r="BP4275" i="7"/>
  <c r="BP4262" i="7"/>
  <c r="BP4255" i="7"/>
  <c r="BP4242" i="7"/>
  <c r="BP6603" i="7"/>
  <c r="BP5787" i="7"/>
  <c r="BP5679" i="7"/>
  <c r="BP5571" i="7"/>
  <c r="BP5306" i="7"/>
  <c r="BP5255" i="7"/>
  <c r="BP5123" i="7"/>
  <c r="BP5084" i="7"/>
  <c r="BP5008" i="7"/>
  <c r="BP4972" i="7"/>
  <c r="BP4936" i="7"/>
  <c r="BP4900" i="7"/>
  <c r="BP4864" i="7"/>
  <c r="BP4828" i="7"/>
  <c r="BP4792" i="7"/>
  <c r="BP4756" i="7"/>
  <c r="BP4720" i="7"/>
  <c r="BP4684" i="7"/>
  <c r="BP4594" i="7"/>
  <c r="BP4582" i="7"/>
  <c r="BP4538" i="7"/>
  <c r="BP4529" i="7"/>
  <c r="BP4514" i="7"/>
  <c r="BP4505" i="7"/>
  <c r="BP4490" i="7"/>
  <c r="BP4481" i="7"/>
  <c r="BP4466" i="7"/>
  <c r="BP4457" i="7"/>
  <c r="BP4442" i="7"/>
  <c r="BP4405" i="7"/>
  <c r="BP4392" i="7"/>
  <c r="BP4379" i="7"/>
  <c r="BP4366" i="7"/>
  <c r="BP4353" i="7"/>
  <c r="BP4340" i="7"/>
  <c r="BP4333" i="7"/>
  <c r="BP4320" i="7"/>
  <c r="BP4307" i="7"/>
  <c r="BP4294" i="7"/>
  <c r="BP4281" i="7"/>
  <c r="BP4268" i="7"/>
  <c r="BP4261" i="7"/>
  <c r="BP4248" i="7"/>
  <c r="BP4235" i="7"/>
  <c r="BP4229" i="7"/>
  <c r="BP4223" i="7"/>
  <c r="BP4217" i="7"/>
  <c r="BP4211" i="7"/>
  <c r="BP4205" i="7"/>
  <c r="BP4199" i="7"/>
  <c r="BP4193" i="7"/>
  <c r="BP4187" i="7"/>
  <c r="BP4181" i="7"/>
  <c r="BP4175" i="7"/>
  <c r="BP4169" i="7"/>
  <c r="BP4163" i="7"/>
  <c r="BP4157" i="7"/>
  <c r="BP4151" i="7"/>
  <c r="BP4145" i="7"/>
  <c r="BP4139" i="7"/>
  <c r="BP4133" i="7"/>
  <c r="BP4127" i="7"/>
  <c r="BP4121" i="7"/>
  <c r="BP4115" i="7"/>
  <c r="BP4109" i="7"/>
  <c r="BP4103" i="7"/>
  <c r="BP4097" i="7"/>
  <c r="BP4091" i="7"/>
  <c r="BP4085" i="7"/>
  <c r="BP4079" i="7"/>
  <c r="BP4073" i="7"/>
  <c r="BP4067" i="7"/>
  <c r="BP4061" i="7"/>
  <c r="BP4055" i="7"/>
  <c r="BP4049" i="7"/>
  <c r="BP4043" i="7"/>
  <c r="BP4037" i="7"/>
  <c r="BP4031" i="7"/>
  <c r="BP4025" i="7"/>
  <c r="BP4019" i="7"/>
  <c r="BP4013" i="7"/>
  <c r="BP4007" i="7"/>
  <c r="BP4001" i="7"/>
  <c r="BP3995" i="7"/>
  <c r="BP3989" i="7"/>
  <c r="BP3983" i="7"/>
  <c r="BP3977" i="7"/>
  <c r="BP3971" i="7"/>
  <c r="BP3965" i="7"/>
  <c r="BP3959" i="7"/>
  <c r="BP3953" i="7"/>
  <c r="BP3947" i="7"/>
  <c r="BP3941" i="7"/>
  <c r="BP3935" i="7"/>
  <c r="BP3929" i="7"/>
  <c r="BP3923" i="7"/>
  <c r="BP3917" i="7"/>
  <c r="BP3911" i="7"/>
  <c r="BP3905" i="7"/>
  <c r="BP3899" i="7"/>
  <c r="BP3893" i="7"/>
  <c r="BP3887" i="7"/>
  <c r="BP3881" i="7"/>
  <c r="BP3875" i="7"/>
  <c r="BP3869" i="7"/>
  <c r="BP3863" i="7"/>
  <c r="BP3857" i="7"/>
  <c r="BP3851" i="7"/>
  <c r="BP3845" i="7"/>
  <c r="BP3839" i="7"/>
  <c r="BP3833" i="7"/>
  <c r="BP3827" i="7"/>
  <c r="BP3821" i="7"/>
  <c r="BP3815" i="7"/>
  <c r="BP3809" i="7"/>
  <c r="BP3803" i="7"/>
  <c r="BP3797" i="7"/>
  <c r="BP3791" i="7"/>
  <c r="BP3785" i="7"/>
  <c r="BP3779" i="7"/>
  <c r="BP3773" i="7"/>
  <c r="BP3767" i="7"/>
  <c r="BP3761" i="7"/>
  <c r="BP3755" i="7"/>
  <c r="BP3749" i="7"/>
  <c r="BP3743" i="7"/>
  <c r="BP3737" i="7"/>
  <c r="BP3731" i="7"/>
  <c r="BP3725" i="7"/>
  <c r="BP3719" i="7"/>
  <c r="BP3713" i="7"/>
  <c r="BP3707" i="7"/>
  <c r="BP3701" i="7"/>
  <c r="BP3695" i="7"/>
  <c r="BP3689" i="7"/>
  <c r="BP3683" i="7"/>
  <c r="BP3677" i="7"/>
  <c r="BP3671" i="7"/>
  <c r="BP3665" i="7"/>
  <c r="BP3659" i="7"/>
  <c r="BP3653" i="7"/>
  <c r="BP3647" i="7"/>
  <c r="BP3641" i="7"/>
  <c r="BP3635" i="7"/>
  <c r="BP3629" i="7"/>
  <c r="BP3623" i="7"/>
  <c r="BP3617" i="7"/>
  <c r="BP3611" i="7"/>
  <c r="BP3605" i="7"/>
  <c r="BP3599" i="7"/>
  <c r="BP3593" i="7"/>
  <c r="BP3587" i="7"/>
  <c r="BP3581" i="7"/>
  <c r="BP3575" i="7"/>
  <c r="BP3569" i="7"/>
  <c r="BP3563" i="7"/>
  <c r="BP3557" i="7"/>
  <c r="BP3551" i="7"/>
  <c r="BP3545" i="7"/>
  <c r="BP3539" i="7"/>
  <c r="BP3533" i="7"/>
  <c r="BP3527" i="7"/>
  <c r="BP3521" i="7"/>
  <c r="BP3515" i="7"/>
  <c r="BP3509" i="7"/>
  <c r="BP6052" i="7"/>
  <c r="BP5488" i="7"/>
  <c r="BP5427" i="7"/>
  <c r="BP5366" i="7"/>
  <c r="BP5207" i="7"/>
  <c r="BP5164" i="7"/>
  <c r="BP5083" i="7"/>
  <c r="BP5044" i="7"/>
  <c r="BP4622" i="7"/>
  <c r="BP4571" i="7"/>
  <c r="BP4553" i="7"/>
  <c r="BP4545" i="7"/>
  <c r="BP4521" i="7"/>
  <c r="BP4497" i="7"/>
  <c r="BP4473" i="7"/>
  <c r="BP4449" i="7"/>
  <c r="BP4433" i="7"/>
  <c r="BP4426" i="7"/>
  <c r="BP4419" i="7"/>
  <c r="BP4412" i="7"/>
  <c r="BP4398" i="7"/>
  <c r="BP4385" i="7"/>
  <c r="BP4372" i="7"/>
  <c r="BP4359" i="7"/>
  <c r="BP4346" i="7"/>
  <c r="BP4339" i="7"/>
  <c r="BP4326" i="7"/>
  <c r="BP4313" i="7"/>
  <c r="BP4300" i="7"/>
  <c r="BP4287" i="7"/>
  <c r="BP4274" i="7"/>
  <c r="BP4267" i="7"/>
  <c r="BP4254" i="7"/>
  <c r="BP4241" i="7"/>
  <c r="BP6466" i="7"/>
  <c r="BP5769" i="7"/>
  <c r="BP5661" i="7"/>
  <c r="BP5553" i="7"/>
  <c r="BP5480" i="7"/>
  <c r="BP5296" i="7"/>
  <c r="BP5077" i="7"/>
  <c r="BP5038" i="7"/>
  <c r="BP5002" i="7"/>
  <c r="BP4966" i="7"/>
  <c r="BP4930" i="7"/>
  <c r="BP4894" i="7"/>
  <c r="BP4858" i="7"/>
  <c r="BP4822" i="7"/>
  <c r="BP4786" i="7"/>
  <c r="BP4750" i="7"/>
  <c r="BP4714" i="7"/>
  <c r="BP4678" i="7"/>
  <c r="BP4606" i="7"/>
  <c r="BP4592" i="7"/>
  <c r="BP4562" i="7"/>
  <c r="BP4528" i="7"/>
  <c r="BP4504" i="7"/>
  <c r="BP4480" i="7"/>
  <c r="BP4456" i="7"/>
  <c r="BP4411" i="7"/>
  <c r="BP4404" i="7"/>
  <c r="BP4391" i="7"/>
  <c r="BP4378" i="7"/>
  <c r="BP4365" i="7"/>
  <c r="BP4352" i="7"/>
  <c r="BP4345" i="7"/>
  <c r="BP4332" i="7"/>
  <c r="BP4319" i="7"/>
  <c r="BP4306" i="7"/>
  <c r="BP4293" i="7"/>
  <c r="BP4280" i="7"/>
  <c r="BP4273" i="7"/>
  <c r="BP4260" i="7"/>
  <c r="BP4247" i="7"/>
  <c r="BP4234" i="7"/>
  <c r="BP4228" i="7"/>
  <c r="BP4222" i="7"/>
  <c r="BP4216" i="7"/>
  <c r="BP4210" i="7"/>
  <c r="BP4204" i="7"/>
  <c r="BP4198" i="7"/>
  <c r="BP4192" i="7"/>
  <c r="BP4186" i="7"/>
  <c r="BP4180" i="7"/>
  <c r="BP4174" i="7"/>
  <c r="BP4168" i="7"/>
  <c r="BP4162" i="7"/>
  <c r="BP4156" i="7"/>
  <c r="BP4150" i="7"/>
  <c r="BP4144" i="7"/>
  <c r="BP4138" i="7"/>
  <c r="BP4132" i="7"/>
  <c r="BP4126" i="7"/>
  <c r="BP4120" i="7"/>
  <c r="BP4114" i="7"/>
  <c r="BP4108" i="7"/>
  <c r="BP4102" i="7"/>
  <c r="BP4096" i="7"/>
  <c r="BP4090" i="7"/>
  <c r="BP4084" i="7"/>
  <c r="BP4078" i="7"/>
  <c r="BP4072" i="7"/>
  <c r="BP4066" i="7"/>
  <c r="BP4060" i="7"/>
  <c r="BP4054" i="7"/>
  <c r="BP4048" i="7"/>
  <c r="BP4042" i="7"/>
  <c r="BP4036" i="7"/>
  <c r="BP4030" i="7"/>
  <c r="BP4024" i="7"/>
  <c r="BP4018" i="7"/>
  <c r="BP4012" i="7"/>
  <c r="BP4006" i="7"/>
  <c r="BP4000" i="7"/>
  <c r="BP3994" i="7"/>
  <c r="BP3988" i="7"/>
  <c r="BP3982" i="7"/>
  <c r="BP3976" i="7"/>
  <c r="BP3970" i="7"/>
  <c r="BP3964" i="7"/>
  <c r="BP3958" i="7"/>
  <c r="BP3952" i="7"/>
  <c r="BP3946" i="7"/>
  <c r="BP3940" i="7"/>
  <c r="BP3934" i="7"/>
  <c r="BP3928" i="7"/>
  <c r="BP3922" i="7"/>
  <c r="BP3916" i="7"/>
  <c r="BP3910" i="7"/>
  <c r="BP3904" i="7"/>
  <c r="BP3898" i="7"/>
  <c r="BP3892" i="7"/>
  <c r="BP3886" i="7"/>
  <c r="BP3880" i="7"/>
  <c r="BP3874" i="7"/>
  <c r="BP3868" i="7"/>
  <c r="BP3862" i="7"/>
  <c r="BP3856" i="7"/>
  <c r="BP3850" i="7"/>
  <c r="BP3844" i="7"/>
  <c r="BP3838" i="7"/>
  <c r="BP3832" i="7"/>
  <c r="BP3826" i="7"/>
  <c r="BP3820" i="7"/>
  <c r="BP3814" i="7"/>
  <c r="BP3808" i="7"/>
  <c r="BP3802" i="7"/>
  <c r="BP3796" i="7"/>
  <c r="BP3790" i="7"/>
  <c r="BP3784" i="7"/>
  <c r="BP3778" i="7"/>
  <c r="BP3772" i="7"/>
  <c r="BP3766" i="7"/>
  <c r="BP3760" i="7"/>
  <c r="BP3754" i="7"/>
  <c r="BP3748" i="7"/>
  <c r="BP3742" i="7"/>
  <c r="BP3736" i="7"/>
  <c r="BP3730" i="7"/>
  <c r="BP3724" i="7"/>
  <c r="BP3718" i="7"/>
  <c r="BP3712" i="7"/>
  <c r="BP3706" i="7"/>
  <c r="BP3700" i="7"/>
  <c r="BP3694" i="7"/>
  <c r="BP3688" i="7"/>
  <c r="BP3682" i="7"/>
  <c r="BP3676" i="7"/>
  <c r="BP3670" i="7"/>
  <c r="BP3664" i="7"/>
  <c r="BP3658" i="7"/>
  <c r="BP3652" i="7"/>
  <c r="BP3646" i="7"/>
  <c r="BP3640" i="7"/>
  <c r="BP3634" i="7"/>
  <c r="BP3628" i="7"/>
  <c r="BP3622" i="7"/>
  <c r="BP3616" i="7"/>
  <c r="BP3610" i="7"/>
  <c r="BP3604" i="7"/>
  <c r="BP3598" i="7"/>
  <c r="BP3592" i="7"/>
  <c r="BP3586" i="7"/>
  <c r="BP3580" i="7"/>
  <c r="BP3574" i="7"/>
  <c r="BP3568" i="7"/>
  <c r="BP3562" i="7"/>
  <c r="BP3556" i="7"/>
  <c r="BP3550" i="7"/>
  <c r="BP3544" i="7"/>
  <c r="BP3538" i="7"/>
  <c r="BP3532" i="7"/>
  <c r="BP3526" i="7"/>
  <c r="BP3520" i="7"/>
  <c r="BP6465" i="7"/>
  <c r="BP5998" i="7"/>
  <c r="BP5477" i="7"/>
  <c r="BP5416" i="7"/>
  <c r="BP5355" i="7"/>
  <c r="BP5247" i="7"/>
  <c r="BP5200" i="7"/>
  <c r="BP5157" i="7"/>
  <c r="BP5116" i="7"/>
  <c r="BP4654" i="7"/>
  <c r="BP4636" i="7"/>
  <c r="BP4580" i="7"/>
  <c r="BP4570" i="7"/>
  <c r="BP4552" i="7"/>
  <c r="BP4544" i="7"/>
  <c r="BP4535" i="7"/>
  <c r="BP4520" i="7"/>
  <c r="BP4511" i="7"/>
  <c r="BP4496" i="7"/>
  <c r="BP4487" i="7"/>
  <c r="BP4472" i="7"/>
  <c r="BP4463" i="7"/>
  <c r="BP4448" i="7"/>
  <c r="BP4439" i="7"/>
  <c r="BP4432" i="7"/>
  <c r="BP4425" i="7"/>
  <c r="BP4418" i="7"/>
  <c r="BP4397" i="7"/>
  <c r="BP4384" i="7"/>
  <c r="BP4371" i="7"/>
  <c r="BP4358" i="7"/>
  <c r="BP4351" i="7"/>
  <c r="BP4338" i="7"/>
  <c r="BP4325" i="7"/>
  <c r="BP4312" i="7"/>
  <c r="BP4299" i="7"/>
  <c r="BP4286" i="7"/>
  <c r="BP4279" i="7"/>
  <c r="BP4266" i="7"/>
  <c r="BP4253" i="7"/>
  <c r="BP4240" i="7"/>
  <c r="BP6341" i="7"/>
  <c r="BP5950" i="7"/>
  <c r="BP5751" i="7"/>
  <c r="BP5643" i="7"/>
  <c r="BP5535" i="7"/>
  <c r="BP5469" i="7"/>
  <c r="BP5408" i="7"/>
  <c r="BP5288" i="7"/>
  <c r="BP5240" i="7"/>
  <c r="BP5110" i="7"/>
  <c r="BP5032" i="7"/>
  <c r="BP4996" i="7"/>
  <c r="BP4960" i="7"/>
  <c r="BP4924" i="7"/>
  <c r="BP4888" i="7"/>
  <c r="BP4852" i="7"/>
  <c r="BP4816" i="7"/>
  <c r="BP4780" i="7"/>
  <c r="BP4744" i="7"/>
  <c r="BP4708" i="7"/>
  <c r="BP4618" i="7"/>
  <c r="BP4604" i="7"/>
  <c r="BP4527" i="7"/>
  <c r="BP4503" i="7"/>
  <c r="BP4479" i="7"/>
  <c r="BP4455" i="7"/>
  <c r="BP4417" i="7"/>
  <c r="BP4403" i="7"/>
  <c r="BP4390" i="7"/>
  <c r="BP4377" i="7"/>
  <c r="BP4364" i="7"/>
  <c r="BP4357" i="7"/>
  <c r="BP4344" i="7"/>
  <c r="BP4331" i="7"/>
  <c r="BP4318" i="7"/>
  <c r="BP4305" i="7"/>
  <c r="BP4292" i="7"/>
  <c r="BP4285" i="7"/>
  <c r="BP4272" i="7"/>
  <c r="BP4259" i="7"/>
  <c r="BP4246" i="7"/>
  <c r="BP4233" i="7"/>
  <c r="BP4227" i="7"/>
  <c r="BP4221" i="7"/>
  <c r="BP4215" i="7"/>
  <c r="BP4209" i="7"/>
  <c r="BP4203" i="7"/>
  <c r="BP4197" i="7"/>
  <c r="BP4191" i="7"/>
  <c r="BP4185" i="7"/>
  <c r="BP4179" i="7"/>
  <c r="BP4173" i="7"/>
  <c r="BP4167" i="7"/>
  <c r="BP4161" i="7"/>
  <c r="BP4155" i="7"/>
  <c r="BP4149" i="7"/>
  <c r="BP4143" i="7"/>
  <c r="BP4137" i="7"/>
  <c r="BP4131" i="7"/>
  <c r="BP4125" i="7"/>
  <c r="BP4119" i="7"/>
  <c r="BP4113" i="7"/>
  <c r="BP4107" i="7"/>
  <c r="BP4101" i="7"/>
  <c r="BP4095" i="7"/>
  <c r="BP4089" i="7"/>
  <c r="BP4083" i="7"/>
  <c r="BP4077" i="7"/>
  <c r="BP4071" i="7"/>
  <c r="BP4065" i="7"/>
  <c r="BP4059" i="7"/>
  <c r="BP4053" i="7"/>
  <c r="BP4047" i="7"/>
  <c r="BP4041" i="7"/>
  <c r="BP4035" i="7"/>
  <c r="BP4029" i="7"/>
  <c r="BP4023" i="7"/>
  <c r="BP4017" i="7"/>
  <c r="BP4011" i="7"/>
  <c r="BP4005" i="7"/>
  <c r="BP3999" i="7"/>
  <c r="BP3993" i="7"/>
  <c r="BP3987" i="7"/>
  <c r="BP3981" i="7"/>
  <c r="BP3975" i="7"/>
  <c r="BP3969" i="7"/>
  <c r="BP3963" i="7"/>
  <c r="BP3957" i="7"/>
  <c r="BP3951" i="7"/>
  <c r="BP3945" i="7"/>
  <c r="BP3939" i="7"/>
  <c r="BP3933" i="7"/>
  <c r="BP3927" i="7"/>
  <c r="BP3921" i="7"/>
  <c r="BP3915" i="7"/>
  <c r="BP3909" i="7"/>
  <c r="BP3903" i="7"/>
  <c r="BP3897" i="7"/>
  <c r="BP3891" i="7"/>
  <c r="BP3885" i="7"/>
  <c r="BP3879" i="7"/>
  <c r="BP3873" i="7"/>
  <c r="BP3867" i="7"/>
  <c r="BP3861" i="7"/>
  <c r="BP3855" i="7"/>
  <c r="BP3849" i="7"/>
  <c r="BP3843" i="7"/>
  <c r="BP3837" i="7"/>
  <c r="BP3831" i="7"/>
  <c r="BP3825" i="7"/>
  <c r="BP3819" i="7"/>
  <c r="BP3813" i="7"/>
  <c r="BP3807" i="7"/>
  <c r="BP3801" i="7"/>
  <c r="BP3795" i="7"/>
  <c r="BP3789" i="7"/>
  <c r="BP3783" i="7"/>
  <c r="BP3777" i="7"/>
  <c r="BP3771" i="7"/>
  <c r="BP3765" i="7"/>
  <c r="BP3759" i="7"/>
  <c r="BP3753" i="7"/>
  <c r="BP3747" i="7"/>
  <c r="BP3741" i="7"/>
  <c r="BP5948" i="7"/>
  <c r="BP5405" i="7"/>
  <c r="BP5344" i="7"/>
  <c r="BP5193" i="7"/>
  <c r="BP5150" i="7"/>
  <c r="BP5070" i="7"/>
  <c r="BP4672" i="7"/>
  <c r="BP4588" i="7"/>
  <c r="BP4577" i="7"/>
  <c r="BP4559" i="7"/>
  <c r="BP4534" i="7"/>
  <c r="BP4510" i="7"/>
  <c r="BP4486" i="7"/>
  <c r="BP4462" i="7"/>
  <c r="BP4438" i="7"/>
  <c r="BP4431" i="7"/>
  <c r="BP4424" i="7"/>
  <c r="BP4409" i="7"/>
  <c r="BP4396" i="7"/>
  <c r="BP4383" i="7"/>
  <c r="BP4370" i="7"/>
  <c r="BP4363" i="7"/>
  <c r="BP4350" i="7"/>
  <c r="BP4337" i="7"/>
  <c r="BP4324" i="7"/>
  <c r="BP4311" i="7"/>
  <c r="BP4298" i="7"/>
  <c r="BP4291" i="7"/>
  <c r="BP4278" i="7"/>
  <c r="BP4265" i="7"/>
  <c r="BP4252" i="7"/>
  <c r="BP4239" i="7"/>
  <c r="BP5589" i="7"/>
  <c r="BP5314" i="7"/>
  <c r="BP4978" i="7"/>
  <c r="BP4834" i="7"/>
  <c r="BP4690" i="7"/>
  <c r="BP4467" i="7"/>
  <c r="BP4435" i="7"/>
  <c r="BP4380" i="7"/>
  <c r="BP4354" i="7"/>
  <c r="BP4328" i="7"/>
  <c r="BP4249" i="7"/>
  <c r="BP4224" i="7"/>
  <c r="BP4200" i="7"/>
  <c r="BP4176" i="7"/>
  <c r="BP4152" i="7"/>
  <c r="BP4128" i="7"/>
  <c r="BP4104" i="7"/>
  <c r="BP4080" i="7"/>
  <c r="BP4056" i="7"/>
  <c r="BP4032" i="7"/>
  <c r="BP4014" i="7"/>
  <c r="BP3998" i="7"/>
  <c r="BP3985" i="7"/>
  <c r="BP3942" i="7"/>
  <c r="BP6257" i="7"/>
  <c r="BP5522" i="7"/>
  <c r="BP5279" i="7"/>
  <c r="BP4954" i="7"/>
  <c r="BP4810" i="7"/>
  <c r="BP4526" i="7"/>
  <c r="BP4493" i="7"/>
  <c r="BP4402" i="7"/>
  <c r="BP4376" i="7"/>
  <c r="BP4297" i="7"/>
  <c r="BP4271" i="7"/>
  <c r="BP4245" i="7"/>
  <c r="BP4220" i="7"/>
  <c r="BP4196" i="7"/>
  <c r="BP4172" i="7"/>
  <c r="BP4148" i="7"/>
  <c r="BP4124" i="7"/>
  <c r="BP4100" i="7"/>
  <c r="BP4076" i="7"/>
  <c r="BP4052" i="7"/>
  <c r="BP4028" i="7"/>
  <c r="BP3984" i="7"/>
  <c r="BP3968" i="7"/>
  <c r="BP3955" i="7"/>
  <c r="BP3926" i="7"/>
  <c r="BP3914" i="7"/>
  <c r="BP3902" i="7"/>
  <c r="BP3890" i="7"/>
  <c r="BP3878" i="7"/>
  <c r="BP3866" i="7"/>
  <c r="BP3854" i="7"/>
  <c r="BP3842" i="7"/>
  <c r="BP3830" i="7"/>
  <c r="BP3818" i="7"/>
  <c r="BP3806" i="7"/>
  <c r="BP3794" i="7"/>
  <c r="BP3782" i="7"/>
  <c r="BP3770" i="7"/>
  <c r="BP3758" i="7"/>
  <c r="BP3746" i="7"/>
  <c r="BP3735" i="7"/>
  <c r="BP3717" i="7"/>
  <c r="BP3699" i="7"/>
  <c r="BP3681" i="7"/>
  <c r="BP3666" i="7"/>
  <c r="BP3657" i="7"/>
  <c r="BP3642" i="7"/>
  <c r="BP3633" i="7"/>
  <c r="BP3618" i="7"/>
  <c r="BP3609" i="7"/>
  <c r="BP3594" i="7"/>
  <c r="BP3585" i="7"/>
  <c r="BP3570" i="7"/>
  <c r="BP3561" i="7"/>
  <c r="BP3546" i="7"/>
  <c r="BP3537" i="7"/>
  <c r="BP3522" i="7"/>
  <c r="BP3500" i="7"/>
  <c r="BP3487" i="7"/>
  <c r="BP3474" i="7"/>
  <c r="BP3467" i="7"/>
  <c r="BP3454" i="7"/>
  <c r="BP3441" i="7"/>
  <c r="BP3428" i="7"/>
  <c r="BP3415" i="7"/>
  <c r="BP3409" i="7"/>
  <c r="BP3403" i="7"/>
  <c r="BP3397" i="7"/>
  <c r="BP3391" i="7"/>
  <c r="BP3385" i="7"/>
  <c r="BP3379" i="7"/>
  <c r="BP3373" i="7"/>
  <c r="BP3367" i="7"/>
  <c r="BP3361" i="7"/>
  <c r="BP3355" i="7"/>
  <c r="BP3349" i="7"/>
  <c r="BP3343" i="7"/>
  <c r="BP3337" i="7"/>
  <c r="BP3331" i="7"/>
  <c r="BP3325" i="7"/>
  <c r="BP3319" i="7"/>
  <c r="BP3313" i="7"/>
  <c r="BP3307" i="7"/>
  <c r="BP3301" i="7"/>
  <c r="BP3295" i="7"/>
  <c r="BP3289" i="7"/>
  <c r="BP3283" i="7"/>
  <c r="BP3277" i="7"/>
  <c r="BP3271" i="7"/>
  <c r="BP3265" i="7"/>
  <c r="BP3259" i="7"/>
  <c r="BP3253" i="7"/>
  <c r="BP3247" i="7"/>
  <c r="BP3241" i="7"/>
  <c r="BP3235" i="7"/>
  <c r="BP3229" i="7"/>
  <c r="BP3223" i="7"/>
  <c r="BP3217" i="7"/>
  <c r="BP3211" i="7"/>
  <c r="BP3205" i="7"/>
  <c r="BP3199" i="7"/>
  <c r="BP3193" i="7"/>
  <c r="BP3187" i="7"/>
  <c r="BP3181" i="7"/>
  <c r="BP3175" i="7"/>
  <c r="BP3169" i="7"/>
  <c r="BP3163" i="7"/>
  <c r="BP3157" i="7"/>
  <c r="BP3151" i="7"/>
  <c r="BP3145" i="7"/>
  <c r="BP3139" i="7"/>
  <c r="BP3133" i="7"/>
  <c r="BP3127" i="7"/>
  <c r="BP3121" i="7"/>
  <c r="BP3115" i="7"/>
  <c r="BP3109" i="7"/>
  <c r="BP3103" i="7"/>
  <c r="BP3097" i="7"/>
  <c r="BP3091" i="7"/>
  <c r="BP3085" i="7"/>
  <c r="BP3079" i="7"/>
  <c r="BP3073" i="7"/>
  <c r="BP3067" i="7"/>
  <c r="BP3061" i="7"/>
  <c r="BP3055" i="7"/>
  <c r="BP3049" i="7"/>
  <c r="BP3043" i="7"/>
  <c r="BP3037" i="7"/>
  <c r="BP3031" i="7"/>
  <c r="BP3025" i="7"/>
  <c r="BP3019" i="7"/>
  <c r="BP3013" i="7"/>
  <c r="BP3007" i="7"/>
  <c r="BP3001" i="7"/>
  <c r="BP2995" i="7"/>
  <c r="BP2989" i="7"/>
  <c r="BP2983" i="7"/>
  <c r="BP2977" i="7"/>
  <c r="BP2971" i="7"/>
  <c r="BP2965" i="7"/>
  <c r="BP2959" i="7"/>
  <c r="BP5519" i="7"/>
  <c r="BP5103" i="7"/>
  <c r="BP4600" i="7"/>
  <c r="BP4558" i="7"/>
  <c r="BP4461" i="7"/>
  <c r="BP4430" i="7"/>
  <c r="BP4375" i="7"/>
  <c r="BP4349" i="7"/>
  <c r="BP4323" i="7"/>
  <c r="BP4010" i="7"/>
  <c r="BP3997" i="7"/>
  <c r="BP3954" i="7"/>
  <c r="BP3938" i="7"/>
  <c r="BP5264" i="7"/>
  <c r="BP4942" i="7"/>
  <c r="BP4798" i="7"/>
  <c r="BP4556" i="7"/>
  <c r="BP4491" i="7"/>
  <c r="BP4400" i="7"/>
  <c r="BP4321" i="7"/>
  <c r="BP4295" i="7"/>
  <c r="BP4269" i="7"/>
  <c r="BP4218" i="7"/>
  <c r="BP4194" i="7"/>
  <c r="BP4170" i="7"/>
  <c r="BP4146" i="7"/>
  <c r="BP4122" i="7"/>
  <c r="BP4098" i="7"/>
  <c r="BP4074" i="7"/>
  <c r="BP4050" i="7"/>
  <c r="BP4026" i="7"/>
  <c r="BP3996" i="7"/>
  <c r="BP3980" i="7"/>
  <c r="BP3967" i="7"/>
  <c r="BP3925" i="7"/>
  <c r="BP3913" i="7"/>
  <c r="BP3901" i="7"/>
  <c r="BP3889" i="7"/>
  <c r="BP3877" i="7"/>
  <c r="BP3865" i="7"/>
  <c r="BP3853" i="7"/>
  <c r="BP3841" i="7"/>
  <c r="BP3829" i="7"/>
  <c r="BP3817" i="7"/>
  <c r="BP3805" i="7"/>
  <c r="BP3793" i="7"/>
  <c r="BP3781" i="7"/>
  <c r="BP3769" i="7"/>
  <c r="BP3757" i="7"/>
  <c r="BP3745" i="7"/>
  <c r="BP3680" i="7"/>
  <c r="BP3656" i="7"/>
  <c r="BP3632" i="7"/>
  <c r="BP3608" i="7"/>
  <c r="BP3584" i="7"/>
  <c r="BP3560" i="7"/>
  <c r="BP3536" i="7"/>
  <c r="BP3499" i="7"/>
  <c r="BP3486" i="7"/>
  <c r="BP3479" i="7"/>
  <c r="BP3466" i="7"/>
  <c r="BP3453" i="7"/>
  <c r="BP3440" i="7"/>
  <c r="BP3427" i="7"/>
  <c r="BP3414" i="7"/>
  <c r="BP3408" i="7"/>
  <c r="BP3402" i="7"/>
  <c r="BP3396" i="7"/>
  <c r="BP3390" i="7"/>
  <c r="BP3384" i="7"/>
  <c r="BP3378" i="7"/>
  <c r="BP3372" i="7"/>
  <c r="BP3366" i="7"/>
  <c r="BP3360" i="7"/>
  <c r="BP3354" i="7"/>
  <c r="BP3348" i="7"/>
  <c r="BP3342" i="7"/>
  <c r="BP3336" i="7"/>
  <c r="BP3330" i="7"/>
  <c r="BP3324" i="7"/>
  <c r="BP3318" i="7"/>
  <c r="BP3312" i="7"/>
  <c r="BP3306" i="7"/>
  <c r="BP3300" i="7"/>
  <c r="BP3294" i="7"/>
  <c r="BP3288" i="7"/>
  <c r="BP3282" i="7"/>
  <c r="BP3276" i="7"/>
  <c r="BP3270" i="7"/>
  <c r="BP3264" i="7"/>
  <c r="BP3258" i="7"/>
  <c r="BP3252" i="7"/>
  <c r="BP3246" i="7"/>
  <c r="BP3240" i="7"/>
  <c r="BP3234" i="7"/>
  <c r="BP3228" i="7"/>
  <c r="BP3222" i="7"/>
  <c r="BP3216" i="7"/>
  <c r="BP3210" i="7"/>
  <c r="BP3204" i="7"/>
  <c r="BP3198" i="7"/>
  <c r="BP3192" i="7"/>
  <c r="BP3186" i="7"/>
  <c r="BP3180" i="7"/>
  <c r="BP3174" i="7"/>
  <c r="BP3168" i="7"/>
  <c r="BP3162" i="7"/>
  <c r="BP3156" i="7"/>
  <c r="BP3150" i="7"/>
  <c r="BP3144" i="7"/>
  <c r="BP3138" i="7"/>
  <c r="BP3132" i="7"/>
  <c r="BP3126" i="7"/>
  <c r="BP3120" i="7"/>
  <c r="BP3114" i="7"/>
  <c r="BP3108" i="7"/>
  <c r="BP3102" i="7"/>
  <c r="BP3096" i="7"/>
  <c r="BP3090" i="7"/>
  <c r="BP3084" i="7"/>
  <c r="BP3078" i="7"/>
  <c r="BP5902" i="7"/>
  <c r="BP5458" i="7"/>
  <c r="BP5231" i="7"/>
  <c r="BP5064" i="7"/>
  <c r="BP4918" i="7"/>
  <c r="BP4774" i="7"/>
  <c r="BP4550" i="7"/>
  <c r="BP4517" i="7"/>
  <c r="BP4454" i="7"/>
  <c r="BP4423" i="7"/>
  <c r="BP4369" i="7"/>
  <c r="BP4343" i="7"/>
  <c r="BP4317" i="7"/>
  <c r="BP4214" i="7"/>
  <c r="BP4190" i="7"/>
  <c r="BP4166" i="7"/>
  <c r="BP4142" i="7"/>
  <c r="BP4118" i="7"/>
  <c r="BP4094" i="7"/>
  <c r="BP4070" i="7"/>
  <c r="BP4046" i="7"/>
  <c r="BP4022" i="7"/>
  <c r="BP4009" i="7"/>
  <c r="BP3966" i="7"/>
  <c r="BP3950" i="7"/>
  <c r="BP3937" i="7"/>
  <c r="BP3924" i="7"/>
  <c r="BP3912" i="7"/>
  <c r="BP3900" i="7"/>
  <c r="BP3888" i="7"/>
  <c r="BP3876" i="7"/>
  <c r="BP3864" i="7"/>
  <c r="BP3852" i="7"/>
  <c r="BP3840" i="7"/>
  <c r="BP3828" i="7"/>
  <c r="BP3816" i="7"/>
  <c r="BP3804" i="7"/>
  <c r="BP3792" i="7"/>
  <c r="BP3780" i="7"/>
  <c r="BP3768" i="7"/>
  <c r="BP3756" i="7"/>
  <c r="BP3744" i="7"/>
  <c r="BP3733" i="7"/>
  <c r="BP3715" i="7"/>
  <c r="BP3697" i="7"/>
  <c r="BP3672" i="7"/>
  <c r="BP3663" i="7"/>
  <c r="BP3648" i="7"/>
  <c r="BP3639" i="7"/>
  <c r="BP3624" i="7"/>
  <c r="BP3615" i="7"/>
  <c r="BP3600" i="7"/>
  <c r="BP3591" i="7"/>
  <c r="BP3576" i="7"/>
  <c r="BP3567" i="7"/>
  <c r="BP3552" i="7"/>
  <c r="BP3543" i="7"/>
  <c r="BP3528" i="7"/>
  <c r="BP3519" i="7"/>
  <c r="BP3512" i="7"/>
  <c r="BP3505" i="7"/>
  <c r="BP3492" i="7"/>
  <c r="BP3485" i="7"/>
  <c r="BP3472" i="7"/>
  <c r="BP3459" i="7"/>
  <c r="BP3446" i="7"/>
  <c r="BP3433" i="7"/>
  <c r="BP3420" i="7"/>
  <c r="BP5900" i="7"/>
  <c r="BP4648" i="7"/>
  <c r="BP4485" i="7"/>
  <c r="BP4395" i="7"/>
  <c r="BP4290" i="7"/>
  <c r="BP4264" i="7"/>
  <c r="BP4238" i="7"/>
  <c r="BP4008" i="7"/>
  <c r="BP3992" i="7"/>
  <c r="BP3979" i="7"/>
  <c r="BP3936" i="7"/>
  <c r="BP3723" i="7"/>
  <c r="BP3705" i="7"/>
  <c r="BP3687" i="7"/>
  <c r="BP3679" i="7"/>
  <c r="BP3655" i="7"/>
  <c r="BP3631" i="7"/>
  <c r="BP3607" i="7"/>
  <c r="BP3583" i="7"/>
  <c r="BP3559" i="7"/>
  <c r="BP3535" i="7"/>
  <c r="BP3498" i="7"/>
  <c r="BP3491" i="7"/>
  <c r="BP3478" i="7"/>
  <c r="BP3465" i="7"/>
  <c r="BP3452" i="7"/>
  <c r="BP3439" i="7"/>
  <c r="BP3426" i="7"/>
  <c r="BP3419" i="7"/>
  <c r="BP3413" i="7"/>
  <c r="BP3407" i="7"/>
  <c r="BP3401" i="7"/>
  <c r="BP3395" i="7"/>
  <c r="BP3389" i="7"/>
  <c r="BP3383" i="7"/>
  <c r="BP3377" i="7"/>
  <c r="BP3371" i="7"/>
  <c r="BP3365" i="7"/>
  <c r="BP3359" i="7"/>
  <c r="BP3353" i="7"/>
  <c r="BP3347" i="7"/>
  <c r="BP3341" i="7"/>
  <c r="BP3335" i="7"/>
  <c r="BP3329" i="7"/>
  <c r="BP3323" i="7"/>
  <c r="BP3317" i="7"/>
  <c r="BP3311" i="7"/>
  <c r="BP3305" i="7"/>
  <c r="BP3299" i="7"/>
  <c r="BP3293" i="7"/>
  <c r="BP3287" i="7"/>
  <c r="BP3281" i="7"/>
  <c r="BP3275" i="7"/>
  <c r="BP3269" i="7"/>
  <c r="BP3263" i="7"/>
  <c r="BP3257" i="7"/>
  <c r="BP3251" i="7"/>
  <c r="BP3245" i="7"/>
  <c r="BP3239" i="7"/>
  <c r="BP3233" i="7"/>
  <c r="BP3227" i="7"/>
  <c r="BP3221" i="7"/>
  <c r="BP3215" i="7"/>
  <c r="BP3209" i="7"/>
  <c r="BP3203" i="7"/>
  <c r="BP3197" i="7"/>
  <c r="BP3191" i="7"/>
  <c r="BP3185" i="7"/>
  <c r="BP3179" i="7"/>
  <c r="BP3173" i="7"/>
  <c r="BP5216" i="7"/>
  <c r="BP5051" i="7"/>
  <c r="BP4906" i="7"/>
  <c r="BP4762" i="7"/>
  <c r="BP5733" i="7"/>
  <c r="BP5397" i="7"/>
  <c r="BP5026" i="7"/>
  <c r="BP4882" i="7"/>
  <c r="BP4738" i="7"/>
  <c r="BP4541" i="7"/>
  <c r="BP4478" i="7"/>
  <c r="BP4445" i="7"/>
  <c r="BP4389" i="7"/>
  <c r="BP4284" i="7"/>
  <c r="BP4258" i="7"/>
  <c r="BP4232" i="7"/>
  <c r="BP4208" i="7"/>
  <c r="BP4184" i="7"/>
  <c r="BP4160" i="7"/>
  <c r="BP4136" i="7"/>
  <c r="BP4112" i="7"/>
  <c r="BP4088" i="7"/>
  <c r="BP4064" i="7"/>
  <c r="BP4040" i="7"/>
  <c r="BP4020" i="7"/>
  <c r="BP4004" i="7"/>
  <c r="BP3991" i="7"/>
  <c r="BP3948" i="7"/>
  <c r="BP3932" i="7"/>
  <c r="BP3920" i="7"/>
  <c r="BP3908" i="7"/>
  <c r="BP3896" i="7"/>
  <c r="BP3884" i="7"/>
  <c r="BP3872" i="7"/>
  <c r="BP3860" i="7"/>
  <c r="BP3848" i="7"/>
  <c r="BP3836" i="7"/>
  <c r="BP3824" i="7"/>
  <c r="BP3812" i="7"/>
  <c r="BP3800" i="7"/>
  <c r="BP3788" i="7"/>
  <c r="BP3776" i="7"/>
  <c r="BP3764" i="7"/>
  <c r="BP3752" i="7"/>
  <c r="BP3740" i="7"/>
  <c r="BP3678" i="7"/>
  <c r="BP3669" i="7"/>
  <c r="BP3654" i="7"/>
  <c r="BP3645" i="7"/>
  <c r="BP3630" i="7"/>
  <c r="BP3621" i="7"/>
  <c r="BP3606" i="7"/>
  <c r="BP3597" i="7"/>
  <c r="BP3582" i="7"/>
  <c r="BP3573" i="7"/>
  <c r="BP3558" i="7"/>
  <c r="BP3549" i="7"/>
  <c r="BP3534" i="7"/>
  <c r="BP3525" i="7"/>
  <c r="BP3503" i="7"/>
  <c r="BP3490" i="7"/>
  <c r="BP3477" i="7"/>
  <c r="BP3464" i="7"/>
  <c r="BP3451" i="7"/>
  <c r="BP3438" i="7"/>
  <c r="BP3431" i="7"/>
  <c r="BP3418" i="7"/>
  <c r="BP3412" i="7"/>
  <c r="BP3406" i="7"/>
  <c r="BP3400" i="7"/>
  <c r="BP3394" i="7"/>
  <c r="BP3388" i="7"/>
  <c r="BP3382" i="7"/>
  <c r="BP3376" i="7"/>
  <c r="BP3370" i="7"/>
  <c r="BP3364" i="7"/>
  <c r="BP3358" i="7"/>
  <c r="BP3352" i="7"/>
  <c r="BP3346" i="7"/>
  <c r="BP3340" i="7"/>
  <c r="BP3334" i="7"/>
  <c r="BP3328" i="7"/>
  <c r="BP3322" i="7"/>
  <c r="BP3316" i="7"/>
  <c r="BP3310" i="7"/>
  <c r="BP3304" i="7"/>
  <c r="BP3298" i="7"/>
  <c r="BP3292" i="7"/>
  <c r="BP3286" i="7"/>
  <c r="BP3280" i="7"/>
  <c r="BP3274" i="7"/>
  <c r="BP3268" i="7"/>
  <c r="BP3262" i="7"/>
  <c r="BP4539" i="7"/>
  <c r="BP4330" i="7"/>
  <c r="BP4206" i="7"/>
  <c r="BP4034" i="7"/>
  <c r="BP3960" i="7"/>
  <c r="BP3870" i="7"/>
  <c r="BP3811" i="7"/>
  <c r="BP3750" i="7"/>
  <c r="BP3716" i="7"/>
  <c r="BP3484" i="7"/>
  <c r="BP3429" i="7"/>
  <c r="BP3417" i="7"/>
  <c r="BP3356" i="7"/>
  <c r="BP3345" i="7"/>
  <c r="BP3284" i="7"/>
  <c r="BP3273" i="7"/>
  <c r="BP3254" i="7"/>
  <c r="BP3244" i="7"/>
  <c r="BP3236" i="7"/>
  <c r="BP3226" i="7"/>
  <c r="BP3218" i="7"/>
  <c r="BP3208" i="7"/>
  <c r="BP3200" i="7"/>
  <c r="BP3190" i="7"/>
  <c r="BP3182" i="7"/>
  <c r="BP3172" i="7"/>
  <c r="BP3148" i="7"/>
  <c r="BP3124" i="7"/>
  <c r="BP5697" i="7"/>
  <c r="BP5014" i="7"/>
  <c r="BP4630" i="7"/>
  <c r="BP4202" i="7"/>
  <c r="BP4140" i="7"/>
  <c r="BP4086" i="7"/>
  <c r="BP3990" i="7"/>
  <c r="BP3895" i="7"/>
  <c r="BP3810" i="7"/>
  <c r="BP3729" i="7"/>
  <c r="BP3714" i="7"/>
  <c r="BP3684" i="7"/>
  <c r="BP3643" i="7"/>
  <c r="BP3614" i="7"/>
  <c r="BP3602" i="7"/>
  <c r="BP3588" i="7"/>
  <c r="BP3547" i="7"/>
  <c r="BP3518" i="7"/>
  <c r="BP3507" i="7"/>
  <c r="BP3495" i="7"/>
  <c r="BP3483" i="7"/>
  <c r="BP3473" i="7"/>
  <c r="BP3462" i="7"/>
  <c r="BP3450" i="7"/>
  <c r="BP3386" i="7"/>
  <c r="BP3375" i="7"/>
  <c r="BP3314" i="7"/>
  <c r="BP3303" i="7"/>
  <c r="BP3164" i="7"/>
  <c r="BP3155" i="7"/>
  <c r="BP3140" i="7"/>
  <c r="BP3131" i="7"/>
  <c r="BP3116" i="7"/>
  <c r="BP3107" i="7"/>
  <c r="BP3100" i="7"/>
  <c r="BP3093" i="7"/>
  <c r="BP3086" i="7"/>
  <c r="BP3065" i="7"/>
  <c r="BP3052" i="7"/>
  <c r="BP3039" i="7"/>
  <c r="BP3026" i="7"/>
  <c r="BP3006" i="7"/>
  <c r="BP2993" i="7"/>
  <c r="BP2980" i="7"/>
  <c r="BP2967" i="7"/>
  <c r="BP2954" i="7"/>
  <c r="BP2948" i="7"/>
  <c r="BP2942" i="7"/>
  <c r="BP2936" i="7"/>
  <c r="BP2930" i="7"/>
  <c r="BP2924" i="7"/>
  <c r="BP2918" i="7"/>
  <c r="BP2912" i="7"/>
  <c r="BP2906" i="7"/>
  <c r="BP2900" i="7"/>
  <c r="BP2894" i="7"/>
  <c r="BP2888" i="7"/>
  <c r="BP2882" i="7"/>
  <c r="BP2876" i="7"/>
  <c r="BP2870" i="7"/>
  <c r="BP2864" i="7"/>
  <c r="BP2858" i="7"/>
  <c r="BP2852" i="7"/>
  <c r="BP2846" i="7"/>
  <c r="BP2840" i="7"/>
  <c r="BP2834" i="7"/>
  <c r="BP2828" i="7"/>
  <c r="BP2822" i="7"/>
  <c r="BP2816" i="7"/>
  <c r="BP2810" i="7"/>
  <c r="BP2804" i="7"/>
  <c r="BP2798" i="7"/>
  <c r="BP2792" i="7"/>
  <c r="BP2786" i="7"/>
  <c r="BP2780" i="7"/>
  <c r="BP2774" i="7"/>
  <c r="BP2768" i="7"/>
  <c r="BP2762" i="7"/>
  <c r="BP2756" i="7"/>
  <c r="BP2750" i="7"/>
  <c r="BP2744" i="7"/>
  <c r="BP2738" i="7"/>
  <c r="BP2732" i="7"/>
  <c r="BP2726" i="7"/>
  <c r="BP2720" i="7"/>
  <c r="BP2714" i="7"/>
  <c r="BP2708" i="7"/>
  <c r="BP2702" i="7"/>
  <c r="BP2696" i="7"/>
  <c r="BP2690" i="7"/>
  <c r="BP2684" i="7"/>
  <c r="BP2678" i="7"/>
  <c r="BP2672" i="7"/>
  <c r="BP2666" i="7"/>
  <c r="BP2660" i="7"/>
  <c r="BP2654" i="7"/>
  <c r="BP2648" i="7"/>
  <c r="BP2642" i="7"/>
  <c r="BP2636" i="7"/>
  <c r="BP2630" i="7"/>
  <c r="BP5625" i="7"/>
  <c r="BP4990" i="7"/>
  <c r="BP4533" i="7"/>
  <c r="BP4256" i="7"/>
  <c r="BP4082" i="7"/>
  <c r="BP4021" i="7"/>
  <c r="BP3956" i="7"/>
  <c r="BP3894" i="7"/>
  <c r="BP3835" i="7"/>
  <c r="BP3787" i="7"/>
  <c r="BP3728" i="7"/>
  <c r="BP3698" i="7"/>
  <c r="BP3668" i="7"/>
  <c r="BP3627" i="7"/>
  <c r="BP3613" i="7"/>
  <c r="BP3601" i="7"/>
  <c r="BP3572" i="7"/>
  <c r="BP3531" i="7"/>
  <c r="BP3517" i="7"/>
  <c r="BP3506" i="7"/>
  <c r="BP3471" i="7"/>
  <c r="BP3461" i="7"/>
  <c r="BP3449" i="7"/>
  <c r="BP3437" i="7"/>
  <c r="BP3416" i="7"/>
  <c r="BP3405" i="7"/>
  <c r="BP3344" i="7"/>
  <c r="BP3333" i="7"/>
  <c r="BP3272" i="7"/>
  <c r="BP3261" i="7"/>
  <c r="BP3243" i="7"/>
  <c r="BP3225" i="7"/>
  <c r="BP3207" i="7"/>
  <c r="BP3189" i="7"/>
  <c r="BP3171" i="7"/>
  <c r="BP3147" i="7"/>
  <c r="BP3123" i="7"/>
  <c r="BP3071" i="7"/>
  <c r="BP3058" i="7"/>
  <c r="BP3045" i="7"/>
  <c r="BP3032" i="7"/>
  <c r="BP3012" i="7"/>
  <c r="BP2999" i="7"/>
  <c r="BP2986" i="7"/>
  <c r="BP2973" i="7"/>
  <c r="BP2960" i="7"/>
  <c r="BP4616" i="7"/>
  <c r="BP4515" i="7"/>
  <c r="BP4443" i="7"/>
  <c r="BP4382" i="7"/>
  <c r="BP4310" i="7"/>
  <c r="BP4188" i="7"/>
  <c r="BP4134" i="7"/>
  <c r="BP3986" i="7"/>
  <c r="BP3949" i="7"/>
  <c r="BP3919" i="7"/>
  <c r="BP3834" i="7"/>
  <c r="BP3786" i="7"/>
  <c r="BP3711" i="7"/>
  <c r="BP3696" i="7"/>
  <c r="BP3504" i="7"/>
  <c r="BP3494" i="7"/>
  <c r="BP3482" i="7"/>
  <c r="BP3470" i="7"/>
  <c r="BP3460" i="7"/>
  <c r="BP3425" i="7"/>
  <c r="BP3374" i="7"/>
  <c r="BP3363" i="7"/>
  <c r="BP3302" i="7"/>
  <c r="BP3291" i="7"/>
  <c r="BP3154" i="7"/>
  <c r="BP3130" i="7"/>
  <c r="BP3106" i="7"/>
  <c r="BP3099" i="7"/>
  <c r="BP3092" i="7"/>
  <c r="BP3077" i="7"/>
  <c r="BP3064" i="7"/>
  <c r="BP3051" i="7"/>
  <c r="BP3038" i="7"/>
  <c r="BP3018" i="7"/>
  <c r="BP3005" i="7"/>
  <c r="BP2992" i="7"/>
  <c r="BP2979" i="7"/>
  <c r="BP2966" i="7"/>
  <c r="BP2953" i="7"/>
  <c r="BP2947" i="7"/>
  <c r="BP2941" i="7"/>
  <c r="BP2935" i="7"/>
  <c r="BP2929" i="7"/>
  <c r="BP2923" i="7"/>
  <c r="BP2917" i="7"/>
  <c r="BP2911" i="7"/>
  <c r="BP2905" i="7"/>
  <c r="BP2899" i="7"/>
  <c r="BP2893" i="7"/>
  <c r="BP2887" i="7"/>
  <c r="BP2881" i="7"/>
  <c r="BP2875" i="7"/>
  <c r="BP2869" i="7"/>
  <c r="BP2863" i="7"/>
  <c r="BP2857" i="7"/>
  <c r="BP2851" i="7"/>
  <c r="BP2845" i="7"/>
  <c r="BP2839" i="7"/>
  <c r="BP2833" i="7"/>
  <c r="BP2827" i="7"/>
  <c r="BP2821" i="7"/>
  <c r="BP2815" i="7"/>
  <c r="BP2809" i="7"/>
  <c r="BP2803" i="7"/>
  <c r="BP2797" i="7"/>
  <c r="BP2791" i="7"/>
  <c r="BP2785" i="7"/>
  <c r="BP2779" i="7"/>
  <c r="BP2773" i="7"/>
  <c r="BP2767" i="7"/>
  <c r="BP2761" i="7"/>
  <c r="BP2755" i="7"/>
  <c r="BP2749" i="7"/>
  <c r="BP2743" i="7"/>
  <c r="BP2737" i="7"/>
  <c r="BP2731" i="7"/>
  <c r="BP2725" i="7"/>
  <c r="BP2719" i="7"/>
  <c r="BP2713" i="7"/>
  <c r="BP2707" i="7"/>
  <c r="BP2701" i="7"/>
  <c r="BP2695" i="7"/>
  <c r="BP2689" i="7"/>
  <c r="BP2683" i="7"/>
  <c r="BP2677" i="7"/>
  <c r="BP2671" i="7"/>
  <c r="BP2665" i="7"/>
  <c r="BP2659" i="7"/>
  <c r="BP2653" i="7"/>
  <c r="BP2647" i="7"/>
  <c r="BP2641" i="7"/>
  <c r="BP2635" i="7"/>
  <c r="BP2629" i="7"/>
  <c r="BP2623" i="7"/>
  <c r="BP2617" i="7"/>
  <c r="BP2611" i="7"/>
  <c r="BP2605" i="7"/>
  <c r="BP2599" i="7"/>
  <c r="BP2593" i="7"/>
  <c r="BP2587" i="7"/>
  <c r="BP2581" i="7"/>
  <c r="BP2575" i="7"/>
  <c r="BP2569" i="7"/>
  <c r="BP2563" i="7"/>
  <c r="BP2557" i="7"/>
  <c r="BP2551" i="7"/>
  <c r="BP2545" i="7"/>
  <c r="BP2539" i="7"/>
  <c r="BP2533" i="7"/>
  <c r="BP2527" i="7"/>
  <c r="BP2521" i="7"/>
  <c r="BP2515" i="7"/>
  <c r="BP2509" i="7"/>
  <c r="BP2503" i="7"/>
  <c r="BP2497" i="7"/>
  <c r="BP2491" i="7"/>
  <c r="BP2485" i="7"/>
  <c r="BP2479" i="7"/>
  <c r="BP2473" i="7"/>
  <c r="BP2467" i="7"/>
  <c r="BP2461" i="7"/>
  <c r="BP2455" i="7"/>
  <c r="BP2449" i="7"/>
  <c r="BP2443" i="7"/>
  <c r="BP2437" i="7"/>
  <c r="BP2431" i="7"/>
  <c r="BP2425" i="7"/>
  <c r="BP2419" i="7"/>
  <c r="BP2413" i="7"/>
  <c r="BP2407" i="7"/>
  <c r="BP2401" i="7"/>
  <c r="BP2395" i="7"/>
  <c r="BP2389" i="7"/>
  <c r="BP2383" i="7"/>
  <c r="BP2377" i="7"/>
  <c r="BP2371" i="7"/>
  <c r="BP2365" i="7"/>
  <c r="BP2359" i="7"/>
  <c r="BP2353" i="7"/>
  <c r="BP2347" i="7"/>
  <c r="BP2341" i="7"/>
  <c r="BP2335" i="7"/>
  <c r="BP2329" i="7"/>
  <c r="BP2323" i="7"/>
  <c r="BP2317" i="7"/>
  <c r="BP2311" i="7"/>
  <c r="BP2305" i="7"/>
  <c r="BP2299" i="7"/>
  <c r="BP2293" i="7"/>
  <c r="BP2287" i="7"/>
  <c r="BP2281" i="7"/>
  <c r="BP2275" i="7"/>
  <c r="BP2269" i="7"/>
  <c r="BP2263" i="7"/>
  <c r="BP2257" i="7"/>
  <c r="BP2251" i="7"/>
  <c r="BP2245" i="7"/>
  <c r="BP2239" i="7"/>
  <c r="BP2233" i="7"/>
  <c r="BP2227" i="7"/>
  <c r="BP2221" i="7"/>
  <c r="BP2215" i="7"/>
  <c r="BP2209" i="7"/>
  <c r="BP2203" i="7"/>
  <c r="BP2197" i="7"/>
  <c r="BP2191" i="7"/>
  <c r="BP2185" i="7"/>
  <c r="BP2179" i="7"/>
  <c r="BP2173" i="7"/>
  <c r="BP2167" i="7"/>
  <c r="BP2161" i="7"/>
  <c r="BP2155" i="7"/>
  <c r="BP2149" i="7"/>
  <c r="BP2143" i="7"/>
  <c r="BP2137" i="7"/>
  <c r="BP2131" i="7"/>
  <c r="BP2125" i="7"/>
  <c r="BP2119" i="7"/>
  <c r="BP2113" i="7"/>
  <c r="BP2107" i="7"/>
  <c r="BP2101" i="7"/>
  <c r="BP2095" i="7"/>
  <c r="BP2089" i="7"/>
  <c r="BP2083" i="7"/>
  <c r="BP2077" i="7"/>
  <c r="BP2071" i="7"/>
  <c r="BP2065" i="7"/>
  <c r="BP4509" i="7"/>
  <c r="BP4367" i="7"/>
  <c r="BP4308" i="7"/>
  <c r="BP4251" i="7"/>
  <c r="BP4130" i="7"/>
  <c r="BP4068" i="7"/>
  <c r="BP4016" i="7"/>
  <c r="BP3918" i="7"/>
  <c r="BP3859" i="7"/>
  <c r="BP3763" i="7"/>
  <c r="BP3727" i="7"/>
  <c r="BP3710" i="7"/>
  <c r="BP3667" i="7"/>
  <c r="BP3638" i="7"/>
  <c r="BP3626" i="7"/>
  <c r="BP3612" i="7"/>
  <c r="BP3571" i="7"/>
  <c r="BP3542" i="7"/>
  <c r="BP3530" i="7"/>
  <c r="BP3516" i="7"/>
  <c r="BP3493" i="7"/>
  <c r="BP3458" i="7"/>
  <c r="BP3448" i="7"/>
  <c r="BP3436" i="7"/>
  <c r="BP3424" i="7"/>
  <c r="BP3404" i="7"/>
  <c r="BP3393" i="7"/>
  <c r="BP3332" i="7"/>
  <c r="BP3321" i="7"/>
  <c r="BP3260" i="7"/>
  <c r="BP3250" i="7"/>
  <c r="BP3242" i="7"/>
  <c r="BP3232" i="7"/>
  <c r="BP3224" i="7"/>
  <c r="BP3214" i="7"/>
  <c r="BP3206" i="7"/>
  <c r="BP3196" i="7"/>
  <c r="BP3188" i="7"/>
  <c r="BP3178" i="7"/>
  <c r="BP3170" i="7"/>
  <c r="BP3161" i="7"/>
  <c r="BP3146" i="7"/>
  <c r="BP3137" i="7"/>
  <c r="BP3122" i="7"/>
  <c r="BP3113" i="7"/>
  <c r="BP3070" i="7"/>
  <c r="BP3057" i="7"/>
  <c r="BP3044" i="7"/>
  <c r="BP3024" i="7"/>
  <c r="BP3011" i="7"/>
  <c r="BP2998" i="7"/>
  <c r="BP2985" i="7"/>
  <c r="BP2972" i="7"/>
  <c r="BP5375" i="7"/>
  <c r="BP4870" i="7"/>
  <c r="BP4583" i="7"/>
  <c r="BP4437" i="7"/>
  <c r="BP4362" i="7"/>
  <c r="BP4304" i="7"/>
  <c r="BP4236" i="7"/>
  <c r="BP4182" i="7"/>
  <c r="BP3978" i="7"/>
  <c r="BP3944" i="7"/>
  <c r="BP3858" i="7"/>
  <c r="BP3762" i="7"/>
  <c r="BP3726" i="7"/>
  <c r="BP3693" i="7"/>
  <c r="BP3651" i="7"/>
  <c r="BP3637" i="7"/>
  <c r="BP3625" i="7"/>
  <c r="BP3596" i="7"/>
  <c r="BP3555" i="7"/>
  <c r="BP3541" i="7"/>
  <c r="BP3529" i="7"/>
  <c r="BP3502" i="7"/>
  <c r="BP3481" i="7"/>
  <c r="BP3469" i="7"/>
  <c r="BP3457" i="7"/>
  <c r="BP3447" i="7"/>
  <c r="BP3362" i="7"/>
  <c r="BP3351" i="7"/>
  <c r="BP3290" i="7"/>
  <c r="BP3279" i="7"/>
  <c r="BP3153" i="7"/>
  <c r="BP3129" i="7"/>
  <c r="BP3105" i="7"/>
  <c r="BP3098" i="7"/>
  <c r="BP3083" i="7"/>
  <c r="BP3076" i="7"/>
  <c r="BP3063" i="7"/>
  <c r="BP3050" i="7"/>
  <c r="BP3030" i="7"/>
  <c r="BP3017" i="7"/>
  <c r="BP3004" i="7"/>
  <c r="BP2991" i="7"/>
  <c r="BP2978" i="7"/>
  <c r="BP2958" i="7"/>
  <c r="BP2952" i="7"/>
  <c r="BP2946" i="7"/>
  <c r="BP2940" i="7"/>
  <c r="BP2934" i="7"/>
  <c r="BP2928" i="7"/>
  <c r="BP2922" i="7"/>
  <c r="BP2916" i="7"/>
  <c r="BP2910" i="7"/>
  <c r="BP2904" i="7"/>
  <c r="BP2898" i="7"/>
  <c r="BP2892" i="7"/>
  <c r="BP2886" i="7"/>
  <c r="BP2880" i="7"/>
  <c r="BP2874" i="7"/>
  <c r="BP2868" i="7"/>
  <c r="BP2862" i="7"/>
  <c r="BP2856" i="7"/>
  <c r="BP2850" i="7"/>
  <c r="BP2844" i="7"/>
  <c r="BP2838" i="7"/>
  <c r="BP2832" i="7"/>
  <c r="BP2826" i="7"/>
  <c r="BP2820" i="7"/>
  <c r="BP2814" i="7"/>
  <c r="BP2808" i="7"/>
  <c r="BP2802" i="7"/>
  <c r="BP2796" i="7"/>
  <c r="BP2790" i="7"/>
  <c r="BP2784" i="7"/>
  <c r="BP2778" i="7"/>
  <c r="BP2772" i="7"/>
  <c r="BP2766" i="7"/>
  <c r="BP2760" i="7"/>
  <c r="BP2754" i="7"/>
  <c r="BP2748" i="7"/>
  <c r="BP2742" i="7"/>
  <c r="BP2736" i="7"/>
  <c r="BP2730" i="7"/>
  <c r="BP2724" i="7"/>
  <c r="BP2718" i="7"/>
  <c r="BP2712" i="7"/>
  <c r="BP2706" i="7"/>
  <c r="BP2700" i="7"/>
  <c r="BP2694" i="7"/>
  <c r="BP2688" i="7"/>
  <c r="BP2682" i="7"/>
  <c r="BP2676" i="7"/>
  <c r="BP2670" i="7"/>
  <c r="BP2664" i="7"/>
  <c r="BP2658" i="7"/>
  <c r="BP2652" i="7"/>
  <c r="BP2646" i="7"/>
  <c r="BP2640" i="7"/>
  <c r="BP2634" i="7"/>
  <c r="BP2628" i="7"/>
  <c r="BP2622" i="7"/>
  <c r="BP2616" i="7"/>
  <c r="BP2610" i="7"/>
  <c r="BP2604" i="7"/>
  <c r="BP2598" i="7"/>
  <c r="BP2592" i="7"/>
  <c r="BP2586" i="7"/>
  <c r="BP2580" i="7"/>
  <c r="BP2574" i="7"/>
  <c r="BP2568" i="7"/>
  <c r="BP2562" i="7"/>
  <c r="BP2556" i="7"/>
  <c r="BP2550" i="7"/>
  <c r="BP2544" i="7"/>
  <c r="BP2538" i="7"/>
  <c r="BP2532" i="7"/>
  <c r="BP2526" i="7"/>
  <c r="BP2520" i="7"/>
  <c r="BP2514" i="7"/>
  <c r="BP2508" i="7"/>
  <c r="BP2502" i="7"/>
  <c r="BP2496" i="7"/>
  <c r="BP2490" i="7"/>
  <c r="BP2484" i="7"/>
  <c r="BP2478" i="7"/>
  <c r="BP2472" i="7"/>
  <c r="BP2466" i="7"/>
  <c r="BP2460" i="7"/>
  <c r="BP2454" i="7"/>
  <c r="BP2448" i="7"/>
  <c r="BP2442" i="7"/>
  <c r="BP2436" i="7"/>
  <c r="BP2430" i="7"/>
  <c r="BP2424" i="7"/>
  <c r="BP2418" i="7"/>
  <c r="BP2412" i="7"/>
  <c r="BP2406" i="7"/>
  <c r="BP2400" i="7"/>
  <c r="BP2394" i="7"/>
  <c r="BP2388" i="7"/>
  <c r="BP2382" i="7"/>
  <c r="BP2376" i="7"/>
  <c r="BP2370" i="7"/>
  <c r="BP2364" i="7"/>
  <c r="BP2358" i="7"/>
  <c r="BP2352" i="7"/>
  <c r="BP2346" i="7"/>
  <c r="BP2340" i="7"/>
  <c r="BP2334" i="7"/>
  <c r="BP2328" i="7"/>
  <c r="BP2322" i="7"/>
  <c r="BP2316" i="7"/>
  <c r="BP2310" i="7"/>
  <c r="BP2304" i="7"/>
  <c r="BP2298" i="7"/>
  <c r="BP2292" i="7"/>
  <c r="BP2286" i="7"/>
  <c r="BP2280" i="7"/>
  <c r="BP2274" i="7"/>
  <c r="BP2268" i="7"/>
  <c r="BP2262" i="7"/>
  <c r="BP2256" i="7"/>
  <c r="BP2250" i="7"/>
  <c r="BP2244" i="7"/>
  <c r="BP2238" i="7"/>
  <c r="BP5336" i="7"/>
  <c r="BP4846" i="7"/>
  <c r="BP4576" i="7"/>
  <c r="BP4502" i="7"/>
  <c r="BP4303" i="7"/>
  <c r="BP4178" i="7"/>
  <c r="BP4116" i="7"/>
  <c r="BP4062" i="7"/>
  <c r="BP4015" i="7"/>
  <c r="BP3974" i="7"/>
  <c r="BP3883" i="7"/>
  <c r="BP3739" i="7"/>
  <c r="BP3722" i="7"/>
  <c r="BP3709" i="7"/>
  <c r="BP3692" i="7"/>
  <c r="BP3514" i="7"/>
  <c r="BP3480" i="7"/>
  <c r="BP3445" i="7"/>
  <c r="BP3435" i="7"/>
  <c r="BP3423" i="7"/>
  <c r="BP3392" i="7"/>
  <c r="BP3381" i="7"/>
  <c r="BP3320" i="7"/>
  <c r="BP3309" i="7"/>
  <c r="BP3249" i="7"/>
  <c r="BP3231" i="7"/>
  <c r="BP3213" i="7"/>
  <c r="BP3195" i="7"/>
  <c r="BP3177" i="7"/>
  <c r="BP3160" i="7"/>
  <c r="BP3136" i="7"/>
  <c r="BP3112" i="7"/>
  <c r="BP3069" i="7"/>
  <c r="BP3056" i="7"/>
  <c r="BP3036" i="7"/>
  <c r="BP3023" i="7"/>
  <c r="BP3010" i="7"/>
  <c r="BP2997" i="7"/>
  <c r="BP2984" i="7"/>
  <c r="BP2964" i="7"/>
  <c r="BP5333" i="7"/>
  <c r="BP4574" i="7"/>
  <c r="BP4415" i="7"/>
  <c r="BP4356" i="7"/>
  <c r="BP4230" i="7"/>
  <c r="BP4058" i="7"/>
  <c r="BP3943" i="7"/>
  <c r="BP3882" i="7"/>
  <c r="BP3823" i="7"/>
  <c r="BP3799" i="7"/>
  <c r="BP3738" i="7"/>
  <c r="BP3721" i="7"/>
  <c r="BP3708" i="7"/>
  <c r="BP3662" i="7"/>
  <c r="BP3650" i="7"/>
  <c r="BP3636" i="7"/>
  <c r="BP3595" i="7"/>
  <c r="BP3566" i="7"/>
  <c r="BP3554" i="7"/>
  <c r="BP3540" i="7"/>
  <c r="BP3513" i="7"/>
  <c r="BP3501" i="7"/>
  <c r="BP3489" i="7"/>
  <c r="BP3468" i="7"/>
  <c r="BP3456" i="7"/>
  <c r="BP3444" i="7"/>
  <c r="BP3434" i="7"/>
  <c r="BP3411" i="7"/>
  <c r="BP3350" i="7"/>
  <c r="BP3339" i="7"/>
  <c r="BP3278" i="7"/>
  <c r="BP3267" i="7"/>
  <c r="BP3167" i="7"/>
  <c r="BP3152" i="7"/>
  <c r="BP3143" i="7"/>
  <c r="BP3128" i="7"/>
  <c r="BP3119" i="7"/>
  <c r="BP3104" i="7"/>
  <c r="BP3089" i="7"/>
  <c r="BP3082" i="7"/>
  <c r="BP3075" i="7"/>
  <c r="BP3062" i="7"/>
  <c r="BP3042" i="7"/>
  <c r="BP3029" i="7"/>
  <c r="BP3016" i="7"/>
  <c r="BP3003" i="7"/>
  <c r="BP2990" i="7"/>
  <c r="BP2970" i="7"/>
  <c r="BP2957" i="7"/>
  <c r="BP2951" i="7"/>
  <c r="BP2945" i="7"/>
  <c r="BP2939" i="7"/>
  <c r="BP2933" i="7"/>
  <c r="BP2927" i="7"/>
  <c r="BP2921" i="7"/>
  <c r="BP2915" i="7"/>
  <c r="BP2909" i="7"/>
  <c r="BP2903" i="7"/>
  <c r="BP2897" i="7"/>
  <c r="BP2891" i="7"/>
  <c r="BP2885" i="7"/>
  <c r="BP2879" i="7"/>
  <c r="BP2873" i="7"/>
  <c r="BP2867" i="7"/>
  <c r="BP2861" i="7"/>
  <c r="BP2855" i="7"/>
  <c r="BP2849" i="7"/>
  <c r="BP2843" i="7"/>
  <c r="BP2837" i="7"/>
  <c r="BP2831" i="7"/>
  <c r="BP2825" i="7"/>
  <c r="BP2819" i="7"/>
  <c r="BP2813" i="7"/>
  <c r="BP2807" i="7"/>
  <c r="BP2801" i="7"/>
  <c r="BP2795" i="7"/>
  <c r="BP2789" i="7"/>
  <c r="BP2783" i="7"/>
  <c r="BP2777" i="7"/>
  <c r="BP2771" i="7"/>
  <c r="BP2765" i="7"/>
  <c r="BP2759" i="7"/>
  <c r="BP2753" i="7"/>
  <c r="BP2747" i="7"/>
  <c r="BP2741" i="7"/>
  <c r="BP2735" i="7"/>
  <c r="BP2729" i="7"/>
  <c r="BP2723" i="7"/>
  <c r="BP2717" i="7"/>
  <c r="BP2711" i="7"/>
  <c r="BP2705" i="7"/>
  <c r="BP2699" i="7"/>
  <c r="BP2693" i="7"/>
  <c r="BP2687" i="7"/>
  <c r="BP2681" i="7"/>
  <c r="BP2675" i="7"/>
  <c r="BP2669" i="7"/>
  <c r="BP2663" i="7"/>
  <c r="BP2657" i="7"/>
  <c r="BP2651" i="7"/>
  <c r="BP2645" i="7"/>
  <c r="BP2639" i="7"/>
  <c r="BP4726" i="7"/>
  <c r="BP4341" i="7"/>
  <c r="BP4282" i="7"/>
  <c r="BP4106" i="7"/>
  <c r="BP4044" i="7"/>
  <c r="BP4003" i="7"/>
  <c r="BP3972" i="7"/>
  <c r="BP3906" i="7"/>
  <c r="BP3847" i="7"/>
  <c r="BP3775" i="7"/>
  <c r="BP3720" i="7"/>
  <c r="BP3703" i="7"/>
  <c r="BP3690" i="7"/>
  <c r="BP3510" i="7"/>
  <c r="BP3488" i="7"/>
  <c r="BP3476" i="7"/>
  <c r="BP3421" i="7"/>
  <c r="BP3410" i="7"/>
  <c r="BP3399" i="7"/>
  <c r="BP3338" i="7"/>
  <c r="BP3327" i="7"/>
  <c r="BP3266" i="7"/>
  <c r="BP3166" i="7"/>
  <c r="BP3142" i="7"/>
  <c r="BP3118" i="7"/>
  <c r="BP3095" i="7"/>
  <c r="BP3088" i="7"/>
  <c r="BP3081" i="7"/>
  <c r="BP3074" i="7"/>
  <c r="BP3054" i="7"/>
  <c r="BP3041" i="7"/>
  <c r="BP3028" i="7"/>
  <c r="BP3015" i="7"/>
  <c r="BP3002" i="7"/>
  <c r="BP2982" i="7"/>
  <c r="BP2969" i="7"/>
  <c r="BP2956" i="7"/>
  <c r="BP2950" i="7"/>
  <c r="BP2944" i="7"/>
  <c r="BP2938" i="7"/>
  <c r="BP2932" i="7"/>
  <c r="BP2926" i="7"/>
  <c r="BP2920" i="7"/>
  <c r="BP2914" i="7"/>
  <c r="BP2908" i="7"/>
  <c r="BP2902" i="7"/>
  <c r="BP2896" i="7"/>
  <c r="BP2890" i="7"/>
  <c r="BP2884" i="7"/>
  <c r="BP2878" i="7"/>
  <c r="BP2872" i="7"/>
  <c r="BP2866" i="7"/>
  <c r="BP2860" i="7"/>
  <c r="BP2854" i="7"/>
  <c r="BP2848" i="7"/>
  <c r="BP2842" i="7"/>
  <c r="BP2836" i="7"/>
  <c r="BP2830" i="7"/>
  <c r="BP2824" i="7"/>
  <c r="BP2818" i="7"/>
  <c r="BP2812" i="7"/>
  <c r="BP2806" i="7"/>
  <c r="BP2800" i="7"/>
  <c r="BP2794" i="7"/>
  <c r="BP2788" i="7"/>
  <c r="BP2782" i="7"/>
  <c r="BP2776" i="7"/>
  <c r="BP2770" i="7"/>
  <c r="BP2764" i="7"/>
  <c r="BP2758" i="7"/>
  <c r="BP2752" i="7"/>
  <c r="BP2746" i="7"/>
  <c r="BP2740" i="7"/>
  <c r="BP2734" i="7"/>
  <c r="BP2728" i="7"/>
  <c r="BP2722" i="7"/>
  <c r="BP2716" i="7"/>
  <c r="BP2710" i="7"/>
  <c r="BP2704" i="7"/>
  <c r="BP2698" i="7"/>
  <c r="BP2692" i="7"/>
  <c r="BP2686" i="7"/>
  <c r="BP2680" i="7"/>
  <c r="BP2674" i="7"/>
  <c r="BP2668" i="7"/>
  <c r="BP2662" i="7"/>
  <c r="BP2656" i="7"/>
  <c r="BP2650" i="7"/>
  <c r="BP2644" i="7"/>
  <c r="BP2638" i="7"/>
  <c r="BP2632" i="7"/>
  <c r="BP2626" i="7"/>
  <c r="BP2620" i="7"/>
  <c r="BP2614" i="7"/>
  <c r="BP2608" i="7"/>
  <c r="BP2602" i="7"/>
  <c r="BP2596" i="7"/>
  <c r="BP2590" i="7"/>
  <c r="BP2584" i="7"/>
  <c r="BP2578" i="7"/>
  <c r="BP2572" i="7"/>
  <c r="BP2566" i="7"/>
  <c r="BP2560" i="7"/>
  <c r="BP2554" i="7"/>
  <c r="BP2548" i="7"/>
  <c r="BP2542" i="7"/>
  <c r="BP2536" i="7"/>
  <c r="BP2530" i="7"/>
  <c r="BP2524" i="7"/>
  <c r="BP2518" i="7"/>
  <c r="BP2512" i="7"/>
  <c r="BP2506" i="7"/>
  <c r="BP2500" i="7"/>
  <c r="BP2494" i="7"/>
  <c r="BP2488" i="7"/>
  <c r="BP2482" i="7"/>
  <c r="BP2476" i="7"/>
  <c r="BP2470" i="7"/>
  <c r="BP2464" i="7"/>
  <c r="BP2458" i="7"/>
  <c r="BP2452" i="7"/>
  <c r="BP2446" i="7"/>
  <c r="BP2440" i="7"/>
  <c r="BP2434" i="7"/>
  <c r="BP2428" i="7"/>
  <c r="BP2422" i="7"/>
  <c r="BP2416" i="7"/>
  <c r="BP2410" i="7"/>
  <c r="BP2404" i="7"/>
  <c r="BP2398" i="7"/>
  <c r="BP2392" i="7"/>
  <c r="BP2386" i="7"/>
  <c r="BP2380" i="7"/>
  <c r="BP2374" i="7"/>
  <c r="BP2368" i="7"/>
  <c r="BP2362" i="7"/>
  <c r="BP2356" i="7"/>
  <c r="BP2350" i="7"/>
  <c r="BP2344" i="7"/>
  <c r="BP2338" i="7"/>
  <c r="BP2332" i="7"/>
  <c r="BP2326" i="7"/>
  <c r="BP2320" i="7"/>
  <c r="BP2314" i="7"/>
  <c r="BP2308" i="7"/>
  <c r="BP4469" i="7"/>
  <c r="BP4393" i="7"/>
  <c r="BP4277" i="7"/>
  <c r="BP4154" i="7"/>
  <c r="BP4092" i="7"/>
  <c r="BP4038" i="7"/>
  <c r="BP3961" i="7"/>
  <c r="BP3930" i="7"/>
  <c r="BP3871" i="7"/>
  <c r="BP3751" i="7"/>
  <c r="BP3732" i="7"/>
  <c r="BP3702" i="7"/>
  <c r="BP3685" i="7"/>
  <c r="BP3673" i="7"/>
  <c r="BP3644" i="7"/>
  <c r="BP3603" i="7"/>
  <c r="BP3589" i="7"/>
  <c r="BP3577" i="7"/>
  <c r="BP3548" i="7"/>
  <c r="BP3508" i="7"/>
  <c r="BP3496" i="7"/>
  <c r="BP3475" i="7"/>
  <c r="BP3463" i="7"/>
  <c r="BP3398" i="7"/>
  <c r="BP3387" i="7"/>
  <c r="BP3326" i="7"/>
  <c r="BP3315" i="7"/>
  <c r="BP3165" i="7"/>
  <c r="BP3141" i="7"/>
  <c r="BP3117" i="7"/>
  <c r="BP3101" i="7"/>
  <c r="BP3094" i="7"/>
  <c r="BP3087" i="7"/>
  <c r="BP3080" i="7"/>
  <c r="BP3066" i="7"/>
  <c r="BP3053" i="7"/>
  <c r="BP3040" i="7"/>
  <c r="BP3027" i="7"/>
  <c r="BP3014" i="7"/>
  <c r="BP2994" i="7"/>
  <c r="BP2981" i="7"/>
  <c r="BP2968" i="7"/>
  <c r="BP2955" i="7"/>
  <c r="BP2949" i="7"/>
  <c r="BP2943" i="7"/>
  <c r="BP2937" i="7"/>
  <c r="BP2931" i="7"/>
  <c r="BP2925" i="7"/>
  <c r="BP2919" i="7"/>
  <c r="BP2913" i="7"/>
  <c r="BP2907" i="7"/>
  <c r="BP2901" i="7"/>
  <c r="BP2895" i="7"/>
  <c r="BP2889" i="7"/>
  <c r="BP2883" i="7"/>
  <c r="BP2877" i="7"/>
  <c r="BP2871" i="7"/>
  <c r="BP2865" i="7"/>
  <c r="BP2859" i="7"/>
  <c r="BP2853" i="7"/>
  <c r="BP2847" i="7"/>
  <c r="BP2841" i="7"/>
  <c r="BP2835" i="7"/>
  <c r="BP2829" i="7"/>
  <c r="BP2823" i="7"/>
  <c r="BP2817" i="7"/>
  <c r="BP2811" i="7"/>
  <c r="BP2805" i="7"/>
  <c r="BP2799" i="7"/>
  <c r="BP2793" i="7"/>
  <c r="BP2787" i="7"/>
  <c r="BP2781" i="7"/>
  <c r="BP2775" i="7"/>
  <c r="BP2769" i="7"/>
  <c r="BP2763" i="7"/>
  <c r="BP2757" i="7"/>
  <c r="BP2751" i="7"/>
  <c r="BP2745" i="7"/>
  <c r="BP2739" i="7"/>
  <c r="BP2733" i="7"/>
  <c r="BP2727" i="7"/>
  <c r="BP2721" i="7"/>
  <c r="BP2715" i="7"/>
  <c r="BP2709" i="7"/>
  <c r="BP2703" i="7"/>
  <c r="BP2697" i="7"/>
  <c r="BP2691" i="7"/>
  <c r="BP2685" i="7"/>
  <c r="BP2679" i="7"/>
  <c r="BP2673" i="7"/>
  <c r="BP2667" i="7"/>
  <c r="BP2661" i="7"/>
  <c r="BP2655" i="7"/>
  <c r="BP2649" i="7"/>
  <c r="BP2643" i="7"/>
  <c r="BP2637" i="7"/>
  <c r="BP2631" i="7"/>
  <c r="BP2625" i="7"/>
  <c r="BP2619" i="7"/>
  <c r="BP2613" i="7"/>
  <c r="BP2607" i="7"/>
  <c r="BP2601" i="7"/>
  <c r="BP2595" i="7"/>
  <c r="BP2589" i="7"/>
  <c r="BP2583" i="7"/>
  <c r="BP2577" i="7"/>
  <c r="BP2571" i="7"/>
  <c r="BP2565" i="7"/>
  <c r="BP2559" i="7"/>
  <c r="BP2553" i="7"/>
  <c r="BP2547" i="7"/>
  <c r="BP5186" i="7"/>
  <c r="BP3973" i="7"/>
  <c r="BP3798" i="7"/>
  <c r="BP3691" i="7"/>
  <c r="BP3524" i="7"/>
  <c r="BP3455" i="7"/>
  <c r="BP3212" i="7"/>
  <c r="BP3159" i="7"/>
  <c r="BP3111" i="7"/>
  <c r="BP2976" i="7"/>
  <c r="BP2513" i="7"/>
  <c r="BP2504" i="7"/>
  <c r="BP2493" i="7"/>
  <c r="BP2441" i="7"/>
  <c r="BP2432" i="7"/>
  <c r="BP2421" i="7"/>
  <c r="BP2369" i="7"/>
  <c r="BP2360" i="7"/>
  <c r="BP2349" i="7"/>
  <c r="BP2228" i="7"/>
  <c r="BP2219" i="7"/>
  <c r="BP2204" i="7"/>
  <c r="BP2195" i="7"/>
  <c r="BP2180" i="7"/>
  <c r="BP2171" i="7"/>
  <c r="BP2156" i="7"/>
  <c r="BP2147" i="7"/>
  <c r="BP2132" i="7"/>
  <c r="BP2123" i="7"/>
  <c r="BP2108" i="7"/>
  <c r="BP2099" i="7"/>
  <c r="BP2084" i="7"/>
  <c r="BP2075" i="7"/>
  <c r="BP2060" i="7"/>
  <c r="BP2052" i="7"/>
  <c r="BP2045" i="7"/>
  <c r="BP2038" i="7"/>
  <c r="BP2025" i="7"/>
  <c r="BP2012" i="7"/>
  <c r="BP2005" i="7"/>
  <c r="BP1992" i="7"/>
  <c r="BP1979" i="7"/>
  <c r="BP1966" i="7"/>
  <c r="BP1953" i="7"/>
  <c r="BP1947" i="7"/>
  <c r="BP1941" i="7"/>
  <c r="BP1935" i="7"/>
  <c r="BP1929" i="7"/>
  <c r="BP1923" i="7"/>
  <c r="BP1917" i="7"/>
  <c r="BP1911" i="7"/>
  <c r="BP1905" i="7"/>
  <c r="BP1899" i="7"/>
  <c r="BP1893" i="7"/>
  <c r="BP1887" i="7"/>
  <c r="BP1881" i="7"/>
  <c r="BP1875" i="7"/>
  <c r="BP1869" i="7"/>
  <c r="BP1863" i="7"/>
  <c r="BP1857" i="7"/>
  <c r="BP1851" i="7"/>
  <c r="BP1845" i="7"/>
  <c r="BP1839" i="7"/>
  <c r="BP1833" i="7"/>
  <c r="BP5143" i="7"/>
  <c r="BP3962" i="7"/>
  <c r="BP3686" i="7"/>
  <c r="BP3523" i="7"/>
  <c r="BP3158" i="7"/>
  <c r="BP3110" i="7"/>
  <c r="BP2975" i="7"/>
  <c r="BP2627" i="7"/>
  <c r="BP2615" i="7"/>
  <c r="BP2603" i="7"/>
  <c r="BP2591" i="7"/>
  <c r="BP2579" i="7"/>
  <c r="BP2567" i="7"/>
  <c r="BP2555" i="7"/>
  <c r="BP2543" i="7"/>
  <c r="BP2534" i="7"/>
  <c r="BP2523" i="7"/>
  <c r="BP2471" i="7"/>
  <c r="BP2462" i="7"/>
  <c r="BP2451" i="7"/>
  <c r="BP2399" i="7"/>
  <c r="BP2390" i="7"/>
  <c r="BP2379" i="7"/>
  <c r="BP2327" i="7"/>
  <c r="BP2318" i="7"/>
  <c r="BP2307" i="7"/>
  <c r="BP2297" i="7"/>
  <c r="BP2289" i="7"/>
  <c r="BP2279" i="7"/>
  <c r="BP2271" i="7"/>
  <c r="BP2261" i="7"/>
  <c r="BP2253" i="7"/>
  <c r="BP2243" i="7"/>
  <c r="BP2235" i="7"/>
  <c r="BP2226" i="7"/>
  <c r="BP2211" i="7"/>
  <c r="BP2202" i="7"/>
  <c r="BP2187" i="7"/>
  <c r="BP2178" i="7"/>
  <c r="BP2163" i="7"/>
  <c r="BP2154" i="7"/>
  <c r="BP2139" i="7"/>
  <c r="BP2130" i="7"/>
  <c r="BP2115" i="7"/>
  <c r="BP2106" i="7"/>
  <c r="BP2091" i="7"/>
  <c r="BP2082" i="7"/>
  <c r="BP2067" i="7"/>
  <c r="BP2059" i="7"/>
  <c r="BP2031" i="7"/>
  <c r="BP2018" i="7"/>
  <c r="BP2011" i="7"/>
  <c r="BP1998" i="7"/>
  <c r="BP1985" i="7"/>
  <c r="BP1972" i="7"/>
  <c r="BP1959" i="7"/>
  <c r="BP4226" i="7"/>
  <c r="BP3675" i="7"/>
  <c r="BP3511" i="7"/>
  <c r="BP3443" i="7"/>
  <c r="BP3380" i="7"/>
  <c r="BP3256" i="7"/>
  <c r="BP3202" i="7"/>
  <c r="BP3000" i="7"/>
  <c r="BP2974" i="7"/>
  <c r="BP2501" i="7"/>
  <c r="BP2492" i="7"/>
  <c r="BP2481" i="7"/>
  <c r="BP2429" i="7"/>
  <c r="BP2420" i="7"/>
  <c r="BP2409" i="7"/>
  <c r="BP2357" i="7"/>
  <c r="BP2348" i="7"/>
  <c r="BP2337" i="7"/>
  <c r="BP2218" i="7"/>
  <c r="BP2194" i="7"/>
  <c r="BP2170" i="7"/>
  <c r="BP2146" i="7"/>
  <c r="BP2122" i="7"/>
  <c r="BP2098" i="7"/>
  <c r="BP2074" i="7"/>
  <c r="BP2058" i="7"/>
  <c r="BP2051" i="7"/>
  <c r="BP2044" i="7"/>
  <c r="BP2037" i="7"/>
  <c r="BP2024" i="7"/>
  <c r="BP2017" i="7"/>
  <c r="BP2004" i="7"/>
  <c r="BP1991" i="7"/>
  <c r="BP1978" i="7"/>
  <c r="BP1965" i="7"/>
  <c r="BP1952" i="7"/>
  <c r="BP1946" i="7"/>
  <c r="BP1940" i="7"/>
  <c r="BP1934" i="7"/>
  <c r="BP1928" i="7"/>
  <c r="BP1922" i="7"/>
  <c r="BP4702" i="7"/>
  <c r="BP4212" i="7"/>
  <c r="BP3931" i="7"/>
  <c r="BP3774" i="7"/>
  <c r="BP3674" i="7"/>
  <c r="BP3590" i="7"/>
  <c r="BP3442" i="7"/>
  <c r="BP3255" i="7"/>
  <c r="BP3201" i="7"/>
  <c r="BP3149" i="7"/>
  <c r="BP3048" i="7"/>
  <c r="BP3022" i="7"/>
  <c r="BP2996" i="7"/>
  <c r="BP2531" i="7"/>
  <c r="BP2522" i="7"/>
  <c r="BP2511" i="7"/>
  <c r="BP2459" i="7"/>
  <c r="BP2450" i="7"/>
  <c r="BP2439" i="7"/>
  <c r="BP2387" i="7"/>
  <c r="BP2378" i="7"/>
  <c r="BP2367" i="7"/>
  <c r="BP2315" i="7"/>
  <c r="BP2306" i="7"/>
  <c r="BP2296" i="7"/>
  <c r="BP2288" i="7"/>
  <c r="BP2278" i="7"/>
  <c r="BP2270" i="7"/>
  <c r="BP2260" i="7"/>
  <c r="BP2252" i="7"/>
  <c r="BP2242" i="7"/>
  <c r="BP2234" i="7"/>
  <c r="BP2225" i="7"/>
  <c r="BP2210" i="7"/>
  <c r="BP2201" i="7"/>
  <c r="BP2186" i="7"/>
  <c r="BP2177" i="7"/>
  <c r="BP2162" i="7"/>
  <c r="BP2153" i="7"/>
  <c r="BP2138" i="7"/>
  <c r="BP2129" i="7"/>
  <c r="BP2114" i="7"/>
  <c r="BP2105" i="7"/>
  <c r="BP2090" i="7"/>
  <c r="BP2081" i="7"/>
  <c r="BP2066" i="7"/>
  <c r="BP2030" i="7"/>
  <c r="BP2023" i="7"/>
  <c r="BP2010" i="7"/>
  <c r="BP1997" i="7"/>
  <c r="BP1984" i="7"/>
  <c r="BP1971" i="7"/>
  <c r="BP1958" i="7"/>
  <c r="BP4568" i="7"/>
  <c r="BP4164" i="7"/>
  <c r="BP3907" i="7"/>
  <c r="BP3661" i="7"/>
  <c r="BP3579" i="7"/>
  <c r="BP3432" i="7"/>
  <c r="BP3369" i="7"/>
  <c r="BP3308" i="7"/>
  <c r="BP3248" i="7"/>
  <c r="BP3194" i="7"/>
  <c r="BP3047" i="7"/>
  <c r="BP3021" i="7"/>
  <c r="BP2541" i="7"/>
  <c r="BP2489" i="7"/>
  <c r="BP2480" i="7"/>
  <c r="BP2469" i="7"/>
  <c r="BP2417" i="7"/>
  <c r="BP2408" i="7"/>
  <c r="BP2397" i="7"/>
  <c r="BP2345" i="7"/>
  <c r="BP2336" i="7"/>
  <c r="BP2325" i="7"/>
  <c r="BP2232" i="7"/>
  <c r="BP2217" i="7"/>
  <c r="BP2208" i="7"/>
  <c r="BP2193" i="7"/>
  <c r="BP2184" i="7"/>
  <c r="BP2169" i="7"/>
  <c r="BP2160" i="7"/>
  <c r="BP2145" i="7"/>
  <c r="BP2136" i="7"/>
  <c r="BP2121" i="7"/>
  <c r="BP2112" i="7"/>
  <c r="BP2097" i="7"/>
  <c r="BP2088" i="7"/>
  <c r="BP2073" i="7"/>
  <c r="BP2064" i="7"/>
  <c r="BP2057" i="7"/>
  <c r="BP2050" i="7"/>
  <c r="BP2043" i="7"/>
  <c r="BP2036" i="7"/>
  <c r="BP2029" i="7"/>
  <c r="BP2016" i="7"/>
  <c r="BP2003" i="7"/>
  <c r="BP1990" i="7"/>
  <c r="BP1977" i="7"/>
  <c r="BP1964" i="7"/>
  <c r="BP1957" i="7"/>
  <c r="BP1951" i="7"/>
  <c r="BP1945" i="7"/>
  <c r="BP1939" i="7"/>
  <c r="BP1933" i="7"/>
  <c r="BP1927" i="7"/>
  <c r="BP1921" i="7"/>
  <c r="BP1915" i="7"/>
  <c r="BP1909" i="7"/>
  <c r="BP1903" i="7"/>
  <c r="BP1897" i="7"/>
  <c r="BP1891" i="7"/>
  <c r="BP1885" i="7"/>
  <c r="BP1879" i="7"/>
  <c r="BP1873" i="7"/>
  <c r="BP1867" i="7"/>
  <c r="BP1861" i="7"/>
  <c r="BP1855" i="7"/>
  <c r="BP1849" i="7"/>
  <c r="BP1843" i="7"/>
  <c r="BP1837" i="7"/>
  <c r="BP1831" i="7"/>
  <c r="BP1825" i="7"/>
  <c r="BP1819" i="7"/>
  <c r="BP1813" i="7"/>
  <c r="BP1807" i="7"/>
  <c r="BP1801" i="7"/>
  <c r="BP1795" i="7"/>
  <c r="BP1789" i="7"/>
  <c r="BP1783" i="7"/>
  <c r="BP1777" i="7"/>
  <c r="BP1771" i="7"/>
  <c r="BP1765" i="7"/>
  <c r="BP1759" i="7"/>
  <c r="BP1753" i="7"/>
  <c r="BP1747" i="7"/>
  <c r="BP1741" i="7"/>
  <c r="BP1735" i="7"/>
  <c r="BP1729" i="7"/>
  <c r="BP1723" i="7"/>
  <c r="BP1717" i="7"/>
  <c r="BP1711" i="7"/>
  <c r="BP1705" i="7"/>
  <c r="BP1699" i="7"/>
  <c r="BP1693" i="7"/>
  <c r="BP1687" i="7"/>
  <c r="BP1681" i="7"/>
  <c r="BP1675" i="7"/>
  <c r="BP1669" i="7"/>
  <c r="BP1663" i="7"/>
  <c r="BP1657" i="7"/>
  <c r="BP1651" i="7"/>
  <c r="BP1645" i="7"/>
  <c r="BP1639" i="7"/>
  <c r="BP1633" i="7"/>
  <c r="BP1627" i="7"/>
  <c r="BP1621" i="7"/>
  <c r="BP1615" i="7"/>
  <c r="BP1609" i="7"/>
  <c r="BP1603" i="7"/>
  <c r="BP1597" i="7"/>
  <c r="BP1591" i="7"/>
  <c r="BP1585" i="7"/>
  <c r="BP1579" i="7"/>
  <c r="BP1573" i="7"/>
  <c r="BP1567" i="7"/>
  <c r="BP1561" i="7"/>
  <c r="BP1555" i="7"/>
  <c r="BP1549" i="7"/>
  <c r="BP1543" i="7"/>
  <c r="BP1537" i="7"/>
  <c r="BP1531" i="7"/>
  <c r="BP1525" i="7"/>
  <c r="BP1519" i="7"/>
  <c r="BP1513" i="7"/>
  <c r="BP1507" i="7"/>
  <c r="BP1501" i="7"/>
  <c r="BP1495" i="7"/>
  <c r="BP1489" i="7"/>
  <c r="BP1483" i="7"/>
  <c r="BP1477" i="7"/>
  <c r="BP1471" i="7"/>
  <c r="BP1465" i="7"/>
  <c r="BP1459" i="7"/>
  <c r="BP1453" i="7"/>
  <c r="BP1447" i="7"/>
  <c r="BP1441" i="7"/>
  <c r="BP1435" i="7"/>
  <c r="BP1429" i="7"/>
  <c r="BP1423" i="7"/>
  <c r="BP1417" i="7"/>
  <c r="BP1411" i="7"/>
  <c r="BP4158" i="7"/>
  <c r="BP3660" i="7"/>
  <c r="BP3578" i="7"/>
  <c r="BP3497" i="7"/>
  <c r="BP3430" i="7"/>
  <c r="BP3368" i="7"/>
  <c r="BP3072" i="7"/>
  <c r="BP3046" i="7"/>
  <c r="BP3020" i="7"/>
  <c r="BP2624" i="7"/>
  <c r="BP2612" i="7"/>
  <c r="BP2600" i="7"/>
  <c r="BP2588" i="7"/>
  <c r="BP2576" i="7"/>
  <c r="BP2564" i="7"/>
  <c r="BP2552" i="7"/>
  <c r="BP2519" i="7"/>
  <c r="BP2510" i="7"/>
  <c r="BP2499" i="7"/>
  <c r="BP2447" i="7"/>
  <c r="BP2438" i="7"/>
  <c r="BP2427" i="7"/>
  <c r="BP2375" i="7"/>
  <c r="BP2366" i="7"/>
  <c r="BP2355" i="7"/>
  <c r="BP2303" i="7"/>
  <c r="BP2295" i="7"/>
  <c r="BP2285" i="7"/>
  <c r="BP2277" i="7"/>
  <c r="BP2267" i="7"/>
  <c r="BP2259" i="7"/>
  <c r="BP2249" i="7"/>
  <c r="BP2241" i="7"/>
  <c r="BP2224" i="7"/>
  <c r="BP2200" i="7"/>
  <c r="BP2176" i="7"/>
  <c r="BP2152" i="7"/>
  <c r="BP2128" i="7"/>
  <c r="BP2104" i="7"/>
  <c r="BP2080" i="7"/>
  <c r="BP2035" i="7"/>
  <c r="BP2022" i="7"/>
  <c r="BP2009" i="7"/>
  <c r="BP1996" i="7"/>
  <c r="BP1983" i="7"/>
  <c r="BP1970" i="7"/>
  <c r="BP1963" i="7"/>
  <c r="BP4110" i="7"/>
  <c r="BP3649" i="7"/>
  <c r="BP3565" i="7"/>
  <c r="BP3422" i="7"/>
  <c r="BP3297" i="7"/>
  <c r="BP3238" i="7"/>
  <c r="BP3184" i="7"/>
  <c r="BP3135" i="7"/>
  <c r="BP3068" i="7"/>
  <c r="BP2963" i="7"/>
  <c r="BP2540" i="7"/>
  <c r="BP2529" i="7"/>
  <c r="BP2477" i="7"/>
  <c r="BP2468" i="7"/>
  <c r="BP2457" i="7"/>
  <c r="BP2405" i="7"/>
  <c r="BP2396" i="7"/>
  <c r="BP2385" i="7"/>
  <c r="BP2333" i="7"/>
  <c r="BP2324" i="7"/>
  <c r="BP2313" i="7"/>
  <c r="BP2231" i="7"/>
  <c r="BP2216" i="7"/>
  <c r="BP2207" i="7"/>
  <c r="BP2192" i="7"/>
  <c r="BP2183" i="7"/>
  <c r="BP2168" i="7"/>
  <c r="BP2159" i="7"/>
  <c r="BP2144" i="7"/>
  <c r="BP2135" i="7"/>
  <c r="BP2120" i="7"/>
  <c r="BP2111" i="7"/>
  <c r="BP2096" i="7"/>
  <c r="BP2087" i="7"/>
  <c r="BP2072" i="7"/>
  <c r="BP2063" i="7"/>
  <c r="BP2056" i="7"/>
  <c r="BP2049" i="7"/>
  <c r="BP2042" i="7"/>
  <c r="BP2028" i="7"/>
  <c r="BP2015" i="7"/>
  <c r="BP2002" i="7"/>
  <c r="BP1989" i="7"/>
  <c r="BP1976" i="7"/>
  <c r="BP1969" i="7"/>
  <c r="BP1956" i="7"/>
  <c r="BP1950" i="7"/>
  <c r="BP1944" i="7"/>
  <c r="BP1938" i="7"/>
  <c r="BP1932" i="7"/>
  <c r="BP1926" i="7"/>
  <c r="BP1920" i="7"/>
  <c r="BP1914" i="7"/>
  <c r="BP1908" i="7"/>
  <c r="BP1902" i="7"/>
  <c r="BP1896" i="7"/>
  <c r="BP1890" i="7"/>
  <c r="BP1884" i="7"/>
  <c r="BP1878" i="7"/>
  <c r="BP1872" i="7"/>
  <c r="BP1866" i="7"/>
  <c r="BP1860" i="7"/>
  <c r="BP1854" i="7"/>
  <c r="BP1848" i="7"/>
  <c r="BP1842" i="7"/>
  <c r="BP1836" i="7"/>
  <c r="BP1830" i="7"/>
  <c r="BP1824" i="7"/>
  <c r="BP1818" i="7"/>
  <c r="BP1812" i="7"/>
  <c r="BP1806" i="7"/>
  <c r="BP1800" i="7"/>
  <c r="BP1794" i="7"/>
  <c r="BP1788" i="7"/>
  <c r="BP1782" i="7"/>
  <c r="BP1776" i="7"/>
  <c r="BP1770" i="7"/>
  <c r="BP1764" i="7"/>
  <c r="BP1758" i="7"/>
  <c r="BP1752" i="7"/>
  <c r="BP1746" i="7"/>
  <c r="BP1740" i="7"/>
  <c r="BP1734" i="7"/>
  <c r="BP1728" i="7"/>
  <c r="BP1722" i="7"/>
  <c r="BP1716" i="7"/>
  <c r="BP1710" i="7"/>
  <c r="BP1704" i="7"/>
  <c r="BP1698" i="7"/>
  <c r="BP1692" i="7"/>
  <c r="BP1686" i="7"/>
  <c r="BP1680" i="7"/>
  <c r="BP1674" i="7"/>
  <c r="BP1668" i="7"/>
  <c r="BP1662" i="7"/>
  <c r="BP1656" i="7"/>
  <c r="BP1650" i="7"/>
  <c r="BP1644" i="7"/>
  <c r="BP1638" i="7"/>
  <c r="BP1632" i="7"/>
  <c r="BP1626" i="7"/>
  <c r="BP1620" i="7"/>
  <c r="BP1614" i="7"/>
  <c r="BP1608" i="7"/>
  <c r="BP1602" i="7"/>
  <c r="BP1596" i="7"/>
  <c r="BP1590" i="7"/>
  <c r="BP1584" i="7"/>
  <c r="BP1578" i="7"/>
  <c r="BP1572" i="7"/>
  <c r="BP1566" i="7"/>
  <c r="BP1560" i="7"/>
  <c r="BP1554" i="7"/>
  <c r="BP1548" i="7"/>
  <c r="BP1542" i="7"/>
  <c r="BP1536" i="7"/>
  <c r="BP1530" i="7"/>
  <c r="BP1524" i="7"/>
  <c r="BP1518" i="7"/>
  <c r="BP1512" i="7"/>
  <c r="BP1506" i="7"/>
  <c r="BP1500" i="7"/>
  <c r="BP1494" i="7"/>
  <c r="BP1488" i="7"/>
  <c r="BP1482" i="7"/>
  <c r="BP1476" i="7"/>
  <c r="BP1470" i="7"/>
  <c r="BP1464" i="7"/>
  <c r="BP1458" i="7"/>
  <c r="BP3734" i="7"/>
  <c r="BP3564" i="7"/>
  <c r="BP3357" i="7"/>
  <c r="BP3296" i="7"/>
  <c r="BP3237" i="7"/>
  <c r="BP3183" i="7"/>
  <c r="BP3134" i="7"/>
  <c r="BP2988" i="7"/>
  <c r="BP2962" i="7"/>
  <c r="BP2621" i="7"/>
  <c r="BP2609" i="7"/>
  <c r="BP2597" i="7"/>
  <c r="BP2585" i="7"/>
  <c r="BP2573" i="7"/>
  <c r="BP2561" i="7"/>
  <c r="BP2549" i="7"/>
  <c r="BP2507" i="7"/>
  <c r="BP2498" i="7"/>
  <c r="BP2487" i="7"/>
  <c r="BP2435" i="7"/>
  <c r="BP2426" i="7"/>
  <c r="BP2415" i="7"/>
  <c r="BP2363" i="7"/>
  <c r="BP2354" i="7"/>
  <c r="BP2343" i="7"/>
  <c r="BP2302" i="7"/>
  <c r="BP2294" i="7"/>
  <c r="BP2284" i="7"/>
  <c r="BP2276" i="7"/>
  <c r="BP2266" i="7"/>
  <c r="BP2258" i="7"/>
  <c r="BP2248" i="7"/>
  <c r="BP2240" i="7"/>
  <c r="BP2223" i="7"/>
  <c r="BP2214" i="7"/>
  <c r="BP2199" i="7"/>
  <c r="BP2190" i="7"/>
  <c r="BP2175" i="7"/>
  <c r="BP2166" i="7"/>
  <c r="BP2151" i="7"/>
  <c r="BP2142" i="7"/>
  <c r="BP2127" i="7"/>
  <c r="BP2118" i="7"/>
  <c r="BP2103" i="7"/>
  <c r="BP2094" i="7"/>
  <c r="BP2079" i="7"/>
  <c r="BP2070" i="7"/>
  <c r="BP2041" i="7"/>
  <c r="BP2034" i="7"/>
  <c r="BP2021" i="7"/>
  <c r="BP2008" i="7"/>
  <c r="BP1995" i="7"/>
  <c r="BP1982" i="7"/>
  <c r="BP1975" i="7"/>
  <c r="BP1962" i="7"/>
  <c r="BP3553" i="7"/>
  <c r="BP3230" i="7"/>
  <c r="BP3176" i="7"/>
  <c r="BP2987" i="7"/>
  <c r="BP2961" i="7"/>
  <c r="BP2633" i="7"/>
  <c r="BP2537" i="7"/>
  <c r="BP2528" i="7"/>
  <c r="BP2517" i="7"/>
  <c r="BP2465" i="7"/>
  <c r="BP2456" i="7"/>
  <c r="BP2445" i="7"/>
  <c r="BP2393" i="7"/>
  <c r="BP2384" i="7"/>
  <c r="BP2373" i="7"/>
  <c r="BP2321" i="7"/>
  <c r="BP2312" i="7"/>
  <c r="BP2230" i="7"/>
  <c r="BP2206" i="7"/>
  <c r="BP2182" i="7"/>
  <c r="BP2158" i="7"/>
  <c r="BP2134" i="7"/>
  <c r="BP2110" i="7"/>
  <c r="BP2086" i="7"/>
  <c r="BP2062" i="7"/>
  <c r="BP2055" i="7"/>
  <c r="BP2048" i="7"/>
  <c r="BP2040" i="7"/>
  <c r="BP2027" i="7"/>
  <c r="BP2014" i="7"/>
  <c r="BP2001" i="7"/>
  <c r="BP1988" i="7"/>
  <c r="BP1981" i="7"/>
  <c r="BP1968" i="7"/>
  <c r="BP1955" i="7"/>
  <c r="BP1949" i="7"/>
  <c r="BP1943" i="7"/>
  <c r="BP1937" i="7"/>
  <c r="BP1931" i="7"/>
  <c r="BP1925" i="7"/>
  <c r="BP1919" i="7"/>
  <c r="BP1913" i="7"/>
  <c r="BP1907" i="7"/>
  <c r="BP1901" i="7"/>
  <c r="BP1895" i="7"/>
  <c r="BP1889" i="7"/>
  <c r="BP1883" i="7"/>
  <c r="BP1877" i="7"/>
  <c r="BP1871" i="7"/>
  <c r="BP1865" i="7"/>
  <c r="BP1859" i="7"/>
  <c r="BP1853" i="7"/>
  <c r="BP1847" i="7"/>
  <c r="BP1841" i="7"/>
  <c r="BP1835" i="7"/>
  <c r="BP1829" i="7"/>
  <c r="BP1823" i="7"/>
  <c r="BP1817" i="7"/>
  <c r="BP1811" i="7"/>
  <c r="BP1805" i="7"/>
  <c r="BP1799" i="7"/>
  <c r="BP1793" i="7"/>
  <c r="BP1787" i="7"/>
  <c r="BP1781" i="7"/>
  <c r="BP1775" i="7"/>
  <c r="BP1769" i="7"/>
  <c r="BP1763" i="7"/>
  <c r="BP1757" i="7"/>
  <c r="BP1751" i="7"/>
  <c r="BP1745" i="7"/>
  <c r="BP1739" i="7"/>
  <c r="BP1733" i="7"/>
  <c r="BP1727" i="7"/>
  <c r="BP1721" i="7"/>
  <c r="BP1715" i="7"/>
  <c r="BP1709" i="7"/>
  <c r="BP1703" i="7"/>
  <c r="BP1697" i="7"/>
  <c r="BP1691" i="7"/>
  <c r="BP1685" i="7"/>
  <c r="BP1679" i="7"/>
  <c r="BP1673" i="7"/>
  <c r="BP1667" i="7"/>
  <c r="BP1661" i="7"/>
  <c r="BP1655" i="7"/>
  <c r="BP1649" i="7"/>
  <c r="BP1643" i="7"/>
  <c r="BP1637" i="7"/>
  <c r="BP1631" i="7"/>
  <c r="BP1625" i="7"/>
  <c r="BP1619" i="7"/>
  <c r="BP1613" i="7"/>
  <c r="BP4408" i="7"/>
  <c r="BP3846" i="7"/>
  <c r="BP3285" i="7"/>
  <c r="BP3125" i="7"/>
  <c r="BP3035" i="7"/>
  <c r="BP3009" i="7"/>
  <c r="BP2495" i="7"/>
  <c r="BP2486" i="7"/>
  <c r="BP2475" i="7"/>
  <c r="BP2423" i="7"/>
  <c r="BP2414" i="7"/>
  <c r="BP2403" i="7"/>
  <c r="BP2351" i="7"/>
  <c r="BP2342" i="7"/>
  <c r="BP2331" i="7"/>
  <c r="BP2301" i="7"/>
  <c r="BP2291" i="7"/>
  <c r="BP2283" i="7"/>
  <c r="BP2273" i="7"/>
  <c r="BP2265" i="7"/>
  <c r="BP2255" i="7"/>
  <c r="BP2247" i="7"/>
  <c r="BP2237" i="7"/>
  <c r="BP2222" i="7"/>
  <c r="BP2213" i="7"/>
  <c r="BP2198" i="7"/>
  <c r="BP2189" i="7"/>
  <c r="BP2174" i="7"/>
  <c r="BP2165" i="7"/>
  <c r="BP2150" i="7"/>
  <c r="BP2141" i="7"/>
  <c r="BP2126" i="7"/>
  <c r="BP2117" i="7"/>
  <c r="BP2102" i="7"/>
  <c r="BP2093" i="7"/>
  <c r="BP2078" i="7"/>
  <c r="BP2069" i="7"/>
  <c r="BP2047" i="7"/>
  <c r="BP2033" i="7"/>
  <c r="BP2020" i="7"/>
  <c r="BP2007" i="7"/>
  <c r="BP1994" i="7"/>
  <c r="BP1987" i="7"/>
  <c r="BP1974" i="7"/>
  <c r="BP1961" i="7"/>
  <c r="BP2433" i="7"/>
  <c r="BP2372" i="7"/>
  <c r="BP2309" i="7"/>
  <c r="BP2205" i="7"/>
  <c r="BP2157" i="7"/>
  <c r="BP2109" i="7"/>
  <c r="BP2061" i="7"/>
  <c r="BP1980" i="7"/>
  <c r="BP1942" i="7"/>
  <c r="BP1828" i="7"/>
  <c r="BP1816" i="7"/>
  <c r="BP1804" i="7"/>
  <c r="BP1792" i="7"/>
  <c r="BP1780" i="7"/>
  <c r="BP1768" i="7"/>
  <c r="BP1756" i="7"/>
  <c r="BP1744" i="7"/>
  <c r="BP1732" i="7"/>
  <c r="BP1720" i="7"/>
  <c r="BP1708" i="7"/>
  <c r="BP1696" i="7"/>
  <c r="BP1684" i="7"/>
  <c r="BP1672" i="7"/>
  <c r="BP1660" i="7"/>
  <c r="BP1648" i="7"/>
  <c r="BP1636" i="7"/>
  <c r="BP1624" i="7"/>
  <c r="BP1612" i="7"/>
  <c r="BP1593" i="7"/>
  <c r="BP1575" i="7"/>
  <c r="BP1551" i="7"/>
  <c r="BP1527" i="7"/>
  <c r="BP1503" i="7"/>
  <c r="BP1479" i="7"/>
  <c r="BP1455" i="7"/>
  <c r="BP1448" i="7"/>
  <c r="BP1440" i="7"/>
  <c r="BP1433" i="7"/>
  <c r="BP1426" i="7"/>
  <c r="BP1419" i="7"/>
  <c r="BP1412" i="7"/>
  <c r="BP1398" i="7"/>
  <c r="BP1385" i="7"/>
  <c r="BP1372" i="7"/>
  <c r="BP1359" i="7"/>
  <c r="BP1346" i="7"/>
  <c r="BP1339" i="7"/>
  <c r="BP1326" i="7"/>
  <c r="BP1313" i="7"/>
  <c r="BP1300" i="7"/>
  <c r="BP61" i="7"/>
  <c r="BP46" i="7"/>
  <c r="BP42" i="7"/>
  <c r="BP37" i="7"/>
  <c r="BP31" i="7"/>
  <c r="BP4336" i="7"/>
  <c r="BP2558" i="7"/>
  <c r="BP2254" i="7"/>
  <c r="BP2019" i="7"/>
  <c r="BP1916" i="7"/>
  <c r="BP1898" i="7"/>
  <c r="BP1880" i="7"/>
  <c r="BP1862" i="7"/>
  <c r="BP1844" i="7"/>
  <c r="BP1601" i="7"/>
  <c r="BP1583" i="7"/>
  <c r="BP1558" i="7"/>
  <c r="BP1534" i="7"/>
  <c r="BP1510" i="7"/>
  <c r="BP1486" i="7"/>
  <c r="BP1462" i="7"/>
  <c r="BP1404" i="7"/>
  <c r="BP1391" i="7"/>
  <c r="BP1378" i="7"/>
  <c r="BP1365" i="7"/>
  <c r="BP1352" i="7"/>
  <c r="BP1345" i="7"/>
  <c r="BP1332" i="7"/>
  <c r="BP1319" i="7"/>
  <c r="BP1306" i="7"/>
  <c r="BP1293" i="7"/>
  <c r="BP1287" i="7"/>
  <c r="BP1281" i="7"/>
  <c r="BP1275" i="7"/>
  <c r="BP1269" i="7"/>
  <c r="BP1263" i="7"/>
  <c r="BP1257" i="7"/>
  <c r="BP1251" i="7"/>
  <c r="BP1245" i="7"/>
  <c r="BP1239" i="7"/>
  <c r="BP1233" i="7"/>
  <c r="BP1227" i="7"/>
  <c r="BP1221" i="7"/>
  <c r="BP1215" i="7"/>
  <c r="BP1209" i="7"/>
  <c r="BP1203" i="7"/>
  <c r="BP1197" i="7"/>
  <c r="BP1191" i="7"/>
  <c r="BP1185" i="7"/>
  <c r="BP1179" i="7"/>
  <c r="BP1173" i="7"/>
  <c r="BP1167" i="7"/>
  <c r="BP1161" i="7"/>
  <c r="BP1155" i="7"/>
  <c r="BP1149" i="7"/>
  <c r="BP1143" i="7"/>
  <c r="BP1137" i="7"/>
  <c r="BP1131" i="7"/>
  <c r="BP1125" i="7"/>
  <c r="BP1119" i="7"/>
  <c r="BP1113" i="7"/>
  <c r="BP1107" i="7"/>
  <c r="BP1101" i="7"/>
  <c r="BP1095" i="7"/>
  <c r="BP1089" i="7"/>
  <c r="BP1083" i="7"/>
  <c r="BP1077" i="7"/>
  <c r="BP1071" i="7"/>
  <c r="BP1065" i="7"/>
  <c r="BP1059" i="7"/>
  <c r="BP1053" i="7"/>
  <c r="BP1047" i="7"/>
  <c r="BP1041" i="7"/>
  <c r="BP1035" i="7"/>
  <c r="BP1029" i="7"/>
  <c r="BP1023" i="7"/>
  <c r="BP1017" i="7"/>
  <c r="BP1011" i="7"/>
  <c r="BP1005" i="7"/>
  <c r="BP999" i="7"/>
  <c r="BP993" i="7"/>
  <c r="BP987" i="7"/>
  <c r="BP981" i="7"/>
  <c r="BP975" i="7"/>
  <c r="BP969" i="7"/>
  <c r="BP963" i="7"/>
  <c r="BP957" i="7"/>
  <c r="BP951" i="7"/>
  <c r="BP945" i="7"/>
  <c r="BP939" i="7"/>
  <c r="BP933" i="7"/>
  <c r="BP927" i="7"/>
  <c r="BP921" i="7"/>
  <c r="BP915" i="7"/>
  <c r="BP909" i="7"/>
  <c r="BP903" i="7"/>
  <c r="BP897" i="7"/>
  <c r="BP891" i="7"/>
  <c r="BP885" i="7"/>
  <c r="BP879" i="7"/>
  <c r="BP873" i="7"/>
  <c r="BP867" i="7"/>
  <c r="BP861" i="7"/>
  <c r="BP855" i="7"/>
  <c r="BP849" i="7"/>
  <c r="BP843" i="7"/>
  <c r="BP837" i="7"/>
  <c r="BP831" i="7"/>
  <c r="BP825" i="7"/>
  <c r="BP819" i="7"/>
  <c r="BP813" i="7"/>
  <c r="BP807" i="7"/>
  <c r="BP801" i="7"/>
  <c r="BP795" i="7"/>
  <c r="BP789" i="7"/>
  <c r="BP783" i="7"/>
  <c r="BP777" i="7"/>
  <c r="BP771" i="7"/>
  <c r="BP765" i="7"/>
  <c r="BP759" i="7"/>
  <c r="BP753" i="7"/>
  <c r="BP747" i="7"/>
  <c r="BP741" i="7"/>
  <c r="BP735" i="7"/>
  <c r="BP729" i="7"/>
  <c r="BP723" i="7"/>
  <c r="BP717" i="7"/>
  <c r="BP711" i="7"/>
  <c r="BP705" i="7"/>
  <c r="BP699" i="7"/>
  <c r="BP693" i="7"/>
  <c r="BP687" i="7"/>
  <c r="BP681" i="7"/>
  <c r="BP675" i="7"/>
  <c r="BP669" i="7"/>
  <c r="BP663" i="7"/>
  <c r="BP657" i="7"/>
  <c r="BP651" i="7"/>
  <c r="BP645" i="7"/>
  <c r="BP639" i="7"/>
  <c r="BP633" i="7"/>
  <c r="BP627" i="7"/>
  <c r="BP621" i="7"/>
  <c r="BP615" i="7"/>
  <c r="BP609" i="7"/>
  <c r="BP603" i="7"/>
  <c r="BP597" i="7"/>
  <c r="BP591" i="7"/>
  <c r="BP585" i="7"/>
  <c r="BP579" i="7"/>
  <c r="BP573" i="7"/>
  <c r="BP567" i="7"/>
  <c r="BP561" i="7"/>
  <c r="BP555" i="7"/>
  <c r="BP549" i="7"/>
  <c r="BP543" i="7"/>
  <c r="BP537" i="7"/>
  <c r="BP531" i="7"/>
  <c r="BP525" i="7"/>
  <c r="BP519" i="7"/>
  <c r="BP513" i="7"/>
  <c r="BP507" i="7"/>
  <c r="BP501" i="7"/>
  <c r="BP495" i="7"/>
  <c r="BP489" i="7"/>
  <c r="BP483" i="7"/>
  <c r="BP477" i="7"/>
  <c r="BP471" i="7"/>
  <c r="BP465" i="7"/>
  <c r="BP459" i="7"/>
  <c r="BP453" i="7"/>
  <c r="BP447" i="7"/>
  <c r="BP441" i="7"/>
  <c r="BP435" i="7"/>
  <c r="BP429" i="7"/>
  <c r="BP423" i="7"/>
  <c r="BP417" i="7"/>
  <c r="BP411" i="7"/>
  <c r="BP405" i="7"/>
  <c r="BP399" i="7"/>
  <c r="BP393" i="7"/>
  <c r="BP387" i="7"/>
  <c r="BP381" i="7"/>
  <c r="BP375" i="7"/>
  <c r="BP369" i="7"/>
  <c r="BP363" i="7"/>
  <c r="BP357" i="7"/>
  <c r="BP351" i="7"/>
  <c r="BP345" i="7"/>
  <c r="BP339" i="7"/>
  <c r="BP333" i="7"/>
  <c r="BP327" i="7"/>
  <c r="BP321" i="7"/>
  <c r="BP315" i="7"/>
  <c r="BP309" i="7"/>
  <c r="BP303" i="7"/>
  <c r="BP297" i="7"/>
  <c r="BP291" i="7"/>
  <c r="BP285" i="7"/>
  <c r="BP279" i="7"/>
  <c r="BP273" i="7"/>
  <c r="BP267" i="7"/>
  <c r="BP261" i="7"/>
  <c r="BP255" i="7"/>
  <c r="BP249" i="7"/>
  <c r="BP243" i="7"/>
  <c r="BP237" i="7"/>
  <c r="BP231" i="7"/>
  <c r="BP225" i="7"/>
  <c r="BP219" i="7"/>
  <c r="BP213" i="7"/>
  <c r="BP207" i="7"/>
  <c r="BP201" i="7"/>
  <c r="BP195" i="7"/>
  <c r="BP189" i="7"/>
  <c r="BP183" i="7"/>
  <c r="BP177" i="7"/>
  <c r="BP171" i="7"/>
  <c r="BP165" i="7"/>
  <c r="BP159" i="7"/>
  <c r="BP153" i="7"/>
  <c r="BP147" i="7"/>
  <c r="BP141" i="7"/>
  <c r="BP135" i="7"/>
  <c r="BP129" i="7"/>
  <c r="BP123" i="7"/>
  <c r="BP117" i="7"/>
  <c r="BP111" i="7"/>
  <c r="BP105" i="7"/>
  <c r="BP99" i="7"/>
  <c r="BP93" i="7"/>
  <c r="BP87" i="7"/>
  <c r="BP81" i="7"/>
  <c r="BP71" i="7"/>
  <c r="BP67" i="7"/>
  <c r="BP2361" i="7"/>
  <c r="BP2196" i="7"/>
  <c r="BP2148" i="7"/>
  <c r="BP2100" i="7"/>
  <c r="BP2054" i="7"/>
  <c r="BP2013" i="7"/>
  <c r="BP1936" i="7"/>
  <c r="BP1827" i="7"/>
  <c r="BP1815" i="7"/>
  <c r="BP1803" i="7"/>
  <c r="BP1791" i="7"/>
  <c r="BP1779" i="7"/>
  <c r="BP1767" i="7"/>
  <c r="BP1755" i="7"/>
  <c r="BP1743" i="7"/>
  <c r="BP1731" i="7"/>
  <c r="BP1719" i="7"/>
  <c r="BP1707" i="7"/>
  <c r="BP1695" i="7"/>
  <c r="BP1683" i="7"/>
  <c r="BP1671" i="7"/>
  <c r="BP1659" i="7"/>
  <c r="BP1647" i="7"/>
  <c r="BP1635" i="7"/>
  <c r="BP1623" i="7"/>
  <c r="BP1611" i="7"/>
  <c r="BP1600" i="7"/>
  <c r="BP1592" i="7"/>
  <c r="BP1582" i="7"/>
  <c r="BP1574" i="7"/>
  <c r="BP1565" i="7"/>
  <c r="BP1550" i="7"/>
  <c r="BP1541" i="7"/>
  <c r="BP1526" i="7"/>
  <c r="BP1517" i="7"/>
  <c r="BP1502" i="7"/>
  <c r="BP1493" i="7"/>
  <c r="BP1478" i="7"/>
  <c r="BP1469" i="7"/>
  <c r="BP1454" i="7"/>
  <c r="BP1446" i="7"/>
  <c r="BP1439" i="7"/>
  <c r="BP1432" i="7"/>
  <c r="BP1425" i="7"/>
  <c r="BP1418" i="7"/>
  <c r="BP1410" i="7"/>
  <c r="BP1397" i="7"/>
  <c r="BP1384" i="7"/>
  <c r="BP1371" i="7"/>
  <c r="BP1358" i="7"/>
  <c r="BP1351" i="7"/>
  <c r="BP1338" i="7"/>
  <c r="BP1325" i="7"/>
  <c r="BP1312" i="7"/>
  <c r="BP1299" i="7"/>
  <c r="BP75" i="7"/>
  <c r="BP60" i="7"/>
  <c r="BP56" i="7"/>
  <c r="BP4002" i="7"/>
  <c r="BP2618" i="7"/>
  <c r="BP2546" i="7"/>
  <c r="BP2483" i="7"/>
  <c r="BP2300" i="7"/>
  <c r="BP2246" i="7"/>
  <c r="BP2053" i="7"/>
  <c r="BP1973" i="7"/>
  <c r="BP1912" i="7"/>
  <c r="BP1894" i="7"/>
  <c r="BP1876" i="7"/>
  <c r="BP1858" i="7"/>
  <c r="BP1840" i="7"/>
  <c r="BP1826" i="7"/>
  <c r="BP1814" i="7"/>
  <c r="BP1802" i="7"/>
  <c r="BP1790" i="7"/>
  <c r="BP1778" i="7"/>
  <c r="BP1766" i="7"/>
  <c r="BP1754" i="7"/>
  <c r="BP1742" i="7"/>
  <c r="BP1730" i="7"/>
  <c r="BP1718" i="7"/>
  <c r="BP1706" i="7"/>
  <c r="BP1694" i="7"/>
  <c r="BP1682" i="7"/>
  <c r="BP1670" i="7"/>
  <c r="BP1658" i="7"/>
  <c r="BP1646" i="7"/>
  <c r="BP1634" i="7"/>
  <c r="BP1622" i="7"/>
  <c r="BP1610" i="7"/>
  <c r="BP1557" i="7"/>
  <c r="BP1533" i="7"/>
  <c r="BP1509" i="7"/>
  <c r="BP1485" i="7"/>
  <c r="BP1461" i="7"/>
  <c r="BP1403" i="7"/>
  <c r="BP1390" i="7"/>
  <c r="BP1377" i="7"/>
  <c r="BP1364" i="7"/>
  <c r="BP1357" i="7"/>
  <c r="BP1344" i="7"/>
  <c r="BP1331" i="7"/>
  <c r="BP1318" i="7"/>
  <c r="BP1305" i="7"/>
  <c r="BP1292" i="7"/>
  <c r="BP1286" i="7"/>
  <c r="BP1280" i="7"/>
  <c r="BP1274" i="7"/>
  <c r="BP1268" i="7"/>
  <c r="BP1262" i="7"/>
  <c r="BP1256" i="7"/>
  <c r="BP1250" i="7"/>
  <c r="BP1244" i="7"/>
  <c r="BP1238" i="7"/>
  <c r="BP1232" i="7"/>
  <c r="BP1226" i="7"/>
  <c r="BP1220" i="7"/>
  <c r="BP1214" i="7"/>
  <c r="BP1208" i="7"/>
  <c r="BP1202" i="7"/>
  <c r="BP1196" i="7"/>
  <c r="BP1190" i="7"/>
  <c r="BP1184" i="7"/>
  <c r="BP1178" i="7"/>
  <c r="BP1172" i="7"/>
  <c r="BP1166" i="7"/>
  <c r="BP1160" i="7"/>
  <c r="BP1154" i="7"/>
  <c r="BP1148" i="7"/>
  <c r="BP1142" i="7"/>
  <c r="BP1136" i="7"/>
  <c r="BP1130" i="7"/>
  <c r="BP1124" i="7"/>
  <c r="BP1118" i="7"/>
  <c r="BP1112" i="7"/>
  <c r="BP1106" i="7"/>
  <c r="BP1100" i="7"/>
  <c r="BP1094" i="7"/>
  <c r="BP1088" i="7"/>
  <c r="BP1082" i="7"/>
  <c r="BP1076" i="7"/>
  <c r="BP1070" i="7"/>
  <c r="BP1064" i="7"/>
  <c r="BP1058" i="7"/>
  <c r="BP1052" i="7"/>
  <c r="BP1046" i="7"/>
  <c r="BP1040" i="7"/>
  <c r="BP1034" i="7"/>
  <c r="BP1028" i="7"/>
  <c r="BP1022" i="7"/>
  <c r="BP1016" i="7"/>
  <c r="BP1010" i="7"/>
  <c r="BP1004" i="7"/>
  <c r="BP998" i="7"/>
  <c r="BP992" i="7"/>
  <c r="BP986" i="7"/>
  <c r="BP980" i="7"/>
  <c r="BP974" i="7"/>
  <c r="BP968" i="7"/>
  <c r="BP962" i="7"/>
  <c r="BP956" i="7"/>
  <c r="BP950" i="7"/>
  <c r="BP944" i="7"/>
  <c r="BP938" i="7"/>
  <c r="BP932" i="7"/>
  <c r="BP926" i="7"/>
  <c r="BP920" i="7"/>
  <c r="BP914" i="7"/>
  <c r="BP908" i="7"/>
  <c r="BP902" i="7"/>
  <c r="BP896" i="7"/>
  <c r="BP890" i="7"/>
  <c r="BP884" i="7"/>
  <c r="BP878" i="7"/>
  <c r="BP872" i="7"/>
  <c r="BP866" i="7"/>
  <c r="BP860" i="7"/>
  <c r="BP854" i="7"/>
  <c r="BP848" i="7"/>
  <c r="BP842" i="7"/>
  <c r="BP836" i="7"/>
  <c r="BP830" i="7"/>
  <c r="BP824" i="7"/>
  <c r="BP818" i="7"/>
  <c r="BP812" i="7"/>
  <c r="BP806" i="7"/>
  <c r="BP800" i="7"/>
  <c r="BP794" i="7"/>
  <c r="BP788" i="7"/>
  <c r="BP782" i="7"/>
  <c r="BP776" i="7"/>
  <c r="BP770" i="7"/>
  <c r="BP764" i="7"/>
  <c r="BP758" i="7"/>
  <c r="BP752" i="7"/>
  <c r="BP746" i="7"/>
  <c r="BP740" i="7"/>
  <c r="BP734" i="7"/>
  <c r="BP728" i="7"/>
  <c r="BP722" i="7"/>
  <c r="BP716" i="7"/>
  <c r="BP710" i="7"/>
  <c r="BP704" i="7"/>
  <c r="BP698" i="7"/>
  <c r="BP692" i="7"/>
  <c r="BP686" i="7"/>
  <c r="BP680" i="7"/>
  <c r="BP674" i="7"/>
  <c r="BP668" i="7"/>
  <c r="BP662" i="7"/>
  <c r="BP656" i="7"/>
  <c r="BP650" i="7"/>
  <c r="BP644" i="7"/>
  <c r="BP638" i="7"/>
  <c r="BP632" i="7"/>
  <c r="BP626" i="7"/>
  <c r="BP620" i="7"/>
  <c r="BP614" i="7"/>
  <c r="BP608" i="7"/>
  <c r="BP602" i="7"/>
  <c r="BP596" i="7"/>
  <c r="BP590" i="7"/>
  <c r="BP584" i="7"/>
  <c r="BP578" i="7"/>
  <c r="BP572" i="7"/>
  <c r="BP566" i="7"/>
  <c r="BP560" i="7"/>
  <c r="BP554" i="7"/>
  <c r="BP548" i="7"/>
  <c r="BP542" i="7"/>
  <c r="BP536" i="7"/>
  <c r="BP530" i="7"/>
  <c r="BP524" i="7"/>
  <c r="BP518" i="7"/>
  <c r="BP512" i="7"/>
  <c r="BP506" i="7"/>
  <c r="BP500" i="7"/>
  <c r="BP494" i="7"/>
  <c r="BP488" i="7"/>
  <c r="BP482" i="7"/>
  <c r="BP476" i="7"/>
  <c r="BP470" i="7"/>
  <c r="BP464" i="7"/>
  <c r="BP458" i="7"/>
  <c r="BP452" i="7"/>
  <c r="BP446" i="7"/>
  <c r="BP440" i="7"/>
  <c r="BP434" i="7"/>
  <c r="BP428" i="7"/>
  <c r="BP422" i="7"/>
  <c r="BP416" i="7"/>
  <c r="BP410" i="7"/>
  <c r="BP404" i="7"/>
  <c r="BP398" i="7"/>
  <c r="BP392" i="7"/>
  <c r="BP386" i="7"/>
  <c r="BP380" i="7"/>
  <c r="BP374" i="7"/>
  <c r="BP368" i="7"/>
  <c r="BP362" i="7"/>
  <c r="BP356" i="7"/>
  <c r="BP350" i="7"/>
  <c r="BP344" i="7"/>
  <c r="BP338" i="7"/>
  <c r="BP332" i="7"/>
  <c r="BP326" i="7"/>
  <c r="BP320" i="7"/>
  <c r="BP314" i="7"/>
  <c r="BP308" i="7"/>
  <c r="BP302" i="7"/>
  <c r="BP296" i="7"/>
  <c r="BP290" i="7"/>
  <c r="BP284" i="7"/>
  <c r="BP278" i="7"/>
  <c r="BP272" i="7"/>
  <c r="BP266" i="7"/>
  <c r="BP260" i="7"/>
  <c r="BP254" i="7"/>
  <c r="BP248" i="7"/>
  <c r="BP242" i="7"/>
  <c r="BP236" i="7"/>
  <c r="BP230" i="7"/>
  <c r="BP224" i="7"/>
  <c r="BP218" i="7"/>
  <c r="BP212" i="7"/>
  <c r="BP206" i="7"/>
  <c r="BP200" i="7"/>
  <c r="BP194" i="7"/>
  <c r="BP188" i="7"/>
  <c r="BP182" i="7"/>
  <c r="BP176" i="7"/>
  <c r="BP170" i="7"/>
  <c r="BP164" i="7"/>
  <c r="BP158" i="7"/>
  <c r="BP152" i="7"/>
  <c r="BP146" i="7"/>
  <c r="BP140" i="7"/>
  <c r="BP134" i="7"/>
  <c r="BP128" i="7"/>
  <c r="BP122" i="7"/>
  <c r="BP116" i="7"/>
  <c r="BP110" i="7"/>
  <c r="BP104" i="7"/>
  <c r="BP98" i="7"/>
  <c r="BP92" i="7"/>
  <c r="BP86" i="7"/>
  <c r="BP80" i="7"/>
  <c r="BP66" i="7"/>
  <c r="BP64" i="7"/>
  <c r="BP3822" i="7"/>
  <c r="BP3060" i="7"/>
  <c r="BP2046" i="7"/>
  <c r="BP1967" i="7"/>
  <c r="BP1599" i="7"/>
  <c r="BP1581" i="7"/>
  <c r="BP1564" i="7"/>
  <c r="BP1540" i="7"/>
  <c r="BP1516" i="7"/>
  <c r="BP1492" i="7"/>
  <c r="BP1468" i="7"/>
  <c r="BP1452" i="7"/>
  <c r="BP1445" i="7"/>
  <c r="BP1438" i="7"/>
  <c r="BP1431" i="7"/>
  <c r="BP1424" i="7"/>
  <c r="BP1416" i="7"/>
  <c r="BP1409" i="7"/>
  <c r="BP1396" i="7"/>
  <c r="BP1383" i="7"/>
  <c r="BP1370" i="7"/>
  <c r="BP1363" i="7"/>
  <c r="BP1350" i="7"/>
  <c r="BP1337" i="7"/>
  <c r="BP1324" i="7"/>
  <c r="BP1311" i="7"/>
  <c r="BP1298" i="7"/>
  <c r="BP70" i="7"/>
  <c r="BP52" i="7"/>
  <c r="BP49" i="7"/>
  <c r="BP41" i="7"/>
  <c r="BP35" i="7"/>
  <c r="BP29" i="7"/>
  <c r="BP23" i="7"/>
  <c r="BP17" i="7"/>
  <c r="BP3059" i="7"/>
  <c r="BP2606" i="7"/>
  <c r="BP2535" i="7"/>
  <c r="BP2474" i="7"/>
  <c r="BP2411" i="7"/>
  <c r="BP2290" i="7"/>
  <c r="BP2236" i="7"/>
  <c r="BP2188" i="7"/>
  <c r="BP2140" i="7"/>
  <c r="BP2092" i="7"/>
  <c r="BP2006" i="7"/>
  <c r="BP1930" i="7"/>
  <c r="BP1910" i="7"/>
  <c r="BP1892" i="7"/>
  <c r="BP1874" i="7"/>
  <c r="BP1856" i="7"/>
  <c r="BP1838" i="7"/>
  <c r="BP1589" i="7"/>
  <c r="BP1571" i="7"/>
  <c r="BP1556" i="7"/>
  <c r="BP1547" i="7"/>
  <c r="BP1532" i="7"/>
  <c r="BP1523" i="7"/>
  <c r="BP1508" i="7"/>
  <c r="BP1499" i="7"/>
  <c r="BP1484" i="7"/>
  <c r="BP1475" i="7"/>
  <c r="BP1460" i="7"/>
  <c r="BP1402" i="7"/>
  <c r="BP1389" i="7"/>
  <c r="BP1376" i="7"/>
  <c r="BP1369" i="7"/>
  <c r="BP1356" i="7"/>
  <c r="BP1343" i="7"/>
  <c r="BP1330" i="7"/>
  <c r="BP1317" i="7"/>
  <c r="BP1304" i="7"/>
  <c r="BP1297" i="7"/>
  <c r="BP1291" i="7"/>
  <c r="BP1285" i="7"/>
  <c r="BP1279" i="7"/>
  <c r="BP1273" i="7"/>
  <c r="BP1267" i="7"/>
  <c r="BP1261" i="7"/>
  <c r="BP1255" i="7"/>
  <c r="BP1249" i="7"/>
  <c r="BP1243" i="7"/>
  <c r="BP1237" i="7"/>
  <c r="BP1231" i="7"/>
  <c r="BP1225" i="7"/>
  <c r="BP1219" i="7"/>
  <c r="BP1213" i="7"/>
  <c r="BP1207" i="7"/>
  <c r="BP1201" i="7"/>
  <c r="BP1195" i="7"/>
  <c r="BP1189" i="7"/>
  <c r="BP1183" i="7"/>
  <c r="BP1177" i="7"/>
  <c r="BP1171" i="7"/>
  <c r="BP1165" i="7"/>
  <c r="BP1159" i="7"/>
  <c r="BP1153" i="7"/>
  <c r="BP1147" i="7"/>
  <c r="BP1141" i="7"/>
  <c r="BP1135" i="7"/>
  <c r="BP1129" i="7"/>
  <c r="BP1123" i="7"/>
  <c r="BP1117" i="7"/>
  <c r="BP1111" i="7"/>
  <c r="BP1105" i="7"/>
  <c r="BP1099" i="7"/>
  <c r="BP1093" i="7"/>
  <c r="BP1087" i="7"/>
  <c r="BP1081" i="7"/>
  <c r="BP1075" i="7"/>
  <c r="BP1069" i="7"/>
  <c r="BP1063" i="7"/>
  <c r="BP1057" i="7"/>
  <c r="BP1051" i="7"/>
  <c r="BP1045" i="7"/>
  <c r="BP1039" i="7"/>
  <c r="BP1033" i="7"/>
  <c r="BP1027" i="7"/>
  <c r="BP1021" i="7"/>
  <c r="BP1015" i="7"/>
  <c r="BP1009" i="7"/>
  <c r="BP1003" i="7"/>
  <c r="BP997" i="7"/>
  <c r="BP991" i="7"/>
  <c r="BP985" i="7"/>
  <c r="BP979" i="7"/>
  <c r="BP973" i="7"/>
  <c r="BP967" i="7"/>
  <c r="BP961" i="7"/>
  <c r="BP955" i="7"/>
  <c r="BP949" i="7"/>
  <c r="BP943" i="7"/>
  <c r="BP937" i="7"/>
  <c r="BP931" i="7"/>
  <c r="BP925" i="7"/>
  <c r="BP919" i="7"/>
  <c r="BP913" i="7"/>
  <c r="BP907" i="7"/>
  <c r="BP901" i="7"/>
  <c r="BP895" i="7"/>
  <c r="BP889" i="7"/>
  <c r="BP883" i="7"/>
  <c r="BP877" i="7"/>
  <c r="BP871" i="7"/>
  <c r="BP865" i="7"/>
  <c r="BP859" i="7"/>
  <c r="BP853" i="7"/>
  <c r="BP847" i="7"/>
  <c r="BP841" i="7"/>
  <c r="BP835" i="7"/>
  <c r="BP829" i="7"/>
  <c r="BP823" i="7"/>
  <c r="BP817" i="7"/>
  <c r="BP811" i="7"/>
  <c r="BP805" i="7"/>
  <c r="BP799" i="7"/>
  <c r="BP793" i="7"/>
  <c r="BP787" i="7"/>
  <c r="BP781" i="7"/>
  <c r="BP775" i="7"/>
  <c r="BP769" i="7"/>
  <c r="BP763" i="7"/>
  <c r="BP757" i="7"/>
  <c r="BP751" i="7"/>
  <c r="BP745" i="7"/>
  <c r="BP739" i="7"/>
  <c r="BP733" i="7"/>
  <c r="BP727" i="7"/>
  <c r="BP721" i="7"/>
  <c r="BP715" i="7"/>
  <c r="BP709" i="7"/>
  <c r="BP703" i="7"/>
  <c r="BP697" i="7"/>
  <c r="BP691" i="7"/>
  <c r="BP685" i="7"/>
  <c r="BP679" i="7"/>
  <c r="BP673" i="7"/>
  <c r="BP667" i="7"/>
  <c r="BP661" i="7"/>
  <c r="BP655" i="7"/>
  <c r="BP649" i="7"/>
  <c r="BP643" i="7"/>
  <c r="BP637" i="7"/>
  <c r="BP631" i="7"/>
  <c r="BP625" i="7"/>
  <c r="BP619" i="7"/>
  <c r="BP613" i="7"/>
  <c r="BP607" i="7"/>
  <c r="BP601" i="7"/>
  <c r="BP595" i="7"/>
  <c r="BP589" i="7"/>
  <c r="BP583" i="7"/>
  <c r="BP577" i="7"/>
  <c r="BP571" i="7"/>
  <c r="BP565" i="7"/>
  <c r="BP559" i="7"/>
  <c r="BP553" i="7"/>
  <c r="BP547" i="7"/>
  <c r="BP541" i="7"/>
  <c r="BP535" i="7"/>
  <c r="BP529" i="7"/>
  <c r="BP523" i="7"/>
  <c r="BP517" i="7"/>
  <c r="BP511" i="7"/>
  <c r="BP505" i="7"/>
  <c r="BP499" i="7"/>
  <c r="BP493" i="7"/>
  <c r="BP487" i="7"/>
  <c r="BP481" i="7"/>
  <c r="BP475" i="7"/>
  <c r="BP469" i="7"/>
  <c r="BP463" i="7"/>
  <c r="BP457" i="7"/>
  <c r="BP451" i="7"/>
  <c r="BP445" i="7"/>
  <c r="BP439" i="7"/>
  <c r="BP433" i="7"/>
  <c r="BP427" i="7"/>
  <c r="BP421" i="7"/>
  <c r="BP415" i="7"/>
  <c r="BP409" i="7"/>
  <c r="BP403" i="7"/>
  <c r="BP397" i="7"/>
  <c r="BP391" i="7"/>
  <c r="BP385" i="7"/>
  <c r="BP379" i="7"/>
  <c r="BP373" i="7"/>
  <c r="BP367" i="7"/>
  <c r="BP361" i="7"/>
  <c r="BP355" i="7"/>
  <c r="BP349" i="7"/>
  <c r="BP343" i="7"/>
  <c r="BP337" i="7"/>
  <c r="BP331" i="7"/>
  <c r="BP325" i="7"/>
  <c r="BP319" i="7"/>
  <c r="BP313" i="7"/>
  <c r="BP307" i="7"/>
  <c r="BP301" i="7"/>
  <c r="BP295" i="7"/>
  <c r="BP289" i="7"/>
  <c r="BP283" i="7"/>
  <c r="BP277" i="7"/>
  <c r="BP271" i="7"/>
  <c r="BP265" i="7"/>
  <c r="BP259" i="7"/>
  <c r="BP253" i="7"/>
  <c r="BP247" i="7"/>
  <c r="BP241" i="7"/>
  <c r="BP235" i="7"/>
  <c r="BP229" i="7"/>
  <c r="BP223" i="7"/>
  <c r="BP217" i="7"/>
  <c r="BP211" i="7"/>
  <c r="BP205" i="7"/>
  <c r="BP199" i="7"/>
  <c r="BP193" i="7"/>
  <c r="BP187" i="7"/>
  <c r="BP181" i="7"/>
  <c r="BP175" i="7"/>
  <c r="BP169" i="7"/>
  <c r="BP163" i="7"/>
  <c r="BP157" i="7"/>
  <c r="BP151" i="7"/>
  <c r="BP145" i="7"/>
  <c r="BP139" i="7"/>
  <c r="BP133" i="7"/>
  <c r="BP127" i="7"/>
  <c r="BP121" i="7"/>
  <c r="BP115" i="7"/>
  <c r="BP109" i="7"/>
  <c r="BP103" i="7"/>
  <c r="BP97" i="7"/>
  <c r="BP91" i="7"/>
  <c r="BP85" i="7"/>
  <c r="BP79" i="7"/>
  <c r="BP74" i="7"/>
  <c r="BP59" i="7"/>
  <c r="BP55" i="7"/>
  <c r="BP3704" i="7"/>
  <c r="BP3034" i="7"/>
  <c r="BP2525" i="7"/>
  <c r="BP2229" i="7"/>
  <c r="BP2181" i="7"/>
  <c r="BP2133" i="7"/>
  <c r="BP2085" i="7"/>
  <c r="BP2039" i="7"/>
  <c r="BP2000" i="7"/>
  <c r="BP1822" i="7"/>
  <c r="BP1810" i="7"/>
  <c r="BP1798" i="7"/>
  <c r="BP1786" i="7"/>
  <c r="BP1774" i="7"/>
  <c r="BP1762" i="7"/>
  <c r="BP1750" i="7"/>
  <c r="BP1738" i="7"/>
  <c r="BP1726" i="7"/>
  <c r="BP1714" i="7"/>
  <c r="BP1702" i="7"/>
  <c r="BP1690" i="7"/>
  <c r="BP1678" i="7"/>
  <c r="BP1666" i="7"/>
  <c r="BP1654" i="7"/>
  <c r="BP1642" i="7"/>
  <c r="BP1630" i="7"/>
  <c r="BP1618" i="7"/>
  <c r="BP1607" i="7"/>
  <c r="BP1598" i="7"/>
  <c r="BP1588" i="7"/>
  <c r="BP1580" i="7"/>
  <c r="BP1563" i="7"/>
  <c r="BP1539" i="7"/>
  <c r="BP1515" i="7"/>
  <c r="BP1491" i="7"/>
  <c r="BP1467" i="7"/>
  <c r="BP1451" i="7"/>
  <c r="BP1444" i="7"/>
  <c r="BP1437" i="7"/>
  <c r="BP1430" i="7"/>
  <c r="BP1422" i="7"/>
  <c r="BP1415" i="7"/>
  <c r="BP1408" i="7"/>
  <c r="BP1395" i="7"/>
  <c r="BP1382" i="7"/>
  <c r="BP1375" i="7"/>
  <c r="BP1362" i="7"/>
  <c r="BP1349" i="7"/>
  <c r="BP1336" i="7"/>
  <c r="BP1323" i="7"/>
  <c r="BP1310" i="7"/>
  <c r="BP1303" i="7"/>
  <c r="BP3033" i="7"/>
  <c r="BP2594" i="7"/>
  <c r="BP2463" i="7"/>
  <c r="BP2402" i="7"/>
  <c r="BP2339" i="7"/>
  <c r="BP2282" i="7"/>
  <c r="BP1999" i="7"/>
  <c r="BP1960" i="7"/>
  <c r="BP1906" i="7"/>
  <c r="BP1888" i="7"/>
  <c r="BP1870" i="7"/>
  <c r="BP1852" i="7"/>
  <c r="BP1834" i="7"/>
  <c r="BP1606" i="7"/>
  <c r="BP1570" i="7"/>
  <c r="BP1546" i="7"/>
  <c r="BP1522" i="7"/>
  <c r="BP1498" i="7"/>
  <c r="BP1474" i="7"/>
  <c r="BP1401" i="7"/>
  <c r="BP1388" i="7"/>
  <c r="BP1381" i="7"/>
  <c r="BP1368" i="7"/>
  <c r="BP1355" i="7"/>
  <c r="BP1342" i="7"/>
  <c r="BP1329" i="7"/>
  <c r="BP1316" i="7"/>
  <c r="BP1309" i="7"/>
  <c r="BP1296" i="7"/>
  <c r="BP1290" i="7"/>
  <c r="BP1284" i="7"/>
  <c r="BP1278" i="7"/>
  <c r="BP1272" i="7"/>
  <c r="BP1266" i="7"/>
  <c r="BP1260" i="7"/>
  <c r="BP1254" i="7"/>
  <c r="BP1248" i="7"/>
  <c r="BP1242" i="7"/>
  <c r="BP1236" i="7"/>
  <c r="BP1230" i="7"/>
  <c r="BP1224" i="7"/>
  <c r="BP1218" i="7"/>
  <c r="BP1212" i="7"/>
  <c r="BP1206" i="7"/>
  <c r="BP1200" i="7"/>
  <c r="BP1194" i="7"/>
  <c r="BP1188" i="7"/>
  <c r="BP1182" i="7"/>
  <c r="BP1176" i="7"/>
  <c r="BP1170" i="7"/>
  <c r="BP1164" i="7"/>
  <c r="BP1158" i="7"/>
  <c r="BP1152" i="7"/>
  <c r="BP1146" i="7"/>
  <c r="BP1140" i="7"/>
  <c r="BP1134" i="7"/>
  <c r="BP1128" i="7"/>
  <c r="BP1122" i="7"/>
  <c r="BP1116" i="7"/>
  <c r="BP1110" i="7"/>
  <c r="BP1104" i="7"/>
  <c r="BP1098" i="7"/>
  <c r="BP1092" i="7"/>
  <c r="BP1086" i="7"/>
  <c r="BP1080" i="7"/>
  <c r="BP1074" i="7"/>
  <c r="BP1068" i="7"/>
  <c r="BP1062" i="7"/>
  <c r="BP1056" i="7"/>
  <c r="BP1050" i="7"/>
  <c r="BP1044" i="7"/>
  <c r="BP1038" i="7"/>
  <c r="BP1032" i="7"/>
  <c r="BP1026" i="7"/>
  <c r="BP1020" i="7"/>
  <c r="BP1014" i="7"/>
  <c r="BP1008" i="7"/>
  <c r="BP1002" i="7"/>
  <c r="BP996" i="7"/>
  <c r="BP990" i="7"/>
  <c r="BP984" i="7"/>
  <c r="BP978" i="7"/>
  <c r="BP972" i="7"/>
  <c r="BP966" i="7"/>
  <c r="BP960" i="7"/>
  <c r="BP954" i="7"/>
  <c r="BP948" i="7"/>
  <c r="BP942" i="7"/>
  <c r="BP936" i="7"/>
  <c r="BP930" i="7"/>
  <c r="BP924" i="7"/>
  <c r="BP918" i="7"/>
  <c r="BP912" i="7"/>
  <c r="BP906" i="7"/>
  <c r="BP900" i="7"/>
  <c r="BP894" i="7"/>
  <c r="BP888" i="7"/>
  <c r="BP882" i="7"/>
  <c r="BP876" i="7"/>
  <c r="BP870" i="7"/>
  <c r="BP864" i="7"/>
  <c r="BP858" i="7"/>
  <c r="BP852" i="7"/>
  <c r="BP846" i="7"/>
  <c r="BP840" i="7"/>
  <c r="BP834" i="7"/>
  <c r="BP828" i="7"/>
  <c r="BP822" i="7"/>
  <c r="BP816" i="7"/>
  <c r="BP810" i="7"/>
  <c r="BP804" i="7"/>
  <c r="BP798" i="7"/>
  <c r="BP792" i="7"/>
  <c r="BP3620" i="7"/>
  <c r="BP3220" i="7"/>
  <c r="BP3008" i="7"/>
  <c r="BP2516" i="7"/>
  <c r="BP2453" i="7"/>
  <c r="BP2220" i="7"/>
  <c r="BP2172" i="7"/>
  <c r="BP2124" i="7"/>
  <c r="BP2076" i="7"/>
  <c r="BP1993" i="7"/>
  <c r="BP1954" i="7"/>
  <c r="BP1924" i="7"/>
  <c r="BP1821" i="7"/>
  <c r="BP1809" i="7"/>
  <c r="BP1797" i="7"/>
  <c r="BP1785" i="7"/>
  <c r="BP1773" i="7"/>
  <c r="BP1761" i="7"/>
  <c r="BP1749" i="7"/>
  <c r="BP1737" i="7"/>
  <c r="BP1725" i="7"/>
  <c r="BP1713" i="7"/>
  <c r="BP1701" i="7"/>
  <c r="BP1689" i="7"/>
  <c r="BP1677" i="7"/>
  <c r="BP1665" i="7"/>
  <c r="BP1653" i="7"/>
  <c r="BP1641" i="7"/>
  <c r="BP1629" i="7"/>
  <c r="BP1617" i="7"/>
  <c r="BP1587" i="7"/>
  <c r="BP1562" i="7"/>
  <c r="BP1553" i="7"/>
  <c r="BP1538" i="7"/>
  <c r="BP1529" i="7"/>
  <c r="BP1514" i="7"/>
  <c r="BP1505" i="7"/>
  <c r="BP1490" i="7"/>
  <c r="BP1481" i="7"/>
  <c r="BP1466" i="7"/>
  <c r="BP1457" i="7"/>
  <c r="BP1450" i="7"/>
  <c r="BP1443" i="7"/>
  <c r="BP1436" i="7"/>
  <c r="BP1428" i="7"/>
  <c r="BP1421" i="7"/>
  <c r="BP1414" i="7"/>
  <c r="BP1407" i="7"/>
  <c r="BP1394" i="7"/>
  <c r="BP1387" i="7"/>
  <c r="BP1374" i="7"/>
  <c r="BP1361" i="7"/>
  <c r="BP1348" i="7"/>
  <c r="BP1335" i="7"/>
  <c r="BP1322" i="7"/>
  <c r="BP1315" i="7"/>
  <c r="BP1302" i="7"/>
  <c r="BP58" i="7"/>
  <c r="BP54" i="7"/>
  <c r="BP3619" i="7"/>
  <c r="BP2032" i="7"/>
  <c r="BP1904" i="7"/>
  <c r="BP1832" i="7"/>
  <c r="BP1784" i="7"/>
  <c r="BP1736" i="7"/>
  <c r="BP1688" i="7"/>
  <c r="BP1640" i="7"/>
  <c r="BP1595" i="7"/>
  <c r="BP1497" i="7"/>
  <c r="BP1380" i="7"/>
  <c r="BP1354" i="7"/>
  <c r="BP1328" i="7"/>
  <c r="BP1277" i="7"/>
  <c r="BP1253" i="7"/>
  <c r="BP1229" i="7"/>
  <c r="BP1205" i="7"/>
  <c r="BP1181" i="7"/>
  <c r="BP1157" i="7"/>
  <c r="BP1133" i="7"/>
  <c r="BP1109" i="7"/>
  <c r="BP1085" i="7"/>
  <c r="BP1061" i="7"/>
  <c r="BP1037" i="7"/>
  <c r="BP1013" i="7"/>
  <c r="BP989" i="7"/>
  <c r="BP965" i="7"/>
  <c r="BP941" i="7"/>
  <c r="BP917" i="7"/>
  <c r="BP893" i="7"/>
  <c r="BP869" i="7"/>
  <c r="BP845" i="7"/>
  <c r="BP821" i="7"/>
  <c r="BP797" i="7"/>
  <c r="BP65" i="7"/>
  <c r="BP47" i="7"/>
  <c r="BP27" i="7"/>
  <c r="BP20" i="7"/>
  <c r="BP2444" i="7"/>
  <c r="BP2026" i="7"/>
  <c r="BP1594" i="7"/>
  <c r="BP1528" i="7"/>
  <c r="BP1434" i="7"/>
  <c r="BP1406" i="7"/>
  <c r="BP1327" i="7"/>
  <c r="BP1301" i="7"/>
  <c r="BP778" i="7"/>
  <c r="BP760" i="7"/>
  <c r="BP742" i="7"/>
  <c r="BP724" i="7"/>
  <c r="BP706" i="7"/>
  <c r="BP688" i="7"/>
  <c r="BP670" i="7"/>
  <c r="BP652" i="7"/>
  <c r="BP634" i="7"/>
  <c r="BP616" i="7"/>
  <c r="BP598" i="7"/>
  <c r="BP580" i="7"/>
  <c r="BP562" i="7"/>
  <c r="BP544" i="7"/>
  <c r="BP526" i="7"/>
  <c r="BP508" i="7"/>
  <c r="BP490" i="7"/>
  <c r="BP472" i="7"/>
  <c r="BP454" i="7"/>
  <c r="BP436" i="7"/>
  <c r="BP418" i="7"/>
  <c r="BP400" i="7"/>
  <c r="BP382" i="7"/>
  <c r="BP364" i="7"/>
  <c r="BP346" i="7"/>
  <c r="BP328" i="7"/>
  <c r="BP310" i="7"/>
  <c r="BP292" i="7"/>
  <c r="BP274" i="7"/>
  <c r="BP256" i="7"/>
  <c r="BP238" i="7"/>
  <c r="BP220" i="7"/>
  <c r="BP202" i="7"/>
  <c r="BP184" i="7"/>
  <c r="BP166" i="7"/>
  <c r="BP148" i="7"/>
  <c r="BP130" i="7"/>
  <c r="BP112" i="7"/>
  <c r="BP94" i="7"/>
  <c r="BP76" i="7"/>
  <c r="BP34" i="7"/>
  <c r="BP2212" i="7"/>
  <c r="BP1900" i="7"/>
  <c r="BP1559" i="7"/>
  <c r="BP1496" i="7"/>
  <c r="BP1463" i="7"/>
  <c r="BP1405" i="7"/>
  <c r="BP1379" i="7"/>
  <c r="BP1353" i="7"/>
  <c r="BP1276" i="7"/>
  <c r="BP1252" i="7"/>
  <c r="BP1228" i="7"/>
  <c r="BP1204" i="7"/>
  <c r="BP1180" i="7"/>
  <c r="BP1156" i="7"/>
  <c r="BP1132" i="7"/>
  <c r="BP1108" i="7"/>
  <c r="BP1084" i="7"/>
  <c r="BP1060" i="7"/>
  <c r="BP1036" i="7"/>
  <c r="BP1012" i="7"/>
  <c r="BP988" i="7"/>
  <c r="BP964" i="7"/>
  <c r="BP940" i="7"/>
  <c r="BP916" i="7"/>
  <c r="BP892" i="7"/>
  <c r="BP868" i="7"/>
  <c r="BP844" i="7"/>
  <c r="BP820" i="7"/>
  <c r="BP796" i="7"/>
  <c r="BP774" i="7"/>
  <c r="BP756" i="7"/>
  <c r="BP738" i="7"/>
  <c r="BP720" i="7"/>
  <c r="BP702" i="7"/>
  <c r="BP684" i="7"/>
  <c r="BP666" i="7"/>
  <c r="BP648" i="7"/>
  <c r="BP630" i="7"/>
  <c r="BP612" i="7"/>
  <c r="BP594" i="7"/>
  <c r="BP576" i="7"/>
  <c r="BP558" i="7"/>
  <c r="BP540" i="7"/>
  <c r="BP522" i="7"/>
  <c r="BP504" i="7"/>
  <c r="BP486" i="7"/>
  <c r="BP468" i="7"/>
  <c r="BP450" i="7"/>
  <c r="BP432" i="7"/>
  <c r="BP414" i="7"/>
  <c r="BP396" i="7"/>
  <c r="BP378" i="7"/>
  <c r="BP360" i="7"/>
  <c r="BP342" i="7"/>
  <c r="BP324" i="7"/>
  <c r="BP306" i="7"/>
  <c r="BP288" i="7"/>
  <c r="BP270" i="7"/>
  <c r="BP252" i="7"/>
  <c r="BP234" i="7"/>
  <c r="BP216" i="7"/>
  <c r="BP198" i="7"/>
  <c r="BP180" i="7"/>
  <c r="BP162" i="7"/>
  <c r="BP144" i="7"/>
  <c r="BP126" i="7"/>
  <c r="BP108" i="7"/>
  <c r="BP90" i="7"/>
  <c r="BP73" i="7"/>
  <c r="BP57" i="7"/>
  <c r="BP26" i="7"/>
  <c r="BP19" i="7"/>
  <c r="BP3219" i="7"/>
  <c r="BP2391" i="7"/>
  <c r="BP1886" i="7"/>
  <c r="BP1820" i="7"/>
  <c r="BP1772" i="7"/>
  <c r="BP1724" i="7"/>
  <c r="BP1676" i="7"/>
  <c r="BP1628" i="7"/>
  <c r="BP1521" i="7"/>
  <c r="BP1400" i="7"/>
  <c r="BP1321" i="7"/>
  <c r="BP1295" i="7"/>
  <c r="BP1271" i="7"/>
  <c r="BP1247" i="7"/>
  <c r="BP1223" i="7"/>
  <c r="BP1199" i="7"/>
  <c r="BP1175" i="7"/>
  <c r="BP1151" i="7"/>
  <c r="BP1127" i="7"/>
  <c r="BP1103" i="7"/>
  <c r="BP1079" i="7"/>
  <c r="BP1055" i="7"/>
  <c r="BP1031" i="7"/>
  <c r="BP1007" i="7"/>
  <c r="BP983" i="7"/>
  <c r="BP959" i="7"/>
  <c r="BP935" i="7"/>
  <c r="BP911" i="7"/>
  <c r="BP887" i="7"/>
  <c r="BP863" i="7"/>
  <c r="BP839" i="7"/>
  <c r="BP815" i="7"/>
  <c r="BP791" i="7"/>
  <c r="BP773" i="7"/>
  <c r="BP755" i="7"/>
  <c r="BP737" i="7"/>
  <c r="BP719" i="7"/>
  <c r="BP701" i="7"/>
  <c r="BP683" i="7"/>
  <c r="BP665" i="7"/>
  <c r="BP647" i="7"/>
  <c r="BP629" i="7"/>
  <c r="BP611" i="7"/>
  <c r="BP593" i="7"/>
  <c r="BP575" i="7"/>
  <c r="BP557" i="7"/>
  <c r="BP539" i="7"/>
  <c r="BP521" i="7"/>
  <c r="BP503" i="7"/>
  <c r="BP485" i="7"/>
  <c r="BP467" i="7"/>
  <c r="BP449" i="7"/>
  <c r="BP431" i="7"/>
  <c r="BP413" i="7"/>
  <c r="BP395" i="7"/>
  <c r="BP377" i="7"/>
  <c r="BP359" i="7"/>
  <c r="BP341" i="7"/>
  <c r="BP323" i="7"/>
  <c r="BP305" i="7"/>
  <c r="BP287" i="7"/>
  <c r="BP269" i="7"/>
  <c r="BP251" i="7"/>
  <c r="BP233" i="7"/>
  <c r="BP215" i="7"/>
  <c r="BP197" i="7"/>
  <c r="BP179" i="7"/>
  <c r="BP161" i="7"/>
  <c r="BP143" i="7"/>
  <c r="BP125" i="7"/>
  <c r="BP107" i="7"/>
  <c r="BP89" i="7"/>
  <c r="BP33" i="7"/>
  <c r="BP2381" i="7"/>
  <c r="BP1586" i="7"/>
  <c r="BP1552" i="7"/>
  <c r="BP1456" i="7"/>
  <c r="BP1427" i="7"/>
  <c r="BP1399" i="7"/>
  <c r="BP1373" i="7"/>
  <c r="BP1347" i="7"/>
  <c r="BP72" i="7"/>
  <c r="BP51" i="7"/>
  <c r="BP40" i="7"/>
  <c r="BP25" i="7"/>
  <c r="BP18" i="7"/>
  <c r="BP2164" i="7"/>
  <c r="BP1986" i="7"/>
  <c r="BP1882" i="7"/>
  <c r="BP1520" i="7"/>
  <c r="BP1487" i="7"/>
  <c r="BP1320" i="7"/>
  <c r="BP1294" i="7"/>
  <c r="BP1270" i="7"/>
  <c r="BP1246" i="7"/>
  <c r="BP1222" i="7"/>
  <c r="BP1198" i="7"/>
  <c r="BP1174" i="7"/>
  <c r="BP1150" i="7"/>
  <c r="BP1126" i="7"/>
  <c r="BP1102" i="7"/>
  <c r="BP1078" i="7"/>
  <c r="BP1054" i="7"/>
  <c r="BP1030" i="7"/>
  <c r="BP1006" i="7"/>
  <c r="BP982" i="7"/>
  <c r="BP958" i="7"/>
  <c r="BP934" i="7"/>
  <c r="BP910" i="7"/>
  <c r="BP886" i="7"/>
  <c r="BP862" i="7"/>
  <c r="BP838" i="7"/>
  <c r="BP814" i="7"/>
  <c r="BP790" i="7"/>
  <c r="BP772" i="7"/>
  <c r="BP754" i="7"/>
  <c r="BP736" i="7"/>
  <c r="BP718" i="7"/>
  <c r="BP700" i="7"/>
  <c r="BP682" i="7"/>
  <c r="BP664" i="7"/>
  <c r="BP646" i="7"/>
  <c r="BP628" i="7"/>
  <c r="BP610" i="7"/>
  <c r="BP592" i="7"/>
  <c r="BP574" i="7"/>
  <c r="BP556" i="7"/>
  <c r="BP538" i="7"/>
  <c r="BP520" i="7"/>
  <c r="BP502" i="7"/>
  <c r="BP484" i="7"/>
  <c r="BP466" i="7"/>
  <c r="BP448" i="7"/>
  <c r="BP430" i="7"/>
  <c r="BP412" i="7"/>
  <c r="BP394" i="7"/>
  <c r="BP376" i="7"/>
  <c r="BP358" i="7"/>
  <c r="BP340" i="7"/>
  <c r="BP322" i="7"/>
  <c r="BP304" i="7"/>
  <c r="BP286" i="7"/>
  <c r="BP268" i="7"/>
  <c r="BP250" i="7"/>
  <c r="BP232" i="7"/>
  <c r="BP214" i="7"/>
  <c r="BP196" i="7"/>
  <c r="BP178" i="7"/>
  <c r="BP160" i="7"/>
  <c r="BP142" i="7"/>
  <c r="BP124" i="7"/>
  <c r="BP106" i="7"/>
  <c r="BP88" i="7"/>
  <c r="BP63" i="7"/>
  <c r="BP45" i="7"/>
  <c r="BP32" i="7"/>
  <c r="BP2582" i="7"/>
  <c r="BP2330" i="7"/>
  <c r="BP1868" i="7"/>
  <c r="BP1808" i="7"/>
  <c r="BP1760" i="7"/>
  <c r="BP1712" i="7"/>
  <c r="BP1664" i="7"/>
  <c r="BP1616" i="7"/>
  <c r="BP1577" i="7"/>
  <c r="BP1545" i="7"/>
  <c r="BP1393" i="7"/>
  <c r="BP1367" i="7"/>
  <c r="BP1341" i="7"/>
  <c r="BP1289" i="7"/>
  <c r="BP1265" i="7"/>
  <c r="BP1241" i="7"/>
  <c r="BP1217" i="7"/>
  <c r="BP1193" i="7"/>
  <c r="BP1169" i="7"/>
  <c r="BP1145" i="7"/>
  <c r="BP1121" i="7"/>
  <c r="BP1097" i="7"/>
  <c r="BP1073" i="7"/>
  <c r="BP1049" i="7"/>
  <c r="BP1025" i="7"/>
  <c r="BP1001" i="7"/>
  <c r="BP977" i="7"/>
  <c r="BP953" i="7"/>
  <c r="BP929" i="7"/>
  <c r="BP905" i="7"/>
  <c r="BP881" i="7"/>
  <c r="BP857" i="7"/>
  <c r="BP833" i="7"/>
  <c r="BP809" i="7"/>
  <c r="BP786" i="7"/>
  <c r="BP768" i="7"/>
  <c r="BP750" i="7"/>
  <c r="BP732" i="7"/>
  <c r="BP714" i="7"/>
  <c r="BP696" i="7"/>
  <c r="BP678" i="7"/>
  <c r="BP660" i="7"/>
  <c r="BP642" i="7"/>
  <c r="BP624" i="7"/>
  <c r="BP606" i="7"/>
  <c r="BP588" i="7"/>
  <c r="BP570" i="7"/>
  <c r="BP552" i="7"/>
  <c r="BP534" i="7"/>
  <c r="BP516" i="7"/>
  <c r="BP498" i="7"/>
  <c r="BP480" i="7"/>
  <c r="BP462" i="7"/>
  <c r="BP444" i="7"/>
  <c r="BP426" i="7"/>
  <c r="BP408" i="7"/>
  <c r="BP390" i="7"/>
  <c r="BP372" i="7"/>
  <c r="BP354" i="7"/>
  <c r="BP336" i="7"/>
  <c r="BP318" i="7"/>
  <c r="BP300" i="7"/>
  <c r="BP282" i="7"/>
  <c r="BP264" i="7"/>
  <c r="BP246" i="7"/>
  <c r="BP228" i="7"/>
  <c r="BP210" i="7"/>
  <c r="BP192" i="7"/>
  <c r="BP174" i="7"/>
  <c r="BP156" i="7"/>
  <c r="BP138" i="7"/>
  <c r="BP120" i="7"/>
  <c r="BP102" i="7"/>
  <c r="BP84" i="7"/>
  <c r="BP69" i="7"/>
  <c r="BP62" i="7"/>
  <c r="BP39" i="7"/>
  <c r="BP24" i="7"/>
  <c r="BP16" i="7"/>
  <c r="BP1948" i="7"/>
  <c r="BP1576" i="7"/>
  <c r="BP1480" i="7"/>
  <c r="BP1449" i="7"/>
  <c r="BP1420" i="7"/>
  <c r="BP1314" i="7"/>
  <c r="BP785" i="7"/>
  <c r="BP767" i="7"/>
  <c r="BP749" i="7"/>
  <c r="BP731" i="7"/>
  <c r="BP713" i="7"/>
  <c r="BP695" i="7"/>
  <c r="BP677" i="7"/>
  <c r="BP659" i="7"/>
  <c r="BP641" i="7"/>
  <c r="BP623" i="7"/>
  <c r="BP605" i="7"/>
  <c r="BP587" i="7"/>
  <c r="BP569" i="7"/>
  <c r="BP551" i="7"/>
  <c r="BP533" i="7"/>
  <c r="BP515" i="7"/>
  <c r="BP497" i="7"/>
  <c r="BP479" i="7"/>
  <c r="BP461" i="7"/>
  <c r="BP443" i="7"/>
  <c r="BP425" i="7"/>
  <c r="BP407" i="7"/>
  <c r="BP389" i="7"/>
  <c r="BP371" i="7"/>
  <c r="BP353" i="7"/>
  <c r="BP335" i="7"/>
  <c r="BP317" i="7"/>
  <c r="BP299" i="7"/>
  <c r="BP281" i="7"/>
  <c r="BP263" i="7"/>
  <c r="BP245" i="7"/>
  <c r="BP227" i="7"/>
  <c r="BP209" i="7"/>
  <c r="BP191" i="7"/>
  <c r="BP173" i="7"/>
  <c r="BP155" i="7"/>
  <c r="BP137" i="7"/>
  <c r="BP119" i="7"/>
  <c r="BP101" i="7"/>
  <c r="BP83" i="7"/>
  <c r="BP53" i="7"/>
  <c r="BP50" i="7"/>
  <c r="BP44" i="7"/>
  <c r="BP2570" i="7"/>
  <c r="BP2319" i="7"/>
  <c r="BP2116" i="7"/>
  <c r="BP1864" i="7"/>
  <c r="BP1544" i="7"/>
  <c r="BP1511" i="7"/>
  <c r="BP1392" i="7"/>
  <c r="BP1366" i="7"/>
  <c r="BP1340" i="7"/>
  <c r="BP1288" i="7"/>
  <c r="BP1264" i="7"/>
  <c r="BP1240" i="7"/>
  <c r="BP1216" i="7"/>
  <c r="BP1192" i="7"/>
  <c r="BP1168" i="7"/>
  <c r="BP1144" i="7"/>
  <c r="BP1120" i="7"/>
  <c r="BP1096" i="7"/>
  <c r="BP1072" i="7"/>
  <c r="BP1048" i="7"/>
  <c r="BP1024" i="7"/>
  <c r="BP1000" i="7"/>
  <c r="BP976" i="7"/>
  <c r="BP952" i="7"/>
  <c r="BP928" i="7"/>
  <c r="BP904" i="7"/>
  <c r="BP880" i="7"/>
  <c r="BP856" i="7"/>
  <c r="BP832" i="7"/>
  <c r="BP808" i="7"/>
  <c r="BP68" i="7"/>
  <c r="BP38" i="7"/>
  <c r="BP30" i="7"/>
  <c r="BP22" i="7"/>
  <c r="BP15" i="7"/>
  <c r="BP2272" i="7"/>
  <c r="BP1850" i="7"/>
  <c r="BP1796" i="7"/>
  <c r="BP1748" i="7"/>
  <c r="BP1700" i="7"/>
  <c r="BP1652" i="7"/>
  <c r="BP1605" i="7"/>
  <c r="BP1569" i="7"/>
  <c r="BP1473" i="7"/>
  <c r="BP1308" i="7"/>
  <c r="BP1283" i="7"/>
  <c r="BP1259" i="7"/>
  <c r="BP1235" i="7"/>
  <c r="BP1211" i="7"/>
  <c r="BP1187" i="7"/>
  <c r="BP1163" i="7"/>
  <c r="BP1139" i="7"/>
  <c r="BP1115" i="7"/>
  <c r="BP1091" i="7"/>
  <c r="BP1067" i="7"/>
  <c r="BP1043" i="7"/>
  <c r="BP1019" i="7"/>
  <c r="BP995" i="7"/>
  <c r="BP971" i="7"/>
  <c r="BP947" i="7"/>
  <c r="BP923" i="7"/>
  <c r="BP899" i="7"/>
  <c r="BP875" i="7"/>
  <c r="BP851" i="7"/>
  <c r="BP827" i="7"/>
  <c r="BP803" i="7"/>
  <c r="BP784" i="7"/>
  <c r="BP766" i="7"/>
  <c r="BP748" i="7"/>
  <c r="BP730" i="7"/>
  <c r="BP712" i="7"/>
  <c r="BP694" i="7"/>
  <c r="BP676" i="7"/>
  <c r="BP658" i="7"/>
  <c r="BP640" i="7"/>
  <c r="BP622" i="7"/>
  <c r="BP604" i="7"/>
  <c r="BP586" i="7"/>
  <c r="BP568" i="7"/>
  <c r="BP550" i="7"/>
  <c r="BP532" i="7"/>
  <c r="BP514" i="7"/>
  <c r="BP496" i="7"/>
  <c r="BP478" i="7"/>
  <c r="BP460" i="7"/>
  <c r="BP442" i="7"/>
  <c r="BP424" i="7"/>
  <c r="BP406" i="7"/>
  <c r="BP388" i="7"/>
  <c r="BP370" i="7"/>
  <c r="BP352" i="7"/>
  <c r="BP334" i="7"/>
  <c r="BP316" i="7"/>
  <c r="BP298" i="7"/>
  <c r="BP280" i="7"/>
  <c r="BP262" i="7"/>
  <c r="BP244" i="7"/>
  <c r="BP226" i="7"/>
  <c r="BP208" i="7"/>
  <c r="BP190" i="7"/>
  <c r="BP172" i="7"/>
  <c r="BP154" i="7"/>
  <c r="BP136" i="7"/>
  <c r="BP118" i="7"/>
  <c r="BP100" i="7"/>
  <c r="BP82" i="7"/>
  <c r="BP48" i="7"/>
  <c r="BP43" i="7"/>
  <c r="BP28" i="7"/>
  <c r="BP21" i="7"/>
  <c r="BP14" i="7"/>
  <c r="BP2505" i="7"/>
  <c r="BP1604" i="7"/>
  <c r="BP1504" i="7"/>
  <c r="BP1442" i="7"/>
  <c r="BP1413" i="7"/>
  <c r="BP1386" i="7"/>
  <c r="BP1360" i="7"/>
  <c r="BP1334" i="7"/>
  <c r="BP780" i="7"/>
  <c r="BP762" i="7"/>
  <c r="BP744" i="7"/>
  <c r="BP726" i="7"/>
  <c r="BP708" i="7"/>
  <c r="BP690" i="7"/>
  <c r="BP672" i="7"/>
  <c r="BP654" i="7"/>
  <c r="BP636" i="7"/>
  <c r="BP618" i="7"/>
  <c r="BP600" i="7"/>
  <c r="BP582" i="7"/>
  <c r="BP564" i="7"/>
  <c r="BP546" i="7"/>
  <c r="BP528" i="7"/>
  <c r="BP510" i="7"/>
  <c r="BP492" i="7"/>
  <c r="BP474" i="7"/>
  <c r="BP456" i="7"/>
  <c r="BP438" i="7"/>
  <c r="BP420" i="7"/>
  <c r="BP402" i="7"/>
  <c r="BP384" i="7"/>
  <c r="BP366" i="7"/>
  <c r="BP348" i="7"/>
  <c r="BP330" i="7"/>
  <c r="BP312" i="7"/>
  <c r="BP294" i="7"/>
  <c r="BP276" i="7"/>
  <c r="BP258" i="7"/>
  <c r="BP240" i="7"/>
  <c r="BP222" i="7"/>
  <c r="BP204" i="7"/>
  <c r="BP186" i="7"/>
  <c r="BP168" i="7"/>
  <c r="BP150" i="7"/>
  <c r="BP132" i="7"/>
  <c r="BP114" i="7"/>
  <c r="BP96" i="7"/>
  <c r="BP78" i="7"/>
  <c r="BP2264" i="7"/>
  <c r="BP2068" i="7"/>
  <c r="BP1918" i="7"/>
  <c r="BP1846" i="7"/>
  <c r="BP1568" i="7"/>
  <c r="BP1535" i="7"/>
  <c r="BP1472" i="7"/>
  <c r="BP1333" i="7"/>
  <c r="BP1307" i="7"/>
  <c r="BP1282" i="7"/>
  <c r="BP1258" i="7"/>
  <c r="BP1234" i="7"/>
  <c r="BP1210" i="7"/>
  <c r="BP1186" i="7"/>
  <c r="BP1162" i="7"/>
  <c r="BP1138" i="7"/>
  <c r="BP1114" i="7"/>
  <c r="BP1090" i="7"/>
  <c r="BP1066" i="7"/>
  <c r="BP1042" i="7"/>
  <c r="BP1018" i="7"/>
  <c r="BP994" i="7"/>
  <c r="BP970" i="7"/>
  <c r="BP946" i="7"/>
  <c r="BP922" i="7"/>
  <c r="BP898" i="7"/>
  <c r="BP874" i="7"/>
  <c r="BP850" i="7"/>
  <c r="BP826" i="7"/>
  <c r="BP802" i="7"/>
  <c r="BP779" i="7"/>
  <c r="BP761" i="7"/>
  <c r="BP743" i="7"/>
  <c r="BP725" i="7"/>
  <c r="BP707" i="7"/>
  <c r="BP689" i="7"/>
  <c r="BP671" i="7"/>
  <c r="BP653" i="7"/>
  <c r="BP635" i="7"/>
  <c r="BP617" i="7"/>
  <c r="BP599" i="7"/>
  <c r="BP581" i="7"/>
  <c r="BP563" i="7"/>
  <c r="BP545" i="7"/>
  <c r="BP527" i="7"/>
  <c r="BP509" i="7"/>
  <c r="BP491" i="7"/>
  <c r="BP473" i="7"/>
  <c r="BP455" i="7"/>
  <c r="BP437" i="7"/>
  <c r="BP419" i="7"/>
  <c r="BP401" i="7"/>
  <c r="BP383" i="7"/>
  <c r="BP365" i="7"/>
  <c r="BP347" i="7"/>
  <c r="BP329" i="7"/>
  <c r="BP311" i="7"/>
  <c r="BP293" i="7"/>
  <c r="BP275" i="7"/>
  <c r="BP257" i="7"/>
  <c r="BP239" i="7"/>
  <c r="BP221" i="7"/>
  <c r="BP203" i="7"/>
  <c r="BP185" i="7"/>
  <c r="BP167" i="7"/>
  <c r="BP149" i="7"/>
  <c r="BP131" i="7"/>
  <c r="BP113" i="7"/>
  <c r="BP95" i="7"/>
  <c r="BP77" i="7"/>
  <c r="BP36" i="7"/>
  <c r="BM11" i="7"/>
  <c r="BM9451" i="7" s="1"/>
  <c r="AJ64" i="7" a="1"/>
  <c r="BG75" i="7"/>
  <c r="AI105" i="2" s="1"/>
  <c r="BG57" i="7"/>
  <c r="BG76" i="7"/>
  <c r="AJ105" i="2" s="1"/>
  <c r="BG60" i="7"/>
  <c r="AY11" i="7"/>
  <c r="AY1906" i="7" s="1"/>
  <c r="AP75" i="7"/>
  <c r="AI104" i="2" s="1"/>
  <c r="AP57" i="7"/>
  <c r="AP76" i="7"/>
  <c r="AJ104" i="2" s="1"/>
  <c r="AP60" i="7"/>
  <c r="AV11" i="7"/>
  <c r="AV646" i="7" s="1"/>
  <c r="BA64" i="7" l="1" a="1"/>
  <c r="BM695" i="7"/>
  <c r="BA51" i="7" a="1"/>
  <c r="BM1699" i="7"/>
  <c r="BM1335" i="7"/>
  <c r="BM101" i="7"/>
  <c r="BM389" i="7"/>
  <c r="BM1806" i="7"/>
  <c r="BM1001" i="7"/>
  <c r="BM1698" i="7"/>
  <c r="BM1043" i="7"/>
  <c r="BM1348" i="7"/>
  <c r="BM1504" i="7"/>
  <c r="BM1019" i="7"/>
  <c r="BM1651" i="7"/>
  <c r="BM38" i="7"/>
  <c r="BM83" i="7"/>
  <c r="BM371" i="7"/>
  <c r="BM641" i="7"/>
  <c r="BM1758" i="7"/>
  <c r="BM977" i="7"/>
  <c r="BM1367" i="7"/>
  <c r="BM1421" i="7"/>
  <c r="BM1456" i="7"/>
  <c r="BM125" i="7"/>
  <c r="BM431" i="7"/>
  <c r="BM719" i="7"/>
  <c r="BM1151" i="7"/>
  <c r="BM19" i="7"/>
  <c r="BM1830" i="7"/>
  <c r="BM1783" i="7"/>
  <c r="BM1230" i="7"/>
  <c r="BM1746" i="7"/>
  <c r="BM1067" i="7"/>
  <c r="BM1747" i="7"/>
  <c r="BM1361" i="7"/>
  <c r="BM119" i="7"/>
  <c r="BM407" i="7"/>
  <c r="BM713" i="7"/>
  <c r="BM1948" i="7"/>
  <c r="BM1025" i="7"/>
  <c r="BM1615" i="7"/>
  <c r="BM1481" i="7"/>
  <c r="BM1585" i="7"/>
  <c r="BM197" i="7"/>
  <c r="BM467" i="7"/>
  <c r="BM755" i="7"/>
  <c r="BM1223" i="7"/>
  <c r="BM1374" i="7"/>
  <c r="BM20" i="7"/>
  <c r="BM293" i="7"/>
  <c r="BM1482" i="7"/>
  <c r="BM95" i="7"/>
  <c r="BM1794" i="7"/>
  <c r="BM1115" i="7"/>
  <c r="BM1795" i="7"/>
  <c r="BM1387" i="7"/>
  <c r="BM155" i="7"/>
  <c r="BM425" i="7"/>
  <c r="BM731" i="7"/>
  <c r="BM16" i="7"/>
  <c r="BM1049" i="7"/>
  <c r="BM1663" i="7"/>
  <c r="BM1954" i="7"/>
  <c r="BM1626" i="7"/>
  <c r="BM215" i="7"/>
  <c r="BM503" i="7"/>
  <c r="BM839" i="7"/>
  <c r="BM1271" i="7"/>
  <c r="BM1428" i="7"/>
  <c r="BM42" i="7"/>
  <c r="BM473" i="7"/>
  <c r="BM3703" i="7"/>
  <c r="BM449" i="7"/>
  <c r="BM2505" i="7"/>
  <c r="BM1139" i="7"/>
  <c r="BM2069" i="7"/>
  <c r="BM1414" i="7"/>
  <c r="BM173" i="7"/>
  <c r="BM479" i="7"/>
  <c r="BM749" i="7"/>
  <c r="BM24" i="7"/>
  <c r="BM1121" i="7"/>
  <c r="BM1711" i="7"/>
  <c r="BM2124" i="7"/>
  <c r="BM1770" i="7"/>
  <c r="BM233" i="7"/>
  <c r="BM521" i="7"/>
  <c r="BM863" i="7"/>
  <c r="BM1295" i="7"/>
  <c r="BM1489" i="7"/>
  <c r="BM821" i="7"/>
  <c r="BM1465" i="7"/>
  <c r="BM451" i="7"/>
  <c r="BM1545" i="7"/>
  <c r="BM179" i="7"/>
  <c r="BM14" i="7"/>
  <c r="BM2862" i="7"/>
  <c r="BM1163" i="7"/>
  <c r="BM2265" i="7"/>
  <c r="BM1443" i="7"/>
  <c r="BM191" i="7"/>
  <c r="BM497" i="7"/>
  <c r="BM767" i="7"/>
  <c r="BM31" i="7"/>
  <c r="BM1145" i="7"/>
  <c r="BM1759" i="7"/>
  <c r="BM3007" i="7"/>
  <c r="BM1818" i="7"/>
  <c r="BM251" i="7"/>
  <c r="BM539" i="7"/>
  <c r="BM887" i="7"/>
  <c r="BM1321" i="7"/>
  <c r="BM1587" i="7"/>
  <c r="BM845" i="7"/>
  <c r="BM150" i="7"/>
  <c r="BM1343" i="7"/>
  <c r="BM1199" i="7"/>
  <c r="BM21" i="7"/>
  <c r="BM827" i="7"/>
  <c r="BM1187" i="7"/>
  <c r="BM2865" i="7"/>
  <c r="BM1537" i="7"/>
  <c r="BM209" i="7"/>
  <c r="BM515" i="7"/>
  <c r="BM1314" i="7"/>
  <c r="BM39" i="7"/>
  <c r="BM1169" i="7"/>
  <c r="BM1867" i="7"/>
  <c r="BM18" i="7"/>
  <c r="BM2381" i="7"/>
  <c r="BM287" i="7"/>
  <c r="BM557" i="7"/>
  <c r="BM911" i="7"/>
  <c r="BM1675" i="7"/>
  <c r="BM2172" i="7"/>
  <c r="BM917" i="7"/>
  <c r="BM270" i="7"/>
  <c r="BM404" i="7"/>
  <c r="BM1852" i="7"/>
  <c r="BM28" i="7"/>
  <c r="BM851" i="7"/>
  <c r="BM1259" i="7"/>
  <c r="BM37" i="7"/>
  <c r="BM1924" i="7"/>
  <c r="BM263" i="7"/>
  <c r="BM533" i="7"/>
  <c r="BM1420" i="7"/>
  <c r="BM833" i="7"/>
  <c r="BM1193" i="7"/>
  <c r="BM2117" i="7"/>
  <c r="BM51" i="7"/>
  <c r="BM2646" i="7"/>
  <c r="BM305" i="7"/>
  <c r="BM611" i="7"/>
  <c r="BM935" i="7"/>
  <c r="BM1723" i="7"/>
  <c r="BM2664" i="7"/>
  <c r="BM989" i="7"/>
  <c r="BM390" i="7"/>
  <c r="BM1331" i="7"/>
  <c r="BM737" i="7"/>
  <c r="BM43" i="7"/>
  <c r="BM875" i="7"/>
  <c r="BM1283" i="7"/>
  <c r="BM48" i="7"/>
  <c r="BM2076" i="7"/>
  <c r="BM281" i="7"/>
  <c r="BM551" i="7"/>
  <c r="BM1449" i="7"/>
  <c r="BM857" i="7"/>
  <c r="BM1217" i="7"/>
  <c r="BM2320" i="7"/>
  <c r="BM72" i="7"/>
  <c r="BM3166" i="7"/>
  <c r="BM323" i="7"/>
  <c r="BM629" i="7"/>
  <c r="BM1007" i="7"/>
  <c r="BM1771" i="7"/>
  <c r="BM1327" i="7"/>
  <c r="BM1133" i="7"/>
  <c r="BM534" i="7"/>
  <c r="BM1386" i="7"/>
  <c r="BM899" i="7"/>
  <c r="BM1308" i="7"/>
  <c r="BM15" i="7"/>
  <c r="BM2514" i="7"/>
  <c r="BM299" i="7"/>
  <c r="BM587" i="7"/>
  <c r="BM1480" i="7"/>
  <c r="BM881" i="7"/>
  <c r="BM1265" i="7"/>
  <c r="BM2571" i="7"/>
  <c r="BM1347" i="7"/>
  <c r="BM55" i="7"/>
  <c r="BM341" i="7"/>
  <c r="BM647" i="7"/>
  <c r="BM1031" i="7"/>
  <c r="BM1819" i="7"/>
  <c r="BM1528" i="7"/>
  <c r="BM1253" i="7"/>
  <c r="BM702" i="7"/>
  <c r="BM1450" i="7"/>
  <c r="BM1413" i="7"/>
  <c r="BM971" i="7"/>
  <c r="BM1473" i="7"/>
  <c r="BM22" i="7"/>
  <c r="BM50" i="7"/>
  <c r="BM317" i="7"/>
  <c r="BM605" i="7"/>
  <c r="BM1662" i="7"/>
  <c r="BM905" i="7"/>
  <c r="BM1289" i="7"/>
  <c r="BM54" i="7"/>
  <c r="BM1373" i="7"/>
  <c r="BM89" i="7"/>
  <c r="BM395" i="7"/>
  <c r="BM665" i="7"/>
  <c r="BM1055" i="7"/>
  <c r="BM1885" i="7"/>
  <c r="BM1594" i="7"/>
  <c r="BM1354" i="7"/>
  <c r="BM882" i="7"/>
  <c r="BM1552" i="7"/>
  <c r="BM1441" i="7"/>
  <c r="BM995" i="7"/>
  <c r="BM1536" i="7"/>
  <c r="BM30" i="7"/>
  <c r="BM53" i="7"/>
  <c r="BM335" i="7"/>
  <c r="BM623" i="7"/>
  <c r="BM1710" i="7"/>
  <c r="BM929" i="7"/>
  <c r="BM1341" i="7"/>
  <c r="BM1315" i="7"/>
  <c r="BM1399" i="7"/>
  <c r="BM107" i="7"/>
  <c r="BM413" i="7"/>
  <c r="BM683" i="7"/>
  <c r="BM1127" i="7"/>
  <c r="BM3167" i="7"/>
  <c r="BM1638" i="7"/>
  <c r="BM1464" i="7"/>
  <c r="BM1050" i="7"/>
  <c r="BM3537" i="7"/>
  <c r="BM1061" i="7"/>
  <c r="BM2213" i="7"/>
  <c r="BM365" i="7"/>
  <c r="BM725" i="7"/>
  <c r="BM102" i="7"/>
  <c r="BM234" i="7"/>
  <c r="BM348" i="7"/>
  <c r="BM474" i="7"/>
  <c r="BM654" i="7"/>
  <c r="BM822" i="7"/>
  <c r="BM990" i="7"/>
  <c r="BM1170" i="7"/>
  <c r="BM1401" i="7"/>
  <c r="BM1415" i="7"/>
  <c r="BM1750" i="7"/>
  <c r="BM247" i="7"/>
  <c r="BM1027" i="7"/>
  <c r="BM116" i="7"/>
  <c r="BM980" i="7"/>
  <c r="BM1109" i="7"/>
  <c r="BM2757" i="7"/>
  <c r="BM401" i="7"/>
  <c r="BM743" i="7"/>
  <c r="BM114" i="7"/>
  <c r="BM240" i="7"/>
  <c r="BM366" i="7"/>
  <c r="BM486" i="7"/>
  <c r="BM666" i="7"/>
  <c r="BM834" i="7"/>
  <c r="BM1014" i="7"/>
  <c r="BM1182" i="7"/>
  <c r="BM1498" i="7"/>
  <c r="BM1429" i="7"/>
  <c r="BM1822" i="7"/>
  <c r="BM283" i="7"/>
  <c r="BM1099" i="7"/>
  <c r="BM188" i="7"/>
  <c r="BM1058" i="7"/>
  <c r="BM36" i="7"/>
  <c r="BM419" i="7"/>
  <c r="BM1302" i="7"/>
  <c r="BM126" i="7"/>
  <c r="BM246" i="7"/>
  <c r="BM378" i="7"/>
  <c r="BM510" i="7"/>
  <c r="BM678" i="7"/>
  <c r="BM846" i="7"/>
  <c r="BM1026" i="7"/>
  <c r="BM1194" i="7"/>
  <c r="BM1578" i="7"/>
  <c r="BM1444" i="7"/>
  <c r="BM2133" i="7"/>
  <c r="BM307" i="7"/>
  <c r="BM1171" i="7"/>
  <c r="BM260" i="7"/>
  <c r="BM1136" i="7"/>
  <c r="BM27" i="7"/>
  <c r="BM1205" i="7"/>
  <c r="BM77" i="7"/>
  <c r="BM437" i="7"/>
  <c r="BM1435" i="7"/>
  <c r="BM132" i="7"/>
  <c r="BM258" i="7"/>
  <c r="BM384" i="7"/>
  <c r="BM522" i="7"/>
  <c r="BM690" i="7"/>
  <c r="BM870" i="7"/>
  <c r="BM1038" i="7"/>
  <c r="BM1206" i="7"/>
  <c r="BM1606" i="7"/>
  <c r="BM1458" i="7"/>
  <c r="BM2229" i="7"/>
  <c r="BM379" i="7"/>
  <c r="BM1243" i="7"/>
  <c r="BM332" i="7"/>
  <c r="BM1220" i="7"/>
  <c r="BM773" i="7"/>
  <c r="BM1175" i="7"/>
  <c r="BM2165" i="7"/>
  <c r="BM1434" i="7"/>
  <c r="BM65" i="7"/>
  <c r="BM1277" i="7"/>
  <c r="BM149" i="7"/>
  <c r="BM509" i="7"/>
  <c r="BM1529" i="7"/>
  <c r="BM162" i="7"/>
  <c r="BM276" i="7"/>
  <c r="BM402" i="7"/>
  <c r="BM546" i="7"/>
  <c r="BM726" i="7"/>
  <c r="BM894" i="7"/>
  <c r="BM1062" i="7"/>
  <c r="BM1242" i="7"/>
  <c r="BM1888" i="7"/>
  <c r="BM1530" i="7"/>
  <c r="BM91" i="7"/>
  <c r="BM523" i="7"/>
  <c r="BM1547" i="7"/>
  <c r="BM476" i="7"/>
  <c r="BM1557" i="7"/>
  <c r="BM185" i="7"/>
  <c r="BM527" i="7"/>
  <c r="BM2220" i="7"/>
  <c r="BM168" i="7"/>
  <c r="BM294" i="7"/>
  <c r="BM414" i="7"/>
  <c r="BM558" i="7"/>
  <c r="BM738" i="7"/>
  <c r="BM906" i="7"/>
  <c r="BM1086" i="7"/>
  <c r="BM1254" i="7"/>
  <c r="BM2033" i="7"/>
  <c r="BM1554" i="7"/>
  <c r="BM103" i="7"/>
  <c r="BM595" i="7"/>
  <c r="BM2403" i="7"/>
  <c r="BM548" i="7"/>
  <c r="BM1753" i="7"/>
  <c r="BM203" i="7"/>
  <c r="BM581" i="7"/>
  <c r="BM2772" i="7"/>
  <c r="BM174" i="7"/>
  <c r="BM306" i="7"/>
  <c r="BM420" i="7"/>
  <c r="BM582" i="7"/>
  <c r="BM750" i="7"/>
  <c r="BM918" i="7"/>
  <c r="BM1098" i="7"/>
  <c r="BM1266" i="7"/>
  <c r="BM2583" i="7"/>
  <c r="BM1579" i="7"/>
  <c r="BM139" i="7"/>
  <c r="BM667" i="7"/>
  <c r="BM49" i="7"/>
  <c r="BM620" i="7"/>
  <c r="BM2093" i="7"/>
  <c r="BM1560" i="7"/>
  <c r="BM221" i="7"/>
  <c r="BM617" i="7"/>
  <c r="BM63" i="7"/>
  <c r="BM186" i="7"/>
  <c r="BM312" i="7"/>
  <c r="BM438" i="7"/>
  <c r="BM594" i="7"/>
  <c r="BM762" i="7"/>
  <c r="BM942" i="7"/>
  <c r="BM1110" i="7"/>
  <c r="BM1278" i="7"/>
  <c r="BM2775" i="7"/>
  <c r="BM1597" i="7"/>
  <c r="BM163" i="7"/>
  <c r="BM739" i="7"/>
  <c r="BM1423" i="7"/>
  <c r="BM692" i="7"/>
  <c r="BM1734" i="7"/>
  <c r="BM965" i="7"/>
  <c r="BM1639" i="7"/>
  <c r="BM257" i="7"/>
  <c r="BM635" i="7"/>
  <c r="BM78" i="7"/>
  <c r="BM198" i="7"/>
  <c r="BM318" i="7"/>
  <c r="BM450" i="7"/>
  <c r="BM606" i="7"/>
  <c r="BM774" i="7"/>
  <c r="BM954" i="7"/>
  <c r="BM1122" i="7"/>
  <c r="BM1309" i="7"/>
  <c r="BM1303" i="7"/>
  <c r="BM1630" i="7"/>
  <c r="BM175" i="7"/>
  <c r="BM811" i="7"/>
  <c r="BM1608" i="7"/>
  <c r="BM764" i="7"/>
  <c r="BM653" i="7"/>
  <c r="BM90" i="7"/>
  <c r="BM204" i="7"/>
  <c r="BM330" i="7"/>
  <c r="BM456" i="7"/>
  <c r="BM618" i="7"/>
  <c r="BM798" i="7"/>
  <c r="BM966" i="7"/>
  <c r="BM1134" i="7"/>
  <c r="BM1342" i="7"/>
  <c r="BM1336" i="7"/>
  <c r="BM1678" i="7"/>
  <c r="BM211" i="7"/>
  <c r="BM883" i="7"/>
  <c r="BM1752" i="7"/>
  <c r="BM836" i="7"/>
  <c r="BM983" i="7"/>
  <c r="BM1488" i="7"/>
  <c r="BM1457" i="7"/>
  <c r="BM2026" i="7"/>
  <c r="BM1013" i="7"/>
  <c r="BM1903" i="7"/>
  <c r="BM311" i="7"/>
  <c r="BM689" i="7"/>
  <c r="BM96" i="7"/>
  <c r="BM222" i="7"/>
  <c r="BM342" i="7"/>
  <c r="BM462" i="7"/>
  <c r="BM630" i="7"/>
  <c r="BM810" i="7"/>
  <c r="BM978" i="7"/>
  <c r="BM1158" i="7"/>
  <c r="BM1368" i="7"/>
  <c r="BM1362" i="7"/>
  <c r="BM1726" i="7"/>
  <c r="BM235" i="7"/>
  <c r="BM955" i="7"/>
  <c r="BM2916" i="7"/>
  <c r="BM908" i="7"/>
  <c r="BM56" i="7"/>
  <c r="BM1439" i="7"/>
  <c r="BM1591" i="7"/>
  <c r="BM71" i="7"/>
  <c r="BM159" i="7"/>
  <c r="BM267" i="7"/>
  <c r="BM375" i="7"/>
  <c r="BM483" i="7"/>
  <c r="BM591" i="7"/>
  <c r="BM699" i="7"/>
  <c r="BM807" i="7"/>
  <c r="BM915" i="7"/>
  <c r="BM1023" i="7"/>
  <c r="BM1131" i="7"/>
  <c r="BM1239" i="7"/>
  <c r="BM1462" i="7"/>
  <c r="BM2829" i="7"/>
  <c r="BM1447" i="7"/>
  <c r="BM1672" i="7"/>
  <c r="BM2157" i="7"/>
  <c r="BM142" i="7"/>
  <c r="BM286" i="7"/>
  <c r="BM430" i="7"/>
  <c r="BM574" i="7"/>
  <c r="BM718" i="7"/>
  <c r="BM862" i="7"/>
  <c r="BM1006" i="7"/>
  <c r="BM1150" i="7"/>
  <c r="BM1294" i="7"/>
  <c r="BM1900" i="7"/>
  <c r="BM1643" i="7"/>
  <c r="BM1787" i="7"/>
  <c r="BM1931" i="7"/>
  <c r="BM2382" i="7"/>
  <c r="BM2758" i="7"/>
  <c r="BM1962" i="7"/>
  <c r="BM2274" i="7"/>
  <c r="BM2669" i="7"/>
  <c r="BM3721" i="7"/>
  <c r="BM2111" i="7"/>
  <c r="BM2922" i="7"/>
  <c r="BM2375" i="7"/>
  <c r="BM2121" i="7"/>
  <c r="BM2315" i="7"/>
  <c r="BM1748" i="7"/>
  <c r="BM2627" i="7"/>
  <c r="BM4278" i="7"/>
  <c r="BM3151" i="7"/>
  <c r="BM3502" i="7"/>
  <c r="BM2419" i="7"/>
  <c r="BM3025" i="7"/>
  <c r="BM2468" i="7"/>
  <c r="BM3033" i="7"/>
  <c r="BM3551" i="7"/>
  <c r="BM3707" i="7"/>
  <c r="BM4125" i="7"/>
  <c r="BM5553" i="7"/>
  <c r="BM3432" i="7"/>
  <c r="BM5314" i="7"/>
  <c r="BM4841" i="7"/>
  <c r="BM5613" i="7"/>
  <c r="BM5262" i="7"/>
  <c r="BM6443" i="7"/>
  <c r="BM7746" i="7"/>
  <c r="BM1360" i="7"/>
  <c r="BM803" i="7"/>
  <c r="BM1091" i="7"/>
  <c r="BM1569" i="7"/>
  <c r="BM59" i="7"/>
  <c r="BM1505" i="7"/>
  <c r="BM137" i="7"/>
  <c r="BM353" i="7"/>
  <c r="BM569" i="7"/>
  <c r="BM785" i="7"/>
  <c r="BM2981" i="7"/>
  <c r="BM953" i="7"/>
  <c r="BM1241" i="7"/>
  <c r="BM1807" i="7"/>
  <c r="BM1513" i="7"/>
  <c r="BM1427" i="7"/>
  <c r="BM33" i="7"/>
  <c r="BM269" i="7"/>
  <c r="BM485" i="7"/>
  <c r="BM701" i="7"/>
  <c r="BM959" i="7"/>
  <c r="BM1247" i="7"/>
  <c r="BM1987" i="7"/>
  <c r="BM1553" i="7"/>
  <c r="BM1686" i="7"/>
  <c r="BM47" i="7"/>
  <c r="BM1037" i="7"/>
  <c r="BM1380" i="7"/>
  <c r="BM3539" i="7"/>
  <c r="BM239" i="7"/>
  <c r="BM455" i="7"/>
  <c r="BM671" i="7"/>
  <c r="BM1561" i="7"/>
  <c r="BM108" i="7"/>
  <c r="BM180" i="7"/>
  <c r="BM252" i="7"/>
  <c r="BM324" i="7"/>
  <c r="BM396" i="7"/>
  <c r="BM468" i="7"/>
  <c r="BM540" i="7"/>
  <c r="BM612" i="7"/>
  <c r="BM684" i="7"/>
  <c r="BM756" i="7"/>
  <c r="BM828" i="7"/>
  <c r="BM900" i="7"/>
  <c r="BM972" i="7"/>
  <c r="BM1044" i="7"/>
  <c r="BM1116" i="7"/>
  <c r="BM1188" i="7"/>
  <c r="BM1260" i="7"/>
  <c r="BM1381" i="7"/>
  <c r="BM1870" i="7"/>
  <c r="BM1323" i="7"/>
  <c r="BM1451" i="7"/>
  <c r="BM1588" i="7"/>
  <c r="BM1738" i="7"/>
  <c r="BM2181" i="7"/>
  <c r="BM97" i="7"/>
  <c r="BM169" i="7"/>
  <c r="BM241" i="7"/>
  <c r="BM313" i="7"/>
  <c r="BM385" i="7"/>
  <c r="BM457" i="7"/>
  <c r="BM529" i="7"/>
  <c r="BM601" i="7"/>
  <c r="BM673" i="7"/>
  <c r="BM745" i="7"/>
  <c r="BM817" i="7"/>
  <c r="BM889" i="7"/>
  <c r="BM961" i="7"/>
  <c r="BM1033" i="7"/>
  <c r="BM1105" i="7"/>
  <c r="BM1177" i="7"/>
  <c r="BM1249" i="7"/>
  <c r="BM1356" i="7"/>
  <c r="BM1555" i="7"/>
  <c r="BM2464" i="7"/>
  <c r="BM52" i="7"/>
  <c r="BM1431" i="7"/>
  <c r="BM1620" i="7"/>
  <c r="BM1764" i="7"/>
  <c r="BM3338" i="7"/>
  <c r="BM122" i="7"/>
  <c r="BM194" i="7"/>
  <c r="BM266" i="7"/>
  <c r="BM338" i="7"/>
  <c r="BM410" i="7"/>
  <c r="BM482" i="7"/>
  <c r="BM554" i="7"/>
  <c r="BM626" i="7"/>
  <c r="BM698" i="7"/>
  <c r="BM770" i="7"/>
  <c r="BM842" i="7"/>
  <c r="BM914" i="7"/>
  <c r="BM986" i="7"/>
  <c r="BM1064" i="7"/>
  <c r="BM1142" i="7"/>
  <c r="BM1232" i="7"/>
  <c r="BM1344" i="7"/>
  <c r="BM1572" i="7"/>
  <c r="BM1765" i="7"/>
  <c r="BM2141" i="7"/>
  <c r="BM75" i="7"/>
  <c r="BM1446" i="7"/>
  <c r="BM1600" i="7"/>
  <c r="BM81" i="7"/>
  <c r="BM171" i="7"/>
  <c r="BM279" i="7"/>
  <c r="BM387" i="7"/>
  <c r="BM495" i="7"/>
  <c r="BM603" i="7"/>
  <c r="BM711" i="7"/>
  <c r="BM819" i="7"/>
  <c r="BM927" i="7"/>
  <c r="BM1035" i="7"/>
  <c r="BM1143" i="7"/>
  <c r="BM1251" i="7"/>
  <c r="BM1510" i="7"/>
  <c r="BM3088" i="7"/>
  <c r="BM1470" i="7"/>
  <c r="BM1696" i="7"/>
  <c r="BM2309" i="7"/>
  <c r="BM154" i="7"/>
  <c r="BM298" i="7"/>
  <c r="BM442" i="7"/>
  <c r="BM586" i="7"/>
  <c r="BM730" i="7"/>
  <c r="BM874" i="7"/>
  <c r="BM1018" i="7"/>
  <c r="BM1162" i="7"/>
  <c r="BM1320" i="7"/>
  <c r="BM2020" i="7"/>
  <c r="BM1655" i="7"/>
  <c r="BM1799" i="7"/>
  <c r="BM1943" i="7"/>
  <c r="BM2434" i="7"/>
  <c r="BM2794" i="7"/>
  <c r="BM1995" i="7"/>
  <c r="BM2292" i="7"/>
  <c r="BM2705" i="7"/>
  <c r="BM4058" i="7"/>
  <c r="BM2207" i="7"/>
  <c r="BM3067" i="7"/>
  <c r="BM2447" i="7"/>
  <c r="BM2193" i="7"/>
  <c r="BM2439" i="7"/>
  <c r="BM1820" i="7"/>
  <c r="BM2841" i="7"/>
  <c r="BM2188" i="7"/>
  <c r="BM3277" i="7"/>
  <c r="BM3677" i="7"/>
  <c r="BM2491" i="7"/>
  <c r="BM3179" i="7"/>
  <c r="BM2540" i="7"/>
  <c r="BM3218" i="7"/>
  <c r="BM3715" i="7"/>
  <c r="BM4663" i="7"/>
  <c r="BM4209" i="7"/>
  <c r="BM4419" i="7"/>
  <c r="BM3522" i="7"/>
  <c r="BM3793" i="7"/>
  <c r="BM4949" i="7"/>
  <c r="BM5146" i="7"/>
  <c r="BM5567" i="7"/>
  <c r="BM6838" i="7"/>
  <c r="BM6719" i="7"/>
  <c r="BM319" i="7"/>
  <c r="BM391" i="7"/>
  <c r="BM463" i="7"/>
  <c r="BM535" i="7"/>
  <c r="BM607" i="7"/>
  <c r="BM679" i="7"/>
  <c r="BM751" i="7"/>
  <c r="BM823" i="7"/>
  <c r="BM895" i="7"/>
  <c r="BM967" i="7"/>
  <c r="BM1039" i="7"/>
  <c r="BM1111" i="7"/>
  <c r="BM1183" i="7"/>
  <c r="BM1255" i="7"/>
  <c r="BM1369" i="7"/>
  <c r="BM1571" i="7"/>
  <c r="BM2595" i="7"/>
  <c r="BM70" i="7"/>
  <c r="BM1438" i="7"/>
  <c r="BM1632" i="7"/>
  <c r="BM1776" i="7"/>
  <c r="BM3814" i="7"/>
  <c r="BM128" i="7"/>
  <c r="BM200" i="7"/>
  <c r="BM272" i="7"/>
  <c r="BM344" i="7"/>
  <c r="BM416" i="7"/>
  <c r="BM488" i="7"/>
  <c r="BM560" i="7"/>
  <c r="BM632" i="7"/>
  <c r="BM704" i="7"/>
  <c r="BM776" i="7"/>
  <c r="BM848" i="7"/>
  <c r="BM920" i="7"/>
  <c r="BM992" i="7"/>
  <c r="BM1070" i="7"/>
  <c r="BM1148" i="7"/>
  <c r="BM1238" i="7"/>
  <c r="BM1357" i="7"/>
  <c r="BM1609" i="7"/>
  <c r="BM1777" i="7"/>
  <c r="BM2189" i="7"/>
  <c r="BM1299" i="7"/>
  <c r="BM1453" i="7"/>
  <c r="BM2013" i="7"/>
  <c r="BM87" i="7"/>
  <c r="BM183" i="7"/>
  <c r="BM291" i="7"/>
  <c r="BM399" i="7"/>
  <c r="BM507" i="7"/>
  <c r="BM615" i="7"/>
  <c r="BM723" i="7"/>
  <c r="BM831" i="7"/>
  <c r="BM939" i="7"/>
  <c r="BM1047" i="7"/>
  <c r="BM1155" i="7"/>
  <c r="BM1263" i="7"/>
  <c r="BM1558" i="7"/>
  <c r="BM4004" i="7"/>
  <c r="BM1494" i="7"/>
  <c r="BM1720" i="7"/>
  <c r="BM2433" i="7"/>
  <c r="BM166" i="7"/>
  <c r="BM310" i="7"/>
  <c r="BM454" i="7"/>
  <c r="BM598" i="7"/>
  <c r="BM742" i="7"/>
  <c r="BM886" i="7"/>
  <c r="BM1030" i="7"/>
  <c r="BM1174" i="7"/>
  <c r="BM1353" i="7"/>
  <c r="BM2495" i="7"/>
  <c r="BM1667" i="7"/>
  <c r="BM1811" i="7"/>
  <c r="BM1955" i="7"/>
  <c r="BM2454" i="7"/>
  <c r="BM2830" i="7"/>
  <c r="BM2021" i="7"/>
  <c r="BM2332" i="7"/>
  <c r="BM2741" i="7"/>
  <c r="BM1836" i="7"/>
  <c r="BM2313" i="7"/>
  <c r="BM3419" i="7"/>
  <c r="BM2499" i="7"/>
  <c r="BM2334" i="7"/>
  <c r="BM2531" i="7"/>
  <c r="BM1892" i="7"/>
  <c r="BM3319" i="7"/>
  <c r="BM2328" i="7"/>
  <c r="BM3455" i="7"/>
  <c r="BM2972" i="7"/>
  <c r="BM2563" i="7"/>
  <c r="BM3313" i="7"/>
  <c r="BM2612" i="7"/>
  <c r="BM3356" i="7"/>
  <c r="BM3863" i="7"/>
  <c r="BM3982" i="7"/>
  <c r="BM4377" i="7"/>
  <c r="BM4571" i="7"/>
  <c r="BM3606" i="7"/>
  <c r="BM3883" i="7"/>
  <c r="BM5085" i="7"/>
  <c r="BM4735" i="7"/>
  <c r="BM6344" i="7"/>
  <c r="BM6117" i="7"/>
  <c r="BM7029" i="7"/>
  <c r="BM2649" i="7"/>
  <c r="BM1993" i="7"/>
  <c r="BM1782" i="7"/>
  <c r="BM797" i="7"/>
  <c r="BM1085" i="7"/>
  <c r="BM1497" i="7"/>
  <c r="BM58" i="7"/>
  <c r="BM275" i="7"/>
  <c r="BM491" i="7"/>
  <c r="BM707" i="7"/>
  <c r="BM2453" i="7"/>
  <c r="BM120" i="7"/>
  <c r="BM192" i="7"/>
  <c r="BM264" i="7"/>
  <c r="BM336" i="7"/>
  <c r="BM408" i="7"/>
  <c r="BM480" i="7"/>
  <c r="BM552" i="7"/>
  <c r="BM624" i="7"/>
  <c r="BM696" i="7"/>
  <c r="BM768" i="7"/>
  <c r="BM840" i="7"/>
  <c r="BM912" i="7"/>
  <c r="BM984" i="7"/>
  <c r="BM1056" i="7"/>
  <c r="BM1128" i="7"/>
  <c r="BM1200" i="7"/>
  <c r="BM1272" i="7"/>
  <c r="BM1474" i="7"/>
  <c r="BM1906" i="7"/>
  <c r="BM1349" i="7"/>
  <c r="BM1467" i="7"/>
  <c r="BM1618" i="7"/>
  <c r="BM1762" i="7"/>
  <c r="BM2525" i="7"/>
  <c r="BM109" i="7"/>
  <c r="BM181" i="7"/>
  <c r="BM253" i="7"/>
  <c r="BM325" i="7"/>
  <c r="BM397" i="7"/>
  <c r="BM469" i="7"/>
  <c r="BM541" i="7"/>
  <c r="BM613" i="7"/>
  <c r="BM685" i="7"/>
  <c r="BM757" i="7"/>
  <c r="BM829" i="7"/>
  <c r="BM901" i="7"/>
  <c r="BM973" i="7"/>
  <c r="BM1045" i="7"/>
  <c r="BM1117" i="7"/>
  <c r="BM1189" i="7"/>
  <c r="BM1261" i="7"/>
  <c r="BM1389" i="7"/>
  <c r="BM1837" i="7"/>
  <c r="BM2685" i="7"/>
  <c r="BM1311" i="7"/>
  <c r="BM1445" i="7"/>
  <c r="BM1644" i="7"/>
  <c r="BM1788" i="7"/>
  <c r="BM45" i="7"/>
  <c r="BM134" i="7"/>
  <c r="BM206" i="7"/>
  <c r="BM278" i="7"/>
  <c r="BM350" i="7"/>
  <c r="BM422" i="7"/>
  <c r="BM494" i="7"/>
  <c r="BM566" i="7"/>
  <c r="BM638" i="7"/>
  <c r="BM710" i="7"/>
  <c r="BM782" i="7"/>
  <c r="BM854" i="7"/>
  <c r="BM926" i="7"/>
  <c r="BM998" i="7"/>
  <c r="BM1076" i="7"/>
  <c r="BM1160" i="7"/>
  <c r="BM1244" i="7"/>
  <c r="BM1377" i="7"/>
  <c r="BM1621" i="7"/>
  <c r="BM1789" i="7"/>
  <c r="BM2291" i="7"/>
  <c r="BM1312" i="7"/>
  <c r="BM1469" i="7"/>
  <c r="BM2100" i="7"/>
  <c r="BM93" i="7"/>
  <c r="BM189" i="7"/>
  <c r="BM297" i="7"/>
  <c r="BM405" i="7"/>
  <c r="BM513" i="7"/>
  <c r="BM621" i="7"/>
  <c r="BM729" i="7"/>
  <c r="BM837" i="7"/>
  <c r="BM945" i="7"/>
  <c r="BM1053" i="7"/>
  <c r="BM1161" i="7"/>
  <c r="BM1269" i="7"/>
  <c r="BM1843" i="7"/>
  <c r="BM1300" i="7"/>
  <c r="BM1503" i="7"/>
  <c r="BM1732" i="7"/>
  <c r="BM2631" i="7"/>
  <c r="BM178" i="7"/>
  <c r="BM322" i="7"/>
  <c r="BM466" i="7"/>
  <c r="BM610" i="7"/>
  <c r="BM754" i="7"/>
  <c r="BM898" i="7"/>
  <c r="BM1042" i="7"/>
  <c r="BM1186" i="7"/>
  <c r="BM1379" i="7"/>
  <c r="BM2632" i="7"/>
  <c r="BM1679" i="7"/>
  <c r="BM1823" i="7"/>
  <c r="BM1981" i="7"/>
  <c r="BM2506" i="7"/>
  <c r="BM2866" i="7"/>
  <c r="BM2070" i="7"/>
  <c r="BM2352" i="7"/>
  <c r="BM2777" i="7"/>
  <c r="BM1860" i="7"/>
  <c r="BM2385" i="7"/>
  <c r="BM4106" i="7"/>
  <c r="BM2562" i="7"/>
  <c r="BM2458" i="7"/>
  <c r="BM2613" i="7"/>
  <c r="BM1978" i="7"/>
  <c r="BM1647" i="7"/>
  <c r="BM2544" i="7"/>
  <c r="BM3646" i="7"/>
  <c r="BM3137" i="7"/>
  <c r="BM2635" i="7"/>
  <c r="BM3531" i="7"/>
  <c r="BM2684" i="7"/>
  <c r="BM3669" i="7"/>
  <c r="BM4118" i="7"/>
  <c r="BM4493" i="7"/>
  <c r="BM4603" i="7"/>
  <c r="BM3953" i="7"/>
  <c r="BM3690" i="7"/>
  <c r="BM3967" i="7"/>
  <c r="BM5337" i="7"/>
  <c r="BM4951" i="7"/>
  <c r="BM5454" i="7"/>
  <c r="BM6189" i="7"/>
  <c r="BM7547" i="7"/>
  <c r="BM1774" i="7"/>
  <c r="BM2682" i="7"/>
  <c r="BM115" i="7"/>
  <c r="BM187" i="7"/>
  <c r="BM259" i="7"/>
  <c r="BM331" i="7"/>
  <c r="BM403" i="7"/>
  <c r="BM475" i="7"/>
  <c r="BM547" i="7"/>
  <c r="BM619" i="7"/>
  <c r="BM691" i="7"/>
  <c r="BM763" i="7"/>
  <c r="BM835" i="7"/>
  <c r="BM907" i="7"/>
  <c r="BM979" i="7"/>
  <c r="BM1051" i="7"/>
  <c r="BM1123" i="7"/>
  <c r="BM1195" i="7"/>
  <c r="BM1267" i="7"/>
  <c r="BM1402" i="7"/>
  <c r="BM1855" i="7"/>
  <c r="BM2793" i="7"/>
  <c r="BM1324" i="7"/>
  <c r="BM1452" i="7"/>
  <c r="BM1656" i="7"/>
  <c r="BM1800" i="7"/>
  <c r="BM64" i="7"/>
  <c r="BM140" i="7"/>
  <c r="BM212" i="7"/>
  <c r="BM284" i="7"/>
  <c r="BM356" i="7"/>
  <c r="BM428" i="7"/>
  <c r="BM500" i="7"/>
  <c r="BM572" i="7"/>
  <c r="BM644" i="7"/>
  <c r="BM716" i="7"/>
  <c r="BM788" i="7"/>
  <c r="BM860" i="7"/>
  <c r="BM932" i="7"/>
  <c r="BM1004" i="7"/>
  <c r="BM1088" i="7"/>
  <c r="BM1166" i="7"/>
  <c r="BM1250" i="7"/>
  <c r="BM1403" i="7"/>
  <c r="BM1633" i="7"/>
  <c r="BM1801" i="7"/>
  <c r="BM2351" i="7"/>
  <c r="BM1325" i="7"/>
  <c r="BM1493" i="7"/>
  <c r="BM2148" i="7"/>
  <c r="BM99" i="7"/>
  <c r="BM195" i="7"/>
  <c r="BM303" i="7"/>
  <c r="BM411" i="7"/>
  <c r="BM519" i="7"/>
  <c r="BM627" i="7"/>
  <c r="BM735" i="7"/>
  <c r="BM843" i="7"/>
  <c r="BM951" i="7"/>
  <c r="BM1059" i="7"/>
  <c r="BM1167" i="7"/>
  <c r="BM1275" i="7"/>
  <c r="BM1861" i="7"/>
  <c r="BM1313" i="7"/>
  <c r="BM1518" i="7"/>
  <c r="BM1744" i="7"/>
  <c r="BM2844" i="7"/>
  <c r="BM190" i="7"/>
  <c r="BM334" i="7"/>
  <c r="BM478" i="7"/>
  <c r="BM622" i="7"/>
  <c r="BM766" i="7"/>
  <c r="BM910" i="7"/>
  <c r="BM1054" i="7"/>
  <c r="BM1198" i="7"/>
  <c r="BM1405" i="7"/>
  <c r="BM2847" i="7"/>
  <c r="BM1691" i="7"/>
  <c r="BM1835" i="7"/>
  <c r="BM2014" i="7"/>
  <c r="BM2526" i="7"/>
  <c r="BM2902" i="7"/>
  <c r="BM2094" i="7"/>
  <c r="BM2404" i="7"/>
  <c r="BM2813" i="7"/>
  <c r="BM1872" i="7"/>
  <c r="BM2405" i="7"/>
  <c r="BM1963" i="7"/>
  <c r="BM2586" i="7"/>
  <c r="BM2638" i="7"/>
  <c r="BM2711" i="7"/>
  <c r="BM2170" i="7"/>
  <c r="BM1719" i="7"/>
  <c r="BM2717" i="7"/>
  <c r="BM4477" i="7"/>
  <c r="BM3250" i="7"/>
  <c r="BM2707" i="7"/>
  <c r="BM3728" i="7"/>
  <c r="BM2756" i="7"/>
  <c r="BM4387" i="7"/>
  <c r="BM4587" i="7"/>
  <c r="BM3514" i="7"/>
  <c r="BM5110" i="7"/>
  <c r="BM4037" i="7"/>
  <c r="BM3780" i="7"/>
  <c r="BM4057" i="7"/>
  <c r="BM5716" i="7"/>
  <c r="BM5411" i="7"/>
  <c r="BM5993" i="7"/>
  <c r="BM5908" i="7"/>
  <c r="BM7357" i="7"/>
  <c r="BM492" i="7"/>
  <c r="BM564" i="7"/>
  <c r="BM636" i="7"/>
  <c r="BM708" i="7"/>
  <c r="BM780" i="7"/>
  <c r="BM852" i="7"/>
  <c r="BM924" i="7"/>
  <c r="BM996" i="7"/>
  <c r="BM1068" i="7"/>
  <c r="BM1140" i="7"/>
  <c r="BM1212" i="7"/>
  <c r="BM1284" i="7"/>
  <c r="BM1522" i="7"/>
  <c r="BM2273" i="7"/>
  <c r="BM1375" i="7"/>
  <c r="BM1491" i="7"/>
  <c r="BM1642" i="7"/>
  <c r="BM1786" i="7"/>
  <c r="BM2790" i="7"/>
  <c r="BM121" i="7"/>
  <c r="BM193" i="7"/>
  <c r="BM265" i="7"/>
  <c r="BM337" i="7"/>
  <c r="BM409" i="7"/>
  <c r="BM481" i="7"/>
  <c r="BM553" i="7"/>
  <c r="BM625" i="7"/>
  <c r="BM697" i="7"/>
  <c r="BM769" i="7"/>
  <c r="BM841" i="7"/>
  <c r="BM913" i="7"/>
  <c r="BM985" i="7"/>
  <c r="BM1057" i="7"/>
  <c r="BM1129" i="7"/>
  <c r="BM1201" i="7"/>
  <c r="BM1273" i="7"/>
  <c r="BM1459" i="7"/>
  <c r="BM1873" i="7"/>
  <c r="BM2901" i="7"/>
  <c r="BM1337" i="7"/>
  <c r="BM1468" i="7"/>
  <c r="BM1668" i="7"/>
  <c r="BM1812" i="7"/>
  <c r="BM66" i="7"/>
  <c r="BM146" i="7"/>
  <c r="BM218" i="7"/>
  <c r="BM290" i="7"/>
  <c r="BM362" i="7"/>
  <c r="BM434" i="7"/>
  <c r="BM506" i="7"/>
  <c r="BM578" i="7"/>
  <c r="BM650" i="7"/>
  <c r="BM722" i="7"/>
  <c r="BM794" i="7"/>
  <c r="BM866" i="7"/>
  <c r="BM938" i="7"/>
  <c r="BM1016" i="7"/>
  <c r="BM1094" i="7"/>
  <c r="BM1172" i="7"/>
  <c r="BM1256" i="7"/>
  <c r="BM1461" i="7"/>
  <c r="BM1645" i="7"/>
  <c r="BM1825" i="7"/>
  <c r="BM2412" i="7"/>
  <c r="BM1338" i="7"/>
  <c r="BM1501" i="7"/>
  <c r="BM2196" i="7"/>
  <c r="BM111" i="7"/>
  <c r="BM207" i="7"/>
  <c r="BM315" i="7"/>
  <c r="BM423" i="7"/>
  <c r="BM531" i="7"/>
  <c r="BM639" i="7"/>
  <c r="BM747" i="7"/>
  <c r="BM855" i="7"/>
  <c r="BM963" i="7"/>
  <c r="BM1071" i="7"/>
  <c r="BM1179" i="7"/>
  <c r="BM1287" i="7"/>
  <c r="BM1897" i="7"/>
  <c r="BM1339" i="7"/>
  <c r="BM1542" i="7"/>
  <c r="BM1768" i="7"/>
  <c r="BM3118" i="7"/>
  <c r="BM202" i="7"/>
  <c r="BM346" i="7"/>
  <c r="BM490" i="7"/>
  <c r="BM634" i="7"/>
  <c r="BM778" i="7"/>
  <c r="BM922" i="7"/>
  <c r="BM1066" i="7"/>
  <c r="BM1210" i="7"/>
  <c r="BM1471" i="7"/>
  <c r="BM3119" i="7"/>
  <c r="BM1703" i="7"/>
  <c r="BM1847" i="7"/>
  <c r="BM2040" i="7"/>
  <c r="BM2548" i="7"/>
  <c r="BM2938" i="7"/>
  <c r="BM2118" i="7"/>
  <c r="BM2424" i="7"/>
  <c r="BM2849" i="7"/>
  <c r="BM1896" i="7"/>
  <c r="BM2477" i="7"/>
  <c r="BM2022" i="7"/>
  <c r="BM2673" i="7"/>
  <c r="BM2746" i="7"/>
  <c r="BM2927" i="7"/>
  <c r="BM2481" i="7"/>
  <c r="BM1791" i="7"/>
  <c r="BM2933" i="7"/>
  <c r="BM3069" i="7"/>
  <c r="BM3413" i="7"/>
  <c r="BM2779" i="7"/>
  <c r="BM1964" i="7"/>
  <c r="BM2828" i="7"/>
  <c r="BM3326" i="7"/>
  <c r="BM3144" i="7"/>
  <c r="BM4350" i="7"/>
  <c r="BM4338" i="7"/>
  <c r="BM4121" i="7"/>
  <c r="BM3864" i="7"/>
  <c r="BM4141" i="7"/>
  <c r="BM5131" i="7"/>
  <c r="BM5190" i="7"/>
  <c r="BM6873" i="7"/>
  <c r="BM6764" i="7"/>
  <c r="BM7442" i="7"/>
  <c r="BM1603" i="7"/>
  <c r="BM923" i="7"/>
  <c r="BM1211" i="7"/>
  <c r="BM1849" i="7"/>
  <c r="BM61" i="7"/>
  <c r="BM2880" i="7"/>
  <c r="BM227" i="7"/>
  <c r="BM443" i="7"/>
  <c r="BM659" i="7"/>
  <c r="BM1576" i="7"/>
  <c r="BM62" i="7"/>
  <c r="BM1073" i="7"/>
  <c r="BM1393" i="7"/>
  <c r="BM2982" i="7"/>
  <c r="BM25" i="7"/>
  <c r="BM1674" i="7"/>
  <c r="BM143" i="7"/>
  <c r="BM359" i="7"/>
  <c r="BM575" i="7"/>
  <c r="BM791" i="7"/>
  <c r="BM1079" i="7"/>
  <c r="BM1521" i="7"/>
  <c r="BM26" i="7"/>
  <c r="BM34" i="7"/>
  <c r="BM2442" i="7"/>
  <c r="BM869" i="7"/>
  <c r="BM1157" i="7"/>
  <c r="BM1687" i="7"/>
  <c r="BM113" i="7"/>
  <c r="BM329" i="7"/>
  <c r="BM545" i="7"/>
  <c r="BM761" i="7"/>
  <c r="BM69" i="7"/>
  <c r="BM138" i="7"/>
  <c r="BM210" i="7"/>
  <c r="BM282" i="7"/>
  <c r="BM354" i="7"/>
  <c r="BM426" i="7"/>
  <c r="BM498" i="7"/>
  <c r="BM570" i="7"/>
  <c r="BM642" i="7"/>
  <c r="BM714" i="7"/>
  <c r="BM786" i="7"/>
  <c r="BM858" i="7"/>
  <c r="BM930" i="7"/>
  <c r="BM1002" i="7"/>
  <c r="BM1074" i="7"/>
  <c r="BM1146" i="7"/>
  <c r="BM1218" i="7"/>
  <c r="BM1290" i="7"/>
  <c r="BM1546" i="7"/>
  <c r="BM2331" i="7"/>
  <c r="BM1395" i="7"/>
  <c r="BM1506" i="7"/>
  <c r="BM1654" i="7"/>
  <c r="BM1798" i="7"/>
  <c r="BM2898" i="7"/>
  <c r="BM127" i="7"/>
  <c r="BM199" i="7"/>
  <c r="BM271" i="7"/>
  <c r="BM343" i="7"/>
  <c r="BM415" i="7"/>
  <c r="BM487" i="7"/>
  <c r="BM559" i="7"/>
  <c r="BM631" i="7"/>
  <c r="BM703" i="7"/>
  <c r="BM775" i="7"/>
  <c r="BM847" i="7"/>
  <c r="BM919" i="7"/>
  <c r="BM991" i="7"/>
  <c r="BM1063" i="7"/>
  <c r="BM1135" i="7"/>
  <c r="BM1207" i="7"/>
  <c r="BM1279" i="7"/>
  <c r="BM1475" i="7"/>
  <c r="BM1891" i="7"/>
  <c r="BM3278" i="7"/>
  <c r="BM1350" i="7"/>
  <c r="BM1492" i="7"/>
  <c r="BM1680" i="7"/>
  <c r="BM1824" i="7"/>
  <c r="BM80" i="7"/>
  <c r="BM152" i="7"/>
  <c r="BM224" i="7"/>
  <c r="BM296" i="7"/>
  <c r="BM368" i="7"/>
  <c r="BM440" i="7"/>
  <c r="BM512" i="7"/>
  <c r="BM584" i="7"/>
  <c r="BM656" i="7"/>
  <c r="BM728" i="7"/>
  <c r="BM800" i="7"/>
  <c r="BM872" i="7"/>
  <c r="BM944" i="7"/>
  <c r="BM1022" i="7"/>
  <c r="BM1100" i="7"/>
  <c r="BM1178" i="7"/>
  <c r="BM1268" i="7"/>
  <c r="BM1476" i="7"/>
  <c r="BM1657" i="7"/>
  <c r="BM1840" i="7"/>
  <c r="BM2475" i="7"/>
  <c r="BM1371" i="7"/>
  <c r="BM1517" i="7"/>
  <c r="BM2361" i="7"/>
  <c r="BM117" i="7"/>
  <c r="BM219" i="7"/>
  <c r="BM327" i="7"/>
  <c r="BM435" i="7"/>
  <c r="BM543" i="7"/>
  <c r="BM651" i="7"/>
  <c r="BM759" i="7"/>
  <c r="BM867" i="7"/>
  <c r="BM975" i="7"/>
  <c r="BM1083" i="7"/>
  <c r="BM1191" i="7"/>
  <c r="BM1306" i="7"/>
  <c r="BM1974" i="7"/>
  <c r="BM1372" i="7"/>
  <c r="BM1566" i="7"/>
  <c r="BM1792" i="7"/>
  <c r="BM57" i="7"/>
  <c r="BM214" i="7"/>
  <c r="BM358" i="7"/>
  <c r="BM502" i="7"/>
  <c r="BM646" i="7"/>
  <c r="BM790" i="7"/>
  <c r="BM934" i="7"/>
  <c r="BM1078" i="7"/>
  <c r="BM1222" i="7"/>
  <c r="BM1495" i="7"/>
  <c r="BM4356" i="7"/>
  <c r="BM1715" i="7"/>
  <c r="BM1859" i="7"/>
  <c r="BM2062" i="7"/>
  <c r="BM2572" i="7"/>
  <c r="BM2983" i="7"/>
  <c r="BM2142" i="7"/>
  <c r="BM2476" i="7"/>
  <c r="BM2885" i="7"/>
  <c r="BM1908" i="7"/>
  <c r="BM2529" i="7"/>
  <c r="BM2080" i="7"/>
  <c r="BM2781" i="7"/>
  <c r="BM2854" i="7"/>
  <c r="BM1316" i="7"/>
  <c r="BM2658" i="7"/>
  <c r="BM1863" i="7"/>
  <c r="BM2975" i="7"/>
  <c r="BM3239" i="7"/>
  <c r="BM3784" i="7"/>
  <c r="BM2851" i="7"/>
  <c r="BM2036" i="7"/>
  <c r="BM2900" i="7"/>
  <c r="BM3508" i="7"/>
  <c r="BM3216" i="7"/>
  <c r="BM3904" i="7"/>
  <c r="BM4511" i="7"/>
  <c r="BM4211" i="7"/>
  <c r="BM3954" i="7"/>
  <c r="BM4270" i="7"/>
  <c r="BM5429" i="7"/>
  <c r="BM4328" i="7"/>
  <c r="BM5707" i="7"/>
  <c r="BM6806" i="7"/>
  <c r="BM8211" i="7"/>
  <c r="BM1650" i="7"/>
  <c r="BM947" i="7"/>
  <c r="BM1235" i="7"/>
  <c r="BM1921" i="7"/>
  <c r="BM68" i="7"/>
  <c r="BM44" i="7"/>
  <c r="BM245" i="7"/>
  <c r="BM461" i="7"/>
  <c r="BM677" i="7"/>
  <c r="BM1614" i="7"/>
  <c r="BM809" i="7"/>
  <c r="BM1097" i="7"/>
  <c r="BM1512" i="7"/>
  <c r="BM32" i="7"/>
  <c r="BM40" i="7"/>
  <c r="BM1722" i="7"/>
  <c r="BM161" i="7"/>
  <c r="BM377" i="7"/>
  <c r="BM593" i="7"/>
  <c r="BM815" i="7"/>
  <c r="BM1103" i="7"/>
  <c r="BM1627" i="7"/>
  <c r="BM46" i="7"/>
  <c r="BM1301" i="7"/>
  <c r="BM2754" i="7"/>
  <c r="BM893" i="7"/>
  <c r="BM1181" i="7"/>
  <c r="BM1735" i="7"/>
  <c r="BM131" i="7"/>
  <c r="BM347" i="7"/>
  <c r="BM563" i="7"/>
  <c r="BM779" i="7"/>
  <c r="BM73" i="7"/>
  <c r="BM144" i="7"/>
  <c r="BM216" i="7"/>
  <c r="BM288" i="7"/>
  <c r="BM360" i="7"/>
  <c r="BM432" i="7"/>
  <c r="BM504" i="7"/>
  <c r="BM576" i="7"/>
  <c r="BM648" i="7"/>
  <c r="BM720" i="7"/>
  <c r="BM792" i="7"/>
  <c r="BM864" i="7"/>
  <c r="BM936" i="7"/>
  <c r="BM1008" i="7"/>
  <c r="BM1080" i="7"/>
  <c r="BM1152" i="7"/>
  <c r="BM1224" i="7"/>
  <c r="BM1296" i="7"/>
  <c r="BM1570" i="7"/>
  <c r="BM2392" i="7"/>
  <c r="BM1408" i="7"/>
  <c r="BM1515" i="7"/>
  <c r="BM1666" i="7"/>
  <c r="BM1810" i="7"/>
  <c r="BM3275" i="7"/>
  <c r="BM133" i="7"/>
  <c r="BM205" i="7"/>
  <c r="BM277" i="7"/>
  <c r="BM349" i="7"/>
  <c r="BM421" i="7"/>
  <c r="BM493" i="7"/>
  <c r="BM565" i="7"/>
  <c r="BM637" i="7"/>
  <c r="BM709" i="7"/>
  <c r="BM781" i="7"/>
  <c r="BM853" i="7"/>
  <c r="BM925" i="7"/>
  <c r="BM997" i="7"/>
  <c r="BM1069" i="7"/>
  <c r="BM1141" i="7"/>
  <c r="BM1213" i="7"/>
  <c r="BM1285" i="7"/>
  <c r="BM1483" i="7"/>
  <c r="BM1909" i="7"/>
  <c r="BM17" i="7"/>
  <c r="BM1363" i="7"/>
  <c r="BM1516" i="7"/>
  <c r="BM1692" i="7"/>
  <c r="BM1967" i="7"/>
  <c r="BM86" i="7"/>
  <c r="BM158" i="7"/>
  <c r="BM230" i="7"/>
  <c r="BM302" i="7"/>
  <c r="BM374" i="7"/>
  <c r="BM446" i="7"/>
  <c r="BM518" i="7"/>
  <c r="BM590" i="7"/>
  <c r="BM662" i="7"/>
  <c r="BM734" i="7"/>
  <c r="BM806" i="7"/>
  <c r="BM878" i="7"/>
  <c r="BM950" i="7"/>
  <c r="BM1028" i="7"/>
  <c r="BM1106" i="7"/>
  <c r="BM1184" i="7"/>
  <c r="BM1274" i="7"/>
  <c r="BM1485" i="7"/>
  <c r="BM1681" i="7"/>
  <c r="BM1858" i="7"/>
  <c r="BM2536" i="7"/>
  <c r="BM1384" i="7"/>
  <c r="BM1525" i="7"/>
  <c r="BM2718" i="7"/>
  <c r="BM123" i="7"/>
  <c r="BM225" i="7"/>
  <c r="BM333" i="7"/>
  <c r="BM441" i="7"/>
  <c r="BM549" i="7"/>
  <c r="BM657" i="7"/>
  <c r="BM765" i="7"/>
  <c r="BM873" i="7"/>
  <c r="BM981" i="7"/>
  <c r="BM1089" i="7"/>
  <c r="BM1197" i="7"/>
  <c r="BM1319" i="7"/>
  <c r="BM2247" i="7"/>
  <c r="BM1385" i="7"/>
  <c r="BM1575" i="7"/>
  <c r="BM1804" i="7"/>
  <c r="BM82" i="7"/>
  <c r="BM226" i="7"/>
  <c r="BM370" i="7"/>
  <c r="BM514" i="7"/>
  <c r="BM658" i="7"/>
  <c r="BM802" i="7"/>
  <c r="BM946" i="7"/>
  <c r="BM1090" i="7"/>
  <c r="BM1234" i="7"/>
  <c r="BM1519" i="7"/>
  <c r="BM1583" i="7"/>
  <c r="BM1727" i="7"/>
  <c r="BM1871" i="7"/>
  <c r="BM2110" i="7"/>
  <c r="BM2596" i="7"/>
  <c r="BM3089" i="7"/>
  <c r="BM2166" i="7"/>
  <c r="BM2496" i="7"/>
  <c r="BM2921" i="7"/>
  <c r="BM1932" i="7"/>
  <c r="BM2670" i="7"/>
  <c r="BM2176" i="7"/>
  <c r="BM2889" i="7"/>
  <c r="BM2968" i="7"/>
  <c r="BM1388" i="7"/>
  <c r="BM2874" i="7"/>
  <c r="BM1935" i="7"/>
  <c r="BM3149" i="7"/>
  <c r="BM3401" i="7"/>
  <c r="BM2059" i="7"/>
  <c r="BM2923" i="7"/>
  <c r="BM2108" i="7"/>
  <c r="BM2993" i="7"/>
  <c r="BM3670" i="7"/>
  <c r="BM3288" i="7"/>
  <c r="BM3693" i="7"/>
  <c r="BM5194" i="7"/>
  <c r="BM4379" i="7"/>
  <c r="BM4038" i="7"/>
  <c r="BM4585" i="7"/>
  <c r="BM4602" i="7"/>
  <c r="BM4544" i="7"/>
  <c r="BM6335" i="7"/>
  <c r="BM6799" i="7"/>
  <c r="BM8490" i="7"/>
  <c r="BM355" i="7"/>
  <c r="BM427" i="7"/>
  <c r="BM499" i="7"/>
  <c r="BM571" i="7"/>
  <c r="BM643" i="7"/>
  <c r="BM715" i="7"/>
  <c r="BM787" i="7"/>
  <c r="BM859" i="7"/>
  <c r="BM931" i="7"/>
  <c r="BM1003" i="7"/>
  <c r="BM1075" i="7"/>
  <c r="BM1147" i="7"/>
  <c r="BM1219" i="7"/>
  <c r="BM1291" i="7"/>
  <c r="BM1499" i="7"/>
  <c r="BM1930" i="7"/>
  <c r="BM23" i="7"/>
  <c r="BM1383" i="7"/>
  <c r="BM1540" i="7"/>
  <c r="BM1704" i="7"/>
  <c r="BM2046" i="7"/>
  <c r="BM92" i="7"/>
  <c r="BM164" i="7"/>
  <c r="BM236" i="7"/>
  <c r="BM308" i="7"/>
  <c r="BM380" i="7"/>
  <c r="BM452" i="7"/>
  <c r="BM524" i="7"/>
  <c r="BM596" i="7"/>
  <c r="BM668" i="7"/>
  <c r="BM740" i="7"/>
  <c r="BM812" i="7"/>
  <c r="BM884" i="7"/>
  <c r="BM956" i="7"/>
  <c r="BM1034" i="7"/>
  <c r="BM1112" i="7"/>
  <c r="BM1196" i="7"/>
  <c r="BM1280" i="7"/>
  <c r="BM1500" i="7"/>
  <c r="BM1693" i="7"/>
  <c r="BM1876" i="7"/>
  <c r="BM2703" i="7"/>
  <c r="BM1397" i="7"/>
  <c r="BM1541" i="7"/>
  <c r="BM2826" i="7"/>
  <c r="BM129" i="7"/>
  <c r="BM231" i="7"/>
  <c r="BM339" i="7"/>
  <c r="BM447" i="7"/>
  <c r="BM555" i="7"/>
  <c r="BM663" i="7"/>
  <c r="BM771" i="7"/>
  <c r="BM879" i="7"/>
  <c r="BM987" i="7"/>
  <c r="BM1095" i="7"/>
  <c r="BM1203" i="7"/>
  <c r="BM1332" i="7"/>
  <c r="BM2301" i="7"/>
  <c r="BM1398" i="7"/>
  <c r="BM1593" i="7"/>
  <c r="BM1816" i="7"/>
  <c r="BM94" i="7"/>
  <c r="BM238" i="7"/>
  <c r="BM382" i="7"/>
  <c r="BM526" i="7"/>
  <c r="BM670" i="7"/>
  <c r="BM814" i="7"/>
  <c r="BM958" i="7"/>
  <c r="BM1102" i="7"/>
  <c r="BM1246" i="7"/>
  <c r="BM1543" i="7"/>
  <c r="BM1595" i="7"/>
  <c r="BM1739" i="7"/>
  <c r="BM1883" i="7"/>
  <c r="BM2158" i="7"/>
  <c r="BM2620" i="7"/>
  <c r="BM3229" i="7"/>
  <c r="BM2190" i="7"/>
  <c r="BM2549" i="7"/>
  <c r="BM3014" i="7"/>
  <c r="BM1944" i="7"/>
  <c r="BM2706" i="7"/>
  <c r="BM2224" i="7"/>
  <c r="BM3042" i="7"/>
  <c r="BM3307" i="7"/>
  <c r="BM1460" i="7"/>
  <c r="BM1972" i="7"/>
  <c r="BM2075" i="7"/>
  <c r="BM3265" i="7"/>
  <c r="BM3908" i="7"/>
  <c r="BM2131" i="7"/>
  <c r="BM3031" i="7"/>
  <c r="BM2180" i="7"/>
  <c r="BM3116" i="7"/>
  <c r="BM4263" i="7"/>
  <c r="BM3366" i="7"/>
  <c r="BM3777" i="7"/>
  <c r="BM4102" i="7"/>
  <c r="BM4607" i="7"/>
  <c r="BM4122" i="7"/>
  <c r="BM5386" i="7"/>
  <c r="BM4710" i="7"/>
  <c r="BM4760" i="7"/>
  <c r="BM5342" i="7"/>
  <c r="BM6354" i="7"/>
  <c r="BM9945" i="7"/>
  <c r="BM9873" i="7"/>
  <c r="BM9801" i="7"/>
  <c r="BM9729" i="7"/>
  <c r="BM9657" i="7"/>
  <c r="BM9585" i="7"/>
  <c r="BM9513" i="7"/>
  <c r="BM9949" i="7"/>
  <c r="BM9877" i="7"/>
  <c r="BM9989" i="7"/>
  <c r="BM9917" i="7"/>
  <c r="BM9845" i="7"/>
  <c r="BM9773" i="7"/>
  <c r="BM9701" i="7"/>
  <c r="BM9629" i="7"/>
  <c r="BM9988" i="7"/>
  <c r="BM9844" i="7"/>
  <c r="BM9638" i="7"/>
  <c r="BM9986" i="7"/>
  <c r="BM9636" i="7"/>
  <c r="BM9480" i="7"/>
  <c r="BM9408" i="7"/>
  <c r="BM9336" i="7"/>
  <c r="BM9936" i="7"/>
  <c r="BM9788" i="7"/>
  <c r="BM9572" i="7"/>
  <c r="BM9898" i="7"/>
  <c r="BM9769" i="7"/>
  <c r="BM9661" i="7"/>
  <c r="BM9546" i="7"/>
  <c r="BM9678" i="7"/>
  <c r="BM9478" i="7"/>
  <c r="BM9956" i="7"/>
  <c r="BM9565" i="7"/>
  <c r="BM9766" i="7"/>
  <c r="BM9521" i="7"/>
  <c r="BM9356" i="7"/>
  <c r="BM9427" i="7"/>
  <c r="BM9286" i="7"/>
  <c r="BM9214" i="7"/>
  <c r="BM9142" i="7"/>
  <c r="BM9453" i="7"/>
  <c r="BM9738" i="7"/>
  <c r="BM9449" i="7"/>
  <c r="BM9303" i="7"/>
  <c r="BM9223" i="7"/>
  <c r="BM9151" i="7"/>
  <c r="BM9263" i="7"/>
  <c r="BM9102" i="7"/>
  <c r="BM9914" i="7"/>
  <c r="BM9345" i="7"/>
  <c r="BM9129" i="7"/>
  <c r="BM9014" i="7"/>
  <c r="BM9416" i="7"/>
  <c r="BM9179" i="7"/>
  <c r="BM9052" i="7"/>
  <c r="BM9583" i="7"/>
  <c r="BM9295" i="7"/>
  <c r="BM9065" i="7"/>
  <c r="BM8956" i="7"/>
  <c r="BM9655" i="7"/>
  <c r="BM9167" i="7"/>
  <c r="BM8934" i="7"/>
  <c r="BM9613" i="7"/>
  <c r="BM9118" i="7"/>
  <c r="BM8933" i="7"/>
  <c r="BM8840" i="7"/>
  <c r="BM8730" i="7"/>
  <c r="BM9334" i="7"/>
  <c r="BM9054" i="7"/>
  <c r="BM9775" i="7"/>
  <c r="BM9240" i="7"/>
  <c r="BM9023" i="7"/>
  <c r="BM9364" i="7"/>
  <c r="BM9080" i="7"/>
  <c r="BM9309" i="7"/>
  <c r="BM9842" i="7"/>
  <c r="BM9075" i="7"/>
  <c r="BM8801" i="7"/>
  <c r="BM9136" i="7"/>
  <c r="BM8776" i="7"/>
  <c r="BM8644" i="7"/>
  <c r="BM8572" i="7"/>
  <c r="BM9361" i="7"/>
  <c r="BM8939" i="7"/>
  <c r="BM8766" i="7"/>
  <c r="BM8643" i="7"/>
  <c r="BM8571" i="7"/>
  <c r="BM9352" i="7"/>
  <c r="BM8889" i="7"/>
  <c r="BM9236" i="7"/>
  <c r="BM8805" i="7"/>
  <c r="BM9042" i="7"/>
  <c r="BM8745" i="7"/>
  <c r="BM8610" i="7"/>
  <c r="BM9018" i="7"/>
  <c r="BM9939" i="7"/>
  <c r="BM9867" i="7"/>
  <c r="BM9795" i="7"/>
  <c r="BM9723" i="7"/>
  <c r="BM9651" i="7"/>
  <c r="BM9579" i="7"/>
  <c r="BM9507" i="7"/>
  <c r="BM9943" i="7"/>
  <c r="BM9871" i="7"/>
  <c r="BM9983" i="7"/>
  <c r="BM9911" i="7"/>
  <c r="BM9839" i="7"/>
  <c r="BM9767" i="7"/>
  <c r="BM9695" i="7"/>
  <c r="BM9623" i="7"/>
  <c r="BM9976" i="7"/>
  <c r="BM9832" i="7"/>
  <c r="BM9620" i="7"/>
  <c r="BM9974" i="7"/>
  <c r="BM9618" i="7"/>
  <c r="BM9474" i="7"/>
  <c r="BM9402" i="7"/>
  <c r="BM9330" i="7"/>
  <c r="BM9924" i="7"/>
  <c r="BM9770" i="7"/>
  <c r="BM9556" i="7"/>
  <c r="BM9886" i="7"/>
  <c r="BM9760" i="7"/>
  <c r="BM9652" i="7"/>
  <c r="BM9530" i="7"/>
  <c r="BM9660" i="7"/>
  <c r="BM9472" i="7"/>
  <c r="BM9944" i="7"/>
  <c r="BM9551" i="7"/>
  <c r="BM9748" i="7"/>
  <c r="BM9509" i="7"/>
  <c r="BM9347" i="7"/>
  <c r="BM9411" i="7"/>
  <c r="BM9280" i="7"/>
  <c r="BM9208" i="7"/>
  <c r="BM9978" i="7"/>
  <c r="BM9435" i="7"/>
  <c r="BM9720" i="7"/>
  <c r="BM9431" i="7"/>
  <c r="BM9289" i="7"/>
  <c r="BM9217" i="7"/>
  <c r="BM9836" i="7"/>
  <c r="BM9245" i="7"/>
  <c r="BM9095" i="7"/>
  <c r="BM9794" i="7"/>
  <c r="BM9321" i="7"/>
  <c r="BM9122" i="7"/>
  <c r="BM9001" i="7"/>
  <c r="BM9392" i="7"/>
  <c r="BM9161" i="7"/>
  <c r="BM9039" i="7"/>
  <c r="BM9557" i="7"/>
  <c r="BM9285" i="7"/>
  <c r="BM9058" i="7"/>
  <c r="BM8950" i="7"/>
  <c r="BM9574" i="7"/>
  <c r="BM9153" i="7"/>
  <c r="BM8916" i="7"/>
  <c r="BM9502" i="7"/>
  <c r="BM9066" i="7"/>
  <c r="BM8924" i="7"/>
  <c r="BM8833" i="7"/>
  <c r="BM8724" i="7"/>
  <c r="BM9316" i="7"/>
  <c r="BM9034" i="7"/>
  <c r="BM9722" i="7"/>
  <c r="BM9228" i="7"/>
  <c r="BM9012" i="7"/>
  <c r="BM9310" i="7"/>
  <c r="BM9938" i="7"/>
  <c r="BM9291" i="7"/>
  <c r="BM9650" i="7"/>
  <c r="BM9043" i="7"/>
  <c r="BM8785" i="7"/>
  <c r="BM9041" i="7"/>
  <c r="BM8710" i="7"/>
  <c r="BM8638" i="7"/>
  <c r="BM8566" i="7"/>
  <c r="BM9326" i="7"/>
  <c r="BM8913" i="7"/>
  <c r="BM8709" i="7"/>
  <c r="BM8637" i="7"/>
  <c r="BM8565" i="7"/>
  <c r="BM9284" i="7"/>
  <c r="BM9754" i="7"/>
  <c r="BM9146" i="7"/>
  <c r="BM8764" i="7"/>
  <c r="BM8998" i="7"/>
  <c r="BM8711" i="7"/>
  <c r="BM8603" i="7"/>
  <c r="BM8996" i="7"/>
  <c r="BM8763" i="7"/>
  <c r="BM8488" i="7"/>
  <c r="BM8416" i="7"/>
  <c r="BM9552" i="7"/>
  <c r="BM8846" i="7"/>
  <c r="BM8630" i="7"/>
  <c r="BM8530" i="7"/>
  <c r="BM8895" i="7"/>
  <c r="BM8726" i="7"/>
  <c r="BM8910" i="7"/>
  <c r="BM8701" i="7"/>
  <c r="BM8593" i="7"/>
  <c r="BM9258" i="7"/>
  <c r="BM8867" i="7"/>
  <c r="BM8528" i="7"/>
  <c r="BM8456" i="7"/>
  <c r="BM8384" i="7"/>
  <c r="BM8891" i="7"/>
  <c r="BM8693" i="7"/>
  <c r="BM8585" i="7"/>
  <c r="BM8945" i="7"/>
  <c r="BM8732" i="7"/>
  <c r="BM8943" i="7"/>
  <c r="BM8684" i="7"/>
  <c r="BM9933" i="7"/>
  <c r="BM9861" i="7"/>
  <c r="BM9789" i="7"/>
  <c r="BM9717" i="7"/>
  <c r="BM9645" i="7"/>
  <c r="BM9573" i="7"/>
  <c r="BM9501" i="7"/>
  <c r="BM9937" i="7"/>
  <c r="BM9865" i="7"/>
  <c r="BM9977" i="7"/>
  <c r="BM9905" i="7"/>
  <c r="BM9833" i="7"/>
  <c r="BM9761" i="7"/>
  <c r="BM9689" i="7"/>
  <c r="BM9617" i="7"/>
  <c r="BM9964" i="7"/>
  <c r="BM9820" i="7"/>
  <c r="BM9602" i="7"/>
  <c r="BM9962" i="7"/>
  <c r="BM9600" i="7"/>
  <c r="BM9468" i="7"/>
  <c r="BM9396" i="7"/>
  <c r="BM9324" i="7"/>
  <c r="BM9912" i="7"/>
  <c r="BM9752" i="7"/>
  <c r="BM9532" i="7"/>
  <c r="BM9874" i="7"/>
  <c r="BM9751" i="7"/>
  <c r="BM9643" i="7"/>
  <c r="BM9522" i="7"/>
  <c r="BM9642" i="7"/>
  <c r="BM9466" i="7"/>
  <c r="BM9999" i="7"/>
  <c r="BM9927" i="7"/>
  <c r="BM9855" i="7"/>
  <c r="BM9783" i="7"/>
  <c r="BM9711" i="7"/>
  <c r="BM9639" i="7"/>
  <c r="BM9567" i="7"/>
  <c r="BM9495" i="7"/>
  <c r="BM9931" i="7"/>
  <c r="BM9859" i="7"/>
  <c r="BM9971" i="7"/>
  <c r="BM9899" i="7"/>
  <c r="BM9827" i="7"/>
  <c r="BM9755" i="7"/>
  <c r="BM9683" i="7"/>
  <c r="BM9611" i="7"/>
  <c r="BM9952" i="7"/>
  <c r="BM9800" i="7"/>
  <c r="BM9584" i="7"/>
  <c r="BM9798" i="7"/>
  <c r="BM9582" i="7"/>
  <c r="BM9462" i="7"/>
  <c r="BM9390" i="7"/>
  <c r="BM9318" i="7"/>
  <c r="BM9900" i="7"/>
  <c r="BM9734" i="7"/>
  <c r="BM9508" i="7"/>
  <c r="BM9862" i="7"/>
  <c r="BM9742" i="7"/>
  <c r="BM9634" i="7"/>
  <c r="BM9506" i="7"/>
  <c r="BM9624" i="7"/>
  <c r="BM9460" i="7"/>
  <c r="BM9920" i="7"/>
  <c r="BM9523" i="7"/>
  <c r="BM9712" i="7"/>
  <c r="BM9473" i="7"/>
  <c r="BM9323" i="7"/>
  <c r="BM9387" i="7"/>
  <c r="BM9268" i="7"/>
  <c r="BM9196" i="7"/>
  <c r="BM9592" i="7"/>
  <c r="BM9394" i="7"/>
  <c r="BM9684" i="7"/>
  <c r="BM9415" i="7"/>
  <c r="BM9277" i="7"/>
  <c r="BM9205" i="7"/>
  <c r="BM9772" i="7"/>
  <c r="BM9209" i="7"/>
  <c r="BM9074" i="7"/>
  <c r="BM9736" i="7"/>
  <c r="BM9288" i="7"/>
  <c r="BM9108" i="7"/>
  <c r="BM9906" i="7"/>
  <c r="BM9344" i="7"/>
  <c r="BM9128" i="7"/>
  <c r="BM9013" i="7"/>
  <c r="BM9487" i="7"/>
  <c r="BM9249" i="7"/>
  <c r="BM9032" i="7"/>
  <c r="BM8938" i="7"/>
  <c r="BM9503" i="7"/>
  <c r="BM9130" i="7"/>
  <c r="BM8862" i="7"/>
  <c r="BM9410" i="7"/>
  <c r="BM9046" i="7"/>
  <c r="BM8906" i="7"/>
  <c r="BM8806" i="7"/>
  <c r="BM9890" i="7"/>
  <c r="BM9243" i="7"/>
  <c r="BM9004" i="7"/>
  <c r="BM9553" i="7"/>
  <c r="BM9174" i="7"/>
  <c r="BM8992" i="7"/>
  <c r="BM9279" i="7"/>
  <c r="BM9718" i="7"/>
  <c r="BM9237" i="7"/>
  <c r="BM9409" i="7"/>
  <c r="BM8984" i="7"/>
  <c r="BM8762" i="7"/>
  <c r="BM9011" i="7"/>
  <c r="BM8698" i="7"/>
  <c r="BM8626" i="7"/>
  <c r="BM8554" i="7"/>
  <c r="BM9210" i="7"/>
  <c r="BM8892" i="7"/>
  <c r="BM8697" i="7"/>
  <c r="BM8625" i="7"/>
  <c r="BM8553" i="7"/>
  <c r="BM9176" i="7"/>
  <c r="BM9376" i="7"/>
  <c r="BM9070" i="7"/>
  <c r="BM8746" i="7"/>
  <c r="BM8955" i="7"/>
  <c r="BM8689" i="7"/>
  <c r="BM8581" i="7"/>
  <c r="BM9993" i="7"/>
  <c r="BM9921" i="7"/>
  <c r="BM9849" i="7"/>
  <c r="BM9777" i="7"/>
  <c r="BM9705" i="7"/>
  <c r="BM9633" i="7"/>
  <c r="BM9561" i="7"/>
  <c r="BM9997" i="7"/>
  <c r="BM9925" i="7"/>
  <c r="BM9853" i="7"/>
  <c r="BM9965" i="7"/>
  <c r="BM9893" i="7"/>
  <c r="BM9821" i="7"/>
  <c r="BM9749" i="7"/>
  <c r="BM9677" i="7"/>
  <c r="BM9605" i="7"/>
  <c r="BM9940" i="7"/>
  <c r="BM9782" i="7"/>
  <c r="BM9566" i="7"/>
  <c r="BM9780" i="7"/>
  <c r="BM9564" i="7"/>
  <c r="BM9456" i="7"/>
  <c r="BM9384" i="7"/>
  <c r="BM9312" i="7"/>
  <c r="BM9888" i="7"/>
  <c r="BM9716" i="7"/>
  <c r="BM9994" i="7"/>
  <c r="BM9850" i="7"/>
  <c r="BM9733" i="7"/>
  <c r="BM9625" i="7"/>
  <c r="BM9498" i="7"/>
  <c r="BM9606" i="7"/>
  <c r="BM9454" i="7"/>
  <c r="BM9981" i="7"/>
  <c r="BM9909" i="7"/>
  <c r="BM9837" i="7"/>
  <c r="BM9765" i="7"/>
  <c r="BM9693" i="7"/>
  <c r="BM9621" i="7"/>
  <c r="BM9549" i="7"/>
  <c r="BM9985" i="7"/>
  <c r="BM9913" i="7"/>
  <c r="BM9841" i="7"/>
  <c r="BM9953" i="7"/>
  <c r="BM9881" i="7"/>
  <c r="BM9809" i="7"/>
  <c r="BM9737" i="7"/>
  <c r="BM9665" i="7"/>
  <c r="BM9593" i="7"/>
  <c r="BM9916" i="7"/>
  <c r="BM9746" i="7"/>
  <c r="BM9542" i="7"/>
  <c r="BM9744" i="7"/>
  <c r="BM9540" i="7"/>
  <c r="BM9444" i="7"/>
  <c r="BM9372" i="7"/>
  <c r="BM9300" i="7"/>
  <c r="BM9864" i="7"/>
  <c r="BM9680" i="7"/>
  <c r="BM9970" i="7"/>
  <c r="BM9826" i="7"/>
  <c r="BM9715" i="7"/>
  <c r="BM9607" i="7"/>
  <c r="BM9786" i="7"/>
  <c r="BM9570" i="7"/>
  <c r="BM9442" i="7"/>
  <c r="BM9896" i="7"/>
  <c r="BM9894" i="7"/>
  <c r="BM9658" i="7"/>
  <c r="BM9428" i="7"/>
  <c r="BM9950" i="7"/>
  <c r="BM9355" i="7"/>
  <c r="BM9250" i="7"/>
  <c r="BM9178" i="7"/>
  <c r="BM9547" i="7"/>
  <c r="BM9322" i="7"/>
  <c r="BM9631" i="7"/>
  <c r="BM9375" i="7"/>
  <c r="BM9259" i="7"/>
  <c r="BM9187" i="7"/>
  <c r="BM9407" i="7"/>
  <c r="BM9155" i="7"/>
  <c r="BM9035" i="7"/>
  <c r="BM9515" i="7"/>
  <c r="BM9234" i="7"/>
  <c r="BM9086" i="7"/>
  <c r="BM9700" i="7"/>
  <c r="BM9287" i="7"/>
  <c r="BM9107" i="7"/>
  <c r="BM9954" i="7"/>
  <c r="BM9425" i="7"/>
  <c r="BM9195" i="7"/>
  <c r="BM8993" i="7"/>
  <c r="BM8920" i="7"/>
  <c r="BM9358" i="7"/>
  <c r="BM9076" i="7"/>
  <c r="BM8800" i="7"/>
  <c r="BM9273" i="7"/>
  <c r="BM8997" i="7"/>
  <c r="BM8883" i="7"/>
  <c r="BM8767" i="7"/>
  <c r="BM9646" i="7"/>
  <c r="BM9149" i="7"/>
  <c r="BM8958" i="7"/>
  <c r="BM9422" i="7"/>
  <c r="BM9113" i="7"/>
  <c r="BM9673" i="7"/>
  <c r="BM9185" i="7"/>
  <c r="BM9586" i="7"/>
  <c r="BM9170" i="7"/>
  <c r="BM9302" i="7"/>
  <c r="BM8918" i="7"/>
  <c r="BM9559" i="7"/>
  <c r="BM8917" i="7"/>
  <c r="BM8680" i="7"/>
  <c r="BM8608" i="7"/>
  <c r="BM8536" i="7"/>
  <c r="BM9110" i="7"/>
  <c r="BM8838" i="7"/>
  <c r="BM8679" i="7"/>
  <c r="BM8607" i="7"/>
  <c r="BM8535" i="7"/>
  <c r="BM8977" i="7"/>
  <c r="BM9194" i="7"/>
  <c r="BM8900" i="7"/>
  <c r="BM8720" i="7"/>
  <c r="BM8849" i="7"/>
  <c r="BM8660" i="7"/>
  <c r="BM9568" i="7"/>
  <c r="BM9975" i="7"/>
  <c r="BM9903" i="7"/>
  <c r="BM9831" i="7"/>
  <c r="BM9759" i="7"/>
  <c r="BM9687" i="7"/>
  <c r="BM9615" i="7"/>
  <c r="BM9543" i="7"/>
  <c r="BM9979" i="7"/>
  <c r="BM9907" i="7"/>
  <c r="BM9835" i="7"/>
  <c r="BM9947" i="7"/>
  <c r="BM9875" i="7"/>
  <c r="BM9803" i="7"/>
  <c r="BM9731" i="7"/>
  <c r="BM9659" i="7"/>
  <c r="BM9587" i="7"/>
  <c r="BM9904" i="7"/>
  <c r="BM9728" i="7"/>
  <c r="BM9534" i="7"/>
  <c r="BM9726" i="7"/>
  <c r="BM9524" i="7"/>
  <c r="BM9438" i="7"/>
  <c r="BM9366" i="7"/>
  <c r="BM9996" i="7"/>
  <c r="BM9852" i="7"/>
  <c r="BM9662" i="7"/>
  <c r="BM9958" i="7"/>
  <c r="BM9814" i="7"/>
  <c r="BM9706" i="7"/>
  <c r="BM9598" i="7"/>
  <c r="BM9768" i="7"/>
  <c r="BM9562" i="7"/>
  <c r="BM9436" i="7"/>
  <c r="BM9872" i="7"/>
  <c r="BM9870" i="7"/>
  <c r="BM9640" i="7"/>
  <c r="BM9419" i="7"/>
  <c r="BM9918" i="7"/>
  <c r="BM9339" i="7"/>
  <c r="BM9244" i="7"/>
  <c r="BM9172" i="7"/>
  <c r="BM9520" i="7"/>
  <c r="BM9298" i="7"/>
  <c r="BM9614" i="7"/>
  <c r="BM9367" i="7"/>
  <c r="BM9253" i="7"/>
  <c r="BM9181" i="7"/>
  <c r="BM9383" i="7"/>
  <c r="BM9138" i="7"/>
  <c r="BM9028" i="7"/>
  <c r="BM9475" i="7"/>
  <c r="BM9216" i="7"/>
  <c r="BM9073" i="7"/>
  <c r="BM9667" i="7"/>
  <c r="BM9269" i="7"/>
  <c r="BM9099" i="7"/>
  <c r="BM9860" i="7"/>
  <c r="BM9401" i="7"/>
  <c r="BM9177" i="7"/>
  <c r="BM8986" i="7"/>
  <c r="BM8914" i="7"/>
  <c r="BM9340" i="7"/>
  <c r="BM9067" i="7"/>
  <c r="BM8787" i="7"/>
  <c r="BM9260" i="7"/>
  <c r="BM8978" i="7"/>
  <c r="BM8876" i="7"/>
  <c r="BM8760" i="7"/>
  <c r="BM9527" i="7"/>
  <c r="BM9126" i="7"/>
  <c r="BM8940" i="7"/>
  <c r="BM9385" i="7"/>
  <c r="BM9103" i="7"/>
  <c r="BM9517" i="7"/>
  <c r="BM9171" i="7"/>
  <c r="BM9545" i="7"/>
  <c r="BM9144" i="7"/>
  <c r="BM9246" i="7"/>
  <c r="BM8885" i="7"/>
  <c r="BM9489" i="7"/>
  <c r="BM8903" i="7"/>
  <c r="BM8674" i="7"/>
  <c r="BM8602" i="7"/>
  <c r="BM9930" i="7"/>
  <c r="BM9089" i="7"/>
  <c r="BM8822" i="7"/>
  <c r="BM8673" i="7"/>
  <c r="BM8601" i="7"/>
  <c r="BM8529" i="7"/>
  <c r="BM8963" i="7"/>
  <c r="BM9077" i="7"/>
  <c r="BM8886" i="7"/>
  <c r="BM9721" i="7"/>
  <c r="BM8827" i="7"/>
  <c r="BM8653" i="7"/>
  <c r="BM9389" i="7"/>
  <c r="BM8836" i="7"/>
  <c r="BM8524" i="7"/>
  <c r="BM8452" i="7"/>
  <c r="BM8380" i="7"/>
  <c r="BM9016" i="7"/>
  <c r="BM8688" i="7"/>
  <c r="BM8580" i="7"/>
  <c r="BM9266" i="7"/>
  <c r="BM8803" i="7"/>
  <c r="BM9127" i="7"/>
  <c r="BM8802" i="7"/>
  <c r="BM8651" i="7"/>
  <c r="BM8543" i="7"/>
  <c r="BM9010" i="7"/>
  <c r="BM8758" i="7"/>
  <c r="BM8492" i="7"/>
  <c r="BM8420" i="7"/>
  <c r="BM9084" i="7"/>
  <c r="BM8789" i="7"/>
  <c r="BM8635" i="7"/>
  <c r="BM9158" i="7"/>
  <c r="BM8810" i="7"/>
  <c r="BM9294" i="7"/>
  <c r="BM8842" i="7"/>
  <c r="BM9969" i="7"/>
  <c r="BM9897" i="7"/>
  <c r="BM9825" i="7"/>
  <c r="BM9753" i="7"/>
  <c r="BM9681" i="7"/>
  <c r="BM9609" i="7"/>
  <c r="BM9537" i="7"/>
  <c r="BM9973" i="7"/>
  <c r="BM9901" i="7"/>
  <c r="BM9829" i="7"/>
  <c r="BM9941" i="7"/>
  <c r="BM9869" i="7"/>
  <c r="BM9797" i="7"/>
  <c r="BM9725" i="7"/>
  <c r="BM9653" i="7"/>
  <c r="BM9581" i="7"/>
  <c r="BM9892" i="7"/>
  <c r="BM9710" i="7"/>
  <c r="BM9518" i="7"/>
  <c r="BM9708" i="7"/>
  <c r="BM9516" i="7"/>
  <c r="BM9432" i="7"/>
  <c r="BM9360" i="7"/>
  <c r="BM9984" i="7"/>
  <c r="BM9840" i="7"/>
  <c r="BM9644" i="7"/>
  <c r="BM9946" i="7"/>
  <c r="BM9805" i="7"/>
  <c r="BM9697" i="7"/>
  <c r="BM9589" i="7"/>
  <c r="BM9750" i="7"/>
  <c r="BM9538" i="7"/>
  <c r="BM9430" i="7"/>
  <c r="BM9848" i="7"/>
  <c r="BM9846" i="7"/>
  <c r="BM9610" i="7"/>
  <c r="BM9404" i="7"/>
  <c r="BM9577" i="7"/>
  <c r="BM9331" i="7"/>
  <c r="BM9238" i="7"/>
  <c r="BM9166" i="7"/>
  <c r="BM9505" i="7"/>
  <c r="BM9810" i="7"/>
  <c r="BM9601" i="7"/>
  <c r="BM9351" i="7"/>
  <c r="BM9247" i="7"/>
  <c r="BM9175" i="7"/>
  <c r="BM9359" i="7"/>
  <c r="BM9131" i="7"/>
  <c r="BM9015" i="7"/>
  <c r="BM9458" i="7"/>
  <c r="BM9198" i="7"/>
  <c r="BM9060" i="7"/>
  <c r="BM9612" i="7"/>
  <c r="BM9251" i="7"/>
  <c r="BM9092" i="7"/>
  <c r="BM9818" i="7"/>
  <c r="BM9377" i="7"/>
  <c r="BM9159" i="7"/>
  <c r="BM8980" i="7"/>
  <c r="BM8908" i="7"/>
  <c r="BM9275" i="7"/>
  <c r="BM9037" i="7"/>
  <c r="BM8774" i="7"/>
  <c r="BM9219" i="7"/>
  <c r="BM8969" i="7"/>
  <c r="BM8869" i="7"/>
  <c r="BM8754" i="7"/>
  <c r="BM9491" i="7"/>
  <c r="BM9104" i="7"/>
  <c r="BM8922" i="7"/>
  <c r="BM9365" i="7"/>
  <c r="BM9091" i="7"/>
  <c r="BM9481" i="7"/>
  <c r="BM9145" i="7"/>
  <c r="BM9512" i="7"/>
  <c r="BM9100" i="7"/>
  <c r="BM9192" i="7"/>
  <c r="BM8850" i="7"/>
  <c r="BM9405" i="7"/>
  <c r="BM8884" i="7"/>
  <c r="BM8668" i="7"/>
  <c r="BM8596" i="7"/>
  <c r="BM9808" i="7"/>
  <c r="BM9053" i="7"/>
  <c r="BM8814" i="7"/>
  <c r="BM8667" i="7"/>
  <c r="BM9963" i="7"/>
  <c r="BM9891" i="7"/>
  <c r="BM9819" i="7"/>
  <c r="BM9747" i="7"/>
  <c r="BM9675" i="7"/>
  <c r="BM9603" i="7"/>
  <c r="BM9531" i="7"/>
  <c r="BM9967" i="7"/>
  <c r="BM9895" i="7"/>
  <c r="BM9823" i="7"/>
  <c r="BM9935" i="7"/>
  <c r="BM9863" i="7"/>
  <c r="BM9791" i="7"/>
  <c r="BM9719" i="7"/>
  <c r="BM9647" i="7"/>
  <c r="BM9575" i="7"/>
  <c r="BM9880" i="7"/>
  <c r="BM9692" i="7"/>
  <c r="BM9510" i="7"/>
  <c r="BM9690" i="7"/>
  <c r="BM9500" i="7"/>
  <c r="BM9426" i="7"/>
  <c r="BM9354" i="7"/>
  <c r="BM9972" i="7"/>
  <c r="BM9828" i="7"/>
  <c r="BM9626" i="7"/>
  <c r="BM9934" i="7"/>
  <c r="BM9796" i="7"/>
  <c r="BM9688" i="7"/>
  <c r="BM9580" i="7"/>
  <c r="BM9732" i="7"/>
  <c r="BM9514" i="7"/>
  <c r="BM9992" i="7"/>
  <c r="BM9824" i="7"/>
  <c r="BM9822" i="7"/>
  <c r="BM9594" i="7"/>
  <c r="BM9395" i="7"/>
  <c r="BM9535" i="7"/>
  <c r="BM9315" i="7"/>
  <c r="BM9232" i="7"/>
  <c r="BM9160" i="7"/>
  <c r="BM9493" i="7"/>
  <c r="BM9792" i="7"/>
  <c r="BM9488" i="7"/>
  <c r="BM9343" i="7"/>
  <c r="BM9241" i="7"/>
  <c r="BM9169" i="7"/>
  <c r="BM9335" i="7"/>
  <c r="BM9123" i="7"/>
  <c r="BM9002" i="7"/>
  <c r="BM9417" i="7"/>
  <c r="BM9180" i="7"/>
  <c r="BM9047" i="7"/>
  <c r="BM9533" i="7"/>
  <c r="BM9233" i="7"/>
  <c r="BM9085" i="7"/>
  <c r="BM9790" i="7"/>
  <c r="BM9353" i="7"/>
  <c r="BM9143" i="7"/>
  <c r="BM8974" i="7"/>
  <c r="BM8902" i="7"/>
  <c r="BM9261" i="7"/>
  <c r="BM9008" i="7"/>
  <c r="BM8761" i="7"/>
  <c r="BM9206" i="7"/>
  <c r="BM8960" i="7"/>
  <c r="BM8861" i="7"/>
  <c r="BM8748" i="7"/>
  <c r="BM9443" i="7"/>
  <c r="BM9094" i="7"/>
  <c r="BM8904" i="7"/>
  <c r="BM9350" i="7"/>
  <c r="BM9071" i="7"/>
  <c r="BM9459" i="7"/>
  <c r="BM9133" i="7"/>
  <c r="BM9457" i="7"/>
  <c r="BM9079" i="7"/>
  <c r="BM9139" i="7"/>
  <c r="BM8832" i="7"/>
  <c r="BM9333" i="7"/>
  <c r="BM8874" i="7"/>
  <c r="BM8662" i="7"/>
  <c r="BM8590" i="7"/>
  <c r="BM9479" i="7"/>
  <c r="BM9038" i="7"/>
  <c r="BM8798" i="7"/>
  <c r="BM8661" i="7"/>
  <c r="BM8589" i="7"/>
  <c r="BM9781" i="7"/>
  <c r="BM8936" i="7"/>
  <c r="BM9740" i="7"/>
  <c r="BM8851" i="7"/>
  <c r="BM9397" i="7"/>
  <c r="BM8795" i="7"/>
  <c r="BM9957" i="7"/>
  <c r="BM9885" i="7"/>
  <c r="BM9813" i="7"/>
  <c r="BM9741" i="7"/>
  <c r="BM9669" i="7"/>
  <c r="BM9597" i="7"/>
  <c r="BM9525" i="7"/>
  <c r="BM9961" i="7"/>
  <c r="BM9889" i="7"/>
  <c r="BM9817" i="7"/>
  <c r="BM9929" i="7"/>
  <c r="BM9857" i="7"/>
  <c r="BM9785" i="7"/>
  <c r="BM9713" i="7"/>
  <c r="BM9641" i="7"/>
  <c r="BM9569" i="7"/>
  <c r="BM9868" i="7"/>
  <c r="BM9674" i="7"/>
  <c r="BM9494" i="7"/>
  <c r="BM9672" i="7"/>
  <c r="BM9492" i="7"/>
  <c r="BM9420" i="7"/>
  <c r="BM9348" i="7"/>
  <c r="BM9960" i="7"/>
  <c r="BM9816" i="7"/>
  <c r="BM9608" i="7"/>
  <c r="BM9922" i="7"/>
  <c r="BM9787" i="7"/>
  <c r="BM9679" i="7"/>
  <c r="BM9571" i="7"/>
  <c r="BM9714" i="7"/>
  <c r="BM9490" i="7"/>
  <c r="BM9980" i="7"/>
  <c r="BM9595" i="7"/>
  <c r="BM9802" i="7"/>
  <c r="BM9563" i="7"/>
  <c r="BM9380" i="7"/>
  <c r="BM9463" i="7"/>
  <c r="BM9307" i="7"/>
  <c r="BM9226" i="7"/>
  <c r="BM9154" i="7"/>
  <c r="BM9482" i="7"/>
  <c r="BM9774" i="7"/>
  <c r="BM9477" i="7"/>
  <c r="BM9327" i="7"/>
  <c r="BM9235" i="7"/>
  <c r="BM9163" i="7"/>
  <c r="BM9311" i="7"/>
  <c r="BM9116" i="7"/>
  <c r="BM8989" i="7"/>
  <c r="BM9393" i="7"/>
  <c r="BM9162" i="7"/>
  <c r="BM9040" i="7"/>
  <c r="BM9470" i="7"/>
  <c r="BM9215" i="7"/>
  <c r="BM9072" i="7"/>
  <c r="BM9757" i="7"/>
  <c r="BM9329" i="7"/>
  <c r="BM9106" i="7"/>
  <c r="BM8968" i="7"/>
  <c r="BM9854" i="7"/>
  <c r="BM9221" i="7"/>
  <c r="BM8970" i="7"/>
  <c r="BM9793" i="7"/>
  <c r="BM9165" i="7"/>
  <c r="BM8951" i="7"/>
  <c r="BM8854" i="7"/>
  <c r="BM8742" i="7"/>
  <c r="BM9406" i="7"/>
  <c r="BM9083" i="7"/>
  <c r="BM9942" i="7"/>
  <c r="BM9313" i="7"/>
  <c r="BM9062" i="7"/>
  <c r="BM9437" i="7"/>
  <c r="BM9111" i="7"/>
  <c r="BM9381" i="7"/>
  <c r="BM9069" i="7"/>
  <c r="BM9117" i="7"/>
  <c r="BM8824" i="7"/>
  <c r="BM9242" i="7"/>
  <c r="BM8823" i="7"/>
  <c r="BM8656" i="7"/>
  <c r="BM8584" i="7"/>
  <c r="BM9434" i="7"/>
  <c r="BM8994" i="7"/>
  <c r="BM9663" i="7"/>
  <c r="BM9923" i="7"/>
  <c r="BM9856" i="7"/>
  <c r="BM9342" i="7"/>
  <c r="BM9670" i="7"/>
  <c r="BM9578" i="7"/>
  <c r="BM9371" i="7"/>
  <c r="BM9220" i="7"/>
  <c r="BM9756" i="7"/>
  <c r="BM9229" i="7"/>
  <c r="BM9109" i="7"/>
  <c r="BM9137" i="7"/>
  <c r="BM9197" i="7"/>
  <c r="BM9305" i="7"/>
  <c r="BM9704" i="7"/>
  <c r="BM9745" i="7"/>
  <c r="BM8847" i="7"/>
  <c r="BM9063" i="7"/>
  <c r="BM9051" i="7"/>
  <c r="BM9362" i="7"/>
  <c r="BM8809" i="7"/>
  <c r="BM8650" i="7"/>
  <c r="BM8966" i="7"/>
  <c r="BM8619" i="7"/>
  <c r="BM9020" i="7"/>
  <c r="BM9021" i="7"/>
  <c r="BM8899" i="7"/>
  <c r="BM8588" i="7"/>
  <c r="BM8825" i="7"/>
  <c r="BM8506" i="7"/>
  <c r="BM8422" i="7"/>
  <c r="BM9386" i="7"/>
  <c r="BM8702" i="7"/>
  <c r="BM8573" i="7"/>
  <c r="BM8991" i="7"/>
  <c r="BM8734" i="7"/>
  <c r="BM8879" i="7"/>
  <c r="BM8665" i="7"/>
  <c r="BM9812" i="7"/>
  <c r="BM8927" i="7"/>
  <c r="BM8715" i="7"/>
  <c r="BM8444" i="7"/>
  <c r="BM9164" i="7"/>
  <c r="BM8779" i="7"/>
  <c r="BM8606" i="7"/>
  <c r="BM8964" i="7"/>
  <c r="BM8714" i="7"/>
  <c r="BM8877" i="7"/>
  <c r="BM8634" i="7"/>
  <c r="BM8520" i="7"/>
  <c r="BM8412" i="7"/>
  <c r="BM8818" i="7"/>
  <c r="BM8348" i="7"/>
  <c r="BM8240" i="7"/>
  <c r="BM8168" i="7"/>
  <c r="BM8096" i="7"/>
  <c r="BM8024" i="7"/>
  <c r="BM7952" i="7"/>
  <c r="BM7880" i="7"/>
  <c r="BM7808" i="7"/>
  <c r="BM8747" i="7"/>
  <c r="BM8427" i="7"/>
  <c r="BM8282" i="7"/>
  <c r="BM8334" i="7"/>
  <c r="BM8233" i="7"/>
  <c r="BM8161" i="7"/>
  <c r="BM8089" i="7"/>
  <c r="BM8017" i="7"/>
  <c r="BM8961" i="7"/>
  <c r="BM8479" i="7"/>
  <c r="BM8340" i="7"/>
  <c r="BM8839" i="7"/>
  <c r="BM8324" i="7"/>
  <c r="BM8224" i="7"/>
  <c r="BM8152" i="7"/>
  <c r="BM8080" i="7"/>
  <c r="BM8683" i="7"/>
  <c r="BM8339" i="7"/>
  <c r="BM7936" i="7"/>
  <c r="BM7849" i="7"/>
  <c r="BM7757" i="7"/>
  <c r="BM7620" i="7"/>
  <c r="BM7548" i="7"/>
  <c r="BM8413" i="7"/>
  <c r="BM8046" i="7"/>
  <c r="BM7877" i="7"/>
  <c r="BM7791" i="7"/>
  <c r="BM7658" i="7"/>
  <c r="BM8271" i="7"/>
  <c r="BM8037" i="7"/>
  <c r="BM8519" i="7"/>
  <c r="BM8244" i="7"/>
  <c r="BM8026" i="7"/>
  <c r="BM8941" i="7"/>
  <c r="BM8219" i="7"/>
  <c r="BM8015" i="7"/>
  <c r="BM8163" i="7"/>
  <c r="BM8088" i="7"/>
  <c r="BM7752" i="7"/>
  <c r="BM7565" i="7"/>
  <c r="BM7472" i="7"/>
  <c r="BM7400" i="7"/>
  <c r="BM7328" i="7"/>
  <c r="BM7256" i="7"/>
  <c r="BM8175" i="7"/>
  <c r="BM7760" i="7"/>
  <c r="BM7571" i="7"/>
  <c r="BM8154" i="7"/>
  <c r="BM7845" i="7"/>
  <c r="BM7701" i="7"/>
  <c r="BM7538" i="7"/>
  <c r="BM7459" i="7"/>
  <c r="BM7387" i="7"/>
  <c r="BM7315" i="7"/>
  <c r="BM7243" i="7"/>
  <c r="BM8002" i="7"/>
  <c r="BM7661" i="7"/>
  <c r="BM8473" i="7"/>
  <c r="BM8331" i="7"/>
  <c r="BM7953" i="7"/>
  <c r="BM7722" i="7"/>
  <c r="BM7569" i="7"/>
  <c r="BM8145" i="7"/>
  <c r="BM7763" i="7"/>
  <c r="BM9627" i="7"/>
  <c r="BM9887" i="7"/>
  <c r="BM9764" i="7"/>
  <c r="BM9306" i="7"/>
  <c r="BM9616" i="7"/>
  <c r="BM9536" i="7"/>
  <c r="BM9332" i="7"/>
  <c r="BM9202" i="7"/>
  <c r="BM9702" i="7"/>
  <c r="BM9211" i="7"/>
  <c r="BM9087" i="7"/>
  <c r="BM9115" i="7"/>
  <c r="BM9135" i="7"/>
  <c r="BM9267" i="7"/>
  <c r="BM9541" i="7"/>
  <c r="BM9429" i="7"/>
  <c r="BM8819" i="7"/>
  <c r="BM9024" i="7"/>
  <c r="BM9003" i="7"/>
  <c r="BM9278" i="7"/>
  <c r="BM8777" i="7"/>
  <c r="BM8632" i="7"/>
  <c r="BM8901" i="7"/>
  <c r="BM8613" i="7"/>
  <c r="BM9005" i="7"/>
  <c r="BM8959" i="7"/>
  <c r="BM8860" i="7"/>
  <c r="BM8574" i="7"/>
  <c r="BM8815" i="7"/>
  <c r="BM8500" i="7"/>
  <c r="BM8410" i="7"/>
  <c r="BM9325" i="7"/>
  <c r="BM8695" i="7"/>
  <c r="BM8558" i="7"/>
  <c r="BM8972" i="7"/>
  <c r="BM8717" i="7"/>
  <c r="BM8868" i="7"/>
  <c r="BM8658" i="7"/>
  <c r="BM9664" i="7"/>
  <c r="BM8909" i="7"/>
  <c r="BM8522" i="7"/>
  <c r="BM8438" i="7"/>
  <c r="BM9124" i="7"/>
  <c r="BM8769" i="7"/>
  <c r="BM8599" i="7"/>
  <c r="BM8907" i="7"/>
  <c r="BM9776" i="7"/>
  <c r="BM8864" i="7"/>
  <c r="BM8627" i="7"/>
  <c r="BM8511" i="7"/>
  <c r="BM8403" i="7"/>
  <c r="BM8756" i="7"/>
  <c r="BM8335" i="7"/>
  <c r="BM8234" i="7"/>
  <c r="BM8162" i="7"/>
  <c r="BM8090" i="7"/>
  <c r="BM8018" i="7"/>
  <c r="BM7946" i="7"/>
  <c r="BM7874" i="7"/>
  <c r="BM7802" i="7"/>
  <c r="BM8526" i="7"/>
  <c r="BM8418" i="7"/>
  <c r="BM9147" i="7"/>
  <c r="BM8321" i="7"/>
  <c r="BM8227" i="7"/>
  <c r="BM8155" i="7"/>
  <c r="BM8083" i="7"/>
  <c r="BM8011" i="7"/>
  <c r="BM8797" i="7"/>
  <c r="BM8471" i="7"/>
  <c r="BM8327" i="7"/>
  <c r="BM8676" i="7"/>
  <c r="BM8311" i="7"/>
  <c r="BM8218" i="7"/>
  <c r="BM8146" i="7"/>
  <c r="BM8074" i="7"/>
  <c r="BM8545" i="7"/>
  <c r="BM8326" i="7"/>
  <c r="BM7929" i="7"/>
  <c r="BM7842" i="7"/>
  <c r="BM7744" i="7"/>
  <c r="BM7614" i="7"/>
  <c r="BM9591" i="7"/>
  <c r="BM9851" i="7"/>
  <c r="BM9656" i="7"/>
  <c r="BM9948" i="7"/>
  <c r="BM9554" i="7"/>
  <c r="BM9496" i="7"/>
  <c r="BM9308" i="7"/>
  <c r="BM9190" i="7"/>
  <c r="BM9666" i="7"/>
  <c r="BM9199" i="7"/>
  <c r="BM9061" i="7"/>
  <c r="BM9101" i="7"/>
  <c r="BM9121" i="7"/>
  <c r="BM9231" i="7"/>
  <c r="BM9476" i="7"/>
  <c r="BM9357" i="7"/>
  <c r="BM8793" i="7"/>
  <c r="BM8995" i="7"/>
  <c r="BM9878" i="7"/>
  <c r="BM9224" i="7"/>
  <c r="BM9830" i="7"/>
  <c r="BM8620" i="7"/>
  <c r="BM8882" i="7"/>
  <c r="BM8595" i="7"/>
  <c r="BM8949" i="7"/>
  <c r="BM8872" i="7"/>
  <c r="BM8816" i="7"/>
  <c r="BM9709" i="7"/>
  <c r="BM8804" i="7"/>
  <c r="BM8494" i="7"/>
  <c r="BM8404" i="7"/>
  <c r="BM9272" i="7"/>
  <c r="BM8681" i="7"/>
  <c r="BM8551" i="7"/>
  <c r="BM8931" i="7"/>
  <c r="BM9682" i="7"/>
  <c r="BM8857" i="7"/>
  <c r="BM8636" i="7"/>
  <c r="BM9526" i="7"/>
  <c r="BM8893" i="7"/>
  <c r="BM8516" i="7"/>
  <c r="BM8432" i="7"/>
  <c r="BM9055" i="7"/>
  <c r="BM8723" i="7"/>
  <c r="BM8592" i="7"/>
  <c r="BM8865" i="7"/>
  <c r="BM9497" i="7"/>
  <c r="BM8829" i="7"/>
  <c r="BM8612" i="7"/>
  <c r="BM8502" i="7"/>
  <c r="BM8394" i="7"/>
  <c r="BM8604" i="7"/>
  <c r="BM8322" i="7"/>
  <c r="BM8228" i="7"/>
  <c r="BM8156" i="7"/>
  <c r="BM8084" i="7"/>
  <c r="BM8012" i="7"/>
  <c r="BM7940" i="7"/>
  <c r="BM7868" i="7"/>
  <c r="BM7796" i="7"/>
  <c r="BM8517" i="7"/>
  <c r="BM8409" i="7"/>
  <c r="BM8979" i="7"/>
  <c r="BM8308" i="7"/>
  <c r="BM8221" i="7"/>
  <c r="BM8149" i="7"/>
  <c r="BM8077" i="7"/>
  <c r="BM8005" i="7"/>
  <c r="BM8739" i="7"/>
  <c r="BM8461" i="7"/>
  <c r="BM8314" i="7"/>
  <c r="BM8633" i="7"/>
  <c r="BM8298" i="7"/>
  <c r="BM8212" i="7"/>
  <c r="BM8140" i="7"/>
  <c r="BM8068" i="7"/>
  <c r="BM8523" i="7"/>
  <c r="BM8202" i="7"/>
  <c r="BM7921" i="7"/>
  <c r="BM7835" i="7"/>
  <c r="BM7731" i="7"/>
  <c r="BM7608" i="7"/>
  <c r="BM7536" i="7"/>
  <c r="BM8379" i="7"/>
  <c r="BM7949" i="7"/>
  <c r="BM7863" i="7"/>
  <c r="BM7776" i="7"/>
  <c r="BM7638" i="7"/>
  <c r="BM8247" i="7"/>
  <c r="BM8019" i="7"/>
  <c r="BM9049" i="7"/>
  <c r="BM8220" i="7"/>
  <c r="BM8008" i="7"/>
  <c r="BM8532" i="7"/>
  <c r="BM8196" i="7"/>
  <c r="BM7997" i="7"/>
  <c r="BM8611" i="7"/>
  <c r="BM8021" i="7"/>
  <c r="BM7726" i="7"/>
  <c r="BM7539" i="7"/>
  <c r="BM7460" i="7"/>
  <c r="BM7388" i="7"/>
  <c r="BM7316" i="7"/>
  <c r="BM7244" i="7"/>
  <c r="BM8051" i="7"/>
  <c r="BM7709" i="7"/>
  <c r="BM7545" i="7"/>
  <c r="BM8085" i="7"/>
  <c r="BM7816" i="7"/>
  <c r="BM7677" i="7"/>
  <c r="BM7519" i="7"/>
  <c r="BM7447" i="7"/>
  <c r="BM7375" i="7"/>
  <c r="BM7303" i="7"/>
  <c r="BM7231" i="7"/>
  <c r="BM7918" i="7"/>
  <c r="BM7637" i="7"/>
  <c r="BM8411" i="7"/>
  <c r="BM8265" i="7"/>
  <c r="BM7903" i="7"/>
  <c r="BM7699" i="7"/>
  <c r="BM7543" i="7"/>
  <c r="BM7995" i="7"/>
  <c r="BM7737" i="7"/>
  <c r="BM7567" i="7"/>
  <c r="BM7938" i="7"/>
  <c r="BM7366" i="7"/>
  <c r="BM8133" i="7"/>
  <c r="BM8721" i="7"/>
  <c r="BM7688" i="7"/>
  <c r="BM7887" i="7"/>
  <c r="BM7395" i="7"/>
  <c r="BM7186" i="7"/>
  <c r="BM7042" i="7"/>
  <c r="BM7905" i="7"/>
  <c r="BM7506" i="7"/>
  <c r="BM7329" i="7"/>
  <c r="BM7179" i="7"/>
  <c r="BM7035" i="7"/>
  <c r="BM6941" i="7"/>
  <c r="BM6869" i="7"/>
  <c r="BM6797" i="7"/>
  <c r="BM6725" i="7"/>
  <c r="BM6653" i="7"/>
  <c r="BM7803" i="7"/>
  <c r="BM7457" i="7"/>
  <c r="BM7240" i="7"/>
  <c r="BM7093" i="7"/>
  <c r="BM8079" i="7"/>
  <c r="BM7581" i="7"/>
  <c r="BM7217" i="7"/>
  <c r="BM7764" i="7"/>
  <c r="BM7800" i="7"/>
  <c r="BM7967" i="7"/>
  <c r="BM7575" i="7"/>
  <c r="BM7419" i="7"/>
  <c r="BM7188" i="7"/>
  <c r="BM7044" i="7"/>
  <c r="BM7503" i="7"/>
  <c r="BM7299" i="7"/>
  <c r="BM7053" i="7"/>
  <c r="BM6841" i="7"/>
  <c r="BM6603" i="7"/>
  <c r="BM6487" i="7"/>
  <c r="BM6415" i="7"/>
  <c r="BM9987" i="7"/>
  <c r="BM9555" i="7"/>
  <c r="BM9815" i="7"/>
  <c r="BM9558" i="7"/>
  <c r="BM9876" i="7"/>
  <c r="BM9804" i="7"/>
  <c r="BM9455" i="7"/>
  <c r="BM9299" i="7"/>
  <c r="BM9184" i="7"/>
  <c r="BM9648" i="7"/>
  <c r="BM9193" i="7"/>
  <c r="BM9048" i="7"/>
  <c r="BM9093" i="7"/>
  <c r="BM9114" i="7"/>
  <c r="BM9213" i="7"/>
  <c r="BM9412" i="7"/>
  <c r="BM9338" i="7"/>
  <c r="BM8780" i="7"/>
  <c r="BM8976" i="7"/>
  <c r="BM9811" i="7"/>
  <c r="BM9183" i="7"/>
  <c r="BM9637" i="7"/>
  <c r="BM8614" i="7"/>
  <c r="BM8856" i="7"/>
  <c r="BM8583" i="7"/>
  <c r="BM8923" i="7"/>
  <c r="BM8837" i="7"/>
  <c r="BM8784" i="7"/>
  <c r="BM9328" i="7"/>
  <c r="BM8783" i="7"/>
  <c r="BM8482" i="7"/>
  <c r="BM8398" i="7"/>
  <c r="BM9098" i="7"/>
  <c r="BM8666" i="7"/>
  <c r="BM8544" i="7"/>
  <c r="BM8880" i="7"/>
  <c r="BM9529" i="7"/>
  <c r="BM8845" i="7"/>
  <c r="BM8629" i="7"/>
  <c r="BM9433" i="7"/>
  <c r="BM8855" i="7"/>
  <c r="BM8510" i="7"/>
  <c r="BM8426" i="7"/>
  <c r="BM9009" i="7"/>
  <c r="BM8707" i="7"/>
  <c r="BM9630" i="7"/>
  <c r="BM8853" i="7"/>
  <c r="BM9421" i="7"/>
  <c r="BM8788" i="7"/>
  <c r="BM8605" i="7"/>
  <c r="BM8493" i="7"/>
  <c r="BM8350" i="7"/>
  <c r="BM8582" i="7"/>
  <c r="BM8309" i="7"/>
  <c r="BM8222" i="7"/>
  <c r="BM8150" i="7"/>
  <c r="BM8078" i="7"/>
  <c r="BM8006" i="7"/>
  <c r="BM7934" i="7"/>
  <c r="BM7862" i="7"/>
  <c r="BM7790" i="7"/>
  <c r="BM8508" i="7"/>
  <c r="BM8400" i="7"/>
  <c r="BM8873" i="7"/>
  <c r="BM8301" i="7"/>
  <c r="BM8215" i="7"/>
  <c r="BM8143" i="7"/>
  <c r="BM8071" i="7"/>
  <c r="BM7999" i="7"/>
  <c r="BM8618" i="7"/>
  <c r="BM8453" i="7"/>
  <c r="BM8307" i="7"/>
  <c r="BM8568" i="7"/>
  <c r="BM8285" i="7"/>
  <c r="BM8206" i="7"/>
  <c r="BM8134" i="7"/>
  <c r="BM8062" i="7"/>
  <c r="BM8505" i="7"/>
  <c r="BM8193" i="7"/>
  <c r="BM7914" i="7"/>
  <c r="BM7828" i="7"/>
  <c r="BM7718" i="7"/>
  <c r="BM7602" i="7"/>
  <c r="BM7530" i="7"/>
  <c r="BM8351" i="7"/>
  <c r="BM7942" i="7"/>
  <c r="BM7855" i="7"/>
  <c r="BM7769" i="7"/>
  <c r="BM8539" i="7"/>
  <c r="BM9951" i="7"/>
  <c r="BM9519" i="7"/>
  <c r="BM9779" i="7"/>
  <c r="BM9998" i="7"/>
  <c r="BM9806" i="7"/>
  <c r="BM9696" i="7"/>
  <c r="BM9784" i="7"/>
  <c r="BM9445" i="7"/>
  <c r="BM9148" i="7"/>
  <c r="BM9467" i="7"/>
  <c r="BM9157" i="7"/>
  <c r="BM9966" i="7"/>
  <c r="BM9027" i="7"/>
  <c r="BM9059" i="7"/>
  <c r="BM9078" i="7"/>
  <c r="BM9207" i="7"/>
  <c r="BM9152" i="7"/>
  <c r="BM8736" i="7"/>
  <c r="BM9884" i="7"/>
  <c r="BM9382" i="7"/>
  <c r="BM9990" i="7"/>
  <c r="BM9188" i="7"/>
  <c r="BM8578" i="7"/>
  <c r="BM8790" i="7"/>
  <c r="BM8577" i="7"/>
  <c r="BM8911" i="7"/>
  <c r="BM8817" i="7"/>
  <c r="BM8773" i="7"/>
  <c r="BM9276" i="7"/>
  <c r="BM8772" i="7"/>
  <c r="BM8476" i="7"/>
  <c r="BM8392" i="7"/>
  <c r="BM8953" i="7"/>
  <c r="BM8659" i="7"/>
  <c r="BM8537" i="7"/>
  <c r="BM8870" i="7"/>
  <c r="BM9314" i="7"/>
  <c r="BM8791" i="7"/>
  <c r="BM8622" i="7"/>
  <c r="BM9373" i="7"/>
  <c r="BM8844" i="7"/>
  <c r="BM8504" i="7"/>
  <c r="BM8414" i="7"/>
  <c r="BM8965" i="7"/>
  <c r="BM8700" i="7"/>
  <c r="BM9504" i="7"/>
  <c r="BM8830" i="7"/>
  <c r="BM9201" i="7"/>
  <c r="BM8731" i="7"/>
  <c r="BM8598" i="7"/>
  <c r="BM8484" i="7"/>
  <c r="BM8343" i="7"/>
  <c r="BM8887" i="7"/>
  <c r="BM8296" i="7"/>
  <c r="BM8216" i="7"/>
  <c r="BM8144" i="7"/>
  <c r="BM8072" i="7"/>
  <c r="BM8000" i="7"/>
  <c r="BM7928" i="7"/>
  <c r="BM7856" i="7"/>
  <c r="BM7784" i="7"/>
  <c r="BM8499" i="7"/>
  <c r="BM8391" i="7"/>
  <c r="BM8807" i="7"/>
  <c r="BM8288" i="7"/>
  <c r="BM8209" i="7"/>
  <c r="BM8137" i="7"/>
  <c r="BM8065" i="7"/>
  <c r="BM7993" i="7"/>
  <c r="BM8597" i="7"/>
  <c r="BM8443" i="7"/>
  <c r="BM8294" i="7"/>
  <c r="BM8540" i="7"/>
  <c r="BM8272" i="7"/>
  <c r="BM8200" i="7"/>
  <c r="BM8128" i="7"/>
  <c r="BM8056" i="7"/>
  <c r="BM8487" i="7"/>
  <c r="BM8141" i="7"/>
  <c r="BM7907" i="7"/>
  <c r="BM7821" i="7"/>
  <c r="BM7711" i="7"/>
  <c r="BM7596" i="7"/>
  <c r="BM8828" i="7"/>
  <c r="BM8338" i="7"/>
  <c r="BM7935" i="7"/>
  <c r="BM7848" i="7"/>
  <c r="BM7756" i="7"/>
  <c r="BM8377" i="7"/>
  <c r="BM8223" i="7"/>
  <c r="BM8001" i="7"/>
  <c r="BM8389" i="7"/>
  <c r="BM8199" i="7"/>
  <c r="BM7990" i="7"/>
  <c r="BM8372" i="7"/>
  <c r="BM8135" i="7"/>
  <c r="BM7979" i="7"/>
  <c r="BM8365" i="7"/>
  <c r="BM7974" i="7"/>
  <c r="BM7679" i="7"/>
  <c r="BM7520" i="7"/>
  <c r="BM7448" i="7"/>
  <c r="BM7376" i="7"/>
  <c r="BM7304" i="7"/>
  <c r="BM7232" i="7"/>
  <c r="BM7959" i="7"/>
  <c r="BM7686" i="7"/>
  <c r="BM8513" i="7"/>
  <c r="BM7986" i="7"/>
  <c r="BM7787" i="7"/>
  <c r="BM7654" i="7"/>
  <c r="BM7507" i="7"/>
  <c r="BM7435" i="7"/>
  <c r="BM7363" i="7"/>
  <c r="BM7291" i="7"/>
  <c r="BM8567" i="7"/>
  <c r="BM7882" i="7"/>
  <c r="BM7603" i="7"/>
  <c r="BM8312" i="7"/>
  <c r="BM8205" i="7"/>
  <c r="BM7861" i="7"/>
  <c r="BM7683" i="7"/>
  <c r="BM8459" i="7"/>
  <c r="BM7937" i="7"/>
  <c r="BM7704" i="7"/>
  <c r="BM7534" i="7"/>
  <c r="BM7851" i="7"/>
  <c r="BM7331" i="7"/>
  <c r="BM7869" i="7"/>
  <c r="BM8305" i="7"/>
  <c r="BM7641" i="7"/>
  <c r="BM7847" i="7"/>
  <c r="BM7373" i="7"/>
  <c r="BM7160" i="7"/>
  <c r="BM7016" i="7"/>
  <c r="BM7786" i="7"/>
  <c r="BM7482" i="7"/>
  <c r="BM7305" i="7"/>
  <c r="BM7159" i="7"/>
  <c r="BM7015" i="7"/>
  <c r="BM6929" i="7"/>
  <c r="BM6857" i="7"/>
  <c r="BM6785" i="7"/>
  <c r="BM6713" i="7"/>
  <c r="BM6641" i="7"/>
  <c r="BM7747" i="7"/>
  <c r="BM7433" i="7"/>
  <c r="BM7211" i="7"/>
  <c r="BM7067" i="7"/>
  <c r="BM7951" i="7"/>
  <c r="BM7555" i="7"/>
  <c r="BM7191" i="7"/>
  <c r="BM7713" i="7"/>
  <c r="BM7745" i="7"/>
  <c r="BM7915" i="7"/>
  <c r="BM7549" i="7"/>
  <c r="BM7397" i="7"/>
  <c r="BM7162" i="7"/>
  <c r="BM7018" i="7"/>
  <c r="BM7676" i="7"/>
  <c r="BM7251" i="7"/>
  <c r="BM7024" i="7"/>
  <c r="BM6805" i="7"/>
  <c r="BM6583" i="7"/>
  <c r="BM6475" i="7"/>
  <c r="BM6403" i="7"/>
  <c r="BM6331" i="7"/>
  <c r="BM6259" i="7"/>
  <c r="BM6187" i="7"/>
  <c r="BM7876" i="7"/>
  <c r="BM7234" i="7"/>
  <c r="BM9879" i="7"/>
  <c r="BM9955" i="7"/>
  <c r="BM9707" i="7"/>
  <c r="BM9654" i="7"/>
  <c r="BM9590" i="7"/>
  <c r="BM9484" i="7"/>
  <c r="BM9694" i="7"/>
  <c r="BM9379" i="7"/>
  <c r="BM9576" i="7"/>
  <c r="BM9399" i="7"/>
  <c r="BM9739" i="7"/>
  <c r="BM9703" i="7"/>
  <c r="BM9758" i="7"/>
  <c r="BM9000" i="7"/>
  <c r="BM9019" i="7"/>
  <c r="BM9119" i="7"/>
  <c r="BM9017" i="7"/>
  <c r="BM9834" i="7"/>
  <c r="BM9461" i="7"/>
  <c r="BM9239" i="7"/>
  <c r="BM9374" i="7"/>
  <c r="BM8982" i="7"/>
  <c r="BM8548" i="7"/>
  <c r="BM8703" i="7"/>
  <c r="BM8547" i="7"/>
  <c r="BM9304" i="7"/>
  <c r="BM8737" i="7"/>
  <c r="BM8682" i="7"/>
  <c r="BM9064" i="7"/>
  <c r="BM8744" i="7"/>
  <c r="BM8464" i="7"/>
  <c r="BM8374" i="7"/>
  <c r="BM8896" i="7"/>
  <c r="BM8645" i="7"/>
  <c r="BM9685" i="7"/>
  <c r="BM8835" i="7"/>
  <c r="BM9033" i="7"/>
  <c r="BM8759" i="7"/>
  <c r="BM8600" i="7"/>
  <c r="BM9168" i="7"/>
  <c r="BM8811" i="7"/>
  <c r="BM8486" i="7"/>
  <c r="BM8402" i="7"/>
  <c r="BM8925" i="7"/>
  <c r="BM8671" i="7"/>
  <c r="BM9254" i="7"/>
  <c r="BM8778" i="7"/>
  <c r="BM9050" i="7"/>
  <c r="BM8699" i="7"/>
  <c r="BM8576" i="7"/>
  <c r="BM8466" i="7"/>
  <c r="BM8317" i="7"/>
  <c r="BM8563" i="7"/>
  <c r="BM8276" i="7"/>
  <c r="BM8204" i="7"/>
  <c r="BM8132" i="7"/>
  <c r="BM8060" i="7"/>
  <c r="BM7988" i="7"/>
  <c r="BM7916" i="7"/>
  <c r="BM7844" i="7"/>
  <c r="BM7772" i="7"/>
  <c r="BM8481" i="7"/>
  <c r="BM8354" i="7"/>
  <c r="BM8561" i="7"/>
  <c r="BM8269" i="7"/>
  <c r="BM8197" i="7"/>
  <c r="BM8125" i="7"/>
  <c r="BM8053" i="7"/>
  <c r="BM7981" i="7"/>
  <c r="BM8546" i="7"/>
  <c r="BM8425" i="7"/>
  <c r="BM8863" i="7"/>
  <c r="BM8387" i="7"/>
  <c r="BM8260" i="7"/>
  <c r="BM8188" i="7"/>
  <c r="BM8116" i="7"/>
  <c r="BM8044" i="7"/>
  <c r="BM8451" i="7"/>
  <c r="BM8121" i="7"/>
  <c r="BM7893" i="7"/>
  <c r="BM7806" i="7"/>
  <c r="BM7685" i="7"/>
  <c r="BM7584" i="7"/>
  <c r="BM8521" i="7"/>
  <c r="BM8190" i="7"/>
  <c r="BM7920" i="7"/>
  <c r="BM7834" i="7"/>
  <c r="BM7730" i="7"/>
  <c r="BM8349" i="7"/>
  <c r="BM8159" i="7"/>
  <c r="BM7983" i="7"/>
  <c r="BM8359" i="7"/>
  <c r="BM8136" i="7"/>
  <c r="BM7972" i="7"/>
  <c r="BM8345" i="7"/>
  <c r="BM8115" i="7"/>
  <c r="BM7961" i="7"/>
  <c r="BM8318" i="7"/>
  <c r="BM7933" i="7"/>
  <c r="BM7640" i="7"/>
  <c r="BM7508" i="7"/>
  <c r="BM7436" i="7"/>
  <c r="BM7364" i="7"/>
  <c r="BM7292" i="7"/>
  <c r="BM8937" i="7"/>
  <c r="BM7908" i="7"/>
  <c r="BM7670" i="7"/>
  <c r="BM8447" i="7"/>
  <c r="BM7944" i="7"/>
  <c r="BM7759" i="7"/>
  <c r="BM7623" i="7"/>
  <c r="BM7495" i="7"/>
  <c r="BM7423" i="7"/>
  <c r="BM7351" i="7"/>
  <c r="BM7279" i="7"/>
  <c r="BM8313" i="7"/>
  <c r="BM7824" i="7"/>
  <c r="BM7570" i="7"/>
  <c r="BM8226" i="7"/>
  <c r="BM8099" i="7"/>
  <c r="BM7833" i="7"/>
  <c r="BM7660" i="7"/>
  <c r="BM8370" i="7"/>
  <c r="BM7912" i="7"/>
  <c r="BM7673" i="7"/>
  <c r="BM9843" i="7"/>
  <c r="BM9919" i="7"/>
  <c r="BM9671" i="7"/>
  <c r="BM9548" i="7"/>
  <c r="BM9982" i="7"/>
  <c r="BM9448" i="7"/>
  <c r="BM9676" i="7"/>
  <c r="BM9363" i="7"/>
  <c r="BM9560" i="7"/>
  <c r="BM9391" i="7"/>
  <c r="BM9619" i="7"/>
  <c r="BM9539" i="7"/>
  <c r="BM9727" i="7"/>
  <c r="BM8987" i="7"/>
  <c r="BM9006" i="7"/>
  <c r="BM9097" i="7"/>
  <c r="BM9007" i="7"/>
  <c r="BM9686" i="7"/>
  <c r="BM9439" i="7"/>
  <c r="BM9225" i="7"/>
  <c r="BM9337" i="7"/>
  <c r="BM8928" i="7"/>
  <c r="BM8542" i="7"/>
  <c r="BM8691" i="7"/>
  <c r="BM8541" i="7"/>
  <c r="BM9248" i="7"/>
  <c r="BM8728" i="7"/>
  <c r="BM8675" i="7"/>
  <c r="BM8973" i="7"/>
  <c r="BM8735" i="7"/>
  <c r="BM8458" i="7"/>
  <c r="BM8368" i="7"/>
  <c r="BM8881" i="7"/>
  <c r="BM8623" i="7"/>
  <c r="BM9544" i="7"/>
  <c r="BM8812" i="7"/>
  <c r="BM8990" i="7"/>
  <c r="BM8716" i="7"/>
  <c r="BM8586" i="7"/>
  <c r="BM9088" i="7"/>
  <c r="BM8770" i="7"/>
  <c r="BM8480" i="7"/>
  <c r="BM8396" i="7"/>
  <c r="BM8878" i="7"/>
  <c r="BM8664" i="7"/>
  <c r="BM9204" i="7"/>
  <c r="BM8768" i="7"/>
  <c r="BM9029" i="7"/>
  <c r="BM8677" i="7"/>
  <c r="BM8569" i="7"/>
  <c r="BM8457" i="7"/>
  <c r="BM8304" i="7"/>
  <c r="BM8549" i="7"/>
  <c r="BM8270" i="7"/>
  <c r="BM8198" i="7"/>
  <c r="BM8126" i="7"/>
  <c r="BM8054" i="7"/>
  <c r="BM7982" i="7"/>
  <c r="BM7910" i="7"/>
  <c r="BM7838" i="7"/>
  <c r="BM9485" i="7"/>
  <c r="BM8472" i="7"/>
  <c r="BM8341" i="7"/>
  <c r="BM8534" i="7"/>
  <c r="BM8263" i="7"/>
  <c r="BM8191" i="7"/>
  <c r="BM8119" i="7"/>
  <c r="BM8047" i="7"/>
  <c r="BM7975" i="7"/>
  <c r="BM8525" i="7"/>
  <c r="BM8417" i="7"/>
  <c r="BM8796" i="7"/>
  <c r="BM8371" i="7"/>
  <c r="BM8254" i="7"/>
  <c r="BM8182" i="7"/>
  <c r="BM8110" i="7"/>
  <c r="BM8712" i="7"/>
  <c r="BM8433" i="7"/>
  <c r="BM8069" i="7"/>
  <c r="BM7885" i="7"/>
  <c r="BM7799" i="7"/>
  <c r="BM7672" i="7"/>
  <c r="BM9807" i="7"/>
  <c r="BM9883" i="7"/>
  <c r="BM9635" i="7"/>
  <c r="BM9486" i="7"/>
  <c r="BM9910" i="7"/>
  <c r="BM9968" i="7"/>
  <c r="BM9550" i="7"/>
  <c r="BM9292" i="7"/>
  <c r="BM9471" i="7"/>
  <c r="BM9319" i="7"/>
  <c r="BM9281" i="7"/>
  <c r="BM9369" i="7"/>
  <c r="BM9441" i="7"/>
  <c r="BM9632" i="7"/>
  <c r="BM8962" i="7"/>
  <c r="BM8952" i="7"/>
  <c r="BM8942" i="7"/>
  <c r="BM9388" i="7"/>
  <c r="BM9282" i="7"/>
  <c r="BM9090" i="7"/>
  <c r="BM9096" i="7"/>
  <c r="BM8799" i="7"/>
  <c r="BM9398" i="7"/>
  <c r="BM8685" i="7"/>
  <c r="BM9902" i="7"/>
  <c r="BM9044" i="7"/>
  <c r="BM9465" i="7"/>
  <c r="BM8646" i="7"/>
  <c r="BM8954" i="7"/>
  <c r="BM8727" i="7"/>
  <c r="BM8446" i="7"/>
  <c r="BM8362" i="7"/>
  <c r="BM8859" i="7"/>
  <c r="BM8616" i="7"/>
  <c r="BM9447" i="7"/>
  <c r="BM8792" i="7"/>
  <c r="BM8971" i="7"/>
  <c r="BM8708" i="7"/>
  <c r="BM8579" i="7"/>
  <c r="BM9057" i="7"/>
  <c r="BM8750" i="7"/>
  <c r="BM8474" i="7"/>
  <c r="BM8390" i="7"/>
  <c r="BM8866" i="7"/>
  <c r="BM8657" i="7"/>
  <c r="BM9120" i="7"/>
  <c r="BM8757" i="7"/>
  <c r="BM8983" i="7"/>
  <c r="BM8670" i="7"/>
  <c r="BM8562" i="7"/>
  <c r="BM8448" i="7"/>
  <c r="BM8291" i="7"/>
  <c r="BM8538" i="7"/>
  <c r="BM8264" i="7"/>
  <c r="BM8192" i="7"/>
  <c r="BM8120" i="7"/>
  <c r="BM8048" i="7"/>
  <c r="BM7976" i="7"/>
  <c r="BM7904" i="7"/>
  <c r="BM7832" i="7"/>
  <c r="BM9150" i="7"/>
  <c r="BM8463" i="7"/>
  <c r="BM8328" i="7"/>
  <c r="BM8375" i="7"/>
  <c r="BM8257" i="7"/>
  <c r="BM8185" i="7"/>
  <c r="BM8113" i="7"/>
  <c r="BM8041" i="7"/>
  <c r="BM7969" i="7"/>
  <c r="BM8515" i="7"/>
  <c r="BM8407" i="7"/>
  <c r="BM8738" i="7"/>
  <c r="BM8364" i="7"/>
  <c r="BM8248" i="7"/>
  <c r="BM8176" i="7"/>
  <c r="BM8104" i="7"/>
  <c r="BM8552" i="7"/>
  <c r="BM8415" i="7"/>
  <c r="BM8058" i="7"/>
  <c r="BM7878" i="7"/>
  <c r="BM7792" i="7"/>
  <c r="BM7659" i="7"/>
  <c r="BM7572" i="7"/>
  <c r="BM8485" i="7"/>
  <c r="BM8129" i="7"/>
  <c r="BM7906" i="7"/>
  <c r="BM7819" i="7"/>
  <c r="BM7710" i="7"/>
  <c r="BM8323" i="7"/>
  <c r="BM8139" i="7"/>
  <c r="BM7965" i="7"/>
  <c r="BM8333" i="7"/>
  <c r="BM8075" i="7"/>
  <c r="BM7761" i="7"/>
  <c r="BM8267" i="7"/>
  <c r="BM8052" i="7"/>
  <c r="BM8300" i="7"/>
  <c r="BM8253" i="7"/>
  <c r="BM7875" i="7"/>
  <c r="BM7624" i="7"/>
  <c r="BM7496" i="7"/>
  <c r="BM7424" i="7"/>
  <c r="BM7352" i="7"/>
  <c r="BM7280" i="7"/>
  <c r="BM8478" i="7"/>
  <c r="BM7865" i="7"/>
  <c r="BM7647" i="7"/>
  <c r="BM8316" i="7"/>
  <c r="BM7919" i="7"/>
  <c r="BM7742" i="7"/>
  <c r="BM7597" i="7"/>
  <c r="BM7483" i="7"/>
  <c r="BM7411" i="7"/>
  <c r="BM7339" i="7"/>
  <c r="BM7267" i="7"/>
  <c r="BM8189" i="7"/>
  <c r="BM7767" i="7"/>
  <c r="BM7544" i="7"/>
  <c r="BM8153" i="7"/>
  <c r="BM8045" i="7"/>
  <c r="BM7804" i="7"/>
  <c r="BM7636" i="7"/>
  <c r="BM8303" i="7"/>
  <c r="BM7867" i="7"/>
  <c r="BM7649" i="7"/>
  <c r="BM8195" i="7"/>
  <c r="BM7674" i="7"/>
  <c r="BM7235" i="7"/>
  <c r="BM7755" i="7"/>
  <c r="BM7911" i="7"/>
  <c r="BM7586" i="7"/>
  <c r="BM7719" i="7"/>
  <c r="BM7289" i="7"/>
  <c r="BM7114" i="7"/>
  <c r="BM8366" i="7"/>
  <c r="BM7700" i="7"/>
  <c r="BM7434" i="7"/>
  <c r="BM7257" i="7"/>
  <c r="BM7107" i="7"/>
  <c r="BM6977" i="7"/>
  <c r="BM6905" i="7"/>
  <c r="BM6833" i="7"/>
  <c r="BM6761" i="7"/>
  <c r="BM6689" i="7"/>
  <c r="BM6617" i="7"/>
  <c r="BM7529" i="7"/>
  <c r="BM7361" i="7"/>
  <c r="BM7165" i="7"/>
  <c r="BM7021" i="7"/>
  <c r="BM7729" i="7"/>
  <c r="BM7391" i="7"/>
  <c r="BM7925" i="7"/>
  <c r="BM8214" i="7"/>
  <c r="BM7664" i="7"/>
  <c r="BM7739" i="7"/>
  <c r="BM7487" i="7"/>
  <c r="BM7276" i="7"/>
  <c r="BM7116" i="7"/>
  <c r="BM8106" i="7"/>
  <c r="BM7474" i="7"/>
  <c r="BM7142" i="7"/>
  <c r="BM6949" i="7"/>
  <c r="BM6722" i="7"/>
  <c r="BM6537" i="7"/>
  <c r="BM6451" i="7"/>
  <c r="BM9771" i="7"/>
  <c r="BM9847" i="7"/>
  <c r="BM9599" i="7"/>
  <c r="BM9450" i="7"/>
  <c r="BM9838" i="7"/>
  <c r="BM9932" i="7"/>
  <c r="BM9483" i="7"/>
  <c r="BM9274" i="7"/>
  <c r="BM9418" i="7"/>
  <c r="BM9283" i="7"/>
  <c r="BM9227" i="7"/>
  <c r="BM9297" i="7"/>
  <c r="BM9368" i="7"/>
  <c r="BM9511" i="7"/>
  <c r="BM8944" i="7"/>
  <c r="BM8898" i="7"/>
  <c r="BM8915" i="7"/>
  <c r="BM9257" i="7"/>
  <c r="BM9186" i="7"/>
  <c r="BM9866" i="7"/>
  <c r="BM8999" i="7"/>
  <c r="BM8704" i="7"/>
  <c r="BM9264" i="7"/>
  <c r="BM8655" i="7"/>
  <c r="BM9528" i="7"/>
  <c r="BM9400" i="7"/>
  <c r="BM9141" i="7"/>
  <c r="BM8639" i="7"/>
  <c r="BM8935" i="7"/>
  <c r="BM8719" i="7"/>
  <c r="BM8440" i="7"/>
  <c r="BM9882" i="7"/>
  <c r="BM8794" i="7"/>
  <c r="BM8609" i="7"/>
  <c r="BM9317" i="7"/>
  <c r="BM8771" i="7"/>
  <c r="BM8948" i="7"/>
  <c r="BM8694" i="7"/>
  <c r="BM8564" i="7"/>
  <c r="BM9031" i="7"/>
  <c r="BM8741" i="7"/>
  <c r="BM8468" i="7"/>
  <c r="BM8378" i="7"/>
  <c r="BM8843" i="7"/>
  <c r="BM8642" i="7"/>
  <c r="BM9082" i="7"/>
  <c r="BM8749" i="7"/>
  <c r="BM8921" i="7"/>
  <c r="BM8663" i="7"/>
  <c r="BM8555" i="7"/>
  <c r="BM8439" i="7"/>
  <c r="BM8278" i="7"/>
  <c r="BM8376" i="7"/>
  <c r="BM8258" i="7"/>
  <c r="BM8186" i="7"/>
  <c r="BM8114" i="7"/>
  <c r="BM8042" i="7"/>
  <c r="BM7970" i="7"/>
  <c r="BM7898" i="7"/>
  <c r="BM7826" i="7"/>
  <c r="BM8981" i="7"/>
  <c r="BM8454" i="7"/>
  <c r="BM8315" i="7"/>
  <c r="BM8367" i="7"/>
  <c r="BM8251" i="7"/>
  <c r="BM8179" i="7"/>
  <c r="BM8107" i="7"/>
  <c r="BM8035" i="7"/>
  <c r="BM7963" i="7"/>
  <c r="BM8507" i="7"/>
  <c r="BM8399" i="7"/>
  <c r="BM8690" i="7"/>
  <c r="BM8357" i="7"/>
  <c r="BM8242" i="7"/>
  <c r="BM8170" i="7"/>
  <c r="BM8098" i="7"/>
  <c r="BM8527" i="7"/>
  <c r="BM8397" i="7"/>
  <c r="BM8049" i="7"/>
  <c r="BM7871" i="7"/>
  <c r="BM7785" i="7"/>
  <c r="BM7646" i="7"/>
  <c r="BM7566" i="7"/>
  <c r="BM8467" i="7"/>
  <c r="BM8118" i="7"/>
  <c r="BM7899" i="7"/>
  <c r="BM7812" i="7"/>
  <c r="BM7697" i="7"/>
  <c r="BM9735" i="7"/>
  <c r="BM9995" i="7"/>
  <c r="BM10000" i="7"/>
  <c r="BM9414" i="7"/>
  <c r="BM9778" i="7"/>
  <c r="BM9908" i="7"/>
  <c r="BM9464" i="7"/>
  <c r="BM9262" i="7"/>
  <c r="BM9370" i="7"/>
  <c r="BM9271" i="7"/>
  <c r="BM9191" i="7"/>
  <c r="BM9270" i="7"/>
  <c r="BM9320" i="7"/>
  <c r="BM9469" i="7"/>
  <c r="BM8932" i="7"/>
  <c r="BM8826" i="7"/>
  <c r="BM8897" i="7"/>
  <c r="BM9203" i="7"/>
  <c r="BM9134" i="7"/>
  <c r="BM9668" i="7"/>
  <c r="BM8957" i="7"/>
  <c r="BM8692" i="7"/>
  <c r="BM9156" i="7"/>
  <c r="BM8649" i="7"/>
  <c r="BM9424" i="7"/>
  <c r="BM9341" i="7"/>
  <c r="BM9068" i="7"/>
  <c r="BM8624" i="7"/>
  <c r="BM8871" i="7"/>
  <c r="BM8518" i="7"/>
  <c r="BM8434" i="7"/>
  <c r="BM9691" i="7"/>
  <c r="BM8782" i="7"/>
  <c r="BM8594" i="7"/>
  <c r="BM9222" i="7"/>
  <c r="BM8751" i="7"/>
  <c r="BM8929" i="7"/>
  <c r="BM8687" i="7"/>
  <c r="BM8557" i="7"/>
  <c r="BM8967" i="7"/>
  <c r="BM8733" i="7"/>
  <c r="BM8462" i="7"/>
  <c r="BM9649" i="7"/>
  <c r="BM8831" i="7"/>
  <c r="BM8628" i="7"/>
  <c r="BM9030" i="7"/>
  <c r="BM8740" i="7"/>
  <c r="BM8905" i="7"/>
  <c r="BM8648" i="7"/>
  <c r="BM8765" i="7"/>
  <c r="BM8430" i="7"/>
  <c r="BM9604" i="7"/>
  <c r="BM8369" i="7"/>
  <c r="BM8252" i="7"/>
  <c r="BM8180" i="7"/>
  <c r="BM8108" i="7"/>
  <c r="BM8036" i="7"/>
  <c r="BM7964" i="7"/>
  <c r="BM7892" i="7"/>
  <c r="BM7820" i="7"/>
  <c r="BM8875" i="7"/>
  <c r="BM8445" i="7"/>
  <c r="BM8302" i="7"/>
  <c r="BM8360" i="7"/>
  <c r="BM8245" i="7"/>
  <c r="BM8173" i="7"/>
  <c r="BM8101" i="7"/>
  <c r="BM8029" i="7"/>
  <c r="BM9413" i="7"/>
  <c r="BM8497" i="7"/>
  <c r="BM8382" i="7"/>
  <c r="BM8647" i="7"/>
  <c r="BM8344" i="7"/>
  <c r="BM8236" i="7"/>
  <c r="BM8164" i="7"/>
  <c r="BM8092" i="7"/>
  <c r="BM8509" i="7"/>
  <c r="BM8381" i="7"/>
  <c r="BM7950" i="7"/>
  <c r="BM7864" i="7"/>
  <c r="BM7777" i="7"/>
  <c r="BM7639" i="7"/>
  <c r="BM7560" i="7"/>
  <c r="BM8449" i="7"/>
  <c r="BM8109" i="7"/>
  <c r="BM7891" i="7"/>
  <c r="BM7805" i="7"/>
  <c r="BM7684" i="7"/>
  <c r="BM8297" i="7"/>
  <c r="BM8076" i="7"/>
  <c r="BM8640" i="7"/>
  <c r="BM8268" i="7"/>
  <c r="BM8055" i="7"/>
  <c r="BM7741" i="7"/>
  <c r="BM8243" i="7"/>
  <c r="BM8033" i="7"/>
  <c r="BM8237" i="7"/>
  <c r="BM8123" i="7"/>
  <c r="BM7817" i="7"/>
  <c r="BM7598" i="7"/>
  <c r="BM7484" i="7"/>
  <c r="BM7412" i="7"/>
  <c r="BM7340" i="7"/>
  <c r="BM7268" i="7"/>
  <c r="BM8293" i="7"/>
  <c r="BM7807" i="7"/>
  <c r="BM7604" i="7"/>
  <c r="BM8250" i="7"/>
  <c r="BM7873" i="7"/>
  <c r="BM7725" i="7"/>
  <c r="BM7564" i="7"/>
  <c r="BM7471" i="7"/>
  <c r="BM7399" i="7"/>
  <c r="BM7327" i="7"/>
  <c r="BM7255" i="7"/>
  <c r="BM8082" i="7"/>
  <c r="BM7724" i="7"/>
  <c r="BM8841" i="7"/>
  <c r="BM8406" i="7"/>
  <c r="BM8014" i="7"/>
  <c r="BM7775" i="7"/>
  <c r="BM7595" i="7"/>
  <c r="BM8238" i="7"/>
  <c r="BM7810" i="7"/>
  <c r="BM7619" i="7"/>
  <c r="BM8094" i="7"/>
  <c r="BM7535" i="7"/>
  <c r="BM7207" i="7"/>
  <c r="BM7705" i="7"/>
  <c r="BM7771" i="7"/>
  <c r="BM8183" i="7"/>
  <c r="BM7559" i="7"/>
  <c r="BM7241" i="7"/>
  <c r="BM7088" i="7"/>
  <c r="BM8177" i="7"/>
  <c r="BM7653" i="7"/>
  <c r="BM7414" i="7"/>
  <c r="BM7233" i="7"/>
  <c r="BM7087" i="7"/>
  <c r="BM6965" i="7"/>
  <c r="BM6893" i="7"/>
  <c r="BM6821" i="7"/>
  <c r="BM6749" i="7"/>
  <c r="BM6677" i="7"/>
  <c r="BM8286" i="7"/>
  <c r="BM7505" i="7"/>
  <c r="BM7336" i="7"/>
  <c r="BM7139" i="7"/>
  <c r="BM6995" i="7"/>
  <c r="BM7650" i="7"/>
  <c r="BM7319" i="7"/>
  <c r="BM7859" i="7"/>
  <c r="BM8073" i="7"/>
  <c r="BM8401" i="7"/>
  <c r="BM7643" i="7"/>
  <c r="BM7463" i="7"/>
  <c r="BM7228" i="7"/>
  <c r="BM7090" i="7"/>
  <c r="BM7695" i="7"/>
  <c r="BM7407" i="7"/>
  <c r="BM7112" i="7"/>
  <c r="BM6913" i="7"/>
  <c r="BM6674" i="7"/>
  <c r="BM6511" i="7"/>
  <c r="BM6439" i="7"/>
  <c r="BM6367" i="7"/>
  <c r="BM6295" i="7"/>
  <c r="BM6223" i="7"/>
  <c r="BM6151" i="7"/>
  <c r="BM7473" i="7"/>
  <c r="BM9724" i="7"/>
  <c r="BM9173" i="7"/>
  <c r="BM8890" i="7"/>
  <c r="BM9132" i="7"/>
  <c r="BM8848" i="7"/>
  <c r="BM9036" i="7"/>
  <c r="BM8725" i="7"/>
  <c r="BM8722" i="7"/>
  <c r="BM8361" i="7"/>
  <c r="BM7886" i="7"/>
  <c r="BM8239" i="7"/>
  <c r="BM8353" i="7"/>
  <c r="BM9349" i="7"/>
  <c r="BM7578" i="7"/>
  <c r="BM7913" i="7"/>
  <c r="BM8336" i="7"/>
  <c r="BM7973" i="7"/>
  <c r="BM8127" i="7"/>
  <c r="BM8332" i="7"/>
  <c r="BM8424" i="7"/>
  <c r="BM7896" i="7"/>
  <c r="BM7502" i="7"/>
  <c r="BM7358" i="7"/>
  <c r="BM8514" i="7"/>
  <c r="BM7662" i="7"/>
  <c r="BM7931" i="7"/>
  <c r="BM7610" i="7"/>
  <c r="BM7417" i="7"/>
  <c r="BM7273" i="7"/>
  <c r="BM7795" i="7"/>
  <c r="BM8171" i="7"/>
  <c r="BM7823" i="7"/>
  <c r="BM8325" i="7"/>
  <c r="BM7665" i="7"/>
  <c r="BM7966" i="7"/>
  <c r="BM7259" i="7"/>
  <c r="BM7642" i="7"/>
  <c r="BM7599" i="7"/>
  <c r="BM7404" i="7"/>
  <c r="BM7127" i="7"/>
  <c r="BM7930" i="7"/>
  <c r="BM7446" i="7"/>
  <c r="BM7192" i="7"/>
  <c r="BM6983" i="7"/>
  <c r="BM6875" i="7"/>
  <c r="BM6767" i="7"/>
  <c r="BM6659" i="7"/>
  <c r="BM7621" i="7"/>
  <c r="BM7264" i="7"/>
  <c r="BM7028" i="7"/>
  <c r="BM7594" i="7"/>
  <c r="BM8010" i="7"/>
  <c r="BM7858" i="7"/>
  <c r="BM7774" i="7"/>
  <c r="BM7428" i="7"/>
  <c r="BM7129" i="7"/>
  <c r="BM7527" i="7"/>
  <c r="BM7151" i="7"/>
  <c r="BM6859" i="7"/>
  <c r="BM6550" i="7"/>
  <c r="BM6421" i="7"/>
  <c r="BM6325" i="7"/>
  <c r="BM6241" i="7"/>
  <c r="BM6157" i="7"/>
  <c r="BM7426" i="7"/>
  <c r="BM7102" i="7"/>
  <c r="BM6849" i="7"/>
  <c r="BM6681" i="7"/>
  <c r="BM6517" i="7"/>
  <c r="BM7326" i="7"/>
  <c r="BM7032" i="7"/>
  <c r="BM6840" i="7"/>
  <c r="BM6673" i="7"/>
  <c r="BM6549" i="7"/>
  <c r="BM6456" i="7"/>
  <c r="BM6384" i="7"/>
  <c r="BM6312" i="7"/>
  <c r="BM6240" i="7"/>
  <c r="BM7600" i="7"/>
  <c r="BM7335" i="7"/>
  <c r="BM7125" i="7"/>
  <c r="BM6889" i="7"/>
  <c r="BM6709" i="7"/>
  <c r="BM6572" i="7"/>
  <c r="BM6471" i="7"/>
  <c r="BM6399" i="7"/>
  <c r="BM7275" i="7"/>
  <c r="BM6900" i="7"/>
  <c r="BM6658" i="7"/>
  <c r="BM6412" i="7"/>
  <c r="BM7342" i="7"/>
  <c r="BM6952" i="7"/>
  <c r="BM7318" i="7"/>
  <c r="BM6897" i="7"/>
  <c r="BM6608" i="7"/>
  <c r="BM6383" i="7"/>
  <c r="BM6230" i="7"/>
  <c r="BM6082" i="7"/>
  <c r="BM6010" i="7"/>
  <c r="BM5938" i="7"/>
  <c r="BM5866" i="7"/>
  <c r="BM7632" i="7"/>
  <c r="BM7154" i="7"/>
  <c r="BM6816" i="7"/>
  <c r="BM6538" i="7"/>
  <c r="BM6309" i="7"/>
  <c r="BM6130" i="7"/>
  <c r="BM7200" i="7"/>
  <c r="BM6950" i="7"/>
  <c r="BM6715" i="7"/>
  <c r="BM6508" i="7"/>
  <c r="BM6268" i="7"/>
  <c r="BM6075" i="7"/>
  <c r="BM6003" i="7"/>
  <c r="BM5931" i="7"/>
  <c r="BM5859" i="7"/>
  <c r="BM7178" i="7"/>
  <c r="BM6908" i="7"/>
  <c r="BM6726" i="7"/>
  <c r="BM6308" i="7"/>
  <c r="BM6172" i="7"/>
  <c r="BM7177" i="7"/>
  <c r="BM6759" i="7"/>
  <c r="BM6535" i="7"/>
  <c r="BM7613" i="7"/>
  <c r="BM7089" i="7"/>
  <c r="BM7977" i="7"/>
  <c r="BM7130" i="7"/>
  <c r="BM6928" i="7"/>
  <c r="BM6592" i="7"/>
  <c r="BM6177" i="7"/>
  <c r="BM6656" i="7"/>
  <c r="BM6078" i="7"/>
  <c r="BM5957" i="7"/>
  <c r="BM5799" i="7"/>
  <c r="BM6684" i="7"/>
  <c r="BM6353" i="7"/>
  <c r="BM5868" i="7"/>
  <c r="BM6796" i="7"/>
  <c r="BM6226" i="7"/>
  <c r="BM6041" i="7"/>
  <c r="BM5827" i="7"/>
  <c r="BM5732" i="7"/>
  <c r="BM5660" i="7"/>
  <c r="BM5588" i="7"/>
  <c r="BM5516" i="7"/>
  <c r="BM5444" i="7"/>
  <c r="BM5372" i="7"/>
  <c r="BM5300" i="7"/>
  <c r="BM5228" i="7"/>
  <c r="BM5156" i="7"/>
  <c r="BM5084" i="7"/>
  <c r="BM6986" i="7"/>
  <c r="BM6478" i="7"/>
  <c r="BM6122" i="7"/>
  <c r="BM5867" i="7"/>
  <c r="BM6646" i="7"/>
  <c r="BM6048" i="7"/>
  <c r="BM5850" i="7"/>
  <c r="BM5737" i="7"/>
  <c r="BM5665" i="7"/>
  <c r="BM5593" i="7"/>
  <c r="BM5521" i="7"/>
  <c r="BM5449" i="7"/>
  <c r="BM5377" i="7"/>
  <c r="BM7157" i="7"/>
  <c r="BM6614" i="7"/>
  <c r="BM6291" i="7"/>
  <c r="BM6110" i="7"/>
  <c r="BM7213" i="7"/>
  <c r="BM6304" i="7"/>
  <c r="BM6037" i="7"/>
  <c r="BM5912" i="7"/>
  <c r="BM5772" i="7"/>
  <c r="BM5700" i="7"/>
  <c r="BM5628" i="7"/>
  <c r="BM5556" i="7"/>
  <c r="BM5484" i="7"/>
  <c r="BM5412" i="7"/>
  <c r="BM5340" i="7"/>
  <c r="BM7085" i="7"/>
  <c r="BM6584" i="7"/>
  <c r="BM6131" i="7"/>
  <c r="BM7301" i="7"/>
  <c r="BM6233" i="7"/>
  <c r="BM6062" i="7"/>
  <c r="BM5887" i="7"/>
  <c r="BM5741" i="7"/>
  <c r="BM5669" i="7"/>
  <c r="BM5597" i="7"/>
  <c r="BM7389" i="7"/>
  <c r="BM6720" i="7"/>
  <c r="BM6328" i="7"/>
  <c r="BM5903" i="7"/>
  <c r="BM6580" i="7"/>
  <c r="BM5355" i="7"/>
  <c r="BM5193" i="7"/>
  <c r="BM5044" i="7"/>
  <c r="BM5764" i="7"/>
  <c r="BM5548" i="7"/>
  <c r="BM5295" i="7"/>
  <c r="BM5050" i="7"/>
  <c r="BM4971" i="7"/>
  <c r="BM4899" i="7"/>
  <c r="BM4827" i="7"/>
  <c r="BM4755" i="7"/>
  <c r="BM4683" i="7"/>
  <c r="BM4611" i="7"/>
  <c r="BM5934" i="7"/>
  <c r="BM5285" i="7"/>
  <c r="BM5163" i="7"/>
  <c r="BM6422" i="7"/>
  <c r="BM5619" i="7"/>
  <c r="BM5373" i="7"/>
  <c r="BM5191" i="7"/>
  <c r="BM5018" i="7"/>
  <c r="BM4946" i="7"/>
  <c r="BM4874" i="7"/>
  <c r="BM4802" i="7"/>
  <c r="BM4730" i="7"/>
  <c r="BM4658" i="7"/>
  <c r="BM4586" i="7"/>
  <c r="BM4514" i="7"/>
  <c r="BM4442" i="7"/>
  <c r="BM4370" i="7"/>
  <c r="BM4298" i="7"/>
  <c r="BM6901" i="7"/>
  <c r="BM5331" i="7"/>
  <c r="BM5147" i="7"/>
  <c r="BM5776" i="7"/>
  <c r="BM5560" i="7"/>
  <c r="BM5301" i="7"/>
  <c r="BM5100" i="7"/>
  <c r="BM4993" i="7"/>
  <c r="BM4921" i="7"/>
  <c r="BM4849" i="7"/>
  <c r="BM4777" i="7"/>
  <c r="BM4705" i="7"/>
  <c r="BM5452" i="7"/>
  <c r="BM5211" i="7"/>
  <c r="BM5080" i="7"/>
  <c r="BM5821" i="7"/>
  <c r="BM5595" i="7"/>
  <c r="BM5338" i="7"/>
  <c r="BM5099" i="7"/>
  <c r="BM4992" i="7"/>
  <c r="BM4920" i="7"/>
  <c r="BM4848" i="7"/>
  <c r="BM4776" i="7"/>
  <c r="BM4704" i="7"/>
  <c r="BM4632" i="7"/>
  <c r="BM6359" i="7"/>
  <c r="BM5379" i="7"/>
  <c r="BM5181" i="7"/>
  <c r="BM7128" i="7"/>
  <c r="BM5698" i="7"/>
  <c r="BM5470" i="7"/>
  <c r="BM5265" i="7"/>
  <c r="BM5065" i="7"/>
  <c r="BM4979" i="7"/>
  <c r="BM4907" i="7"/>
  <c r="BM4835" i="7"/>
  <c r="BM4763" i="7"/>
  <c r="BM4691" i="7"/>
  <c r="BM4630" i="7"/>
  <c r="BM4476" i="7"/>
  <c r="BM4323" i="7"/>
  <c r="BM5325" i="7"/>
  <c r="BM4732" i="7"/>
  <c r="BM4444" i="7"/>
  <c r="BM4257" i="7"/>
  <c r="BM4171" i="7"/>
  <c r="BM9588" i="7"/>
  <c r="BM9763" i="7"/>
  <c r="BM8718" i="7"/>
  <c r="BM8775" i="7"/>
  <c r="BM8753" i="7"/>
  <c r="BM8858" i="7"/>
  <c r="BM8498" i="7"/>
  <c r="BM9081" i="7"/>
  <c r="BM8289" i="7"/>
  <c r="BM7850" i="7"/>
  <c r="BM8203" i="7"/>
  <c r="BM8281" i="7"/>
  <c r="BM8469" i="7"/>
  <c r="BM7554" i="7"/>
  <c r="BM7884" i="7"/>
  <c r="BM8310" i="7"/>
  <c r="BM8786" i="7"/>
  <c r="BM8064" i="7"/>
  <c r="BM8255" i="7"/>
  <c r="BM8277" i="7"/>
  <c r="BM7846" i="7"/>
  <c r="BM7490" i="7"/>
  <c r="BM7346" i="7"/>
  <c r="BM8419" i="7"/>
  <c r="BM7617" i="7"/>
  <c r="BM7883" i="7"/>
  <c r="BM7577" i="7"/>
  <c r="BM7405" i="7"/>
  <c r="BM7261" i="7"/>
  <c r="BM7750" i="7"/>
  <c r="BM8117" i="7"/>
  <c r="BM7794" i="7"/>
  <c r="BM8279" i="7"/>
  <c r="BM7634" i="7"/>
  <c r="BM7889" i="7"/>
  <c r="BM7214" i="7"/>
  <c r="BM8465" i="7"/>
  <c r="BM8460" i="7"/>
  <c r="BM7384" i="7"/>
  <c r="BM7101" i="7"/>
  <c r="BM7843" i="7"/>
  <c r="BM7425" i="7"/>
  <c r="BM7166" i="7"/>
  <c r="BM6971" i="7"/>
  <c r="BM6863" i="7"/>
  <c r="BM6755" i="7"/>
  <c r="BM6647" i="7"/>
  <c r="BM7517" i="7"/>
  <c r="BM7224" i="7"/>
  <c r="BM7008" i="7"/>
  <c r="BM7568" i="7"/>
  <c r="BM7901" i="7"/>
  <c r="BM7762" i="7"/>
  <c r="BM7690" i="7"/>
  <c r="BM7408" i="7"/>
  <c r="BM7103" i="7"/>
  <c r="BM7479" i="7"/>
  <c r="BM7122" i="7"/>
  <c r="BM6823" i="7"/>
  <c r="BM6524" i="7"/>
  <c r="BM6409" i="7"/>
  <c r="BM6319" i="7"/>
  <c r="BM6235" i="7"/>
  <c r="BM6145" i="7"/>
  <c r="BM7365" i="7"/>
  <c r="BM7072" i="7"/>
  <c r="BM6831" i="7"/>
  <c r="BM6666" i="7"/>
  <c r="BM8329" i="7"/>
  <c r="BM7311" i="7"/>
  <c r="BM7023" i="7"/>
  <c r="BM6822" i="7"/>
  <c r="BM6664" i="7"/>
  <c r="BM6536" i="7"/>
  <c r="BM6450" i="7"/>
  <c r="BM6378" i="7"/>
  <c r="BM6306" i="7"/>
  <c r="BM6234" i="7"/>
  <c r="BM7540" i="7"/>
  <c r="BM7302" i="7"/>
  <c r="BM7105" i="7"/>
  <c r="BM6871" i="7"/>
  <c r="BM6700" i="7"/>
  <c r="BM6559" i="7"/>
  <c r="BM6465" i="7"/>
  <c r="BM6393" i="7"/>
  <c r="BM7227" i="7"/>
  <c r="BM6886" i="7"/>
  <c r="BM6634" i="7"/>
  <c r="BM6394" i="7"/>
  <c r="BM7294" i="7"/>
  <c r="BM6938" i="7"/>
  <c r="BM7270" i="7"/>
  <c r="BM6883" i="7"/>
  <c r="BM6587" i="7"/>
  <c r="BM6365" i="7"/>
  <c r="BM6221" i="7"/>
  <c r="BM6076" i="7"/>
  <c r="BM6004" i="7"/>
  <c r="BM5932" i="7"/>
  <c r="BM5860" i="7"/>
  <c r="BM7563" i="7"/>
  <c r="BM7124" i="7"/>
  <c r="BM6801" i="7"/>
  <c r="BM6528" i="7"/>
  <c r="BM6285" i="7"/>
  <c r="BM7629" i="7"/>
  <c r="BM7182" i="7"/>
  <c r="BM6936" i="7"/>
  <c r="BM6691" i="7"/>
  <c r="BM6490" i="7"/>
  <c r="BM6244" i="7"/>
  <c r="BM6069" i="7"/>
  <c r="BM5997" i="7"/>
  <c r="BM5925" i="7"/>
  <c r="BM5853" i="7"/>
  <c r="BM7119" i="7"/>
  <c r="BM6892" i="7"/>
  <c r="BM6702" i="7"/>
  <c r="BM6299" i="7"/>
  <c r="BM6165" i="7"/>
  <c r="BM7076" i="7"/>
  <c r="BM6735" i="7"/>
  <c r="BM6515" i="7"/>
  <c r="BM7550" i="7"/>
  <c r="BM7075" i="7"/>
  <c r="BM7592" i="7"/>
  <c r="BM7099" i="7"/>
  <c r="BM6916" i="7"/>
  <c r="BM6581" i="7"/>
  <c r="BM6170" i="7"/>
  <c r="BM6552" i="7"/>
  <c r="BM6068" i="7"/>
  <c r="BM5948" i="7"/>
  <c r="BM7968" i="7"/>
  <c r="BM6651" i="7"/>
  <c r="BM6338" i="7"/>
  <c r="BM5844" i="7"/>
  <c r="BM6766" i="7"/>
  <c r="BM6214" i="7"/>
  <c r="BM6031" i="7"/>
  <c r="BM5798" i="7"/>
  <c r="BM5726" i="7"/>
  <c r="BM5654" i="7"/>
  <c r="BM5582" i="7"/>
  <c r="BM5510" i="7"/>
  <c r="BM5438" i="7"/>
  <c r="BM5366" i="7"/>
  <c r="BM5294" i="7"/>
  <c r="BM5222" i="7"/>
  <c r="BM5150" i="7"/>
  <c r="BM5078" i="7"/>
  <c r="BM6932" i="7"/>
  <c r="BM6458" i="7"/>
  <c r="BM6113" i="7"/>
  <c r="BM5858" i="7"/>
  <c r="BM6591" i="7"/>
  <c r="BM6038" i="7"/>
  <c r="BM5826" i="7"/>
  <c r="BM5731" i="7"/>
  <c r="BM5659" i="7"/>
  <c r="BM5587" i="7"/>
  <c r="BM5515" i="7"/>
  <c r="BM5443" i="7"/>
  <c r="BM5371" i="7"/>
  <c r="BM7098" i="7"/>
  <c r="BM6520" i="7"/>
  <c r="BM6279" i="7"/>
  <c r="BM5977" i="7"/>
  <c r="BM7147" i="7"/>
  <c r="BM6263" i="7"/>
  <c r="BM6029" i="7"/>
  <c r="BM5897" i="7"/>
  <c r="BM5766" i="7"/>
  <c r="BM5694" i="7"/>
  <c r="BM5622" i="7"/>
  <c r="BM5550" i="7"/>
  <c r="BM5478" i="7"/>
  <c r="BM5406" i="7"/>
  <c r="BM5334" i="7"/>
  <c r="BM7026" i="7"/>
  <c r="BM6561" i="7"/>
  <c r="BM6109" i="7"/>
  <c r="BM7209" i="7"/>
  <c r="BM6219" i="7"/>
  <c r="BM6054" i="7"/>
  <c r="BM5863" i="7"/>
  <c r="BM5735" i="7"/>
  <c r="BM5663" i="7"/>
  <c r="BM5591" i="7"/>
  <c r="BM7284" i="7"/>
  <c r="BM6693" i="7"/>
  <c r="BM6287" i="7"/>
  <c r="BM5894" i="7"/>
  <c r="BM6164" i="7"/>
  <c r="BM5344" i="7"/>
  <c r="BM5178" i="7"/>
  <c r="BM6744" i="7"/>
  <c r="BM5746" i="7"/>
  <c r="BM5530" i="7"/>
  <c r="BM5278" i="7"/>
  <c r="BM5037" i="7"/>
  <c r="BM4965" i="7"/>
  <c r="BM4893" i="7"/>
  <c r="BM4821" i="7"/>
  <c r="BM4749" i="7"/>
  <c r="BM4677" i="7"/>
  <c r="BM4605" i="7"/>
  <c r="BM5886" i="7"/>
  <c r="BM5269" i="7"/>
  <c r="BM5148" i="7"/>
  <c r="BM6231" i="7"/>
  <c r="BM5601" i="7"/>
  <c r="BM5362" i="7"/>
  <c r="BM5155" i="7"/>
  <c r="BM5012" i="7"/>
  <c r="BM4940" i="7"/>
  <c r="BM4868" i="7"/>
  <c r="BM9926" i="7"/>
  <c r="BM9252" i="7"/>
  <c r="BM9189" i="7"/>
  <c r="BM8631" i="7"/>
  <c r="BM8512" i="7"/>
  <c r="BM8743" i="7"/>
  <c r="BM8450" i="7"/>
  <c r="BM8888" i="7"/>
  <c r="BM8246" i="7"/>
  <c r="BM7814" i="7"/>
  <c r="BM8167" i="7"/>
  <c r="BM8919" i="7"/>
  <c r="BM8352" i="7"/>
  <c r="BM7542" i="7"/>
  <c r="BM7870" i="7"/>
  <c r="BM8284" i="7"/>
  <c r="BM8570" i="7"/>
  <c r="BM8034" i="7"/>
  <c r="BM8231" i="7"/>
  <c r="BM8178" i="7"/>
  <c r="BM7788" i="7"/>
  <c r="BM7478" i="7"/>
  <c r="BM7334" i="7"/>
  <c r="BM8273" i="7"/>
  <c r="BM7591" i="7"/>
  <c r="BM7854" i="7"/>
  <c r="BM7551" i="7"/>
  <c r="BM7393" i="7"/>
  <c r="BM7249" i="7"/>
  <c r="BM7708" i="7"/>
  <c r="BM8355" i="7"/>
  <c r="BM7766" i="7"/>
  <c r="BM8217" i="7"/>
  <c r="BM7606" i="7"/>
  <c r="BM7793" i="7"/>
  <c r="BM7194" i="7"/>
  <c r="BM8241" i="7"/>
  <c r="BM8091" i="7"/>
  <c r="BM7354" i="7"/>
  <c r="BM7081" i="7"/>
  <c r="BM7749" i="7"/>
  <c r="BM7403" i="7"/>
  <c r="BM7146" i="7"/>
  <c r="BM6959" i="7"/>
  <c r="BM6851" i="7"/>
  <c r="BM6743" i="7"/>
  <c r="BM6635" i="7"/>
  <c r="BM7493" i="7"/>
  <c r="BM7198" i="7"/>
  <c r="BM8283" i="7"/>
  <c r="BM7422" i="7"/>
  <c r="BM7840" i="7"/>
  <c r="BM7727" i="7"/>
  <c r="BM7628" i="7"/>
  <c r="BM7348" i="7"/>
  <c r="BM7077" i="7"/>
  <c r="BM7574" i="7"/>
  <c r="BM7092" i="7"/>
  <c r="BM6787" i="7"/>
  <c r="BM6505" i="7"/>
  <c r="BM6397" i="7"/>
  <c r="BM6313" i="7"/>
  <c r="BM6229" i="7"/>
  <c r="BM6139" i="7"/>
  <c r="BM7330" i="7"/>
  <c r="BM7043" i="7"/>
  <c r="BM6813" i="7"/>
  <c r="BM6657" i="7"/>
  <c r="BM7872" i="7"/>
  <c r="BM7278" i="7"/>
  <c r="BM7003" i="7"/>
  <c r="BM6804" i="7"/>
  <c r="BM6649" i="7"/>
  <c r="BM6523" i="7"/>
  <c r="BM6444" i="7"/>
  <c r="BM6372" i="7"/>
  <c r="BM6300" i="7"/>
  <c r="BM6228" i="7"/>
  <c r="BM7515" i="7"/>
  <c r="BM7287" i="7"/>
  <c r="BM7096" i="7"/>
  <c r="BM6853" i="7"/>
  <c r="BM6685" i="7"/>
  <c r="BM6546" i="7"/>
  <c r="BM6459" i="7"/>
  <c r="BM6387" i="7"/>
  <c r="BM7187" i="7"/>
  <c r="BM6860" i="7"/>
  <c r="BM6611" i="7"/>
  <c r="BM6376" i="7"/>
  <c r="BM7246" i="7"/>
  <c r="BM6926" i="7"/>
  <c r="BM7183" i="7"/>
  <c r="BM6843" i="7"/>
  <c r="BM6578" i="7"/>
  <c r="BM6350" i="7"/>
  <c r="BM6206" i="7"/>
  <c r="BM6070" i="7"/>
  <c r="BM5998" i="7"/>
  <c r="BM5926" i="7"/>
  <c r="BM5854" i="7"/>
  <c r="BM7512" i="7"/>
  <c r="BM7095" i="7"/>
  <c r="BM6775" i="7"/>
  <c r="BM6500" i="7"/>
  <c r="BM6261" i="7"/>
  <c r="BM7561" i="7"/>
  <c r="BM7167" i="7"/>
  <c r="BM6922" i="7"/>
  <c r="BM6667" i="7"/>
  <c r="BM6472" i="7"/>
  <c r="BM6220" i="7"/>
  <c r="BM6063" i="7"/>
  <c r="BM5991" i="7"/>
  <c r="BM5919" i="7"/>
  <c r="BM5847" i="7"/>
  <c r="BM7106" i="7"/>
  <c r="BM6880" i="7"/>
  <c r="BM6678" i="7"/>
  <c r="BM6284" i="7"/>
  <c r="BM6158" i="7"/>
  <c r="BM7046" i="7"/>
  <c r="BM6711" i="7"/>
  <c r="BM6497" i="7"/>
  <c r="BM7500" i="7"/>
  <c r="BM7059" i="7"/>
  <c r="BM7537" i="7"/>
  <c r="BM7086" i="7"/>
  <c r="BM6902" i="7"/>
  <c r="BM6553" i="7"/>
  <c r="BM6162" i="7"/>
  <c r="BM6529" i="7"/>
  <c r="BM6060" i="7"/>
  <c r="BM5933" i="7"/>
  <c r="BM7486" i="7"/>
  <c r="BM6624" i="7"/>
  <c r="BM6242" i="7"/>
  <c r="BM5820" i="7"/>
  <c r="BM6680" i="7"/>
  <c r="BM6200" i="7"/>
  <c r="BM6023" i="7"/>
  <c r="BM5792" i="7"/>
  <c r="BM5720" i="7"/>
  <c r="BM5648" i="7"/>
  <c r="BM5576" i="7"/>
  <c r="BM5504" i="7"/>
  <c r="BM5432" i="7"/>
  <c r="BM5360" i="7"/>
  <c r="BM5288" i="7"/>
  <c r="BM5216" i="7"/>
  <c r="BM5144" i="7"/>
  <c r="BM5072" i="7"/>
  <c r="BM6878" i="7"/>
  <c r="BM6434" i="7"/>
  <c r="BM5987" i="7"/>
  <c r="BM5843" i="7"/>
  <c r="BM6568" i="7"/>
  <c r="BM6030" i="7"/>
  <c r="BM5797" i="7"/>
  <c r="BM5725" i="7"/>
  <c r="BM5653" i="7"/>
  <c r="BM5581" i="7"/>
  <c r="BM5509" i="7"/>
  <c r="BM5437" i="7"/>
  <c r="BM5365" i="7"/>
  <c r="BM7039" i="7"/>
  <c r="BM6496" i="7"/>
  <c r="BM6250" i="7"/>
  <c r="BM5953" i="7"/>
  <c r="BM6972" i="7"/>
  <c r="BM6208" i="7"/>
  <c r="BM6019" i="7"/>
  <c r="BM5888" i="7"/>
  <c r="BM5760" i="7"/>
  <c r="BM5688" i="7"/>
  <c r="BM5616" i="7"/>
  <c r="BM5544" i="7"/>
  <c r="BM5472" i="7"/>
  <c r="BM5400" i="7"/>
  <c r="BM5328" i="7"/>
  <c r="BM6969" i="7"/>
  <c r="BM6540" i="7"/>
  <c r="BM5976" i="7"/>
  <c r="BM6752" i="7"/>
  <c r="BM6207" i="7"/>
  <c r="BM6044" i="7"/>
  <c r="BM5839" i="7"/>
  <c r="BM5729" i="7"/>
  <c r="BM5657" i="7"/>
  <c r="BM5585" i="7"/>
  <c r="BM7195" i="7"/>
  <c r="BM6662" i="7"/>
  <c r="BM6232" i="7"/>
  <c r="BM5879" i="7"/>
  <c r="BM6097" i="7"/>
  <c r="BM5333" i="7"/>
  <c r="BM5171" i="7"/>
  <c r="BM6579" i="7"/>
  <c r="BM5728" i="7"/>
  <c r="BM5518" i="7"/>
  <c r="BM5254" i="7"/>
  <c r="BM5031" i="7"/>
  <c r="BM4959" i="7"/>
  <c r="BM4887" i="7"/>
  <c r="BM4815" i="7"/>
  <c r="BM4743" i="7"/>
  <c r="BM4671" i="7"/>
  <c r="BM4599" i="7"/>
  <c r="BM5838" i="7"/>
  <c r="BM5261" i="7"/>
  <c r="BM5141" i="7"/>
  <c r="BM5800" i="7"/>
  <c r="BM5583" i="7"/>
  <c r="BM5351" i="7"/>
  <c r="BM5134" i="7"/>
  <c r="BM5006" i="7"/>
  <c r="BM4934" i="7"/>
  <c r="BM4862" i="7"/>
  <c r="BM4790" i="7"/>
  <c r="BM4718" i="7"/>
  <c r="BM4646" i="7"/>
  <c r="BM4574" i="7"/>
  <c r="BM4502" i="7"/>
  <c r="BM4430" i="7"/>
  <c r="BM4358" i="7"/>
  <c r="BM4286" i="7"/>
  <c r="BM6218" i="7"/>
  <c r="BM5284" i="7"/>
  <c r="BM5127" i="7"/>
  <c r="BM5740" i="7"/>
  <c r="BM5505" i="7"/>
  <c r="BM5275" i="7"/>
  <c r="BM5074" i="7"/>
  <c r="BM4981" i="7"/>
  <c r="BM4909" i="7"/>
  <c r="BM4837" i="7"/>
  <c r="BM4765" i="7"/>
  <c r="BM4693" i="7"/>
  <c r="BM5391" i="7"/>
  <c r="BM5189" i="7"/>
  <c r="BM5047" i="7"/>
  <c r="BM5775" i="7"/>
  <c r="BM5559" i="7"/>
  <c r="BM5308" i="7"/>
  <c r="BM5073" i="7"/>
  <c r="BM4980" i="7"/>
  <c r="BM4908" i="7"/>
  <c r="BM4836" i="7"/>
  <c r="BM4764" i="7"/>
  <c r="BM4692" i="7"/>
  <c r="BM4620" i="7"/>
  <c r="BM6061" i="7"/>
  <c r="BM5357" i="7"/>
  <c r="BM5159" i="7"/>
  <c r="BM6485" i="7"/>
  <c r="BM5662" i="7"/>
  <c r="BM5409" i="7"/>
  <c r="BM5241" i="7"/>
  <c r="BM5039" i="7"/>
  <c r="BM4967" i="7"/>
  <c r="BM4895" i="7"/>
  <c r="BM4823" i="7"/>
  <c r="BM4751" i="7"/>
  <c r="BM4679" i="7"/>
  <c r="BM4600" i="7"/>
  <c r="BM4452" i="7"/>
  <c r="BM4290" i="7"/>
  <c r="BM5136" i="7"/>
  <c r="BM4666" i="7"/>
  <c r="BM4401" i="7"/>
  <c r="BM4231" i="7"/>
  <c r="BM4159" i="7"/>
  <c r="BM4087" i="7"/>
  <c r="BM4015" i="7"/>
  <c r="BM3943" i="7"/>
  <c r="BM3871" i="7"/>
  <c r="BM3799" i="7"/>
  <c r="BM5697" i="7"/>
  <c r="BM4834" i="7"/>
  <c r="BM4506" i="7"/>
  <c r="BM4321" i="7"/>
  <c r="BM4200" i="7"/>
  <c r="BM4128" i="7"/>
  <c r="BM4056" i="7"/>
  <c r="BM3984" i="7"/>
  <c r="BM3912" i="7"/>
  <c r="BM3840" i="7"/>
  <c r="BM3768" i="7"/>
  <c r="BM3696" i="7"/>
  <c r="BM3624" i="7"/>
  <c r="BM3552" i="7"/>
  <c r="BM3480" i="7"/>
  <c r="BM5489" i="7"/>
  <c r="BM4554" i="7"/>
  <c r="BM4373" i="7"/>
  <c r="BM5679" i="7"/>
  <c r="BM4756" i="7"/>
  <c r="BM4505" i="7"/>
  <c r="BM4320" i="7"/>
  <c r="BM4199" i="7"/>
  <c r="BM4127" i="7"/>
  <c r="BM4055" i="7"/>
  <c r="BM3983" i="7"/>
  <c r="BM5248" i="7"/>
  <c r="BM4521" i="7"/>
  <c r="BM4385" i="7"/>
  <c r="BM5661" i="7"/>
  <c r="BM4750" i="7"/>
  <c r="BM4404" i="7"/>
  <c r="BM4234" i="7"/>
  <c r="BM4162" i="7"/>
  <c r="BM4090" i="7"/>
  <c r="BM5345" i="7"/>
  <c r="BM4543" i="7"/>
  <c r="BM4410" i="7"/>
  <c r="BM4240" i="7"/>
  <c r="BM4924" i="7"/>
  <c r="BM4551" i="7"/>
  <c r="BM4390" i="7"/>
  <c r="BM4227" i="7"/>
  <c r="BM4155" i="7"/>
  <c r="BM4083" i="7"/>
  <c r="BM4011" i="7"/>
  <c r="BM3939" i="7"/>
  <c r="BM3867" i="7"/>
  <c r="BM3795" i="7"/>
  <c r="BM3723" i="7"/>
  <c r="BM4499" i="7"/>
  <c r="BM3856" i="7"/>
  <c r="BM4012" i="7"/>
  <c r="BM3530" i="7"/>
  <c r="BM4810" i="7"/>
  <c r="BM4124" i="7"/>
  <c r="BM3866" i="7"/>
  <c r="BM4428" i="7"/>
  <c r="BM3689" i="7"/>
  <c r="BM3544" i="7"/>
  <c r="BM4588" i="7"/>
  <c r="BM3656" i="7"/>
  <c r="BM3414" i="7"/>
  <c r="BM3342" i="7"/>
  <c r="BM9915" i="7"/>
  <c r="BM9730" i="7"/>
  <c r="BM8988" i="7"/>
  <c r="BM9596" i="7"/>
  <c r="BM8559" i="7"/>
  <c r="BM8470" i="7"/>
  <c r="BM9218" i="7"/>
  <c r="BM8408" i="7"/>
  <c r="BM8706" i="7"/>
  <c r="BM8210" i="7"/>
  <c r="BM7778" i="7"/>
  <c r="BM8131" i="7"/>
  <c r="BM8531" i="7"/>
  <c r="BM8130" i="7"/>
  <c r="BM8669" i="7"/>
  <c r="BM7841" i="7"/>
  <c r="BM8259" i="7"/>
  <c r="BM8501" i="7"/>
  <c r="BM8016" i="7"/>
  <c r="BM8207" i="7"/>
  <c r="BM9022" i="7"/>
  <c r="BM7734" i="7"/>
  <c r="BM7466" i="7"/>
  <c r="BM7322" i="7"/>
  <c r="BM8157" i="7"/>
  <c r="BM7558" i="7"/>
  <c r="BM7825" i="7"/>
  <c r="BM7525" i="7"/>
  <c r="BM7381" i="7"/>
  <c r="BM7237" i="7"/>
  <c r="BM7645" i="7"/>
  <c r="BM8287" i="7"/>
  <c r="BM7707" i="7"/>
  <c r="BM8111" i="7"/>
  <c r="BM7593" i="7"/>
  <c r="BM7721" i="7"/>
  <c r="BM8306" i="7"/>
  <c r="BM8022" i="7"/>
  <c r="BM7960" i="7"/>
  <c r="BM7337" i="7"/>
  <c r="BM7068" i="7"/>
  <c r="BM7732" i="7"/>
  <c r="BM7362" i="7"/>
  <c r="BM7133" i="7"/>
  <c r="BM6953" i="7"/>
  <c r="BM6845" i="7"/>
  <c r="BM6737" i="7"/>
  <c r="BM6629" i="7"/>
  <c r="BM7481" i="7"/>
  <c r="BM7185" i="7"/>
  <c r="BM8165" i="7"/>
  <c r="BM7413" i="7"/>
  <c r="BM7801" i="7"/>
  <c r="BM7712" i="7"/>
  <c r="BM7601" i="7"/>
  <c r="BM7324" i="7"/>
  <c r="BM7064" i="7"/>
  <c r="BM7522" i="7"/>
  <c r="BM7083" i="7"/>
  <c r="BM6770" i="7"/>
  <c r="BM6499" i="7"/>
  <c r="BM6391" i="7"/>
  <c r="BM6307" i="7"/>
  <c r="BM6217" i="7"/>
  <c r="BM6133" i="7"/>
  <c r="BM7282" i="7"/>
  <c r="BM7013" i="7"/>
  <c r="BM6795" i="7"/>
  <c r="BM6642" i="7"/>
  <c r="BM7758" i="7"/>
  <c r="BM7263" i="7"/>
  <c r="BM6993" i="7"/>
  <c r="BM6786" i="7"/>
  <c r="BM6640" i="7"/>
  <c r="BM6510" i="7"/>
  <c r="BM6438" i="7"/>
  <c r="BM6366" i="7"/>
  <c r="BM6294" i="7"/>
  <c r="BM6222" i="7"/>
  <c r="BM7491" i="7"/>
  <c r="BM7254" i="7"/>
  <c r="BM7066" i="7"/>
  <c r="BM6835" i="7"/>
  <c r="BM6676" i="7"/>
  <c r="BM6539" i="7"/>
  <c r="BM6453" i="7"/>
  <c r="BM6381" i="7"/>
  <c r="BM7171" i="7"/>
  <c r="BM6846" i="7"/>
  <c r="BM6600" i="7"/>
  <c r="BM6351" i="7"/>
  <c r="BM7203" i="7"/>
  <c r="BM6910" i="7"/>
  <c r="BM7168" i="7"/>
  <c r="BM6829" i="7"/>
  <c r="BM6548" i="7"/>
  <c r="BM6341" i="7"/>
  <c r="BM6197" i="7"/>
  <c r="BM6064" i="7"/>
  <c r="BM5992" i="7"/>
  <c r="BM5920" i="7"/>
  <c r="BM5848" i="7"/>
  <c r="BM7464" i="7"/>
  <c r="BM7065" i="7"/>
  <c r="BM6751" i="7"/>
  <c r="BM6482" i="7"/>
  <c r="BM6237" i="7"/>
  <c r="BM7510" i="7"/>
  <c r="BM7137" i="7"/>
  <c r="BM6896" i="7"/>
  <c r="BM6643" i="7"/>
  <c r="BM6454" i="7"/>
  <c r="BM6196" i="7"/>
  <c r="BM6057" i="7"/>
  <c r="BM5985" i="7"/>
  <c r="BM5913" i="7"/>
  <c r="BM5841" i="7"/>
  <c r="BM7060" i="7"/>
  <c r="BM6866" i="7"/>
  <c r="BM6654" i="7"/>
  <c r="BM6275" i="7"/>
  <c r="BM6150" i="7"/>
  <c r="BM7017" i="7"/>
  <c r="BM6687" i="7"/>
  <c r="BM6479" i="7"/>
  <c r="BM7308" i="7"/>
  <c r="BM7045" i="7"/>
  <c r="BM7488" i="7"/>
  <c r="BM7071" i="7"/>
  <c r="BM6890" i="7"/>
  <c r="BM6542" i="7"/>
  <c r="BM6155" i="7"/>
  <c r="BM6311" i="7"/>
  <c r="BM6050" i="7"/>
  <c r="BM5924" i="7"/>
  <c r="BM7350" i="7"/>
  <c r="BM6599" i="7"/>
  <c r="BM6174" i="7"/>
  <c r="BM5813" i="7"/>
  <c r="BM6622" i="7"/>
  <c r="BM6185" i="7"/>
  <c r="BM6013" i="7"/>
  <c r="BM5786" i="7"/>
  <c r="BM5714" i="7"/>
  <c r="BM5642" i="7"/>
  <c r="BM5570" i="7"/>
  <c r="BM5498" i="7"/>
  <c r="BM5426" i="7"/>
  <c r="BM5354" i="7"/>
  <c r="BM5282" i="7"/>
  <c r="BM5210" i="7"/>
  <c r="BM5138" i="7"/>
  <c r="BM5066" i="7"/>
  <c r="BM6793" i="7"/>
  <c r="BM6413" i="7"/>
  <c r="BM5978" i="7"/>
  <c r="BM5834" i="7"/>
  <c r="BM6544" i="7"/>
  <c r="BM6020" i="7"/>
  <c r="BM5791" i="7"/>
  <c r="BM5719" i="7"/>
  <c r="BM5647" i="7"/>
  <c r="BM5575" i="7"/>
  <c r="BM5503" i="7"/>
  <c r="BM5431" i="7"/>
  <c r="BM5359" i="7"/>
  <c r="BM6981" i="7"/>
  <c r="BM6476" i="7"/>
  <c r="BM6238" i="7"/>
  <c r="BM5929" i="7"/>
  <c r="BM6918" i="7"/>
  <c r="BM6168" i="7"/>
  <c r="BM6011" i="7"/>
  <c r="BM5873" i="7"/>
  <c r="BM5754" i="7"/>
  <c r="BM5682" i="7"/>
  <c r="BM5610" i="7"/>
  <c r="BM5538" i="7"/>
  <c r="BM5466" i="7"/>
  <c r="BM5394" i="7"/>
  <c r="BM5322" i="7"/>
  <c r="BM6915" i="7"/>
  <c r="BM6514" i="7"/>
  <c r="BM5952" i="7"/>
  <c r="BM6694" i="7"/>
  <c r="BM6178" i="7"/>
  <c r="BM6036" i="7"/>
  <c r="BM5795" i="7"/>
  <c r="BM5723" i="7"/>
  <c r="BM5651" i="7"/>
  <c r="BM5579" i="7"/>
  <c r="BM7132" i="7"/>
  <c r="BM6636" i="7"/>
  <c r="BM6191" i="7"/>
  <c r="BM5870" i="7"/>
  <c r="BM6043" i="7"/>
  <c r="BM5286" i="7"/>
  <c r="BM5164" i="7"/>
  <c r="BM6442" i="7"/>
  <c r="BM5710" i="7"/>
  <c r="BM5507" i="7"/>
  <c r="BM5230" i="7"/>
  <c r="BM5025" i="7"/>
  <c r="BM4953" i="7"/>
  <c r="BM4881" i="7"/>
  <c r="BM4809" i="7"/>
  <c r="BM4737" i="7"/>
  <c r="BM4665" i="7"/>
  <c r="BM4593" i="7"/>
  <c r="BM5487" i="7"/>
  <c r="BM5245" i="7"/>
  <c r="BM5128" i="7"/>
  <c r="BM5781" i="7"/>
  <c r="BM5565" i="7"/>
  <c r="BM5311" i="7"/>
  <c r="BM5121" i="7"/>
  <c r="BM5000" i="7"/>
  <c r="BM4928" i="7"/>
  <c r="BM4856" i="7"/>
  <c r="BM4784" i="7"/>
  <c r="BM4712" i="7"/>
  <c r="BM4640" i="7"/>
  <c r="BM4568" i="7"/>
  <c r="BM4496" i="7"/>
  <c r="BM4424" i="7"/>
  <c r="BM4352" i="7"/>
  <c r="BM4280" i="7"/>
  <c r="BM6140" i="7"/>
  <c r="BM5260" i="7"/>
  <c r="BM5107" i="7"/>
  <c r="BM5722" i="7"/>
  <c r="BM5494" i="7"/>
  <c r="BM5267" i="7"/>
  <c r="BM5061" i="7"/>
  <c r="BM4975" i="7"/>
  <c r="BM4903" i="7"/>
  <c r="BM4831" i="7"/>
  <c r="BM4759" i="7"/>
  <c r="BM4687" i="7"/>
  <c r="BM5380" i="7"/>
  <c r="BM5182" i="7"/>
  <c r="BM6660" i="7"/>
  <c r="BM9699" i="7"/>
  <c r="BM9446" i="7"/>
  <c r="BM9296" i="7"/>
  <c r="BM9125" i="7"/>
  <c r="BM9230" i="7"/>
  <c r="BM8428" i="7"/>
  <c r="BM8894" i="7"/>
  <c r="BM9255" i="7"/>
  <c r="BM8641" i="7"/>
  <c r="BM8174" i="7"/>
  <c r="BM8808" i="7"/>
  <c r="BM8095" i="7"/>
  <c r="BM8337" i="7"/>
  <c r="BM7943" i="7"/>
  <c r="BM8503" i="7"/>
  <c r="BM7827" i="7"/>
  <c r="BM8235" i="7"/>
  <c r="BM8533" i="7"/>
  <c r="BM7998" i="7"/>
  <c r="BM8187" i="7"/>
  <c r="BM8483" i="7"/>
  <c r="BM7702" i="7"/>
  <c r="BM7454" i="7"/>
  <c r="BM7310" i="7"/>
  <c r="BM8020" i="7"/>
  <c r="BM7532" i="7"/>
  <c r="BM7797" i="7"/>
  <c r="BM7513" i="7"/>
  <c r="BM7369" i="7"/>
  <c r="BM8852" i="7"/>
  <c r="BM7616" i="7"/>
  <c r="BM8225" i="7"/>
  <c r="BM7691" i="7"/>
  <c r="BM7978" i="7"/>
  <c r="BM7580" i="7"/>
  <c r="BM7706" i="7"/>
  <c r="BM8184" i="7"/>
  <c r="BM7992" i="7"/>
  <c r="BM7909" i="7"/>
  <c r="BM7313" i="7"/>
  <c r="BM7055" i="7"/>
  <c r="BM7715" i="7"/>
  <c r="BM7344" i="7"/>
  <c r="BM7120" i="7"/>
  <c r="BM6947" i="7"/>
  <c r="BM6839" i="7"/>
  <c r="BM6731" i="7"/>
  <c r="BM6623" i="7"/>
  <c r="BM7469" i="7"/>
  <c r="BM7172" i="7"/>
  <c r="BM8112" i="7"/>
  <c r="BM7402" i="7"/>
  <c r="BM7782" i="7"/>
  <c r="BM7680" i="7"/>
  <c r="BM7588" i="7"/>
  <c r="BM7300" i="7"/>
  <c r="BM7057" i="7"/>
  <c r="BM7498" i="7"/>
  <c r="BM7063" i="7"/>
  <c r="BM6746" i="7"/>
  <c r="BM6493" i="7"/>
  <c r="BM6385" i="7"/>
  <c r="BM6301" i="7"/>
  <c r="BM6211" i="7"/>
  <c r="BM6127" i="7"/>
  <c r="BM7219" i="7"/>
  <c r="BM7004" i="7"/>
  <c r="BM6777" i="7"/>
  <c r="BM6633" i="7"/>
  <c r="BM7541" i="7"/>
  <c r="BM7230" i="7"/>
  <c r="BM6984" i="7"/>
  <c r="BM6769" i="7"/>
  <c r="BM6625" i="7"/>
  <c r="BM6504" i="7"/>
  <c r="BM6432" i="7"/>
  <c r="BM6360" i="7"/>
  <c r="BM6288" i="7"/>
  <c r="BM6216" i="7"/>
  <c r="BM7467" i="7"/>
  <c r="BM7239" i="7"/>
  <c r="BM7037" i="7"/>
  <c r="BM6817" i="7"/>
  <c r="BM6661" i="7"/>
  <c r="BM6526" i="7"/>
  <c r="BM6447" i="7"/>
  <c r="BM6375" i="7"/>
  <c r="BM7143" i="7"/>
  <c r="BM6832" i="7"/>
  <c r="BM6590" i="7"/>
  <c r="BM8405" i="7"/>
  <c r="BM7169" i="7"/>
  <c r="BM6898" i="7"/>
  <c r="BM7138" i="7"/>
  <c r="BM6789" i="7"/>
  <c r="BM6519" i="7"/>
  <c r="BM6326" i="7"/>
  <c r="BM6182" i="7"/>
  <c r="BM6058" i="7"/>
  <c r="BM5986" i="7"/>
  <c r="BM5914" i="7"/>
  <c r="BM5842" i="7"/>
  <c r="BM7431" i="7"/>
  <c r="BM7036" i="7"/>
  <c r="BM6727" i="7"/>
  <c r="BM6464" i="7"/>
  <c r="BM6213" i="7"/>
  <c r="BM7462" i="7"/>
  <c r="BM7123" i="7"/>
  <c r="BM6882" i="7"/>
  <c r="BM6619" i="7"/>
  <c r="BM6436" i="7"/>
  <c r="BM6123" i="7"/>
  <c r="BM6051" i="7"/>
  <c r="BM5979" i="7"/>
  <c r="BM5907" i="7"/>
  <c r="BM5835" i="7"/>
  <c r="BM7047" i="7"/>
  <c r="BM6854" i="7"/>
  <c r="BM6630" i="7"/>
  <c r="BM6260" i="7"/>
  <c r="BM6143" i="7"/>
  <c r="BM6987" i="7"/>
  <c r="BM6663" i="7"/>
  <c r="BM6461" i="7"/>
  <c r="BM7260" i="7"/>
  <c r="BM7030" i="7"/>
  <c r="BM7443" i="7"/>
  <c r="BM7058" i="7"/>
  <c r="BM6874" i="7"/>
  <c r="BM6533" i="7"/>
  <c r="BM6148" i="7"/>
  <c r="BM6256" i="7"/>
  <c r="BM6042" i="7"/>
  <c r="BM5909" i="7"/>
  <c r="BM7174" i="7"/>
  <c r="BM6573" i="7"/>
  <c r="BM6161" i="7"/>
  <c r="BM5805" i="7"/>
  <c r="BM6593" i="7"/>
  <c r="BM6135" i="7"/>
  <c r="BM6005" i="7"/>
  <c r="BM5780" i="7"/>
  <c r="BM5708" i="7"/>
  <c r="BM5636" i="7"/>
  <c r="BM5564" i="7"/>
  <c r="BM5492" i="7"/>
  <c r="BM5420" i="7"/>
  <c r="BM5348" i="7"/>
  <c r="BM5276" i="7"/>
  <c r="BM5204" i="7"/>
  <c r="BM5132" i="7"/>
  <c r="BM5060" i="7"/>
  <c r="BM6765" i="7"/>
  <c r="BM6370" i="7"/>
  <c r="BM5963" i="7"/>
  <c r="BM5819" i="7"/>
  <c r="BM6521" i="7"/>
  <c r="BM6012" i="7"/>
  <c r="BM5785" i="7"/>
  <c r="BM5713" i="7"/>
  <c r="BM5641" i="7"/>
  <c r="BM5569" i="7"/>
  <c r="BM5497" i="7"/>
  <c r="BM5425" i="7"/>
  <c r="BM5353" i="7"/>
  <c r="BM6927" i="7"/>
  <c r="BM6452" i="7"/>
  <c r="BM6224" i="7"/>
  <c r="BM5905" i="7"/>
  <c r="BM6864" i="7"/>
  <c r="BM6120" i="7"/>
  <c r="BM6001" i="7"/>
  <c r="BM5864" i="7"/>
  <c r="BM5748" i="7"/>
  <c r="BM5676" i="7"/>
  <c r="BM5604" i="7"/>
  <c r="BM5532" i="7"/>
  <c r="BM5460" i="7"/>
  <c r="BM5388" i="7"/>
  <c r="BM5316" i="7"/>
  <c r="BM6861" i="7"/>
  <c r="BM6494" i="7"/>
  <c r="BM5928" i="7"/>
  <c r="BM6362" i="7"/>
  <c r="BM6167" i="7"/>
  <c r="BM6026" i="7"/>
  <c r="BM5789" i="7"/>
  <c r="BM5717" i="7"/>
  <c r="BM5645" i="7"/>
  <c r="BM5573" i="7"/>
  <c r="BM7073" i="7"/>
  <c r="BM6604" i="7"/>
  <c r="BM6128" i="7"/>
  <c r="BM5855" i="7"/>
  <c r="BM5807" i="7"/>
  <c r="BM5271" i="7"/>
  <c r="BM5157" i="7"/>
  <c r="BM6327" i="7"/>
  <c r="BM5692" i="7"/>
  <c r="BM5457" i="7"/>
  <c r="BM5185" i="7"/>
  <c r="BM5019" i="7"/>
  <c r="BM4947" i="7"/>
  <c r="BM4875" i="7"/>
  <c r="BM4803" i="7"/>
  <c r="BM4731" i="7"/>
  <c r="BM4659" i="7"/>
  <c r="BM6955" i="7"/>
  <c r="BM5476" i="7"/>
  <c r="BM5237" i="7"/>
  <c r="BM5115" i="7"/>
  <c r="BM5763" i="7"/>
  <c r="BM5547" i="7"/>
  <c r="BM5302" i="7"/>
  <c r="BM5101" i="7"/>
  <c r="BM4994" i="7"/>
  <c r="BM4922" i="7"/>
  <c r="BM4850" i="7"/>
  <c r="BM4778" i="7"/>
  <c r="BM4706" i="7"/>
  <c r="BM4634" i="7"/>
  <c r="BM4562" i="7"/>
  <c r="BM4490" i="7"/>
  <c r="BM4418" i="7"/>
  <c r="BM4346" i="7"/>
  <c r="BM4274" i="7"/>
  <c r="BM6079" i="7"/>
  <c r="BM5236" i="7"/>
  <c r="BM5094" i="7"/>
  <c r="BM5704" i="7"/>
  <c r="BM5483" i="7"/>
  <c r="BM5251" i="7"/>
  <c r="BM5041" i="7"/>
  <c r="BM4969" i="7"/>
  <c r="BM4897" i="7"/>
  <c r="BM4825" i="7"/>
  <c r="BM4753" i="7"/>
  <c r="BM4681" i="7"/>
  <c r="BM5369" i="7"/>
  <c r="BM5175" i="7"/>
  <c r="BM6506" i="7"/>
  <c r="BM5739" i="7"/>
  <c r="BM5524" i="7"/>
  <c r="BM9959" i="7"/>
  <c r="BM9256" i="7"/>
  <c r="BM9440" i="7"/>
  <c r="BM9628" i="7"/>
  <c r="BM9105" i="7"/>
  <c r="BM9452" i="7"/>
  <c r="BM8672" i="7"/>
  <c r="BM8821" i="7"/>
  <c r="BM8713" i="7"/>
  <c r="BM8102" i="7"/>
  <c r="BM8436" i="7"/>
  <c r="BM8023" i="7"/>
  <c r="BM8230" i="7"/>
  <c r="BM7857" i="7"/>
  <c r="BM8395" i="7"/>
  <c r="BM7783" i="7"/>
  <c r="BM8148" i="7"/>
  <c r="BM8346" i="7"/>
  <c r="BM7962" i="7"/>
  <c r="BM8063" i="7"/>
  <c r="BM8274" i="7"/>
  <c r="BM7631" i="7"/>
  <c r="BM7430" i="7"/>
  <c r="BM7286" i="7"/>
  <c r="BM7895" i="7"/>
  <c r="BM8385" i="7"/>
  <c r="BM7751" i="7"/>
  <c r="BM7489" i="7"/>
  <c r="BM7345" i="7"/>
  <c r="BM8249" i="7"/>
  <c r="BM7557" i="7"/>
  <c r="BM8081" i="7"/>
  <c r="BM7652" i="7"/>
  <c r="BM7888" i="7"/>
  <c r="BM9290" i="7"/>
  <c r="BM7427" i="7"/>
  <c r="BM7830" i="7"/>
  <c r="BM7753" i="7"/>
  <c r="BM7809" i="7"/>
  <c r="BM7225" i="7"/>
  <c r="BM7009" i="7"/>
  <c r="BM7622" i="7"/>
  <c r="BM7296" i="7"/>
  <c r="BM7074" i="7"/>
  <c r="BM6923" i="7"/>
  <c r="BM6815" i="7"/>
  <c r="BM6707" i="7"/>
  <c r="BM8166" i="7"/>
  <c r="BM7392" i="7"/>
  <c r="BM7126" i="7"/>
  <c r="BM7926" i="7"/>
  <c r="BM7295" i="7"/>
  <c r="BM7681" i="7"/>
  <c r="BM8261" i="7"/>
  <c r="BM7523" i="7"/>
  <c r="BM7221" i="7"/>
  <c r="BM7005" i="7"/>
  <c r="BM7385" i="7"/>
  <c r="BM6994" i="7"/>
  <c r="BM6650" i="7"/>
  <c r="BM6469" i="7"/>
  <c r="BM6373" i="7"/>
  <c r="BM6283" i="7"/>
  <c r="BM6199" i="7"/>
  <c r="BM7663" i="7"/>
  <c r="BM7193" i="7"/>
  <c r="BM6957" i="7"/>
  <c r="BM6753" i="7"/>
  <c r="BM6589" i="7"/>
  <c r="BM7492" i="7"/>
  <c r="BM7150" i="7"/>
  <c r="BM6948" i="7"/>
  <c r="BM6745" i="7"/>
  <c r="BM6609" i="7"/>
  <c r="BM6492" i="7"/>
  <c r="BM6420" i="7"/>
  <c r="BM6348" i="7"/>
  <c r="BM6276" i="7"/>
  <c r="BM6204" i="7"/>
  <c r="BM7528" i="7"/>
  <c r="BM7210" i="7"/>
  <c r="BM6998" i="7"/>
  <c r="BM6781" i="7"/>
  <c r="BM6637" i="7"/>
  <c r="BM6507" i="7"/>
  <c r="BM6435" i="7"/>
  <c r="BM8495" i="7"/>
  <c r="BM7025" i="7"/>
  <c r="BM6792" i="7"/>
  <c r="BM6531" i="7"/>
  <c r="BM7576" i="7"/>
  <c r="BM7110" i="7"/>
  <c r="BM6872" i="7"/>
  <c r="BM7079" i="7"/>
  <c r="BM6740" i="7"/>
  <c r="BM6491" i="7"/>
  <c r="BM6302" i="7"/>
  <c r="BM6118" i="7"/>
  <c r="BM6046" i="7"/>
  <c r="BM5974" i="7"/>
  <c r="BM5902" i="7"/>
  <c r="BM5830" i="7"/>
  <c r="BM7368" i="7"/>
  <c r="BM6978" i="7"/>
  <c r="BM6679" i="7"/>
  <c r="BM6428" i="7"/>
  <c r="BM6173" i="7"/>
  <c r="BM7367" i="7"/>
  <c r="BM7078" i="7"/>
  <c r="BM6842" i="7"/>
  <c r="BM6586" i="7"/>
  <c r="BM6400" i="7"/>
  <c r="BM6111" i="7"/>
  <c r="BM6039" i="7"/>
  <c r="BM5967" i="7"/>
  <c r="BM5895" i="7"/>
  <c r="BM5823" i="7"/>
  <c r="BM6988" i="7"/>
  <c r="BM6826" i="7"/>
  <c r="BM6555" i="7"/>
  <c r="BM6236" i="7"/>
  <c r="BM6129" i="7"/>
  <c r="BM6933" i="7"/>
  <c r="BM6615" i="7"/>
  <c r="BM6425" i="7"/>
  <c r="BM7196" i="7"/>
  <c r="BM6960" i="7"/>
  <c r="BM7379" i="7"/>
  <c r="BM7012" i="7"/>
  <c r="BM6848" i="7"/>
  <c r="BM6321" i="7"/>
  <c r="BM6134" i="7"/>
  <c r="BM6149" i="7"/>
  <c r="BM6024" i="7"/>
  <c r="BM5885" i="7"/>
  <c r="BM7056" i="7"/>
  <c r="BM6525" i="7"/>
  <c r="BM6114" i="7"/>
  <c r="BM7485" i="7"/>
  <c r="BM6322" i="7"/>
  <c r="BM6095" i="7"/>
  <c r="BM5971" i="7"/>
  <c r="BM5768" i="7"/>
  <c r="BM5696" i="7"/>
  <c r="BM5624" i="7"/>
  <c r="BM5552" i="7"/>
  <c r="BM5480" i="7"/>
  <c r="BM5408" i="7"/>
  <c r="BM5336" i="7"/>
  <c r="BM5264" i="7"/>
  <c r="BM5192" i="7"/>
  <c r="BM5120" i="7"/>
  <c r="BM5048" i="7"/>
  <c r="BM6708" i="7"/>
  <c r="BM6280" i="7"/>
  <c r="BM5939" i="7"/>
  <c r="BM5804" i="7"/>
  <c r="BM6102" i="7"/>
  <c r="BM5994" i="7"/>
  <c r="BM5773" i="7"/>
  <c r="BM5701" i="7"/>
  <c r="BM5629" i="7"/>
  <c r="BM5557" i="7"/>
  <c r="BM5485" i="7"/>
  <c r="BM5413" i="7"/>
  <c r="BM5341" i="7"/>
  <c r="BM6790" i="7"/>
  <c r="BM6388" i="7"/>
  <c r="BM6195" i="7"/>
  <c r="BM5857" i="7"/>
  <c r="BM6783" i="7"/>
  <c r="BM6091" i="7"/>
  <c r="BM5984" i="7"/>
  <c r="BM5840" i="7"/>
  <c r="BM5736" i="7"/>
  <c r="BM5664" i="7"/>
  <c r="BM5592" i="7"/>
  <c r="BM5520" i="7"/>
  <c r="BM5448" i="7"/>
  <c r="BM5376" i="7"/>
  <c r="BM5304" i="7"/>
  <c r="BM6756" i="7"/>
  <c r="BM6449" i="7"/>
  <c r="BM5880" i="7"/>
  <c r="BM6329" i="7"/>
  <c r="BM6119" i="7"/>
  <c r="BM6008" i="7"/>
  <c r="BM5777" i="7"/>
  <c r="BM5705" i="7"/>
  <c r="BM5633" i="7"/>
  <c r="BM5561" i="7"/>
  <c r="BM6958" i="7"/>
  <c r="BM6512" i="7"/>
  <c r="BM5975" i="7"/>
  <c r="BM5831" i="7"/>
  <c r="BM5499" i="7"/>
  <c r="BM5247" i="7"/>
  <c r="BM5129" i="7"/>
  <c r="BM5989" i="7"/>
  <c r="BM5656" i="7"/>
  <c r="BM5435" i="7"/>
  <c r="BM5135" i="7"/>
  <c r="BM5007" i="7"/>
  <c r="BM4935" i="7"/>
  <c r="BM4863" i="7"/>
  <c r="BM4791" i="7"/>
  <c r="BM4719" i="7"/>
  <c r="BM4647" i="7"/>
  <c r="BM6554" i="7"/>
  <c r="BM5415" i="7"/>
  <c r="BM5213" i="7"/>
  <c r="BM5082" i="7"/>
  <c r="BM5727" i="7"/>
  <c r="BM5517" i="7"/>
  <c r="BM5277" i="7"/>
  <c r="BM5075" i="7"/>
  <c r="BM4982" i="7"/>
  <c r="BM4910" i="7"/>
  <c r="BM4838" i="7"/>
  <c r="BM4766" i="7"/>
  <c r="BM4694" i="7"/>
  <c r="BM4622" i="7"/>
  <c r="BM4550" i="7"/>
  <c r="BM4478" i="7"/>
  <c r="BM4406" i="7"/>
  <c r="BM4334" i="7"/>
  <c r="BM4262" i="7"/>
  <c r="BM5475" i="7"/>
  <c r="BM5205" i="7"/>
  <c r="BM5068" i="7"/>
  <c r="BM5668" i="7"/>
  <c r="BM5422" i="7"/>
  <c r="BM5227" i="7"/>
  <c r="BM5029" i="7"/>
  <c r="BM4957" i="7"/>
  <c r="BM4885" i="7"/>
  <c r="BM4813" i="7"/>
  <c r="BM4741" i="7"/>
  <c r="BM6847" i="7"/>
  <c r="BM5283" i="7"/>
  <c r="BM5153" i="7"/>
  <c r="BM6286" i="7"/>
  <c r="BM5703" i="7"/>
  <c r="BM5482" i="7"/>
  <c r="BM5242" i="7"/>
  <c r="BM5028" i="7"/>
  <c r="BM4956" i="7"/>
  <c r="BM4884" i="7"/>
  <c r="BM4812" i="7"/>
  <c r="BM4740" i="7"/>
  <c r="BM4668" i="7"/>
  <c r="BM4596" i="7"/>
  <c r="BM5862" i="7"/>
  <c r="BM5249" i="7"/>
  <c r="BM5118" i="7"/>
  <c r="BM5814" i="7"/>
  <c r="BM5590" i="7"/>
  <c r="BM5326" i="7"/>
  <c r="BM5173" i="7"/>
  <c r="BM5015" i="7"/>
  <c r="BM4943" i="7"/>
  <c r="BM4871" i="7"/>
  <c r="BM4799" i="7"/>
  <c r="BM4727" i="7"/>
  <c r="BM7070" i="7"/>
  <c r="BM4548" i="7"/>
  <c r="BM4408" i="7"/>
  <c r="BM7069" i="7"/>
  <c r="BM4948" i="7"/>
  <c r="BM4575" i="7"/>
  <c r="BM4342" i="7"/>
  <c r="BM4207" i="7"/>
  <c r="BM9743" i="7"/>
  <c r="BM9622" i="7"/>
  <c r="BM9045" i="7"/>
  <c r="BM9499" i="7"/>
  <c r="BM8755" i="7"/>
  <c r="BM8912" i="7"/>
  <c r="BM8615" i="7"/>
  <c r="BM8678" i="7"/>
  <c r="BM8475" i="7"/>
  <c r="BM8066" i="7"/>
  <c r="BM8383" i="7"/>
  <c r="BM7987" i="7"/>
  <c r="BM8194" i="7"/>
  <c r="BM7813" i="7"/>
  <c r="BM8201" i="7"/>
  <c r="BM7743" i="7"/>
  <c r="BM8087" i="7"/>
  <c r="BM8320" i="7"/>
  <c r="BM7748" i="7"/>
  <c r="BM8043" i="7"/>
  <c r="BM8213" i="7"/>
  <c r="BM7611" i="7"/>
  <c r="BM7418" i="7"/>
  <c r="BM7274" i="7"/>
  <c r="BM7836" i="7"/>
  <c r="BM8292" i="7"/>
  <c r="BM7733" i="7"/>
  <c r="BM7477" i="7"/>
  <c r="BM7333" i="7"/>
  <c r="BM8172" i="7"/>
  <c r="BM7531" i="7"/>
  <c r="BM8031" i="7"/>
  <c r="BM7615" i="7"/>
  <c r="BM7839" i="7"/>
  <c r="BM8393" i="7"/>
  <c r="BM7386" i="7"/>
  <c r="BM7811" i="7"/>
  <c r="BM7736" i="7"/>
  <c r="BM7789" i="7"/>
  <c r="BM7212" i="7"/>
  <c r="BM6996" i="7"/>
  <c r="BM7609" i="7"/>
  <c r="BM7281" i="7"/>
  <c r="BM7061" i="7"/>
  <c r="BM6917" i="7"/>
  <c r="BM6809" i="7"/>
  <c r="BM6701" i="7"/>
  <c r="BM7902" i="7"/>
  <c r="BM7383" i="7"/>
  <c r="BM7113" i="7"/>
  <c r="BM7879" i="7"/>
  <c r="BM7271" i="7"/>
  <c r="BM7666" i="7"/>
  <c r="BM8097" i="7"/>
  <c r="BM7511" i="7"/>
  <c r="BM7208" i="7"/>
  <c r="BM6992" i="7"/>
  <c r="BM7347" i="7"/>
  <c r="BM6985" i="7"/>
  <c r="BM6626" i="7"/>
  <c r="BM6463" i="7"/>
  <c r="BM6361" i="7"/>
  <c r="BM6277" i="7"/>
  <c r="BM6193" i="7"/>
  <c r="BM7605" i="7"/>
  <c r="BM7170" i="7"/>
  <c r="BM6939" i="7"/>
  <c r="BM6738" i="7"/>
  <c r="BM6576" i="7"/>
  <c r="BM7468" i="7"/>
  <c r="BM7121" i="7"/>
  <c r="BM6930" i="7"/>
  <c r="BM6736" i="7"/>
  <c r="BM6602" i="7"/>
  <c r="BM6486" i="7"/>
  <c r="BM6414" i="7"/>
  <c r="BM6342" i="7"/>
  <c r="BM6270" i="7"/>
  <c r="BM6198" i="7"/>
  <c r="BM7504" i="7"/>
  <c r="BM7197" i="7"/>
  <c r="BM6979" i="7"/>
  <c r="BM6772" i="7"/>
  <c r="BM6628" i="7"/>
  <c r="BM6501" i="7"/>
  <c r="BM6429" i="7"/>
  <c r="BM7917" i="7"/>
  <c r="BM7010" i="7"/>
  <c r="BM6778" i="7"/>
  <c r="BM6502" i="7"/>
  <c r="BM7524" i="7"/>
  <c r="BM7097" i="7"/>
  <c r="BM6856" i="7"/>
  <c r="BM7050" i="7"/>
  <c r="BM6716" i="7"/>
  <c r="BM6473" i="7"/>
  <c r="BM6293" i="7"/>
  <c r="BM6112" i="7"/>
  <c r="BM6040" i="7"/>
  <c r="BM5968" i="7"/>
  <c r="BM5896" i="7"/>
  <c r="BM5824" i="7"/>
  <c r="BM7341" i="7"/>
  <c r="BM6963" i="7"/>
  <c r="BM6655" i="7"/>
  <c r="BM6410" i="7"/>
  <c r="BM6166" i="7"/>
  <c r="BM7338" i="7"/>
  <c r="BM7049" i="7"/>
  <c r="BM6828" i="7"/>
  <c r="BM6577" i="7"/>
  <c r="BM6382" i="7"/>
  <c r="BM6105" i="7"/>
  <c r="BM6033" i="7"/>
  <c r="BM5961" i="7"/>
  <c r="BM5889" i="7"/>
  <c r="BM8151" i="7"/>
  <c r="BM6974" i="7"/>
  <c r="BM6812" i="7"/>
  <c r="BM6516" i="7"/>
  <c r="BM6227" i="7"/>
  <c r="BM8100" i="7"/>
  <c r="BM6919" i="7"/>
  <c r="BM6605" i="7"/>
  <c r="BM6407" i="7"/>
  <c r="BM7163" i="7"/>
  <c r="BM6945" i="7"/>
  <c r="BM7306" i="7"/>
  <c r="BM6999" i="7"/>
  <c r="BM6836" i="7"/>
  <c r="BM6297" i="7"/>
  <c r="BM7355" i="7"/>
  <c r="BM6138" i="7"/>
  <c r="BM6014" i="7"/>
  <c r="BM5876" i="7"/>
  <c r="BM6997" i="7"/>
  <c r="BM6503" i="7"/>
  <c r="BM5988" i="7"/>
  <c r="BM7349" i="7"/>
  <c r="BM6310" i="7"/>
  <c r="BM6085" i="7"/>
  <c r="BM5947" i="7"/>
  <c r="BM5762" i="7"/>
  <c r="BM5690" i="7"/>
  <c r="BM5618" i="7"/>
  <c r="BM5546" i="7"/>
  <c r="BM5474" i="7"/>
  <c r="BM5402" i="7"/>
  <c r="BM5330" i="7"/>
  <c r="BM5258" i="7"/>
  <c r="BM5186" i="7"/>
  <c r="BM5114" i="7"/>
  <c r="BM5042" i="7"/>
  <c r="BM6675" i="7"/>
  <c r="BM6239" i="7"/>
  <c r="BM5930" i="7"/>
  <c r="BM7325" i="7"/>
  <c r="BM6092" i="7"/>
  <c r="BM5970" i="7"/>
  <c r="BM5767" i="7"/>
  <c r="BM5695" i="7"/>
  <c r="BM5623" i="7"/>
  <c r="BM5551" i="7"/>
  <c r="BM5479" i="7"/>
  <c r="BM5407" i="7"/>
  <c r="BM5335" i="7"/>
  <c r="BM6758" i="7"/>
  <c r="BM6368" i="7"/>
  <c r="BM6183" i="7"/>
  <c r="BM5833" i="7"/>
  <c r="BM6728" i="7"/>
  <c r="BM6083" i="7"/>
  <c r="BM5969" i="7"/>
  <c r="BM5825" i="7"/>
  <c r="BM5730" i="7"/>
  <c r="BM5658" i="7"/>
  <c r="BM5586" i="7"/>
  <c r="BM5514" i="7"/>
  <c r="BM5442" i="7"/>
  <c r="BM5370" i="7"/>
  <c r="BM5298" i="7"/>
  <c r="BM6723" i="7"/>
  <c r="BM6406" i="7"/>
  <c r="BM5856" i="7"/>
  <c r="BM6315" i="7"/>
  <c r="BM6108" i="7"/>
  <c r="BM6000" i="7"/>
  <c r="BM5771" i="7"/>
  <c r="BM5699" i="7"/>
  <c r="BM5627" i="7"/>
  <c r="BM5555" i="7"/>
  <c r="BM6904" i="7"/>
  <c r="BM6488" i="7"/>
  <c r="BM5966" i="7"/>
  <c r="BM5822" i="7"/>
  <c r="BM5488" i="7"/>
  <c r="BM5238" i="7"/>
  <c r="BM5116" i="7"/>
  <c r="BM5941" i="7"/>
  <c r="BM5638" i="7"/>
  <c r="BM5385" i="7"/>
  <c r="BM5122" i="7"/>
  <c r="BM5001" i="7"/>
  <c r="BM4929" i="7"/>
  <c r="BM4857" i="7"/>
  <c r="BM4785" i="7"/>
  <c r="BM4713" i="7"/>
  <c r="BM4641" i="7"/>
  <c r="BM6314" i="7"/>
  <c r="BM5404" i="7"/>
  <c r="BM5206" i="7"/>
  <c r="BM5069" i="7"/>
  <c r="BM5709" i="7"/>
  <c r="BM5506" i="7"/>
  <c r="BM5268" i="7"/>
  <c r="BM5062" i="7"/>
  <c r="BM4976" i="7"/>
  <c r="BM4904" i="7"/>
  <c r="BM4832" i="7"/>
  <c r="BM9928" i="7"/>
  <c r="BM9346" i="7"/>
  <c r="BM8926" i="7"/>
  <c r="BM8930" i="7"/>
  <c r="BM8975" i="7"/>
  <c r="BM8752" i="7"/>
  <c r="BM8550" i="7"/>
  <c r="BM8621" i="7"/>
  <c r="BM8421" i="7"/>
  <c r="BM8030" i="7"/>
  <c r="BM8295" i="7"/>
  <c r="BM9112" i="7"/>
  <c r="BM8158" i="7"/>
  <c r="BM7770" i="7"/>
  <c r="BM8181" i="7"/>
  <c r="BM7723" i="7"/>
  <c r="BM8067" i="7"/>
  <c r="BM8256" i="7"/>
  <c r="BM7728" i="7"/>
  <c r="BM8025" i="7"/>
  <c r="BM8105" i="7"/>
  <c r="BM7585" i="7"/>
  <c r="BM7406" i="7"/>
  <c r="BM7262" i="7"/>
  <c r="BM7779" i="7"/>
  <c r="BM8229" i="7"/>
  <c r="BM7716" i="7"/>
  <c r="BM7465" i="7"/>
  <c r="BM7321" i="7"/>
  <c r="BM8032" i="7"/>
  <c r="BM8556" i="7"/>
  <c r="BM7984" i="7"/>
  <c r="BM7582" i="7"/>
  <c r="BM7781" i="7"/>
  <c r="BM8319" i="7"/>
  <c r="BM7377" i="7"/>
  <c r="BM7773" i="7"/>
  <c r="BM7703" i="7"/>
  <c r="BM7735" i="7"/>
  <c r="BM7199" i="7"/>
  <c r="BM8455" i="7"/>
  <c r="BM7518" i="7"/>
  <c r="BM7272" i="7"/>
  <c r="BM7048" i="7"/>
  <c r="BM6911" i="7"/>
  <c r="BM6803" i="7"/>
  <c r="BM6695" i="7"/>
  <c r="BM7860" i="7"/>
  <c r="BM7372" i="7"/>
  <c r="BM7100" i="7"/>
  <c r="BM7822" i="7"/>
  <c r="BM7247" i="7"/>
  <c r="BM8423" i="7"/>
  <c r="BM8028" i="7"/>
  <c r="BM7499" i="7"/>
  <c r="BM7201" i="7"/>
  <c r="BM8496" i="7"/>
  <c r="BM7314" i="7"/>
  <c r="BM6967" i="7"/>
  <c r="BM6610" i="7"/>
  <c r="BM6457" i="7"/>
  <c r="BM6355" i="7"/>
  <c r="BM6271" i="7"/>
  <c r="BM6181" i="7"/>
  <c r="BM7573" i="7"/>
  <c r="BM7161" i="7"/>
  <c r="BM6921" i="7"/>
  <c r="BM6729" i="7"/>
  <c r="BM6569" i="7"/>
  <c r="BM7444" i="7"/>
  <c r="BM7091" i="7"/>
  <c r="BM6912" i="7"/>
  <c r="BM6721" i="7"/>
  <c r="BM6595" i="7"/>
  <c r="BM6480" i="7"/>
  <c r="BM6408" i="7"/>
  <c r="BM6336" i="7"/>
  <c r="BM6264" i="7"/>
  <c r="BM6192" i="7"/>
  <c r="BM7480" i="7"/>
  <c r="BM7184" i="7"/>
  <c r="BM6961" i="7"/>
  <c r="BM6757" i="7"/>
  <c r="BM6613" i="7"/>
  <c r="BM6495" i="7"/>
  <c r="BM6423" i="7"/>
  <c r="BM7692" i="7"/>
  <c r="BM6968" i="7"/>
  <c r="BM6754" i="7"/>
  <c r="BM6484" i="7"/>
  <c r="BM7476" i="7"/>
  <c r="BM7051" i="7"/>
  <c r="BM6844" i="7"/>
  <c r="BM7020" i="7"/>
  <c r="BM6692" i="7"/>
  <c r="BM6455" i="7"/>
  <c r="BM6278" i="7"/>
  <c r="BM6106" i="7"/>
  <c r="BM6034" i="7"/>
  <c r="BM5962" i="7"/>
  <c r="BM5890" i="7"/>
  <c r="BM5818" i="7"/>
  <c r="BM7293" i="7"/>
  <c r="BM6924" i="7"/>
  <c r="BM6631" i="7"/>
  <c r="BM6392" i="7"/>
  <c r="BM6159" i="7"/>
  <c r="BM7317" i="7"/>
  <c r="BM7034" i="7"/>
  <c r="BM6814" i="7"/>
  <c r="BM6557" i="7"/>
  <c r="BM6364" i="7"/>
  <c r="BM6099" i="7"/>
  <c r="BM6027" i="7"/>
  <c r="BM5955" i="7"/>
  <c r="BM5883" i="7"/>
  <c r="BM7818" i="7"/>
  <c r="BM6962" i="7"/>
  <c r="BM6800" i="7"/>
  <c r="BM6356" i="7"/>
  <c r="BM6212" i="7"/>
  <c r="BM7455" i="7"/>
  <c r="BM6879" i="7"/>
  <c r="BM6594" i="7"/>
  <c r="BM6389" i="7"/>
  <c r="BM7148" i="7"/>
  <c r="BM6906" i="7"/>
  <c r="BM7258" i="7"/>
  <c r="BM6982" i="7"/>
  <c r="BM6820" i="7"/>
  <c r="BM6273" i="7"/>
  <c r="BM7176" i="7"/>
  <c r="BM6115" i="7"/>
  <c r="BM6006" i="7"/>
  <c r="BM5861" i="7"/>
  <c r="BM6798" i="7"/>
  <c r="BM6460" i="7"/>
  <c r="BM5964" i="7"/>
  <c r="BM7253" i="7"/>
  <c r="BM6296" i="7"/>
  <c r="BM6077" i="7"/>
  <c r="BM5923" i="7"/>
  <c r="BM5756" i="7"/>
  <c r="BM5684" i="7"/>
  <c r="BM5612" i="7"/>
  <c r="BM5540" i="7"/>
  <c r="BM5468" i="7"/>
  <c r="BM5396" i="7"/>
  <c r="BM5324" i="7"/>
  <c r="BM5252" i="7"/>
  <c r="BM5180" i="7"/>
  <c r="BM5108" i="7"/>
  <c r="BM7740" i="7"/>
  <c r="BM6648" i="7"/>
  <c r="BM6184" i="7"/>
  <c r="BM5915" i="7"/>
  <c r="BM7229" i="7"/>
  <c r="BM6084" i="7"/>
  <c r="BM5946" i="7"/>
  <c r="BM5761" i="7"/>
  <c r="BM5689" i="7"/>
  <c r="BM5617" i="7"/>
  <c r="BM5545" i="7"/>
  <c r="BM5473" i="7"/>
  <c r="BM5401" i="7"/>
  <c r="BM5329" i="7"/>
  <c r="BM6732" i="7"/>
  <c r="BM6346" i="7"/>
  <c r="BM6156" i="7"/>
  <c r="BM5817" i="7"/>
  <c r="BM6670" i="7"/>
  <c r="BM6073" i="7"/>
  <c r="BM5960" i="7"/>
  <c r="BM5796" i="7"/>
  <c r="BM5724" i="7"/>
  <c r="BM5652" i="7"/>
  <c r="BM5580" i="7"/>
  <c r="BM5508" i="7"/>
  <c r="BM5436" i="7"/>
  <c r="BM5364" i="7"/>
  <c r="BM5292" i="7"/>
  <c r="BM6696" i="7"/>
  <c r="BM6386" i="7"/>
  <c r="BM5832" i="7"/>
  <c r="BM6303" i="7"/>
  <c r="BM6098" i="7"/>
  <c r="BM5983" i="7"/>
  <c r="BM5765" i="7"/>
  <c r="BM5693" i="7"/>
  <c r="BM5621" i="7"/>
  <c r="BM5549" i="7"/>
  <c r="BM6850" i="7"/>
  <c r="BM6467" i="7"/>
  <c r="BM5951" i="7"/>
  <c r="BM5815" i="7"/>
  <c r="BM5477" i="7"/>
  <c r="BM5223" i="7"/>
  <c r="BM5103" i="7"/>
  <c r="BM5893" i="7"/>
  <c r="BM5620" i="7"/>
  <c r="BM5374" i="7"/>
  <c r="BM5109" i="7"/>
  <c r="BM4995" i="7"/>
  <c r="BM4923" i="7"/>
  <c r="BM4851" i="7"/>
  <c r="BM4779" i="7"/>
  <c r="BM4707" i="7"/>
  <c r="BM4635" i="7"/>
  <c r="BM6153" i="7"/>
  <c r="BM5393" i="7"/>
  <c r="BM5199" i="7"/>
  <c r="BM5056" i="7"/>
  <c r="BM5691" i="7"/>
  <c r="BM5495" i="7"/>
  <c r="BM5253" i="7"/>
  <c r="BM5049" i="7"/>
  <c r="BM4970" i="7"/>
  <c r="BM4898" i="7"/>
  <c r="BM4826" i="7"/>
  <c r="BM4754" i="7"/>
  <c r="BM4682" i="7"/>
  <c r="BM4610" i="7"/>
  <c r="BM4538" i="7"/>
  <c r="BM4466" i="7"/>
  <c r="BM4394" i="7"/>
  <c r="BM4322" i="7"/>
  <c r="BM4250" i="7"/>
  <c r="BM5453" i="7"/>
  <c r="BM5183" i="7"/>
  <c r="BM6686" i="7"/>
  <c r="BM5632" i="7"/>
  <c r="BM5361" i="7"/>
  <c r="BM5197" i="7"/>
  <c r="BM5017" i="7"/>
  <c r="BM4945" i="7"/>
  <c r="BM4873" i="7"/>
  <c r="BM4801" i="7"/>
  <c r="BM4729" i="7"/>
  <c r="BM6017" i="7"/>
  <c r="BM5259" i="7"/>
  <c r="BM5139" i="7"/>
  <c r="BM6126" i="7"/>
  <c r="BM5667" i="7"/>
  <c r="BM5421" i="7"/>
  <c r="BM5203" i="7"/>
  <c r="BM5016" i="7"/>
  <c r="BM4944" i="7"/>
  <c r="BM4872" i="7"/>
  <c r="BM4800" i="7"/>
  <c r="BM4728" i="7"/>
  <c r="BM4656" i="7"/>
  <c r="BM4584" i="7"/>
  <c r="BM5501" i="7"/>
  <c r="BM5225" i="7"/>
  <c r="BM5092" i="7"/>
  <c r="BM5770" i="7"/>
  <c r="BM5554" i="7"/>
  <c r="BM5307" i="7"/>
  <c r="BM5124" i="7"/>
  <c r="BM5003" i="7"/>
  <c r="BM4931" i="7"/>
  <c r="BM4859" i="7"/>
  <c r="BM4787" i="7"/>
  <c r="BM4715" i="7"/>
  <c r="BM5272" i="7"/>
  <c r="BM4524" i="7"/>
  <c r="BM4375" i="7"/>
  <c r="BM5715" i="7"/>
  <c r="BM4876" i="7"/>
  <c r="BM4540" i="7"/>
  <c r="BM4309" i="7"/>
  <c r="BM4195" i="7"/>
  <c r="BM4123" i="7"/>
  <c r="BM4051" i="7"/>
  <c r="BM3979" i="7"/>
  <c r="BM3907" i="7"/>
  <c r="BM3835" i="7"/>
  <c r="BM3763" i="7"/>
  <c r="BM5051" i="7"/>
  <c r="BM4583" i="7"/>
  <c r="BM4435" i="7"/>
  <c r="BM4236" i="7"/>
  <c r="BM4164" i="7"/>
  <c r="BM4092" i="7"/>
  <c r="BM4020" i="7"/>
  <c r="BM3948" i="7"/>
  <c r="BM3876" i="7"/>
  <c r="BM3804" i="7"/>
  <c r="BM3732" i="7"/>
  <c r="BM3660" i="7"/>
  <c r="BM3588" i="7"/>
  <c r="BM3516" i="7"/>
  <c r="BM3444" i="7"/>
  <c r="BM4660" i="7"/>
  <c r="BM4434" i="7"/>
  <c r="BM4288" i="7"/>
  <c r="BM4972" i="7"/>
  <c r="BM4594" i="7"/>
  <c r="BM4405" i="7"/>
  <c r="BM4235" i="7"/>
  <c r="BM4163" i="7"/>
  <c r="BM4091" i="7"/>
  <c r="BM4019" i="7"/>
  <c r="BM3947" i="7"/>
  <c r="BM4621" i="7"/>
  <c r="BM4449" i="7"/>
  <c r="BM4300" i="7"/>
  <c r="BM4966" i="7"/>
  <c r="BM4561" i="7"/>
  <c r="BM4319" i="7"/>
  <c r="BM4198" i="7"/>
  <c r="BM4126" i="7"/>
  <c r="BM4054" i="7"/>
  <c r="BM4636" i="7"/>
  <c r="BM4471" i="7"/>
  <c r="BM4325" i="7"/>
  <c r="BM5287" i="7"/>
  <c r="BM4708" i="7"/>
  <c r="BM4479" i="7"/>
  <c r="BM4305" i="7"/>
  <c r="BM4191" i="7"/>
  <c r="BM4119" i="7"/>
  <c r="BM4047" i="7"/>
  <c r="BM3975" i="7"/>
  <c r="BM3903" i="7"/>
  <c r="BM3831" i="7"/>
  <c r="BM3759" i="7"/>
  <c r="BM3687" i="7"/>
  <c r="BM3928" i="7"/>
  <c r="BM4601" i="7"/>
  <c r="BM3674" i="7"/>
  <c r="BM3448" i="7"/>
  <c r="BM4271" i="7"/>
  <c r="BM3968" i="7"/>
  <c r="BM5500" i="7"/>
  <c r="BM3938" i="7"/>
  <c r="BM3616" i="7"/>
  <c r="BM3473" i="7"/>
  <c r="BM3994" i="7"/>
  <c r="BM3499" i="7"/>
  <c r="BM3378" i="7"/>
  <c r="BM9762" i="7"/>
  <c r="BM9423" i="7"/>
  <c r="BM9140" i="7"/>
  <c r="BM9025" i="7"/>
  <c r="BM8696" i="7"/>
  <c r="BM8652" i="7"/>
  <c r="BM9212" i="7"/>
  <c r="BM9301" i="7"/>
  <c r="BM8330" i="7"/>
  <c r="BM7994" i="7"/>
  <c r="BM8654" i="7"/>
  <c r="BM8575" i="7"/>
  <c r="BM8122" i="7"/>
  <c r="BM7698" i="7"/>
  <c r="BM8057" i="7"/>
  <c r="BM7671" i="7"/>
  <c r="BM8027" i="7"/>
  <c r="BM8232" i="7"/>
  <c r="BM8729" i="7"/>
  <c r="BM8007" i="7"/>
  <c r="BM8070" i="7"/>
  <c r="BM7552" i="7"/>
  <c r="BM7394" i="7"/>
  <c r="BM7250" i="7"/>
  <c r="BM7717" i="7"/>
  <c r="BM8103" i="7"/>
  <c r="BM7693" i="7"/>
  <c r="BM7453" i="7"/>
  <c r="BM7309" i="7"/>
  <c r="BM7955" i="7"/>
  <c r="BM8441" i="7"/>
  <c r="BM7941" i="7"/>
  <c r="BM7556" i="7"/>
  <c r="BM7754" i="7"/>
  <c r="BM8142" i="7"/>
  <c r="BM7356" i="7"/>
  <c r="BM7738" i="7"/>
  <c r="BM7656" i="7"/>
  <c r="BM7687" i="7"/>
  <c r="BM7173" i="7"/>
  <c r="BM8299" i="7"/>
  <c r="BM7494" i="7"/>
  <c r="BM7248" i="7"/>
  <c r="BM7022" i="7"/>
  <c r="BM6899" i="7"/>
  <c r="BM6791" i="7"/>
  <c r="BM6683" i="7"/>
  <c r="BM7765" i="7"/>
  <c r="BM7353" i="7"/>
  <c r="BM7080" i="7"/>
  <c r="BM7682" i="7"/>
  <c r="BM7204" i="7"/>
  <c r="BM8160" i="7"/>
  <c r="BM7939" i="7"/>
  <c r="BM7475" i="7"/>
  <c r="BM7175" i="7"/>
  <c r="BM7923" i="7"/>
  <c r="BM7266" i="7"/>
  <c r="BM6931" i="7"/>
  <c r="BM6596" i="7"/>
  <c r="BM6445" i="7"/>
  <c r="BM6349" i="7"/>
  <c r="BM6265" i="7"/>
  <c r="BM6175" i="7"/>
  <c r="BM7521" i="7"/>
  <c r="BM7141" i="7"/>
  <c r="BM6903" i="7"/>
  <c r="BM6714" i="7"/>
  <c r="BM6556" i="7"/>
  <c r="BM7421" i="7"/>
  <c r="BM7082" i="7"/>
  <c r="BM6894" i="7"/>
  <c r="BM6712" i="7"/>
  <c r="BM6582" i="7"/>
  <c r="BM6474" i="7"/>
  <c r="BM6402" i="7"/>
  <c r="BM6330" i="7"/>
  <c r="BM6258" i="7"/>
  <c r="BM6186" i="7"/>
  <c r="BM7456" i="7"/>
  <c r="BM7164" i="7"/>
  <c r="BM6943" i="7"/>
  <c r="BM6748" i="7"/>
  <c r="BM6606" i="7"/>
  <c r="BM6489" i="7"/>
  <c r="BM6417" i="7"/>
  <c r="BM7579" i="7"/>
  <c r="BM6954" i="7"/>
  <c r="BM6730" i="7"/>
  <c r="BM6466" i="7"/>
  <c r="BM7437" i="7"/>
  <c r="BM7038" i="7"/>
  <c r="BM6830" i="7"/>
  <c r="BM6991" i="7"/>
  <c r="BM6668" i="7"/>
  <c r="BM6437" i="7"/>
  <c r="BM6269" i="7"/>
  <c r="BM6100" i="7"/>
  <c r="BM6028" i="7"/>
  <c r="BM5956" i="7"/>
  <c r="BM5884" i="7"/>
  <c r="BM5812" i="7"/>
  <c r="BM7245" i="7"/>
  <c r="BM6909" i="7"/>
  <c r="BM6597" i="7"/>
  <c r="BM6374" i="7"/>
  <c r="BM6152" i="7"/>
  <c r="BM7290" i="7"/>
  <c r="BM7019" i="7"/>
  <c r="BM6788" i="7"/>
  <c r="BM6547" i="7"/>
  <c r="BM6340" i="7"/>
  <c r="BM6093" i="7"/>
  <c r="BM6021" i="7"/>
  <c r="BM5949" i="7"/>
  <c r="BM5877" i="7"/>
  <c r="BM7509" i="7"/>
  <c r="BM6946" i="7"/>
  <c r="BM6784" i="7"/>
  <c r="BM6347" i="7"/>
  <c r="BM6203" i="7"/>
  <c r="BM7420" i="7"/>
  <c r="BM6865" i="7"/>
  <c r="BM6574" i="7"/>
  <c r="BM6371" i="7"/>
  <c r="BM7134" i="7"/>
  <c r="BM6891" i="7"/>
  <c r="BM7190" i="7"/>
  <c r="BM6970" i="7"/>
  <c r="BM6808" i="7"/>
  <c r="BM6249" i="7"/>
  <c r="BM7117" i="7"/>
  <c r="BM6104" i="7"/>
  <c r="BM5996" i="7"/>
  <c r="BM5852" i="7"/>
  <c r="BM6768" i="7"/>
  <c r="BM6440" i="7"/>
  <c r="BM5940" i="7"/>
  <c r="BM6942" i="7"/>
  <c r="BM6281" i="7"/>
  <c r="BM6067" i="7"/>
  <c r="BM5899" i="7"/>
  <c r="BM5750" i="7"/>
  <c r="BM5678" i="7"/>
  <c r="BM5606" i="7"/>
  <c r="BM5534" i="7"/>
  <c r="BM5462" i="7"/>
  <c r="BM5390" i="7"/>
  <c r="BM5318" i="7"/>
  <c r="BM5246" i="7"/>
  <c r="BM5174" i="7"/>
  <c r="BM5102" i="7"/>
  <c r="BM7452" i="7"/>
  <c r="BM6621" i="7"/>
  <c r="BM6171" i="7"/>
  <c r="BM5906" i="7"/>
  <c r="BM7040" i="7"/>
  <c r="BM6074" i="7"/>
  <c r="BM5922" i="7"/>
  <c r="BM5755" i="7"/>
  <c r="BM5683" i="7"/>
  <c r="BM5611" i="7"/>
  <c r="BM5539" i="7"/>
  <c r="BM5467" i="7"/>
  <c r="BM5395" i="7"/>
  <c r="BM5323" i="7"/>
  <c r="BM6699" i="7"/>
  <c r="BM6334" i="7"/>
  <c r="BM6146" i="7"/>
  <c r="BM5810" i="7"/>
  <c r="BM6588" i="7"/>
  <c r="BM6065" i="7"/>
  <c r="BM5945" i="7"/>
  <c r="BM5790" i="7"/>
  <c r="BM5718" i="7"/>
  <c r="BM5646" i="7"/>
  <c r="BM5574" i="7"/>
  <c r="BM5502" i="7"/>
  <c r="BM5430" i="7"/>
  <c r="BM5358" i="7"/>
  <c r="BM7589" i="7"/>
  <c r="BM6669" i="7"/>
  <c r="BM6290" i="7"/>
  <c r="BM5816" i="7"/>
  <c r="BM6274" i="7"/>
  <c r="BM6090" i="7"/>
  <c r="BM5959" i="7"/>
  <c r="BM5759" i="7"/>
  <c r="BM5687" i="7"/>
  <c r="BM5615" i="7"/>
  <c r="BM5543" i="7"/>
  <c r="BM6810" i="7"/>
  <c r="BM6424" i="7"/>
  <c r="BM5942" i="7"/>
  <c r="BM5808" i="7"/>
  <c r="BM5427" i="7"/>
  <c r="BM5214" i="7"/>
  <c r="BM5083" i="7"/>
  <c r="BM5845" i="7"/>
  <c r="BM5602" i="7"/>
  <c r="BM5363" i="7"/>
  <c r="BM5089" i="7"/>
  <c r="BM4989" i="7"/>
  <c r="BM4917" i="7"/>
  <c r="BM4845" i="7"/>
  <c r="BM4773" i="7"/>
  <c r="BM4701" i="7"/>
  <c r="BM4629" i="7"/>
  <c r="BM6089" i="7"/>
  <c r="BM5343" i="7"/>
  <c r="BM5184" i="7"/>
  <c r="BM5043" i="7"/>
  <c r="BM5673" i="7"/>
  <c r="BM5445" i="7"/>
  <c r="BM5244" i="7"/>
  <c r="BM5036" i="7"/>
  <c r="BM4964" i="7"/>
  <c r="BM4892" i="7"/>
  <c r="BM4820" i="7"/>
  <c r="BM4748" i="7"/>
  <c r="BM4676" i="7"/>
  <c r="BM4604" i="7"/>
  <c r="BM4532" i="7"/>
  <c r="BM4460" i="7"/>
  <c r="BM4388" i="7"/>
  <c r="BM4316" i="7"/>
  <c r="BM4244" i="7"/>
  <c r="BM5403" i="7"/>
  <c r="BM5176" i="7"/>
  <c r="BM6398" i="7"/>
  <c r="BM5614" i="7"/>
  <c r="BM5350" i="7"/>
  <c r="BM5161" i="7"/>
  <c r="BM5011" i="7"/>
  <c r="BM4939" i="7"/>
  <c r="BM4867" i="7"/>
  <c r="BM4795" i="7"/>
  <c r="BM4723" i="7"/>
  <c r="BM5525" i="7"/>
  <c r="BM5250" i="7"/>
  <c r="BM5119" i="7"/>
  <c r="BM5965" i="7"/>
  <c r="BM5649" i="7"/>
  <c r="BM5410" i="7"/>
  <c r="BM5167" i="7"/>
  <c r="BM5010" i="7"/>
  <c r="BM4938" i="7"/>
  <c r="BM4866" i="7"/>
  <c r="BM4794" i="7"/>
  <c r="BM4722" i="7"/>
  <c r="BM9378" i="7"/>
  <c r="BM9265" i="7"/>
  <c r="BM8813" i="7"/>
  <c r="BM8686" i="7"/>
  <c r="BM8617" i="7"/>
  <c r="BM8587" i="7"/>
  <c r="BM8947" i="7"/>
  <c r="BM8985" i="7"/>
  <c r="BM9200" i="7"/>
  <c r="BM7958" i="7"/>
  <c r="BM8347" i="7"/>
  <c r="BM8489" i="7"/>
  <c r="BM8086" i="7"/>
  <c r="BM7626" i="7"/>
  <c r="BM7956" i="7"/>
  <c r="BM7651" i="7"/>
  <c r="BM8009" i="7"/>
  <c r="BM8208" i="7"/>
  <c r="BM8388" i="7"/>
  <c r="BM7989" i="7"/>
  <c r="BM8004" i="7"/>
  <c r="BM7526" i="7"/>
  <c r="BM7382" i="7"/>
  <c r="BM7238" i="7"/>
  <c r="BM7694" i="7"/>
  <c r="BM8003" i="7"/>
  <c r="BM7669" i="7"/>
  <c r="BM7441" i="7"/>
  <c r="BM7297" i="7"/>
  <c r="BM7894" i="7"/>
  <c r="BM8356" i="7"/>
  <c r="BM7881" i="7"/>
  <c r="BM8491" i="7"/>
  <c r="BM7720" i="7"/>
  <c r="BM8061" i="7"/>
  <c r="BM7307" i="7"/>
  <c r="BM7689" i="7"/>
  <c r="BM7625" i="7"/>
  <c r="BM7546" i="7"/>
  <c r="BM7153" i="7"/>
  <c r="BM7985" i="7"/>
  <c r="BM7470" i="7"/>
  <c r="BM7218" i="7"/>
  <c r="BM7002" i="7"/>
  <c r="BM6887" i="7"/>
  <c r="BM6779" i="7"/>
  <c r="BM6671" i="7"/>
  <c r="BM7714" i="7"/>
  <c r="BM7312" i="7"/>
  <c r="BM7054" i="7"/>
  <c r="BM7635" i="7"/>
  <c r="BM8280" i="7"/>
  <c r="BM8039" i="7"/>
  <c r="BM7890" i="7"/>
  <c r="BM7451" i="7"/>
  <c r="BM7149" i="7"/>
  <c r="BM7618" i="7"/>
  <c r="BM7220" i="7"/>
  <c r="BM6895" i="7"/>
  <c r="BM6570" i="7"/>
  <c r="BM6433" i="7"/>
  <c r="BM6343" i="7"/>
  <c r="BM6253" i="7"/>
  <c r="BM6169" i="7"/>
  <c r="BM7497" i="7"/>
  <c r="BM7131" i="7"/>
  <c r="BM6885" i="7"/>
  <c r="BM6705" i="7"/>
  <c r="BM6543" i="7"/>
  <c r="BM7380" i="7"/>
  <c r="BM7062" i="7"/>
  <c r="BM6876" i="7"/>
  <c r="BM6697" i="7"/>
  <c r="BM6575" i="7"/>
  <c r="BM6468" i="7"/>
  <c r="BM6396" i="7"/>
  <c r="BM6324" i="7"/>
  <c r="BM6252" i="7"/>
  <c r="BM6180" i="7"/>
  <c r="BM7432" i="7"/>
  <c r="BM7155" i="7"/>
  <c r="BM6925" i="7"/>
  <c r="BM6733" i="7"/>
  <c r="BM6598" i="7"/>
  <c r="BM6483" i="7"/>
  <c r="BM6411" i="7"/>
  <c r="BM7438" i="7"/>
  <c r="BM6940" i="7"/>
  <c r="BM6706" i="7"/>
  <c r="BM6448" i="7"/>
  <c r="BM7401" i="7"/>
  <c r="BM6980" i="7"/>
  <c r="BM8262" i="7"/>
  <c r="BM6951" i="7"/>
  <c r="BM6644" i="7"/>
  <c r="BM6419" i="7"/>
  <c r="BM6254" i="7"/>
  <c r="BM6094" i="7"/>
  <c r="BM6022" i="7"/>
  <c r="BM5950" i="7"/>
  <c r="BM5878" i="7"/>
  <c r="BM5806" i="7"/>
  <c r="BM7222" i="7"/>
  <c r="BM6870" i="7"/>
  <c r="BM6567" i="7"/>
  <c r="BM6357" i="7"/>
  <c r="BM6144" i="7"/>
  <c r="BM7269" i="7"/>
  <c r="BM6990" i="7"/>
  <c r="BM6763" i="7"/>
  <c r="BM6527" i="7"/>
  <c r="BM6316" i="7"/>
  <c r="BM6087" i="7"/>
  <c r="BM6015" i="7"/>
  <c r="BM5943" i="7"/>
  <c r="BM5871" i="7"/>
  <c r="BM7461" i="7"/>
  <c r="BM6934" i="7"/>
  <c r="BM6774" i="7"/>
  <c r="BM6332" i="7"/>
  <c r="BM6188" i="7"/>
  <c r="BM7390" i="7"/>
  <c r="BM6825" i="7"/>
  <c r="BM6565" i="7"/>
  <c r="BM6363" i="7"/>
  <c r="BM7118" i="7"/>
  <c r="BM6852" i="7"/>
  <c r="BM7158" i="7"/>
  <c r="BM6956" i="7"/>
  <c r="BM6794" i="7"/>
  <c r="BM6225" i="7"/>
  <c r="BM6802" i="7"/>
  <c r="BM6096" i="7"/>
  <c r="BM5981" i="7"/>
  <c r="BM5837" i="7"/>
  <c r="BM6741" i="7"/>
  <c r="BM6416" i="7"/>
  <c r="BM5916" i="7"/>
  <c r="BM6888" i="7"/>
  <c r="BM6267" i="7"/>
  <c r="BM6059" i="7"/>
  <c r="BM5875" i="7"/>
  <c r="BM5744" i="7"/>
  <c r="BM5672" i="7"/>
  <c r="BM5600" i="7"/>
  <c r="BM5528" i="7"/>
  <c r="BM5456" i="7"/>
  <c r="BM5384" i="7"/>
  <c r="BM5312" i="7"/>
  <c r="BM5240" i="7"/>
  <c r="BM5168" i="7"/>
  <c r="BM5096" i="7"/>
  <c r="BM7332" i="7"/>
  <c r="BM6571" i="7"/>
  <c r="BM6160" i="7"/>
  <c r="BM5891" i="7"/>
  <c r="BM6824" i="7"/>
  <c r="BM6066" i="7"/>
  <c r="BM5898" i="7"/>
  <c r="BM5749" i="7"/>
  <c r="BM5677" i="7"/>
  <c r="BM5605" i="7"/>
  <c r="BM5533" i="7"/>
  <c r="BM5461" i="7"/>
  <c r="BM5389" i="7"/>
  <c r="BM5317" i="7"/>
  <c r="BM6672" i="7"/>
  <c r="BM6320" i="7"/>
  <c r="BM6132" i="7"/>
  <c r="BM5803" i="7"/>
  <c r="BM6564" i="7"/>
  <c r="BM6055" i="7"/>
  <c r="BM5936" i="7"/>
  <c r="BM5784" i="7"/>
  <c r="BM5712" i="7"/>
  <c r="BM5640" i="7"/>
  <c r="BM5568" i="7"/>
  <c r="BM5496" i="7"/>
  <c r="BM5424" i="7"/>
  <c r="BM5352" i="7"/>
  <c r="BM7410" i="7"/>
  <c r="BM6638" i="7"/>
  <c r="BM6194" i="7"/>
  <c r="BM7587" i="7"/>
  <c r="BM6262" i="7"/>
  <c r="BM6080" i="7"/>
  <c r="BM5935" i="7"/>
  <c r="BM5753" i="7"/>
  <c r="BM5681" i="7"/>
  <c r="BM5609" i="7"/>
  <c r="BM5537" i="7"/>
  <c r="BM6780" i="7"/>
  <c r="BM6404" i="7"/>
  <c r="BM5927" i="7"/>
  <c r="BM5801" i="7"/>
  <c r="BM5416" i="7"/>
  <c r="BM5207" i="7"/>
  <c r="BM5070" i="7"/>
  <c r="BM5802" i="7"/>
  <c r="BM5584" i="7"/>
  <c r="BM5313" i="7"/>
  <c r="BM5076" i="7"/>
  <c r="BM4983" i="7"/>
  <c r="BM4911" i="7"/>
  <c r="BM4839" i="7"/>
  <c r="BM4767" i="7"/>
  <c r="BM4695" i="7"/>
  <c r="BM4623" i="7"/>
  <c r="BM6035" i="7"/>
  <c r="BM5332" i="7"/>
  <c r="BM5177" i="7"/>
  <c r="BM7378" i="7"/>
  <c r="BM5655" i="7"/>
  <c r="BM5434" i="7"/>
  <c r="BM5229" i="7"/>
  <c r="BM5030" i="7"/>
  <c r="BM4958" i="7"/>
  <c r="BM4886" i="7"/>
  <c r="BM4814" i="7"/>
  <c r="BM4742" i="7"/>
  <c r="BM4670" i="7"/>
  <c r="BM4598" i="7"/>
  <c r="BM4526" i="7"/>
  <c r="BM4454" i="7"/>
  <c r="BM4382" i="7"/>
  <c r="BM4310" i="7"/>
  <c r="BM4238" i="7"/>
  <c r="BM5392" i="7"/>
  <c r="BM5169" i="7"/>
  <c r="BM6298" i="7"/>
  <c r="BM5596" i="7"/>
  <c r="BM5339" i="7"/>
  <c r="BM5133" i="7"/>
  <c r="BM5005" i="7"/>
  <c r="BM4933" i="7"/>
  <c r="BM4861" i="7"/>
  <c r="BM4789" i="7"/>
  <c r="BM4717" i="7"/>
  <c r="BM5513" i="7"/>
  <c r="BM5235" i="7"/>
  <c r="BM5106" i="7"/>
  <c r="BM9182" i="7"/>
  <c r="BM8275" i="7"/>
  <c r="BM7991" i="7"/>
  <c r="BM7370" i="7"/>
  <c r="BM7285" i="7"/>
  <c r="BM7996" i="7"/>
  <c r="BM7954" i="7"/>
  <c r="BM6665" i="7"/>
  <c r="BM7948" i="7"/>
  <c r="BM6877" i="7"/>
  <c r="BM7449" i="7"/>
  <c r="BM7052" i="7"/>
  <c r="BM6318" i="7"/>
  <c r="BM6724" i="7"/>
  <c r="BM6682" i="7"/>
  <c r="BM6620" i="7"/>
  <c r="BM5872" i="7"/>
  <c r="BM6137" i="7"/>
  <c r="BM6081" i="7"/>
  <c r="BM6750" i="7"/>
  <c r="BM7780" i="7"/>
  <c r="BM6201" i="7"/>
  <c r="BM6395" i="7"/>
  <c r="BM5738" i="7"/>
  <c r="BM5306" i="7"/>
  <c r="BM6147" i="7"/>
  <c r="BM5671" i="7"/>
  <c r="BM6645" i="7"/>
  <c r="BM5921" i="7"/>
  <c r="BM5418" i="7"/>
  <c r="BM6248" i="7"/>
  <c r="BM5531" i="7"/>
  <c r="BM5200" i="7"/>
  <c r="BM4977" i="7"/>
  <c r="BM5982" i="7"/>
  <c r="BM5220" i="7"/>
  <c r="BM4736" i="7"/>
  <c r="BM4520" i="7"/>
  <c r="BM4304" i="7"/>
  <c r="BM5154" i="7"/>
  <c r="BM5309" i="7"/>
  <c r="BM4927" i="7"/>
  <c r="BM4711" i="7"/>
  <c r="BM5093" i="7"/>
  <c r="BM5577" i="7"/>
  <c r="BM5112" i="7"/>
  <c r="BM4950" i="7"/>
  <c r="BM4824" i="7"/>
  <c r="BM4698" i="7"/>
  <c r="BM4590" i="7"/>
  <c r="BM5368" i="7"/>
  <c r="BM5105" i="7"/>
  <c r="BM5680" i="7"/>
  <c r="BM5315" i="7"/>
  <c r="BM5052" i="7"/>
  <c r="BM4937" i="7"/>
  <c r="BM4829" i="7"/>
  <c r="BM4721" i="7"/>
  <c r="BM4613" i="7"/>
  <c r="BM4395" i="7"/>
  <c r="BM5179" i="7"/>
  <c r="BM4557" i="7"/>
  <c r="BM4237" i="7"/>
  <c r="BM4135" i="7"/>
  <c r="BM4045" i="7"/>
  <c r="BM3961" i="7"/>
  <c r="BM3877" i="7"/>
  <c r="BM3787" i="7"/>
  <c r="BM5263" i="7"/>
  <c r="BM4573" i="7"/>
  <c r="BM4367" i="7"/>
  <c r="BM4206" i="7"/>
  <c r="BM4116" i="7"/>
  <c r="BM4032" i="7"/>
  <c r="BM3942" i="7"/>
  <c r="BM3858" i="7"/>
  <c r="BM3774" i="7"/>
  <c r="BM3684" i="7"/>
  <c r="BM3600" i="7"/>
  <c r="BM3510" i="7"/>
  <c r="BM3426" i="7"/>
  <c r="BM4564" i="7"/>
  <c r="BM4347" i="7"/>
  <c r="BM5123" i="7"/>
  <c r="BM4582" i="7"/>
  <c r="BM4366" i="7"/>
  <c r="BM4205" i="7"/>
  <c r="BM4115" i="7"/>
  <c r="BM4031" i="7"/>
  <c r="BM3941" i="7"/>
  <c r="BM4553" i="7"/>
  <c r="BM4398" i="7"/>
  <c r="BM5296" i="7"/>
  <c r="BM4606" i="7"/>
  <c r="BM4306" i="7"/>
  <c r="BM4180" i="7"/>
  <c r="BM4096" i="7"/>
  <c r="BM5151" i="7"/>
  <c r="BM4495" i="7"/>
  <c r="BM4312" i="7"/>
  <c r="BM5032" i="7"/>
  <c r="BM4569" i="7"/>
  <c r="BM4357" i="7"/>
  <c r="BM4203" i="7"/>
  <c r="BM4113" i="7"/>
  <c r="BM4029" i="7"/>
  <c r="BM3945" i="7"/>
  <c r="BM3855" i="7"/>
  <c r="BM3771" i="7"/>
  <c r="BM6776" i="7"/>
  <c r="BM3892" i="7"/>
  <c r="BM4324" i="7"/>
  <c r="BM3507" i="7"/>
  <c r="BM4402" i="7"/>
  <c r="BM3926" i="7"/>
  <c r="BM4597" i="7"/>
  <c r="BM3698" i="7"/>
  <c r="BM3520" i="7"/>
  <c r="BM4265" i="7"/>
  <c r="BM3479" i="7"/>
  <c r="BM3360" i="7"/>
  <c r="BM3282" i="7"/>
  <c r="BM3210" i="7"/>
  <c r="BM3138" i="7"/>
  <c r="BM4549" i="7"/>
  <c r="BM4094" i="7"/>
  <c r="BM3851" i="7"/>
  <c r="BM3697" i="7"/>
  <c r="BM3543" i="7"/>
  <c r="BM5187" i="7"/>
  <c r="BM3713" i="7"/>
  <c r="BM3497" i="7"/>
  <c r="BM4154" i="7"/>
  <c r="BM3658" i="7"/>
  <c r="BM3496" i="7"/>
  <c r="BM3315" i="7"/>
  <c r="BM4330" i="7"/>
  <c r="BM3657" i="7"/>
  <c r="BM3345" i="7"/>
  <c r="BM3208" i="7"/>
  <c r="BM3020" i="7"/>
  <c r="BM3988" i="7"/>
  <c r="BM3547" i="7"/>
  <c r="BM3292" i="7"/>
  <c r="BM3107" i="7"/>
  <c r="BM2980" i="7"/>
  <c r="BM2894" i="7"/>
  <c r="BM2822" i="7"/>
  <c r="BM2750" i="7"/>
  <c r="BM2678" i="7"/>
  <c r="BM2606" i="7"/>
  <c r="BM2534" i="7"/>
  <c r="BM2462" i="7"/>
  <c r="BM2390" i="7"/>
  <c r="BM2318" i="7"/>
  <c r="BM2246" i="7"/>
  <c r="BM2174" i="7"/>
  <c r="BM2102" i="7"/>
  <c r="BM2030" i="7"/>
  <c r="BM1958" i="7"/>
  <c r="BM3682" i="7"/>
  <c r="BM3517" i="7"/>
  <c r="BM3281" i="7"/>
  <c r="BM3171" i="7"/>
  <c r="BM3012" i="7"/>
  <c r="BM3886" i="7"/>
  <c r="BM3482" i="7"/>
  <c r="BM3271" i="7"/>
  <c r="BM3018" i="7"/>
  <c r="BM2917" i="7"/>
  <c r="BM2845" i="7"/>
  <c r="BM2773" i="7"/>
  <c r="BM2701" i="7"/>
  <c r="BM2629" i="7"/>
  <c r="BM2557" i="7"/>
  <c r="BM2485" i="7"/>
  <c r="BM2413" i="7"/>
  <c r="BM2341" i="7"/>
  <c r="BM2269" i="7"/>
  <c r="BM2197" i="7"/>
  <c r="BM2125" i="7"/>
  <c r="BM2053" i="7"/>
  <c r="BM3740" i="7"/>
  <c r="BM3404" i="7"/>
  <c r="BM3242" i="7"/>
  <c r="BM3122" i="7"/>
  <c r="BM2965" i="7"/>
  <c r="BM3665" i="7"/>
  <c r="BM3490" i="7"/>
  <c r="BM3279" i="7"/>
  <c r="BM3105" i="7"/>
  <c r="BM2978" i="7"/>
  <c r="BM3850" i="7"/>
  <c r="BM3392" i="7"/>
  <c r="BM3231" i="7"/>
  <c r="BM3056" i="7"/>
  <c r="BM4409" i="7"/>
  <c r="BM3634" i="7"/>
  <c r="BM3443" i="7"/>
  <c r="BM3256" i="7"/>
  <c r="BM3135" i="7"/>
  <c r="BM2976" i="7"/>
  <c r="BM3773" i="7"/>
  <c r="BM3418" i="7"/>
  <c r="BM3255" i="7"/>
  <c r="BM3134" i="7"/>
  <c r="BM2962" i="7"/>
  <c r="BM2915" i="7"/>
  <c r="BM2699" i="7"/>
  <c r="BM2535" i="7"/>
  <c r="BM2319" i="7"/>
  <c r="BM2164" i="7"/>
  <c r="BM3796" i="7"/>
  <c r="BM2932" i="7"/>
  <c r="BM2716" i="7"/>
  <c r="BM2410" i="7"/>
  <c r="BM2052" i="7"/>
  <c r="BM1929" i="7"/>
  <c r="BM1857" i="7"/>
  <c r="BM1785" i="7"/>
  <c r="BM1713" i="7"/>
  <c r="BM1641" i="7"/>
  <c r="BM3152" i="7"/>
  <c r="BM2823" i="7"/>
  <c r="BM2615" i="7"/>
  <c r="BM2451" i="7"/>
  <c r="BM2271" i="7"/>
  <c r="BM2139" i="7"/>
  <c r="BM1959" i="7"/>
  <c r="BM2856" i="7"/>
  <c r="BM2640" i="7"/>
  <c r="BM2470" i="7"/>
  <c r="BM2146" i="7"/>
  <c r="BM1965" i="7"/>
  <c r="BM1886" i="7"/>
  <c r="BM1814" i="7"/>
  <c r="BM1742" i="7"/>
  <c r="BM1670" i="7"/>
  <c r="BM1598" i="7"/>
  <c r="BM1526" i="7"/>
  <c r="BM1454" i="7"/>
  <c r="BM1382" i="7"/>
  <c r="BM1310" i="7"/>
  <c r="BM2909" i="7"/>
  <c r="BM2693" i="7"/>
  <c r="BM2520" i="7"/>
  <c r="BM2304" i="7"/>
  <c r="BM2129" i="7"/>
  <c r="BM3247" i="7"/>
  <c r="BM2836" i="7"/>
  <c r="BM2541" i="7"/>
  <c r="BM2325" i="7"/>
  <c r="BM2112" i="7"/>
  <c r="BM1977" i="7"/>
  <c r="BM3016" i="7"/>
  <c r="BM2763" i="7"/>
  <c r="BM2574" i="7"/>
  <c r="BM2364" i="7"/>
  <c r="BM2200" i="7"/>
  <c r="BM4475" i="7"/>
  <c r="BM2904" i="7"/>
  <c r="BM2688" i="7"/>
  <c r="BM2394" i="7"/>
  <c r="BM2087" i="7"/>
  <c r="BM1938" i="7"/>
  <c r="BM1866" i="7"/>
  <c r="BM3411" i="7"/>
  <c r="BM2867" i="7"/>
  <c r="BM2651" i="7"/>
  <c r="BM2435" i="7"/>
  <c r="BM2266" i="7"/>
  <c r="BM2127" i="7"/>
  <c r="BM4040" i="7"/>
  <c r="BM2957" i="7"/>
  <c r="BM2740" i="7"/>
  <c r="BM2560" i="7"/>
  <c r="BM2373" i="7"/>
  <c r="BM2055" i="7"/>
  <c r="BM1925" i="7"/>
  <c r="BM1853" i="7"/>
  <c r="BM1781" i="7"/>
  <c r="BM1709" i="7"/>
  <c r="BM1637" i="7"/>
  <c r="BM3467" i="7"/>
  <c r="BM1882" i="7"/>
  <c r="BM1487" i="7"/>
  <c r="BM1288" i="7"/>
  <c r="BM1216" i="7"/>
  <c r="BM1144" i="7"/>
  <c r="BM1072" i="7"/>
  <c r="BM1000" i="7"/>
  <c r="BM928" i="7"/>
  <c r="BM856" i="7"/>
  <c r="BM784" i="7"/>
  <c r="BM712" i="7"/>
  <c r="BM640" i="7"/>
  <c r="BM568" i="7"/>
  <c r="BM496" i="7"/>
  <c r="BM424" i="7"/>
  <c r="BM352" i="7"/>
  <c r="BM280" i="7"/>
  <c r="BM208" i="7"/>
  <c r="BM136" i="7"/>
  <c r="BM3464" i="7"/>
  <c r="BM8386" i="7"/>
  <c r="BM8059" i="7"/>
  <c r="BM8373" i="7"/>
  <c r="BM7298" i="7"/>
  <c r="BM8442" i="7"/>
  <c r="BM7627" i="7"/>
  <c r="BM7668" i="7"/>
  <c r="BM8437" i="7"/>
  <c r="BM7633" i="7"/>
  <c r="BM6698" i="7"/>
  <c r="BM7206" i="7"/>
  <c r="BM6966" i="7"/>
  <c r="BM6282" i="7"/>
  <c r="BM6652" i="7"/>
  <c r="BM6560" i="7"/>
  <c r="BM6509" i="7"/>
  <c r="BM5836" i="7"/>
  <c r="BM7396" i="7"/>
  <c r="BM6045" i="7"/>
  <c r="BM6566" i="7"/>
  <c r="BM7215" i="7"/>
  <c r="BM6141" i="7"/>
  <c r="BM6125" i="7"/>
  <c r="BM5702" i="7"/>
  <c r="BM5270" i="7"/>
  <c r="BM5954" i="7"/>
  <c r="BM5635" i="7"/>
  <c r="BM6431" i="7"/>
  <c r="BM5849" i="7"/>
  <c r="BM5382" i="7"/>
  <c r="BM6154" i="7"/>
  <c r="BM7014" i="7"/>
  <c r="BM5142" i="7"/>
  <c r="BM4941" i="7"/>
  <c r="BM5465" i="7"/>
  <c r="BM5088" i="7"/>
  <c r="BM4724" i="7"/>
  <c r="BM4508" i="7"/>
  <c r="BM4292" i="7"/>
  <c r="BM5140" i="7"/>
  <c r="BM5291" i="7"/>
  <c r="BM4915" i="7"/>
  <c r="BM4699" i="7"/>
  <c r="BM5067" i="7"/>
  <c r="BM5541" i="7"/>
  <c r="BM5086" i="7"/>
  <c r="BM4932" i="7"/>
  <c r="BM4818" i="7"/>
  <c r="BM4686" i="7"/>
  <c r="BM4578" i="7"/>
  <c r="BM5281" i="7"/>
  <c r="BM5079" i="7"/>
  <c r="BM5644" i="7"/>
  <c r="BM5297" i="7"/>
  <c r="BM5033" i="7"/>
  <c r="BM4925" i="7"/>
  <c r="BM4817" i="7"/>
  <c r="BM4709" i="7"/>
  <c r="BM4576" i="7"/>
  <c r="BM4362" i="7"/>
  <c r="BM5097" i="7"/>
  <c r="BM4516" i="7"/>
  <c r="BM4225" i="7"/>
  <c r="BM4129" i="7"/>
  <c r="BM4039" i="7"/>
  <c r="BM3955" i="7"/>
  <c r="BM3865" i="7"/>
  <c r="BM3781" i="7"/>
  <c r="BM5215" i="7"/>
  <c r="BM4555" i="7"/>
  <c r="BM4354" i="7"/>
  <c r="BM4194" i="7"/>
  <c r="BM4110" i="7"/>
  <c r="BM4026" i="7"/>
  <c r="BM3936" i="7"/>
  <c r="BM3852" i="7"/>
  <c r="BM3762" i="7"/>
  <c r="BM3678" i="7"/>
  <c r="BM3594" i="7"/>
  <c r="BM3504" i="7"/>
  <c r="BM3420" i="7"/>
  <c r="BM4546" i="7"/>
  <c r="BM4327" i="7"/>
  <c r="BM5008" i="7"/>
  <c r="BM4563" i="7"/>
  <c r="BM4353" i="7"/>
  <c r="BM4193" i="7"/>
  <c r="BM4109" i="7"/>
  <c r="BM4025" i="7"/>
  <c r="BM3935" i="7"/>
  <c r="BM4545" i="7"/>
  <c r="BM4372" i="7"/>
  <c r="BM5077" i="7"/>
  <c r="BM4591" i="7"/>
  <c r="BM4293" i="7"/>
  <c r="BM4174" i="7"/>
  <c r="BM4084" i="7"/>
  <c r="BM5071" i="7"/>
  <c r="BM4487" i="7"/>
  <c r="BM4299" i="7"/>
  <c r="BM4996" i="7"/>
  <c r="BM4542" i="7"/>
  <c r="BM4344" i="7"/>
  <c r="BM4197" i="7"/>
  <c r="BM4107" i="7"/>
  <c r="BM4023" i="7"/>
  <c r="BM3933" i="7"/>
  <c r="BM3849" i="7"/>
  <c r="BM3765" i="7"/>
  <c r="BM5130" i="7"/>
  <c r="BM3880" i="7"/>
  <c r="BM3998" i="7"/>
  <c r="BM3494" i="7"/>
  <c r="BM4297" i="7"/>
  <c r="BM3914" i="7"/>
  <c r="BM4523" i="7"/>
  <c r="BM3673" i="7"/>
  <c r="BM3513" i="7"/>
  <c r="BM4239" i="7"/>
  <c r="BM3466" i="7"/>
  <c r="BM3354" i="7"/>
  <c r="BM3276" i="7"/>
  <c r="BM3204" i="7"/>
  <c r="BM3132" i="7"/>
  <c r="BM4517" i="7"/>
  <c r="BM4070" i="7"/>
  <c r="BM3839" i="7"/>
  <c r="BM3671" i="7"/>
  <c r="BM3527" i="7"/>
  <c r="BM4631" i="7"/>
  <c r="BM3704" i="7"/>
  <c r="BM3484" i="7"/>
  <c r="BM4088" i="7"/>
  <c r="BM3644" i="7"/>
  <c r="BM3475" i="7"/>
  <c r="BM3304" i="7"/>
  <c r="BM4258" i="7"/>
  <c r="BM3628" i="7"/>
  <c r="BM3334" i="7"/>
  <c r="BM3200" i="7"/>
  <c r="BM3013" i="7"/>
  <c r="BM3920" i="7"/>
  <c r="BM3495" i="7"/>
  <c r="BM3283" i="7"/>
  <c r="BM3100" i="7"/>
  <c r="BM2967" i="7"/>
  <c r="BM2888" i="7"/>
  <c r="BM2816" i="7"/>
  <c r="BM2744" i="7"/>
  <c r="BM2672" i="7"/>
  <c r="BM2600" i="7"/>
  <c r="BM2528" i="7"/>
  <c r="BM2456" i="7"/>
  <c r="BM2384" i="7"/>
  <c r="BM2312" i="7"/>
  <c r="BM2240" i="7"/>
  <c r="BM2168" i="7"/>
  <c r="BM2096" i="7"/>
  <c r="BM2024" i="7"/>
  <c r="BM5625" i="7"/>
  <c r="BM3668" i="7"/>
  <c r="BM3449" i="7"/>
  <c r="BM3272" i="7"/>
  <c r="BM3163" i="7"/>
  <c r="BM2999" i="7"/>
  <c r="BM3833" i="7"/>
  <c r="BM3470" i="7"/>
  <c r="BM3154" i="7"/>
  <c r="BM3005" i="7"/>
  <c r="BM2911" i="7"/>
  <c r="BM2839" i="7"/>
  <c r="BM2767" i="7"/>
  <c r="BM2695" i="7"/>
  <c r="BM2623" i="7"/>
  <c r="BM2551" i="7"/>
  <c r="BM2479" i="7"/>
  <c r="BM2407" i="7"/>
  <c r="BM2335" i="7"/>
  <c r="BM2263" i="7"/>
  <c r="BM2191" i="7"/>
  <c r="BM2119" i="7"/>
  <c r="BM2047" i="7"/>
  <c r="BM3710" i="7"/>
  <c r="BM3393" i="7"/>
  <c r="BM3232" i="7"/>
  <c r="BM3113" i="7"/>
  <c r="BM4421" i="7"/>
  <c r="BM3651" i="7"/>
  <c r="BM3469" i="7"/>
  <c r="BM3268" i="7"/>
  <c r="BM3098" i="7"/>
  <c r="BM2971" i="7"/>
  <c r="BM3778" i="7"/>
  <c r="BM3381" i="7"/>
  <c r="BM3221" i="7"/>
  <c r="BM3049" i="7"/>
  <c r="BM4226" i="7"/>
  <c r="BM3620" i="7"/>
  <c r="BM3431" i="7"/>
  <c r="BM3248" i="7"/>
  <c r="BM3127" i="7"/>
  <c r="BM2963" i="7"/>
  <c r="BM3718" i="7"/>
  <c r="BM3409" i="7"/>
  <c r="BM3245" i="7"/>
  <c r="BM3125" i="7"/>
  <c r="BM4284" i="7"/>
  <c r="BM2897" i="7"/>
  <c r="BM2681" i="7"/>
  <c r="BM2524" i="7"/>
  <c r="BM2308" i="7"/>
  <c r="BM2140" i="7"/>
  <c r="BM3604" i="7"/>
  <c r="BM2914" i="7"/>
  <c r="BM2698" i="7"/>
  <c r="BM2369" i="7"/>
  <c r="BM2045" i="7"/>
  <c r="BM1923" i="7"/>
  <c r="BM1851" i="7"/>
  <c r="BM1779" i="7"/>
  <c r="BM1707" i="7"/>
  <c r="BM1635" i="7"/>
  <c r="BM3109" i="7"/>
  <c r="BM2805" i="7"/>
  <c r="BM2603" i="7"/>
  <c r="BM2440" i="7"/>
  <c r="BM2261" i="7"/>
  <c r="BM2130" i="7"/>
  <c r="BM3509" i="7"/>
  <c r="BM2838" i="7"/>
  <c r="BM2626" i="7"/>
  <c r="BM2429" i="7"/>
  <c r="BM2122" i="7"/>
  <c r="BM1952" i="7"/>
  <c r="BM1880" i="7"/>
  <c r="BM1808" i="7"/>
  <c r="BM1736" i="7"/>
  <c r="BM1664" i="7"/>
  <c r="BM1592" i="7"/>
  <c r="BM1520" i="7"/>
  <c r="BM1448" i="7"/>
  <c r="BM1376" i="7"/>
  <c r="BM1304" i="7"/>
  <c r="BM2891" i="7"/>
  <c r="BM2675" i="7"/>
  <c r="BM2511" i="7"/>
  <c r="BM2296" i="7"/>
  <c r="BM2105" i="7"/>
  <c r="BM3193" i="7"/>
  <c r="BM2818" i="7"/>
  <c r="BM2530" i="7"/>
  <c r="BM2314" i="7"/>
  <c r="BM2097" i="7"/>
  <c r="BM1957" i="7"/>
  <c r="BM2990" i="7"/>
  <c r="BM2745" i="7"/>
  <c r="BM9858" i="7"/>
  <c r="BM8435" i="7"/>
  <c r="BM8147" i="7"/>
  <c r="BM7226" i="7"/>
  <c r="BM7853" i="7"/>
  <c r="BM7283" i="7"/>
  <c r="BM7458" i="7"/>
  <c r="BM7667" i="7"/>
  <c r="BM7831" i="7"/>
  <c r="BM6563" i="7"/>
  <c r="BM7111" i="7"/>
  <c r="BM6858" i="7"/>
  <c r="BM6246" i="7"/>
  <c r="BM6585" i="7"/>
  <c r="BM6430" i="7"/>
  <c r="BM6401" i="7"/>
  <c r="BM7837" i="7"/>
  <c r="BM7242" i="7"/>
  <c r="BM6009" i="7"/>
  <c r="BM6323" i="7"/>
  <c r="BM7104" i="7"/>
  <c r="BM6742" i="7"/>
  <c r="BM5892" i="7"/>
  <c r="BM5666" i="7"/>
  <c r="BM5234" i="7"/>
  <c r="BM5882" i="7"/>
  <c r="BM5599" i="7"/>
  <c r="BM6305" i="7"/>
  <c r="BM5778" i="7"/>
  <c r="BM5346" i="7"/>
  <c r="BM6072" i="7"/>
  <c r="BM6747" i="7"/>
  <c r="BM5057" i="7"/>
  <c r="BM4905" i="7"/>
  <c r="BM5321" i="7"/>
  <c r="BM5024" i="7"/>
  <c r="BM4700" i="7"/>
  <c r="BM4484" i="7"/>
  <c r="BM4268" i="7"/>
  <c r="BM5081" i="7"/>
  <c r="BM5243" i="7"/>
  <c r="BM4891" i="7"/>
  <c r="BM7189" i="7"/>
  <c r="BM6377" i="7"/>
  <c r="BM5493" i="7"/>
  <c r="BM5053" i="7"/>
  <c r="BM4926" i="7"/>
  <c r="BM4806" i="7"/>
  <c r="BM4680" i="7"/>
  <c r="BM6807" i="7"/>
  <c r="BM5273" i="7"/>
  <c r="BM5059" i="7"/>
  <c r="BM5626" i="7"/>
  <c r="BM5289" i="7"/>
  <c r="BM5027" i="7"/>
  <c r="BM4919" i="7"/>
  <c r="BM4811" i="7"/>
  <c r="BM4703" i="7"/>
  <c r="BM4566" i="7"/>
  <c r="BM4349" i="7"/>
  <c r="BM5020" i="7"/>
  <c r="BM4492" i="7"/>
  <c r="BM4219" i="7"/>
  <c r="BM4117" i="7"/>
  <c r="BM4033" i="7"/>
  <c r="BM3949" i="7"/>
  <c r="BM3859" i="7"/>
  <c r="BM3775" i="7"/>
  <c r="BM5014" i="7"/>
  <c r="BM4539" i="7"/>
  <c r="BM4341" i="7"/>
  <c r="BM4188" i="7"/>
  <c r="BM4104" i="7"/>
  <c r="BM4014" i="7"/>
  <c r="BM3930" i="7"/>
  <c r="BM3846" i="7"/>
  <c r="BM3756" i="7"/>
  <c r="BM3672" i="7"/>
  <c r="BM3582" i="7"/>
  <c r="BM3498" i="7"/>
  <c r="BM6053" i="7"/>
  <c r="BM4522" i="7"/>
  <c r="BM4314" i="7"/>
  <c r="BM4936" i="7"/>
  <c r="BM4537" i="7"/>
  <c r="BM4333" i="7"/>
  <c r="BM4187" i="7"/>
  <c r="BM4103" i="7"/>
  <c r="BM4013" i="7"/>
  <c r="BM5999" i="7"/>
  <c r="BM4536" i="7"/>
  <c r="BM4359" i="7"/>
  <c r="BM5038" i="7"/>
  <c r="BM4528" i="7"/>
  <c r="BM4273" i="7"/>
  <c r="BM4168" i="7"/>
  <c r="BM4078" i="7"/>
  <c r="BM4675" i="7"/>
  <c r="BM4463" i="7"/>
  <c r="BM4279" i="7"/>
  <c r="BM4960" i="7"/>
  <c r="BM4527" i="7"/>
  <c r="BM4331" i="7"/>
  <c r="BM4185" i="7"/>
  <c r="BM4101" i="7"/>
  <c r="BM4017" i="7"/>
  <c r="BM3927" i="7"/>
  <c r="BM3843" i="7"/>
  <c r="BM3753" i="7"/>
  <c r="BM4612" i="7"/>
  <c r="BM3868" i="7"/>
  <c r="BM3940" i="7"/>
  <c r="BM3481" i="7"/>
  <c r="BM4245" i="7"/>
  <c r="BM3902" i="7"/>
  <c r="BM4459" i="7"/>
  <c r="BM3664" i="7"/>
  <c r="BM3506" i="7"/>
  <c r="BM3980" i="7"/>
  <c r="BM3453" i="7"/>
  <c r="BM3348" i="7"/>
  <c r="BM3270" i="7"/>
  <c r="BM3198" i="7"/>
  <c r="BM3126" i="7"/>
  <c r="BM4453" i="7"/>
  <c r="BM4046" i="7"/>
  <c r="BM3827" i="7"/>
  <c r="BM3663" i="7"/>
  <c r="BM3519" i="7"/>
  <c r="BM4577" i="7"/>
  <c r="BM3695" i="7"/>
  <c r="BM3471" i="7"/>
  <c r="BM3992" i="7"/>
  <c r="BM3629" i="7"/>
  <c r="BM3463" i="7"/>
  <c r="BM3295" i="7"/>
  <c r="BM4034" i="7"/>
  <c r="BM3573" i="7"/>
  <c r="BM3325" i="7"/>
  <c r="BM3190" i="7"/>
  <c r="BM3000" i="7"/>
  <c r="BM3862" i="7"/>
  <c r="BM3483" i="7"/>
  <c r="BM3253" i="7"/>
  <c r="BM3093" i="7"/>
  <c r="BM2954" i="7"/>
  <c r="BM2882" i="7"/>
  <c r="BM2810" i="7"/>
  <c r="BM2738" i="7"/>
  <c r="BM2666" i="7"/>
  <c r="BM2594" i="7"/>
  <c r="BM2522" i="7"/>
  <c r="BM2450" i="7"/>
  <c r="BM2378" i="7"/>
  <c r="BM2306" i="7"/>
  <c r="BM2234" i="7"/>
  <c r="BM2162" i="7"/>
  <c r="BM2090" i="7"/>
  <c r="BM2018" i="7"/>
  <c r="BM4990" i="7"/>
  <c r="BM3653" i="7"/>
  <c r="BM3437" i="7"/>
  <c r="BM3261" i="7"/>
  <c r="BM3147" i="7"/>
  <c r="BM2986" i="7"/>
  <c r="BM3806" i="7"/>
  <c r="BM3415" i="7"/>
  <c r="BM3130" i="7"/>
  <c r="BM2992" i="7"/>
  <c r="BM2905" i="7"/>
  <c r="BM2833" i="7"/>
  <c r="BM2761" i="7"/>
  <c r="BM2689" i="7"/>
  <c r="BM2617" i="7"/>
  <c r="BM2545" i="7"/>
  <c r="BM2473" i="7"/>
  <c r="BM2401" i="7"/>
  <c r="BM2329" i="7"/>
  <c r="BM2257" i="7"/>
  <c r="BM2185" i="7"/>
  <c r="BM2113" i="7"/>
  <c r="BM2041" i="7"/>
  <c r="BM3679" i="7"/>
  <c r="BM3382" i="7"/>
  <c r="BM3224" i="7"/>
  <c r="BM3091" i="7"/>
  <c r="BM4361" i="7"/>
  <c r="BM3637" i="7"/>
  <c r="BM3457" i="7"/>
  <c r="BM3259" i="7"/>
  <c r="BM3090" i="7"/>
  <c r="BM2958" i="7"/>
  <c r="BM3760" i="7"/>
  <c r="BM3370" i="7"/>
  <c r="BM3213" i="7"/>
  <c r="BM3036" i="7"/>
  <c r="BM4160" i="7"/>
  <c r="BM3605" i="7"/>
  <c r="BM3389" i="7"/>
  <c r="BM3238" i="7"/>
  <c r="BM3111" i="7"/>
  <c r="BM5143" i="7"/>
  <c r="BM3659" i="7"/>
  <c r="BM3377" i="7"/>
  <c r="BM3237" i="7"/>
  <c r="BM3110" i="7"/>
  <c r="BM3607" i="7"/>
  <c r="BM2879" i="7"/>
  <c r="BM2663" i="7"/>
  <c r="BM2483" i="7"/>
  <c r="BM2298" i="7"/>
  <c r="BM2116" i="7"/>
  <c r="BM3454" i="7"/>
  <c r="BM2896" i="7"/>
  <c r="BM2680" i="7"/>
  <c r="BM2358" i="7"/>
  <c r="BM2038" i="7"/>
  <c r="BM1917" i="7"/>
  <c r="BM1845" i="7"/>
  <c r="BM1773" i="7"/>
  <c r="BM1701" i="7"/>
  <c r="BM1629" i="7"/>
  <c r="BM3080" i="7"/>
  <c r="BM2787" i="7"/>
  <c r="BM2591" i="7"/>
  <c r="BM2399" i="7"/>
  <c r="BM2253" i="7"/>
  <c r="BM2115" i="7"/>
  <c r="BM3379" i="7"/>
  <c r="BM2820" i="7"/>
  <c r="BM2614" i="7"/>
  <c r="BM2418" i="7"/>
  <c r="BM2098" i="7"/>
  <c r="BM1946" i="7"/>
  <c r="BM1874" i="7"/>
  <c r="BM1802" i="7"/>
  <c r="BM1730" i="7"/>
  <c r="BM1658" i="7"/>
  <c r="BM1586" i="7"/>
  <c r="BM1514" i="7"/>
  <c r="BM1442" i="7"/>
  <c r="BM1370" i="7"/>
  <c r="BM1298" i="7"/>
  <c r="BM2873" i="7"/>
  <c r="BM2657" i="7"/>
  <c r="BM2500" i="7"/>
  <c r="BM2286" i="7"/>
  <c r="BM2081" i="7"/>
  <c r="BM3142" i="7"/>
  <c r="BM2800" i="7"/>
  <c r="BM2489" i="7"/>
  <c r="BM2232" i="7"/>
  <c r="BM2088" i="7"/>
  <c r="BM1951" i="7"/>
  <c r="BM2943" i="7"/>
  <c r="BM2727" i="7"/>
  <c r="BM2550" i="7"/>
  <c r="BM2344" i="7"/>
  <c r="BM2152" i="7"/>
  <c r="BM3872" i="7"/>
  <c r="BM2868" i="7"/>
  <c r="BM2652" i="7"/>
  <c r="BM2374" i="7"/>
  <c r="BM2056" i="7"/>
  <c r="BM1926" i="7"/>
  <c r="BM1854" i="7"/>
  <c r="BM3287" i="7"/>
  <c r="BM2831" i="7"/>
  <c r="BM2609" i="7"/>
  <c r="BM2415" i="7"/>
  <c r="BM2248" i="7"/>
  <c r="BM2103" i="7"/>
  <c r="BM3633" i="7"/>
  <c r="BM2920" i="7"/>
  <c r="BM2704" i="7"/>
  <c r="BM2537" i="7"/>
  <c r="BM2321" i="7"/>
  <c r="BM2027" i="7"/>
  <c r="BM1913" i="7"/>
  <c r="BM1841" i="7"/>
  <c r="BM1769" i="7"/>
  <c r="BM1697" i="7"/>
  <c r="BM1625" i="7"/>
  <c r="BM2956" i="7"/>
  <c r="BM1846" i="7"/>
  <c r="BM1463" i="7"/>
  <c r="BM1276" i="7"/>
  <c r="BM1204" i="7"/>
  <c r="BM1132" i="7"/>
  <c r="BM1060" i="7"/>
  <c r="BM988" i="7"/>
  <c r="BM916" i="7"/>
  <c r="BM844" i="7"/>
  <c r="BM772" i="7"/>
  <c r="BM700" i="7"/>
  <c r="BM628" i="7"/>
  <c r="BM556" i="7"/>
  <c r="BM484" i="7"/>
  <c r="BM412" i="7"/>
  <c r="BM340" i="7"/>
  <c r="BM268" i="7"/>
  <c r="BM196" i="7"/>
  <c r="BM124" i="7"/>
  <c r="BM2955" i="7"/>
  <c r="BM1980" i="7"/>
  <c r="BM1708" i="7"/>
  <c r="BM1551" i="7"/>
  <c r="BM1426" i="7"/>
  <c r="BM3400" i="7"/>
  <c r="BM1915" i="7"/>
  <c r="BM1378" i="7"/>
  <c r="BM1257" i="7"/>
  <c r="BM1185" i="7"/>
  <c r="BM1113" i="7"/>
  <c r="BM1041" i="7"/>
  <c r="BM969" i="7"/>
  <c r="BM897" i="7"/>
  <c r="BM825" i="7"/>
  <c r="BM753" i="7"/>
  <c r="BM681" i="7"/>
  <c r="BM609" i="7"/>
  <c r="BM537" i="7"/>
  <c r="BM465" i="7"/>
  <c r="BM393" i="7"/>
  <c r="BM321" i="7"/>
  <c r="BM249" i="7"/>
  <c r="BM177" i="7"/>
  <c r="BM105" i="7"/>
  <c r="BM2422" i="7"/>
  <c r="BM1549" i="7"/>
  <c r="BM1425" i="7"/>
  <c r="BM60" i="7"/>
  <c r="BM2237" i="7"/>
  <c r="BM1813" i="7"/>
  <c r="BM1669" i="7"/>
  <c r="BM1509" i="7"/>
  <c r="BM1305" i="7"/>
  <c r="BM1226" i="7"/>
  <c r="BM1154" i="7"/>
  <c r="BM1082" i="7"/>
  <c r="BM1010" i="7"/>
  <c r="BM9991" i="7"/>
  <c r="BM8781" i="7"/>
  <c r="BM8266" i="7"/>
  <c r="BM7980" i="7"/>
  <c r="BM7932" i="7"/>
  <c r="BM7583" i="7"/>
  <c r="BM8093" i="7"/>
  <c r="BM7320" i="7"/>
  <c r="BM7445" i="7"/>
  <c r="BM7562" i="7"/>
  <c r="BM6481" i="7"/>
  <c r="BM6975" i="7"/>
  <c r="BM6760" i="7"/>
  <c r="BM6210" i="7"/>
  <c r="BM6513" i="7"/>
  <c r="BM7897" i="7"/>
  <c r="BM6317" i="7"/>
  <c r="BM7398" i="7"/>
  <c r="BM7108" i="7"/>
  <c r="BM5973" i="7"/>
  <c r="BM6251" i="7"/>
  <c r="BM7000" i="7"/>
  <c r="BM6215" i="7"/>
  <c r="BM7947" i="7"/>
  <c r="BM5630" i="7"/>
  <c r="BM5198" i="7"/>
  <c r="BM5811" i="7"/>
  <c r="BM5563" i="7"/>
  <c r="BM6209" i="7"/>
  <c r="BM5742" i="7"/>
  <c r="BM5310" i="7"/>
  <c r="BM6018" i="7"/>
  <c r="BM6534" i="7"/>
  <c r="BM6243" i="7"/>
  <c r="BM4869" i="7"/>
  <c r="BM5221" i="7"/>
  <c r="BM4988" i="7"/>
  <c r="BM4688" i="7"/>
  <c r="BM4472" i="7"/>
  <c r="BM4256" i="7"/>
  <c r="BM5055" i="7"/>
  <c r="BM5219" i="7"/>
  <c r="BM4879" i="7"/>
  <c r="BM6071" i="7"/>
  <c r="BM6202" i="7"/>
  <c r="BM5471" i="7"/>
  <c r="BM5040" i="7"/>
  <c r="BM4914" i="7"/>
  <c r="BM4788" i="7"/>
  <c r="BM4674" i="7"/>
  <c r="BM6632" i="7"/>
  <c r="BM5257" i="7"/>
  <c r="BM5046" i="7"/>
  <c r="BM5608" i="7"/>
  <c r="BM5280" i="7"/>
  <c r="BM5021" i="7"/>
  <c r="BM4913" i="7"/>
  <c r="BM4805" i="7"/>
  <c r="BM4697" i="7"/>
  <c r="BM4558" i="7"/>
  <c r="BM4336" i="7"/>
  <c r="BM4984" i="7"/>
  <c r="BM4468" i="7"/>
  <c r="BM4213" i="7"/>
  <c r="BM4111" i="7"/>
  <c r="BM4027" i="7"/>
  <c r="BM3937" i="7"/>
  <c r="BM3853" i="7"/>
  <c r="BM3769" i="7"/>
  <c r="BM4978" i="7"/>
  <c r="BM4530" i="7"/>
  <c r="BM4308" i="7"/>
  <c r="BM4182" i="7"/>
  <c r="BM4098" i="7"/>
  <c r="BM4008" i="7"/>
  <c r="BM3924" i="7"/>
  <c r="BM3834" i="7"/>
  <c r="BM3750" i="7"/>
  <c r="BM3666" i="7"/>
  <c r="BM3576" i="7"/>
  <c r="BM3492" i="7"/>
  <c r="BM5428" i="7"/>
  <c r="BM4498" i="7"/>
  <c r="BM4301" i="7"/>
  <c r="BM4900" i="7"/>
  <c r="BM4529" i="7"/>
  <c r="BM4307" i="7"/>
  <c r="BM4181" i="7"/>
  <c r="BM4097" i="7"/>
  <c r="BM4007" i="7"/>
  <c r="BM5417" i="7"/>
  <c r="BM4512" i="7"/>
  <c r="BM4339" i="7"/>
  <c r="BM5002" i="7"/>
  <c r="BM4504" i="7"/>
  <c r="BM4260" i="7"/>
  <c r="BM4156" i="7"/>
  <c r="BM4072" i="7"/>
  <c r="BM4654" i="7"/>
  <c r="BM4447" i="7"/>
  <c r="BM4266" i="7"/>
  <c r="BM4888" i="7"/>
  <c r="BM4518" i="7"/>
  <c r="BM4318" i="7"/>
  <c r="BM4179" i="7"/>
  <c r="BM4095" i="7"/>
  <c r="BM4005" i="7"/>
  <c r="BM3921" i="7"/>
  <c r="BM3837" i="7"/>
  <c r="BM3747" i="7"/>
  <c r="BM4565" i="7"/>
  <c r="BM3844" i="7"/>
  <c r="BM3727" i="7"/>
  <c r="BM3461" i="7"/>
  <c r="BM4220" i="7"/>
  <c r="BM3890" i="7"/>
  <c r="BM4374" i="7"/>
  <c r="BM3649" i="7"/>
  <c r="BM3493" i="7"/>
  <c r="BM3724" i="7"/>
  <c r="BM3440" i="7"/>
  <c r="BM3336" i="7"/>
  <c r="BM3264" i="7"/>
  <c r="BM3192" i="7"/>
  <c r="BM3120" i="7"/>
  <c r="BM4423" i="7"/>
  <c r="BM4022" i="7"/>
  <c r="BM3815" i="7"/>
  <c r="BM3647" i="7"/>
  <c r="BM3512" i="7"/>
  <c r="BM4510" i="7"/>
  <c r="BM3686" i="7"/>
  <c r="BM3458" i="7"/>
  <c r="BM3929" i="7"/>
  <c r="BM3617" i="7"/>
  <c r="BM3451" i="7"/>
  <c r="BM3263" i="7"/>
  <c r="BM3958" i="7"/>
  <c r="BM3561" i="7"/>
  <c r="BM3293" i="7"/>
  <c r="BM3182" i="7"/>
  <c r="BM2987" i="7"/>
  <c r="BM3809" i="7"/>
  <c r="BM3428" i="7"/>
  <c r="BM3235" i="7"/>
  <c r="BM3086" i="7"/>
  <c r="BM2948" i="7"/>
  <c r="BM2876" i="7"/>
  <c r="BM2804" i="7"/>
  <c r="BM2732" i="7"/>
  <c r="BM2660" i="7"/>
  <c r="BM2588" i="7"/>
  <c r="BM2516" i="7"/>
  <c r="BM2444" i="7"/>
  <c r="BM2372" i="7"/>
  <c r="BM2300" i="7"/>
  <c r="BM2228" i="7"/>
  <c r="BM2156" i="7"/>
  <c r="BM2084" i="7"/>
  <c r="BM2012" i="7"/>
  <c r="BM4252" i="7"/>
  <c r="BM3641" i="7"/>
  <c r="BM3416" i="7"/>
  <c r="BM3251" i="7"/>
  <c r="BM3139" i="7"/>
  <c r="BM2973" i="7"/>
  <c r="BM3785" i="7"/>
  <c r="BM3383" i="7"/>
  <c r="BM3106" i="7"/>
  <c r="BM2979" i="7"/>
  <c r="BM2899" i="7"/>
  <c r="BM2827" i="7"/>
  <c r="BM2755" i="7"/>
  <c r="BM2683" i="7"/>
  <c r="BM2611" i="7"/>
  <c r="BM2539" i="7"/>
  <c r="BM2467" i="7"/>
  <c r="BM2395" i="7"/>
  <c r="BM2323" i="7"/>
  <c r="BM2251" i="7"/>
  <c r="BM2179" i="7"/>
  <c r="BM2107" i="7"/>
  <c r="BM4507" i="7"/>
  <c r="BM3667" i="7"/>
  <c r="BM3373" i="7"/>
  <c r="BM3214" i="7"/>
  <c r="BM3070" i="7"/>
  <c r="BM4232" i="7"/>
  <c r="BM3622" i="7"/>
  <c r="BM3412" i="7"/>
  <c r="BM3241" i="7"/>
  <c r="BM3083" i="7"/>
  <c r="BM2952" i="7"/>
  <c r="BM3692" i="7"/>
  <c r="BM3361" i="7"/>
  <c r="BM3203" i="7"/>
  <c r="BM3023" i="7"/>
  <c r="BM3932" i="7"/>
  <c r="BM3593" i="7"/>
  <c r="BM3380" i="7"/>
  <c r="BM3230" i="7"/>
  <c r="BM3103" i="7"/>
  <c r="BM4702" i="7"/>
  <c r="BM3631" i="7"/>
  <c r="BM3368" i="7"/>
  <c r="BM3227" i="7"/>
  <c r="BM3073" i="7"/>
  <c r="BM3391" i="7"/>
  <c r="BM2861" i="7"/>
  <c r="BM2645" i="7"/>
  <c r="BM2472" i="7"/>
  <c r="BM2290" i="7"/>
  <c r="BM2092" i="7"/>
  <c r="BM3388" i="7"/>
  <c r="BM2878" i="7"/>
  <c r="BM2662" i="7"/>
  <c r="BM2349" i="7"/>
  <c r="BM2025" i="7"/>
  <c r="BM1911" i="7"/>
  <c r="BM1839" i="7"/>
  <c r="BM1767" i="7"/>
  <c r="BM1695" i="7"/>
  <c r="BM1623" i="7"/>
  <c r="BM3053" i="7"/>
  <c r="BM2769" i="7"/>
  <c r="BM2579" i="7"/>
  <c r="BM2388" i="7"/>
  <c r="BM2243" i="7"/>
  <c r="BM2106" i="7"/>
  <c r="BM3316" i="7"/>
  <c r="BM2802" i="7"/>
  <c r="BM2602" i="7"/>
  <c r="BM2409" i="7"/>
  <c r="BM2074" i="7"/>
  <c r="BM1940" i="7"/>
  <c r="BM1868" i="7"/>
  <c r="BM1796" i="7"/>
  <c r="BM1724" i="7"/>
  <c r="BM1652" i="7"/>
  <c r="BM1580" i="7"/>
  <c r="BM1508" i="7"/>
  <c r="BM1436" i="7"/>
  <c r="BM1364" i="7"/>
  <c r="BM3758" i="7"/>
  <c r="BM2855" i="7"/>
  <c r="BM2639" i="7"/>
  <c r="BM2459" i="7"/>
  <c r="BM2278" i="7"/>
  <c r="BM2023" i="7"/>
  <c r="BM3101" i="7"/>
  <c r="BM2782" i="7"/>
  <c r="BM2478" i="7"/>
  <c r="BM2217" i="7"/>
  <c r="BM2073" i="7"/>
  <c r="BM1945" i="7"/>
  <c r="BM2925" i="7"/>
  <c r="BM2709" i="7"/>
  <c r="BM2519" i="7"/>
  <c r="BM2303" i="7"/>
  <c r="BM2128" i="7"/>
  <c r="BM3645" i="7"/>
  <c r="BM2850" i="7"/>
  <c r="BM2634" i="7"/>
  <c r="BM2333" i="7"/>
  <c r="BM2049" i="7"/>
  <c r="BM1920" i="7"/>
  <c r="BM1848" i="7"/>
  <c r="BM3128" i="7"/>
  <c r="BM9698" i="7"/>
  <c r="BM8834" i="7"/>
  <c r="BM8050" i="7"/>
  <c r="BM8358" i="7"/>
  <c r="BM7678" i="7"/>
  <c r="BM8290" i="7"/>
  <c r="BM7657" i="7"/>
  <c r="BM7205" i="7"/>
  <c r="BM7288" i="7"/>
  <c r="BM7439" i="7"/>
  <c r="BM6427" i="7"/>
  <c r="BM6867" i="7"/>
  <c r="BM6688" i="7"/>
  <c r="BM7648" i="7"/>
  <c r="BM6477" i="7"/>
  <c r="BM7374" i="7"/>
  <c r="BM6245" i="7"/>
  <c r="BM7202" i="7"/>
  <c r="BM6976" i="7"/>
  <c r="BM5937" i="7"/>
  <c r="BM6179" i="7"/>
  <c r="BM6837" i="7"/>
  <c r="BM6086" i="7"/>
  <c r="BM6834" i="7"/>
  <c r="BM5594" i="7"/>
  <c r="BM5162" i="7"/>
  <c r="BM6704" i="7"/>
  <c r="BM5527" i="7"/>
  <c r="BM6121" i="7"/>
  <c r="BM5706" i="7"/>
  <c r="BM7144" i="7"/>
  <c r="BM5911" i="7"/>
  <c r="BM6380" i="7"/>
  <c r="BM5782" i="7"/>
  <c r="BM4833" i="7"/>
  <c r="BM5170" i="7"/>
  <c r="BM4952" i="7"/>
  <c r="BM4664" i="7"/>
  <c r="BM4448" i="7"/>
  <c r="BM7277" i="7"/>
  <c r="BM5794" i="7"/>
  <c r="BM5113" i="7"/>
  <c r="BM4855" i="7"/>
  <c r="BM5463" i="7"/>
  <c r="BM5917" i="7"/>
  <c r="BM5399" i="7"/>
  <c r="BM5034" i="7"/>
  <c r="BM4902" i="7"/>
  <c r="BM4782" i="7"/>
  <c r="BM4662" i="7"/>
  <c r="BM6116" i="7"/>
  <c r="BM5233" i="7"/>
  <c r="BM6627" i="7"/>
  <c r="BM5572" i="7"/>
  <c r="BM5256" i="7"/>
  <c r="BM5009" i="7"/>
  <c r="BM4901" i="7"/>
  <c r="BM4793" i="7"/>
  <c r="BM4685" i="7"/>
  <c r="BM4533" i="7"/>
  <c r="BM4303" i="7"/>
  <c r="BM4912" i="7"/>
  <c r="BM4429" i="7"/>
  <c r="BM4201" i="7"/>
  <c r="BM4105" i="7"/>
  <c r="BM4021" i="7"/>
  <c r="BM3931" i="7"/>
  <c r="BM3847" i="7"/>
  <c r="BM3757" i="7"/>
  <c r="BM4942" i="7"/>
  <c r="BM4515" i="7"/>
  <c r="BM4295" i="7"/>
  <c r="BM4176" i="7"/>
  <c r="BM4086" i="7"/>
  <c r="BM4002" i="7"/>
  <c r="BM3918" i="7"/>
  <c r="BM3828" i="7"/>
  <c r="BM3744" i="7"/>
  <c r="BM3654" i="7"/>
  <c r="BM3570" i="7"/>
  <c r="BM3486" i="7"/>
  <c r="BM5367" i="7"/>
  <c r="BM4474" i="7"/>
  <c r="BM4275" i="7"/>
  <c r="BM4864" i="7"/>
  <c r="BM4513" i="7"/>
  <c r="BM4294" i="7"/>
  <c r="BM4175" i="7"/>
  <c r="BM4085" i="7"/>
  <c r="BM4001" i="7"/>
  <c r="BM5356" i="7"/>
  <c r="BM4497" i="7"/>
  <c r="BM4326" i="7"/>
  <c r="BM4930" i="7"/>
  <c r="BM4480" i="7"/>
  <c r="BM4247" i="7"/>
  <c r="BM4150" i="7"/>
  <c r="BM4066" i="7"/>
  <c r="BM4589" i="7"/>
  <c r="BM4439" i="7"/>
  <c r="BM4253" i="7"/>
  <c r="BM4852" i="7"/>
  <c r="BM4503" i="7"/>
  <c r="BM4285" i="7"/>
  <c r="BM4173" i="7"/>
  <c r="BM4089" i="7"/>
  <c r="BM3999" i="7"/>
  <c r="BM3915" i="7"/>
  <c r="BM3825" i="7"/>
  <c r="BM3741" i="7"/>
  <c r="BM4531" i="7"/>
  <c r="BM3832" i="7"/>
  <c r="BM3709" i="7"/>
  <c r="BM3435" i="7"/>
  <c r="BM4196" i="7"/>
  <c r="BM3878" i="7"/>
  <c r="BM4348" i="7"/>
  <c r="BM3640" i="7"/>
  <c r="BM3460" i="7"/>
  <c r="BM3706" i="7"/>
  <c r="BM3427" i="7"/>
  <c r="BM3330" i="7"/>
  <c r="BM3258" i="7"/>
  <c r="BM3186" i="7"/>
  <c r="BM3114" i="7"/>
  <c r="BM4369" i="7"/>
  <c r="BM3964" i="7"/>
  <c r="BM3803" i="7"/>
  <c r="BM3639" i="7"/>
  <c r="BM3505" i="7"/>
  <c r="BM4416" i="7"/>
  <c r="BM3662" i="7"/>
  <c r="BM3445" i="7"/>
  <c r="BM3896" i="7"/>
  <c r="BM3603" i="7"/>
  <c r="BM3441" i="7"/>
  <c r="BM3165" i="7"/>
  <c r="BM3922" i="7"/>
  <c r="BM3532" i="7"/>
  <c r="BM3284" i="7"/>
  <c r="BM3172" i="7"/>
  <c r="BM2974" i="7"/>
  <c r="BM3766" i="7"/>
  <c r="BM3395" i="7"/>
  <c r="BM3217" i="7"/>
  <c r="BM3078" i="7"/>
  <c r="BM2942" i="7"/>
  <c r="BM2870" i="7"/>
  <c r="BM2798" i="7"/>
  <c r="BM2726" i="7"/>
  <c r="BM2654" i="7"/>
  <c r="BM2582" i="7"/>
  <c r="BM2510" i="7"/>
  <c r="BM2438" i="7"/>
  <c r="BM2366" i="7"/>
  <c r="BM2294" i="7"/>
  <c r="BM2222" i="7"/>
  <c r="BM2150" i="7"/>
  <c r="BM2078" i="7"/>
  <c r="BM2006" i="7"/>
  <c r="BM4082" i="7"/>
  <c r="BM3627" i="7"/>
  <c r="BM3405" i="7"/>
  <c r="BM3243" i="7"/>
  <c r="BM3123" i="7"/>
  <c r="BM2960" i="7"/>
  <c r="BM3742" i="7"/>
  <c r="BM3374" i="7"/>
  <c r="BM3099" i="7"/>
  <c r="BM2966" i="7"/>
  <c r="BM2893" i="7"/>
  <c r="BM2821" i="7"/>
  <c r="BM2749" i="7"/>
  <c r="BM2677" i="7"/>
  <c r="BM2605" i="7"/>
  <c r="BM2533" i="7"/>
  <c r="BM2461" i="7"/>
  <c r="BM2389" i="7"/>
  <c r="BM2317" i="7"/>
  <c r="BM2245" i="7"/>
  <c r="BM2173" i="7"/>
  <c r="BM2101" i="7"/>
  <c r="BM4130" i="7"/>
  <c r="BM3611" i="7"/>
  <c r="BM3341" i="7"/>
  <c r="BM3206" i="7"/>
  <c r="BM3057" i="7"/>
  <c r="BM3944" i="7"/>
  <c r="BM3610" i="7"/>
  <c r="BM3403" i="7"/>
  <c r="BM3223" i="7"/>
  <c r="BM3076" i="7"/>
  <c r="BM4846" i="7"/>
  <c r="BM3676" i="7"/>
  <c r="BM3329" i="7"/>
  <c r="BM3195" i="7"/>
  <c r="BM3010" i="7"/>
  <c r="BM3874" i="7"/>
  <c r="BM3579" i="7"/>
  <c r="BM3369" i="7"/>
  <c r="BM3220" i="7"/>
  <c r="BM3068" i="7"/>
  <c r="BM4541" i="7"/>
  <c r="BM3619" i="7"/>
  <c r="BM3357" i="7"/>
  <c r="BM3219" i="7"/>
  <c r="BM3060" i="7"/>
  <c r="BM3328" i="7"/>
  <c r="BM2843" i="7"/>
  <c r="BM2628" i="7"/>
  <c r="BM2463" i="7"/>
  <c r="BM2280" i="7"/>
  <c r="BM2068" i="7"/>
  <c r="BM3327" i="7"/>
  <c r="BM2860" i="7"/>
  <c r="BM2644" i="7"/>
  <c r="BM2338" i="7"/>
  <c r="BM2005" i="7"/>
  <c r="BM1905" i="7"/>
  <c r="BM1833" i="7"/>
  <c r="BM1761" i="7"/>
  <c r="BM1689" i="7"/>
  <c r="BM1617" i="7"/>
  <c r="BM3027" i="7"/>
  <c r="BM2751" i="7"/>
  <c r="BM2567" i="7"/>
  <c r="BM2379" i="7"/>
  <c r="BM2235" i="7"/>
  <c r="BM2091" i="7"/>
  <c r="BM3104" i="7"/>
  <c r="BM2784" i="7"/>
  <c r="BM2590" i="7"/>
  <c r="BM2398" i="7"/>
  <c r="BM2058" i="7"/>
  <c r="BM1934" i="7"/>
  <c r="BM1862" i="7"/>
  <c r="BM1790" i="7"/>
  <c r="BM1718" i="7"/>
  <c r="BM1646" i="7"/>
  <c r="BM1574" i="7"/>
  <c r="BM1502" i="7"/>
  <c r="BM1430" i="7"/>
  <c r="BM1358" i="7"/>
  <c r="BM3501" i="7"/>
  <c r="BM2837" i="7"/>
  <c r="BM2625" i="7"/>
  <c r="BM2448" i="7"/>
  <c r="BM2268" i="7"/>
  <c r="BM2010" i="7"/>
  <c r="BM2994" i="7"/>
  <c r="BM2764" i="7"/>
  <c r="BM2469" i="7"/>
  <c r="BM2208" i="7"/>
  <c r="BM2064" i="7"/>
  <c r="BM1939" i="7"/>
  <c r="BM2907" i="7"/>
  <c r="BM2691" i="7"/>
  <c r="BM2508" i="7"/>
  <c r="BM2295" i="7"/>
  <c r="BM2104" i="7"/>
  <c r="BM3488" i="7"/>
  <c r="BM2832" i="7"/>
  <c r="BM2538" i="7"/>
  <c r="BM2322" i="7"/>
  <c r="BM2028" i="7"/>
  <c r="BM1914" i="7"/>
  <c r="BM1842" i="7"/>
  <c r="BM3094" i="7"/>
  <c r="BM2795" i="7"/>
  <c r="BM2585" i="7"/>
  <c r="BM2363" i="7"/>
  <c r="BM2223" i="7"/>
  <c r="BM2079" i="7"/>
  <c r="BM3476" i="7"/>
  <c r="BM2884" i="7"/>
  <c r="BM2668" i="7"/>
  <c r="BM2517" i="7"/>
  <c r="BM2230" i="7"/>
  <c r="BM2001" i="7"/>
  <c r="BM1901" i="7"/>
  <c r="BM1829" i="7"/>
  <c r="BM1757" i="7"/>
  <c r="BM1685" i="7"/>
  <c r="BM1613" i="7"/>
  <c r="BM2739" i="7"/>
  <c r="BM1584" i="7"/>
  <c r="BM1392" i="7"/>
  <c r="BM1264" i="7"/>
  <c r="BM1192" i="7"/>
  <c r="BM1120" i="7"/>
  <c r="BM1048" i="7"/>
  <c r="BM976" i="7"/>
  <c r="BM904" i="7"/>
  <c r="BM832" i="7"/>
  <c r="BM760" i="7"/>
  <c r="BM688" i="7"/>
  <c r="BM616" i="7"/>
  <c r="BM544" i="7"/>
  <c r="BM472" i="7"/>
  <c r="BM400" i="7"/>
  <c r="BM328" i="7"/>
  <c r="BM256" i="7"/>
  <c r="BM184" i="7"/>
  <c r="BM112" i="7"/>
  <c r="BM2736" i="7"/>
  <c r="BM1828" i="7"/>
  <c r="BM1684" i="7"/>
  <c r="BM1527" i="7"/>
  <c r="BM1411" i="7"/>
  <c r="BM2937" i="7"/>
  <c r="BM1879" i="7"/>
  <c r="BM1345" i="7"/>
  <c r="BM1245" i="7"/>
  <c r="BM1173" i="7"/>
  <c r="BM1101" i="7"/>
  <c r="BM1029" i="7"/>
  <c r="BM957" i="7"/>
  <c r="BM885" i="7"/>
  <c r="BM813" i="7"/>
  <c r="BM741" i="7"/>
  <c r="BM669" i="7"/>
  <c r="BM597" i="7"/>
  <c r="BM525" i="7"/>
  <c r="BM453" i="7"/>
  <c r="BM381" i="7"/>
  <c r="BM309" i="7"/>
  <c r="BM237" i="7"/>
  <c r="BM165" i="7"/>
  <c r="BM9403" i="7"/>
  <c r="BM8946" i="7"/>
  <c r="BM7900" i="7"/>
  <c r="BM8124" i="7"/>
  <c r="BM8477" i="7"/>
  <c r="BM8169" i="7"/>
  <c r="BM7829" i="7"/>
  <c r="BM7094" i="7"/>
  <c r="BM7152" i="7"/>
  <c r="BM7252" i="7"/>
  <c r="BM6379" i="7"/>
  <c r="BM6762" i="7"/>
  <c r="BM6616" i="7"/>
  <c r="BM7815" i="7"/>
  <c r="BM6441" i="7"/>
  <c r="BM7156" i="7"/>
  <c r="BM6124" i="7"/>
  <c r="BM7006" i="7"/>
  <c r="BM6868" i="7"/>
  <c r="BM5901" i="7"/>
  <c r="BM6136" i="7"/>
  <c r="BM7415" i="7"/>
  <c r="BM6032" i="7"/>
  <c r="BM6352" i="7"/>
  <c r="BM5558" i="7"/>
  <c r="BM5126" i="7"/>
  <c r="BM6266" i="7"/>
  <c r="BM5491" i="7"/>
  <c r="BM5881" i="7"/>
  <c r="BM5670" i="7"/>
  <c r="BM6818" i="7"/>
  <c r="BM5783" i="7"/>
  <c r="BM5990" i="7"/>
  <c r="BM5674" i="7"/>
  <c r="BM4797" i="7"/>
  <c r="BM5095" i="7"/>
  <c r="BM4916" i="7"/>
  <c r="BM4652" i="7"/>
  <c r="BM4436" i="7"/>
  <c r="BM6532" i="7"/>
  <c r="BM5758" i="7"/>
  <c r="BM5087" i="7"/>
  <c r="BM4843" i="7"/>
  <c r="BM5441" i="7"/>
  <c r="BM5869" i="7"/>
  <c r="BM5349" i="7"/>
  <c r="BM5022" i="7"/>
  <c r="BM4896" i="7"/>
  <c r="BM4770" i="7"/>
  <c r="BM4650" i="7"/>
  <c r="BM6007" i="7"/>
  <c r="BM5202" i="7"/>
  <c r="BM6358" i="7"/>
  <c r="BM5536" i="7"/>
  <c r="BM5232" i="7"/>
  <c r="BM4997" i="7"/>
  <c r="BM4889" i="7"/>
  <c r="BM4781" i="7"/>
  <c r="BM4673" i="7"/>
  <c r="BM4509" i="7"/>
  <c r="BM4277" i="7"/>
  <c r="BM4840" i="7"/>
  <c r="BM4381" i="7"/>
  <c r="BM4189" i="7"/>
  <c r="BM4099" i="7"/>
  <c r="BM4009" i="7"/>
  <c r="BM3925" i="7"/>
  <c r="BM3841" i="7"/>
  <c r="BM3751" i="7"/>
  <c r="BM4906" i="7"/>
  <c r="BM4491" i="7"/>
  <c r="BM4282" i="7"/>
  <c r="BM4170" i="7"/>
  <c r="BM4080" i="7"/>
  <c r="BM3996" i="7"/>
  <c r="BM3906" i="7"/>
  <c r="BM3822" i="7"/>
  <c r="BM3738" i="7"/>
  <c r="BM3648" i="7"/>
  <c r="BM3564" i="7"/>
  <c r="BM3474" i="7"/>
  <c r="BM5208" i="7"/>
  <c r="BM4450" i="7"/>
  <c r="BM4255" i="7"/>
  <c r="BM4828" i="7"/>
  <c r="BM4489" i="7"/>
  <c r="BM4281" i="7"/>
  <c r="BM4169" i="7"/>
  <c r="BM4079" i="7"/>
  <c r="BM3995" i="7"/>
  <c r="BM5201" i="7"/>
  <c r="BM4488" i="7"/>
  <c r="BM4313" i="7"/>
  <c r="BM4894" i="7"/>
  <c r="BM4456" i="7"/>
  <c r="BM4228" i="7"/>
  <c r="BM4144" i="7"/>
  <c r="BM4060" i="7"/>
  <c r="BM4579" i="7"/>
  <c r="BM4432" i="7"/>
  <c r="BM6339" i="7"/>
  <c r="BM4816" i="7"/>
  <c r="BM4494" i="7"/>
  <c r="BM4272" i="7"/>
  <c r="BM4167" i="7"/>
  <c r="BM4077" i="7"/>
  <c r="BM3993" i="7"/>
  <c r="BM3909" i="7"/>
  <c r="BM3819" i="7"/>
  <c r="BM3735" i="7"/>
  <c r="BM4407" i="7"/>
  <c r="BM3820" i="7"/>
  <c r="BM3691" i="7"/>
  <c r="BM3422" i="7"/>
  <c r="BM4172" i="7"/>
  <c r="BM3854" i="7"/>
  <c r="BM4243" i="7"/>
  <c r="BM3625" i="7"/>
  <c r="BM3447" i="7"/>
  <c r="BM3688" i="7"/>
  <c r="BM3408" i="7"/>
  <c r="BM3324" i="7"/>
  <c r="BM3252" i="7"/>
  <c r="BM3180" i="7"/>
  <c r="BM3108" i="7"/>
  <c r="BM4343" i="7"/>
  <c r="BM3950" i="7"/>
  <c r="BM3791" i="7"/>
  <c r="BM3623" i="7"/>
  <c r="BM3485" i="7"/>
  <c r="BM4363" i="7"/>
  <c r="BM3638" i="7"/>
  <c r="BM3425" i="7"/>
  <c r="BM3838" i="7"/>
  <c r="BM3589" i="7"/>
  <c r="BM3407" i="7"/>
  <c r="BM3157" i="7"/>
  <c r="BM3869" i="7"/>
  <c r="BM3439" i="7"/>
  <c r="BM3273" i="7"/>
  <c r="BM3148" i="7"/>
  <c r="BM2961" i="7"/>
  <c r="BM3748" i="7"/>
  <c r="BM3386" i="7"/>
  <c r="BM3199" i="7"/>
  <c r="BM3065" i="7"/>
  <c r="BM2936" i="7"/>
  <c r="BM2864" i="7"/>
  <c r="BM2792" i="7"/>
  <c r="BM2720" i="7"/>
  <c r="BM2648" i="7"/>
  <c r="BM2576" i="7"/>
  <c r="BM2504" i="7"/>
  <c r="BM2432" i="7"/>
  <c r="BM2360" i="7"/>
  <c r="BM2288" i="7"/>
  <c r="BM2216" i="7"/>
  <c r="BM2144" i="7"/>
  <c r="BM2072" i="7"/>
  <c r="BM2000" i="7"/>
  <c r="BM4018" i="7"/>
  <c r="BM3613" i="7"/>
  <c r="BM3394" i="7"/>
  <c r="BM3233" i="7"/>
  <c r="BM3115" i="7"/>
  <c r="BM5397" i="7"/>
  <c r="BM3694" i="7"/>
  <c r="BM3363" i="7"/>
  <c r="BM3092" i="7"/>
  <c r="BM2959" i="7"/>
  <c r="BM2887" i="7"/>
  <c r="BM2815" i="7"/>
  <c r="BM2743" i="7"/>
  <c r="BM2671" i="7"/>
  <c r="BM2599" i="7"/>
  <c r="BM2527" i="7"/>
  <c r="BM2455" i="7"/>
  <c r="BM2383" i="7"/>
  <c r="BM2311" i="7"/>
  <c r="BM2239" i="7"/>
  <c r="BM2167" i="7"/>
  <c r="BM2095" i="7"/>
  <c r="BM4064" i="7"/>
  <c r="BM3583" i="7"/>
  <c r="BM3332" i="7"/>
  <c r="BM3196" i="7"/>
  <c r="BM3044" i="7"/>
  <c r="BM3910" i="7"/>
  <c r="BM3596" i="7"/>
  <c r="BM3371" i="7"/>
  <c r="BM3205" i="7"/>
  <c r="BM3063" i="7"/>
  <c r="BM4501" i="7"/>
  <c r="BM3621" i="7"/>
  <c r="BM3320" i="7"/>
  <c r="BM3185" i="7"/>
  <c r="BM2997" i="7"/>
  <c r="BM3821" i="7"/>
  <c r="BM3565" i="7"/>
  <c r="BM3358" i="7"/>
  <c r="BM3212" i="7"/>
  <c r="BM3061" i="7"/>
  <c r="BM4335" i="7"/>
  <c r="BM3563" i="7"/>
  <c r="BM3346" i="7"/>
  <c r="BM3209" i="7"/>
  <c r="BM3047" i="7"/>
  <c r="BM3267" i="7"/>
  <c r="BM2825" i="7"/>
  <c r="BM2616" i="7"/>
  <c r="BM2452" i="7"/>
  <c r="BM2272" i="7"/>
  <c r="BM2032" i="7"/>
  <c r="BM3266" i="7"/>
  <c r="BM2842" i="7"/>
  <c r="BM2513" i="7"/>
  <c r="BM2219" i="7"/>
  <c r="BM1992" i="7"/>
  <c r="BM1899" i="7"/>
  <c r="BM1827" i="7"/>
  <c r="BM1755" i="7"/>
  <c r="BM1683" i="7"/>
  <c r="BM1611" i="7"/>
  <c r="BM2949" i="7"/>
  <c r="BM2733" i="7"/>
  <c r="BM2555" i="7"/>
  <c r="BM2368" i="7"/>
  <c r="BM2226" i="7"/>
  <c r="BM2082" i="7"/>
  <c r="BM3075" i="7"/>
  <c r="BM2766" i="7"/>
  <c r="BM2578" i="7"/>
  <c r="BM2357" i="7"/>
  <c r="BM2051" i="7"/>
  <c r="BM1928" i="7"/>
  <c r="BM1856" i="7"/>
  <c r="BM1784" i="7"/>
  <c r="BM1712" i="7"/>
  <c r="BM1640" i="7"/>
  <c r="BM1568" i="7"/>
  <c r="BM1496" i="7"/>
  <c r="BM1424" i="7"/>
  <c r="BM1352" i="7"/>
  <c r="BM3143" i="7"/>
  <c r="BM2819" i="7"/>
  <c r="BM9799" i="7"/>
  <c r="BM8820" i="7"/>
  <c r="BM7590" i="7"/>
  <c r="BM7971" i="7"/>
  <c r="BM7957" i="7"/>
  <c r="BM7852" i="7"/>
  <c r="BM7612" i="7"/>
  <c r="BM6989" i="7"/>
  <c r="BM7041" i="7"/>
  <c r="BM7136" i="7"/>
  <c r="BM6337" i="7"/>
  <c r="BM6690" i="7"/>
  <c r="BM6562" i="7"/>
  <c r="BM7371" i="7"/>
  <c r="BM6405" i="7"/>
  <c r="BM6964" i="7"/>
  <c r="BM6088" i="7"/>
  <c r="BM6855" i="7"/>
  <c r="BM6739" i="7"/>
  <c r="BM5865" i="7"/>
  <c r="BM7359" i="7"/>
  <c r="BM7145" i="7"/>
  <c r="BM5972" i="7"/>
  <c r="BM6255" i="7"/>
  <c r="BM5522" i="7"/>
  <c r="BM5090" i="7"/>
  <c r="BM6056" i="7"/>
  <c r="BM5455" i="7"/>
  <c r="BM7416" i="7"/>
  <c r="BM5634" i="7"/>
  <c r="BM6612" i="7"/>
  <c r="BM5747" i="7"/>
  <c r="BM5918" i="7"/>
  <c r="BM5566" i="7"/>
  <c r="BM4761" i="7"/>
  <c r="BM6717" i="7"/>
  <c r="BM4880" i="7"/>
  <c r="BM4628" i="7"/>
  <c r="BM4412" i="7"/>
  <c r="BM6025" i="7"/>
  <c r="BM5686" i="7"/>
  <c r="BM5035" i="7"/>
  <c r="BM4819" i="7"/>
  <c r="BM5319" i="7"/>
  <c r="BM5793" i="7"/>
  <c r="BM5327" i="7"/>
  <c r="BM5004" i="7"/>
  <c r="BM4890" i="7"/>
  <c r="BM4758" i="7"/>
  <c r="BM4644" i="7"/>
  <c r="BM5958" i="7"/>
  <c r="BM5195" i="7"/>
  <c r="BM6272" i="7"/>
  <c r="BM5523" i="7"/>
  <c r="BM5217" i="7"/>
  <c r="BM4991" i="7"/>
  <c r="BM4883" i="7"/>
  <c r="BM4775" i="7"/>
  <c r="BM4667" i="7"/>
  <c r="BM4500" i="7"/>
  <c r="BM4264" i="7"/>
  <c r="BM4804" i="7"/>
  <c r="BM4368" i="7"/>
  <c r="BM4183" i="7"/>
  <c r="BM4093" i="7"/>
  <c r="BM4003" i="7"/>
  <c r="BM3919" i="7"/>
  <c r="BM3829" i="7"/>
  <c r="BM3745" i="7"/>
  <c r="BM4870" i="7"/>
  <c r="BM4482" i="7"/>
  <c r="BM4269" i="7"/>
  <c r="BM4158" i="7"/>
  <c r="BM4074" i="7"/>
  <c r="BM3990" i="7"/>
  <c r="BM3900" i="7"/>
  <c r="BM3816" i="7"/>
  <c r="BM3726" i="7"/>
  <c r="BM3642" i="7"/>
  <c r="BM3558" i="7"/>
  <c r="BM3468" i="7"/>
  <c r="BM5165" i="7"/>
  <c r="BM4427" i="7"/>
  <c r="BM4242" i="7"/>
  <c r="BM4792" i="7"/>
  <c r="BM4481" i="7"/>
  <c r="BM4261" i="7"/>
  <c r="BM4157" i="7"/>
  <c r="BM4073" i="7"/>
  <c r="BM3989" i="7"/>
  <c r="BM5158" i="7"/>
  <c r="BM4473" i="7"/>
  <c r="BM4287" i="7"/>
  <c r="BM4858" i="7"/>
  <c r="BM4411" i="7"/>
  <c r="BM4222" i="7"/>
  <c r="BM4138" i="7"/>
  <c r="BM4048" i="7"/>
  <c r="BM4570" i="7"/>
  <c r="BM4425" i="7"/>
  <c r="BM5751" i="7"/>
  <c r="BM4780" i="7"/>
  <c r="BM4470" i="7"/>
  <c r="BM4259" i="7"/>
  <c r="BM4161" i="7"/>
  <c r="BM4071" i="7"/>
  <c r="BM3987" i="7"/>
  <c r="BM3897" i="7"/>
  <c r="BM3813" i="7"/>
  <c r="BM3729" i="7"/>
  <c r="BM4302" i="7"/>
  <c r="BM5104" i="7"/>
  <c r="BM3650" i="7"/>
  <c r="BM6257" i="7"/>
  <c r="BM4148" i="7"/>
  <c r="BM3842" i="7"/>
  <c r="BM4010" i="7"/>
  <c r="BM3601" i="7"/>
  <c r="BM3434" i="7"/>
  <c r="BM3680" i="7"/>
  <c r="BM3402" i="7"/>
  <c r="BM3318" i="7"/>
  <c r="BM3246" i="7"/>
  <c r="BM3174" i="7"/>
  <c r="BM5458" i="7"/>
  <c r="BM4317" i="7"/>
  <c r="BM3923" i="7"/>
  <c r="BM3779" i="7"/>
  <c r="BM3615" i="7"/>
  <c r="BM3472" i="7"/>
  <c r="BM4337" i="7"/>
  <c r="BM3614" i="7"/>
  <c r="BM5733" i="7"/>
  <c r="BM3790" i="7"/>
  <c r="BM3574" i="7"/>
  <c r="BM3398" i="7"/>
  <c r="BM3141" i="7"/>
  <c r="BM3836" i="7"/>
  <c r="BM3429" i="7"/>
  <c r="BM3262" i="7"/>
  <c r="BM3124" i="7"/>
  <c r="BM4625" i="7"/>
  <c r="BM3712" i="7"/>
  <c r="BM3375" i="7"/>
  <c r="BM3181" i="7"/>
  <c r="BM3052" i="7"/>
  <c r="BM2930" i="7"/>
  <c r="BM2858" i="7"/>
  <c r="BM2786" i="7"/>
  <c r="BM2714" i="7"/>
  <c r="BM2642" i="7"/>
  <c r="BM2570" i="7"/>
  <c r="BM2498" i="7"/>
  <c r="BM2426" i="7"/>
  <c r="BM2354" i="7"/>
  <c r="BM2282" i="7"/>
  <c r="BM2210" i="7"/>
  <c r="BM2138" i="7"/>
  <c r="BM2066" i="7"/>
  <c r="BM1994" i="7"/>
  <c r="BM3893" i="7"/>
  <c r="BM3598" i="7"/>
  <c r="BM3385" i="7"/>
  <c r="BM3225" i="7"/>
  <c r="BM3085" i="7"/>
  <c r="BM4882" i="7"/>
  <c r="BM3681" i="7"/>
  <c r="BM3352" i="7"/>
  <c r="BM3084" i="7"/>
  <c r="BM2953" i="7"/>
  <c r="BM2881" i="7"/>
  <c r="BM2809" i="7"/>
  <c r="BM2737" i="7"/>
  <c r="BM2665" i="7"/>
  <c r="BM2593" i="7"/>
  <c r="BM2521" i="7"/>
  <c r="BM2449" i="7"/>
  <c r="BM2377" i="7"/>
  <c r="BM2305" i="7"/>
  <c r="BM2233" i="7"/>
  <c r="BM2161" i="7"/>
  <c r="BM2089" i="7"/>
  <c r="BM4016" i="7"/>
  <c r="BM3571" i="7"/>
  <c r="BM3321" i="7"/>
  <c r="BM3188" i="7"/>
  <c r="BM3037" i="7"/>
  <c r="BM3857" i="7"/>
  <c r="BM3581" i="7"/>
  <c r="BM3362" i="7"/>
  <c r="BM3187" i="7"/>
  <c r="BM3050" i="7"/>
  <c r="BM4289" i="7"/>
  <c r="BM3609" i="7"/>
  <c r="BM3309" i="7"/>
  <c r="BM3177" i="7"/>
  <c r="BM2984" i="7"/>
  <c r="BM3797" i="7"/>
  <c r="BM3550" i="7"/>
  <c r="BM3349" i="7"/>
  <c r="BM3202" i="7"/>
  <c r="BM3048" i="7"/>
  <c r="BM4208" i="7"/>
  <c r="BM3535" i="7"/>
  <c r="BM3337" i="7"/>
  <c r="BM3201" i="7"/>
  <c r="BM3034" i="7"/>
  <c r="BM3082" i="7"/>
  <c r="BM2807" i="7"/>
  <c r="BM2604" i="7"/>
  <c r="BM2411" i="7"/>
  <c r="BM2262" i="7"/>
  <c r="BM2019" i="7"/>
  <c r="BM3211" i="7"/>
  <c r="BM2824" i="7"/>
  <c r="BM2502" i="7"/>
  <c r="BM2195" i="7"/>
  <c r="BM1979" i="7"/>
  <c r="BM1893" i="7"/>
  <c r="BM1821" i="7"/>
  <c r="BM1749" i="7"/>
  <c r="BM1677" i="7"/>
  <c r="BM1605" i="7"/>
  <c r="BM2931" i="7"/>
  <c r="BM2715" i="7"/>
  <c r="BM2543" i="7"/>
  <c r="BM2327" i="7"/>
  <c r="BM2211" i="7"/>
  <c r="BM2067" i="7"/>
  <c r="BM2970" i="7"/>
  <c r="BM2748" i="7"/>
  <c r="BM2566" i="7"/>
  <c r="BM2346" i="7"/>
  <c r="BM2044" i="7"/>
  <c r="BM1922" i="7"/>
  <c r="BM1850" i="7"/>
  <c r="BM1778" i="7"/>
  <c r="BM1706" i="7"/>
  <c r="BM1634" i="7"/>
  <c r="BM1562" i="7"/>
  <c r="BM1490" i="7"/>
  <c r="BM1418" i="7"/>
  <c r="BM1346" i="7"/>
  <c r="BM3102" i="7"/>
  <c r="BM2801" i="7"/>
  <c r="BM2601" i="7"/>
  <c r="BM2428" i="7"/>
  <c r="BM2250" i="7"/>
  <c r="BM1984" i="7"/>
  <c r="BM2944" i="7"/>
  <c r="BM2728" i="7"/>
  <c r="BM2417" i="7"/>
  <c r="BM2184" i="7"/>
  <c r="BM2050" i="7"/>
  <c r="BM3881" i="7"/>
  <c r="BM2871" i="7"/>
  <c r="BM2655" i="7"/>
  <c r="BM2488" i="7"/>
  <c r="BM2277" i="7"/>
  <c r="BM2035" i="7"/>
  <c r="BM3095" i="7"/>
  <c r="BM2796" i="7"/>
  <c r="BM2518" i="7"/>
  <c r="BM2231" i="7"/>
  <c r="BM2002" i="7"/>
  <c r="BM1902" i="7"/>
  <c r="BM4414" i="7"/>
  <c r="BM3040" i="7"/>
  <c r="BM2759" i="7"/>
  <c r="BM2561" i="7"/>
  <c r="BM2343" i="7"/>
  <c r="BM2199" i="7"/>
  <c r="BM2034" i="7"/>
  <c r="BM3347" i="7"/>
  <c r="BM2848" i="7"/>
  <c r="BM2633" i="7"/>
  <c r="BM2465" i="7"/>
  <c r="BM2182" i="7"/>
  <c r="BM1968" i="7"/>
  <c r="BM1889" i="7"/>
  <c r="BM1817" i="7"/>
  <c r="BM1745" i="7"/>
  <c r="BM1673" i="7"/>
  <c r="BM1601" i="7"/>
  <c r="BM2559" i="7"/>
  <c r="BM1559" i="7"/>
  <c r="BM1366" i="7"/>
  <c r="BM1252" i="7"/>
  <c r="BM1180" i="7"/>
  <c r="BM1108" i="7"/>
  <c r="BM1036" i="7"/>
  <c r="BM964" i="7"/>
  <c r="BM892" i="7"/>
  <c r="BM820" i="7"/>
  <c r="BM748" i="7"/>
  <c r="BM676" i="7"/>
  <c r="BM604" i="7"/>
  <c r="BM532" i="7"/>
  <c r="BM460" i="7"/>
  <c r="BM388" i="7"/>
  <c r="BM316" i="7"/>
  <c r="BM244" i="7"/>
  <c r="BM172" i="7"/>
  <c r="BM100" i="7"/>
  <c r="BM2494" i="7"/>
  <c r="BM9026" i="7"/>
  <c r="BM8591" i="7"/>
  <c r="BM8431" i="7"/>
  <c r="BM8342" i="7"/>
  <c r="BM7768" i="7"/>
  <c r="BM7675" i="7"/>
  <c r="BM7866" i="7"/>
  <c r="BM6935" i="7"/>
  <c r="BM8013" i="7"/>
  <c r="BM7031" i="7"/>
  <c r="BM6289" i="7"/>
  <c r="BM6618" i="7"/>
  <c r="BM6498" i="7"/>
  <c r="BM7223" i="7"/>
  <c r="BM6369" i="7"/>
  <c r="BM6884" i="7"/>
  <c r="BM6052" i="7"/>
  <c r="BM6703" i="7"/>
  <c r="BM6607" i="7"/>
  <c r="BM5829" i="7"/>
  <c r="BM6973" i="7"/>
  <c r="BM7027" i="7"/>
  <c r="BM5900" i="7"/>
  <c r="BM6103" i="7"/>
  <c r="BM5486" i="7"/>
  <c r="BM5054" i="7"/>
  <c r="BM6002" i="7"/>
  <c r="BM5419" i="7"/>
  <c r="BM6819" i="7"/>
  <c r="BM5598" i="7"/>
  <c r="BM6470" i="7"/>
  <c r="BM5711" i="7"/>
  <c r="BM5846" i="7"/>
  <c r="BM5446" i="7"/>
  <c r="BM4725" i="7"/>
  <c r="BM5745" i="7"/>
  <c r="BM4844" i="7"/>
  <c r="BM4616" i="7"/>
  <c r="BM4400" i="7"/>
  <c r="BM5464" i="7"/>
  <c r="BM5650" i="7"/>
  <c r="BM5023" i="7"/>
  <c r="BM4807" i="7"/>
  <c r="BM5274" i="7"/>
  <c r="BM5757" i="7"/>
  <c r="BM5299" i="7"/>
  <c r="BM4998" i="7"/>
  <c r="BM4878" i="7"/>
  <c r="BM4752" i="7"/>
  <c r="BM4638" i="7"/>
  <c r="BM5910" i="7"/>
  <c r="BM5188" i="7"/>
  <c r="BM6190" i="7"/>
  <c r="BM5481" i="7"/>
  <c r="BM5209" i="7"/>
  <c r="BM4985" i="7"/>
  <c r="BM4877" i="7"/>
  <c r="BM4769" i="7"/>
  <c r="BM4661" i="7"/>
  <c r="BM4485" i="7"/>
  <c r="BM4251" i="7"/>
  <c r="BM4768" i="7"/>
  <c r="BM4355" i="7"/>
  <c r="BM4177" i="7"/>
  <c r="BM4081" i="7"/>
  <c r="BM3997" i="7"/>
  <c r="BM3913" i="7"/>
  <c r="BM3823" i="7"/>
  <c r="BM3739" i="7"/>
  <c r="BM4798" i="7"/>
  <c r="BM4467" i="7"/>
  <c r="BM4249" i="7"/>
  <c r="BM4152" i="7"/>
  <c r="BM4068" i="7"/>
  <c r="BM3978" i="7"/>
  <c r="BM3894" i="7"/>
  <c r="BM3810" i="7"/>
  <c r="BM3720" i="7"/>
  <c r="BM3636" i="7"/>
  <c r="BM3546" i="7"/>
  <c r="BM3462" i="7"/>
  <c r="BM5045" i="7"/>
  <c r="BM4420" i="7"/>
  <c r="BM6601" i="7"/>
  <c r="BM4720" i="7"/>
  <c r="BM4465" i="7"/>
  <c r="BM4248" i="7"/>
  <c r="BM4151" i="7"/>
  <c r="BM4067" i="7"/>
  <c r="BM3977" i="7"/>
  <c r="BM5117" i="7"/>
  <c r="BM4464" i="7"/>
  <c r="BM4267" i="7"/>
  <c r="BM4822" i="7"/>
  <c r="BM4391" i="7"/>
  <c r="BM4216" i="7"/>
  <c r="BM4132" i="7"/>
  <c r="BM4042" i="7"/>
  <c r="BM4560" i="7"/>
  <c r="BM4397" i="7"/>
  <c r="BM5643" i="7"/>
  <c r="BM4744" i="7"/>
  <c r="BM4455" i="7"/>
  <c r="BM4246" i="7"/>
  <c r="BM4149" i="7"/>
  <c r="BM4065" i="7"/>
  <c r="BM3981" i="7"/>
  <c r="BM3891" i="7"/>
  <c r="BM3807" i="7"/>
  <c r="BM3717" i="7"/>
  <c r="BM4276" i="7"/>
  <c r="BM4672" i="7"/>
  <c r="BM3626" i="7"/>
  <c r="BM5279" i="7"/>
  <c r="BM4100" i="7"/>
  <c r="BM3830" i="7"/>
  <c r="BM3952" i="7"/>
  <c r="BM3592" i="7"/>
  <c r="BM3421" i="7"/>
  <c r="BM3632" i="7"/>
  <c r="BM3396" i="7"/>
  <c r="BM3312" i="7"/>
  <c r="BM3240" i="7"/>
  <c r="BM3168" i="7"/>
  <c r="BM5231" i="7"/>
  <c r="BM4214" i="7"/>
  <c r="BM3911" i="7"/>
  <c r="BM3767" i="7"/>
  <c r="BM3599" i="7"/>
  <c r="BM3459" i="7"/>
  <c r="BM4311" i="7"/>
  <c r="BM3590" i="7"/>
  <c r="BM5026" i="7"/>
  <c r="BM3772" i="7"/>
  <c r="BM3562" i="7"/>
  <c r="BM3387" i="7"/>
  <c r="BM3133" i="7"/>
  <c r="BM3788" i="7"/>
  <c r="BM3417" i="7"/>
  <c r="BM3254" i="7"/>
  <c r="BM3079" i="7"/>
  <c r="BM4445" i="7"/>
  <c r="BM3683" i="7"/>
  <c r="BM3364" i="7"/>
  <c r="BM3164" i="7"/>
  <c r="BM3039" i="7"/>
  <c r="BM2924" i="7"/>
  <c r="BM2852" i="7"/>
  <c r="BM2780" i="7"/>
  <c r="BM2708" i="7"/>
  <c r="BM2636" i="7"/>
  <c r="BM2564" i="7"/>
  <c r="BM2492" i="7"/>
  <c r="BM2420" i="7"/>
  <c r="BM2348" i="7"/>
  <c r="BM2276" i="7"/>
  <c r="BM2204" i="7"/>
  <c r="BM2132" i="7"/>
  <c r="BM2060" i="7"/>
  <c r="BM1988" i="7"/>
  <c r="BM3860" i="7"/>
  <c r="BM3586" i="7"/>
  <c r="BM3353" i="7"/>
  <c r="BM3215" i="7"/>
  <c r="BM3071" i="7"/>
  <c r="BM4615" i="7"/>
  <c r="BM3652" i="7"/>
  <c r="BM3343" i="7"/>
  <c r="BM3077" i="7"/>
  <c r="BM2947" i="7"/>
  <c r="BM2875" i="7"/>
  <c r="BM2803" i="7"/>
  <c r="BM2731" i="7"/>
  <c r="BM2659" i="7"/>
  <c r="BM2587" i="7"/>
  <c r="BM2515" i="7"/>
  <c r="BM2443" i="7"/>
  <c r="BM2371" i="7"/>
  <c r="BM2299" i="7"/>
  <c r="BM2227" i="7"/>
  <c r="BM2155" i="7"/>
  <c r="BM2083" i="7"/>
  <c r="BM3917" i="7"/>
  <c r="BM3515" i="7"/>
  <c r="BM3310" i="7"/>
  <c r="BM3178" i="7"/>
  <c r="BM3024" i="7"/>
  <c r="BM3824" i="7"/>
  <c r="BM3569" i="7"/>
  <c r="BM3351" i="7"/>
  <c r="BM3169" i="7"/>
  <c r="BM3043" i="7"/>
  <c r="BM4178" i="7"/>
  <c r="BM3580" i="7"/>
  <c r="BM3298" i="7"/>
  <c r="BM3160" i="7"/>
  <c r="BM2977" i="7"/>
  <c r="BM3754" i="7"/>
  <c r="BM3538" i="7"/>
  <c r="BM3317" i="7"/>
  <c r="BM3194" i="7"/>
  <c r="BM3035" i="7"/>
  <c r="BM4000" i="7"/>
  <c r="BM3523" i="7"/>
  <c r="BM3305" i="7"/>
  <c r="BM3191" i="7"/>
  <c r="BM3021" i="7"/>
  <c r="BM3055" i="7"/>
  <c r="BM2789" i="7"/>
  <c r="BM2592" i="7"/>
  <c r="BM2400" i="7"/>
  <c r="BM2254" i="7"/>
  <c r="BM1999" i="7"/>
  <c r="BM3081" i="7"/>
  <c r="BM2806" i="7"/>
  <c r="BM2493" i="7"/>
  <c r="BM2171" i="7"/>
  <c r="BM1966" i="7"/>
  <c r="BM1887" i="7"/>
  <c r="BM1815" i="7"/>
  <c r="BM1743" i="7"/>
  <c r="BM1671" i="7"/>
  <c r="BM4738" i="7"/>
  <c r="BM2913" i="7"/>
  <c r="BM2697" i="7"/>
  <c r="BM2532" i="7"/>
  <c r="BM2316" i="7"/>
  <c r="BM2202" i="7"/>
  <c r="BM2031" i="7"/>
  <c r="BM2946" i="7"/>
  <c r="BM2730" i="7"/>
  <c r="BM2554" i="7"/>
  <c r="BM2337" i="7"/>
  <c r="BM2037" i="7"/>
  <c r="BM1916" i="7"/>
  <c r="BM1844" i="7"/>
  <c r="BM1772" i="7"/>
  <c r="BM1700" i="7"/>
  <c r="BM1628" i="7"/>
  <c r="BM1556" i="7"/>
  <c r="BM1484" i="7"/>
  <c r="BM1412" i="7"/>
  <c r="BM1340" i="7"/>
  <c r="BM3074" i="7"/>
  <c r="BM2783" i="7"/>
  <c r="BM2589" i="7"/>
  <c r="BM2387" i="7"/>
  <c r="BM2242" i="7"/>
  <c r="BM1971" i="7"/>
  <c r="BM2926" i="7"/>
  <c r="BM2710" i="7"/>
  <c r="BM2406" i="7"/>
  <c r="BM2169" i="7"/>
  <c r="BM2043" i="7"/>
  <c r="BM3737" i="7"/>
  <c r="BM2853" i="7"/>
  <c r="BM2637" i="7"/>
  <c r="BM9056" i="7"/>
  <c r="BM8705" i="7"/>
  <c r="BM7927" i="7"/>
  <c r="BM7945" i="7"/>
  <c r="BM7630" i="7"/>
  <c r="BM8429" i="7"/>
  <c r="BM7533" i="7"/>
  <c r="BM6881" i="7"/>
  <c r="BM7607" i="7"/>
  <c r="BM7553" i="7"/>
  <c r="BM6247" i="7"/>
  <c r="BM6530" i="7"/>
  <c r="BM6462" i="7"/>
  <c r="BM7135" i="7"/>
  <c r="BM7323" i="7"/>
  <c r="BM7644" i="7"/>
  <c r="BM6016" i="7"/>
  <c r="BM6558" i="7"/>
  <c r="BM6518" i="7"/>
  <c r="BM7216" i="7"/>
  <c r="BM6811" i="7"/>
  <c r="BM6944" i="7"/>
  <c r="BM5828" i="7"/>
  <c r="BM6049" i="7"/>
  <c r="BM5450" i="7"/>
  <c r="BM7236" i="7"/>
  <c r="BM5874" i="7"/>
  <c r="BM5383" i="7"/>
  <c r="BM6541" i="7"/>
  <c r="BM5562" i="7"/>
  <c r="BM6142" i="7"/>
  <c r="BM5675" i="7"/>
  <c r="BM7011" i="7"/>
  <c r="BM5303" i="7"/>
  <c r="BM4689" i="7"/>
  <c r="BM5637" i="7"/>
  <c r="BM4808" i="7"/>
  <c r="BM4592" i="7"/>
  <c r="BM4376" i="7"/>
  <c r="BM5381" i="7"/>
  <c r="BM5578" i="7"/>
  <c r="BM4999" i="7"/>
  <c r="BM4783" i="7"/>
  <c r="BM5226" i="7"/>
  <c r="BM5721" i="7"/>
  <c r="BM5290" i="7"/>
  <c r="BM4986" i="7"/>
  <c r="BM4860" i="7"/>
  <c r="BM4746" i="7"/>
  <c r="BM4626" i="7"/>
  <c r="BM5512" i="7"/>
  <c r="BM5166" i="7"/>
  <c r="BM5788" i="7"/>
  <c r="BM5459" i="7"/>
  <c r="BM5137" i="7"/>
  <c r="BM4973" i="7"/>
  <c r="BM4865" i="7"/>
  <c r="BM4757" i="7"/>
  <c r="BM5511" i="7"/>
  <c r="BM4461" i="7"/>
  <c r="BM6176" i="7"/>
  <c r="BM4696" i="7"/>
  <c r="BM4329" i="7"/>
  <c r="BM4165" i="7"/>
  <c r="BM4075" i="7"/>
  <c r="BM3991" i="7"/>
  <c r="BM3901" i="7"/>
  <c r="BM3817" i="7"/>
  <c r="BM6771" i="7"/>
  <c r="BM4762" i="7"/>
  <c r="BM4458" i="7"/>
  <c r="BM4230" i="7"/>
  <c r="BM4146" i="7"/>
  <c r="BM4062" i="7"/>
  <c r="BM3972" i="7"/>
  <c r="BM3888" i="7"/>
  <c r="BM3798" i="7"/>
  <c r="BM3714" i="7"/>
  <c r="BM3630" i="7"/>
  <c r="BM3540" i="7"/>
  <c r="BM3456" i="7"/>
  <c r="BM4642" i="7"/>
  <c r="BM4413" i="7"/>
  <c r="BM5787" i="7"/>
  <c r="BM4684" i="7"/>
  <c r="BM4457" i="7"/>
  <c r="BM4229" i="7"/>
  <c r="BM4145" i="7"/>
  <c r="BM4061" i="7"/>
  <c r="BM3971" i="7"/>
  <c r="BM4655" i="7"/>
  <c r="BM4440" i="7"/>
  <c r="BM4254" i="7"/>
  <c r="BM4786" i="7"/>
  <c r="BM4378" i="7"/>
  <c r="BM4210" i="7"/>
  <c r="BM4120" i="7"/>
  <c r="BM4036" i="7"/>
  <c r="BM4552" i="7"/>
  <c r="BM4384" i="7"/>
  <c r="BM5535" i="7"/>
  <c r="BM4651" i="7"/>
  <c r="BM4446" i="7"/>
  <c r="BM4233" i="7"/>
  <c r="BM4143" i="7"/>
  <c r="BM4059" i="7"/>
  <c r="BM3969" i="7"/>
  <c r="BM3885" i="7"/>
  <c r="BM3801" i="7"/>
  <c r="BM3711" i="7"/>
  <c r="BM3970" i="7"/>
  <c r="BM4559" i="7"/>
  <c r="BM3602" i="7"/>
  <c r="BM4954" i="7"/>
  <c r="BM4076" i="7"/>
  <c r="BM3818" i="7"/>
  <c r="BM3734" i="7"/>
  <c r="BM3577" i="7"/>
  <c r="BM4649" i="7"/>
  <c r="BM3608" i="7"/>
  <c r="BM3390" i="7"/>
  <c r="BM3306" i="7"/>
  <c r="BM3234" i="7"/>
  <c r="BM3162" i="7"/>
  <c r="BM5064" i="7"/>
  <c r="BM4190" i="7"/>
  <c r="BM3899" i="7"/>
  <c r="BM3755" i="7"/>
  <c r="BM3591" i="7"/>
  <c r="BM3446" i="7"/>
  <c r="BM3976" i="7"/>
  <c r="BM3566" i="7"/>
  <c r="BM4643" i="7"/>
  <c r="BM3730" i="7"/>
  <c r="BM3548" i="7"/>
  <c r="BM3376" i="7"/>
  <c r="BM3117" i="7"/>
  <c r="BM3770" i="7"/>
  <c r="BM3406" i="7"/>
  <c r="BM3244" i="7"/>
  <c r="BM3072" i="7"/>
  <c r="BM4383" i="7"/>
  <c r="BM3655" i="7"/>
  <c r="BM3355" i="7"/>
  <c r="BM3155" i="7"/>
  <c r="BM3026" i="7"/>
  <c r="BM2918" i="7"/>
  <c r="BM2846" i="7"/>
  <c r="BM2774" i="7"/>
  <c r="BM2702" i="7"/>
  <c r="BM2630" i="7"/>
  <c r="BM2558" i="7"/>
  <c r="BM2486" i="7"/>
  <c r="BM2414" i="7"/>
  <c r="BM2342" i="7"/>
  <c r="BM2270" i="7"/>
  <c r="BM2198" i="7"/>
  <c r="BM2126" i="7"/>
  <c r="BM2054" i="7"/>
  <c r="BM1982" i="7"/>
  <c r="BM3808" i="7"/>
  <c r="BM3572" i="7"/>
  <c r="BM3344" i="7"/>
  <c r="BM3207" i="7"/>
  <c r="BM3058" i="7"/>
  <c r="BM4438" i="7"/>
  <c r="BM3597" i="7"/>
  <c r="BM3311" i="7"/>
  <c r="BM3064" i="7"/>
  <c r="BM2941" i="7"/>
  <c r="BM2869" i="7"/>
  <c r="BM2797" i="7"/>
  <c r="BM2725" i="7"/>
  <c r="BM2653" i="7"/>
  <c r="BM2581" i="7"/>
  <c r="BM2509" i="7"/>
  <c r="BM2437" i="7"/>
  <c r="BM2365" i="7"/>
  <c r="BM2293" i="7"/>
  <c r="BM2221" i="7"/>
  <c r="BM2149" i="7"/>
  <c r="BM2077" i="7"/>
  <c r="BM3884" i="7"/>
  <c r="BM3491" i="7"/>
  <c r="BM3301" i="7"/>
  <c r="BM3170" i="7"/>
  <c r="BM3011" i="7"/>
  <c r="BM3800" i="7"/>
  <c r="BM3555" i="7"/>
  <c r="BM3340" i="7"/>
  <c r="BM3153" i="7"/>
  <c r="BM3030" i="7"/>
  <c r="BM4112" i="7"/>
  <c r="BM3525" i="7"/>
  <c r="BM3289" i="7"/>
  <c r="BM3136" i="7"/>
  <c r="BM2964" i="7"/>
  <c r="BM3736" i="7"/>
  <c r="BM3524" i="7"/>
  <c r="BM3308" i="7"/>
  <c r="BM3184" i="7"/>
  <c r="BM3022" i="7"/>
  <c r="BM3898" i="7"/>
  <c r="BM3487" i="7"/>
  <c r="BM3296" i="7"/>
  <c r="BM3183" i="7"/>
  <c r="BM3008" i="7"/>
  <c r="BM3029" i="7"/>
  <c r="BM2771" i="7"/>
  <c r="BM2580" i="7"/>
  <c r="BM2391" i="7"/>
  <c r="BM2244" i="7"/>
  <c r="BM1986" i="7"/>
  <c r="BM3054" i="7"/>
  <c r="BM2788" i="7"/>
  <c r="BM2482" i="7"/>
  <c r="BM2147" i="7"/>
  <c r="BM1953" i="7"/>
  <c r="BM1881" i="7"/>
  <c r="BM1809" i="7"/>
  <c r="BM1737" i="7"/>
  <c r="BM1665" i="7"/>
  <c r="BM3934" i="7"/>
  <c r="BM2895" i="7"/>
  <c r="BM2679" i="7"/>
  <c r="BM2523" i="7"/>
  <c r="BM2307" i="7"/>
  <c r="BM2187" i="7"/>
  <c r="BM2011" i="7"/>
  <c r="BM2928" i="7"/>
  <c r="BM2712" i="7"/>
  <c r="BM2542" i="7"/>
  <c r="BM2326" i="7"/>
  <c r="BM2017" i="7"/>
  <c r="BM1910" i="7"/>
  <c r="BM1838" i="7"/>
  <c r="BM1766" i="7"/>
  <c r="BM1694" i="7"/>
  <c r="BM1622" i="7"/>
  <c r="BM1550" i="7"/>
  <c r="BM1478" i="7"/>
  <c r="BM1406" i="7"/>
  <c r="BM1334" i="7"/>
  <c r="BM2995" i="7"/>
  <c r="BM2765" i="7"/>
  <c r="BM2577" i="7"/>
  <c r="BM2376" i="7"/>
  <c r="BM2225" i="7"/>
  <c r="BM4547" i="7"/>
  <c r="BM2908" i="7"/>
  <c r="BM2692" i="7"/>
  <c r="BM2397" i="7"/>
  <c r="BM2160" i="7"/>
  <c r="BM2029" i="7"/>
  <c r="BM3489" i="7"/>
  <c r="BM2835" i="7"/>
  <c r="BM2622" i="7"/>
  <c r="BM2436" i="7"/>
  <c r="BM2259" i="7"/>
  <c r="BM2009" i="7"/>
  <c r="BM3041" i="7"/>
  <c r="BM2760" i="7"/>
  <c r="BM2466" i="7"/>
  <c r="BM2183" i="7"/>
  <c r="BM1969" i="7"/>
  <c r="BM1890" i="7"/>
  <c r="BM3848" i="7"/>
  <c r="BM2939" i="7"/>
  <c r="BM2723" i="7"/>
  <c r="BM2507" i="7"/>
  <c r="BM2302" i="7"/>
  <c r="BM2175" i="7"/>
  <c r="BM2008" i="7"/>
  <c r="BM3175" i="7"/>
  <c r="BM2812" i="7"/>
  <c r="BM2608" i="7"/>
  <c r="BM2445" i="7"/>
  <c r="BM2134" i="7"/>
  <c r="BM1949" i="7"/>
  <c r="BM1877" i="7"/>
  <c r="BM1805" i="7"/>
  <c r="BM1733" i="7"/>
  <c r="BM1661" i="7"/>
  <c r="BM1589" i="7"/>
  <c r="BM2255" i="7"/>
  <c r="BM1535" i="7"/>
  <c r="BM1333" i="7"/>
  <c r="BM1240" i="7"/>
  <c r="BM1168" i="7"/>
  <c r="BM1096" i="7"/>
  <c r="BM1024" i="7"/>
  <c r="BM952" i="7"/>
  <c r="BM880" i="7"/>
  <c r="BM808" i="7"/>
  <c r="BM736" i="7"/>
  <c r="BM664" i="7"/>
  <c r="BM592" i="7"/>
  <c r="BM520" i="7"/>
  <c r="BM448" i="7"/>
  <c r="BM376" i="7"/>
  <c r="BM304" i="7"/>
  <c r="BM232" i="7"/>
  <c r="BM160" i="7"/>
  <c r="BM88" i="7"/>
  <c r="BM2370" i="7"/>
  <c r="BM1780" i="7"/>
  <c r="BM1636" i="7"/>
  <c r="BM1479" i="7"/>
  <c r="BM1359" i="7"/>
  <c r="BM2547" i="7"/>
  <c r="BM1534" i="7"/>
  <c r="BM1293" i="7"/>
  <c r="BM1221" i="7"/>
  <c r="BM1149" i="7"/>
  <c r="BM1077" i="7"/>
  <c r="BM1005" i="7"/>
  <c r="BM933" i="7"/>
  <c r="BM861" i="7"/>
  <c r="BM789" i="7"/>
  <c r="BM717" i="7"/>
  <c r="BM645" i="7"/>
  <c r="BM573" i="7"/>
  <c r="BM501" i="7"/>
  <c r="BM429" i="7"/>
  <c r="BM357" i="7"/>
  <c r="BM285" i="7"/>
  <c r="BM213" i="7"/>
  <c r="BM141" i="7"/>
  <c r="BM67" i="7"/>
  <c r="BM1936" i="7"/>
  <c r="BM1477" i="7"/>
  <c r="BM1351" i="7"/>
  <c r="BM2607" i="7"/>
  <c r="BM1912" i="7"/>
  <c r="BM1741" i="7"/>
  <c r="BM1590" i="7"/>
  <c r="BM1390" i="7"/>
  <c r="BM1262" i="7"/>
  <c r="BM1190" i="7"/>
  <c r="BM9293" i="7"/>
  <c r="BM8138" i="7"/>
  <c r="BM7798" i="7"/>
  <c r="BM7655" i="7"/>
  <c r="BM7501" i="7"/>
  <c r="BM7924" i="7"/>
  <c r="BM7265" i="7"/>
  <c r="BM6827" i="7"/>
  <c r="BM7343" i="7"/>
  <c r="BM7450" i="7"/>
  <c r="BM6205" i="7"/>
  <c r="BM7516" i="7"/>
  <c r="BM6426" i="7"/>
  <c r="BM7007" i="7"/>
  <c r="BM7084" i="7"/>
  <c r="BM7109" i="7"/>
  <c r="BM5980" i="7"/>
  <c r="BM6446" i="7"/>
  <c r="BM6418" i="7"/>
  <c r="BM7001" i="7"/>
  <c r="BM6639" i="7"/>
  <c r="BM6862" i="7"/>
  <c r="BM7115" i="7"/>
  <c r="BM5995" i="7"/>
  <c r="BM5414" i="7"/>
  <c r="BM6734" i="7"/>
  <c r="BM5779" i="7"/>
  <c r="BM5347" i="7"/>
  <c r="BM6101" i="7"/>
  <c r="BM5526" i="7"/>
  <c r="BM5904" i="7"/>
  <c r="BM5639" i="7"/>
  <c r="BM5519" i="7"/>
  <c r="BM5149" i="7"/>
  <c r="BM4653" i="7"/>
  <c r="BM5529" i="7"/>
  <c r="BM4796" i="7"/>
  <c r="BM4580" i="7"/>
  <c r="BM4364" i="7"/>
  <c r="BM5320" i="7"/>
  <c r="BM5542" i="7"/>
  <c r="BM4987" i="7"/>
  <c r="BM4771" i="7"/>
  <c r="BM5196" i="7"/>
  <c r="BM5685" i="7"/>
  <c r="BM5266" i="7"/>
  <c r="BM4974" i="7"/>
  <c r="BM4854" i="7"/>
  <c r="BM4734" i="7"/>
  <c r="BM4614" i="7"/>
  <c r="BM5451" i="7"/>
  <c r="BM5152" i="7"/>
  <c r="BM5752" i="7"/>
  <c r="BM5398" i="7"/>
  <c r="BM5111" i="7"/>
  <c r="BM4961" i="7"/>
  <c r="BM4853" i="7"/>
  <c r="BM4745" i="7"/>
  <c r="BM5224" i="7"/>
  <c r="BM4437" i="7"/>
  <c r="BM5607" i="7"/>
  <c r="BM4645" i="7"/>
  <c r="BM4296" i="7"/>
  <c r="BM4153" i="7"/>
  <c r="BM4069" i="7"/>
  <c r="BM3985" i="7"/>
  <c r="BM3895" i="7"/>
  <c r="BM3811" i="7"/>
  <c r="BM5589" i="7"/>
  <c r="BM4726" i="7"/>
  <c r="BM4443" i="7"/>
  <c r="BM4224" i="7"/>
  <c r="BM4140" i="7"/>
  <c r="BM4050" i="7"/>
  <c r="BM3966" i="7"/>
  <c r="BM3882" i="7"/>
  <c r="BM3792" i="7"/>
  <c r="BM3708" i="7"/>
  <c r="BM3618" i="7"/>
  <c r="BM3534" i="7"/>
  <c r="BM3450" i="7"/>
  <c r="BM4624" i="7"/>
  <c r="BM4399" i="7"/>
  <c r="BM5571" i="7"/>
  <c r="BM4657" i="7"/>
  <c r="BM4441" i="7"/>
  <c r="BM4223" i="7"/>
  <c r="BM4139" i="7"/>
  <c r="BM4049" i="7"/>
  <c r="BM3965" i="7"/>
  <c r="BM4637" i="7"/>
  <c r="BM4433" i="7"/>
  <c r="BM4241" i="7"/>
  <c r="BM4714" i="7"/>
  <c r="BM4365" i="7"/>
  <c r="BM4204" i="7"/>
  <c r="BM4114" i="7"/>
  <c r="BM4030" i="7"/>
  <c r="BM4535" i="7"/>
  <c r="BM4371" i="7"/>
  <c r="BM5469" i="7"/>
  <c r="BM4633" i="7"/>
  <c r="BM4417" i="7"/>
  <c r="BM4221" i="7"/>
  <c r="BM4137" i="7"/>
  <c r="BM4053" i="7"/>
  <c r="BM3963" i="7"/>
  <c r="BM3879" i="7"/>
  <c r="BM3789" i="7"/>
  <c r="BM3705" i="7"/>
  <c r="BM3956" i="7"/>
  <c r="BM4462" i="7"/>
  <c r="BM3578" i="7"/>
  <c r="BM4669" i="7"/>
  <c r="BM4052" i="7"/>
  <c r="BM6107" i="7"/>
  <c r="BM3725" i="7"/>
  <c r="BM3568" i="7"/>
  <c r="BM4486" i="7"/>
  <c r="BM3584" i="7"/>
  <c r="BM3384" i="7"/>
  <c r="BM3300" i="7"/>
  <c r="BM3228" i="7"/>
  <c r="BM3156" i="7"/>
  <c r="BM4918" i="7"/>
  <c r="BM4166" i="7"/>
  <c r="BM3887" i="7"/>
  <c r="BM3743" i="7"/>
  <c r="BM3575" i="7"/>
  <c r="BM3433" i="7"/>
  <c r="BM3962" i="7"/>
  <c r="BM3542" i="7"/>
  <c r="BM4469" i="7"/>
  <c r="BM3701" i="7"/>
  <c r="BM3533" i="7"/>
  <c r="BM3367" i="7"/>
  <c r="BM4534" i="7"/>
  <c r="BM3749" i="7"/>
  <c r="BM3397" i="7"/>
  <c r="BM3236" i="7"/>
  <c r="BM3059" i="7"/>
  <c r="BM4315" i="7"/>
  <c r="BM3643" i="7"/>
  <c r="BM3323" i="7"/>
  <c r="BM3140" i="7"/>
  <c r="BM3019" i="7"/>
  <c r="BM2912" i="7"/>
  <c r="BM2840" i="7"/>
  <c r="BM2768" i="7"/>
  <c r="BM2696" i="7"/>
  <c r="BM2624" i="7"/>
  <c r="BM2552" i="7"/>
  <c r="BM2480" i="7"/>
  <c r="BM2408" i="7"/>
  <c r="BM2336" i="7"/>
  <c r="BM2264" i="7"/>
  <c r="BM2192" i="7"/>
  <c r="BM2120" i="7"/>
  <c r="BM2048" i="7"/>
  <c r="BM1976" i="7"/>
  <c r="BM3764" i="7"/>
  <c r="BM3557" i="7"/>
  <c r="BM3333" i="7"/>
  <c r="BM3197" i="7"/>
  <c r="BM3045" i="7"/>
  <c r="BM4184" i="7"/>
  <c r="BM3585" i="7"/>
  <c r="BM3302" i="7"/>
  <c r="BM3051" i="7"/>
  <c r="BM2935" i="7"/>
  <c r="BM2863" i="7"/>
  <c r="BM2791" i="7"/>
  <c r="BM2719" i="7"/>
  <c r="BM2647" i="7"/>
  <c r="BM2575" i="7"/>
  <c r="BM2503" i="7"/>
  <c r="BM2431" i="7"/>
  <c r="BM2359" i="7"/>
  <c r="BM2287" i="7"/>
  <c r="BM2215" i="7"/>
  <c r="BM2143" i="7"/>
  <c r="BM2071" i="7"/>
  <c r="BM3826" i="7"/>
  <c r="BM3436" i="7"/>
  <c r="BM3269" i="7"/>
  <c r="BM3161" i="7"/>
  <c r="BM2998" i="7"/>
  <c r="BM3782" i="7"/>
  <c r="BM3541" i="7"/>
  <c r="BM3331" i="7"/>
  <c r="BM3145" i="7"/>
  <c r="BM3017" i="7"/>
  <c r="BM4006" i="7"/>
  <c r="BM3478" i="7"/>
  <c r="BM3257" i="7"/>
  <c r="BM3112" i="7"/>
  <c r="BM5172" i="7"/>
  <c r="BM3675" i="7"/>
  <c r="BM3500" i="7"/>
  <c r="BM3297" i="7"/>
  <c r="BM3176" i="7"/>
  <c r="BM3009" i="7"/>
  <c r="BM3845" i="7"/>
  <c r="BM3452" i="7"/>
  <c r="BM3285" i="7"/>
  <c r="BM3173" i="7"/>
  <c r="BM3001" i="7"/>
  <c r="BM3003" i="7"/>
  <c r="BM2753" i="7"/>
  <c r="BM2568" i="7"/>
  <c r="BM2380" i="7"/>
  <c r="BM2236" i="7"/>
  <c r="BM1973" i="7"/>
  <c r="BM3028" i="7"/>
  <c r="BM2770" i="7"/>
  <c r="BM2441" i="7"/>
  <c r="BM2123" i="7"/>
  <c r="BM1947" i="7"/>
  <c r="BM1875" i="7"/>
  <c r="BM1803" i="7"/>
  <c r="BM1731" i="7"/>
  <c r="BM1659" i="7"/>
  <c r="BM3776" i="7"/>
  <c r="BM2877" i="7"/>
  <c r="BM2661" i="7"/>
  <c r="BM2512" i="7"/>
  <c r="BM2297" i="7"/>
  <c r="BM2178" i="7"/>
  <c r="BM1998" i="7"/>
  <c r="BM2910" i="7"/>
  <c r="BM2694" i="7"/>
  <c r="BM2501" i="7"/>
  <c r="BM2218" i="7"/>
  <c r="BM2004" i="7"/>
  <c r="BM1904" i="7"/>
  <c r="BM1832" i="7"/>
  <c r="BM1760" i="7"/>
  <c r="BM1688" i="7"/>
  <c r="BM1616" i="7"/>
  <c r="BM1544" i="7"/>
  <c r="BM1472" i="7"/>
  <c r="BM1400" i="7"/>
  <c r="BM1328" i="7"/>
  <c r="BM2969" i="7"/>
  <c r="BM2747" i="7"/>
  <c r="BM2565" i="7"/>
  <c r="BM2367" i="7"/>
  <c r="BM2201" i="7"/>
  <c r="BM3905" i="7"/>
  <c r="BM2890" i="7"/>
  <c r="BM2674" i="7"/>
  <c r="BM2386" i="7"/>
  <c r="BM2145" i="7"/>
  <c r="BM2016" i="7"/>
  <c r="BM3359" i="7"/>
  <c r="BM2817" i="7"/>
  <c r="BM2610" i="7"/>
  <c r="BM2427" i="7"/>
  <c r="BM2249" i="7"/>
  <c r="BM1996" i="7"/>
  <c r="BM3015" i="7"/>
  <c r="BM2742" i="7"/>
  <c r="BM2457" i="7"/>
  <c r="BM2159" i="7"/>
  <c r="BM1956" i="7"/>
  <c r="BM1884" i="7"/>
  <c r="BM8560" i="7"/>
  <c r="BM7922" i="7"/>
  <c r="BM8363" i="7"/>
  <c r="BM7514" i="7"/>
  <c r="BM7429" i="7"/>
  <c r="BM7696" i="7"/>
  <c r="BM7140" i="7"/>
  <c r="BM6773" i="7"/>
  <c r="BM8040" i="7"/>
  <c r="BM7181" i="7"/>
  <c r="BM6163" i="7"/>
  <c r="BM7360" i="7"/>
  <c r="BM6390" i="7"/>
  <c r="BM6907" i="7"/>
  <c r="BM6914" i="7"/>
  <c r="BM6937" i="7"/>
  <c r="BM5944" i="7"/>
  <c r="BM6333" i="7"/>
  <c r="BM6292" i="7"/>
  <c r="BM6920" i="7"/>
  <c r="BM6545" i="7"/>
  <c r="BM6782" i="7"/>
  <c r="BM6710" i="7"/>
  <c r="BM5851" i="7"/>
  <c r="BM5378" i="7"/>
  <c r="BM6522" i="7"/>
  <c r="BM5743" i="7"/>
  <c r="BM7440" i="7"/>
  <c r="BM6047" i="7"/>
  <c r="BM5490" i="7"/>
  <c r="BM7409" i="7"/>
  <c r="BM5603" i="7"/>
  <c r="BM5405" i="7"/>
  <c r="BM5063" i="7"/>
  <c r="BM4617" i="7"/>
  <c r="BM5423" i="7"/>
  <c r="BM4772" i="7"/>
  <c r="BM4556" i="7"/>
  <c r="BM4340" i="7"/>
  <c r="BM5212" i="7"/>
  <c r="BM5433" i="7"/>
  <c r="BM4963" i="7"/>
  <c r="BM4747" i="7"/>
  <c r="BM5160" i="7"/>
  <c r="BM5631" i="7"/>
  <c r="BM5218" i="7"/>
  <c r="BM4968" i="7"/>
  <c r="BM4842" i="7"/>
  <c r="BM4716" i="7"/>
  <c r="BM4608" i="7"/>
  <c r="BM5440" i="7"/>
  <c r="BM5145" i="7"/>
  <c r="BM5734" i="7"/>
  <c r="BM5387" i="7"/>
  <c r="BM5098" i="7"/>
  <c r="BM4955" i="7"/>
  <c r="BM4847" i="7"/>
  <c r="BM4739" i="7"/>
  <c r="BM5058" i="7"/>
  <c r="BM4422" i="7"/>
  <c r="BM5447" i="7"/>
  <c r="BM4627" i="7"/>
  <c r="BM4283" i="7"/>
  <c r="BM4147" i="7"/>
  <c r="BM4063" i="7"/>
  <c r="BM3973" i="7"/>
  <c r="BM3889" i="7"/>
  <c r="BM3805" i="7"/>
  <c r="BM5375" i="7"/>
  <c r="BM4690" i="7"/>
  <c r="BM4393" i="7"/>
  <c r="BM4218" i="7"/>
  <c r="BM4134" i="7"/>
  <c r="BM4044" i="7"/>
  <c r="BM3960" i="7"/>
  <c r="BM3870" i="7"/>
  <c r="BM3786" i="7"/>
  <c r="BM3702" i="7"/>
  <c r="BM3612" i="7"/>
  <c r="BM3528" i="7"/>
  <c r="BM3438" i="7"/>
  <c r="BM4609" i="7"/>
  <c r="BM4386" i="7"/>
  <c r="BM5305" i="7"/>
  <c r="BM4639" i="7"/>
  <c r="BM4392" i="7"/>
  <c r="BM4217" i="7"/>
  <c r="BM4133" i="7"/>
  <c r="BM4043" i="7"/>
  <c r="BM3959" i="7"/>
  <c r="BM4581" i="7"/>
  <c r="BM4426" i="7"/>
  <c r="BM5769" i="7"/>
  <c r="BM4678" i="7"/>
  <c r="BM4345" i="7"/>
  <c r="BM4192" i="7"/>
  <c r="BM4108" i="7"/>
  <c r="BM4024" i="7"/>
  <c r="BM4519" i="7"/>
  <c r="BM4351" i="7"/>
  <c r="BM5239" i="7"/>
  <c r="BM4618" i="7"/>
  <c r="BM4403" i="7"/>
  <c r="BM4215" i="7"/>
  <c r="BM4131" i="7"/>
  <c r="BM4041" i="7"/>
  <c r="BM3957" i="7"/>
  <c r="BM3873" i="7"/>
  <c r="BM3783" i="7"/>
  <c r="BM3699" i="7"/>
  <c r="BM3916" i="7"/>
  <c r="BM4431" i="7"/>
  <c r="BM3554" i="7"/>
  <c r="BM4525" i="7"/>
  <c r="BM4028" i="7"/>
  <c r="BM5091" i="7"/>
  <c r="BM3716" i="7"/>
  <c r="BM3553" i="7"/>
  <c r="BM4396" i="7"/>
  <c r="BM3560" i="7"/>
  <c r="BM3372" i="7"/>
  <c r="BM3294" i="7"/>
  <c r="BM3222" i="7"/>
  <c r="BM3150" i="7"/>
  <c r="BM4774" i="7"/>
  <c r="BM4142" i="7"/>
  <c r="BM3875" i="7"/>
  <c r="BM3733" i="7"/>
  <c r="BM3567" i="7"/>
  <c r="BM5809" i="7"/>
  <c r="BM3731" i="7"/>
  <c r="BM3518" i="7"/>
  <c r="BM4389" i="7"/>
  <c r="BM3685" i="7"/>
  <c r="BM3521" i="7"/>
  <c r="BM3335" i="7"/>
  <c r="BM4451" i="7"/>
  <c r="BM3700" i="7"/>
  <c r="BM3365" i="7"/>
  <c r="BM3226" i="7"/>
  <c r="BM3046" i="7"/>
  <c r="BM4202" i="7"/>
  <c r="BM3587" i="7"/>
  <c r="BM3314" i="7"/>
  <c r="BM3131" i="7"/>
  <c r="BM3006" i="7"/>
  <c r="BM2906" i="7"/>
  <c r="BM2834" i="7"/>
  <c r="BM2762" i="7"/>
  <c r="BM2690" i="7"/>
  <c r="BM2618" i="7"/>
  <c r="BM2546" i="7"/>
  <c r="BM2474" i="7"/>
  <c r="BM2402" i="7"/>
  <c r="BM2330" i="7"/>
  <c r="BM2258" i="7"/>
  <c r="BM2186" i="7"/>
  <c r="BM2114" i="7"/>
  <c r="BM2042" i="7"/>
  <c r="BM1970" i="7"/>
  <c r="BM3746" i="7"/>
  <c r="BM3545" i="7"/>
  <c r="BM3322" i="7"/>
  <c r="BM3189" i="7"/>
  <c r="BM3032" i="7"/>
  <c r="BM3986" i="7"/>
  <c r="BM3556" i="7"/>
  <c r="BM3291" i="7"/>
  <c r="BM3038" i="7"/>
  <c r="BM2929" i="7"/>
  <c r="BM2857" i="7"/>
  <c r="BM2785" i="7"/>
  <c r="BM2713" i="7"/>
  <c r="BM2641" i="7"/>
  <c r="BM2569" i="7"/>
  <c r="BM2497" i="7"/>
  <c r="BM2425" i="7"/>
  <c r="BM2353" i="7"/>
  <c r="BM2281" i="7"/>
  <c r="BM2209" i="7"/>
  <c r="BM2137" i="7"/>
  <c r="BM2065" i="7"/>
  <c r="BM3802" i="7"/>
  <c r="BM3424" i="7"/>
  <c r="BM3260" i="7"/>
  <c r="BM3146" i="7"/>
  <c r="BM2985" i="7"/>
  <c r="BM3761" i="7"/>
  <c r="BM3526" i="7"/>
  <c r="BM3299" i="7"/>
  <c r="BM3129" i="7"/>
  <c r="BM3004" i="7"/>
  <c r="BM3974" i="7"/>
  <c r="BM3423" i="7"/>
  <c r="BM3249" i="7"/>
  <c r="BM3097" i="7"/>
  <c r="BM4567" i="7"/>
  <c r="BM3661" i="7"/>
  <c r="BM3465" i="7"/>
  <c r="BM3286" i="7"/>
  <c r="BM3159" i="7"/>
  <c r="BM2996" i="7"/>
  <c r="BM3812" i="7"/>
  <c r="BM3442" i="7"/>
  <c r="BM3274" i="7"/>
  <c r="BM3158" i="7"/>
  <c r="BM2988" i="7"/>
  <c r="BM2951" i="7"/>
  <c r="BM2735" i="7"/>
  <c r="BM2556" i="7"/>
  <c r="BM2339" i="7"/>
  <c r="BM2212" i="7"/>
  <c r="BM1960" i="7"/>
  <c r="BM3002" i="7"/>
  <c r="BM2752" i="7"/>
  <c r="BM2430" i="7"/>
  <c r="BM2099" i="7"/>
  <c r="BM1941" i="7"/>
  <c r="BM1869" i="7"/>
  <c r="BM1797" i="7"/>
  <c r="BM1725" i="7"/>
  <c r="BM1653" i="7"/>
  <c r="BM3595" i="7"/>
  <c r="BM2859" i="7"/>
  <c r="BM2643" i="7"/>
  <c r="BM2471" i="7"/>
  <c r="BM2289" i="7"/>
  <c r="BM2163" i="7"/>
  <c r="BM1985" i="7"/>
  <c r="BM2892" i="7"/>
  <c r="BM2676" i="7"/>
  <c r="BM2490" i="7"/>
  <c r="BM2194" i="7"/>
  <c r="BM1991" i="7"/>
  <c r="BM1898" i="7"/>
  <c r="BM1826" i="7"/>
  <c r="BM1754" i="7"/>
  <c r="BM1682" i="7"/>
  <c r="BM1610" i="7"/>
  <c r="BM1538" i="7"/>
  <c r="BM1466" i="7"/>
  <c r="BM1394" i="7"/>
  <c r="BM1322" i="7"/>
  <c r="BM2945" i="7"/>
  <c r="BM2729" i="7"/>
  <c r="BM2553" i="7"/>
  <c r="BM2356" i="7"/>
  <c r="BM2177" i="7"/>
  <c r="BM3752" i="7"/>
  <c r="BM2872" i="7"/>
  <c r="BM2656" i="7"/>
  <c r="BM2345" i="7"/>
  <c r="BM2136" i="7"/>
  <c r="BM2003" i="7"/>
  <c r="BM3096" i="7"/>
  <c r="BM2799" i="7"/>
  <c r="BM2598" i="7"/>
  <c r="BM2416" i="7"/>
  <c r="BM2241" i="7"/>
  <c r="BM1983" i="7"/>
  <c r="BM2940" i="7"/>
  <c r="BM2724" i="7"/>
  <c r="BM2446" i="7"/>
  <c r="BM2135" i="7"/>
  <c r="BM1950" i="7"/>
  <c r="BM1878" i="7"/>
  <c r="BM3635" i="7"/>
  <c r="BM2903" i="7"/>
  <c r="BM2687" i="7"/>
  <c r="BM2487" i="7"/>
  <c r="BM2284" i="7"/>
  <c r="BM2151" i="7"/>
  <c r="BM1975" i="7"/>
  <c r="BM3062" i="7"/>
  <c r="BM2776" i="7"/>
  <c r="BM2584" i="7"/>
  <c r="BM2393" i="7"/>
  <c r="BM2086" i="7"/>
  <c r="BM1937" i="7"/>
  <c r="BM1865" i="7"/>
  <c r="BM1793" i="7"/>
  <c r="BM1721" i="7"/>
  <c r="BM1649" i="7"/>
  <c r="BM1577" i="7"/>
  <c r="BM1918" i="7"/>
  <c r="BM1511" i="7"/>
  <c r="BM1307" i="7"/>
  <c r="BM1228" i="7"/>
  <c r="BM1156" i="7"/>
  <c r="BM1084" i="7"/>
  <c r="BM1012" i="7"/>
  <c r="BM940" i="7"/>
  <c r="BM868" i="7"/>
  <c r="BM796" i="7"/>
  <c r="BM724" i="7"/>
  <c r="BM652" i="7"/>
  <c r="BM580" i="7"/>
  <c r="BM508" i="7"/>
  <c r="BM436" i="7"/>
  <c r="BM364" i="7"/>
  <c r="BM292" i="7"/>
  <c r="BM220" i="7"/>
  <c r="BM148" i="7"/>
  <c r="BM76" i="7"/>
  <c r="BM2205" i="7"/>
  <c r="BM1756" i="7"/>
  <c r="BM1612" i="7"/>
  <c r="BM1455" i="7"/>
  <c r="BM1326" i="7"/>
  <c r="BM2423" i="7"/>
  <c r="BM1486" i="7"/>
  <c r="BM1281" i="7"/>
  <c r="BM1209" i="7"/>
  <c r="BM1137" i="7"/>
  <c r="BM1065" i="7"/>
  <c r="BM993" i="7"/>
  <c r="BM921" i="7"/>
  <c r="BM849" i="7"/>
  <c r="BM777" i="7"/>
  <c r="BM705" i="7"/>
  <c r="BM633" i="7"/>
  <c r="BM561" i="7"/>
  <c r="BM489" i="7"/>
  <c r="BM417" i="7"/>
  <c r="BM345" i="7"/>
  <c r="BM273" i="7"/>
  <c r="BM201" i="7"/>
  <c r="BM941" i="7"/>
  <c r="BM1229" i="7"/>
  <c r="BM1831" i="7"/>
  <c r="BM167" i="7"/>
  <c r="BM383" i="7"/>
  <c r="BM599" i="7"/>
  <c r="BM1407" i="7"/>
  <c r="BM84" i="7"/>
  <c r="BM156" i="7"/>
  <c r="BM228" i="7"/>
  <c r="BM300" i="7"/>
  <c r="BM372" i="7"/>
  <c r="BM444" i="7"/>
  <c r="BM516" i="7"/>
  <c r="BM588" i="7"/>
  <c r="BM660" i="7"/>
  <c r="BM732" i="7"/>
  <c r="BM804" i="7"/>
  <c r="BM876" i="7"/>
  <c r="BM948" i="7"/>
  <c r="BM1020" i="7"/>
  <c r="BM1092" i="7"/>
  <c r="BM1164" i="7"/>
  <c r="BM1236" i="7"/>
  <c r="BM1329" i="7"/>
  <c r="BM1596" i="7"/>
  <c r="BM2667" i="7"/>
  <c r="BM1422" i="7"/>
  <c r="BM1539" i="7"/>
  <c r="BM1690" i="7"/>
  <c r="BM1927" i="7"/>
  <c r="BM74" i="7"/>
  <c r="BM145" i="7"/>
  <c r="BM217" i="7"/>
  <c r="BM289" i="7"/>
  <c r="BM361" i="7"/>
  <c r="BM433" i="7"/>
  <c r="BM505" i="7"/>
  <c r="BM577" i="7"/>
  <c r="BM649" i="7"/>
  <c r="BM721" i="7"/>
  <c r="BM793" i="7"/>
  <c r="BM865" i="7"/>
  <c r="BM937" i="7"/>
  <c r="BM1009" i="7"/>
  <c r="BM1081" i="7"/>
  <c r="BM1153" i="7"/>
  <c r="BM1225" i="7"/>
  <c r="BM1297" i="7"/>
  <c r="BM1507" i="7"/>
  <c r="BM1961" i="7"/>
  <c r="BM29" i="7"/>
  <c r="BM1396" i="7"/>
  <c r="BM1564" i="7"/>
  <c r="BM1716" i="7"/>
  <c r="BM2350" i="7"/>
  <c r="BM98" i="7"/>
  <c r="BM170" i="7"/>
  <c r="BM242" i="7"/>
  <c r="BM314" i="7"/>
  <c r="BM386" i="7"/>
  <c r="BM458" i="7"/>
  <c r="BM530" i="7"/>
  <c r="BM602" i="7"/>
  <c r="BM674" i="7"/>
  <c r="BM746" i="7"/>
  <c r="BM818" i="7"/>
  <c r="BM890" i="7"/>
  <c r="BM962" i="7"/>
  <c r="BM1040" i="7"/>
  <c r="BM1118" i="7"/>
  <c r="BM1202" i="7"/>
  <c r="BM1286" i="7"/>
  <c r="BM1524" i="7"/>
  <c r="BM1705" i="7"/>
  <c r="BM1894" i="7"/>
  <c r="BM2811" i="7"/>
  <c r="BM1410" i="7"/>
  <c r="BM1565" i="7"/>
  <c r="BM2934" i="7"/>
  <c r="BM135" i="7"/>
  <c r="BM243" i="7"/>
  <c r="BM351" i="7"/>
  <c r="BM459" i="7"/>
  <c r="BM567" i="7"/>
  <c r="BM675" i="7"/>
  <c r="BM783" i="7"/>
  <c r="BM891" i="7"/>
  <c r="BM999" i="7"/>
  <c r="BM1107" i="7"/>
  <c r="BM1215" i="7"/>
  <c r="BM1365" i="7"/>
  <c r="BM2484" i="7"/>
  <c r="BM1419" i="7"/>
  <c r="BM1624" i="7"/>
  <c r="BM1942" i="7"/>
  <c r="BM106" i="7"/>
  <c r="BM250" i="7"/>
  <c r="BM394" i="7"/>
  <c r="BM538" i="7"/>
  <c r="BM682" i="7"/>
  <c r="BM826" i="7"/>
  <c r="BM970" i="7"/>
  <c r="BM1114" i="7"/>
  <c r="BM1258" i="7"/>
  <c r="BM1567" i="7"/>
  <c r="BM1607" i="7"/>
  <c r="BM1751" i="7"/>
  <c r="BM1895" i="7"/>
  <c r="BM2206" i="7"/>
  <c r="BM2650" i="7"/>
  <c r="BM3410" i="7"/>
  <c r="BM2214" i="7"/>
  <c r="BM2573" i="7"/>
  <c r="BM3066" i="7"/>
  <c r="BM1989" i="7"/>
  <c r="BM2778" i="7"/>
  <c r="BM2267" i="7"/>
  <c r="BM4483" i="7"/>
  <c r="BM1997" i="7"/>
  <c r="BM1532" i="7"/>
  <c r="BM2154" i="7"/>
  <c r="BM2421" i="7"/>
  <c r="BM3430" i="7"/>
  <c r="BM2991" i="7"/>
  <c r="BM2203" i="7"/>
  <c r="BM3280" i="7"/>
  <c r="BM2252" i="7"/>
  <c r="BM3303" i="7"/>
  <c r="BM3511" i="7"/>
  <c r="BM3536" i="7"/>
  <c r="BM3861" i="7"/>
  <c r="BM4186" i="7"/>
  <c r="BM5255" i="7"/>
  <c r="BM4212" i="7"/>
  <c r="BM4415" i="7"/>
  <c r="BM4830" i="7"/>
  <c r="BM5293" i="7"/>
  <c r="BM5774" i="7"/>
  <c r="BM7180" i="7"/>
  <c r="BM1702" i="7"/>
  <c r="BM2039" i="7"/>
  <c r="BM79" i="7"/>
  <c r="BM151" i="7"/>
  <c r="BM223" i="7"/>
  <c r="BM295" i="7"/>
  <c r="BM367" i="7"/>
  <c r="BM439" i="7"/>
  <c r="BM511" i="7"/>
  <c r="BM583" i="7"/>
  <c r="BM655" i="7"/>
  <c r="BM727" i="7"/>
  <c r="BM799" i="7"/>
  <c r="BM871" i="7"/>
  <c r="BM943" i="7"/>
  <c r="BM1015" i="7"/>
  <c r="BM1087" i="7"/>
  <c r="BM1159" i="7"/>
  <c r="BM1231" i="7"/>
  <c r="BM1317" i="7"/>
  <c r="BM1523" i="7"/>
  <c r="BM2283" i="7"/>
  <c r="BM35" i="7"/>
  <c r="BM1409" i="7"/>
  <c r="BM1581" i="7"/>
  <c r="BM1728" i="7"/>
  <c r="BM2700" i="7"/>
  <c r="BM104" i="7"/>
  <c r="BM176" i="7"/>
  <c r="BM248" i="7"/>
  <c r="BM320" i="7"/>
  <c r="BM392" i="7"/>
  <c r="BM464" i="7"/>
  <c r="BM536" i="7"/>
  <c r="BM608" i="7"/>
  <c r="BM680" i="7"/>
  <c r="BM752" i="7"/>
  <c r="BM824" i="7"/>
  <c r="BM896" i="7"/>
  <c r="BM968" i="7"/>
  <c r="BM1046" i="7"/>
  <c r="BM1124" i="7"/>
  <c r="BM1208" i="7"/>
  <c r="BM1292" i="7"/>
  <c r="BM1533" i="7"/>
  <c r="BM1717" i="7"/>
  <c r="BM1933" i="7"/>
  <c r="BM2919" i="7"/>
  <c r="BM1417" i="7"/>
  <c r="BM1573" i="7"/>
  <c r="BM3087" i="7"/>
  <c r="BM147" i="7"/>
  <c r="BM255" i="7"/>
  <c r="BM363" i="7"/>
  <c r="BM471" i="7"/>
  <c r="BM579" i="7"/>
  <c r="BM687" i="7"/>
  <c r="BM795" i="7"/>
  <c r="BM903" i="7"/>
  <c r="BM1011" i="7"/>
  <c r="BM1119" i="7"/>
  <c r="BM1227" i="7"/>
  <c r="BM1391" i="7"/>
  <c r="BM2619" i="7"/>
  <c r="BM1433" i="7"/>
  <c r="BM1648" i="7"/>
  <c r="BM2061" i="7"/>
  <c r="BM118" i="7"/>
  <c r="BM262" i="7"/>
  <c r="BM406" i="7"/>
  <c r="BM550" i="7"/>
  <c r="BM694" i="7"/>
  <c r="BM838" i="7"/>
  <c r="BM982" i="7"/>
  <c r="BM1126" i="7"/>
  <c r="BM1270" i="7"/>
  <c r="BM1602" i="7"/>
  <c r="BM1619" i="7"/>
  <c r="BM1763" i="7"/>
  <c r="BM1907" i="7"/>
  <c r="BM2310" i="7"/>
  <c r="BM2686" i="7"/>
  <c r="BM3549" i="7"/>
  <c r="BM2238" i="7"/>
  <c r="BM2597" i="7"/>
  <c r="BM3350" i="7"/>
  <c r="BM2015" i="7"/>
  <c r="BM2814" i="7"/>
  <c r="BM2285" i="7"/>
  <c r="BM1990" i="7"/>
  <c r="BM2153" i="7"/>
  <c r="BM1604" i="7"/>
  <c r="BM2279" i="7"/>
  <c r="BM2734" i="7"/>
  <c r="BM3794" i="7"/>
  <c r="BM3121" i="7"/>
  <c r="BM2275" i="7"/>
  <c r="BM3503" i="7"/>
  <c r="BM2324" i="7"/>
  <c r="BM3559" i="7"/>
  <c r="BM3722" i="7"/>
  <c r="BM4291" i="7"/>
  <c r="BM3951" i="7"/>
  <c r="BM4332" i="7"/>
  <c r="BM4360" i="7"/>
  <c r="BM4380" i="7"/>
  <c r="BM4648" i="7"/>
  <c r="BM4962" i="7"/>
  <c r="BM6718" i="7"/>
  <c r="BM6551" i="7"/>
  <c r="BM8038" i="7"/>
  <c r="BM528" i="7"/>
  <c r="BM600" i="7"/>
  <c r="BM672" i="7"/>
  <c r="BM744" i="7"/>
  <c r="BM816" i="7"/>
  <c r="BM888" i="7"/>
  <c r="BM960" i="7"/>
  <c r="BM1032" i="7"/>
  <c r="BM1104" i="7"/>
  <c r="BM1176" i="7"/>
  <c r="BM1248" i="7"/>
  <c r="BM1355" i="7"/>
  <c r="BM1834" i="7"/>
  <c r="BM2883" i="7"/>
  <c r="BM1437" i="7"/>
  <c r="BM1563" i="7"/>
  <c r="BM1714" i="7"/>
  <c r="BM2085" i="7"/>
  <c r="BM85" i="7"/>
  <c r="BM157" i="7"/>
  <c r="BM229" i="7"/>
  <c r="BM301" i="7"/>
  <c r="BM373" i="7"/>
  <c r="BM445" i="7"/>
  <c r="BM517" i="7"/>
  <c r="BM589" i="7"/>
  <c r="BM661" i="7"/>
  <c r="BM733" i="7"/>
  <c r="BM805" i="7"/>
  <c r="BM877" i="7"/>
  <c r="BM949" i="7"/>
  <c r="BM1021" i="7"/>
  <c r="BM1093" i="7"/>
  <c r="BM1165" i="7"/>
  <c r="BM1237" i="7"/>
  <c r="BM1330" i="7"/>
  <c r="BM1531" i="7"/>
  <c r="BM2340" i="7"/>
  <c r="BM41" i="7"/>
  <c r="BM1416" i="7"/>
  <c r="BM1599" i="7"/>
  <c r="BM1740" i="7"/>
  <c r="BM2808" i="7"/>
  <c r="BM110" i="7"/>
  <c r="BM182" i="7"/>
  <c r="BM254" i="7"/>
  <c r="BM326" i="7"/>
  <c r="BM398" i="7"/>
  <c r="BM470" i="7"/>
  <c r="BM542" i="7"/>
  <c r="BM614" i="7"/>
  <c r="BM686" i="7"/>
  <c r="BM758" i="7"/>
  <c r="BM830" i="7"/>
  <c r="BM902" i="7"/>
  <c r="BM974" i="7"/>
  <c r="BM1052" i="7"/>
  <c r="BM1130" i="7"/>
  <c r="BM1214" i="7"/>
  <c r="BM1318" i="7"/>
  <c r="BM1548" i="7"/>
  <c r="BM1729" i="7"/>
  <c r="BM2007" i="7"/>
  <c r="BM3339" i="7"/>
  <c r="BM1432" i="7"/>
  <c r="BM1582" i="7"/>
  <c r="BM3399" i="7"/>
  <c r="BM153" i="7"/>
  <c r="BM261" i="7"/>
  <c r="BM369" i="7"/>
  <c r="BM477" i="7"/>
  <c r="BM585" i="7"/>
  <c r="BM693" i="7"/>
  <c r="BM801" i="7"/>
  <c r="BM909" i="7"/>
  <c r="BM1017" i="7"/>
  <c r="BM1125" i="7"/>
  <c r="BM1233" i="7"/>
  <c r="BM1404" i="7"/>
  <c r="BM2721" i="7"/>
  <c r="BM1440" i="7"/>
  <c r="BM1660" i="7"/>
  <c r="BM2109" i="7"/>
  <c r="BM130" i="7"/>
  <c r="BM274" i="7"/>
  <c r="BM418" i="7"/>
  <c r="BM562" i="7"/>
  <c r="BM706" i="7"/>
  <c r="BM850" i="7"/>
  <c r="BM994" i="7"/>
  <c r="BM1138" i="7"/>
  <c r="BM1282" i="7"/>
  <c r="BM1864" i="7"/>
  <c r="BM1631" i="7"/>
  <c r="BM1775" i="7"/>
  <c r="BM1919" i="7"/>
  <c r="BM2362" i="7"/>
  <c r="BM2722" i="7"/>
  <c r="BM3719" i="7"/>
  <c r="BM2256" i="7"/>
  <c r="BM2621" i="7"/>
  <c r="BM3477" i="7"/>
  <c r="BM2063" i="7"/>
  <c r="BM2886" i="7"/>
  <c r="BM2355" i="7"/>
  <c r="BM2057" i="7"/>
  <c r="BM2260" i="7"/>
  <c r="BM1676" i="7"/>
  <c r="BM2460" i="7"/>
  <c r="BM2950" i="7"/>
  <c r="BM2989" i="7"/>
  <c r="BM3290" i="7"/>
  <c r="BM2347" i="7"/>
  <c r="BM3946" i="7"/>
  <c r="BM2396" i="7"/>
  <c r="BM4136" i="7"/>
  <c r="BM5439" i="7"/>
  <c r="BM3529" i="7"/>
  <c r="BM4035" i="7"/>
  <c r="BM4619" i="7"/>
  <c r="BM4572" i="7"/>
  <c r="BM4595" i="7"/>
  <c r="BM4733" i="7"/>
  <c r="BM5125" i="7"/>
  <c r="BM5013" i="7"/>
  <c r="BM6345" i="7"/>
  <c r="BM7033" i="7"/>
  <c r="AV117" i="7"/>
  <c r="AV243" i="7"/>
  <c r="AV305" i="7"/>
  <c r="AV22" i="7"/>
  <c r="AV171" i="7"/>
  <c r="AV328" i="7"/>
  <c r="AV37" i="7"/>
  <c r="AV87" i="7"/>
  <c r="AV16" i="7"/>
  <c r="AV80" i="7"/>
  <c r="AV200" i="7"/>
  <c r="AV172" i="7"/>
  <c r="AV905" i="7"/>
  <c r="AV452" i="7"/>
  <c r="AV1075" i="7"/>
  <c r="AV154" i="7"/>
  <c r="AV743" i="7"/>
  <c r="AV38" i="7"/>
  <c r="AV794" i="7"/>
  <c r="AV107" i="7"/>
  <c r="AV248" i="7"/>
  <c r="AV617" i="7"/>
  <c r="AV58" i="7"/>
  <c r="AV584" i="7"/>
  <c r="AV1129" i="7"/>
  <c r="AV212" i="7"/>
  <c r="AV302" i="7"/>
  <c r="AV133" i="7"/>
  <c r="AV515" i="7"/>
  <c r="AV921" i="7"/>
  <c r="AV1436" i="7"/>
  <c r="AV327" i="7"/>
  <c r="AV471" i="7"/>
  <c r="AV615" i="7"/>
  <c r="AV813" i="7"/>
  <c r="AV430" i="7"/>
  <c r="AV153" i="7"/>
  <c r="AV382" i="7"/>
  <c r="AV485" i="7"/>
  <c r="AV34" i="7"/>
  <c r="AV262" i="7"/>
  <c r="AV416" i="7"/>
  <c r="AV67" i="7"/>
  <c r="AV111" i="7"/>
  <c r="AV40" i="7"/>
  <c r="AV86" i="7"/>
  <c r="AV214" i="7"/>
  <c r="AV254" i="7"/>
  <c r="AV992" i="7"/>
  <c r="AV488" i="7"/>
  <c r="AV57" i="7"/>
  <c r="AV167" i="7"/>
  <c r="AV791" i="7"/>
  <c r="AV53" i="7"/>
  <c r="AV818" i="7"/>
  <c r="AV113" i="7"/>
  <c r="AV257" i="7"/>
  <c r="AV635" i="7"/>
  <c r="AV162" i="7"/>
  <c r="AV602" i="7"/>
  <c r="AV63" i="7"/>
  <c r="AV233" i="7"/>
  <c r="AV338" i="7"/>
  <c r="AV151" i="7"/>
  <c r="AV569" i="7"/>
  <c r="AV970" i="7"/>
  <c r="AV1544" i="7"/>
  <c r="AV345" i="7"/>
  <c r="AV489" i="7"/>
  <c r="AV633" i="7"/>
  <c r="AV831" i="7"/>
  <c r="AV466" i="7"/>
  <c r="AV194" i="7"/>
  <c r="AV482" i="7"/>
  <c r="AV593" i="7"/>
  <c r="AV166" i="7"/>
  <c r="AV326" i="7"/>
  <c r="AV521" i="7"/>
  <c r="AV141" i="7"/>
  <c r="AV353" i="7"/>
  <c r="AV17" i="7"/>
  <c r="AV92" i="7"/>
  <c r="AV221" i="7"/>
  <c r="AV263" i="7"/>
  <c r="AV1028" i="7"/>
  <c r="AV506" i="7"/>
  <c r="AV76" i="7"/>
  <c r="AV188" i="7"/>
  <c r="AV815" i="7"/>
  <c r="AV68" i="7"/>
  <c r="AV842" i="7"/>
  <c r="AV119" i="7"/>
  <c r="AV268" i="7"/>
  <c r="AV653" i="7"/>
  <c r="AV290" i="7"/>
  <c r="AV620" i="7"/>
  <c r="AV73" i="7"/>
  <c r="AV269" i="7"/>
  <c r="AV394" i="7"/>
  <c r="AV177" i="7"/>
  <c r="AV605" i="7"/>
  <c r="AV1006" i="7"/>
  <c r="AV1621" i="7"/>
  <c r="AV357" i="7"/>
  <c r="AV501" i="7"/>
  <c r="AV645" i="7"/>
  <c r="AV849" i="7"/>
  <c r="AV502" i="7"/>
  <c r="AV237" i="7"/>
  <c r="AV590" i="7"/>
  <c r="AV701" i="7"/>
  <c r="AV208" i="7"/>
  <c r="AV518" i="7"/>
  <c r="AV740" i="7"/>
  <c r="AV179" i="7"/>
  <c r="AV446" i="7"/>
  <c r="AV29" i="7"/>
  <c r="AV104" i="7"/>
  <c r="AV236" i="7"/>
  <c r="AV274" i="7"/>
  <c r="AV1208" i="7"/>
  <c r="AV524" i="7"/>
  <c r="AV82" i="7"/>
  <c r="AV202" i="7"/>
  <c r="AV839" i="7"/>
  <c r="AV72" i="7"/>
  <c r="AV890" i="7"/>
  <c r="AV131" i="7"/>
  <c r="AV347" i="7"/>
  <c r="AV689" i="7"/>
  <c r="AV310" i="7"/>
  <c r="AV656" i="7"/>
  <c r="AV78" i="7"/>
  <c r="AV280" i="7"/>
  <c r="AV410" i="7"/>
  <c r="AV184" i="7"/>
  <c r="AV623" i="7"/>
  <c r="AV1024" i="7"/>
  <c r="AV1714" i="7"/>
  <c r="AV363" i="7"/>
  <c r="AV507" i="7"/>
  <c r="AV651" i="7"/>
  <c r="AV867" i="7"/>
  <c r="AV538" i="7"/>
  <c r="AV296" i="7"/>
  <c r="AV698" i="7"/>
  <c r="AV997" i="7"/>
  <c r="AV316" i="7"/>
  <c r="AV626" i="7"/>
  <c r="AV884" i="7"/>
  <c r="AV344" i="7"/>
  <c r="AV662" i="7"/>
  <c r="AV41" i="7"/>
  <c r="AV116" i="7"/>
  <c r="AV293" i="7"/>
  <c r="AV341" i="7"/>
  <c r="AV173" i="7"/>
  <c r="AV560" i="7"/>
  <c r="AV88" i="7"/>
  <c r="AV224" i="7"/>
  <c r="AV887" i="7"/>
  <c r="AV161" i="7"/>
  <c r="AV940" i="7"/>
  <c r="AV143" i="7"/>
  <c r="AV392" i="7"/>
  <c r="AV725" i="7"/>
  <c r="AV350" i="7"/>
  <c r="AV692" i="7"/>
  <c r="AV96" i="7"/>
  <c r="AV380" i="7"/>
  <c r="AV1136" i="7"/>
  <c r="AV213" i="7"/>
  <c r="AV677" i="7"/>
  <c r="AV1063" i="7"/>
  <c r="AV2326" i="7"/>
  <c r="AV381" i="7"/>
  <c r="AV525" i="7"/>
  <c r="AV669" i="7"/>
  <c r="AV885" i="7"/>
  <c r="AV574" i="7"/>
  <c r="AV371" i="7"/>
  <c r="AV830" i="7"/>
  <c r="AV99" i="7"/>
  <c r="AV400" i="7"/>
  <c r="AV878" i="7"/>
  <c r="AV60" i="7"/>
  <c r="AV431" i="7"/>
  <c r="AV782" i="7"/>
  <c r="AV71" i="7"/>
  <c r="AV122" i="7"/>
  <c r="AV304" i="7"/>
  <c r="AV370" i="7"/>
  <c r="AV245" i="7"/>
  <c r="AV578" i="7"/>
  <c r="AV94" i="7"/>
  <c r="AV231" i="7"/>
  <c r="AV911" i="7"/>
  <c r="AV174" i="7"/>
  <c r="AV1082" i="7"/>
  <c r="AV149" i="7"/>
  <c r="AV419" i="7"/>
  <c r="AV942" i="7"/>
  <c r="AV377" i="7"/>
  <c r="AV710" i="7"/>
  <c r="AV108" i="7"/>
  <c r="AV752" i="7"/>
  <c r="AV2489" i="7"/>
  <c r="AV227" i="7"/>
  <c r="AV713" i="7"/>
  <c r="AV1124" i="7"/>
  <c r="AV249" i="7"/>
  <c r="AV393" i="7"/>
  <c r="AV537" i="7"/>
  <c r="AV687" i="7"/>
  <c r="AV903" i="7"/>
  <c r="AV610" i="7"/>
  <c r="AV467" i="7"/>
  <c r="AV31" i="7"/>
  <c r="AV251" i="7"/>
  <c r="AV503" i="7"/>
  <c r="AV1072" i="7"/>
  <c r="AV428" i="7"/>
  <c r="AV647" i="7"/>
  <c r="AV927" i="7"/>
  <c r="AV572" i="7"/>
  <c r="AV128" i="7"/>
  <c r="AV340" i="7"/>
  <c r="AV413" i="7"/>
  <c r="AV266" i="7"/>
  <c r="AV596" i="7"/>
  <c r="AV106" i="7"/>
  <c r="AV238" i="7"/>
  <c r="AV937" i="7"/>
  <c r="AV287" i="7"/>
  <c r="AV1172" i="7"/>
  <c r="AV155" i="7"/>
  <c r="AV437" i="7"/>
  <c r="AV1126" i="7"/>
  <c r="AV406" i="7"/>
  <c r="AV728" i="7"/>
  <c r="AV114" i="7"/>
  <c r="AV776" i="7"/>
  <c r="AV55" i="7"/>
  <c r="AV272" i="7"/>
  <c r="AV731" i="7"/>
  <c r="AV1135" i="7"/>
  <c r="AV255" i="7"/>
  <c r="AV399" i="7"/>
  <c r="AV543" i="7"/>
  <c r="AV705" i="7"/>
  <c r="AV928" i="7"/>
  <c r="AV9982" i="7"/>
  <c r="AV9910" i="7"/>
  <c r="AV9838" i="7"/>
  <c r="AV9766" i="7"/>
  <c r="AV9694" i="7"/>
  <c r="AV9622" i="7"/>
  <c r="AV9550" i="7"/>
  <c r="AV9963" i="7"/>
  <c r="AV9891" i="7"/>
  <c r="AV9819" i="7"/>
  <c r="AV9747" i="7"/>
  <c r="AV9675" i="7"/>
  <c r="AV9603" i="7"/>
  <c r="AV9531" i="7"/>
  <c r="AV9962" i="7"/>
  <c r="AV9890" i="7"/>
  <c r="AV9818" i="7"/>
  <c r="AV9746" i="7"/>
  <c r="AV9674" i="7"/>
  <c r="AV9602" i="7"/>
  <c r="AV9530" i="7"/>
  <c r="AV9949" i="7"/>
  <c r="AV9877" i="7"/>
  <c r="AV9805" i="7"/>
  <c r="AV9733" i="7"/>
  <c r="AV9972" i="7"/>
  <c r="AV9900" i="7"/>
  <c r="AV9828" i="7"/>
  <c r="AV9756" i="7"/>
  <c r="AV9553" i="7"/>
  <c r="AV9436" i="7"/>
  <c r="AV9364" i="7"/>
  <c r="AV9292" i="7"/>
  <c r="AV9220" i="7"/>
  <c r="AV9148" i="7"/>
  <c r="AV9708" i="7"/>
  <c r="AV9666" i="7"/>
  <c r="AV9471" i="7"/>
  <c r="AV9399" i="7"/>
  <c r="AV9327" i="7"/>
  <c r="AV9255" i="7"/>
  <c r="AV9183" i="7"/>
  <c r="AV9905" i="7"/>
  <c r="AV9696" i="7"/>
  <c r="AV9655" i="7"/>
  <c r="AV9738" i="7"/>
  <c r="AV9377" i="7"/>
  <c r="AV9133" i="7"/>
  <c r="AV9060" i="7"/>
  <c r="AV8988" i="7"/>
  <c r="AV8916" i="7"/>
  <c r="AV8844" i="7"/>
  <c r="AV9475" i="7"/>
  <c r="AV9259" i="7"/>
  <c r="AV9601" i="7"/>
  <c r="AV9330" i="7"/>
  <c r="AV9119" i="7"/>
  <c r="AV9959" i="7"/>
  <c r="AV9419" i="7"/>
  <c r="AV9434" i="7"/>
  <c r="AV9218" i="7"/>
  <c r="AV9468" i="7"/>
  <c r="AV9481" i="7"/>
  <c r="AV9193" i="7"/>
  <c r="AV8873" i="7"/>
  <c r="AV8780" i="7"/>
  <c r="AV8708" i="7"/>
  <c r="AV8636" i="7"/>
  <c r="AV9529" i="7"/>
  <c r="AV9230" i="7"/>
  <c r="AV9022" i="7"/>
  <c r="AV8912" i="7"/>
  <c r="AV9337" i="7"/>
  <c r="AV9404" i="7"/>
  <c r="AV8956" i="7"/>
  <c r="AV9515" i="7"/>
  <c r="AV9128" i="7"/>
  <c r="AV8991" i="7"/>
  <c r="AV8851" i="7"/>
  <c r="AV9088" i="7"/>
  <c r="AV8759" i="7"/>
  <c r="AV8673" i="7"/>
  <c r="AV9278" i="7"/>
  <c r="AV8872" i="7"/>
  <c r="AV8715" i="7"/>
  <c r="AV9085" i="7"/>
  <c r="AV8901" i="7"/>
  <c r="AV9318" i="7"/>
  <c r="AV9665" i="7"/>
  <c r="AV9055" i="7"/>
  <c r="AV9061" i="7"/>
  <c r="AV8671" i="7"/>
  <c r="AV9815" i="7"/>
  <c r="AV8885" i="7"/>
  <c r="AV8649" i="7"/>
  <c r="AV9017" i="7"/>
  <c r="AV8754" i="7"/>
  <c r="AV8584" i="7"/>
  <c r="AV8504" i="7"/>
  <c r="AV8432" i="7"/>
  <c r="AV8360" i="7"/>
  <c r="AV8288" i="7"/>
  <c r="AV9118" i="7"/>
  <c r="AV8813" i="7"/>
  <c r="AV9461" i="7"/>
  <c r="AV8811" i="7"/>
  <c r="AV8989" i="7"/>
  <c r="AV8513" i="7"/>
  <c r="AV8376" i="7"/>
  <c r="AV8192" i="7"/>
  <c r="AV8776" i="7"/>
  <c r="AV8532" i="7"/>
  <c r="AV8333" i="7"/>
  <c r="AV8226" i="7"/>
  <c r="AV9019" i="7"/>
  <c r="AV8562" i="7"/>
  <c r="AV8401" i="7"/>
  <c r="AV8191" i="7"/>
  <c r="AV8955" i="7"/>
  <c r="AV8609" i="7"/>
  <c r="AV8757" i="7"/>
  <c r="AV8478" i="7"/>
  <c r="AV8339" i="7"/>
  <c r="AV8807" i="7"/>
  <c r="AV8530" i="7"/>
  <c r="AV8355" i="7"/>
  <c r="AV9073" i="7"/>
  <c r="AV8560" i="7"/>
  <c r="AV8399" i="7"/>
  <c r="AV8819" i="7"/>
  <c r="AV8518" i="7"/>
  <c r="AV8902" i="7"/>
  <c r="AV8895" i="7"/>
  <c r="AV8268" i="7"/>
  <c r="AV8031" i="7"/>
  <c r="AV8413" i="7"/>
  <c r="AV8173" i="7"/>
  <c r="AV8081" i="7"/>
  <c r="AV7995" i="7"/>
  <c r="AV7923" i="7"/>
  <c r="AV7851" i="7"/>
  <c r="AV8290" i="7"/>
  <c r="AV8001" i="7"/>
  <c r="AV8344" i="7"/>
  <c r="AV8130" i="7"/>
  <c r="AV8044" i="7"/>
  <c r="AV8717" i="7"/>
  <c r="AV8999" i="7"/>
  <c r="AV8239" i="7"/>
  <c r="AV7909" i="7"/>
  <c r="AV8321" i="7"/>
  <c r="AV8944" i="7"/>
  <c r="AV8221" i="7"/>
  <c r="AV7862" i="7"/>
  <c r="AV8128" i="7"/>
  <c r="AV7998" i="7"/>
  <c r="AV7842" i="7"/>
  <c r="AV7770" i="7"/>
  <c r="AV7698" i="7"/>
  <c r="AV7626" i="7"/>
  <c r="AV7554" i="7"/>
  <c r="AV7482" i="7"/>
  <c r="AV7410" i="7"/>
  <c r="AV7338" i="7"/>
  <c r="AV7266" i="7"/>
  <c r="AV7194" i="7"/>
  <c r="AV8313" i="7"/>
  <c r="AV7988" i="7"/>
  <c r="AV8918" i="7"/>
  <c r="AV8187" i="7"/>
  <c r="AV8050" i="7"/>
  <c r="AV7867" i="7"/>
  <c r="AV7781" i="7"/>
  <c r="AV7709" i="7"/>
  <c r="AV7637" i="7"/>
  <c r="AV7565" i="7"/>
  <c r="AV7493" i="7"/>
  <c r="AV7421" i="7"/>
  <c r="AV7349" i="7"/>
  <c r="AV8250" i="7"/>
  <c r="AV7906" i="7"/>
  <c r="AV9976" i="7"/>
  <c r="AV9904" i="7"/>
  <c r="AV9832" i="7"/>
  <c r="AV9760" i="7"/>
  <c r="AV9688" i="7"/>
  <c r="AV9616" i="7"/>
  <c r="AV9544" i="7"/>
  <c r="AV9957" i="7"/>
  <c r="AV9885" i="7"/>
  <c r="AV9813" i="7"/>
  <c r="AV9741" i="7"/>
  <c r="AV9669" i="7"/>
  <c r="AV9597" i="7"/>
  <c r="AV9525" i="7"/>
  <c r="AV9956" i="7"/>
  <c r="AV9884" i="7"/>
  <c r="AV9812" i="7"/>
  <c r="AV9740" i="7"/>
  <c r="AV9668" i="7"/>
  <c r="AV9596" i="7"/>
  <c r="AV9524" i="7"/>
  <c r="AV9943" i="7"/>
  <c r="AV9871" i="7"/>
  <c r="AV9799" i="7"/>
  <c r="AV9727" i="7"/>
  <c r="AV9966" i="7"/>
  <c r="AV9894" i="7"/>
  <c r="AV9822" i="7"/>
  <c r="AV9750" i="7"/>
  <c r="AV9511" i="7"/>
  <c r="AV9430" i="7"/>
  <c r="AV9358" i="7"/>
  <c r="AV9286" i="7"/>
  <c r="AV9214" i="7"/>
  <c r="AV9142" i="7"/>
  <c r="AV9685" i="7"/>
  <c r="AV9653" i="7"/>
  <c r="AV9465" i="7"/>
  <c r="AV9393" i="7"/>
  <c r="AV9321" i="7"/>
  <c r="AV9249" i="7"/>
  <c r="AV9177" i="7"/>
  <c r="AV9869" i="7"/>
  <c r="AV9660" i="7"/>
  <c r="AV9612" i="7"/>
  <c r="AV9672" i="7"/>
  <c r="AV9359" i="7"/>
  <c r="AV9126" i="7"/>
  <c r="AV9054" i="7"/>
  <c r="AV8982" i="7"/>
  <c r="AV8910" i="7"/>
  <c r="AV8838" i="7"/>
  <c r="AV9457" i="7"/>
  <c r="AV9241" i="7"/>
  <c r="AV9558" i="7"/>
  <c r="AV9312" i="7"/>
  <c r="AV9113" i="7"/>
  <c r="AV9690" i="7"/>
  <c r="AV9719" i="7"/>
  <c r="AV9416" i="7"/>
  <c r="AV9200" i="7"/>
  <c r="AV9450" i="7"/>
  <c r="AV9463" i="7"/>
  <c r="AV9169" i="7"/>
  <c r="AV8860" i="7"/>
  <c r="AV8774" i="7"/>
  <c r="AV8702" i="7"/>
  <c r="AV8630" i="7"/>
  <c r="AV9480" i="7"/>
  <c r="AV9192" i="7"/>
  <c r="AV9015" i="7"/>
  <c r="AV8899" i="7"/>
  <c r="AV9324" i="7"/>
  <c r="AV9390" i="7"/>
  <c r="AV8943" i="7"/>
  <c r="AV9389" i="7"/>
  <c r="AV9110" i="7"/>
  <c r="AV8984" i="7"/>
  <c r="AV9726" i="7"/>
  <c r="AV8953" i="7"/>
  <c r="AV8752" i="7"/>
  <c r="AV8653" i="7"/>
  <c r="AV9257" i="7"/>
  <c r="AV8863" i="7"/>
  <c r="AV8707" i="7"/>
  <c r="AV9046" i="7"/>
  <c r="AV8891" i="7"/>
  <c r="AV9293" i="7"/>
  <c r="AV9577" i="7"/>
  <c r="AV9989" i="7"/>
  <c r="AV9002" i="7"/>
  <c r="AV8664" i="7"/>
  <c r="AV9613" i="7"/>
  <c r="AV8870" i="7"/>
  <c r="AV8620" i="7"/>
  <c r="AV8997" i="7"/>
  <c r="AV8746" i="7"/>
  <c r="AV8577" i="7"/>
  <c r="AV8498" i="7"/>
  <c r="AV8426" i="7"/>
  <c r="AV8354" i="7"/>
  <c r="AV8282" i="7"/>
  <c r="AV9097" i="7"/>
  <c r="AV8802" i="7"/>
  <c r="AV9407" i="7"/>
  <c r="AV8675" i="7"/>
  <c r="AV8831" i="7"/>
  <c r="AV8502" i="7"/>
  <c r="AV8368" i="7"/>
  <c r="AV8179" i="7"/>
  <c r="AV8731" i="7"/>
  <c r="AV8523" i="7"/>
  <c r="AV8325" i="7"/>
  <c r="AV8219" i="7"/>
  <c r="AV8987" i="7"/>
  <c r="AV8553" i="7"/>
  <c r="AV8393" i="7"/>
  <c r="AV8178" i="7"/>
  <c r="AV8913" i="7"/>
  <c r="AV8596" i="7"/>
  <c r="AV8741" i="7"/>
  <c r="AV8469" i="7"/>
  <c r="AV8331" i="7"/>
  <c r="AV8787" i="7"/>
  <c r="AV8519" i="7"/>
  <c r="AV8346" i="7"/>
  <c r="AV9040" i="7"/>
  <c r="AV8549" i="7"/>
  <c r="AV8389" i="7"/>
  <c r="AV8801" i="7"/>
  <c r="AV8507" i="7"/>
  <c r="AV8878" i="7"/>
  <c r="AV8748" i="7"/>
  <c r="AV8246" i="7"/>
  <c r="AV9360" i="7"/>
  <c r="AV8361" i="7"/>
  <c r="AV8163" i="7"/>
  <c r="AV8074" i="7"/>
  <c r="AV7989" i="7"/>
  <c r="AV7917" i="7"/>
  <c r="AV7845" i="7"/>
  <c r="AV8279" i="7"/>
  <c r="AV8966" i="7"/>
  <c r="AV8303" i="7"/>
  <c r="AV8123" i="7"/>
  <c r="AV8036" i="7"/>
  <c r="AV8615" i="7"/>
  <c r="AV8833" i="7"/>
  <c r="AV8223" i="7"/>
  <c r="AV7896" i="7"/>
  <c r="AV8258" i="7"/>
  <c r="AV8818" i="7"/>
  <c r="AV8177" i="7"/>
  <c r="AV7849" i="7"/>
  <c r="AV8118" i="7"/>
  <c r="AV7990" i="7"/>
  <c r="AV7836" i="7"/>
  <c r="AV7764" i="7"/>
  <c r="AV7692" i="7"/>
  <c r="AV7620" i="7"/>
  <c r="AV7548" i="7"/>
  <c r="AV7476" i="7"/>
  <c r="AV7404" i="7"/>
  <c r="AV7332" i="7"/>
  <c r="AV7260" i="7"/>
  <c r="AV7188" i="7"/>
  <c r="AV8272" i="7"/>
  <c r="AV7973" i="7"/>
  <c r="AV8778" i="7"/>
  <c r="AV8175" i="7"/>
  <c r="AV8040" i="7"/>
  <c r="AV7854" i="7"/>
  <c r="AV7775" i="7"/>
  <c r="AV7703" i="7"/>
  <c r="AV9970" i="7"/>
  <c r="AV9898" i="7"/>
  <c r="AV9826" i="7"/>
  <c r="AV9754" i="7"/>
  <c r="AV9682" i="7"/>
  <c r="AV9610" i="7"/>
  <c r="AV9538" i="7"/>
  <c r="AV9951" i="7"/>
  <c r="AV9879" i="7"/>
  <c r="AV9807" i="7"/>
  <c r="AV9735" i="7"/>
  <c r="AV9663" i="7"/>
  <c r="AV9591" i="7"/>
  <c r="AV9519" i="7"/>
  <c r="AV9950" i="7"/>
  <c r="AV9878" i="7"/>
  <c r="AV9806" i="7"/>
  <c r="AV9734" i="7"/>
  <c r="AV9662" i="7"/>
  <c r="AV9590" i="7"/>
  <c r="AV9518" i="7"/>
  <c r="AV9937" i="7"/>
  <c r="AV9865" i="7"/>
  <c r="AV9793" i="7"/>
  <c r="AV9721" i="7"/>
  <c r="AV9960" i="7"/>
  <c r="AV9888" i="7"/>
  <c r="AV9816" i="7"/>
  <c r="AV9744" i="7"/>
  <c r="AV9496" i="7"/>
  <c r="AV9424" i="7"/>
  <c r="AV9352" i="7"/>
  <c r="AV9280" i="7"/>
  <c r="AV9208" i="7"/>
  <c r="AV9136" i="7"/>
  <c r="AV9667" i="7"/>
  <c r="AV9637" i="7"/>
  <c r="AV9459" i="7"/>
  <c r="AV9387" i="7"/>
  <c r="AV9315" i="7"/>
  <c r="AV9243" i="7"/>
  <c r="AV9171" i="7"/>
  <c r="AV9833" i="7"/>
  <c r="AV9647" i="7"/>
  <c r="AV9589" i="7"/>
  <c r="AV9648" i="7"/>
  <c r="AV9341" i="7"/>
  <c r="AV9120" i="7"/>
  <c r="AV9048" i="7"/>
  <c r="AV8976" i="7"/>
  <c r="AV8904" i="7"/>
  <c r="AV9971" i="7"/>
  <c r="AV9439" i="7"/>
  <c r="AV9223" i="7"/>
  <c r="AV9535" i="7"/>
  <c r="AV9294" i="7"/>
  <c r="AV9107" i="7"/>
  <c r="AV9642" i="7"/>
  <c r="AV9683" i="7"/>
  <c r="AV9398" i="7"/>
  <c r="AV9185" i="7"/>
  <c r="AV9432" i="7"/>
  <c r="AV9445" i="7"/>
  <c r="AV9145" i="7"/>
  <c r="AV8847" i="7"/>
  <c r="AV8768" i="7"/>
  <c r="AV8696" i="7"/>
  <c r="AV8624" i="7"/>
  <c r="AV9462" i="7"/>
  <c r="AV9168" i="7"/>
  <c r="AV9008" i="7"/>
  <c r="AV8879" i="7"/>
  <c r="AV9923" i="7"/>
  <c r="AV9350" i="7"/>
  <c r="AV8930" i="7"/>
  <c r="AV9374" i="7"/>
  <c r="AV9092" i="7"/>
  <c r="AV8977" i="7"/>
  <c r="AV9534" i="7"/>
  <c r="AV8942" i="7"/>
  <c r="AV8745" i="7"/>
  <c r="AV8640" i="7"/>
  <c r="AV9217" i="7"/>
  <c r="AV8829" i="7"/>
  <c r="AV8700" i="7"/>
  <c r="AV9035" i="7"/>
  <c r="AV8854" i="7"/>
  <c r="AV9275" i="7"/>
  <c r="AV9464" i="7"/>
  <c r="AV9636" i="7"/>
  <c r="AV8985" i="7"/>
  <c r="AV8657" i="7"/>
  <c r="AV9329" i="7"/>
  <c r="AV8859" i="7"/>
  <c r="AV8613" i="7"/>
  <c r="AV8978" i="7"/>
  <c r="AV8728" i="7"/>
  <c r="AV8564" i="7"/>
  <c r="AV8492" i="7"/>
  <c r="AV8420" i="7"/>
  <c r="AV8348" i="7"/>
  <c r="AV8276" i="7"/>
  <c r="AV9052" i="7"/>
  <c r="AV8676" i="7"/>
  <c r="AV9307" i="7"/>
  <c r="AV8668" i="7"/>
  <c r="AV8795" i="7"/>
  <c r="AV8493" i="7"/>
  <c r="AV8358" i="7"/>
  <c r="AV8166" i="7"/>
  <c r="AV8699" i="7"/>
  <c r="AV8491" i="7"/>
  <c r="AV8309" i="7"/>
  <c r="AV8212" i="7"/>
  <c r="AV8889" i="7"/>
  <c r="AV8521" i="7"/>
  <c r="AV8383" i="7"/>
  <c r="AV8165" i="7"/>
  <c r="AV8827" i="7"/>
  <c r="AV8585" i="7"/>
  <c r="AV8725" i="7"/>
  <c r="AV8437" i="7"/>
  <c r="AV8315" i="7"/>
  <c r="AV8769" i="7"/>
  <c r="AV8508" i="7"/>
  <c r="AV8322" i="7"/>
  <c r="AV8974" i="7"/>
  <c r="AV8538" i="7"/>
  <c r="AV9547" i="7"/>
  <c r="AV8785" i="7"/>
  <c r="AV8496" i="7"/>
  <c r="AV8857" i="7"/>
  <c r="AV8592" i="7"/>
  <c r="AV8237" i="7"/>
  <c r="AV9106" i="7"/>
  <c r="AV8345" i="7"/>
  <c r="AV8155" i="7"/>
  <c r="AV8066" i="7"/>
  <c r="AV7983" i="7"/>
  <c r="AV7911" i="7"/>
  <c r="AV8967" i="7"/>
  <c r="AV8236" i="7"/>
  <c r="AV8797" i="7"/>
  <c r="AV8289" i="7"/>
  <c r="AV8116" i="7"/>
  <c r="AV8029" i="7"/>
  <c r="AV8578" i="7"/>
  <c r="AV8718" i="7"/>
  <c r="AV8194" i="7"/>
  <c r="AV7883" i="7"/>
  <c r="AV8206" i="7"/>
  <c r="AV8705" i="7"/>
  <c r="AV8141" i="7"/>
  <c r="AV8704" i="7"/>
  <c r="AV8106" i="7"/>
  <c r="AV7981" i="7"/>
  <c r="AV7830" i="7"/>
  <c r="AV7758" i="7"/>
  <c r="AV7686" i="7"/>
  <c r="AV7614" i="7"/>
  <c r="AV7542" i="7"/>
  <c r="AV7470" i="7"/>
  <c r="AV7398" i="7"/>
  <c r="AV7326" i="7"/>
  <c r="AV7254" i="7"/>
  <c r="AV7182" i="7"/>
  <c r="AV8251" i="7"/>
  <c r="AV7964" i="7"/>
  <c r="AV8689" i="7"/>
  <c r="AV8161" i="7"/>
  <c r="AV8028" i="7"/>
  <c r="AV7841" i="7"/>
  <c r="AV7769" i="7"/>
  <c r="AV7697" i="7"/>
  <c r="AV7625" i="7"/>
  <c r="AV7553" i="7"/>
  <c r="AV7481" i="7"/>
  <c r="AV7409" i="7"/>
  <c r="AV9964" i="7"/>
  <c r="AV9892" i="7"/>
  <c r="AV9820" i="7"/>
  <c r="AV9748" i="7"/>
  <c r="AV9676" i="7"/>
  <c r="AV9604" i="7"/>
  <c r="AV9532" i="7"/>
  <c r="AV9945" i="7"/>
  <c r="AV9873" i="7"/>
  <c r="AV9801" i="7"/>
  <c r="AV9729" i="7"/>
  <c r="AV9657" i="7"/>
  <c r="AV9585" i="7"/>
  <c r="AV9513" i="7"/>
  <c r="AV9944" i="7"/>
  <c r="AV9872" i="7"/>
  <c r="AV9800" i="7"/>
  <c r="AV9728" i="7"/>
  <c r="AV9656" i="7"/>
  <c r="AV9584" i="7"/>
  <c r="AV9512" i="7"/>
  <c r="AV9931" i="7"/>
  <c r="AV9859" i="7"/>
  <c r="AV9787" i="7"/>
  <c r="AV9715" i="7"/>
  <c r="AV9954" i="7"/>
  <c r="AV9882" i="7"/>
  <c r="AV9810" i="7"/>
  <c r="AV9737" i="7"/>
  <c r="AV9490" i="7"/>
  <c r="AV9418" i="7"/>
  <c r="AV9346" i="7"/>
  <c r="AV9274" i="7"/>
  <c r="AV9202" i="7"/>
  <c r="AV9130" i="7"/>
  <c r="AV9624" i="7"/>
  <c r="AV9594" i="7"/>
  <c r="AV9453" i="7"/>
  <c r="AV9381" i="7"/>
  <c r="AV9309" i="7"/>
  <c r="AV9237" i="7"/>
  <c r="AV9165" i="7"/>
  <c r="AV9797" i="7"/>
  <c r="AV9631" i="7"/>
  <c r="AV9546" i="7"/>
  <c r="AV9629" i="7"/>
  <c r="AV9323" i="7"/>
  <c r="AV9114" i="7"/>
  <c r="AV9042" i="7"/>
  <c r="AV8970" i="7"/>
  <c r="AV8898" i="7"/>
  <c r="AV9917" i="7"/>
  <c r="AV9421" i="7"/>
  <c r="AV9205" i="7"/>
  <c r="AV9492" i="7"/>
  <c r="AV9276" i="7"/>
  <c r="AV9101" i="7"/>
  <c r="AV9619" i="7"/>
  <c r="AV9659" i="7"/>
  <c r="AV9380" i="7"/>
  <c r="AV9176" i="7"/>
  <c r="AV9414" i="7"/>
  <c r="AV9427" i="7"/>
  <c r="AV9123" i="7"/>
  <c r="AV8834" i="7"/>
  <c r="AV8762" i="7"/>
  <c r="AV8690" i="7"/>
  <c r="AV8618" i="7"/>
  <c r="AV9444" i="7"/>
  <c r="AV9144" i="7"/>
  <c r="AV9001" i="7"/>
  <c r="AV8866" i="7"/>
  <c r="AV9702" i="7"/>
  <c r="AV9336" i="7"/>
  <c r="AV8917" i="7"/>
  <c r="AV9335" i="7"/>
  <c r="AV9074" i="7"/>
  <c r="AV8969" i="7"/>
  <c r="AV9482" i="7"/>
  <c r="AV8933" i="7"/>
  <c r="AV8737" i="7"/>
  <c r="AV8627" i="7"/>
  <c r="AV9198" i="7"/>
  <c r="AV8805" i="7"/>
  <c r="AV8693" i="7"/>
  <c r="AV9025" i="7"/>
  <c r="AV8845" i="7"/>
  <c r="AV9253" i="7"/>
  <c r="AV9428" i="7"/>
  <c r="AV9443" i="7"/>
  <c r="AV8939" i="7"/>
  <c r="AV8650" i="7"/>
  <c r="AV9288" i="7"/>
  <c r="AV8825" i="7"/>
  <c r="AV8571" i="7"/>
  <c r="AV8963" i="7"/>
  <c r="AV8719" i="7"/>
  <c r="AV8558" i="7"/>
  <c r="AV8486" i="7"/>
  <c r="AV8414" i="7"/>
  <c r="AV8342" i="7"/>
  <c r="AV9761" i="7"/>
  <c r="AV9032" i="7"/>
  <c r="AV8669" i="7"/>
  <c r="AV9117" i="7"/>
  <c r="AV8661" i="7"/>
  <c r="AV8760" i="7"/>
  <c r="AV8461" i="7"/>
  <c r="AV8350" i="7"/>
  <c r="AV8153" i="7"/>
  <c r="AV8659" i="7"/>
  <c r="AV8482" i="7"/>
  <c r="AV8301" i="7"/>
  <c r="AV8198" i="7"/>
  <c r="AV8867" i="7"/>
  <c r="AV8512" i="7"/>
  <c r="AV8375" i="7"/>
  <c r="AV8152" i="7"/>
  <c r="AV8789" i="7"/>
  <c r="AV8573" i="7"/>
  <c r="AV8712" i="7"/>
  <c r="AV8428" i="7"/>
  <c r="AV8307" i="7"/>
  <c r="AV8755" i="7"/>
  <c r="AV8499" i="7"/>
  <c r="AV8298" i="7"/>
  <c r="AV8905" i="7"/>
  <c r="AV8529" i="7"/>
  <c r="AV9162" i="7"/>
  <c r="AV8767" i="7"/>
  <c r="AV8487" i="7"/>
  <c r="AV8800" i="7"/>
  <c r="AV8485" i="7"/>
  <c r="AV8217" i="7"/>
  <c r="AV8968" i="7"/>
  <c r="AV8332" i="7"/>
  <c r="AV8147" i="7"/>
  <c r="AV8059" i="7"/>
  <c r="AV7977" i="7"/>
  <c r="AV7905" i="7"/>
  <c r="AV8876" i="7"/>
  <c r="AV8225" i="7"/>
  <c r="AV8733" i="7"/>
  <c r="AV8266" i="7"/>
  <c r="AV8108" i="7"/>
  <c r="AV8022" i="7"/>
  <c r="AV8548" i="7"/>
  <c r="AV8638" i="7"/>
  <c r="AV8142" i="7"/>
  <c r="AV9265" i="7"/>
  <c r="AV8193" i="7"/>
  <c r="AV8566" i="7"/>
  <c r="AV8097" i="7"/>
  <c r="AV8555" i="7"/>
  <c r="AV8096" i="7"/>
  <c r="AV7966" i="7"/>
  <c r="AV7824" i="7"/>
  <c r="AV7752" i="7"/>
  <c r="AV7680" i="7"/>
  <c r="AV7608" i="7"/>
  <c r="AV7536" i="7"/>
  <c r="AV7464" i="7"/>
  <c r="AV7392" i="7"/>
  <c r="AV7320" i="7"/>
  <c r="AV7248" i="7"/>
  <c r="AV7176" i="7"/>
  <c r="AV8234" i="7"/>
  <c r="AV7949" i="7"/>
  <c r="AV8547" i="7"/>
  <c r="AV8149" i="7"/>
  <c r="AV8018" i="7"/>
  <c r="AV7835" i="7"/>
  <c r="AV7763" i="7"/>
  <c r="AV7691" i="7"/>
  <c r="AV7619" i="7"/>
  <c r="AV7547" i="7"/>
  <c r="AV7475" i="7"/>
  <c r="AV7403" i="7"/>
  <c r="AV7331" i="7"/>
  <c r="AV8061" i="7"/>
  <c r="AV8544" i="7"/>
  <c r="AV8125" i="7"/>
  <c r="AV8328" i="7"/>
  <c r="AV8091" i="7"/>
  <c r="AV8579" i="7"/>
  <c r="AV7943" i="7"/>
  <c r="AV7768" i="7"/>
  <c r="AV7660" i="7"/>
  <c r="AV7552" i="7"/>
  <c r="AV7444" i="7"/>
  <c r="AV7330" i="7"/>
  <c r="AV7159" i="7"/>
  <c r="AV7891" i="7"/>
  <c r="AV7229" i="7"/>
  <c r="AV8024" i="7"/>
  <c r="AV7777" i="7"/>
  <c r="AV7669" i="7"/>
  <c r="AV7561" i="7"/>
  <c r="AV7453" i="7"/>
  <c r="AV7329" i="7"/>
  <c r="AV7164" i="7"/>
  <c r="AV7092" i="7"/>
  <c r="AV7955" i="7"/>
  <c r="AV7287" i="7"/>
  <c r="AV8046" i="7"/>
  <c r="AV7774" i="7"/>
  <c r="AV7666" i="7"/>
  <c r="AV7558" i="7"/>
  <c r="AV7450" i="7"/>
  <c r="AV7328" i="7"/>
  <c r="AV9958" i="7"/>
  <c r="AV9886" i="7"/>
  <c r="AV9814" i="7"/>
  <c r="AV9742" i="7"/>
  <c r="AV9670" i="7"/>
  <c r="AV9598" i="7"/>
  <c r="AV9526" i="7"/>
  <c r="AV9939" i="7"/>
  <c r="AV9867" i="7"/>
  <c r="AV9795" i="7"/>
  <c r="AV9723" i="7"/>
  <c r="AV9651" i="7"/>
  <c r="AV9579" i="7"/>
  <c r="AV9507" i="7"/>
  <c r="AV9938" i="7"/>
  <c r="AV9866" i="7"/>
  <c r="AV9794" i="7"/>
  <c r="AV9722" i="7"/>
  <c r="AV9650" i="7"/>
  <c r="AV9578" i="7"/>
  <c r="AV9997" i="7"/>
  <c r="AV9925" i="7"/>
  <c r="AV9853" i="7"/>
  <c r="AV9781" i="7"/>
  <c r="AV9709" i="7"/>
  <c r="AV9948" i="7"/>
  <c r="AV9876" i="7"/>
  <c r="AV9804" i="7"/>
  <c r="AV9713" i="7"/>
  <c r="AV9484" i="7"/>
  <c r="AV9412" i="7"/>
  <c r="AV9340" i="7"/>
  <c r="AV9268" i="7"/>
  <c r="AV9196" i="7"/>
  <c r="AV9983" i="7"/>
  <c r="AV9611" i="7"/>
  <c r="AV9581" i="7"/>
  <c r="AV9447" i="7"/>
  <c r="AV9375" i="7"/>
  <c r="AV9303" i="7"/>
  <c r="AV9231" i="7"/>
  <c r="AV9159" i="7"/>
  <c r="AV9965" i="7"/>
  <c r="AV9588" i="7"/>
  <c r="AV9527" i="7"/>
  <c r="AV9563" i="7"/>
  <c r="AV9305" i="7"/>
  <c r="AV9108" i="7"/>
  <c r="AV9036" i="7"/>
  <c r="AV8964" i="7"/>
  <c r="AV8892" i="7"/>
  <c r="AV9851" i="7"/>
  <c r="AV9403" i="7"/>
  <c r="AV9197" i="7"/>
  <c r="AV9474" i="7"/>
  <c r="AV9258" i="7"/>
  <c r="AV9095" i="7"/>
  <c r="AV9576" i="7"/>
  <c r="AV9593" i="7"/>
  <c r="AV9362" i="7"/>
  <c r="AV9161" i="7"/>
  <c r="AV9371" i="7"/>
  <c r="AV9409" i="7"/>
  <c r="AV9105" i="7"/>
  <c r="AV8828" i="7"/>
  <c r="AV8756" i="7"/>
  <c r="AV8684" i="7"/>
  <c r="AV8612" i="7"/>
  <c r="AV9426" i="7"/>
  <c r="AV9122" i="7"/>
  <c r="AV8993" i="7"/>
  <c r="AV8853" i="7"/>
  <c r="AV9649" i="7"/>
  <c r="AV9296" i="7"/>
  <c r="AV8897" i="7"/>
  <c r="AV9320" i="7"/>
  <c r="AV9049" i="7"/>
  <c r="AV8962" i="7"/>
  <c r="AV9446" i="7"/>
  <c r="AV8894" i="7"/>
  <c r="AV8730" i="7"/>
  <c r="AV8614" i="7"/>
  <c r="AV9179" i="7"/>
  <c r="AV8781" i="7"/>
  <c r="AV8686" i="7"/>
  <c r="AV9014" i="7"/>
  <c r="AV8836" i="7"/>
  <c r="AV9235" i="7"/>
  <c r="AV9396" i="7"/>
  <c r="AV9386" i="7"/>
  <c r="AV8914" i="7"/>
  <c r="AV8643" i="7"/>
  <c r="AV9248" i="7"/>
  <c r="AV8815" i="7"/>
  <c r="AV9773" i="7"/>
  <c r="AV8948" i="7"/>
  <c r="AV8711" i="7"/>
  <c r="AV8552" i="7"/>
  <c r="AV8480" i="7"/>
  <c r="AV8408" i="7"/>
  <c r="AV8336" i="7"/>
  <c r="AV9570" i="7"/>
  <c r="AV9016" i="7"/>
  <c r="AV8662" i="7"/>
  <c r="AV9050" i="7"/>
  <c r="AV8646" i="7"/>
  <c r="AV8747" i="7"/>
  <c r="AV8452" i="7"/>
  <c r="AV8341" i="7"/>
  <c r="AV8140" i="7"/>
  <c r="AV8647" i="7"/>
  <c r="AV8471" i="7"/>
  <c r="AV8285" i="7"/>
  <c r="AV8185" i="7"/>
  <c r="AV8849" i="7"/>
  <c r="AV8501" i="7"/>
  <c r="AV8365" i="7"/>
  <c r="AV8145" i="7"/>
  <c r="AV8773" i="7"/>
  <c r="AV9043" i="7"/>
  <c r="AV8621" i="7"/>
  <c r="AV8418" i="7"/>
  <c r="AV9397" i="7"/>
  <c r="AV8710" i="7"/>
  <c r="AV8467" i="7"/>
  <c r="AV8274" i="7"/>
  <c r="AV8881" i="7"/>
  <c r="AV8497" i="7"/>
  <c r="AV9109" i="7"/>
  <c r="AV8739" i="7"/>
  <c r="AV8455" i="7"/>
  <c r="AV8784" i="7"/>
  <c r="AV9952" i="7"/>
  <c r="AV9880" i="7"/>
  <c r="AV9808" i="7"/>
  <c r="AV9736" i="7"/>
  <c r="AV9664" i="7"/>
  <c r="AV9592" i="7"/>
  <c r="AV9520" i="7"/>
  <c r="AV9933" i="7"/>
  <c r="AV9861" i="7"/>
  <c r="AV9789" i="7"/>
  <c r="AV9717" i="7"/>
  <c r="AV9645" i="7"/>
  <c r="AV9573" i="7"/>
  <c r="AV9501" i="7"/>
  <c r="AV9932" i="7"/>
  <c r="AV9860" i="7"/>
  <c r="AV9788" i="7"/>
  <c r="AV9716" i="7"/>
  <c r="AV9644" i="7"/>
  <c r="AV9572" i="7"/>
  <c r="AV9991" i="7"/>
  <c r="AV9919" i="7"/>
  <c r="AV9847" i="7"/>
  <c r="AV9775" i="7"/>
  <c r="AV9703" i="7"/>
  <c r="AV9942" i="7"/>
  <c r="AV9870" i="7"/>
  <c r="AV9798" i="7"/>
  <c r="AV9689" i="7"/>
  <c r="AV9478" i="7"/>
  <c r="AV9406" i="7"/>
  <c r="AV9334" i="7"/>
  <c r="AV9262" i="7"/>
  <c r="AV9190" i="7"/>
  <c r="AV9947" i="7"/>
  <c r="AV9595" i="7"/>
  <c r="AV9565" i="7"/>
  <c r="AV9441" i="7"/>
  <c r="AV9369" i="7"/>
  <c r="AV9297" i="7"/>
  <c r="AV9225" i="7"/>
  <c r="AV9153" i="7"/>
  <c r="AV9929" i="7"/>
  <c r="AV9575" i="7"/>
  <c r="AV9497" i="7"/>
  <c r="AV9541" i="7"/>
  <c r="AV9287" i="7"/>
  <c r="AV9102" i="7"/>
  <c r="AV9030" i="7"/>
  <c r="AV8958" i="7"/>
  <c r="AV8886" i="7"/>
  <c r="AV9701" i="7"/>
  <c r="AV9385" i="7"/>
  <c r="AV9188" i="7"/>
  <c r="AV9456" i="7"/>
  <c r="AV9240" i="7"/>
  <c r="AV9089" i="7"/>
  <c r="AV9557" i="7"/>
  <c r="AV9571" i="7"/>
  <c r="AV9344" i="7"/>
  <c r="AV9152" i="7"/>
  <c r="AV9356" i="7"/>
  <c r="AV9368" i="7"/>
  <c r="AV9087" i="7"/>
  <c r="AV8822" i="7"/>
  <c r="AV8750" i="7"/>
  <c r="AV8678" i="7"/>
  <c r="AV8606" i="7"/>
  <c r="AV9408" i="7"/>
  <c r="AV9104" i="7"/>
  <c r="AV8986" i="7"/>
  <c r="AV8840" i="7"/>
  <c r="AV9606" i="7"/>
  <c r="AV9282" i="7"/>
  <c r="AV8884" i="7"/>
  <c r="AV9281" i="7"/>
  <c r="AV9041" i="7"/>
  <c r="AV8949" i="7"/>
  <c r="AV9410" i="7"/>
  <c r="AV8883" i="7"/>
  <c r="AV8723" i="7"/>
  <c r="AV8601" i="7"/>
  <c r="AV9112" i="7"/>
  <c r="AV8765" i="7"/>
  <c r="AV9887" i="7"/>
  <c r="AV9003" i="7"/>
  <c r="AV8820" i="7"/>
  <c r="AV9194" i="7"/>
  <c r="AV9342" i="7"/>
  <c r="AV9263" i="7"/>
  <c r="AV8900" i="7"/>
  <c r="AV8607" i="7"/>
  <c r="AV9151" i="7"/>
  <c r="AV8803" i="7"/>
  <c r="AV9587" i="7"/>
  <c r="AV8924" i="7"/>
  <c r="AV8703" i="7"/>
  <c r="AV8546" i="7"/>
  <c r="AV8474" i="7"/>
  <c r="AV8402" i="7"/>
  <c r="AV8330" i="7"/>
  <c r="AV9479" i="7"/>
  <c r="AV8961" i="7"/>
  <c r="AV8655" i="7"/>
  <c r="AV9031" i="7"/>
  <c r="AV8639" i="7"/>
  <c r="AV8688" i="7"/>
  <c r="AV8441" i="7"/>
  <c r="AV8326" i="7"/>
  <c r="AV9755" i="7"/>
  <c r="AV8623" i="7"/>
  <c r="AV8460" i="7"/>
  <c r="AV8277" i="7"/>
  <c r="AV8172" i="7"/>
  <c r="AV8809" i="7"/>
  <c r="AV8490" i="7"/>
  <c r="AV8357" i="7"/>
  <c r="AV9673" i="7"/>
  <c r="AV8727" i="7"/>
  <c r="AV8983" i="7"/>
  <c r="AV8583" i="7"/>
  <c r="AV8410" i="7"/>
  <c r="AV9302" i="7"/>
  <c r="AV8697" i="7"/>
  <c r="AV8458" i="7"/>
  <c r="AV8267" i="7"/>
  <c r="AV8821" i="7"/>
  <c r="AV8488" i="7"/>
  <c r="AV9067" i="7"/>
  <c r="AV8692" i="7"/>
  <c r="AV8446" i="7"/>
  <c r="AV8735" i="7"/>
  <c r="AV8439" i="7"/>
  <c r="AV8200" i="7"/>
  <c r="AV8628" i="7"/>
  <c r="AV8304" i="7"/>
  <c r="AV8131" i="7"/>
  <c r="AV8045" i="7"/>
  <c r="AV7965" i="7"/>
  <c r="AV7893" i="7"/>
  <c r="AV8589" i="7"/>
  <c r="AV8197" i="7"/>
  <c r="AV8531" i="7"/>
  <c r="AV8244" i="7"/>
  <c r="AV8094" i="7"/>
  <c r="AV8008" i="7"/>
  <c r="AV8475" i="7"/>
  <c r="AV8479" i="7"/>
  <c r="AV8043" i="7"/>
  <c r="AV8832" i="7"/>
  <c r="AV8151" i="7"/>
  <c r="AV8473" i="7"/>
  <c r="AV7974" i="7"/>
  <c r="AV8472" i="7"/>
  <c r="AV8075" i="7"/>
  <c r="AV7942" i="7"/>
  <c r="AV7812" i="7"/>
  <c r="AV7740" i="7"/>
  <c r="AV7668" i="7"/>
  <c r="AV7596" i="7"/>
  <c r="AV7524" i="7"/>
  <c r="AV7452" i="7"/>
  <c r="AV7380" i="7"/>
  <c r="AV7308" i="7"/>
  <c r="AV7236" i="7"/>
  <c r="AV8779" i="7"/>
  <c r="AV8202" i="7"/>
  <c r="AV7933" i="7"/>
  <c r="AV8465" i="7"/>
  <c r="AV8126" i="7"/>
  <c r="AV7997" i="7"/>
  <c r="AV7823" i="7"/>
  <c r="AV7751" i="7"/>
  <c r="AV7679" i="7"/>
  <c r="AV7607" i="7"/>
  <c r="AV7535" i="7"/>
  <c r="AV7463" i="7"/>
  <c r="AV7391" i="7"/>
  <c r="AV9138" i="7"/>
  <c r="AV7987" i="7"/>
  <c r="AV8353" i="7"/>
  <c r="AV8104" i="7"/>
  <c r="AV8284" i="7"/>
  <c r="AV7986" i="7"/>
  <c r="AV8305" i="7"/>
  <c r="AV7892" i="7"/>
  <c r="AV7750" i="7"/>
  <c r="AV7642" i="7"/>
  <c r="AV7534" i="7"/>
  <c r="AV7426" i="7"/>
  <c r="AV7282" i="7"/>
  <c r="AV7147" i="7"/>
  <c r="AV7865" i="7"/>
  <c r="AV7203" i="7"/>
  <c r="AV7976" i="7"/>
  <c r="AV7759" i="7"/>
  <c r="AV7651" i="7"/>
  <c r="AV7543" i="7"/>
  <c r="AV7435" i="7"/>
  <c r="AV7294" i="7"/>
  <c r="AV7152" i="7"/>
  <c r="AV8855" i="7"/>
  <c r="AV7904" i="7"/>
  <c r="AV7261" i="7"/>
  <c r="AV7954" i="7"/>
  <c r="AV7756" i="7"/>
  <c r="AV7648" i="7"/>
  <c r="AV7540" i="7"/>
  <c r="AV7432" i="7"/>
  <c r="AV7293" i="7"/>
  <c r="AV7151" i="7"/>
  <c r="AV7992" i="7"/>
  <c r="AV7240" i="7"/>
  <c r="AV7969" i="7"/>
  <c r="AV7755" i="7"/>
  <c r="AV7647" i="7"/>
  <c r="AV7539" i="7"/>
  <c r="AV7431" i="7"/>
  <c r="AV7305" i="7"/>
  <c r="AV7156" i="7"/>
  <c r="AV7916" i="7"/>
  <c r="AV9946" i="7"/>
  <c r="AV9874" i="7"/>
  <c r="AV9802" i="7"/>
  <c r="AV9730" i="7"/>
  <c r="AV9658" i="7"/>
  <c r="AV9586" i="7"/>
  <c r="AV9999" i="7"/>
  <c r="AV9927" i="7"/>
  <c r="AV9855" i="7"/>
  <c r="AV9783" i="7"/>
  <c r="AV9711" i="7"/>
  <c r="AV9639" i="7"/>
  <c r="AV9567" i="7"/>
  <c r="AV9998" i="7"/>
  <c r="AV9926" i="7"/>
  <c r="AV9854" i="7"/>
  <c r="AV9782" i="7"/>
  <c r="AV9710" i="7"/>
  <c r="AV9638" i="7"/>
  <c r="AV9566" i="7"/>
  <c r="AV9985" i="7"/>
  <c r="AV9913" i="7"/>
  <c r="AV9841" i="7"/>
  <c r="AV9769" i="7"/>
  <c r="AV9697" i="7"/>
  <c r="AV9936" i="7"/>
  <c r="AV9864" i="7"/>
  <c r="AV9792" i="7"/>
  <c r="AV9671" i="7"/>
  <c r="AV9472" i="7"/>
  <c r="AV9400" i="7"/>
  <c r="AV9328" i="7"/>
  <c r="AV9256" i="7"/>
  <c r="AV9184" i="7"/>
  <c r="AV9911" i="7"/>
  <c r="AV9552" i="7"/>
  <c r="AV9522" i="7"/>
  <c r="AV9435" i="7"/>
  <c r="AV9363" i="7"/>
  <c r="AV9291" i="7"/>
  <c r="AV9219" i="7"/>
  <c r="AV9147" i="7"/>
  <c r="AV9893" i="7"/>
  <c r="AV9559" i="7"/>
  <c r="AV9487" i="7"/>
  <c r="AV9485" i="7"/>
  <c r="AV9269" i="7"/>
  <c r="AV9096" i="7"/>
  <c r="AV9024" i="7"/>
  <c r="AV8952" i="7"/>
  <c r="AV8880" i="7"/>
  <c r="AV9605" i="7"/>
  <c r="AV9367" i="7"/>
  <c r="AV9173" i="7"/>
  <c r="AV9438" i="7"/>
  <c r="AV9222" i="7"/>
  <c r="AV9083" i="7"/>
  <c r="AV9514" i="7"/>
  <c r="AV9528" i="7"/>
  <c r="AV9326" i="7"/>
  <c r="AV9137" i="7"/>
  <c r="AV9317" i="7"/>
  <c r="AV9354" i="7"/>
  <c r="AV9069" i="7"/>
  <c r="AV8816" i="7"/>
  <c r="AV8744" i="7"/>
  <c r="AV8672" i="7"/>
  <c r="AV8600" i="7"/>
  <c r="AV9392" i="7"/>
  <c r="AV9086" i="7"/>
  <c r="AV8979" i="7"/>
  <c r="AV9809" i="7"/>
  <c r="AV9521" i="7"/>
  <c r="AV9242" i="7"/>
  <c r="AV8871" i="7"/>
  <c r="AV9266" i="7"/>
  <c r="AV9034" i="7"/>
  <c r="AV8936" i="7"/>
  <c r="AV9355" i="7"/>
  <c r="AV8830" i="7"/>
  <c r="AV8716" i="7"/>
  <c r="AV8581" i="7"/>
  <c r="AV9099" i="7"/>
  <c r="AV8758" i="7"/>
  <c r="AV9509" i="7"/>
  <c r="AV8992" i="7"/>
  <c r="AV8812" i="7"/>
  <c r="AV9175" i="7"/>
  <c r="AV9271" i="7"/>
  <c r="AV9935" i="7"/>
  <c r="AV8875" i="7"/>
  <c r="AV8572" i="7"/>
  <c r="AV9103" i="7"/>
  <c r="AV8783" i="7"/>
  <c r="AV9365" i="7"/>
  <c r="AV8896" i="7"/>
  <c r="AV8685" i="7"/>
  <c r="AV8540" i="7"/>
  <c r="AV8468" i="7"/>
  <c r="AV8396" i="7"/>
  <c r="AV8324" i="7"/>
  <c r="AV9361" i="7"/>
  <c r="AV8935" i="7"/>
  <c r="AV8633" i="7"/>
  <c r="AV9010" i="7"/>
  <c r="AV8632" i="7"/>
  <c r="AV8637" i="7"/>
  <c r="AV8430" i="7"/>
  <c r="AV8317" i="7"/>
  <c r="AV9186" i="7"/>
  <c r="AV8610" i="7"/>
  <c r="AV8451" i="7"/>
  <c r="AV8269" i="7"/>
  <c r="AV8159" i="7"/>
  <c r="AV8791" i="7"/>
  <c r="AV8481" i="7"/>
  <c r="AV8340" i="7"/>
  <c r="AV9306" i="7"/>
  <c r="AV8713" i="7"/>
  <c r="AV8929" i="7"/>
  <c r="AV8561" i="7"/>
  <c r="AV8400" i="7"/>
  <c r="AV9116" i="7"/>
  <c r="AV8681" i="7"/>
  <c r="AV8447" i="7"/>
  <c r="AV8260" i="7"/>
  <c r="AV8753" i="7"/>
  <c r="AV8477" i="7"/>
  <c r="AV9039" i="7"/>
  <c r="AV8604" i="7"/>
  <c r="AV8435" i="7"/>
  <c r="AV8706" i="7"/>
  <c r="AV8415" i="7"/>
  <c r="AV8190" i="7"/>
  <c r="AV8590" i="7"/>
  <c r="AV8291" i="7"/>
  <c r="AV8124" i="7"/>
  <c r="AV8038" i="7"/>
  <c r="AV7959" i="7"/>
  <c r="AV7887" i="7"/>
  <c r="AV8556" i="7"/>
  <c r="AV8189" i="7"/>
  <c r="AV8506" i="7"/>
  <c r="AV8235" i="7"/>
  <c r="AV8087" i="7"/>
  <c r="AV8000" i="7"/>
  <c r="AV8424" i="7"/>
  <c r="AV8442" i="7"/>
  <c r="AV7984" i="7"/>
  <c r="AV8616" i="7"/>
  <c r="AV8129" i="7"/>
  <c r="AV8431" i="7"/>
  <c r="AV7950" i="7"/>
  <c r="AV8395" i="7"/>
  <c r="AV8063" i="7"/>
  <c r="AV7927" i="7"/>
  <c r="AV7806" i="7"/>
  <c r="AV7734" i="7"/>
  <c r="AV7662" i="7"/>
  <c r="AV7590" i="7"/>
  <c r="AV7518" i="7"/>
  <c r="AV7446" i="7"/>
  <c r="AV7374" i="7"/>
  <c r="AV7302" i="7"/>
  <c r="AV9940" i="7"/>
  <c r="AV9868" i="7"/>
  <c r="AV9796" i="7"/>
  <c r="AV9724" i="7"/>
  <c r="AV9652" i="7"/>
  <c r="AV9580" i="7"/>
  <c r="AV9993" i="7"/>
  <c r="AV9921" i="7"/>
  <c r="AV9849" i="7"/>
  <c r="AV9777" i="7"/>
  <c r="AV9705" i="7"/>
  <c r="AV9633" i="7"/>
  <c r="AV9561" i="7"/>
  <c r="AV9992" i="7"/>
  <c r="AV9920" i="7"/>
  <c r="AV9848" i="7"/>
  <c r="AV9776" i="7"/>
  <c r="AV9704" i="7"/>
  <c r="AV9632" i="7"/>
  <c r="AV9560" i="7"/>
  <c r="AV9979" i="7"/>
  <c r="AV9907" i="7"/>
  <c r="AV9835" i="7"/>
  <c r="AV9763" i="7"/>
  <c r="AV9691" i="7"/>
  <c r="AV9930" i="7"/>
  <c r="AV9858" i="7"/>
  <c r="AV9786" i="7"/>
  <c r="AV9654" i="7"/>
  <c r="AV9466" i="7"/>
  <c r="AV9394" i="7"/>
  <c r="AV9322" i="7"/>
  <c r="AV9250" i="7"/>
  <c r="AV9178" i="7"/>
  <c r="AV9875" i="7"/>
  <c r="AV9539" i="7"/>
  <c r="AV9502" i="7"/>
  <c r="AV9429" i="7"/>
  <c r="AV9357" i="7"/>
  <c r="AV9285" i="7"/>
  <c r="AV9213" i="7"/>
  <c r="AV9141" i="7"/>
  <c r="AV9857" i="7"/>
  <c r="AV9516" i="7"/>
  <c r="AV9469" i="7"/>
  <c r="AV9467" i="7"/>
  <c r="AV9251" i="7"/>
  <c r="AV9090" i="7"/>
  <c r="AV9018" i="7"/>
  <c r="AV8946" i="7"/>
  <c r="AV8874" i="7"/>
  <c r="AV9583" i="7"/>
  <c r="AV9349" i="7"/>
  <c r="AV9164" i="7"/>
  <c r="AV9420" i="7"/>
  <c r="AV9204" i="7"/>
  <c r="AV9077" i="7"/>
  <c r="AV9500" i="7"/>
  <c r="AV9508" i="7"/>
  <c r="AV9308" i="7"/>
  <c r="AV9863" i="7"/>
  <c r="AV9827" i="7"/>
  <c r="AV9314" i="7"/>
  <c r="AV8945" i="7"/>
  <c r="AV8810" i="7"/>
  <c r="AV8738" i="7"/>
  <c r="AV8666" i="7"/>
  <c r="AV8594" i="7"/>
  <c r="AV9353" i="7"/>
  <c r="AV9068" i="7"/>
  <c r="AV8972" i="7"/>
  <c r="AV9707" i="7"/>
  <c r="AV9494" i="7"/>
  <c r="AV9228" i="7"/>
  <c r="AV9899" i="7"/>
  <c r="AV9227" i="7"/>
  <c r="AV9027" i="7"/>
  <c r="AV8923" i="7"/>
  <c r="AV9239" i="7"/>
  <c r="AV8814" i="7"/>
  <c r="AV8709" i="7"/>
  <c r="AV8575" i="7"/>
  <c r="AV9058" i="7"/>
  <c r="AV8751" i="7"/>
  <c r="AV9373" i="7"/>
  <c r="AV8981" i="7"/>
  <c r="AV8796" i="7"/>
  <c r="AV9124" i="7"/>
  <c r="AV9210" i="7"/>
  <c r="AV9635" i="7"/>
  <c r="AV8861" i="7"/>
  <c r="AV9425" i="7"/>
  <c r="AV9079" i="7"/>
  <c r="AV8772" i="7"/>
  <c r="AV9325" i="7"/>
  <c r="AV8848" i="7"/>
  <c r="AV8641" i="7"/>
  <c r="AV8534" i="7"/>
  <c r="AV8462" i="7"/>
  <c r="AV8390" i="7"/>
  <c r="AV8318" i="7"/>
  <c r="AV9283" i="7"/>
  <c r="AV8908" i="7"/>
  <c r="AV8626" i="7"/>
  <c r="AV8995" i="7"/>
  <c r="AV8625" i="7"/>
  <c r="AV8611" i="7"/>
  <c r="AV8422" i="7"/>
  <c r="AV8302" i="7"/>
  <c r="AV9134" i="7"/>
  <c r="AV8599" i="7"/>
  <c r="AV8421" i="7"/>
  <c r="AV8262" i="7"/>
  <c r="AV9714" i="7"/>
  <c r="AV8742" i="7"/>
  <c r="AV8449" i="7"/>
  <c r="AV8316" i="7"/>
  <c r="AV9229" i="7"/>
  <c r="AV8698" i="7"/>
  <c r="AV8888" i="7"/>
  <c r="AV8550" i="7"/>
  <c r="AV8392" i="7"/>
  <c r="AV9009" i="7"/>
  <c r="AV8644" i="7"/>
  <c r="AV8436" i="7"/>
  <c r="AV8252" i="7"/>
  <c r="AV8740" i="7"/>
  <c r="AV8466" i="7"/>
  <c r="AV9007" i="7"/>
  <c r="AV8593" i="7"/>
  <c r="AV9270" i="7"/>
  <c r="AV8691" i="7"/>
  <c r="AV8377" i="7"/>
  <c r="AV8182" i="7"/>
  <c r="AV8557" i="7"/>
  <c r="AV8257" i="7"/>
  <c r="AV8117" i="7"/>
  <c r="AV8030" i="7"/>
  <c r="AV7953" i="7"/>
  <c r="AV7881" i="7"/>
  <c r="AV8535" i="7"/>
  <c r="AV8171" i="7"/>
  <c r="AV8483" i="7"/>
  <c r="AV8215" i="7"/>
  <c r="AV8080" i="7"/>
  <c r="AV7994" i="7"/>
  <c r="AV8405" i="7"/>
  <c r="AV8370" i="7"/>
  <c r="AV7975" i="7"/>
  <c r="AV8520" i="7"/>
  <c r="AV8119" i="7"/>
  <c r="AV8397" i="7"/>
  <c r="AV7934" i="7"/>
  <c r="AV8338" i="7"/>
  <c r="AV8053" i="7"/>
  <c r="AV7914" i="7"/>
  <c r="AV7800" i="7"/>
  <c r="AV7728" i="7"/>
  <c r="AV7656" i="7"/>
  <c r="AV7584" i="7"/>
  <c r="AV7512" i="7"/>
  <c r="AV7440" i="7"/>
  <c r="AV7368" i="7"/>
  <c r="AV7296" i="7"/>
  <c r="AV7224" i="7"/>
  <c r="AV8551" i="7"/>
  <c r="AV8176" i="7"/>
  <c r="AV7907" i="7"/>
  <c r="AV8387" i="7"/>
  <c r="AV8105" i="7"/>
  <c r="AV7956" i="7"/>
  <c r="AV7811" i="7"/>
  <c r="AV7739" i="7"/>
  <c r="AV7667" i="7"/>
  <c r="AV9934" i="7"/>
  <c r="AV9862" i="7"/>
  <c r="AV9790" i="7"/>
  <c r="AV9718" i="7"/>
  <c r="AV9646" i="7"/>
  <c r="AV9574" i="7"/>
  <c r="AV9987" i="7"/>
  <c r="AV9915" i="7"/>
  <c r="AV9843" i="7"/>
  <c r="AV9771" i="7"/>
  <c r="AV9699" i="7"/>
  <c r="AV9627" i="7"/>
  <c r="AV9555" i="7"/>
  <c r="AV9986" i="7"/>
  <c r="AV9914" i="7"/>
  <c r="AV9842" i="7"/>
  <c r="AV9770" i="7"/>
  <c r="AV9698" i="7"/>
  <c r="AV9626" i="7"/>
  <c r="AV9554" i="7"/>
  <c r="AV9973" i="7"/>
  <c r="AV9901" i="7"/>
  <c r="AV9829" i="7"/>
  <c r="AV9757" i="7"/>
  <c r="AV9996" i="7"/>
  <c r="AV9924" i="7"/>
  <c r="AV9852" i="7"/>
  <c r="AV9780" i="7"/>
  <c r="AV9641" i="7"/>
  <c r="AV9460" i="7"/>
  <c r="AV9388" i="7"/>
  <c r="AV9316" i="7"/>
  <c r="AV9244" i="7"/>
  <c r="AV9172" i="7"/>
  <c r="AV9839" i="7"/>
  <c r="AV9523" i="7"/>
  <c r="AV9495" i="7"/>
  <c r="AV9423" i="7"/>
  <c r="AV9351" i="7"/>
  <c r="AV9279" i="7"/>
  <c r="AV9207" i="7"/>
  <c r="AV9135" i="7"/>
  <c r="AV9821" i="7"/>
  <c r="AV9506" i="7"/>
  <c r="AV9451" i="7"/>
  <c r="AV9449" i="7"/>
  <c r="AV9233" i="7"/>
  <c r="AV9084" i="7"/>
  <c r="AV9012" i="7"/>
  <c r="AV8940" i="7"/>
  <c r="AV8868" i="7"/>
  <c r="AV9540" i="7"/>
  <c r="AV9331" i="7"/>
  <c r="AV9149" i="7"/>
  <c r="AV9402" i="7"/>
  <c r="AV9180" i="7"/>
  <c r="AV9071" i="7"/>
  <c r="AV9491" i="7"/>
  <c r="AV9498" i="7"/>
  <c r="AV9290" i="7"/>
  <c r="AV9677" i="7"/>
  <c r="AV9725" i="7"/>
  <c r="AV9300" i="7"/>
  <c r="AV8932" i="7"/>
  <c r="AV8804" i="7"/>
  <c r="AV8732" i="7"/>
  <c r="AV8660" i="7"/>
  <c r="AV8588" i="7"/>
  <c r="AV9338" i="7"/>
  <c r="AV9051" i="7"/>
  <c r="AV8965" i="7"/>
  <c r="AV9607" i="7"/>
  <c r="AV9476" i="7"/>
  <c r="AV9111" i="7"/>
  <c r="AV9779" i="7"/>
  <c r="AV9212" i="7"/>
  <c r="AV9020" i="7"/>
  <c r="AV8903" i="7"/>
  <c r="AV9221" i="7"/>
  <c r="AV8806" i="7"/>
  <c r="AV8701" i="7"/>
  <c r="AV8569" i="7"/>
  <c r="AV8941" i="7"/>
  <c r="AV8743" i="7"/>
  <c r="AV9319" i="7"/>
  <c r="AV8971" i="7"/>
  <c r="AV8788" i="7"/>
  <c r="AV9082" i="7"/>
  <c r="AV9174" i="7"/>
  <c r="AV9383" i="7"/>
  <c r="AV8839" i="7"/>
  <c r="AV9379" i="7"/>
  <c r="AV9038" i="7"/>
  <c r="AV8677" i="7"/>
  <c r="AV9211" i="7"/>
  <c r="AV8835" i="7"/>
  <c r="AV8634" i="7"/>
  <c r="AV8528" i="7"/>
  <c r="AV8456" i="7"/>
  <c r="AV8384" i="7"/>
  <c r="AV8312" i="7"/>
  <c r="AV9247" i="7"/>
  <c r="AV8869" i="7"/>
  <c r="AV8619" i="7"/>
  <c r="AV8959" i="7"/>
  <c r="AV9343" i="7"/>
  <c r="AV8587" i="7"/>
  <c r="AV8412" i="7"/>
  <c r="AV8293" i="7"/>
  <c r="AV9021" i="7"/>
  <c r="AV8574" i="7"/>
  <c r="AV8403" i="7"/>
  <c r="AV8255" i="7"/>
  <c r="AV9311" i="7"/>
  <c r="AV8683" i="7"/>
  <c r="AV8440" i="7"/>
  <c r="AV8292" i="7"/>
  <c r="AV9170" i="7"/>
  <c r="AV8682" i="7"/>
  <c r="AV8865" i="7"/>
  <c r="AV8541" i="7"/>
  <c r="AV8382" i="7"/>
  <c r="AV8975" i="7"/>
  <c r="AV8631" i="7"/>
  <c r="AV8427" i="7"/>
  <c r="AV8245" i="7"/>
  <c r="AV8724" i="7"/>
  <c r="AV8457" i="7"/>
  <c r="AV8973" i="7"/>
  <c r="AV8580" i="7"/>
  <c r="AV9203" i="7"/>
  <c r="AV8665" i="7"/>
  <c r="AV8362" i="7"/>
  <c r="AV8164" i="7"/>
  <c r="AV8536" i="7"/>
  <c r="AV8227" i="7"/>
  <c r="AV8110" i="7"/>
  <c r="AV8023" i="7"/>
  <c r="AV7947" i="7"/>
  <c r="AV7875" i="7"/>
  <c r="AV8459" i="7"/>
  <c r="AV8146" i="7"/>
  <c r="AV8454" i="7"/>
  <c r="AV8180" i="7"/>
  <c r="AV8072" i="7"/>
  <c r="AV9264" i="7"/>
  <c r="AV8327" i="7"/>
  <c r="AV8347" i="7"/>
  <c r="AV7960" i="7"/>
  <c r="AV8476" i="7"/>
  <c r="AV8107" i="7"/>
  <c r="AV8296" i="7"/>
  <c r="AV7921" i="7"/>
  <c r="AV8314" i="7"/>
  <c r="AV8041" i="7"/>
  <c r="AV7901" i="7"/>
  <c r="AV7794" i="7"/>
  <c r="AV7722" i="7"/>
  <c r="AV7650" i="7"/>
  <c r="AV7578" i="7"/>
  <c r="AV7506" i="7"/>
  <c r="AV7434" i="7"/>
  <c r="AV7362" i="7"/>
  <c r="AV7290" i="7"/>
  <c r="AV7218" i="7"/>
  <c r="AV8514" i="7"/>
  <c r="AV8127" i="7"/>
  <c r="AV7894" i="7"/>
  <c r="AV8311" i="7"/>
  <c r="AV8093" i="7"/>
  <c r="AV7926" i="7"/>
  <c r="AV7805" i="7"/>
  <c r="AV7733" i="7"/>
  <c r="AV7661" i="7"/>
  <c r="AV7589" i="7"/>
  <c r="AV7517" i="7"/>
  <c r="AV7445" i="7"/>
  <c r="AV10000" i="7"/>
  <c r="AV9928" i="7"/>
  <c r="AV9856" i="7"/>
  <c r="AV9784" i="7"/>
  <c r="AV9712" i="7"/>
  <c r="AV9640" i="7"/>
  <c r="AV9568" i="7"/>
  <c r="AV9981" i="7"/>
  <c r="AV9909" i="7"/>
  <c r="AV9837" i="7"/>
  <c r="AV9765" i="7"/>
  <c r="AV9693" i="7"/>
  <c r="AV9621" i="7"/>
  <c r="AV9549" i="7"/>
  <c r="AV9980" i="7"/>
  <c r="AV9908" i="7"/>
  <c r="AV9836" i="7"/>
  <c r="AV9764" i="7"/>
  <c r="AV9692" i="7"/>
  <c r="AV9620" i="7"/>
  <c r="AV9548" i="7"/>
  <c r="AV9967" i="7"/>
  <c r="AV9895" i="7"/>
  <c r="AV9823" i="7"/>
  <c r="AV9751" i="7"/>
  <c r="AV9990" i="7"/>
  <c r="AV9918" i="7"/>
  <c r="AV9846" i="7"/>
  <c r="AV9774" i="7"/>
  <c r="AV9625" i="7"/>
  <c r="AV9454" i="7"/>
  <c r="AV9382" i="7"/>
  <c r="AV9310" i="7"/>
  <c r="AV9238" i="7"/>
  <c r="AV9166" i="7"/>
  <c r="AV9803" i="7"/>
  <c r="AV9510" i="7"/>
  <c r="AV9489" i="7"/>
  <c r="AV9417" i="7"/>
  <c r="AV9345" i="7"/>
  <c r="AV9273" i="7"/>
  <c r="AV9201" i="7"/>
  <c r="AV9129" i="7"/>
  <c r="AV9785" i="7"/>
  <c r="AV9499" i="7"/>
  <c r="AV9433" i="7"/>
  <c r="AV9431" i="7"/>
  <c r="AV9215" i="7"/>
  <c r="AV9078" i="7"/>
  <c r="AV9006" i="7"/>
  <c r="AV8934" i="7"/>
  <c r="AV8862" i="7"/>
  <c r="AV9517" i="7"/>
  <c r="AV9313" i="7"/>
  <c r="AV9140" i="7"/>
  <c r="AV9384" i="7"/>
  <c r="AV9156" i="7"/>
  <c r="AV9065" i="7"/>
  <c r="AV9473" i="7"/>
  <c r="AV9488" i="7"/>
  <c r="AV9272" i="7"/>
  <c r="AV9630" i="7"/>
  <c r="AV9661" i="7"/>
  <c r="AV9260" i="7"/>
  <c r="AV8919" i="7"/>
  <c r="AV8798" i="7"/>
  <c r="AV8726" i="7"/>
  <c r="AV8654" i="7"/>
  <c r="AV8582" i="7"/>
  <c r="AV9299" i="7"/>
  <c r="AV9044" i="7"/>
  <c r="AV8951" i="7"/>
  <c r="AV9564" i="7"/>
  <c r="AV9458" i="7"/>
  <c r="AV9093" i="7"/>
  <c r="AV9695" i="7"/>
  <c r="AV9187" i="7"/>
  <c r="AV9013" i="7"/>
  <c r="AV8890" i="7"/>
  <c r="AV9199" i="7"/>
  <c r="AV8790" i="7"/>
  <c r="AV8694" i="7"/>
  <c r="AV9599" i="7"/>
  <c r="AV8931" i="7"/>
  <c r="AV8736" i="7"/>
  <c r="AV9216" i="7"/>
  <c r="AV8960" i="7"/>
  <c r="AV9881" i="7"/>
  <c r="AV9070" i="7"/>
  <c r="AV9155" i="7"/>
  <c r="AV9224" i="7"/>
  <c r="AV8817" i="7"/>
  <c r="AV9332" i="7"/>
  <c r="AV8980" i="7"/>
  <c r="AV8670" i="7"/>
  <c r="AV9121" i="7"/>
  <c r="AV8793" i="7"/>
  <c r="AV8605" i="7"/>
  <c r="AV8522" i="7"/>
  <c r="AV8450" i="7"/>
  <c r="AV8378" i="7"/>
  <c r="AV8306" i="7"/>
  <c r="AV9209" i="7"/>
  <c r="AV8858" i="7"/>
  <c r="AV8570" i="7"/>
  <c r="AV8907" i="7"/>
  <c r="AV9191" i="7"/>
  <c r="AV8565" i="7"/>
  <c r="AV8404" i="7"/>
  <c r="AV8278" i="7"/>
  <c r="AV8957" i="7"/>
  <c r="AV8563" i="7"/>
  <c r="AV8385" i="7"/>
  <c r="AV8248" i="7"/>
  <c r="AV9234" i="7"/>
  <c r="AV8635" i="7"/>
  <c r="AV8429" i="7"/>
  <c r="AV8247" i="7"/>
  <c r="AV9127" i="7"/>
  <c r="AV8658" i="7"/>
  <c r="AV8826" i="7"/>
  <c r="AV8509" i="7"/>
  <c r="AV8374" i="7"/>
  <c r="AV8954" i="7"/>
  <c r="AV8608" i="7"/>
  <c r="AV8409" i="7"/>
  <c r="AV9301" i="7"/>
  <c r="AV8695" i="7"/>
  <c r="AV8425" i="7"/>
  <c r="AV8947" i="7"/>
  <c r="AV8568" i="7"/>
  <c r="AV9064" i="7"/>
  <c r="AV8652" i="7"/>
  <c r="AV8334" i="7"/>
  <c r="AV8139" i="7"/>
  <c r="AV8511" i="7"/>
  <c r="AV8216" i="7"/>
  <c r="AV8102" i="7"/>
  <c r="AV8016" i="7"/>
  <c r="AV7941" i="7"/>
  <c r="AV7869" i="7"/>
  <c r="AV8434" i="7"/>
  <c r="AV8109" i="7"/>
  <c r="AV8433" i="7"/>
  <c r="AV8162" i="7"/>
  <c r="AV8065" i="7"/>
  <c r="AV9062" i="7"/>
  <c r="AV8222" i="7"/>
  <c r="AV8297" i="7"/>
  <c r="AV7951" i="7"/>
  <c r="AV8398" i="7"/>
  <c r="AV8098" i="7"/>
  <c r="AV8273" i="7"/>
  <c r="AV7908" i="7"/>
  <c r="AV8295" i="7"/>
  <c r="AV8032" i="7"/>
  <c r="AV7888" i="7"/>
  <c r="AV7788" i="7"/>
  <c r="AV7716" i="7"/>
  <c r="AV7644" i="7"/>
  <c r="AV7572" i="7"/>
  <c r="AV7500" i="7"/>
  <c r="AV7428" i="7"/>
  <c r="AV7356" i="7"/>
  <c r="AV7284" i="7"/>
  <c r="AV7212" i="7"/>
  <c r="AV8470" i="7"/>
  <c r="AV8115" i="7"/>
  <c r="AV7874" i="7"/>
  <c r="AV8271" i="7"/>
  <c r="AV8083" i="7"/>
  <c r="AV7913" i="7"/>
  <c r="AV7799" i="7"/>
  <c r="AV7727" i="7"/>
  <c r="AV7655" i="7"/>
  <c r="AV7583" i="7"/>
  <c r="AV7511" i="7"/>
  <c r="AV7439" i="7"/>
  <c r="AV7367" i="7"/>
  <c r="AV8335" i="7"/>
  <c r="AV7939" i="7"/>
  <c r="AV8214" i="7"/>
  <c r="AV8761" i="7"/>
  <c r="AV8213" i="7"/>
  <c r="AV7918" i="7"/>
  <c r="AV8078" i="7"/>
  <c r="AV7833" i="7"/>
  <c r="AV7714" i="7"/>
  <c r="AV7606" i="7"/>
  <c r="AV7498" i="7"/>
  <c r="AV7390" i="7"/>
  <c r="AV7223" i="7"/>
  <c r="AV8228" i="7"/>
  <c r="AV7315" i="7"/>
  <c r="AV8299" i="7"/>
  <c r="AV7832" i="7"/>
  <c r="AV7723" i="7"/>
  <c r="AV7615" i="7"/>
  <c r="AV7507" i="7"/>
  <c r="AV7399" i="7"/>
  <c r="AV7235" i="7"/>
  <c r="AV7128" i="7"/>
  <c r="AV8210" i="7"/>
  <c r="AV7852" i="7"/>
  <c r="AV7202" i="7"/>
  <c r="AV7831" i="7"/>
  <c r="AV7720" i="7"/>
  <c r="AV7612" i="7"/>
  <c r="AV7504" i="7"/>
  <c r="AV7396" i="7"/>
  <c r="AV9994" i="7"/>
  <c r="AV9922" i="7"/>
  <c r="AV9850" i="7"/>
  <c r="AV9778" i="7"/>
  <c r="AV9706" i="7"/>
  <c r="AV9634" i="7"/>
  <c r="AV9562" i="7"/>
  <c r="AV9975" i="7"/>
  <c r="AV9903" i="7"/>
  <c r="AV9831" i="7"/>
  <c r="AV9759" i="7"/>
  <c r="AV9687" i="7"/>
  <c r="AV9615" i="7"/>
  <c r="AV9543" i="7"/>
  <c r="AV9974" i="7"/>
  <c r="AV9902" i="7"/>
  <c r="AV9830" i="7"/>
  <c r="AV9758" i="7"/>
  <c r="AV9686" i="7"/>
  <c r="AV9614" i="7"/>
  <c r="AV9542" i="7"/>
  <c r="AV9961" i="7"/>
  <c r="AV9889" i="7"/>
  <c r="AV9817" i="7"/>
  <c r="AV9745" i="7"/>
  <c r="AV9984" i="7"/>
  <c r="AV9912" i="7"/>
  <c r="AV9840" i="7"/>
  <c r="AV9768" i="7"/>
  <c r="AV9582" i="7"/>
  <c r="AV9448" i="7"/>
  <c r="AV9376" i="7"/>
  <c r="AV9304" i="7"/>
  <c r="AV9232" i="7"/>
  <c r="AV9160" i="7"/>
  <c r="AV9767" i="7"/>
  <c r="AV9503" i="7"/>
  <c r="AV9483" i="7"/>
  <c r="AV9411" i="7"/>
  <c r="AV9339" i="7"/>
  <c r="AV9267" i="7"/>
  <c r="AV9195" i="7"/>
  <c r="AV9977" i="7"/>
  <c r="AV9749" i="7"/>
  <c r="AV9995" i="7"/>
  <c r="AV9415" i="7"/>
  <c r="AV9413" i="7"/>
  <c r="AV9181" i="7"/>
  <c r="AV9072" i="7"/>
  <c r="AV9000" i="7"/>
  <c r="AV8928" i="7"/>
  <c r="AV8856" i="7"/>
  <c r="AV9504" i="7"/>
  <c r="AV9295" i="7"/>
  <c r="AV9731" i="7"/>
  <c r="AV9366" i="7"/>
  <c r="AV9132" i="7"/>
  <c r="AV9059" i="7"/>
  <c r="AV9455" i="7"/>
  <c r="AV9470" i="7"/>
  <c r="AV9254" i="7"/>
  <c r="AV9545" i="7"/>
  <c r="AV9618" i="7"/>
  <c r="AV9246" i="7"/>
  <c r="AV8906" i="7"/>
  <c r="AV8792" i="7"/>
  <c r="AV8720" i="7"/>
  <c r="AV8648" i="7"/>
  <c r="AV9953" i="7"/>
  <c r="AV9284" i="7"/>
  <c r="AV9037" i="7"/>
  <c r="AV8938" i="7"/>
  <c r="AV9391" i="7"/>
  <c r="AV9440" i="7"/>
  <c r="AV9075" i="7"/>
  <c r="AV9643" i="7"/>
  <c r="AV9163" i="7"/>
  <c r="AV9005" i="7"/>
  <c r="AV8877" i="7"/>
  <c r="AV9146" i="7"/>
  <c r="AV8782" i="7"/>
  <c r="AV8687" i="7"/>
  <c r="AV9401" i="7"/>
  <c r="AV8921" i="7"/>
  <c r="AV8729" i="7"/>
  <c r="AV9143" i="7"/>
  <c r="AV8950" i="7"/>
  <c r="AV9679" i="7"/>
  <c r="AV9056" i="7"/>
  <c r="AV9094" i="7"/>
  <c r="AV9158" i="7"/>
  <c r="AV8775" i="7"/>
  <c r="AV9289" i="7"/>
  <c r="AV8937" i="7"/>
  <c r="AV8663" i="7"/>
  <c r="AV9076" i="7"/>
  <c r="AV8771" i="7"/>
  <c r="AV8598" i="7"/>
  <c r="AV8516" i="7"/>
  <c r="AV8444" i="7"/>
  <c r="AV8372" i="7"/>
  <c r="AV8300" i="7"/>
  <c r="AV9182" i="7"/>
  <c r="AV8846" i="7"/>
  <c r="AV9743" i="7"/>
  <c r="AV8843" i="7"/>
  <c r="AV9091" i="7"/>
  <c r="AV8533" i="7"/>
  <c r="AV8394" i="7"/>
  <c r="AV8241" i="7"/>
  <c r="AV8915" i="7"/>
  <c r="AV8554" i="7"/>
  <c r="AV8367" i="7"/>
  <c r="AV8240" i="7"/>
  <c r="AV9131" i="7"/>
  <c r="AV8597" i="7"/>
  <c r="AV8419" i="7"/>
  <c r="AV8211" i="7"/>
  <c r="AV9045" i="7"/>
  <c r="AV8645" i="7"/>
  <c r="AV8808" i="7"/>
  <c r="AV8500" i="7"/>
  <c r="AV8364" i="7"/>
  <c r="AV8887" i="7"/>
  <c r="AV8595" i="7"/>
  <c r="AV8391" i="7"/>
  <c r="AV9167" i="7"/>
  <c r="AV8667" i="7"/>
  <c r="AV8417" i="7"/>
  <c r="AV8927" i="7"/>
  <c r="AV8559" i="7"/>
  <c r="AV9004" i="7"/>
  <c r="AV9988" i="7"/>
  <c r="AV9916" i="7"/>
  <c r="AV9844" i="7"/>
  <c r="AV9772" i="7"/>
  <c r="AV9700" i="7"/>
  <c r="AV9628" i="7"/>
  <c r="AV9556" i="7"/>
  <c r="AV9969" i="7"/>
  <c r="AV9897" i="7"/>
  <c r="AV9825" i="7"/>
  <c r="AV9753" i="7"/>
  <c r="AV9681" i="7"/>
  <c r="AV9609" i="7"/>
  <c r="AV9537" i="7"/>
  <c r="AV9968" i="7"/>
  <c r="AV9896" i="7"/>
  <c r="AV9824" i="7"/>
  <c r="AV9752" i="7"/>
  <c r="AV9680" i="7"/>
  <c r="AV9608" i="7"/>
  <c r="AV9536" i="7"/>
  <c r="AV9955" i="7"/>
  <c r="AV9883" i="7"/>
  <c r="AV9811" i="7"/>
  <c r="AV9739" i="7"/>
  <c r="AV9978" i="7"/>
  <c r="AV9906" i="7"/>
  <c r="AV9834" i="7"/>
  <c r="AV9762" i="7"/>
  <c r="AV9569" i="7"/>
  <c r="AV9442" i="7"/>
  <c r="AV9370" i="7"/>
  <c r="AV9298" i="7"/>
  <c r="AV9226" i="7"/>
  <c r="AV9154" i="7"/>
  <c r="AV9732" i="7"/>
  <c r="AV9684" i="7"/>
  <c r="AV9477" i="7"/>
  <c r="AV9405" i="7"/>
  <c r="AV9333" i="7"/>
  <c r="AV9261" i="7"/>
  <c r="AV9189" i="7"/>
  <c r="AV9941" i="7"/>
  <c r="AV9720" i="7"/>
  <c r="AV9678" i="7"/>
  <c r="AV9791" i="7"/>
  <c r="AV9395" i="7"/>
  <c r="AV9157" i="7"/>
  <c r="AV9066" i="7"/>
  <c r="AV8994" i="7"/>
  <c r="AV8922" i="7"/>
  <c r="AV8850" i="7"/>
  <c r="AV9493" i="7"/>
  <c r="AV9277" i="7"/>
  <c r="AV9623" i="7"/>
  <c r="AV9348" i="7"/>
  <c r="AV9125" i="7"/>
  <c r="AV9053" i="7"/>
  <c r="AV9437" i="7"/>
  <c r="AV9452" i="7"/>
  <c r="AV9236" i="7"/>
  <c r="AV9486" i="7"/>
  <c r="AV9533" i="7"/>
  <c r="AV9206" i="7"/>
  <c r="AV8893" i="7"/>
  <c r="AV8786" i="7"/>
  <c r="AV8714" i="7"/>
  <c r="AV8642" i="7"/>
  <c r="AV9617" i="7"/>
  <c r="AV9245" i="7"/>
  <c r="AV9029" i="7"/>
  <c r="AV8925" i="7"/>
  <c r="AV9378" i="7"/>
  <c r="AV9422" i="7"/>
  <c r="AV9057" i="7"/>
  <c r="AV9600" i="7"/>
  <c r="AV9139" i="7"/>
  <c r="AV8998" i="7"/>
  <c r="AV8864" i="7"/>
  <c r="AV9100" i="7"/>
  <c r="AV8766" i="7"/>
  <c r="AV8680" i="7"/>
  <c r="AV9347" i="7"/>
  <c r="AV8882" i="7"/>
  <c r="AV8722" i="7"/>
  <c r="AV9098" i="7"/>
  <c r="AV8911" i="7"/>
  <c r="AV9372" i="7"/>
  <c r="AV9845" i="7"/>
  <c r="AV9081" i="7"/>
  <c r="AV9080" i="7"/>
  <c r="AV8679" i="7"/>
  <c r="AV9252" i="7"/>
  <c r="AV8909" i="7"/>
  <c r="AV8656" i="7"/>
  <c r="AV9033" i="7"/>
  <c r="AV8763" i="7"/>
  <c r="AV8591" i="7"/>
  <c r="AV8510" i="7"/>
  <c r="AV8438" i="7"/>
  <c r="AV8366" i="7"/>
  <c r="AV8294" i="7"/>
  <c r="AV9150" i="7"/>
  <c r="AV8824" i="7"/>
  <c r="AV9551" i="7"/>
  <c r="AV8823" i="7"/>
  <c r="AV9023" i="7"/>
  <c r="AV8524" i="7"/>
  <c r="AV8386" i="7"/>
  <c r="AV8205" i="7"/>
  <c r="AV8794" i="7"/>
  <c r="AV8543" i="7"/>
  <c r="AV8349" i="7"/>
  <c r="AV8233" i="7"/>
  <c r="AV9047" i="7"/>
  <c r="AV8586" i="7"/>
  <c r="AV8411" i="7"/>
  <c r="AV8204" i="7"/>
  <c r="AV9011" i="7"/>
  <c r="AV8622" i="7"/>
  <c r="AV8770" i="7"/>
  <c r="AV8489" i="7"/>
  <c r="AV8356" i="7"/>
  <c r="AV8842" i="7"/>
  <c r="AV8539" i="7"/>
  <c r="AV8373" i="7"/>
  <c r="AV9115" i="7"/>
  <c r="AV8617" i="7"/>
  <c r="AV8407" i="7"/>
  <c r="AV8841" i="7"/>
  <c r="AV8527" i="7"/>
  <c r="AV8926" i="7"/>
  <c r="AV8990" i="7"/>
  <c r="AV8280" i="7"/>
  <c r="AV8067" i="7"/>
  <c r="AV8463" i="7"/>
  <c r="AV8181" i="7"/>
  <c r="AV8088" i="7"/>
  <c r="AV8002" i="7"/>
  <c r="AV7929" i="7"/>
  <c r="AV7857" i="7"/>
  <c r="AV8329" i="7"/>
  <c r="AV8037" i="7"/>
  <c r="AV8371" i="7"/>
  <c r="AV8137" i="7"/>
  <c r="AV8051" i="7"/>
  <c r="AV8777" i="7"/>
  <c r="AV9505" i="7"/>
  <c r="AV8259" i="7"/>
  <c r="AV7922" i="7"/>
  <c r="AV8343" i="7"/>
  <c r="AV8076" i="7"/>
  <c r="AV8238" i="7"/>
  <c r="AV7882" i="7"/>
  <c r="AV8150" i="7"/>
  <c r="AV8010" i="7"/>
  <c r="AV7855" i="7"/>
  <c r="AV7776" i="7"/>
  <c r="AV7704" i="7"/>
  <c r="AV7632" i="7"/>
  <c r="AV7560" i="7"/>
  <c r="AV7488" i="7"/>
  <c r="AV7416" i="7"/>
  <c r="AV7344" i="7"/>
  <c r="AV7272" i="7"/>
  <c r="AV7200" i="7"/>
  <c r="AV8337" i="7"/>
  <c r="AV8007" i="7"/>
  <c r="AV7848" i="7"/>
  <c r="AV8218" i="7"/>
  <c r="AV8062" i="7"/>
  <c r="AV7880" i="7"/>
  <c r="AV7787" i="7"/>
  <c r="AV7715" i="7"/>
  <c r="AV7643" i="7"/>
  <c r="AV7571" i="7"/>
  <c r="AV7499" i="7"/>
  <c r="AV7427" i="7"/>
  <c r="AV7355" i="7"/>
  <c r="AV8270" i="7"/>
  <c r="AV7919" i="7"/>
  <c r="AV8174" i="7"/>
  <c r="AV8495" i="7"/>
  <c r="AV8184" i="7"/>
  <c r="AV7885" i="7"/>
  <c r="AV8026" i="7"/>
  <c r="AV7804" i="7"/>
  <c r="AV7696" i="7"/>
  <c r="AV7588" i="7"/>
  <c r="AV7480" i="7"/>
  <c r="AV7372" i="7"/>
  <c r="AV7197" i="7"/>
  <c r="AV8048" i="7"/>
  <c r="AV7288" i="7"/>
  <c r="AV8168" i="7"/>
  <c r="AV7813" i="7"/>
  <c r="AV7705" i="7"/>
  <c r="AV7597" i="7"/>
  <c r="AV7489" i="7"/>
  <c r="AV7381" i="7"/>
  <c r="AV7209" i="7"/>
  <c r="AV7116" i="7"/>
  <c r="AV8112" i="7"/>
  <c r="AV7336" i="7"/>
  <c r="AV8526" i="7"/>
  <c r="AV7810" i="7"/>
  <c r="AV7702" i="7"/>
  <c r="AV7594" i="7"/>
  <c r="AV7486" i="7"/>
  <c r="AV7378" i="7"/>
  <c r="AV7208" i="7"/>
  <c r="AV8837" i="7"/>
  <c r="AV7319" i="7"/>
  <c r="AV8263" i="7"/>
  <c r="AV7809" i="7"/>
  <c r="AV7701" i="7"/>
  <c r="AV7593" i="7"/>
  <c r="AV7485" i="7"/>
  <c r="AV7377" i="7"/>
  <c r="AV7220" i="7"/>
  <c r="AV8261" i="7"/>
  <c r="AV7318" i="7"/>
  <c r="AV8319" i="7"/>
  <c r="AV8207" i="7"/>
  <c r="AV8567" i="7"/>
  <c r="AV8515" i="7"/>
  <c r="AV7602" i="7"/>
  <c r="AV7206" i="7"/>
  <c r="AV8232" i="7"/>
  <c r="AV7721" i="7"/>
  <c r="AV7523" i="7"/>
  <c r="AV7361" i="7"/>
  <c r="AV7963" i="7"/>
  <c r="AV8135" i="7"/>
  <c r="AV8230" i="7"/>
  <c r="AV7846" i="7"/>
  <c r="AV7844" i="7"/>
  <c r="AV7670" i="7"/>
  <c r="AV7508" i="7"/>
  <c r="AV7339" i="7"/>
  <c r="AV8576" i="7"/>
  <c r="AV7249" i="7"/>
  <c r="AV7843" i="7"/>
  <c r="AV7677" i="7"/>
  <c r="AV7515" i="7"/>
  <c r="AV7353" i="7"/>
  <c r="AV7134" i="7"/>
  <c r="AV7993" i="7"/>
  <c r="AV7215" i="7"/>
  <c r="AV7784" i="7"/>
  <c r="AV7622" i="7"/>
  <c r="AV7460" i="7"/>
  <c r="AV7247" i="7"/>
  <c r="AV7121" i="7"/>
  <c r="AV7299" i="7"/>
  <c r="AV8013" i="7"/>
  <c r="AV7747" i="7"/>
  <c r="AV7621" i="7"/>
  <c r="AV7495" i="7"/>
  <c r="AV7359" i="7"/>
  <c r="AV7168" i="7"/>
  <c r="AV7884" i="7"/>
  <c r="AV7968" i="7"/>
  <c r="AV7754" i="7"/>
  <c r="AV7646" i="7"/>
  <c r="AV7538" i="7"/>
  <c r="AV7430" i="7"/>
  <c r="AV7945" i="7"/>
  <c r="AV8033" i="7"/>
  <c r="AV7437" i="7"/>
  <c r="AV7186" i="7"/>
  <c r="AV6891" i="7"/>
  <c r="AV6798" i="7"/>
  <c r="AV6726" i="7"/>
  <c r="AV6654" i="7"/>
  <c r="AV6582" i="7"/>
  <c r="AV6510" i="7"/>
  <c r="AV6438" i="7"/>
  <c r="AV6366" i="7"/>
  <c r="AV6294" i="7"/>
  <c r="AV7264" i="7"/>
  <c r="AV7055" i="7"/>
  <c r="AV6969" i="7"/>
  <c r="AV8004" i="7"/>
  <c r="AV7429" i="7"/>
  <c r="AV6962" i="7"/>
  <c r="AV6839" i="7"/>
  <c r="AV6767" i="7"/>
  <c r="AV6695" i="7"/>
  <c r="AV6623" i="7"/>
  <c r="AV6551" i="7"/>
  <c r="AV6479" i="7"/>
  <c r="AV6407" i="7"/>
  <c r="AV7925" i="7"/>
  <c r="AV7132" i="7"/>
  <c r="AV7018" i="7"/>
  <c r="AV6909" i="7"/>
  <c r="AV7180" i="7"/>
  <c r="AV7599" i="7"/>
  <c r="AV7910" i="7"/>
  <c r="AV6960" i="7"/>
  <c r="AV6837" i="7"/>
  <c r="AV6765" i="7"/>
  <c r="AV6693" i="7"/>
  <c r="AV6621" i="7"/>
  <c r="AV6549" i="7"/>
  <c r="AV7096" i="7"/>
  <c r="AV7001" i="7"/>
  <c r="AV6887" i="7"/>
  <c r="AV7051" i="7"/>
  <c r="AV6793" i="7"/>
  <c r="AV6578" i="7"/>
  <c r="AV6970" i="7"/>
  <c r="AV6547" i="7"/>
  <c r="AV6307" i="7"/>
  <c r="AV6207" i="7"/>
  <c r="AV6996" i="7"/>
  <c r="AV6790" i="7"/>
  <c r="AV6577" i="7"/>
  <c r="AV6954" i="7"/>
  <c r="AV6518" i="7"/>
  <c r="AV6260" i="7"/>
  <c r="AV6188" i="7"/>
  <c r="AV6116" i="7"/>
  <c r="AV6900" i="7"/>
  <c r="AV6709" i="7"/>
  <c r="AV6387" i="7"/>
  <c r="AV7219" i="7"/>
  <c r="AV6873" i="7"/>
  <c r="AV6517" i="7"/>
  <c r="AV6379" i="7"/>
  <c r="AV6229" i="7"/>
  <c r="AV6157" i="7"/>
  <c r="AV7106" i="7"/>
  <c r="AV6823" i="7"/>
  <c r="AV6625" i="7"/>
  <c r="AV6898" i="7"/>
  <c r="AV6542" i="7"/>
  <c r="AV6297" i="7"/>
  <c r="AV6204" i="7"/>
  <c r="AV6961" i="7"/>
  <c r="AV6748" i="7"/>
  <c r="AV6971" i="7"/>
  <c r="AV6568" i="7"/>
  <c r="AV6439" i="7"/>
  <c r="AV6921" i="7"/>
  <c r="AV6245" i="7"/>
  <c r="AV6344" i="7"/>
  <c r="AV6104" i="7"/>
  <c r="AV6032" i="7"/>
  <c r="AV5960" i="7"/>
  <c r="AV5888" i="7"/>
  <c r="AV5816" i="7"/>
  <c r="AV5744" i="7"/>
  <c r="AV6908" i="7"/>
  <c r="AV6156" i="7"/>
  <c r="AV6436" i="7"/>
  <c r="AV6148" i="7"/>
  <c r="AV6049" i="7"/>
  <c r="AV5977" i="7"/>
  <c r="AV5905" i="7"/>
  <c r="AV5833" i="7"/>
  <c r="AV5761" i="7"/>
  <c r="AV5689" i="7"/>
  <c r="AV5617" i="7"/>
  <c r="AV5545" i="7"/>
  <c r="AV5473" i="7"/>
  <c r="AV5401" i="7"/>
  <c r="AV5329" i="7"/>
  <c r="AV5257" i="7"/>
  <c r="AV7078" i="7"/>
  <c r="AV7375" i="7"/>
  <c r="AV6400" i="7"/>
  <c r="AV6138" i="7"/>
  <c r="AV6054" i="7"/>
  <c r="AV5982" i="7"/>
  <c r="AV5910" i="7"/>
  <c r="AV5838" i="7"/>
  <c r="AV5766" i="7"/>
  <c r="AV5694" i="7"/>
  <c r="AV5622" i="7"/>
  <c r="AV5550" i="7"/>
  <c r="AV5478" i="7"/>
  <c r="AV7252" i="7"/>
  <c r="AV6154" i="7"/>
  <c r="AV6447" i="7"/>
  <c r="AV6101" i="7"/>
  <c r="AV6029" i="7"/>
  <c r="AV5957" i="7"/>
  <c r="AV5885" i="7"/>
  <c r="AV5813" i="7"/>
  <c r="AV5741" i="7"/>
  <c r="AV6494" i="7"/>
  <c r="AV6120" i="7"/>
  <c r="AV6349" i="7"/>
  <c r="AV6100" i="7"/>
  <c r="AV6028" i="7"/>
  <c r="AV5956" i="7"/>
  <c r="AV5884" i="7"/>
  <c r="AV5812" i="7"/>
  <c r="AV5740" i="7"/>
  <c r="AV5668" i="7"/>
  <c r="AV5596" i="7"/>
  <c r="AV5523" i="7"/>
  <c r="AV6081" i="7"/>
  <c r="AV5530" i="7"/>
  <c r="AV5360" i="7"/>
  <c r="AV5189" i="7"/>
  <c r="AV5117" i="7"/>
  <c r="AV5045" i="7"/>
  <c r="AV5597" i="7"/>
  <c r="AV5441" i="7"/>
  <c r="AV5228" i="7"/>
  <c r="AV6003" i="7"/>
  <c r="AV5481" i="7"/>
  <c r="AV5332" i="7"/>
  <c r="AV5176" i="7"/>
  <c r="AV5104" i="7"/>
  <c r="AV5032" i="7"/>
  <c r="AV4960" i="7"/>
  <c r="AV4888" i="7"/>
  <c r="AV4816" i="7"/>
  <c r="AV4744" i="7"/>
  <c r="AV4672" i="7"/>
  <c r="AV4600" i="7"/>
  <c r="AV4528" i="7"/>
  <c r="AV5536" i="7"/>
  <c r="AV5266" i="7"/>
  <c r="AV5997" i="7"/>
  <c r="AV5841" i="7"/>
  <c r="AV5697" i="7"/>
  <c r="AV5495" i="7"/>
  <c r="AV5372" i="7"/>
  <c r="AV5213" i="7"/>
  <c r="AV5127" i="7"/>
  <c r="AV5055" i="7"/>
  <c r="AV4983" i="7"/>
  <c r="AV4911" i="7"/>
  <c r="AV4839" i="7"/>
  <c r="AV6257" i="7"/>
  <c r="AV5535" i="7"/>
  <c r="AV6063" i="7"/>
  <c r="AV5470" i="7"/>
  <c r="AV5330" i="7"/>
  <c r="AV5174" i="7"/>
  <c r="AV5102" i="7"/>
  <c r="AV6317" i="7"/>
  <c r="AV5438" i="7"/>
  <c r="AV5218" i="7"/>
  <c r="AV5637" i="7"/>
  <c r="AV5398" i="7"/>
  <c r="AV5270" i="7"/>
  <c r="AV5149" i="7"/>
  <c r="AV5077" i="7"/>
  <c r="AV5005" i="7"/>
  <c r="AV4933" i="7"/>
  <c r="AV5193" i="7"/>
  <c r="AV4621" i="7"/>
  <c r="AV5883" i="7"/>
  <c r="AV5230" i="7"/>
  <c r="AV4778" i="7"/>
  <c r="AV4692" i="7"/>
  <c r="AV4581" i="7"/>
  <c r="AV4453" i="7"/>
  <c r="AV4381" i="7"/>
  <c r="AV4962" i="7"/>
  <c r="AV5871" i="7"/>
  <c r="AV5178" i="7"/>
  <c r="AV5024" i="7"/>
  <c r="AV4777" i="7"/>
  <c r="AV4691" i="7"/>
  <c r="AV4580" i="7"/>
  <c r="AV4452" i="7"/>
  <c r="AV4380" i="7"/>
  <c r="AV4308" i="7"/>
  <c r="AV4236" i="7"/>
  <c r="AV4164" i="7"/>
  <c r="AV4092" i="7"/>
  <c r="AV4020" i="7"/>
  <c r="AV3948" i="7"/>
  <c r="AV3876" i="7"/>
  <c r="AV3804" i="7"/>
  <c r="AV4997" i="7"/>
  <c r="AV4817" i="7"/>
  <c r="AV4501" i="7"/>
  <c r="AV5243" i="7"/>
  <c r="AV4733" i="7"/>
  <c r="AV4646" i="7"/>
  <c r="AV4494" i="7"/>
  <c r="AV4415" i="7"/>
  <c r="AV4343" i="7"/>
  <c r="AV4271" i="7"/>
  <c r="AV4199" i="7"/>
  <c r="AV4127" i="7"/>
  <c r="AV4055" i="7"/>
  <c r="AV3983" i="7"/>
  <c r="AV4968" i="7"/>
  <c r="AV4585" i="7"/>
  <c r="AV5775" i="7"/>
  <c r="AV4958" i="7"/>
  <c r="AV4790" i="7"/>
  <c r="AV4695" i="7"/>
  <c r="AV4591" i="7"/>
  <c r="AV4456" i="7"/>
  <c r="AV5348" i="7"/>
  <c r="AV4878" i="7"/>
  <c r="AV5531" i="7"/>
  <c r="AV5136" i="7"/>
  <c r="AV4813" i="7"/>
  <c r="AV4701" i="7"/>
  <c r="AV4603" i="7"/>
  <c r="AV4461" i="7"/>
  <c r="AV4389" i="7"/>
  <c r="AV4317" i="7"/>
  <c r="AV4245" i="7"/>
  <c r="AV4173" i="7"/>
  <c r="AV4101" i="7"/>
  <c r="AV4010" i="7"/>
  <c r="AV3898" i="7"/>
  <c r="AV3794" i="7"/>
  <c r="AV4340" i="7"/>
  <c r="AV4124" i="7"/>
  <c r="AV3775" i="7"/>
  <c r="AV3703" i="7"/>
  <c r="AV3631" i="7"/>
  <c r="AV3559" i="7"/>
  <c r="AV3487" i="7"/>
  <c r="AV3415" i="7"/>
  <c r="AV4517" i="7"/>
  <c r="AV4294" i="7"/>
  <c r="AV4081" i="7"/>
  <c r="AV3955" i="7"/>
  <c r="AV3868" i="7"/>
  <c r="AV4884" i="7"/>
  <c r="AV4339" i="7"/>
  <c r="AV4123" i="7"/>
  <c r="AV3774" i="7"/>
  <c r="AV3702" i="7"/>
  <c r="AV3630" i="7"/>
  <c r="AV3558" i="7"/>
  <c r="AV3486" i="7"/>
  <c r="AV3414" i="7"/>
  <c r="AV3342" i="7"/>
  <c r="AV8199" i="7"/>
  <c r="AV8073" i="7"/>
  <c r="AV8275" i="7"/>
  <c r="AV8253" i="7"/>
  <c r="AV7566" i="7"/>
  <c r="AV8920" i="7"/>
  <c r="AV8136" i="7"/>
  <c r="AV7685" i="7"/>
  <c r="AV7505" i="7"/>
  <c r="AV7343" i="7"/>
  <c r="AV7948" i="7"/>
  <c r="AV8113" i="7"/>
  <c r="AV8196" i="7"/>
  <c r="AV8406" i="7"/>
  <c r="AV7814" i="7"/>
  <c r="AV7652" i="7"/>
  <c r="AV7490" i="7"/>
  <c r="AV7295" i="7"/>
  <c r="AV8121" i="7"/>
  <c r="AV7216" i="7"/>
  <c r="AV7821" i="7"/>
  <c r="AV7659" i="7"/>
  <c r="AV7497" i="7"/>
  <c r="AV7307" i="7"/>
  <c r="AV7122" i="7"/>
  <c r="AV7937" i="7"/>
  <c r="AV7189" i="7"/>
  <c r="AV7766" i="7"/>
  <c r="AV7604" i="7"/>
  <c r="AV7442" i="7"/>
  <c r="AV7234" i="7"/>
  <c r="AV8209" i="7"/>
  <c r="AV7286" i="7"/>
  <c r="AV7991" i="7"/>
  <c r="AV7737" i="7"/>
  <c r="AV7611" i="7"/>
  <c r="AV7477" i="7"/>
  <c r="AV7351" i="7"/>
  <c r="AV7162" i="7"/>
  <c r="AV7871" i="7"/>
  <c r="AV7946" i="7"/>
  <c r="AV7744" i="7"/>
  <c r="AV7636" i="7"/>
  <c r="AV7528" i="7"/>
  <c r="AV7420" i="7"/>
  <c r="AV7837" i="7"/>
  <c r="AV7879" i="7"/>
  <c r="AV7401" i="7"/>
  <c r="AV7172" i="7"/>
  <c r="AV6878" i="7"/>
  <c r="AV6792" i="7"/>
  <c r="AV6720" i="7"/>
  <c r="AV6648" i="7"/>
  <c r="AV6576" i="7"/>
  <c r="AV6504" i="7"/>
  <c r="AV6432" i="7"/>
  <c r="AV6360" i="7"/>
  <c r="AV6288" i="7"/>
  <c r="AV7250" i="7"/>
  <c r="AV7048" i="7"/>
  <c r="AV6956" i="7"/>
  <c r="AV7928" i="7"/>
  <c r="AV7393" i="7"/>
  <c r="AV6949" i="7"/>
  <c r="AV6833" i="7"/>
  <c r="AV6761" i="7"/>
  <c r="AV6689" i="7"/>
  <c r="AV6617" i="7"/>
  <c r="AV6545" i="7"/>
  <c r="AV6473" i="7"/>
  <c r="AV6401" i="7"/>
  <c r="AV7825" i="7"/>
  <c r="AV7124" i="7"/>
  <c r="AV7011" i="7"/>
  <c r="AV6896" i="7"/>
  <c r="AV7114" i="7"/>
  <c r="AV7563" i="7"/>
  <c r="AV7347" i="7"/>
  <c r="AV6953" i="7"/>
  <c r="AV6831" i="7"/>
  <c r="AV6759" i="7"/>
  <c r="AV6687" i="7"/>
  <c r="AV6615" i="7"/>
  <c r="AV8057" i="7"/>
  <c r="AV7081" i="7"/>
  <c r="AV6994" i="7"/>
  <c r="AV6874" i="7"/>
  <c r="AV7029" i="7"/>
  <c r="AV6781" i="7"/>
  <c r="AV8242" i="7"/>
  <c r="AV6957" i="7"/>
  <c r="AV6537" i="7"/>
  <c r="AV6287" i="7"/>
  <c r="AV6201" i="7"/>
  <c r="AV6941" i="7"/>
  <c r="AV6778" i="7"/>
  <c r="AV8056" i="7"/>
  <c r="AV6875" i="7"/>
  <c r="AV6508" i="7"/>
  <c r="AV6254" i="7"/>
  <c r="AV6182" i="7"/>
  <c r="AV7699" i="7"/>
  <c r="AV6848" i="7"/>
  <c r="AV6698" i="7"/>
  <c r="AV6363" i="7"/>
  <c r="AV7136" i="7"/>
  <c r="AV6860" i="7"/>
  <c r="AV6507" i="7"/>
  <c r="AV6370" i="7"/>
  <c r="AV6223" i="7"/>
  <c r="AV6151" i="7"/>
  <c r="AV7082" i="7"/>
  <c r="AV6811" i="7"/>
  <c r="AV6614" i="7"/>
  <c r="AV6885" i="7"/>
  <c r="AV6532" i="7"/>
  <c r="AV6284" i="7"/>
  <c r="AV6198" i="7"/>
  <c r="AV6948" i="7"/>
  <c r="AV6736" i="7"/>
  <c r="AV6958" i="7"/>
  <c r="AV6559" i="7"/>
  <c r="AV6430" i="7"/>
  <c r="AV6704" i="7"/>
  <c r="AV6184" i="7"/>
  <c r="AV6329" i="7"/>
  <c r="AV6098" i="7"/>
  <c r="AV6026" i="7"/>
  <c r="AV5954" i="7"/>
  <c r="AV5882" i="7"/>
  <c r="AV5810" i="7"/>
  <c r="AV5738" i="7"/>
  <c r="AV6632" i="7"/>
  <c r="AV6141" i="7"/>
  <c r="AV6421" i="7"/>
  <c r="AV6124" i="7"/>
  <c r="AV6043" i="7"/>
  <c r="AV5971" i="7"/>
  <c r="AV5899" i="7"/>
  <c r="AV5827" i="7"/>
  <c r="AV5755" i="7"/>
  <c r="AV5683" i="7"/>
  <c r="AV5611" i="7"/>
  <c r="AV5539" i="7"/>
  <c r="AV5467" i="7"/>
  <c r="AV5395" i="7"/>
  <c r="AV5323" i="7"/>
  <c r="AV5251" i="7"/>
  <c r="AV6974" i="7"/>
  <c r="AV7075" i="7"/>
  <c r="AV6385" i="7"/>
  <c r="AV6123" i="7"/>
  <c r="AV6048" i="7"/>
  <c r="AV5976" i="7"/>
  <c r="AV5904" i="7"/>
  <c r="AV5832" i="7"/>
  <c r="AV5760" i="7"/>
  <c r="AV5688" i="7"/>
  <c r="AV5616" i="7"/>
  <c r="AV5544" i="7"/>
  <c r="AV5472" i="7"/>
  <c r="AV7057" i="7"/>
  <c r="AV6130" i="7"/>
  <c r="AV6399" i="7"/>
  <c r="AV6095" i="7"/>
  <c r="AV6023" i="7"/>
  <c r="AV5951" i="7"/>
  <c r="AV5879" i="7"/>
  <c r="AV5807" i="7"/>
  <c r="AV5735" i="7"/>
  <c r="AV6446" i="7"/>
  <c r="AV7031" i="7"/>
  <c r="AV6334" i="7"/>
  <c r="AV6094" i="7"/>
  <c r="AV6022" i="7"/>
  <c r="AV5950" i="7"/>
  <c r="AV5878" i="7"/>
  <c r="AV5806" i="7"/>
  <c r="AV5734" i="7"/>
  <c r="AV5662" i="7"/>
  <c r="AV5590" i="7"/>
  <c r="AV5499" i="7"/>
  <c r="AV6045" i="7"/>
  <c r="AV5506" i="7"/>
  <c r="AV5346" i="7"/>
  <c r="AV5183" i="7"/>
  <c r="AV5111" i="7"/>
  <c r="AV5039" i="7"/>
  <c r="AV5579" i="7"/>
  <c r="AV5426" i="7"/>
  <c r="AV5208" i="7"/>
  <c r="AV5687" i="7"/>
  <c r="AV5457" i="7"/>
  <c r="AV5319" i="7"/>
  <c r="AV5170" i="7"/>
  <c r="AV5098" i="7"/>
  <c r="AV5026" i="7"/>
  <c r="AV4954" i="7"/>
  <c r="AV4882" i="7"/>
  <c r="AV4810" i="7"/>
  <c r="AV4738" i="7"/>
  <c r="AV4666" i="7"/>
  <c r="AV4594" i="7"/>
  <c r="AV4522" i="7"/>
  <c r="AV5512" i="7"/>
  <c r="AV5253" i="7"/>
  <c r="AV5973" i="7"/>
  <c r="AV5829" i="7"/>
  <c r="AV5667" i="7"/>
  <c r="AV5480" i="7"/>
  <c r="AV5364" i="7"/>
  <c r="AV5200" i="7"/>
  <c r="AV5121" i="7"/>
  <c r="AV5049" i="7"/>
  <c r="AV4977" i="7"/>
  <c r="AV4905" i="7"/>
  <c r="AV4833" i="7"/>
  <c r="AV6196" i="7"/>
  <c r="AV5511" i="7"/>
  <c r="AV6027" i="7"/>
  <c r="AV5446" i="7"/>
  <c r="AV5310" i="7"/>
  <c r="AV5168" i="7"/>
  <c r="AV5096" i="7"/>
  <c r="AV6185" i="7"/>
  <c r="AV5429" i="7"/>
  <c r="AV5205" i="7"/>
  <c r="AV5619" i="7"/>
  <c r="AV5391" i="7"/>
  <c r="AV5250" i="7"/>
  <c r="AV5143" i="7"/>
  <c r="AV5071" i="7"/>
  <c r="AV4999" i="7"/>
  <c r="AV4927" i="7"/>
  <c r="AV5009" i="7"/>
  <c r="AV4608" i="7"/>
  <c r="AV5811" i="7"/>
  <c r="AV5192" i="7"/>
  <c r="AV4771" i="7"/>
  <c r="AV4685" i="7"/>
  <c r="AV4568" i="7"/>
  <c r="AV4447" i="7"/>
  <c r="AV4375" i="7"/>
  <c r="AV4944" i="7"/>
  <c r="AV5799" i="7"/>
  <c r="AV5166" i="7"/>
  <c r="AV5006" i="7"/>
  <c r="AV4770" i="7"/>
  <c r="AV4683" i="7"/>
  <c r="AV4567" i="7"/>
  <c r="AV4446" i="7"/>
  <c r="AV4374" i="7"/>
  <c r="AV4302" i="7"/>
  <c r="AV4230" i="7"/>
  <c r="AV4158" i="7"/>
  <c r="AV4086" i="7"/>
  <c r="AV4014" i="7"/>
  <c r="AV3942" i="7"/>
  <c r="AV3870" i="7"/>
  <c r="AV3798" i="7"/>
  <c r="AV4979" i="7"/>
  <c r="AV4808" i="7"/>
  <c r="AV4488" i="7"/>
  <c r="AV5204" i="7"/>
  <c r="AV4725" i="7"/>
  <c r="AV4639" i="7"/>
  <c r="AV4481" i="7"/>
  <c r="AV4409" i="7"/>
  <c r="AV4337" i="7"/>
  <c r="AV4265" i="7"/>
  <c r="AV4193" i="7"/>
  <c r="AV4121" i="7"/>
  <c r="AV4049" i="7"/>
  <c r="AV3977" i="7"/>
  <c r="AV4950" i="7"/>
  <c r="AV4572" i="7"/>
  <c r="AV5703" i="7"/>
  <c r="AV4940" i="7"/>
  <c r="AV4775" i="7"/>
  <c r="AV4688" i="7"/>
  <c r="AV4578" i="7"/>
  <c r="AV4450" i="7"/>
  <c r="AV5278" i="7"/>
  <c r="AV4854" i="7"/>
  <c r="AV8138" i="7"/>
  <c r="AV8674" i="7"/>
  <c r="AV8055" i="7"/>
  <c r="AV8084" i="7"/>
  <c r="AV7530" i="7"/>
  <c r="AV8603" i="7"/>
  <c r="AV8114" i="7"/>
  <c r="AV7673" i="7"/>
  <c r="AV7487" i="7"/>
  <c r="AV7337" i="7"/>
  <c r="AV7932" i="7"/>
  <c r="AV8092" i="7"/>
  <c r="AV8170" i="7"/>
  <c r="AV8229" i="7"/>
  <c r="AV7796" i="7"/>
  <c r="AV7634" i="7"/>
  <c r="AV7472" i="7"/>
  <c r="AV7269" i="7"/>
  <c r="AV8025" i="7"/>
  <c r="AV7190" i="7"/>
  <c r="AV7803" i="7"/>
  <c r="AV7641" i="7"/>
  <c r="AV7479" i="7"/>
  <c r="AV7281" i="7"/>
  <c r="AV7110" i="7"/>
  <c r="AV7890" i="7"/>
  <c r="AV8379" i="7"/>
  <c r="AV7748" i="7"/>
  <c r="AV7586" i="7"/>
  <c r="AV7424" i="7"/>
  <c r="AV7221" i="7"/>
  <c r="AV8156" i="7"/>
  <c r="AV7273" i="7"/>
  <c r="AV7902" i="7"/>
  <c r="AV7729" i="7"/>
  <c r="AV7603" i="7"/>
  <c r="AV7467" i="7"/>
  <c r="AV7342" i="7"/>
  <c r="AV7150" i="7"/>
  <c r="AV7838" i="7"/>
  <c r="AV7930" i="7"/>
  <c r="AV7736" i="7"/>
  <c r="AV7628" i="7"/>
  <c r="AV7520" i="7"/>
  <c r="AV7412" i="7"/>
  <c r="AV7333" i="7"/>
  <c r="AV7797" i="7"/>
  <c r="AV7365" i="7"/>
  <c r="AV7101" i="7"/>
  <c r="AV6865" i="7"/>
  <c r="AV6786" i="7"/>
  <c r="AV6714" i="7"/>
  <c r="AV6642" i="7"/>
  <c r="AV6570" i="7"/>
  <c r="AV6498" i="7"/>
  <c r="AV6426" i="7"/>
  <c r="AV6354" i="7"/>
  <c r="AV6282" i="7"/>
  <c r="AV7232" i="7"/>
  <c r="AV7041" i="7"/>
  <c r="AV6943" i="7"/>
  <c r="AV7789" i="7"/>
  <c r="AV7357" i="7"/>
  <c r="AV6936" i="7"/>
  <c r="AV6827" i="7"/>
  <c r="AV6755" i="7"/>
  <c r="AV6683" i="7"/>
  <c r="AV6611" i="7"/>
  <c r="AV6539" i="7"/>
  <c r="AV6467" i="7"/>
  <c r="AV6395" i="7"/>
  <c r="AV7323" i="7"/>
  <c r="AV7107" i="7"/>
  <c r="AV7004" i="7"/>
  <c r="AV6883" i="7"/>
  <c r="AV7099" i="7"/>
  <c r="AV7527" i="7"/>
  <c r="AV7316" i="7"/>
  <c r="AV6940" i="7"/>
  <c r="AV6825" i="7"/>
  <c r="AV6753" i="7"/>
  <c r="AV6681" i="7"/>
  <c r="AV6609" i="7"/>
  <c r="AV7967" i="7"/>
  <c r="AV7073" i="7"/>
  <c r="AV6987" i="7"/>
  <c r="AV6861" i="7"/>
  <c r="AV7014" i="7"/>
  <c r="AV6769" i="7"/>
  <c r="AV7237" i="7"/>
  <c r="AV6944" i="7"/>
  <c r="AV6529" i="7"/>
  <c r="AV6274" i="7"/>
  <c r="AV6195" i="7"/>
  <c r="AV6928" i="7"/>
  <c r="AV6766" i="7"/>
  <c r="AV7309" i="7"/>
  <c r="AV6862" i="7"/>
  <c r="AV6500" i="7"/>
  <c r="AV6248" i="7"/>
  <c r="AV6176" i="7"/>
  <c r="AV7483" i="7"/>
  <c r="AV6836" i="7"/>
  <c r="AV6646" i="7"/>
  <c r="AV6347" i="7"/>
  <c r="AV7109" i="7"/>
  <c r="AV6728" i="7"/>
  <c r="AV6499" i="7"/>
  <c r="AV6355" i="7"/>
  <c r="AV6217" i="7"/>
  <c r="AV6145" i="7"/>
  <c r="AV7060" i="7"/>
  <c r="AV6799" i="7"/>
  <c r="AV6562" i="7"/>
  <c r="AV6872" i="7"/>
  <c r="AV6524" i="7"/>
  <c r="AV6271" i="7"/>
  <c r="AV6192" i="7"/>
  <c r="AV6869" i="7"/>
  <c r="AV6694" i="7"/>
  <c r="AV6945" i="7"/>
  <c r="AV6548" i="7"/>
  <c r="AV6415" i="7"/>
  <c r="AV6643" i="7"/>
  <c r="AV6166" i="7"/>
  <c r="AV6315" i="7"/>
  <c r="AV6092" i="7"/>
  <c r="AV6020" i="7"/>
  <c r="AV5948" i="7"/>
  <c r="AV5876" i="7"/>
  <c r="AV5804" i="7"/>
  <c r="AV5732" i="7"/>
  <c r="AV6470" i="7"/>
  <c r="AV6132" i="7"/>
  <c r="AV6388" i="7"/>
  <c r="AV6109" i="7"/>
  <c r="AV6037" i="7"/>
  <c r="AV5965" i="7"/>
  <c r="AV5893" i="7"/>
  <c r="AV5821" i="7"/>
  <c r="AV5749" i="7"/>
  <c r="AV5677" i="7"/>
  <c r="AV5605" i="7"/>
  <c r="AV5533" i="7"/>
  <c r="AV5461" i="7"/>
  <c r="AV5389" i="7"/>
  <c r="AV5317" i="7"/>
  <c r="AV5245" i="7"/>
  <c r="AV6895" i="7"/>
  <c r="AV6972" i="7"/>
  <c r="AV6352" i="7"/>
  <c r="AV6114" i="7"/>
  <c r="AV6042" i="7"/>
  <c r="AV5970" i="7"/>
  <c r="AV5898" i="7"/>
  <c r="AV5826" i="7"/>
  <c r="AV5754" i="7"/>
  <c r="AV5682" i="7"/>
  <c r="AV5610" i="7"/>
  <c r="AV5538" i="7"/>
  <c r="AV5466" i="7"/>
  <c r="AV6882" i="7"/>
  <c r="AV7244" i="7"/>
  <c r="AV6351" i="7"/>
  <c r="AV6089" i="7"/>
  <c r="AV6017" i="7"/>
  <c r="AV5945" i="7"/>
  <c r="AV5873" i="7"/>
  <c r="AV5801" i="7"/>
  <c r="AV5729" i="7"/>
  <c r="AV6398" i="7"/>
  <c r="AV6867" i="7"/>
  <c r="AV6320" i="7"/>
  <c r="AV6088" i="7"/>
  <c r="AV6016" i="7"/>
  <c r="AV5944" i="7"/>
  <c r="AV5872" i="7"/>
  <c r="AV5800" i="7"/>
  <c r="AV5728" i="7"/>
  <c r="AV5656" i="7"/>
  <c r="AV5584" i="7"/>
  <c r="AV5475" i="7"/>
  <c r="AV6009" i="7"/>
  <c r="AV5482" i="7"/>
  <c r="AV5333" i="7"/>
  <c r="AV5177" i="7"/>
  <c r="AV5105" i="7"/>
  <c r="AV5033" i="7"/>
  <c r="AV5561" i="7"/>
  <c r="AV5417" i="7"/>
  <c r="AV5195" i="7"/>
  <c r="AV5678" i="7"/>
  <c r="AV5433" i="7"/>
  <c r="AV5306" i="7"/>
  <c r="AV5164" i="7"/>
  <c r="AV5092" i="7"/>
  <c r="AV5020" i="7"/>
  <c r="AV4948" i="7"/>
  <c r="AV4876" i="7"/>
  <c r="AV4804" i="7"/>
  <c r="AV4732" i="7"/>
  <c r="AV4660" i="7"/>
  <c r="AV4588" i="7"/>
  <c r="AV4516" i="7"/>
  <c r="AV5488" i="7"/>
  <c r="AV5240" i="7"/>
  <c r="AV5961" i="7"/>
  <c r="AV5817" i="7"/>
  <c r="AV5649" i="7"/>
  <c r="AV5471" i="7"/>
  <c r="AV5357" i="7"/>
  <c r="AV5187" i="7"/>
  <c r="AV5115" i="7"/>
  <c r="AV5043" i="7"/>
  <c r="AV4971" i="7"/>
  <c r="AV4899" i="7"/>
  <c r="AV4827" i="7"/>
  <c r="AV6143" i="7"/>
  <c r="AV5487" i="7"/>
  <c r="AV5991" i="7"/>
  <c r="AV5422" i="7"/>
  <c r="AV5297" i="7"/>
  <c r="AV5162" i="7"/>
  <c r="AV5090" i="7"/>
  <c r="AV5558" i="7"/>
  <c r="AV5414" i="7"/>
  <c r="AV6782" i="7"/>
  <c r="AV5601" i="7"/>
  <c r="AV5384" i="7"/>
  <c r="AV5237" i="7"/>
  <c r="AV5137" i="7"/>
  <c r="AV5065" i="7"/>
  <c r="AV4993" i="7"/>
  <c r="AV4921" i="7"/>
  <c r="AV4991" i="7"/>
  <c r="AV4595" i="7"/>
  <c r="AV5739" i="7"/>
  <c r="AV5036" i="7"/>
  <c r="AV4764" i="7"/>
  <c r="AV4677" i="7"/>
  <c r="AV4555" i="7"/>
  <c r="AV4441" i="7"/>
  <c r="AV4369" i="7"/>
  <c r="AV4926" i="7"/>
  <c r="AV5727" i="7"/>
  <c r="AV5154" i="7"/>
  <c r="AV4988" i="7"/>
  <c r="AV4763" i="7"/>
  <c r="AV4676" i="7"/>
  <c r="AV4554" i="7"/>
  <c r="AV4440" i="7"/>
  <c r="AV4368" i="7"/>
  <c r="AV4296" i="7"/>
  <c r="AV4224" i="7"/>
  <c r="AV4152" i="7"/>
  <c r="AV4080" i="7"/>
  <c r="AV4008" i="7"/>
  <c r="AV3936" i="7"/>
  <c r="AV3864" i="7"/>
  <c r="AV3792" i="7"/>
  <c r="AV4961" i="7"/>
  <c r="AV4793" i="7"/>
  <c r="AV6051" i="7"/>
  <c r="AV4872" i="7"/>
  <c r="AV4718" i="7"/>
  <c r="AV4632" i="7"/>
  <c r="AV4475" i="7"/>
  <c r="AV4403" i="7"/>
  <c r="AV4331" i="7"/>
  <c r="AV4259" i="7"/>
  <c r="AV4187" i="7"/>
  <c r="AV4115" i="7"/>
  <c r="AV4043" i="7"/>
  <c r="AV6304" i="7"/>
  <c r="AV4932" i="7"/>
  <c r="AV4559" i="7"/>
  <c r="AV5540" i="7"/>
  <c r="AV4922" i="7"/>
  <c r="AV4767" i="7"/>
  <c r="AV4681" i="7"/>
  <c r="AV4565" i="7"/>
  <c r="AV4444" i="7"/>
  <c r="AV5219" i="7"/>
  <c r="AV4830" i="7"/>
  <c r="AV5435" i="7"/>
  <c r="AV5112" i="7"/>
  <c r="AV4773" i="7"/>
  <c r="AV4687" i="7"/>
  <c r="AV4577" i="7"/>
  <c r="AV8095" i="7"/>
  <c r="AV8388" i="7"/>
  <c r="AV7936" i="7"/>
  <c r="AV8020" i="7"/>
  <c r="AV7494" i="7"/>
  <c r="AV8363" i="7"/>
  <c r="AV8071" i="7"/>
  <c r="AV7649" i="7"/>
  <c r="AV7469" i="7"/>
  <c r="AV7325" i="7"/>
  <c r="AV7886" i="7"/>
  <c r="AV8082" i="7"/>
  <c r="AV8158" i="7"/>
  <c r="AV8169" i="7"/>
  <c r="AV7786" i="7"/>
  <c r="AV7624" i="7"/>
  <c r="AV7462" i="7"/>
  <c r="AV7256" i="7"/>
  <c r="AV7999" i="7"/>
  <c r="AV7177" i="7"/>
  <c r="AV7795" i="7"/>
  <c r="AV7633" i="7"/>
  <c r="AV7471" i="7"/>
  <c r="AV7268" i="7"/>
  <c r="AV7104" i="7"/>
  <c r="AV7876" i="7"/>
  <c r="AV8281" i="7"/>
  <c r="AV7738" i="7"/>
  <c r="AV7576" i="7"/>
  <c r="AV7414" i="7"/>
  <c r="AV7195" i="7"/>
  <c r="AV8111" i="7"/>
  <c r="AV7253" i="7"/>
  <c r="AV7860" i="7"/>
  <c r="AV7719" i="7"/>
  <c r="AV7585" i="7"/>
  <c r="AV7459" i="7"/>
  <c r="AV7327" i="7"/>
  <c r="AV7144" i="7"/>
  <c r="AV7827" i="7"/>
  <c r="AV7915" i="7"/>
  <c r="AV7726" i="7"/>
  <c r="AV7618" i="7"/>
  <c r="AV7510" i="7"/>
  <c r="AV7402" i="7"/>
  <c r="AV7304" i="7"/>
  <c r="AV7761" i="7"/>
  <c r="AV7265" i="7"/>
  <c r="AV7056" i="7"/>
  <c r="AV6852" i="7"/>
  <c r="AV6780" i="7"/>
  <c r="AV6708" i="7"/>
  <c r="AV6636" i="7"/>
  <c r="AV6564" i="7"/>
  <c r="AV6492" i="7"/>
  <c r="AV6420" i="7"/>
  <c r="AV6348" i="7"/>
  <c r="AV6276" i="7"/>
  <c r="AV7135" i="7"/>
  <c r="AV7034" i="7"/>
  <c r="AV6930" i="7"/>
  <c r="AV7753" i="7"/>
  <c r="AV7217" i="7"/>
  <c r="AV6929" i="7"/>
  <c r="AV6821" i="7"/>
  <c r="AV6749" i="7"/>
  <c r="AV6677" i="7"/>
  <c r="AV6605" i="7"/>
  <c r="AV6533" i="7"/>
  <c r="AV6461" i="7"/>
  <c r="AV6389" i="7"/>
  <c r="AV7297" i="7"/>
  <c r="AV7083" i="7"/>
  <c r="AV6997" i="7"/>
  <c r="AV6870" i="7"/>
  <c r="AV7090" i="7"/>
  <c r="AV7491" i="7"/>
  <c r="AV7291" i="7"/>
  <c r="AV6927" i="7"/>
  <c r="AV6819" i="7"/>
  <c r="AV6747" i="7"/>
  <c r="AV6675" i="7"/>
  <c r="AV6603" i="7"/>
  <c r="AV7897" i="7"/>
  <c r="AV7066" i="7"/>
  <c r="AV6980" i="7"/>
  <c r="AV8243" i="7"/>
  <c r="AV6905" i="7"/>
  <c r="AV6757" i="7"/>
  <c r="AV7148" i="7"/>
  <c r="AV6931" i="7"/>
  <c r="AV6519" i="7"/>
  <c r="AV6261" i="7"/>
  <c r="AV6189" i="7"/>
  <c r="AV6915" i="7"/>
  <c r="AV6754" i="7"/>
  <c r="AV7178" i="7"/>
  <c r="AV6688" i="7"/>
  <c r="AV6476" i="7"/>
  <c r="AV6242" i="7"/>
  <c r="AV6170" i="7"/>
  <c r="AV7137" i="7"/>
  <c r="AV6824" i="7"/>
  <c r="AV6637" i="7"/>
  <c r="AV6340" i="7"/>
  <c r="AV7085" i="7"/>
  <c r="AV6676" i="7"/>
  <c r="AV6490" i="7"/>
  <c r="AV6311" i="7"/>
  <c r="AV6211" i="7"/>
  <c r="AV6139" i="7"/>
  <c r="AV7039" i="7"/>
  <c r="AV6787" i="7"/>
  <c r="AV6553" i="7"/>
  <c r="AV6859" i="7"/>
  <c r="AV6514" i="7"/>
  <c r="AV6258" i="7"/>
  <c r="AV6186" i="7"/>
  <c r="AV6856" i="7"/>
  <c r="AV6685" i="7"/>
  <c r="AV6932" i="7"/>
  <c r="AV6538" i="7"/>
  <c r="AV6406" i="7"/>
  <c r="AV6580" i="7"/>
  <c r="AV6142" i="7"/>
  <c r="AV6302" i="7"/>
  <c r="AV6086" i="7"/>
  <c r="AV6014" i="7"/>
  <c r="AV5942" i="7"/>
  <c r="AV5870" i="7"/>
  <c r="AV5798" i="7"/>
  <c r="AV5726" i="7"/>
  <c r="AV6422" i="7"/>
  <c r="AV6117" i="7"/>
  <c r="AV6373" i="7"/>
  <c r="AV6103" i="7"/>
  <c r="AV6031" i="7"/>
  <c r="AV5959" i="7"/>
  <c r="AV5887" i="7"/>
  <c r="AV5815" i="7"/>
  <c r="AV5743" i="7"/>
  <c r="AV5671" i="7"/>
  <c r="AV5599" i="7"/>
  <c r="AV5527" i="7"/>
  <c r="AV5455" i="7"/>
  <c r="AV5383" i="7"/>
  <c r="AV5311" i="7"/>
  <c r="AV5239" i="7"/>
  <c r="AV6482" i="7"/>
  <c r="AV6893" i="7"/>
  <c r="AV6338" i="7"/>
  <c r="AV6108" i="7"/>
  <c r="AV6036" i="7"/>
  <c r="AV5964" i="7"/>
  <c r="AV5892" i="7"/>
  <c r="AV5820" i="7"/>
  <c r="AV5748" i="7"/>
  <c r="AV5676" i="7"/>
  <c r="AV5604" i="7"/>
  <c r="AV5532" i="7"/>
  <c r="AV5460" i="7"/>
  <c r="AV6513" i="7"/>
  <c r="AV7053" i="7"/>
  <c r="AV6337" i="7"/>
  <c r="AV6083" i="7"/>
  <c r="AV6011" i="7"/>
  <c r="AV5939" i="7"/>
  <c r="AV5867" i="7"/>
  <c r="AV5795" i="7"/>
  <c r="AV5723" i="7"/>
  <c r="AV6350" i="7"/>
  <c r="AV6794" i="7"/>
  <c r="AV6293" i="7"/>
  <c r="AV6082" i="7"/>
  <c r="AV6010" i="7"/>
  <c r="AV5938" i="7"/>
  <c r="AV5866" i="7"/>
  <c r="AV5794" i="7"/>
  <c r="AV5722" i="7"/>
  <c r="AV5650" i="7"/>
  <c r="AV5578" i="7"/>
  <c r="AV5451" i="7"/>
  <c r="AV5979" i="7"/>
  <c r="AV5458" i="7"/>
  <c r="AV5320" i="7"/>
  <c r="AV5171" i="7"/>
  <c r="AV5099" i="7"/>
  <c r="AV5027" i="7"/>
  <c r="AV5546" i="7"/>
  <c r="AV5352" i="7"/>
  <c r="AV6590" i="7"/>
  <c r="AV5660" i="7"/>
  <c r="AV5409" i="7"/>
  <c r="AV5286" i="7"/>
  <c r="AV5158" i="7"/>
  <c r="AV5086" i="7"/>
  <c r="AV5014" i="7"/>
  <c r="AV4942" i="7"/>
  <c r="AV4870" i="7"/>
  <c r="AV4798" i="7"/>
  <c r="AV4726" i="7"/>
  <c r="AV4654" i="7"/>
  <c r="AV4582" i="7"/>
  <c r="AV4510" i="7"/>
  <c r="AV5464" i="7"/>
  <c r="AV5220" i="7"/>
  <c r="AV5949" i="7"/>
  <c r="AV5805" i="7"/>
  <c r="AV5631" i="7"/>
  <c r="AV5456" i="7"/>
  <c r="AV5344" i="7"/>
  <c r="AV5181" i="7"/>
  <c r="AV5109" i="7"/>
  <c r="AV5037" i="7"/>
  <c r="AV4965" i="7"/>
  <c r="AV4893" i="7"/>
  <c r="AV4821" i="7"/>
  <c r="AV5685" i="7"/>
  <c r="AV5463" i="7"/>
  <c r="AV5666" i="7"/>
  <c r="AV5406" i="7"/>
  <c r="AV5284" i="7"/>
  <c r="AV5156" i="7"/>
  <c r="AV5084" i="7"/>
  <c r="AV5549" i="7"/>
  <c r="AV5349" i="7"/>
  <c r="AV6409" i="7"/>
  <c r="AV5583" i="7"/>
  <c r="AV5376" i="7"/>
  <c r="AV5224" i="7"/>
  <c r="AV5131" i="7"/>
  <c r="AV5059" i="7"/>
  <c r="AV4987" i="7"/>
  <c r="AV4915" i="7"/>
  <c r="AV4973" i="7"/>
  <c r="AV4575" i="7"/>
  <c r="AV5672" i="7"/>
  <c r="AV4883" i="7"/>
  <c r="AV4757" i="7"/>
  <c r="AV4670" i="7"/>
  <c r="AV4542" i="7"/>
  <c r="AV4435" i="7"/>
  <c r="AV5663" i="7"/>
  <c r="AV4908" i="7"/>
  <c r="AV5555" i="7"/>
  <c r="AV5142" i="7"/>
  <c r="AV4970" i="7"/>
  <c r="AV4755" i="7"/>
  <c r="AV4669" i="7"/>
  <c r="AV4541" i="7"/>
  <c r="AV4434" i="7"/>
  <c r="AV4362" i="7"/>
  <c r="AV4290" i="7"/>
  <c r="AV4218" i="7"/>
  <c r="AV4146" i="7"/>
  <c r="AV4074" i="7"/>
  <c r="AV4002" i="7"/>
  <c r="AV3930" i="7"/>
  <c r="AV3858" i="7"/>
  <c r="AV5548" i="7"/>
  <c r="AV4943" i="7"/>
  <c r="AV4784" i="7"/>
  <c r="AV5931" i="7"/>
  <c r="AV4848" i="7"/>
  <c r="AV4711" i="7"/>
  <c r="AV4625" i="7"/>
  <c r="AV4469" i="7"/>
  <c r="AV4397" i="7"/>
  <c r="AV4325" i="7"/>
  <c r="AV4253" i="7"/>
  <c r="AV4181" i="7"/>
  <c r="AV4109" i="7"/>
  <c r="AV4037" i="7"/>
  <c r="AV5645" i="7"/>
  <c r="AV4914" i="7"/>
  <c r="AV4539" i="7"/>
  <c r="AV5492" i="7"/>
  <c r="AV4904" i="7"/>
  <c r="AV4760" i="7"/>
  <c r="AV4674" i="7"/>
  <c r="AV4545" i="7"/>
  <c r="AV4438" i="7"/>
  <c r="AV5030" i="7"/>
  <c r="AV4806" i="7"/>
  <c r="AV5390" i="7"/>
  <c r="AV5100" i="7"/>
  <c r="AV4766" i="7"/>
  <c r="AV4680" i="7"/>
  <c r="AV4557" i="7"/>
  <c r="AV4443" i="7"/>
  <c r="AV4371" i="7"/>
  <c r="AV4299" i="7"/>
  <c r="AV4227" i="7"/>
  <c r="AV4155" i="7"/>
  <c r="AV4796" i="7"/>
  <c r="AV3963" i="7"/>
  <c r="AV3877" i="7"/>
  <c r="AV5000" i="7"/>
  <c r="AV4286" i="7"/>
  <c r="AV4065" i="7"/>
  <c r="AV3757" i="7"/>
  <c r="AV3685" i="7"/>
  <c r="AV3613" i="7"/>
  <c r="AV3541" i="7"/>
  <c r="AV3469" i="7"/>
  <c r="AV3397" i="7"/>
  <c r="AV4460" i="7"/>
  <c r="AV4240" i="7"/>
  <c r="AV4048" i="7"/>
  <c r="AV3933" i="7"/>
  <c r="AV3847" i="7"/>
  <c r="AV4743" i="7"/>
  <c r="AV4285" i="7"/>
  <c r="AV4064" i="7"/>
  <c r="AV3756" i="7"/>
  <c r="AV3684" i="7"/>
  <c r="AV3612" i="7"/>
  <c r="AV3540" i="7"/>
  <c r="AV3468" i="7"/>
  <c r="AV3396" i="7"/>
  <c r="AV3324" i="7"/>
  <c r="AV3252" i="7"/>
  <c r="AV3180" i="7"/>
  <c r="AV3108" i="7"/>
  <c r="AV4829" i="7"/>
  <c r="AV3968" i="7"/>
  <c r="AV3881" i="7"/>
  <c r="AV4928" i="7"/>
  <c r="AV4310" i="7"/>
  <c r="AV4087" i="7"/>
  <c r="AV3791" i="7"/>
  <c r="AV3719" i="7"/>
  <c r="AV3647" i="7"/>
  <c r="AV3575" i="7"/>
  <c r="AV3503" i="7"/>
  <c r="AV3431" i="7"/>
  <c r="AV3359" i="7"/>
  <c r="AV3287" i="7"/>
  <c r="AV3215" i="7"/>
  <c r="AV3143" i="7"/>
  <c r="AV4436" i="7"/>
  <c r="AV8052" i="7"/>
  <c r="AV8256" i="7"/>
  <c r="AV8996" i="7"/>
  <c r="AV7957" i="7"/>
  <c r="AV7458" i="7"/>
  <c r="AV8220" i="7"/>
  <c r="AV8006" i="7"/>
  <c r="AV7631" i="7"/>
  <c r="AV7457" i="7"/>
  <c r="AV8602" i="7"/>
  <c r="AV8764" i="7"/>
  <c r="AV9063" i="7"/>
  <c r="AV8144" i="7"/>
  <c r="AV8122" i="7"/>
  <c r="AV7778" i="7"/>
  <c r="AV7616" i="7"/>
  <c r="AV7454" i="7"/>
  <c r="AV7243" i="7"/>
  <c r="AV7978" i="7"/>
  <c r="AV9026" i="7"/>
  <c r="AV7785" i="7"/>
  <c r="AV7623" i="7"/>
  <c r="AV7461" i="7"/>
  <c r="AV7255" i="7"/>
  <c r="AV7098" i="7"/>
  <c r="AV7864" i="7"/>
  <c r="AV8069" i="7"/>
  <c r="AV7730" i="7"/>
  <c r="AV7568" i="7"/>
  <c r="AV7406" i="7"/>
  <c r="AV7175" i="7"/>
  <c r="AV8042" i="7"/>
  <c r="AV7227" i="7"/>
  <c r="AV7850" i="7"/>
  <c r="AV7711" i="7"/>
  <c r="AV7575" i="7"/>
  <c r="AV7449" i="7"/>
  <c r="AV7292" i="7"/>
  <c r="AV7138" i="7"/>
  <c r="AV7334" i="7"/>
  <c r="AV7847" i="7"/>
  <c r="AV7718" i="7"/>
  <c r="AV7610" i="7"/>
  <c r="AV7502" i="7"/>
  <c r="AV7394" i="7"/>
  <c r="AV7205" i="7"/>
  <c r="AV7725" i="7"/>
  <c r="AV7251" i="7"/>
  <c r="AV7020" i="7"/>
  <c r="AV6846" i="7"/>
  <c r="AV6774" i="7"/>
  <c r="AV6702" i="7"/>
  <c r="AV6630" i="7"/>
  <c r="AV6558" i="7"/>
  <c r="AV6486" i="7"/>
  <c r="AV6414" i="7"/>
  <c r="AV6342" i="7"/>
  <c r="AV6270" i="7"/>
  <c r="AV7125" i="7"/>
  <c r="AV7027" i="7"/>
  <c r="AV6923" i="7"/>
  <c r="AV7717" i="7"/>
  <c r="AV7199" i="7"/>
  <c r="AV6916" i="7"/>
  <c r="AV6815" i="7"/>
  <c r="AV6743" i="7"/>
  <c r="AV6671" i="7"/>
  <c r="AV6599" i="7"/>
  <c r="AV6527" i="7"/>
  <c r="AV6455" i="7"/>
  <c r="AV6383" i="7"/>
  <c r="AV7277" i="7"/>
  <c r="AV7076" i="7"/>
  <c r="AV6989" i="7"/>
  <c r="AV6863" i="7"/>
  <c r="AV7068" i="7"/>
  <c r="AV7455" i="7"/>
  <c r="AV7211" i="7"/>
  <c r="AV6914" i="7"/>
  <c r="AV6813" i="7"/>
  <c r="AV6741" i="7"/>
  <c r="AV6669" i="7"/>
  <c r="AV6597" i="7"/>
  <c r="AV7310" i="7"/>
  <c r="AV7059" i="7"/>
  <c r="AV6973" i="7"/>
  <c r="AV7771" i="7"/>
  <c r="AV6892" i="7"/>
  <c r="AV6745" i="7"/>
  <c r="AV7118" i="7"/>
  <c r="AV6918" i="7"/>
  <c r="AV6511" i="7"/>
  <c r="AV6255" i="7"/>
  <c r="AV6183" i="7"/>
  <c r="AV6902" i="7"/>
  <c r="AV6742" i="7"/>
  <c r="AV7112" i="7"/>
  <c r="AV6679" i="7"/>
  <c r="AV6452" i="7"/>
  <c r="AV6236" i="7"/>
  <c r="AV6164" i="7"/>
  <c r="AV7065" i="7"/>
  <c r="AV6812" i="7"/>
  <c r="AV6626" i="7"/>
  <c r="AV6333" i="7"/>
  <c r="AV7064" i="7"/>
  <c r="AV6667" i="7"/>
  <c r="AV6475" i="7"/>
  <c r="AV6298" i="7"/>
  <c r="AV6205" i="7"/>
  <c r="AV6133" i="7"/>
  <c r="AV6978" i="7"/>
  <c r="AV6775" i="7"/>
  <c r="AV7270" i="7"/>
  <c r="AV6727" i="7"/>
  <c r="AV6506" i="7"/>
  <c r="AV6252" i="7"/>
  <c r="AV6180" i="7"/>
  <c r="AV6844" i="7"/>
  <c r="AV6674" i="7"/>
  <c r="AV6919" i="7"/>
  <c r="AV6530" i="7"/>
  <c r="AV6391" i="7"/>
  <c r="AV6523" i="7"/>
  <c r="AV6118" i="7"/>
  <c r="AV6289" i="7"/>
  <c r="AV6080" i="7"/>
  <c r="AV6008" i="7"/>
  <c r="AV5936" i="7"/>
  <c r="AV5864" i="7"/>
  <c r="AV5792" i="7"/>
  <c r="AV5720" i="7"/>
  <c r="AV6374" i="7"/>
  <c r="AV7591" i="7"/>
  <c r="AV6341" i="7"/>
  <c r="AV6097" i="7"/>
  <c r="AV6025" i="7"/>
  <c r="AV5953" i="7"/>
  <c r="AV5881" i="7"/>
  <c r="AV5809" i="7"/>
  <c r="AV5737" i="7"/>
  <c r="AV5665" i="7"/>
  <c r="AV5593" i="7"/>
  <c r="AV5521" i="7"/>
  <c r="AV5449" i="7"/>
  <c r="AV5377" i="7"/>
  <c r="AV5305" i="7"/>
  <c r="AV5233" i="7"/>
  <c r="AV6434" i="7"/>
  <c r="AV6818" i="7"/>
  <c r="AV6323" i="7"/>
  <c r="AV6102" i="7"/>
  <c r="AV6030" i="7"/>
  <c r="AV5958" i="7"/>
  <c r="AV5886" i="7"/>
  <c r="AV5814" i="7"/>
  <c r="AV5742" i="7"/>
  <c r="AV5670" i="7"/>
  <c r="AV5598" i="7"/>
  <c r="AV5526" i="7"/>
  <c r="AV5454" i="7"/>
  <c r="AV6464" i="7"/>
  <c r="AV6880" i="7"/>
  <c r="AV6322" i="7"/>
  <c r="AV6077" i="7"/>
  <c r="AV6005" i="7"/>
  <c r="AV5933" i="7"/>
  <c r="AV5861" i="7"/>
  <c r="AV5789" i="7"/>
  <c r="AV5717" i="7"/>
  <c r="AV6335" i="7"/>
  <c r="AV6662" i="7"/>
  <c r="AV6281" i="7"/>
  <c r="AV6076" i="7"/>
  <c r="AV6004" i="7"/>
  <c r="AV5932" i="7"/>
  <c r="AV5860" i="7"/>
  <c r="AV5788" i="7"/>
  <c r="AV5716" i="7"/>
  <c r="AV5644" i="7"/>
  <c r="AV5572" i="7"/>
  <c r="AV5427" i="7"/>
  <c r="AV5679" i="7"/>
  <c r="AV5434" i="7"/>
  <c r="AV5307" i="7"/>
  <c r="AV5165" i="7"/>
  <c r="AV5093" i="7"/>
  <c r="AV7017" i="7"/>
  <c r="AV5537" i="7"/>
  <c r="AV5339" i="7"/>
  <c r="AV6457" i="7"/>
  <c r="AV5642" i="7"/>
  <c r="AV5402" i="7"/>
  <c r="AV5273" i="7"/>
  <c r="AV5152" i="7"/>
  <c r="AV5080" i="7"/>
  <c r="AV5008" i="7"/>
  <c r="AV4936" i="7"/>
  <c r="AV4864" i="7"/>
  <c r="AV4792" i="7"/>
  <c r="AV4720" i="7"/>
  <c r="AV4648" i="7"/>
  <c r="AV4576" i="7"/>
  <c r="AV4504" i="7"/>
  <c r="AV5440" i="7"/>
  <c r="AV5207" i="7"/>
  <c r="AV5937" i="7"/>
  <c r="AV5793" i="7"/>
  <c r="AV5613" i="7"/>
  <c r="AV5447" i="7"/>
  <c r="AV5331" i="7"/>
  <c r="AV5175" i="7"/>
  <c r="AV5103" i="7"/>
  <c r="AV5031" i="7"/>
  <c r="AV4959" i="7"/>
  <c r="AV4887" i="7"/>
  <c r="AV4815" i="7"/>
  <c r="AV5675" i="7"/>
  <c r="AV5439" i="7"/>
  <c r="AV5648" i="7"/>
  <c r="AV5399" i="7"/>
  <c r="AV5271" i="7"/>
  <c r="AV5150" i="7"/>
  <c r="AV5078" i="7"/>
  <c r="AV5534" i="7"/>
  <c r="AV5336" i="7"/>
  <c r="AV6316" i="7"/>
  <c r="AV5565" i="7"/>
  <c r="AV5369" i="7"/>
  <c r="AV5211" i="7"/>
  <c r="AV5125" i="7"/>
  <c r="AV5053" i="7"/>
  <c r="AV4981" i="7"/>
  <c r="AV4909" i="7"/>
  <c r="AV4955" i="7"/>
  <c r="AV4562" i="7"/>
  <c r="AV5618" i="7"/>
  <c r="AV4874" i="7"/>
  <c r="AV4749" i="7"/>
  <c r="AV4663" i="7"/>
  <c r="AV4529" i="7"/>
  <c r="AV4429" i="7"/>
  <c r="AV5609" i="7"/>
  <c r="AV4890" i="7"/>
  <c r="AV5507" i="7"/>
  <c r="AV5130" i="7"/>
  <c r="AV4952" i="7"/>
  <c r="AV4748" i="7"/>
  <c r="AV4662" i="7"/>
  <c r="AV4521" i="7"/>
  <c r="AV4428" i="7"/>
  <c r="AV4356" i="7"/>
  <c r="AV4284" i="7"/>
  <c r="AV4212" i="7"/>
  <c r="AV4140" i="7"/>
  <c r="AV4068" i="7"/>
  <c r="AV3996" i="7"/>
  <c r="AV3924" i="7"/>
  <c r="AV3852" i="7"/>
  <c r="AV5500" i="7"/>
  <c r="AV4925" i="7"/>
  <c r="AV4619" i="7"/>
  <c r="AV5859" i="7"/>
  <c r="AV4824" i="7"/>
  <c r="AV4704" i="7"/>
  <c r="AV4605" i="7"/>
  <c r="AV4463" i="7"/>
  <c r="AV4391" i="7"/>
  <c r="AV4319" i="7"/>
  <c r="AV4247" i="7"/>
  <c r="AV4175" i="7"/>
  <c r="AV4103" i="7"/>
  <c r="AV4031" i="7"/>
  <c r="AV5591" i="7"/>
  <c r="AV4896" i="7"/>
  <c r="AV4526" i="7"/>
  <c r="AV5444" i="7"/>
  <c r="AV4886" i="7"/>
  <c r="AV4753" i="7"/>
  <c r="AV4667" i="7"/>
  <c r="AV4532" i="7"/>
  <c r="AV8629" i="7"/>
  <c r="AV8009" i="7"/>
  <c r="AV8154" i="7"/>
  <c r="AV8369" i="7"/>
  <c r="AV7868" i="7"/>
  <c r="AV7422" i="7"/>
  <c r="AV8188" i="7"/>
  <c r="AV7980" i="7"/>
  <c r="AV7613" i="7"/>
  <c r="AV7451" i="7"/>
  <c r="AV8545" i="7"/>
  <c r="AV8381" i="7"/>
  <c r="AV8542" i="7"/>
  <c r="AV8079" i="7"/>
  <c r="AV8054" i="7"/>
  <c r="AV7760" i="7"/>
  <c r="AV7598" i="7"/>
  <c r="AV7436" i="7"/>
  <c r="AV7210" i="7"/>
  <c r="AV7877" i="7"/>
  <c r="AV8224" i="7"/>
  <c r="AV7767" i="7"/>
  <c r="AV7605" i="7"/>
  <c r="AV7443" i="7"/>
  <c r="AV7222" i="7"/>
  <c r="AV7086" i="7"/>
  <c r="AV7345" i="7"/>
  <c r="AV8017" i="7"/>
  <c r="AV7712" i="7"/>
  <c r="AV7550" i="7"/>
  <c r="AV7388" i="7"/>
  <c r="AV7169" i="7"/>
  <c r="AV8014" i="7"/>
  <c r="AV7214" i="7"/>
  <c r="AV7828" i="7"/>
  <c r="AV7693" i="7"/>
  <c r="AV7567" i="7"/>
  <c r="AV7441" i="7"/>
  <c r="AV7279" i="7"/>
  <c r="AV8494" i="7"/>
  <c r="AV7311" i="7"/>
  <c r="AV7816" i="7"/>
  <c r="AV7708" i="7"/>
  <c r="AV7600" i="7"/>
  <c r="AV7492" i="7"/>
  <c r="AV7384" i="7"/>
  <c r="AV7191" i="7"/>
  <c r="AV7689" i="7"/>
  <c r="AV8027" i="7"/>
  <c r="AV6984" i="7"/>
  <c r="AV6840" i="7"/>
  <c r="AV6768" i="7"/>
  <c r="AV6696" i="7"/>
  <c r="AV6624" i="7"/>
  <c r="AV6552" i="7"/>
  <c r="AV6480" i="7"/>
  <c r="AV6408" i="7"/>
  <c r="AV6336" i="7"/>
  <c r="AV6264" i="7"/>
  <c r="AV7117" i="7"/>
  <c r="AV7019" i="7"/>
  <c r="AV6910" i="7"/>
  <c r="AV7681" i="7"/>
  <c r="AV7185" i="7"/>
  <c r="AV6903" i="7"/>
  <c r="AV6809" i="7"/>
  <c r="AV6737" i="7"/>
  <c r="AV6665" i="7"/>
  <c r="AV6593" i="7"/>
  <c r="AV6521" i="7"/>
  <c r="AV6449" i="7"/>
  <c r="AV6377" i="7"/>
  <c r="AV7263" i="7"/>
  <c r="AV7069" i="7"/>
  <c r="AV6982" i="7"/>
  <c r="AV8090" i="7"/>
  <c r="AV7032" i="7"/>
  <c r="AV7419" i="7"/>
  <c r="AV7193" i="7"/>
  <c r="AV6901" i="7"/>
  <c r="AV6807" i="7"/>
  <c r="AV6735" i="7"/>
  <c r="AV6663" i="7"/>
  <c r="AV6591" i="7"/>
  <c r="AV7271" i="7"/>
  <c r="AV7052" i="7"/>
  <c r="AV6966" i="7"/>
  <c r="AV7555" i="7"/>
  <c r="AV6879" i="7"/>
  <c r="AV6733" i="7"/>
  <c r="AV7094" i="7"/>
  <c r="AV6700" i="7"/>
  <c r="AV6501" i="7"/>
  <c r="AV6249" i="7"/>
  <c r="AV6177" i="7"/>
  <c r="AV6889" i="7"/>
  <c r="AV6730" i="7"/>
  <c r="AV7088" i="7"/>
  <c r="AV6668" i="7"/>
  <c r="AV6428" i="7"/>
  <c r="AV6230" i="7"/>
  <c r="AV6158" i="7"/>
  <c r="AV7043" i="7"/>
  <c r="AV6800" i="7"/>
  <c r="AV6574" i="7"/>
  <c r="AV6326" i="7"/>
  <c r="AV7042" i="7"/>
  <c r="AV6656" i="7"/>
  <c r="AV6466" i="7"/>
  <c r="AV6285" i="7"/>
  <c r="AV6199" i="7"/>
  <c r="AV6127" i="7"/>
  <c r="AV6964" i="7"/>
  <c r="AV6763" i="7"/>
  <c r="AV7103" i="7"/>
  <c r="AV6716" i="7"/>
  <c r="AV6489" i="7"/>
  <c r="AV6246" i="7"/>
  <c r="AV7627" i="7"/>
  <c r="AV6832" i="7"/>
  <c r="AV6622" i="7"/>
  <c r="AV6906" i="7"/>
  <c r="AV6520" i="7"/>
  <c r="AV6382" i="7"/>
  <c r="AV6505" i="7"/>
  <c r="AV7807" i="7"/>
  <c r="AV6265" i="7"/>
  <c r="AV6074" i="7"/>
  <c r="AV6002" i="7"/>
  <c r="AV5930" i="7"/>
  <c r="AV5858" i="7"/>
  <c r="AV5786" i="7"/>
  <c r="AV5714" i="7"/>
  <c r="AV6343" i="7"/>
  <c r="AV7097" i="7"/>
  <c r="AV6327" i="7"/>
  <c r="AV6091" i="7"/>
  <c r="AV6019" i="7"/>
  <c r="AV5947" i="7"/>
  <c r="AV5875" i="7"/>
  <c r="AV5803" i="7"/>
  <c r="AV5731" i="7"/>
  <c r="AV5659" i="7"/>
  <c r="AV5587" i="7"/>
  <c r="AV5515" i="7"/>
  <c r="AV5443" i="7"/>
  <c r="AV5371" i="7"/>
  <c r="AV5299" i="7"/>
  <c r="AV5227" i="7"/>
  <c r="AV6386" i="7"/>
  <c r="AV6746" i="7"/>
  <c r="AV6262" i="7"/>
  <c r="AV6096" i="7"/>
  <c r="AV6024" i="7"/>
  <c r="AV5952" i="7"/>
  <c r="AV5880" i="7"/>
  <c r="AV5808" i="7"/>
  <c r="AV5736" i="7"/>
  <c r="AV5664" i="7"/>
  <c r="AV5592" i="7"/>
  <c r="AV5520" i="7"/>
  <c r="AV5448" i="7"/>
  <c r="AV6416" i="7"/>
  <c r="AV6806" i="7"/>
  <c r="AV6250" i="7"/>
  <c r="AV6071" i="7"/>
  <c r="AV5999" i="7"/>
  <c r="AV5927" i="7"/>
  <c r="AV5855" i="7"/>
  <c r="AV5783" i="7"/>
  <c r="AV5711" i="7"/>
  <c r="AV6321" i="7"/>
  <c r="AV6601" i="7"/>
  <c r="AV6269" i="7"/>
  <c r="AV6070" i="7"/>
  <c r="AV5998" i="7"/>
  <c r="AV5926" i="7"/>
  <c r="AV5854" i="7"/>
  <c r="AV5782" i="7"/>
  <c r="AV5710" i="7"/>
  <c r="AV5638" i="7"/>
  <c r="AV5566" i="7"/>
  <c r="AV5340" i="7"/>
  <c r="AV5661" i="7"/>
  <c r="AV5410" i="7"/>
  <c r="AV5294" i="7"/>
  <c r="AV5159" i="7"/>
  <c r="AV5087" i="7"/>
  <c r="AV6458" i="7"/>
  <c r="AV5522" i="7"/>
  <c r="AV5326" i="7"/>
  <c r="AV6361" i="7"/>
  <c r="AV5624" i="7"/>
  <c r="AV5394" i="7"/>
  <c r="AV5260" i="7"/>
  <c r="AV5146" i="7"/>
  <c r="AV5074" i="7"/>
  <c r="AV5002" i="7"/>
  <c r="AV4930" i="7"/>
  <c r="AV4858" i="7"/>
  <c r="AV4786" i="7"/>
  <c r="AV4714" i="7"/>
  <c r="AV4642" i="7"/>
  <c r="AV4570" i="7"/>
  <c r="AV4498" i="7"/>
  <c r="AV5416" i="7"/>
  <c r="AV5194" i="7"/>
  <c r="AV5925" i="7"/>
  <c r="AV5781" i="7"/>
  <c r="AV5595" i="7"/>
  <c r="AV5432" i="7"/>
  <c r="AV5318" i="7"/>
  <c r="AV5169" i="7"/>
  <c r="AV5097" i="7"/>
  <c r="AV5025" i="7"/>
  <c r="AV4953" i="7"/>
  <c r="AV4881" i="7"/>
  <c r="AV4809" i="7"/>
  <c r="AV5657" i="7"/>
  <c r="AV5415" i="7"/>
  <c r="AV5630" i="7"/>
  <c r="AV5392" i="7"/>
  <c r="AV5258" i="7"/>
  <c r="AV5144" i="7"/>
  <c r="AV5072" i="7"/>
  <c r="AV5525" i="7"/>
  <c r="AV5316" i="7"/>
  <c r="AV6135" i="7"/>
  <c r="AV5541" i="7"/>
  <c r="AV5362" i="7"/>
  <c r="AV5198" i="7"/>
  <c r="AV5119" i="7"/>
  <c r="AV5047" i="7"/>
  <c r="AV4975" i="7"/>
  <c r="AV4903" i="7"/>
  <c r="AV4937" i="7"/>
  <c r="AV4549" i="7"/>
  <c r="AV5564" i="7"/>
  <c r="AV4859" i="7"/>
  <c r="AV4742" i="7"/>
  <c r="AV4656" i="7"/>
  <c r="AV4509" i="7"/>
  <c r="AV4423" i="7"/>
  <c r="AV5328" i="7"/>
  <c r="AV4866" i="7"/>
  <c r="AV5459" i="7"/>
  <c r="AV5118" i="7"/>
  <c r="AV4934" i="7"/>
  <c r="AV4741" i="7"/>
  <c r="AV4655" i="7"/>
  <c r="AV4508" i="7"/>
  <c r="AV4422" i="7"/>
  <c r="AV4350" i="7"/>
  <c r="AV4278" i="7"/>
  <c r="AV4206" i="7"/>
  <c r="AV4134" i="7"/>
  <c r="AV4062" i="7"/>
  <c r="AV3990" i="7"/>
  <c r="AV3918" i="7"/>
  <c r="AV3846" i="7"/>
  <c r="AV5452" i="7"/>
  <c r="AV4907" i="7"/>
  <c r="AV4599" i="7"/>
  <c r="AV5787" i="7"/>
  <c r="AV4800" i="7"/>
  <c r="AV4697" i="7"/>
  <c r="AV4592" i="7"/>
  <c r="AV4457" i="7"/>
  <c r="AV4385" i="7"/>
  <c r="AV4313" i="7"/>
  <c r="AV4241" i="7"/>
  <c r="AV4169" i="7"/>
  <c r="AV4097" i="7"/>
  <c r="AV4025" i="7"/>
  <c r="AV5321" i="7"/>
  <c r="AV4879" i="7"/>
  <c r="AV4513" i="7"/>
  <c r="AV5397" i="7"/>
  <c r="AV4871" i="7"/>
  <c r="AV4746" i="7"/>
  <c r="AV4659" i="7"/>
  <c r="AV4519" i="7"/>
  <c r="AV4426" i="7"/>
  <c r="AV5003" i="7"/>
  <c r="AV4623" i="7"/>
  <c r="AV5276" i="7"/>
  <c r="AV5076" i="7"/>
  <c r="AV4752" i="7"/>
  <c r="AV4665" i="7"/>
  <c r="AV4531" i="7"/>
  <c r="AV4431" i="7"/>
  <c r="AV4359" i="7"/>
  <c r="AV4287" i="7"/>
  <c r="AV4215" i="7"/>
  <c r="AV4143" i="7"/>
  <c r="AV4597" i="7"/>
  <c r="AV3949" i="7"/>
  <c r="AV3862" i="7"/>
  <c r="AV4892" i="7"/>
  <c r="AV4250" i="7"/>
  <c r="AV4017" i="7"/>
  <c r="AV3745" i="7"/>
  <c r="AV3673" i="7"/>
  <c r="AV3601" i="7"/>
  <c r="AV3529" i="7"/>
  <c r="AV3457" i="7"/>
  <c r="AV3385" i="7"/>
  <c r="AV4424" i="7"/>
  <c r="AV4204" i="7"/>
  <c r="AV4024" i="7"/>
  <c r="AV3919" i="7"/>
  <c r="AV3832" i="7"/>
  <c r="AV4657" i="7"/>
  <c r="AV4249" i="7"/>
  <c r="AV4016" i="7"/>
  <c r="AV3744" i="7"/>
  <c r="AV3672" i="7"/>
  <c r="AV3600" i="7"/>
  <c r="AV3528" i="7"/>
  <c r="AV3456" i="7"/>
  <c r="AV3384" i="7"/>
  <c r="AV3312" i="7"/>
  <c r="AV3240" i="7"/>
  <c r="AV3168" i="7"/>
  <c r="AV3096" i="7"/>
  <c r="AV4610" i="7"/>
  <c r="AV3953" i="7"/>
  <c r="AV3867" i="7"/>
  <c r="AV4693" i="7"/>
  <c r="AV4274" i="7"/>
  <c r="AV4063" i="7"/>
  <c r="AV3779" i="7"/>
  <c r="AV3707" i="7"/>
  <c r="AV3635" i="7"/>
  <c r="AV3563" i="7"/>
  <c r="AV8464" i="7"/>
  <c r="AV7971" i="7"/>
  <c r="AV8101" i="7"/>
  <c r="AV8167" i="7"/>
  <c r="AV7818" i="7"/>
  <c r="AV7386" i="7"/>
  <c r="AV8019" i="7"/>
  <c r="AV7900" i="7"/>
  <c r="AV7601" i="7"/>
  <c r="AV7433" i="7"/>
  <c r="AV8503" i="7"/>
  <c r="AV8310" i="7"/>
  <c r="AV8453" i="7"/>
  <c r="AV7962" i="7"/>
  <c r="AV8003" i="7"/>
  <c r="AV7742" i="7"/>
  <c r="AV7580" i="7"/>
  <c r="AV7418" i="7"/>
  <c r="AV7184" i="7"/>
  <c r="AV7822" i="7"/>
  <c r="AV8120" i="7"/>
  <c r="AV7749" i="7"/>
  <c r="AV7587" i="7"/>
  <c r="AV7425" i="7"/>
  <c r="AV7196" i="7"/>
  <c r="AV8537" i="7"/>
  <c r="AV7321" i="7"/>
  <c r="AV7889" i="7"/>
  <c r="AV7694" i="7"/>
  <c r="AV7532" i="7"/>
  <c r="AV7370" i="7"/>
  <c r="AV7163" i="7"/>
  <c r="AV7970" i="7"/>
  <c r="AV7201" i="7"/>
  <c r="AV7819" i="7"/>
  <c r="AV7683" i="7"/>
  <c r="AV7557" i="7"/>
  <c r="AV7423" i="7"/>
  <c r="AV7259" i="7"/>
  <c r="AV8351" i="7"/>
  <c r="AV7298" i="7"/>
  <c r="AV7808" i="7"/>
  <c r="AV7700" i="7"/>
  <c r="AV7592" i="7"/>
  <c r="AV7484" i="7"/>
  <c r="AV7376" i="7"/>
  <c r="AV7173" i="7"/>
  <c r="AV7653" i="7"/>
  <c r="AV7944" i="7"/>
  <c r="AV6963" i="7"/>
  <c r="AV6834" i="7"/>
  <c r="AV6762" i="7"/>
  <c r="AV6690" i="7"/>
  <c r="AV6618" i="7"/>
  <c r="AV6546" i="7"/>
  <c r="AV6474" i="7"/>
  <c r="AV6402" i="7"/>
  <c r="AV6330" i="7"/>
  <c r="AV8448" i="7"/>
  <c r="AV7108" i="7"/>
  <c r="AV7012" i="7"/>
  <c r="AV6897" i="7"/>
  <c r="AV7645" i="7"/>
  <c r="AV7115" i="7"/>
  <c r="AV6890" i="7"/>
  <c r="AV6803" i="7"/>
  <c r="AV6731" i="7"/>
  <c r="AV6659" i="7"/>
  <c r="AV6587" i="7"/>
  <c r="AV6515" i="7"/>
  <c r="AV6443" i="7"/>
  <c r="AV6371" i="7"/>
  <c r="AV7245" i="7"/>
  <c r="AV7061" i="7"/>
  <c r="AV6975" i="7"/>
  <c r="AV7985" i="7"/>
  <c r="AV7815" i="7"/>
  <c r="AV7383" i="7"/>
  <c r="AV7179" i="7"/>
  <c r="AV6888" i="7"/>
  <c r="AV6801" i="7"/>
  <c r="AV6729" i="7"/>
  <c r="AV6657" i="7"/>
  <c r="AV6585" i="7"/>
  <c r="AV7257" i="7"/>
  <c r="AV7045" i="7"/>
  <c r="AV6959" i="7"/>
  <c r="AV7340" i="7"/>
  <c r="AV6866" i="7"/>
  <c r="AV6722" i="7"/>
  <c r="AV7071" i="7"/>
  <c r="AV6691" i="7"/>
  <c r="AV6477" i="7"/>
  <c r="AV6243" i="7"/>
  <c r="AV7735" i="7"/>
  <c r="AV6876" i="7"/>
  <c r="AV6721" i="7"/>
  <c r="AV7044" i="7"/>
  <c r="AV6616" i="7"/>
  <c r="AV6404" i="7"/>
  <c r="AV6224" i="7"/>
  <c r="AV6152" i="7"/>
  <c r="AV7008" i="7"/>
  <c r="AV6788" i="7"/>
  <c r="AV6565" i="7"/>
  <c r="AV6319" i="7"/>
  <c r="AV7022" i="7"/>
  <c r="AV6604" i="7"/>
  <c r="AV6451" i="7"/>
  <c r="AV6272" i="7"/>
  <c r="AV6193" i="7"/>
  <c r="AV6121" i="7"/>
  <c r="AV6951" i="7"/>
  <c r="AV6751" i="7"/>
  <c r="AV7080" i="7"/>
  <c r="AV6664" i="7"/>
  <c r="AV6465" i="7"/>
  <c r="AV6240" i="7"/>
  <c r="AV7411" i="7"/>
  <c r="AV6820" i="7"/>
  <c r="AV6613" i="7"/>
  <c r="AV6712" i="7"/>
  <c r="AV6512" i="7"/>
  <c r="AV6367" i="7"/>
  <c r="AV6488" i="7"/>
  <c r="AV7123" i="7"/>
  <c r="AV6214" i="7"/>
  <c r="AV6068" i="7"/>
  <c r="AV5996" i="7"/>
  <c r="AV5924" i="7"/>
  <c r="AV5852" i="7"/>
  <c r="AV5780" i="7"/>
  <c r="AV5708" i="7"/>
  <c r="AV6328" i="7"/>
  <c r="AV6830" i="7"/>
  <c r="AV6313" i="7"/>
  <c r="AV6085" i="7"/>
  <c r="AV6013" i="7"/>
  <c r="AV5941" i="7"/>
  <c r="AV5869" i="7"/>
  <c r="AV5797" i="7"/>
  <c r="AV5725" i="7"/>
  <c r="AV5653" i="7"/>
  <c r="AV5581" i="7"/>
  <c r="AV5509" i="7"/>
  <c r="AV5437" i="7"/>
  <c r="AV5365" i="7"/>
  <c r="AV5293" i="7"/>
  <c r="AV5221" i="7"/>
  <c r="AV6339" i="7"/>
  <c r="AV6682" i="7"/>
  <c r="AV6251" i="7"/>
  <c r="AV6090" i="7"/>
  <c r="AV6018" i="7"/>
  <c r="AV5946" i="7"/>
  <c r="AV5874" i="7"/>
  <c r="AV5802" i="7"/>
  <c r="AV5730" i="7"/>
  <c r="AV5658" i="7"/>
  <c r="AV5586" i="7"/>
  <c r="AV5514" i="7"/>
  <c r="AV5442" i="7"/>
  <c r="AV6368" i="7"/>
  <c r="AV6734" i="7"/>
  <c r="AV6239" i="7"/>
  <c r="AV6065" i="7"/>
  <c r="AV5993" i="7"/>
  <c r="AV5921" i="7"/>
  <c r="AV5849" i="7"/>
  <c r="AV5777" i="7"/>
  <c r="AV5705" i="7"/>
  <c r="AV6208" i="7"/>
  <c r="AV6493" i="7"/>
  <c r="AV6238" i="7"/>
  <c r="AV6064" i="7"/>
  <c r="AV5992" i="7"/>
  <c r="AV5920" i="7"/>
  <c r="AV5848" i="7"/>
  <c r="AV5776" i="7"/>
  <c r="AV5704" i="7"/>
  <c r="AV5632" i="7"/>
  <c r="AV7160" i="7"/>
  <c r="AV5327" i="7"/>
  <c r="AV5643" i="7"/>
  <c r="AV5403" i="7"/>
  <c r="AV5274" i="7"/>
  <c r="AV5153" i="7"/>
  <c r="AV5081" i="7"/>
  <c r="AV6362" i="7"/>
  <c r="AV5513" i="7"/>
  <c r="AV5313" i="7"/>
  <c r="AV6278" i="7"/>
  <c r="AV5606" i="7"/>
  <c r="AV5387" i="7"/>
  <c r="AV5247" i="7"/>
  <c r="AV5140" i="7"/>
  <c r="AV5068" i="7"/>
  <c r="AV4996" i="7"/>
  <c r="AV4924" i="7"/>
  <c r="AV4852" i="7"/>
  <c r="AV4780" i="7"/>
  <c r="AV4708" i="7"/>
  <c r="AV4636" i="7"/>
  <c r="AV4564" i="7"/>
  <c r="AV4492" i="7"/>
  <c r="AV5351" i="7"/>
  <c r="AV6345" i="7"/>
  <c r="AV5913" i="7"/>
  <c r="AV5769" i="7"/>
  <c r="AV5577" i="7"/>
  <c r="AV5423" i="7"/>
  <c r="AV5298" i="7"/>
  <c r="AV5163" i="7"/>
  <c r="AV5091" i="7"/>
  <c r="AV5019" i="7"/>
  <c r="AV4947" i="7"/>
  <c r="AV4875" i="7"/>
  <c r="AV4803" i="7"/>
  <c r="AV5639" i="7"/>
  <c r="AV5350" i="7"/>
  <c r="AV5612" i="7"/>
  <c r="AV5385" i="7"/>
  <c r="AV5238" i="7"/>
  <c r="AV5138" i="7"/>
  <c r="AV5066" i="7"/>
  <c r="AV5510" i="7"/>
  <c r="AV5303" i="7"/>
  <c r="AV6093" i="7"/>
  <c r="AV5517" i="7"/>
  <c r="AV5355" i="7"/>
  <c r="AV5185" i="7"/>
  <c r="AV5113" i="7"/>
  <c r="AV5041" i="7"/>
  <c r="AV4969" i="7"/>
  <c r="AV4897" i="7"/>
  <c r="AV4919" i="7"/>
  <c r="AV4536" i="7"/>
  <c r="AV5516" i="7"/>
  <c r="AV4850" i="7"/>
  <c r="AV4735" i="7"/>
  <c r="AV4649" i="7"/>
  <c r="AV4496" i="7"/>
  <c r="AV4417" i="7"/>
  <c r="AV5308" i="7"/>
  <c r="AV4842" i="7"/>
  <c r="AV5411" i="7"/>
  <c r="AV5106" i="7"/>
  <c r="AV4916" i="7"/>
  <c r="AV4734" i="7"/>
  <c r="AV4647" i="7"/>
  <c r="AV4495" i="7"/>
  <c r="AV4416" i="7"/>
  <c r="AV4344" i="7"/>
  <c r="AV4272" i="7"/>
  <c r="AV4200" i="7"/>
  <c r="AV4128" i="7"/>
  <c r="AV4056" i="7"/>
  <c r="AV3984" i="7"/>
  <c r="AV3912" i="7"/>
  <c r="AV3840" i="7"/>
  <c r="AV5324" i="7"/>
  <c r="AV4889" i="7"/>
  <c r="AV4586" i="7"/>
  <c r="AV5715" i="7"/>
  <c r="AV4776" i="7"/>
  <c r="AV4689" i="7"/>
  <c r="AV4579" i="7"/>
  <c r="AV4451" i="7"/>
  <c r="AV4379" i="7"/>
  <c r="AV4307" i="7"/>
  <c r="AV4235" i="7"/>
  <c r="AV4163" i="7"/>
  <c r="AV4091" i="7"/>
  <c r="AV4019" i="7"/>
  <c r="AV5282" i="7"/>
  <c r="AV4855" i="7"/>
  <c r="AV4500" i="7"/>
  <c r="AV5354" i="7"/>
  <c r="AV4862" i="7"/>
  <c r="AV4739" i="7"/>
  <c r="AV4652" i="7"/>
  <c r="AV4506" i="7"/>
  <c r="AV4420" i="7"/>
  <c r="AV4985" i="7"/>
  <c r="AV5907" i="7"/>
  <c r="AV5256" i="7"/>
  <c r="AV5064" i="7"/>
  <c r="AV4745" i="7"/>
  <c r="AV4658" i="7"/>
  <c r="AV4518" i="7"/>
  <c r="AV4425" i="7"/>
  <c r="AV4353" i="7"/>
  <c r="AV4281" i="7"/>
  <c r="AV4209" i="7"/>
  <c r="AV4137" i="7"/>
  <c r="AV4538" i="7"/>
  <c r="AV3941" i="7"/>
  <c r="AV3855" i="7"/>
  <c r="AV4751" i="7"/>
  <c r="AV4232" i="7"/>
  <c r="AV3993" i="7"/>
  <c r="AV3739" i="7"/>
  <c r="AV3667" i="7"/>
  <c r="AV3595" i="7"/>
  <c r="AV3523" i="7"/>
  <c r="AV3451" i="7"/>
  <c r="AV3379" i="7"/>
  <c r="AV4406" i="7"/>
  <c r="AV4186" i="7"/>
  <c r="AV4009" i="7"/>
  <c r="AV3911" i="7"/>
  <c r="AV3819" i="7"/>
  <c r="AV4615" i="7"/>
  <c r="AV4231" i="7"/>
  <c r="AV3992" i="7"/>
  <c r="AV3738" i="7"/>
  <c r="AV3666" i="7"/>
  <c r="AV3594" i="7"/>
  <c r="AV3522" i="7"/>
  <c r="AV3450" i="7"/>
  <c r="AV3378" i="7"/>
  <c r="AV8320" i="7"/>
  <c r="AV7935" i="7"/>
  <c r="AV8058" i="7"/>
  <c r="AV8086" i="7"/>
  <c r="AV7782" i="7"/>
  <c r="AV7350" i="7"/>
  <c r="AV7940" i="7"/>
  <c r="AV7829" i="7"/>
  <c r="AV7595" i="7"/>
  <c r="AV7415" i="7"/>
  <c r="AV8287" i="7"/>
  <c r="AV8286" i="7"/>
  <c r="AV8416" i="7"/>
  <c r="AV7938" i="7"/>
  <c r="AV7979" i="7"/>
  <c r="AV7732" i="7"/>
  <c r="AV7570" i="7"/>
  <c r="AV7408" i="7"/>
  <c r="AV7171" i="7"/>
  <c r="AV7346" i="7"/>
  <c r="AV8077" i="7"/>
  <c r="AV7741" i="7"/>
  <c r="AV7579" i="7"/>
  <c r="AV7417" i="7"/>
  <c r="AV7183" i="7"/>
  <c r="AV8380" i="7"/>
  <c r="AV7313" i="7"/>
  <c r="AV7873" i="7"/>
  <c r="AV7684" i="7"/>
  <c r="AV7522" i="7"/>
  <c r="AV7360" i="7"/>
  <c r="AV7157" i="7"/>
  <c r="AV7952" i="7"/>
  <c r="AV7181" i="7"/>
  <c r="AV7801" i="7"/>
  <c r="AV7675" i="7"/>
  <c r="AV7549" i="7"/>
  <c r="AV7413" i="7"/>
  <c r="AV7246" i="7"/>
  <c r="AV8195" i="7"/>
  <c r="AV7285" i="7"/>
  <c r="AV7798" i="7"/>
  <c r="AV7690" i="7"/>
  <c r="AV7582" i="7"/>
  <c r="AV7474" i="7"/>
  <c r="AV7366" i="7"/>
  <c r="AV7111" i="7"/>
  <c r="AV7617" i="7"/>
  <c r="AV7878" i="7"/>
  <c r="AV6950" i="7"/>
  <c r="AV6828" i="7"/>
  <c r="AV6756" i="7"/>
  <c r="AV6684" i="7"/>
  <c r="AV6612" i="7"/>
  <c r="AV6540" i="7"/>
  <c r="AV6468" i="7"/>
  <c r="AV6396" i="7"/>
  <c r="AV6324" i="7"/>
  <c r="AV8134" i="7"/>
  <c r="AV7093" i="7"/>
  <c r="AV7005" i="7"/>
  <c r="AV6884" i="7"/>
  <c r="AV7609" i="7"/>
  <c r="AV7100" i="7"/>
  <c r="AV6877" i="7"/>
  <c r="AV6797" i="7"/>
  <c r="AV6725" i="7"/>
  <c r="AV6653" i="7"/>
  <c r="AV6581" i="7"/>
  <c r="AV6509" i="7"/>
  <c r="AV6437" i="7"/>
  <c r="AV6365" i="7"/>
  <c r="AV7231" i="7"/>
  <c r="AV7054" i="7"/>
  <c r="AV6968" i="7"/>
  <c r="AV7912" i="7"/>
  <c r="AV7779" i="7"/>
  <c r="AV7276" i="7"/>
  <c r="AV7113" i="7"/>
  <c r="AV6881" i="7"/>
  <c r="AV6795" i="7"/>
  <c r="AV6723" i="7"/>
  <c r="AV6651" i="7"/>
  <c r="AV6579" i="7"/>
  <c r="AV7239" i="7"/>
  <c r="AV7037" i="7"/>
  <c r="AV6946" i="7"/>
  <c r="AV7238" i="7"/>
  <c r="AV6853" i="7"/>
  <c r="AV6670" i="7"/>
  <c r="AV7049" i="7"/>
  <c r="AV6680" i="7"/>
  <c r="AV6453" i="7"/>
  <c r="AV6237" i="7"/>
  <c r="AV7519" i="7"/>
  <c r="AV6850" i="7"/>
  <c r="AV6710" i="7"/>
  <c r="AV7024" i="7"/>
  <c r="AV6607" i="7"/>
  <c r="AV6380" i="7"/>
  <c r="AV6218" i="7"/>
  <c r="AV6146" i="7"/>
  <c r="AV6965" i="7"/>
  <c r="AV6776" i="7"/>
  <c r="AV6554" i="7"/>
  <c r="AV6305" i="7"/>
  <c r="AV7007" i="7"/>
  <c r="AV6595" i="7"/>
  <c r="AV6442" i="7"/>
  <c r="AV6259" i="7"/>
  <c r="AV6187" i="7"/>
  <c r="AV6115" i="7"/>
  <c r="AV6938" i="7"/>
  <c r="AV6739" i="7"/>
  <c r="AV7021" i="7"/>
  <c r="AV6655" i="7"/>
  <c r="AV6441" i="7"/>
  <c r="AV6234" i="7"/>
  <c r="AV7161" i="7"/>
  <c r="AV6808" i="7"/>
  <c r="AV6602" i="7"/>
  <c r="AV6703" i="7"/>
  <c r="AV6502" i="7"/>
  <c r="AV6358" i="7"/>
  <c r="AV6440" i="7"/>
  <c r="AV6842" i="7"/>
  <c r="AV6203" i="7"/>
  <c r="AV6062" i="7"/>
  <c r="AV5990" i="7"/>
  <c r="AV5918" i="7"/>
  <c r="AV5846" i="7"/>
  <c r="AV5774" i="7"/>
  <c r="AV5702" i="7"/>
  <c r="AV6314" i="7"/>
  <c r="AV6758" i="7"/>
  <c r="AV6275" i="7"/>
  <c r="AV6079" i="7"/>
  <c r="AV6007" i="7"/>
  <c r="AV5935" i="7"/>
  <c r="AV5863" i="7"/>
  <c r="AV5791" i="7"/>
  <c r="AV5719" i="7"/>
  <c r="AV5647" i="7"/>
  <c r="AV5575" i="7"/>
  <c r="AV5503" i="7"/>
  <c r="AV5431" i="7"/>
  <c r="AV5359" i="7"/>
  <c r="AV5287" i="7"/>
  <c r="AV5215" i="7"/>
  <c r="AV6325" i="7"/>
  <c r="AV6566" i="7"/>
  <c r="AV6190" i="7"/>
  <c r="AV6084" i="7"/>
  <c r="AV6012" i="7"/>
  <c r="AV5940" i="7"/>
  <c r="AV5868" i="7"/>
  <c r="AV5796" i="7"/>
  <c r="AV5724" i="7"/>
  <c r="AV5652" i="7"/>
  <c r="AV5580" i="7"/>
  <c r="AV5508" i="7"/>
  <c r="AV5436" i="7"/>
  <c r="AV6309" i="7"/>
  <c r="AV6673" i="7"/>
  <c r="AV6178" i="7"/>
  <c r="AV6059" i="7"/>
  <c r="AV5987" i="7"/>
  <c r="AV5915" i="7"/>
  <c r="AV5843" i="7"/>
  <c r="AV5771" i="7"/>
  <c r="AV5699" i="7"/>
  <c r="AV6197" i="7"/>
  <c r="AV6460" i="7"/>
  <c r="AV6227" i="7"/>
  <c r="AV6058" i="7"/>
  <c r="AV5986" i="7"/>
  <c r="AV5914" i="7"/>
  <c r="AV5842" i="7"/>
  <c r="AV5770" i="7"/>
  <c r="AV5698" i="7"/>
  <c r="AV5626" i="7"/>
  <c r="AV6652" i="7"/>
  <c r="AV7154" i="7"/>
  <c r="AV5625" i="7"/>
  <c r="AV5396" i="7"/>
  <c r="AV5261" i="7"/>
  <c r="AV5147" i="7"/>
  <c r="AV5075" i="7"/>
  <c r="AV6280" i="7"/>
  <c r="AV5498" i="7"/>
  <c r="AV5300" i="7"/>
  <c r="AV6215" i="7"/>
  <c r="AV5588" i="7"/>
  <c r="AV5380" i="7"/>
  <c r="AV5234" i="7"/>
  <c r="AV5134" i="7"/>
  <c r="AV5062" i="7"/>
  <c r="AV4990" i="7"/>
  <c r="AV4918" i="7"/>
  <c r="AV4846" i="7"/>
  <c r="AV4774" i="7"/>
  <c r="AV4702" i="7"/>
  <c r="AV4630" i="7"/>
  <c r="AV4558" i="7"/>
  <c r="AV4486" i="7"/>
  <c r="AV5338" i="7"/>
  <c r="AV6268" i="7"/>
  <c r="AV5901" i="7"/>
  <c r="AV5757" i="7"/>
  <c r="AV5552" i="7"/>
  <c r="AV5408" i="7"/>
  <c r="AV5285" i="7"/>
  <c r="AV5157" i="7"/>
  <c r="AV5085" i="7"/>
  <c r="AV5013" i="7"/>
  <c r="AV4941" i="7"/>
  <c r="AV4869" i="7"/>
  <c r="AV4797" i="7"/>
  <c r="AV5621" i="7"/>
  <c r="AV5337" i="7"/>
  <c r="AV5594" i="7"/>
  <c r="AV5378" i="7"/>
  <c r="AV5225" i="7"/>
  <c r="AV5132" i="7"/>
  <c r="AV5060" i="7"/>
  <c r="AV5501" i="7"/>
  <c r="AV5290" i="7"/>
  <c r="AV6057" i="7"/>
  <c r="AV5493" i="7"/>
  <c r="AV5342" i="7"/>
  <c r="AV5179" i="7"/>
  <c r="AV5107" i="7"/>
  <c r="AV5035" i="7"/>
  <c r="AV4963" i="7"/>
  <c r="AV4891" i="7"/>
  <c r="AV4901" i="7"/>
  <c r="AV4523" i="7"/>
  <c r="AV5468" i="7"/>
  <c r="AV4835" i="7"/>
  <c r="AV4728" i="7"/>
  <c r="AV4641" i="7"/>
  <c r="AV4483" i="7"/>
  <c r="AV4411" i="7"/>
  <c r="AV5249" i="7"/>
  <c r="AV4818" i="7"/>
  <c r="AV5368" i="7"/>
  <c r="AV5094" i="7"/>
  <c r="AV4898" i="7"/>
  <c r="AV4727" i="7"/>
  <c r="AV4640" i="7"/>
  <c r="AV4482" i="7"/>
  <c r="AV4410" i="7"/>
  <c r="AV4338" i="7"/>
  <c r="AV4266" i="7"/>
  <c r="AV4194" i="7"/>
  <c r="AV4122" i="7"/>
  <c r="AV4050" i="7"/>
  <c r="AV3978" i="7"/>
  <c r="AV3906" i="7"/>
  <c r="AV3834" i="7"/>
  <c r="AV5304" i="7"/>
  <c r="AV4880" i="7"/>
  <c r="AV4573" i="7"/>
  <c r="AV5654" i="7"/>
  <c r="AV4769" i="7"/>
  <c r="AV4682" i="7"/>
  <c r="AV4566" i="7"/>
  <c r="AV4445" i="7"/>
  <c r="AV4373" i="7"/>
  <c r="AV4301" i="7"/>
  <c r="AV4229" i="7"/>
  <c r="AV4157" i="7"/>
  <c r="AV4085" i="7"/>
  <c r="AV4013" i="7"/>
  <c r="AV5262" i="7"/>
  <c r="AV4831" i="7"/>
  <c r="AV4487" i="7"/>
  <c r="AV5301" i="7"/>
  <c r="AV4847" i="7"/>
  <c r="AV4731" i="7"/>
  <c r="AV4645" i="7"/>
  <c r="AV4493" i="7"/>
  <c r="AV4414" i="7"/>
  <c r="AV4967" i="7"/>
  <c r="AV8208" i="7"/>
  <c r="AV7899" i="7"/>
  <c r="AV8015" i="7"/>
  <c r="AV8517" i="7"/>
  <c r="AV7746" i="7"/>
  <c r="AV7314" i="7"/>
  <c r="AV7920" i="7"/>
  <c r="AV7817" i="7"/>
  <c r="AV7577" i="7"/>
  <c r="AV7397" i="7"/>
  <c r="AV8231" i="7"/>
  <c r="AV8265" i="7"/>
  <c r="AV8352" i="7"/>
  <c r="AV7931" i="7"/>
  <c r="AV7961" i="7"/>
  <c r="AV7724" i="7"/>
  <c r="AV7562" i="7"/>
  <c r="AV7400" i="7"/>
  <c r="AV7165" i="7"/>
  <c r="AV7322" i="7"/>
  <c r="AV8047" i="7"/>
  <c r="AV7731" i="7"/>
  <c r="AV7569" i="7"/>
  <c r="AV7407" i="7"/>
  <c r="AV7170" i="7"/>
  <c r="AV8283" i="7"/>
  <c r="AV7300" i="7"/>
  <c r="AV7840" i="7"/>
  <c r="AV7676" i="7"/>
  <c r="AV7514" i="7"/>
  <c r="AV7352" i="7"/>
  <c r="AV7145" i="7"/>
  <c r="AV7903" i="7"/>
  <c r="AV8749" i="7"/>
  <c r="AV7791" i="7"/>
  <c r="AV7665" i="7"/>
  <c r="AV7531" i="7"/>
  <c r="AV7405" i="7"/>
  <c r="AV7233" i="7"/>
  <c r="AV8143" i="7"/>
  <c r="AV8721" i="7"/>
  <c r="AV7790" i="7"/>
  <c r="AV7682" i="7"/>
  <c r="AV7574" i="7"/>
  <c r="AV7466" i="7"/>
  <c r="AV7358" i="7"/>
  <c r="AV7102" i="7"/>
  <c r="AV7581" i="7"/>
  <c r="AV7834" i="7"/>
  <c r="AV6937" i="7"/>
  <c r="AV6822" i="7"/>
  <c r="AV6750" i="7"/>
  <c r="AV6678" i="7"/>
  <c r="AV6606" i="7"/>
  <c r="AV6534" i="7"/>
  <c r="AV6462" i="7"/>
  <c r="AV6390" i="7"/>
  <c r="AV6318" i="7"/>
  <c r="AV8005" i="7"/>
  <c r="AV7084" i="7"/>
  <c r="AV6998" i="7"/>
  <c r="AV6871" i="7"/>
  <c r="AV7573" i="7"/>
  <c r="AV7091" i="7"/>
  <c r="AV6864" i="7"/>
  <c r="AV6791" i="7"/>
  <c r="AV6719" i="7"/>
  <c r="AV6647" i="7"/>
  <c r="AV6575" i="7"/>
  <c r="AV6503" i="7"/>
  <c r="AV6431" i="7"/>
  <c r="AV6359" i="7"/>
  <c r="AV7213" i="7"/>
  <c r="AV7047" i="7"/>
  <c r="AV6955" i="7"/>
  <c r="AV7858" i="7"/>
  <c r="AV7743" i="7"/>
  <c r="AV7258" i="7"/>
  <c r="AV7089" i="7"/>
  <c r="AV6868" i="7"/>
  <c r="AV6789" i="7"/>
  <c r="AV6717" i="7"/>
  <c r="AV6645" i="7"/>
  <c r="AV6573" i="7"/>
  <c r="AV7225" i="7"/>
  <c r="AV7030" i="7"/>
  <c r="AV6933" i="7"/>
  <c r="AV7149" i="7"/>
  <c r="AV6841" i="7"/>
  <c r="AV6661" i="7"/>
  <c r="AV7028" i="7"/>
  <c r="AV6628" i="7"/>
  <c r="AV6429" i="7"/>
  <c r="AV6231" i="7"/>
  <c r="AV7226" i="7"/>
  <c r="AV6838" i="7"/>
  <c r="AV6658" i="7"/>
  <c r="AV7010" i="7"/>
  <c r="AV6596" i="7"/>
  <c r="AV6356" i="7"/>
  <c r="AV6212" i="7"/>
  <c r="AV6140" i="7"/>
  <c r="AV6952" i="7"/>
  <c r="AV6764" i="7"/>
  <c r="AV6483" i="7"/>
  <c r="AV6292" i="7"/>
  <c r="AV6993" i="7"/>
  <c r="AV6584" i="7"/>
  <c r="AV6427" i="7"/>
  <c r="AV6253" i="7"/>
  <c r="AV6181" i="7"/>
  <c r="AV7663" i="7"/>
  <c r="AV6925" i="7"/>
  <c r="AV6706" i="7"/>
  <c r="AV7006" i="7"/>
  <c r="AV6644" i="7"/>
  <c r="AV6417" i="7"/>
  <c r="AV6228" i="7"/>
  <c r="AV7129" i="7"/>
  <c r="AV6796" i="7"/>
  <c r="AV7192" i="7"/>
  <c r="AV6692" i="7"/>
  <c r="AV6487" i="7"/>
  <c r="AV6308" i="7"/>
  <c r="AV6392" i="7"/>
  <c r="AV6770" i="7"/>
  <c r="AV6173" i="7"/>
  <c r="AV6056" i="7"/>
  <c r="AV5984" i="7"/>
  <c r="AV5912" i="7"/>
  <c r="AV5840" i="7"/>
  <c r="AV5768" i="7"/>
  <c r="AV5696" i="7"/>
  <c r="AV6301" i="7"/>
  <c r="AV6571" i="7"/>
  <c r="AV6263" i="7"/>
  <c r="AV6073" i="7"/>
  <c r="AV6001" i="7"/>
  <c r="AV5929" i="7"/>
  <c r="AV5857" i="7"/>
  <c r="AV5785" i="7"/>
  <c r="AV5713" i="7"/>
  <c r="AV5641" i="7"/>
  <c r="AV5569" i="7"/>
  <c r="AV5497" i="7"/>
  <c r="AV5425" i="7"/>
  <c r="AV5353" i="7"/>
  <c r="AV5281" i="7"/>
  <c r="AV5209" i="7"/>
  <c r="AV6232" i="7"/>
  <c r="AV6496" i="7"/>
  <c r="AV6179" i="7"/>
  <c r="AV6078" i="7"/>
  <c r="AV6006" i="7"/>
  <c r="AV5934" i="7"/>
  <c r="AV5862" i="7"/>
  <c r="AV5790" i="7"/>
  <c r="AV5718" i="7"/>
  <c r="AV5646" i="7"/>
  <c r="AV5574" i="7"/>
  <c r="AV5502" i="7"/>
  <c r="AV5430" i="7"/>
  <c r="AV6296" i="7"/>
  <c r="AV6610" i="7"/>
  <c r="AV6161" i="7"/>
  <c r="AV6053" i="7"/>
  <c r="AV5981" i="7"/>
  <c r="AV5909" i="7"/>
  <c r="AV5837" i="7"/>
  <c r="AV5765" i="7"/>
  <c r="AV5693" i="7"/>
  <c r="AV6168" i="7"/>
  <c r="AV6445" i="7"/>
  <c r="AV6160" i="7"/>
  <c r="AV6052" i="7"/>
  <c r="AV5980" i="7"/>
  <c r="AV5908" i="7"/>
  <c r="AV5836" i="7"/>
  <c r="AV5764" i="7"/>
  <c r="AV5692" i="7"/>
  <c r="AV5620" i="7"/>
  <c r="AV6291" i="7"/>
  <c r="AV6472" i="7"/>
  <c r="AV5607" i="7"/>
  <c r="AV5388" i="7"/>
  <c r="AV5248" i="7"/>
  <c r="AV5141" i="7"/>
  <c r="AV5069" i="7"/>
  <c r="AV5669" i="7"/>
  <c r="AV5489" i="7"/>
  <c r="AV5280" i="7"/>
  <c r="AV6159" i="7"/>
  <c r="AV5570" i="7"/>
  <c r="AV5373" i="7"/>
  <c r="AV5214" i="7"/>
  <c r="AV5128" i="7"/>
  <c r="AV5056" i="7"/>
  <c r="AV4984" i="7"/>
  <c r="AV4912" i="7"/>
  <c r="AV4840" i="7"/>
  <c r="AV4768" i="7"/>
  <c r="AV4696" i="7"/>
  <c r="AV4624" i="7"/>
  <c r="AV4552" i="7"/>
  <c r="AV6934" i="7"/>
  <c r="AV5325" i="7"/>
  <c r="AV6150" i="7"/>
  <c r="AV5889" i="7"/>
  <c r="AV5745" i="7"/>
  <c r="AV5543" i="7"/>
  <c r="AV5400" i="7"/>
  <c r="AV5272" i="7"/>
  <c r="AV5151" i="7"/>
  <c r="AV5079" i="7"/>
  <c r="AV5007" i="7"/>
  <c r="AV4935" i="7"/>
  <c r="AV4863" i="7"/>
  <c r="AV4791" i="7"/>
  <c r="AV5603" i="7"/>
  <c r="AV6854" i="7"/>
  <c r="AV5576" i="7"/>
  <c r="AV5370" i="7"/>
  <c r="AV5212" i="7"/>
  <c r="AV5126" i="7"/>
  <c r="AV5054" i="7"/>
  <c r="AV5486" i="7"/>
  <c r="AV5277" i="7"/>
  <c r="AV6021" i="7"/>
  <c r="AV5469" i="7"/>
  <c r="AV5322" i="7"/>
  <c r="AV5173" i="7"/>
  <c r="AV5101" i="7"/>
  <c r="AV5029" i="7"/>
  <c r="AV4957" i="7"/>
  <c r="AV6715" i="7"/>
  <c r="AV4867" i="7"/>
  <c r="AV4503" i="7"/>
  <c r="AV5420" i="7"/>
  <c r="AV4826" i="7"/>
  <c r="AV4721" i="7"/>
  <c r="AV4634" i="7"/>
  <c r="AV4477" i="7"/>
  <c r="AV4405" i="7"/>
  <c r="AV5210" i="7"/>
  <c r="AV4794" i="7"/>
  <c r="AV5288" i="7"/>
  <c r="AV5082" i="7"/>
  <c r="AV4873" i="7"/>
  <c r="AV4719" i="7"/>
  <c r="AV4633" i="7"/>
  <c r="AV4476" i="7"/>
  <c r="AV4404" i="7"/>
  <c r="AV4332" i="7"/>
  <c r="AV4260" i="7"/>
  <c r="AV4188" i="7"/>
  <c r="AV4116" i="7"/>
  <c r="AV4044" i="7"/>
  <c r="AV3972" i="7"/>
  <c r="AV3900" i="7"/>
  <c r="AV3828" i="7"/>
  <c r="AV5265" i="7"/>
  <c r="AV4865" i="7"/>
  <c r="AV4560" i="7"/>
  <c r="AV5600" i="7"/>
  <c r="AV4761" i="7"/>
  <c r="AV4675" i="7"/>
  <c r="AV4553" i="7"/>
  <c r="AV4439" i="7"/>
  <c r="AV4367" i="7"/>
  <c r="AV4295" i="7"/>
  <c r="AV4223" i="7"/>
  <c r="AV4151" i="7"/>
  <c r="AV4079" i="7"/>
  <c r="AV4007" i="7"/>
  <c r="AV5223" i="7"/>
  <c r="AV4807" i="7"/>
  <c r="AV6303" i="7"/>
  <c r="AV5242" i="7"/>
  <c r="AV4838" i="7"/>
  <c r="AV4724" i="7"/>
  <c r="AV4638" i="7"/>
  <c r="AV4480" i="7"/>
  <c r="AV4408" i="7"/>
  <c r="AV4949" i="7"/>
  <c r="AV5763" i="7"/>
  <c r="AV5184" i="7"/>
  <c r="AV5040" i="7"/>
  <c r="AV4730" i="7"/>
  <c r="AV4644" i="7"/>
  <c r="AV4485" i="7"/>
  <c r="AV8103" i="7"/>
  <c r="AV7863" i="7"/>
  <c r="AV8852" i="7"/>
  <c r="AV8254" i="7"/>
  <c r="AV7710" i="7"/>
  <c r="AV7278" i="7"/>
  <c r="AV7861" i="7"/>
  <c r="AV7793" i="7"/>
  <c r="AV7559" i="7"/>
  <c r="AV7385" i="7"/>
  <c r="AV8201" i="7"/>
  <c r="AV8186" i="7"/>
  <c r="AV8308" i="7"/>
  <c r="AV7898" i="7"/>
  <c r="AV7924" i="7"/>
  <c r="AV7706" i="7"/>
  <c r="AV7544" i="7"/>
  <c r="AV7382" i="7"/>
  <c r="AV7153" i="7"/>
  <c r="AV7301" i="7"/>
  <c r="AV7996" i="7"/>
  <c r="AV7713" i="7"/>
  <c r="AV7551" i="7"/>
  <c r="AV7389" i="7"/>
  <c r="AV7158" i="7"/>
  <c r="AV8157" i="7"/>
  <c r="AV7274" i="7"/>
  <c r="AV7820" i="7"/>
  <c r="AV7658" i="7"/>
  <c r="AV7496" i="7"/>
  <c r="AV7306" i="7"/>
  <c r="AV7139" i="7"/>
  <c r="AV7839" i="7"/>
  <c r="AV8100" i="7"/>
  <c r="AV7783" i="7"/>
  <c r="AV7657" i="7"/>
  <c r="AV7521" i="7"/>
  <c r="AV7395" i="7"/>
  <c r="AV7207" i="7"/>
  <c r="AV8064" i="7"/>
  <c r="AV8099" i="7"/>
  <c r="AV7780" i="7"/>
  <c r="AV7672" i="7"/>
  <c r="AV7564" i="7"/>
  <c r="AV7456" i="7"/>
  <c r="AV7341" i="7"/>
  <c r="AV7087" i="7"/>
  <c r="AV7545" i="7"/>
  <c r="AV7303" i="7"/>
  <c r="AV6924" i="7"/>
  <c r="AV6816" i="7"/>
  <c r="AV6744" i="7"/>
  <c r="AV6672" i="7"/>
  <c r="AV6600" i="7"/>
  <c r="AV6528" i="7"/>
  <c r="AV6456" i="7"/>
  <c r="AV6384" i="7"/>
  <c r="AV6312" i="7"/>
  <c r="AV7870" i="7"/>
  <c r="AV7077" i="7"/>
  <c r="AV6991" i="7"/>
  <c r="AV6858" i="7"/>
  <c r="AV7537" i="7"/>
  <c r="AV7062" i="7"/>
  <c r="AV6857" i="7"/>
  <c r="AV6785" i="7"/>
  <c r="AV6713" i="7"/>
  <c r="AV6641" i="7"/>
  <c r="AV6569" i="7"/>
  <c r="AV6497" i="7"/>
  <c r="AV6425" i="7"/>
  <c r="AV6353" i="7"/>
  <c r="AV7167" i="7"/>
  <c r="AV7040" i="7"/>
  <c r="AV6942" i="7"/>
  <c r="AV7348" i="7"/>
  <c r="AV7707" i="7"/>
  <c r="AV8323" i="7"/>
  <c r="AV7074" i="7"/>
  <c r="AV6855" i="7"/>
  <c r="AV6783" i="7"/>
  <c r="AV6711" i="7"/>
  <c r="AV6639" i="7"/>
  <c r="AV6567" i="7"/>
  <c r="AV7130" i="7"/>
  <c r="AV7023" i="7"/>
  <c r="AV6920" i="7"/>
  <c r="AV7119" i="7"/>
  <c r="AV6829" i="7"/>
  <c r="AV6650" i="7"/>
  <c r="AV7013" i="7"/>
  <c r="AV6619" i="7"/>
  <c r="AV6405" i="7"/>
  <c r="AV6225" i="7"/>
  <c r="AV7142" i="7"/>
  <c r="AV6826" i="7"/>
  <c r="AV6649" i="7"/>
  <c r="AV6995" i="7"/>
  <c r="AV6544" i="7"/>
  <c r="AV6299" i="7"/>
  <c r="AV6206" i="7"/>
  <c r="AV6134" i="7"/>
  <c r="AV6939" i="7"/>
  <c r="AV6752" i="7"/>
  <c r="AV6459" i="7"/>
  <c r="AV6279" i="7"/>
  <c r="AV6979" i="7"/>
  <c r="AV6543" i="7"/>
  <c r="AV6418" i="7"/>
  <c r="AV6247" i="7"/>
  <c r="AV6175" i="7"/>
  <c r="AV7447" i="7"/>
  <c r="AV6912" i="7"/>
  <c r="AV6697" i="7"/>
  <c r="AV6992" i="7"/>
  <c r="AV6592" i="7"/>
  <c r="AV6393" i="7"/>
  <c r="AV6222" i="7"/>
  <c r="AV7079" i="7"/>
  <c r="AV6784" i="7"/>
  <c r="AV7015" i="7"/>
  <c r="AV6640" i="7"/>
  <c r="AV6478" i="7"/>
  <c r="AV6295" i="7"/>
  <c r="AV6277" i="7"/>
  <c r="AV6471" i="7"/>
  <c r="AV6149" i="7"/>
  <c r="AV6050" i="7"/>
  <c r="AV5978" i="7"/>
  <c r="AV5906" i="7"/>
  <c r="AV5834" i="7"/>
  <c r="AV5762" i="7"/>
  <c r="AV5690" i="7"/>
  <c r="AV6244" i="7"/>
  <c r="AV6541" i="7"/>
  <c r="AV6202" i="7"/>
  <c r="AV6067" i="7"/>
  <c r="AV5995" i="7"/>
  <c r="AV5923" i="7"/>
  <c r="AV5851" i="7"/>
  <c r="AV5779" i="7"/>
  <c r="AV5707" i="7"/>
  <c r="AV5635" i="7"/>
  <c r="AV5563" i="7"/>
  <c r="AV5491" i="7"/>
  <c r="AV5419" i="7"/>
  <c r="AV5347" i="7"/>
  <c r="AV5275" i="7"/>
  <c r="AV5203" i="7"/>
  <c r="AV6221" i="7"/>
  <c r="AV6481" i="7"/>
  <c r="AV6171" i="7"/>
  <c r="AV6072" i="7"/>
  <c r="AV6000" i="7"/>
  <c r="AV5928" i="7"/>
  <c r="AV5856" i="7"/>
  <c r="AV5784" i="7"/>
  <c r="AV5712" i="7"/>
  <c r="AV5640" i="7"/>
  <c r="AV5568" i="7"/>
  <c r="AV5496" i="7"/>
  <c r="AV5424" i="7"/>
  <c r="AV6283" i="7"/>
  <c r="AV6560" i="7"/>
  <c r="AV6137" i="7"/>
  <c r="AV6047" i="7"/>
  <c r="AV5975" i="7"/>
  <c r="AV5903" i="7"/>
  <c r="AV5831" i="7"/>
  <c r="AV5759" i="7"/>
  <c r="AV7035" i="7"/>
  <c r="AV6153" i="7"/>
  <c r="AV6412" i="7"/>
  <c r="AV6136" i="7"/>
  <c r="AV6046" i="7"/>
  <c r="AV5974" i="7"/>
  <c r="AV5902" i="7"/>
  <c r="AV5830" i="7"/>
  <c r="AV5758" i="7"/>
  <c r="AV5686" i="7"/>
  <c r="AV5614" i="7"/>
  <c r="AV6167" i="7"/>
  <c r="AV6376" i="7"/>
  <c r="AV5589" i="7"/>
  <c r="AV5381" i="7"/>
  <c r="AV5235" i="7"/>
  <c r="AV5135" i="7"/>
  <c r="AV5063" i="7"/>
  <c r="AV5651" i="7"/>
  <c r="AV5474" i="7"/>
  <c r="AV5267" i="7"/>
  <c r="AV6111" i="7"/>
  <c r="AV5553" i="7"/>
  <c r="AV5366" i="7"/>
  <c r="AV5201" i="7"/>
  <c r="AV5122" i="7"/>
  <c r="AV5050" i="7"/>
  <c r="AV4978" i="7"/>
  <c r="AV4906" i="7"/>
  <c r="AV4834" i="7"/>
  <c r="AV4762" i="7"/>
  <c r="AV4690" i="7"/>
  <c r="AV4618" i="7"/>
  <c r="AV4546" i="7"/>
  <c r="AV6550" i="7"/>
  <c r="AV5312" i="7"/>
  <c r="AV6105" i="7"/>
  <c r="AV5877" i="7"/>
  <c r="AV5733" i="7"/>
  <c r="AV5528" i="7"/>
  <c r="AV5393" i="7"/>
  <c r="AV5259" i="7"/>
  <c r="AV5145" i="7"/>
  <c r="AV5073" i="7"/>
  <c r="AV5001" i="7"/>
  <c r="AV4929" i="7"/>
  <c r="AV4857" i="7"/>
  <c r="AV4785" i="7"/>
  <c r="AV5585" i="7"/>
  <c r="AV6424" i="7"/>
  <c r="AV5542" i="7"/>
  <c r="AV5363" i="7"/>
  <c r="AV5199" i="7"/>
  <c r="AV5120" i="7"/>
  <c r="AV5048" i="7"/>
  <c r="AV5477" i="7"/>
  <c r="AV5264" i="7"/>
  <c r="AV5985" i="7"/>
  <c r="AV5445" i="7"/>
  <c r="AV5309" i="7"/>
  <c r="AV5167" i="7"/>
  <c r="AV5095" i="7"/>
  <c r="AV5023" i="7"/>
  <c r="AV4951" i="7"/>
  <c r="AV5291" i="7"/>
  <c r="AV4843" i="7"/>
  <c r="AV4490" i="7"/>
  <c r="AV5375" i="7"/>
  <c r="AV4811" i="7"/>
  <c r="AV4713" i="7"/>
  <c r="AV4627" i="7"/>
  <c r="AV4471" i="7"/>
  <c r="AV4399" i="7"/>
  <c r="AV5016" i="7"/>
  <c r="AV4620" i="7"/>
  <c r="AV5268" i="7"/>
  <c r="AV5070" i="7"/>
  <c r="AV4849" i="7"/>
  <c r="AV4712" i="7"/>
  <c r="AV4626" i="7"/>
  <c r="AV4470" i="7"/>
  <c r="AV4398" i="7"/>
  <c r="AV4326" i="7"/>
  <c r="AV4254" i="7"/>
  <c r="AV4182" i="7"/>
  <c r="AV4110" i="7"/>
  <c r="AV4038" i="7"/>
  <c r="AV3966" i="7"/>
  <c r="AV3894" i="7"/>
  <c r="AV3822" i="7"/>
  <c r="AV5206" i="7"/>
  <c r="AV4856" i="7"/>
  <c r="AV4547" i="7"/>
  <c r="AV5404" i="7"/>
  <c r="AV4754" i="7"/>
  <c r="AV4668" i="7"/>
  <c r="AV4533" i="7"/>
  <c r="AV4433" i="7"/>
  <c r="AV4361" i="7"/>
  <c r="AV4289" i="7"/>
  <c r="AV4217" i="7"/>
  <c r="AV4145" i="7"/>
  <c r="AV4073" i="7"/>
  <c r="AV4001" i="7"/>
  <c r="AV5022" i="7"/>
  <c r="AV4783" i="7"/>
  <c r="AV6015" i="7"/>
  <c r="AV5012" i="7"/>
  <c r="AV4823" i="7"/>
  <c r="AV4717" i="7"/>
  <c r="AV4631" i="7"/>
  <c r="AV4474" i="7"/>
  <c r="AV4402" i="7"/>
  <c r="AV4931" i="7"/>
  <c r="AV5691" i="7"/>
  <c r="AV5172" i="7"/>
  <c r="AV4885" i="7"/>
  <c r="AV4723" i="7"/>
  <c r="AV4637" i="7"/>
  <c r="AV4479" i="7"/>
  <c r="AV4407" i="7"/>
  <c r="AV4335" i="7"/>
  <c r="AV4263" i="7"/>
  <c r="AV4191" i="7"/>
  <c r="AV4119" i="7"/>
  <c r="AV4082" i="7"/>
  <c r="AV3920" i="7"/>
  <c r="AV3833" i="7"/>
  <c r="AV4596" i="7"/>
  <c r="AV4178" i="7"/>
  <c r="AV3800" i="7"/>
  <c r="AV3721" i="7"/>
  <c r="AV3649" i="7"/>
  <c r="AV3577" i="7"/>
  <c r="AV3505" i="7"/>
  <c r="AV3433" i="7"/>
  <c r="AV4992" i="7"/>
  <c r="AV4348" i="7"/>
  <c r="AV4132" i="7"/>
  <c r="AV3976" i="7"/>
  <c r="AV3890" i="7"/>
  <c r="AV5967" i="7"/>
  <c r="AV4515" i="7"/>
  <c r="AV4177" i="7"/>
  <c r="AV3799" i="7"/>
  <c r="AV3720" i="7"/>
  <c r="AV3648" i="7"/>
  <c r="AV3576" i="7"/>
  <c r="AV3504" i="7"/>
  <c r="AV3432" i="7"/>
  <c r="AV3360" i="7"/>
  <c r="AV3288" i="7"/>
  <c r="AV3216" i="7"/>
  <c r="AV3144" i="7"/>
  <c r="AV3072" i="7"/>
  <c r="AV4095" i="7"/>
  <c r="AV3925" i="7"/>
  <c r="AV3838" i="7"/>
  <c r="AV4511" i="7"/>
  <c r="AV4202" i="7"/>
  <c r="AV4015" i="7"/>
  <c r="AV3755" i="7"/>
  <c r="AV3683" i="7"/>
  <c r="AV3611" i="7"/>
  <c r="AV3539" i="7"/>
  <c r="AV3467" i="7"/>
  <c r="AV3395" i="7"/>
  <c r="AV3323" i="7"/>
  <c r="AV3251" i="7"/>
  <c r="AV3179" i="7"/>
  <c r="AV4820" i="7"/>
  <c r="AV8734" i="7"/>
  <c r="AV8799" i="7"/>
  <c r="AV8525" i="7"/>
  <c r="AV8085" i="7"/>
  <c r="AV7674" i="7"/>
  <c r="AV7242" i="7"/>
  <c r="AV8505" i="7"/>
  <c r="AV7757" i="7"/>
  <c r="AV7541" i="7"/>
  <c r="AV7379" i="7"/>
  <c r="AV8049" i="7"/>
  <c r="AV8160" i="7"/>
  <c r="AV8264" i="7"/>
  <c r="AV7872" i="7"/>
  <c r="AV7866" i="7"/>
  <c r="AV7688" i="7"/>
  <c r="AV7526" i="7"/>
  <c r="AV7364" i="7"/>
  <c r="AV7141" i="7"/>
  <c r="AV7275" i="7"/>
  <c r="AV7958" i="7"/>
  <c r="AV7695" i="7"/>
  <c r="AV7533" i="7"/>
  <c r="AV7371" i="7"/>
  <c r="AV7146" i="7"/>
  <c r="AV8070" i="7"/>
  <c r="AV7241" i="7"/>
  <c r="AV7802" i="7"/>
  <c r="AV7640" i="7"/>
  <c r="AV7478" i="7"/>
  <c r="AV7280" i="7"/>
  <c r="AV7133" i="7"/>
  <c r="AV7335" i="7"/>
  <c r="AV8068" i="7"/>
  <c r="AV7773" i="7"/>
  <c r="AV7639" i="7"/>
  <c r="AV7513" i="7"/>
  <c r="AV7387" i="7"/>
  <c r="AV7187" i="7"/>
  <c r="AV8035" i="7"/>
  <c r="AV8060" i="7"/>
  <c r="AV7772" i="7"/>
  <c r="AV7664" i="7"/>
  <c r="AV7556" i="7"/>
  <c r="AV7448" i="7"/>
  <c r="AV8651" i="7"/>
  <c r="AV7050" i="7"/>
  <c r="AV7509" i="7"/>
  <c r="AV7283" i="7"/>
  <c r="AV6917" i="7"/>
  <c r="AV6810" i="7"/>
  <c r="AV6738" i="7"/>
  <c r="AV6666" i="7"/>
  <c r="AV6594" i="7"/>
  <c r="AV6522" i="7"/>
  <c r="AV6450" i="7"/>
  <c r="AV6378" i="7"/>
  <c r="AV6306" i="7"/>
  <c r="AV7826" i="7"/>
  <c r="AV7070" i="7"/>
  <c r="AV6983" i="7"/>
  <c r="AV8445" i="7"/>
  <c r="AV7501" i="7"/>
  <c r="AV7026" i="7"/>
  <c r="AV6851" i="7"/>
  <c r="AV6779" i="7"/>
  <c r="AV6707" i="7"/>
  <c r="AV6635" i="7"/>
  <c r="AV6563" i="7"/>
  <c r="AV6491" i="7"/>
  <c r="AV6419" i="7"/>
  <c r="AV8443" i="7"/>
  <c r="AV7155" i="7"/>
  <c r="AV7033" i="7"/>
  <c r="AV6935" i="7"/>
  <c r="AV7317" i="7"/>
  <c r="AV7671" i="7"/>
  <c r="AV8089" i="7"/>
  <c r="AV7038" i="7"/>
  <c r="AV6849" i="7"/>
  <c r="AV6777" i="7"/>
  <c r="AV6705" i="7"/>
  <c r="AV6633" i="7"/>
  <c r="AV6561" i="7"/>
  <c r="AV7120" i="7"/>
  <c r="AV7016" i="7"/>
  <c r="AV6907" i="7"/>
  <c r="AV7095" i="7"/>
  <c r="AV6817" i="7"/>
  <c r="AV6598" i="7"/>
  <c r="AV6999" i="7"/>
  <c r="AV6608" i="7"/>
  <c r="AV6381" i="7"/>
  <c r="AV6219" i="7"/>
  <c r="AV7067" i="7"/>
  <c r="AV6814" i="7"/>
  <c r="AV6638" i="7"/>
  <c r="AV6981" i="7"/>
  <c r="AV6536" i="7"/>
  <c r="AV6286" i="7"/>
  <c r="AV6200" i="7"/>
  <c r="AV6128" i="7"/>
  <c r="AV6926" i="7"/>
  <c r="AV6740" i="7"/>
  <c r="AV6435" i="7"/>
  <c r="AV6266" i="7"/>
  <c r="AV6899" i="7"/>
  <c r="AV6535" i="7"/>
  <c r="AV6403" i="7"/>
  <c r="AV6241" i="7"/>
  <c r="AV6169" i="7"/>
  <c r="AV7166" i="7"/>
  <c r="AV6847" i="7"/>
  <c r="AV6686" i="7"/>
  <c r="AV6977" i="7"/>
  <c r="AV6583" i="7"/>
  <c r="AV6369" i="7"/>
  <c r="AV6216" i="7"/>
  <c r="AV7058" i="7"/>
  <c r="AV6772" i="7"/>
  <c r="AV7000" i="7"/>
  <c r="AV6631" i="7"/>
  <c r="AV6463" i="7"/>
  <c r="AV7126" i="7"/>
  <c r="AV6267" i="7"/>
  <c r="AV6423" i="7"/>
  <c r="AV6125" i="7"/>
  <c r="AV6044" i="7"/>
  <c r="AV5972" i="7"/>
  <c r="AV5900" i="7"/>
  <c r="AV5828" i="7"/>
  <c r="AV5756" i="7"/>
  <c r="AV5684" i="7"/>
  <c r="AV6233" i="7"/>
  <c r="AV6484" i="7"/>
  <c r="AV6191" i="7"/>
  <c r="AV6061" i="7"/>
  <c r="AV5989" i="7"/>
  <c r="AV5917" i="7"/>
  <c r="AV5845" i="7"/>
  <c r="AV5773" i="7"/>
  <c r="AV5701" i="7"/>
  <c r="AV5629" i="7"/>
  <c r="AV5557" i="7"/>
  <c r="AV5485" i="7"/>
  <c r="AV5413" i="7"/>
  <c r="AV5341" i="7"/>
  <c r="AV5269" i="7"/>
  <c r="AV5197" i="7"/>
  <c r="AV6155" i="7"/>
  <c r="AV6448" i="7"/>
  <c r="AV6162" i="7"/>
  <c r="AV6066" i="7"/>
  <c r="AV5994" i="7"/>
  <c r="AV5922" i="7"/>
  <c r="AV5850" i="7"/>
  <c r="AV5778" i="7"/>
  <c r="AV5706" i="7"/>
  <c r="AV5634" i="7"/>
  <c r="AV5562" i="7"/>
  <c r="AV5490" i="7"/>
  <c r="AV5418" i="7"/>
  <c r="AV6220" i="7"/>
  <c r="AV6531" i="7"/>
  <c r="AV6113" i="7"/>
  <c r="AV6041" i="7"/>
  <c r="AV5969" i="7"/>
  <c r="AV5897" i="7"/>
  <c r="AV5825" i="7"/>
  <c r="AV5753" i="7"/>
  <c r="AV6947" i="7"/>
  <c r="AV6144" i="7"/>
  <c r="AV6397" i="7"/>
  <c r="AV6112" i="7"/>
  <c r="AV6040" i="7"/>
  <c r="AV5968" i="7"/>
  <c r="AV5896" i="7"/>
  <c r="AV5824" i="7"/>
  <c r="AV5752" i="7"/>
  <c r="AV5680" i="7"/>
  <c r="AV5608" i="7"/>
  <c r="AV6119" i="7"/>
  <c r="AV6290" i="7"/>
  <c r="AV5571" i="7"/>
  <c r="AV5374" i="7"/>
  <c r="AV5222" i="7"/>
  <c r="AV5129" i="7"/>
  <c r="AV5057" i="7"/>
  <c r="AV5633" i="7"/>
  <c r="AV5465" i="7"/>
  <c r="AV5254" i="7"/>
  <c r="AV6075" i="7"/>
  <c r="AV5529" i="7"/>
  <c r="AV5358" i="7"/>
  <c r="AV5188" i="7"/>
  <c r="AV5116" i="7"/>
  <c r="AV5044" i="7"/>
  <c r="AV4972" i="7"/>
  <c r="AV4900" i="7"/>
  <c r="AV4828" i="7"/>
  <c r="AV4756" i="7"/>
  <c r="AV4684" i="7"/>
  <c r="AV4612" i="7"/>
  <c r="AV4540" i="7"/>
  <c r="AV6346" i="7"/>
  <c r="AV5292" i="7"/>
  <c r="AV6069" i="7"/>
  <c r="AV5865" i="7"/>
  <c r="AV5721" i="7"/>
  <c r="AV5519" i="7"/>
  <c r="AV5386" i="7"/>
  <c r="AV5246" i="7"/>
  <c r="AV5139" i="7"/>
  <c r="AV5067" i="7"/>
  <c r="AV4995" i="7"/>
  <c r="AV4923" i="7"/>
  <c r="AV4851" i="7"/>
  <c r="AV4779" i="7"/>
  <c r="AV5567" i="7"/>
  <c r="AV6331" i="7"/>
  <c r="AV5518" i="7"/>
  <c r="AV5356" i="7"/>
  <c r="AV5186" i="7"/>
  <c r="AV5114" i="7"/>
  <c r="AV5042" i="7"/>
  <c r="AV5462" i="7"/>
  <c r="AV5244" i="7"/>
  <c r="AV5673" i="7"/>
  <c r="AV5421" i="7"/>
  <c r="AV5296" i="7"/>
  <c r="AV5161" i="7"/>
  <c r="AV5089" i="7"/>
  <c r="AV5017" i="7"/>
  <c r="AV4945" i="7"/>
  <c r="AV5252" i="7"/>
  <c r="AV4819" i="7"/>
  <c r="AV6126" i="7"/>
  <c r="AV5334" i="7"/>
  <c r="AV4802" i="7"/>
  <c r="AV4706" i="7"/>
  <c r="AV4614" i="7"/>
  <c r="AV4465" i="7"/>
  <c r="AV4393" i="7"/>
  <c r="AV4998" i="7"/>
  <c r="AV6087" i="7"/>
  <c r="AV5229" i="7"/>
  <c r="AV5058" i="7"/>
  <c r="AV4825" i="7"/>
  <c r="AV4705" i="7"/>
  <c r="AV4613" i="7"/>
  <c r="AV4464" i="7"/>
  <c r="AV4392" i="7"/>
  <c r="AV4320" i="7"/>
  <c r="AV4248" i="7"/>
  <c r="AV4176" i="7"/>
  <c r="AV4104" i="7"/>
  <c r="AV4032" i="7"/>
  <c r="AV3960" i="7"/>
  <c r="AV3888" i="7"/>
  <c r="AV3816" i="7"/>
  <c r="AV5034" i="7"/>
  <c r="AV4841" i="7"/>
  <c r="AV4527" i="7"/>
  <c r="AV5361" i="7"/>
  <c r="AV4747" i="7"/>
  <c r="AV4661" i="7"/>
  <c r="AV4520" i="7"/>
  <c r="AV4427" i="7"/>
  <c r="AV4355" i="7"/>
  <c r="AV4283" i="7"/>
  <c r="AV4211" i="7"/>
  <c r="AV4139" i="7"/>
  <c r="AV4067" i="7"/>
  <c r="AV3995" i="7"/>
  <c r="AV5004" i="7"/>
  <c r="AV4611" i="7"/>
  <c r="AV5919" i="7"/>
  <c r="AV4994" i="7"/>
  <c r="AV4814" i="7"/>
  <c r="AV4710" i="7"/>
  <c r="AV4617" i="7"/>
  <c r="AV4468" i="7"/>
  <c r="AV8484" i="7"/>
  <c r="AV8359" i="7"/>
  <c r="AV8203" i="7"/>
  <c r="AV7895" i="7"/>
  <c r="AV7638" i="7"/>
  <c r="AV7230" i="7"/>
  <c r="AV8423" i="7"/>
  <c r="AV7745" i="7"/>
  <c r="AV7529" i="7"/>
  <c r="AV7373" i="7"/>
  <c r="AV7972" i="7"/>
  <c r="AV8148" i="7"/>
  <c r="AV8249" i="7"/>
  <c r="AV7859" i="7"/>
  <c r="AV7856" i="7"/>
  <c r="AV7678" i="7"/>
  <c r="AV7516" i="7"/>
  <c r="AV7354" i="7"/>
  <c r="AV9028" i="7"/>
  <c r="AV7262" i="7"/>
  <c r="AV7853" i="7"/>
  <c r="AV7687" i="7"/>
  <c r="AV7525" i="7"/>
  <c r="AV7363" i="7"/>
  <c r="AV7140" i="7"/>
  <c r="AV8021" i="7"/>
  <c r="AV7228" i="7"/>
  <c r="AV7792" i="7"/>
  <c r="AV7630" i="7"/>
  <c r="AV7468" i="7"/>
  <c r="AV7267" i="7"/>
  <c r="AV7127" i="7"/>
  <c r="AV7312" i="7"/>
  <c r="AV8039" i="7"/>
  <c r="AV7765" i="7"/>
  <c r="AV7629" i="7"/>
  <c r="AV7503" i="7"/>
  <c r="AV7369" i="7"/>
  <c r="AV7174" i="7"/>
  <c r="AV8012" i="7"/>
  <c r="AV8011" i="7"/>
  <c r="AV7762" i="7"/>
  <c r="AV7654" i="7"/>
  <c r="AV7546" i="7"/>
  <c r="AV7438" i="7"/>
  <c r="AV8034" i="7"/>
  <c r="AV8183" i="7"/>
  <c r="AV7473" i="7"/>
  <c r="AV7204" i="7"/>
  <c r="AV6904" i="7"/>
  <c r="AV6804" i="7"/>
  <c r="AV6732" i="7"/>
  <c r="AV6660" i="7"/>
  <c r="AV6588" i="7"/>
  <c r="AV6516" i="7"/>
  <c r="AV6444" i="7"/>
  <c r="AV6372" i="7"/>
  <c r="AV6300" i="7"/>
  <c r="AV7324" i="7"/>
  <c r="AV7063" i="7"/>
  <c r="AV6976" i="7"/>
  <c r="AV8133" i="7"/>
  <c r="AV7465" i="7"/>
  <c r="AV6990" i="7"/>
  <c r="AV6845" i="7"/>
  <c r="AV6773" i="7"/>
  <c r="AV6701" i="7"/>
  <c r="AV6629" i="7"/>
  <c r="AV6557" i="7"/>
  <c r="AV6485" i="7"/>
  <c r="AV6413" i="7"/>
  <c r="AV8132" i="7"/>
  <c r="AV7143" i="7"/>
  <c r="AV7025" i="7"/>
  <c r="AV6922" i="7"/>
  <c r="AV7198" i="7"/>
  <c r="AV7635" i="7"/>
  <c r="AV7982" i="7"/>
  <c r="AV7002" i="7"/>
  <c r="AV6843" i="7"/>
  <c r="AV6771" i="7"/>
  <c r="AV6699" i="7"/>
  <c r="AV6627" i="7"/>
  <c r="AV6555" i="7"/>
  <c r="AV7105" i="7"/>
  <c r="AV7009" i="7"/>
  <c r="AV6894" i="7"/>
  <c r="AV7072" i="7"/>
  <c r="AV6805" i="7"/>
  <c r="AV6589" i="7"/>
  <c r="AV6985" i="7"/>
  <c r="AV6556" i="7"/>
  <c r="AV6357" i="7"/>
  <c r="AV6213" i="7"/>
  <c r="AV7046" i="7"/>
  <c r="AV6802" i="7"/>
  <c r="AV6586" i="7"/>
  <c r="AV6967" i="7"/>
  <c r="AV6526" i="7"/>
  <c r="AV6273" i="7"/>
  <c r="AV6194" i="7"/>
  <c r="AV6122" i="7"/>
  <c r="AV6913" i="7"/>
  <c r="AV6718" i="7"/>
  <c r="AV6411" i="7"/>
  <c r="AV7289" i="7"/>
  <c r="AV6886" i="7"/>
  <c r="AV6525" i="7"/>
  <c r="AV6394" i="7"/>
  <c r="AV6235" i="7"/>
  <c r="AV6163" i="7"/>
  <c r="AV7131" i="7"/>
  <c r="AV6835" i="7"/>
  <c r="AV6634" i="7"/>
  <c r="AV6911" i="7"/>
  <c r="AV6572" i="7"/>
  <c r="AV6310" i="7"/>
  <c r="AV6210" i="7"/>
  <c r="AV7036" i="7"/>
  <c r="AV6760" i="7"/>
  <c r="AV6986" i="7"/>
  <c r="AV6620" i="7"/>
  <c r="AV6454" i="7"/>
  <c r="AV7003" i="7"/>
  <c r="AV6256" i="7"/>
  <c r="AV6375" i="7"/>
  <c r="AV6110" i="7"/>
  <c r="AV6038" i="7"/>
  <c r="AV5966" i="7"/>
  <c r="AV5894" i="7"/>
  <c r="AV5822" i="7"/>
  <c r="AV5750" i="7"/>
  <c r="AV6988" i="7"/>
  <c r="AV6165" i="7"/>
  <c r="AV6469" i="7"/>
  <c r="AV6172" i="7"/>
  <c r="AV6055" i="7"/>
  <c r="AV5983" i="7"/>
  <c r="AV5911" i="7"/>
  <c r="AV5839" i="7"/>
  <c r="AV5767" i="7"/>
  <c r="AV5695" i="7"/>
  <c r="AV5623" i="7"/>
  <c r="AV5551" i="7"/>
  <c r="AV5479" i="7"/>
  <c r="AV5407" i="7"/>
  <c r="AV5335" i="7"/>
  <c r="AV5263" i="7"/>
  <c r="AV5191" i="7"/>
  <c r="AV6131" i="7"/>
  <c r="AV6433" i="7"/>
  <c r="AV6147" i="7"/>
  <c r="AV6060" i="7"/>
  <c r="AV5988" i="7"/>
  <c r="AV5916" i="7"/>
  <c r="AV5844" i="7"/>
  <c r="AV5772" i="7"/>
  <c r="AV5700" i="7"/>
  <c r="AV5628" i="7"/>
  <c r="AV5556" i="7"/>
  <c r="AV5484" i="7"/>
  <c r="AV5412" i="7"/>
  <c r="AV6209" i="7"/>
  <c r="AV6495" i="7"/>
  <c r="AV6107" i="7"/>
  <c r="AV6035" i="7"/>
  <c r="AV5963" i="7"/>
  <c r="AV5891" i="7"/>
  <c r="AV5819" i="7"/>
  <c r="AV5747" i="7"/>
  <c r="AV6724" i="7"/>
  <c r="AV6129" i="7"/>
  <c r="AV6364" i="7"/>
  <c r="AV6106" i="7"/>
  <c r="AV6034" i="7"/>
  <c r="AV5962" i="7"/>
  <c r="AV5890" i="7"/>
  <c r="AV5818" i="7"/>
  <c r="AV5746" i="7"/>
  <c r="AV5674" i="7"/>
  <c r="AV5602" i="7"/>
  <c r="AV5547" i="7"/>
  <c r="AV6226" i="7"/>
  <c r="AV5554" i="7"/>
  <c r="AV5367" i="7"/>
  <c r="AV5202" i="7"/>
  <c r="AV5123" i="7"/>
  <c r="AV5051" i="7"/>
  <c r="AV5615" i="7"/>
  <c r="AV5450" i="7"/>
  <c r="AV5241" i="7"/>
  <c r="AV6039" i="7"/>
  <c r="AV5505" i="7"/>
  <c r="AV5345" i="7"/>
  <c r="AV5182" i="7"/>
  <c r="AV5110" i="7"/>
  <c r="AV5038" i="7"/>
  <c r="AV4966" i="7"/>
  <c r="AV4894" i="7"/>
  <c r="AV4822" i="7"/>
  <c r="AV4750" i="7"/>
  <c r="AV4678" i="7"/>
  <c r="AV4606" i="7"/>
  <c r="AV4534" i="7"/>
  <c r="AV5560" i="7"/>
  <c r="AV5279" i="7"/>
  <c r="AV6033" i="7"/>
  <c r="AV5853" i="7"/>
  <c r="AV5709" i="7"/>
  <c r="AV5504" i="7"/>
  <c r="AV5379" i="7"/>
  <c r="AV5226" i="7"/>
  <c r="AV5133" i="7"/>
  <c r="AV5061" i="7"/>
  <c r="AV4989" i="7"/>
  <c r="AV4917" i="7"/>
  <c r="AV4845" i="7"/>
  <c r="AV6332" i="7"/>
  <c r="AV5559" i="7"/>
  <c r="AV6099" i="7"/>
  <c r="AV5494" i="7"/>
  <c r="AV5343" i="7"/>
  <c r="AV5180" i="7"/>
  <c r="AV5108" i="7"/>
  <c r="AV6410" i="7"/>
  <c r="AV5453" i="7"/>
  <c r="AV5231" i="7"/>
  <c r="AV5655" i="7"/>
  <c r="AV5405" i="7"/>
  <c r="AV5283" i="7"/>
  <c r="AV5155" i="7"/>
  <c r="AV5083" i="7"/>
  <c r="AV5011" i="7"/>
  <c r="AV4939" i="7"/>
  <c r="AV5232" i="7"/>
  <c r="AV4795" i="7"/>
  <c r="AV5955" i="7"/>
  <c r="AV5289" i="7"/>
  <c r="AV4787" i="7"/>
  <c r="AV4699" i="7"/>
  <c r="AV4601" i="7"/>
  <c r="AV4459" i="7"/>
  <c r="AV4387" i="7"/>
  <c r="AV4980" i="7"/>
  <c r="AV5943" i="7"/>
  <c r="AV5190" i="7"/>
  <c r="AV5046" i="7"/>
  <c r="AV4801" i="7"/>
  <c r="AV4698" i="7"/>
  <c r="AV4593" i="7"/>
  <c r="AV4458" i="7"/>
  <c r="AV4386" i="7"/>
  <c r="AV4314" i="7"/>
  <c r="AV4242" i="7"/>
  <c r="AV4170" i="7"/>
  <c r="AV4098" i="7"/>
  <c r="AV4026" i="7"/>
  <c r="AV3954" i="7"/>
  <c r="AV3882" i="7"/>
  <c r="AV3810" i="7"/>
  <c r="AV5015" i="7"/>
  <c r="AV4832" i="7"/>
  <c r="AV4514" i="7"/>
  <c r="AV5302" i="7"/>
  <c r="AV4740" i="7"/>
  <c r="AV4653" i="7"/>
  <c r="AV4507" i="7"/>
  <c r="AV4421" i="7"/>
  <c r="AV4349" i="7"/>
  <c r="AV4277" i="7"/>
  <c r="AV4205" i="7"/>
  <c r="AV4133" i="7"/>
  <c r="AV4061" i="7"/>
  <c r="AV3989" i="7"/>
  <c r="AV4986" i="7"/>
  <c r="AV4598" i="7"/>
  <c r="AV5847" i="7"/>
  <c r="AV4976" i="7"/>
  <c r="AV4799" i="7"/>
  <c r="AV4703" i="7"/>
  <c r="AV4604" i="7"/>
  <c r="AV4462" i="7"/>
  <c r="AV4390" i="7"/>
  <c r="AV4895" i="7"/>
  <c r="AV5582" i="7"/>
  <c r="AV5148" i="7"/>
  <c r="AV4837" i="7"/>
  <c r="AV4709" i="7"/>
  <c r="AV4616" i="7"/>
  <c r="AV4467" i="7"/>
  <c r="AV4395" i="7"/>
  <c r="AV4323" i="7"/>
  <c r="AV4251" i="7"/>
  <c r="AV4179" i="7"/>
  <c r="AV4107" i="7"/>
  <c r="AV4034" i="7"/>
  <c r="AV3905" i="7"/>
  <c r="AV3807" i="7"/>
  <c r="AV4358" i="7"/>
  <c r="AV4142" i="7"/>
  <c r="AV3781" i="7"/>
  <c r="AV3709" i="7"/>
  <c r="AV3637" i="7"/>
  <c r="AV3565" i="7"/>
  <c r="AV3493" i="7"/>
  <c r="AV3421" i="7"/>
  <c r="AV4556" i="7"/>
  <c r="AV4312" i="7"/>
  <c r="AV4096" i="7"/>
  <c r="AV3962" i="7"/>
  <c r="AV3875" i="7"/>
  <c r="AV5196" i="7"/>
  <c r="AV4357" i="7"/>
  <c r="AV4141" i="7"/>
  <c r="AV3780" i="7"/>
  <c r="AV3708" i="7"/>
  <c r="AV3636" i="7"/>
  <c r="AV3564" i="7"/>
  <c r="AV3492" i="7"/>
  <c r="AV3420" i="7"/>
  <c r="AV3348" i="7"/>
  <c r="AV3276" i="7"/>
  <c r="AV3204" i="7"/>
  <c r="AV3132" i="7"/>
  <c r="AV3060" i="7"/>
  <c r="AV4047" i="7"/>
  <c r="AV3910" i="7"/>
  <c r="AV3818" i="7"/>
  <c r="AV4384" i="7"/>
  <c r="AV4166" i="7"/>
  <c r="AV3991" i="7"/>
  <c r="AV3743" i="7"/>
  <c r="AV3671" i="7"/>
  <c r="AV3599" i="7"/>
  <c r="AV5483" i="7"/>
  <c r="AV4694" i="7"/>
  <c r="AV4413" i="7"/>
  <c r="AV4269" i="7"/>
  <c r="AV4125" i="7"/>
  <c r="AV3927" i="7"/>
  <c r="AV4664" i="7"/>
  <c r="AV3813" i="7"/>
  <c r="AV3655" i="7"/>
  <c r="AV3511" i="7"/>
  <c r="AV5573" i="7"/>
  <c r="AV4150" i="7"/>
  <c r="AV3897" i="7"/>
  <c r="AV4535" i="7"/>
  <c r="AV3812" i="7"/>
  <c r="AV3654" i="7"/>
  <c r="AV3510" i="7"/>
  <c r="AV3366" i="7"/>
  <c r="AV3246" i="7"/>
  <c r="AV3138" i="7"/>
  <c r="AV4781" i="7"/>
  <c r="AV3917" i="7"/>
  <c r="AV4736" i="7"/>
  <c r="AV4184" i="7"/>
  <c r="AV3785" i="7"/>
  <c r="AV3677" i="7"/>
  <c r="AV3569" i="7"/>
  <c r="AV3479" i="7"/>
  <c r="AV3389" i="7"/>
  <c r="AV3305" i="7"/>
  <c r="AV3221" i="7"/>
  <c r="AV5476" i="7"/>
  <c r="AV4336" i="7"/>
  <c r="AV4120" i="7"/>
  <c r="AV3938" i="7"/>
  <c r="AV3851" i="7"/>
  <c r="AV4607" i="7"/>
  <c r="AV4237" i="7"/>
  <c r="AV3981" i="7"/>
  <c r="AV3736" i="7"/>
  <c r="AV3664" i="7"/>
  <c r="AV3592" i="7"/>
  <c r="AV3520" i="7"/>
  <c r="AV3448" i="7"/>
  <c r="AV3376" i="7"/>
  <c r="AV4021" i="7"/>
  <c r="AV3915" i="7"/>
  <c r="AV3829" i="7"/>
  <c r="AV4679" i="7"/>
  <c r="AV4226" i="7"/>
  <c r="AV3980" i="7"/>
  <c r="AV3735" i="7"/>
  <c r="AV3663" i="7"/>
  <c r="AV3591" i="7"/>
  <c r="AV3519" i="7"/>
  <c r="AV3447" i="7"/>
  <c r="AV3375" i="7"/>
  <c r="AV3303" i="7"/>
  <c r="AV4288" i="7"/>
  <c r="AV3292" i="7"/>
  <c r="AV3136" i="7"/>
  <c r="AV3051" i="7"/>
  <c r="AV2979" i="7"/>
  <c r="AV2907" i="7"/>
  <c r="AV2835" i="7"/>
  <c r="AV2763" i="7"/>
  <c r="AV2691" i="7"/>
  <c r="AV2619" i="7"/>
  <c r="AV2547" i="7"/>
  <c r="AV3734" i="7"/>
  <c r="AV3398" i="7"/>
  <c r="AV3176" i="7"/>
  <c r="AV3159" i="7"/>
  <c r="AV3056" i="7"/>
  <c r="AV2984" i="7"/>
  <c r="AV2912" i="7"/>
  <c r="AV2840" i="7"/>
  <c r="AV2768" i="7"/>
  <c r="AV2696" i="7"/>
  <c r="AV2624" i="7"/>
  <c r="AV2552" i="7"/>
  <c r="AV2480" i="7"/>
  <c r="AV2408" i="7"/>
  <c r="AV2336" i="7"/>
  <c r="AV4018" i="7"/>
  <c r="AV3518" i="7"/>
  <c r="AV3190" i="7"/>
  <c r="AV4162" i="7"/>
  <c r="AV3298" i="7"/>
  <c r="AV3105" i="7"/>
  <c r="AV3025" i="7"/>
  <c r="AV2953" i="7"/>
  <c r="AV2881" i="7"/>
  <c r="AV2809" i="7"/>
  <c r="AV2737" i="7"/>
  <c r="AV2665" i="7"/>
  <c r="AV2593" i="7"/>
  <c r="AV2521" i="7"/>
  <c r="AV3758" i="7"/>
  <c r="AV3189" i="7"/>
  <c r="AV3220" i="7"/>
  <c r="AV3097" i="7"/>
  <c r="AV3018" i="7"/>
  <c r="AV2946" i="7"/>
  <c r="AV2874" i="7"/>
  <c r="AV2802" i="7"/>
  <c r="AV2730" i="7"/>
  <c r="AV2658" i="7"/>
  <c r="AV4207" i="7"/>
  <c r="AV3602" i="7"/>
  <c r="AV3428" i="7"/>
  <c r="AV3236" i="7"/>
  <c r="AV3907" i="7"/>
  <c r="AV3171" i="7"/>
  <c r="AV3059" i="7"/>
  <c r="AV2987" i="7"/>
  <c r="AV2915" i="7"/>
  <c r="AV2843" i="7"/>
  <c r="AV2771" i="7"/>
  <c r="AV2699" i="7"/>
  <c r="AV2627" i="7"/>
  <c r="AV2555" i="7"/>
  <c r="AV2496" i="7"/>
  <c r="AV2338" i="7"/>
  <c r="AV2944" i="7"/>
  <c r="AV2656" i="7"/>
  <c r="AV2370" i="7"/>
  <c r="AV2270" i="7"/>
  <c r="AV2198" i="7"/>
  <c r="AV2126" i="7"/>
  <c r="AV2054" i="7"/>
  <c r="AV1982" i="7"/>
  <c r="AV1910" i="7"/>
  <c r="AV1838" i="7"/>
  <c r="AV1766" i="7"/>
  <c r="AV1694" i="7"/>
  <c r="AV1622" i="7"/>
  <c r="AV4135" i="7"/>
  <c r="AV2544" i="7"/>
  <c r="AV4758" i="7"/>
  <c r="AV2478" i="7"/>
  <c r="AV2317" i="7"/>
  <c r="AV2245" i="7"/>
  <c r="AV2173" i="7"/>
  <c r="AV2101" i="7"/>
  <c r="AV2029" i="7"/>
  <c r="AV1957" i="7"/>
  <c r="AV1885" i="7"/>
  <c r="AV1813" i="7"/>
  <c r="AV1741" i="7"/>
  <c r="AV3010" i="7"/>
  <c r="AV2722" i="7"/>
  <c r="AV2470" i="7"/>
  <c r="AV3740" i="7"/>
  <c r="AV2381" i="7"/>
  <c r="AV2274" i="7"/>
  <c r="AV2202" i="7"/>
  <c r="AV2130" i="7"/>
  <c r="AV2058" i="7"/>
  <c r="AV1986" i="7"/>
  <c r="AV1914" i="7"/>
  <c r="AV1842" i="7"/>
  <c r="AV1770" i="7"/>
  <c r="AV1698" i="7"/>
  <c r="AV3139" i="7"/>
  <c r="AV2400" i="7"/>
  <c r="AV3052" i="7"/>
  <c r="AV2764" i="7"/>
  <c r="AV2419" i="7"/>
  <c r="AV2291" i="7"/>
  <c r="AV2219" i="7"/>
  <c r="AV2147" i="7"/>
  <c r="AV2075" i="7"/>
  <c r="AV2003" i="7"/>
  <c r="AV1931" i="7"/>
  <c r="AV1859" i="7"/>
  <c r="AV1787" i="7"/>
  <c r="AV3331" i="7"/>
  <c r="AV2418" i="7"/>
  <c r="AV2290" i="7"/>
  <c r="AV2218" i="7"/>
  <c r="AV2146" i="7"/>
  <c r="AV2074" i="7"/>
  <c r="AV2002" i="7"/>
  <c r="AV1930" i="7"/>
  <c r="AV1881" i="7"/>
  <c r="AV1695" i="7"/>
  <c r="AV1549" i="7"/>
  <c r="AV1477" i="7"/>
  <c r="AV1405" i="7"/>
  <c r="AV1333" i="7"/>
  <c r="AV1261" i="7"/>
  <c r="AV2734" i="7"/>
  <c r="AV1567" i="7"/>
  <c r="AV2127" i="7"/>
  <c r="AV1858" i="7"/>
  <c r="AV1669" i="7"/>
  <c r="AV1548" i="7"/>
  <c r="AV1476" i="7"/>
  <c r="AV1404" i="7"/>
  <c r="AV1332" i="7"/>
  <c r="AV1260" i="7"/>
  <c r="AV1188" i="7"/>
  <c r="AV1116" i="7"/>
  <c r="AV1044" i="7"/>
  <c r="AV972" i="7"/>
  <c r="AV1677" i="7"/>
  <c r="AV2548" i="7"/>
  <c r="AV1719" i="7"/>
  <c r="AV1572" i="7"/>
  <c r="AV1493" i="7"/>
  <c r="AV1421" i="7"/>
  <c r="AV1349" i="7"/>
  <c r="AV1277" i="7"/>
  <c r="AV1205" i="7"/>
  <c r="AV1133" i="7"/>
  <c r="AV1061" i="7"/>
  <c r="AV989" i="7"/>
  <c r="AV917" i="7"/>
  <c r="AV2193" i="7"/>
  <c r="AV1768" i="7"/>
  <c r="AV3338" i="7"/>
  <c r="AV1798" i="7"/>
  <c r="AV1597" i="7"/>
  <c r="AV1504" i="7"/>
  <c r="AV1432" i="7"/>
  <c r="AV1360" i="7"/>
  <c r="AV1288" i="7"/>
  <c r="AV3987" i="7"/>
  <c r="AV1767" i="7"/>
  <c r="AV2332" i="7"/>
  <c r="AV2043" i="7"/>
  <c r="AV1797" i="7"/>
  <c r="AV1629" i="7"/>
  <c r="AV1515" i="7"/>
  <c r="AV1443" i="7"/>
  <c r="AV1371" i="7"/>
  <c r="AV1299" i="7"/>
  <c r="AV1227" i="7"/>
  <c r="AV1155" i="7"/>
  <c r="AV1083" i="7"/>
  <c r="AV1011" i="7"/>
  <c r="AV2459" i="7"/>
  <c r="AV2854" i="7"/>
  <c r="AV1123" i="7"/>
  <c r="AV1614" i="7"/>
  <c r="AV1156" i="7"/>
  <c r="AV939" i="7"/>
  <c r="AV853" i="7"/>
  <c r="AV781" i="7"/>
  <c r="AV709" i="7"/>
  <c r="AV637" i="7"/>
  <c r="AV565" i="7"/>
  <c r="AV493" i="7"/>
  <c r="AV421" i="7"/>
  <c r="AV349" i="7"/>
  <c r="AV277" i="7"/>
  <c r="AV205" i="7"/>
  <c r="AV1696" i="7"/>
  <c r="AV1100" i="7"/>
  <c r="AV1989" i="7"/>
  <c r="AV1003" i="7"/>
  <c r="AV876" i="7"/>
  <c r="AV804" i="7"/>
  <c r="AV732" i="7"/>
  <c r="AV660" i="7"/>
  <c r="AV588" i="7"/>
  <c r="AV516" i="7"/>
  <c r="AV444" i="7"/>
  <c r="AV372" i="7"/>
  <c r="AV300" i="7"/>
  <c r="AV228" i="7"/>
  <c r="AV1642" i="7"/>
  <c r="AV1226" i="7"/>
  <c r="AV2253" i="7"/>
  <c r="AV1484" i="7"/>
  <c r="AV982" i="7"/>
  <c r="AV1292" i="7"/>
  <c r="AV1009" i="7"/>
  <c r="AV886" i="7"/>
  <c r="AV814" i="7"/>
  <c r="AV742" i="7"/>
  <c r="AV670" i="7"/>
  <c r="AV598" i="7"/>
  <c r="AV526" i="7"/>
  <c r="AV454" i="7"/>
  <c r="AV2061" i="7"/>
  <c r="AV998" i="7"/>
  <c r="AV873" i="7"/>
  <c r="AV801" i="7"/>
  <c r="AV729" i="7"/>
  <c r="AV657" i="7"/>
  <c r="AV585" i="7"/>
  <c r="AV513" i="7"/>
  <c r="AV441" i="7"/>
  <c r="AV369" i="7"/>
  <c r="AV297" i="7"/>
  <c r="AV1792" i="7"/>
  <c r="AV1310" i="7"/>
  <c r="AV1042" i="7"/>
  <c r="AV899" i="7"/>
  <c r="AV641" i="7"/>
  <c r="AV425" i="7"/>
  <c r="AV191" i="7"/>
  <c r="AV103" i="7"/>
  <c r="AV922" i="7"/>
  <c r="AV1015" i="7"/>
  <c r="AV335" i="7"/>
  <c r="AV156" i="7"/>
  <c r="AV84" i="7"/>
  <c r="AV869" i="7"/>
  <c r="AV5315" i="7"/>
  <c r="AV4673" i="7"/>
  <c r="AV4401" i="7"/>
  <c r="AV4257" i="7"/>
  <c r="AV4113" i="7"/>
  <c r="AV3913" i="7"/>
  <c r="AV4537" i="7"/>
  <c r="AV3787" i="7"/>
  <c r="AV3643" i="7"/>
  <c r="AV3499" i="7"/>
  <c r="AV4938" i="7"/>
  <c r="AV4114" i="7"/>
  <c r="AV3883" i="7"/>
  <c r="AV4376" i="7"/>
  <c r="AV3786" i="7"/>
  <c r="AV3642" i="7"/>
  <c r="AV3498" i="7"/>
  <c r="AV3354" i="7"/>
  <c r="AV3234" i="7"/>
  <c r="AV3126" i="7"/>
  <c r="AV4571" i="7"/>
  <c r="AV3903" i="7"/>
  <c r="AV4650" i="7"/>
  <c r="AV4148" i="7"/>
  <c r="AV3773" i="7"/>
  <c r="AV3665" i="7"/>
  <c r="AV3557" i="7"/>
  <c r="AV3473" i="7"/>
  <c r="AV3383" i="7"/>
  <c r="AV3299" i="7"/>
  <c r="AV3209" i="7"/>
  <c r="AV4974" i="7"/>
  <c r="AV4318" i="7"/>
  <c r="AV4102" i="7"/>
  <c r="AV3931" i="7"/>
  <c r="AV3844" i="7"/>
  <c r="AV4587" i="7"/>
  <c r="AV4219" i="7"/>
  <c r="AV3823" i="7"/>
  <c r="AV3730" i="7"/>
  <c r="AV3658" i="7"/>
  <c r="AV3586" i="7"/>
  <c r="AV3514" i="7"/>
  <c r="AV3442" i="7"/>
  <c r="AV3370" i="7"/>
  <c r="AV4012" i="7"/>
  <c r="AV3908" i="7"/>
  <c r="AV3809" i="7"/>
  <c r="AV4635" i="7"/>
  <c r="AV4208" i="7"/>
  <c r="AV3815" i="7"/>
  <c r="AV3729" i="7"/>
  <c r="AV3657" i="7"/>
  <c r="AV3585" i="7"/>
  <c r="AV3513" i="7"/>
  <c r="AV3441" i="7"/>
  <c r="AV3369" i="7"/>
  <c r="AV3297" i="7"/>
  <c r="AV4234" i="7"/>
  <c r="AV3274" i="7"/>
  <c r="AV3129" i="7"/>
  <c r="AV3045" i="7"/>
  <c r="AV2973" i="7"/>
  <c r="AV2901" i="7"/>
  <c r="AV2829" i="7"/>
  <c r="AV2757" i="7"/>
  <c r="AV2685" i="7"/>
  <c r="AV2613" i="7"/>
  <c r="AV2541" i="7"/>
  <c r="AV3698" i="7"/>
  <c r="AV3386" i="7"/>
  <c r="AV3152" i="7"/>
  <c r="AV3135" i="7"/>
  <c r="AV3050" i="7"/>
  <c r="AV2978" i="7"/>
  <c r="AV2906" i="7"/>
  <c r="AV2834" i="7"/>
  <c r="AV2762" i="7"/>
  <c r="AV2690" i="7"/>
  <c r="AV2618" i="7"/>
  <c r="AV2546" i="7"/>
  <c r="AV2474" i="7"/>
  <c r="AV2402" i="7"/>
  <c r="AV2330" i="7"/>
  <c r="AV3801" i="7"/>
  <c r="AV3362" i="7"/>
  <c r="AV3175" i="7"/>
  <c r="AV4108" i="7"/>
  <c r="AV3280" i="7"/>
  <c r="AV3098" i="7"/>
  <c r="AV3019" i="7"/>
  <c r="AV2947" i="7"/>
  <c r="AV2875" i="7"/>
  <c r="AV2803" i="7"/>
  <c r="AV2731" i="7"/>
  <c r="AV2659" i="7"/>
  <c r="AV2587" i="7"/>
  <c r="AV2515" i="7"/>
  <c r="AV3722" i="7"/>
  <c r="AV3165" i="7"/>
  <c r="AV3205" i="7"/>
  <c r="AV3089" i="7"/>
  <c r="AV3012" i="7"/>
  <c r="AV2940" i="7"/>
  <c r="AV2868" i="7"/>
  <c r="AV2796" i="7"/>
  <c r="AV2724" i="7"/>
  <c r="AV2652" i="7"/>
  <c r="AV4153" i="7"/>
  <c r="AV3584" i="7"/>
  <c r="AV3416" i="7"/>
  <c r="AV3212" i="7"/>
  <c r="AV3863" i="7"/>
  <c r="AV3147" i="7"/>
  <c r="AV3053" i="7"/>
  <c r="AV2981" i="7"/>
  <c r="AV2909" i="7"/>
  <c r="AV2837" i="7"/>
  <c r="AV2765" i="7"/>
  <c r="AV2693" i="7"/>
  <c r="AV2621" i="7"/>
  <c r="AV2549" i="7"/>
  <c r="AV2481" i="7"/>
  <c r="AV2325" i="7"/>
  <c r="AV2920" i="7"/>
  <c r="AV2632" i="7"/>
  <c r="AV2357" i="7"/>
  <c r="AV2264" i="7"/>
  <c r="AV2192" i="7"/>
  <c r="AV2120" i="7"/>
  <c r="AV2048" i="7"/>
  <c r="AV1976" i="7"/>
  <c r="AV1904" i="7"/>
  <c r="AV1832" i="7"/>
  <c r="AV1760" i="7"/>
  <c r="AV1688" i="7"/>
  <c r="AV1616" i="7"/>
  <c r="AV3776" i="7"/>
  <c r="AV2495" i="7"/>
  <c r="AV4090" i="7"/>
  <c r="AV2463" i="7"/>
  <c r="AV2311" i="7"/>
  <c r="AV2239" i="7"/>
  <c r="AV2167" i="7"/>
  <c r="AV2095" i="7"/>
  <c r="AV2023" i="7"/>
  <c r="AV1951" i="7"/>
  <c r="AV1879" i="7"/>
  <c r="AV1807" i="7"/>
  <c r="AV1735" i="7"/>
  <c r="AV2986" i="7"/>
  <c r="AV2698" i="7"/>
  <c r="AV2447" i="7"/>
  <c r="AV3614" i="7"/>
  <c r="AV2368" i="7"/>
  <c r="AV2268" i="7"/>
  <c r="AV2196" i="7"/>
  <c r="AV2124" i="7"/>
  <c r="AV2052" i="7"/>
  <c r="AV1980" i="7"/>
  <c r="AV1908" i="7"/>
  <c r="AV1836" i="7"/>
  <c r="AV1764" i="7"/>
  <c r="AV1692" i="7"/>
  <c r="AV2598" i="7"/>
  <c r="AV2387" i="7"/>
  <c r="AV3028" i="7"/>
  <c r="AV2740" i="7"/>
  <c r="AV2406" i="7"/>
  <c r="AV2285" i="7"/>
  <c r="AV2213" i="7"/>
  <c r="AV2141" i="7"/>
  <c r="AV2069" i="7"/>
  <c r="AV1997" i="7"/>
  <c r="AV1925" i="7"/>
  <c r="AV1853" i="7"/>
  <c r="AV1781" i="7"/>
  <c r="AV3295" i="7"/>
  <c r="AV2405" i="7"/>
  <c r="AV2284" i="7"/>
  <c r="AV2212" i="7"/>
  <c r="AV2140" i="7"/>
  <c r="AV2068" i="7"/>
  <c r="AV1996" i="7"/>
  <c r="AV1924" i="7"/>
  <c r="AV1863" i="7"/>
  <c r="AV1671" i="7"/>
  <c r="AV1543" i="7"/>
  <c r="AV1471" i="7"/>
  <c r="AV1399" i="7"/>
  <c r="AV1327" i="7"/>
  <c r="AV1255" i="7"/>
  <c r="AV2638" i="7"/>
  <c r="AV3668" i="7"/>
  <c r="AV2103" i="7"/>
  <c r="AV1840" i="7"/>
  <c r="AV1661" i="7"/>
  <c r="AV1542" i="7"/>
  <c r="AV1470" i="7"/>
  <c r="AV1398" i="7"/>
  <c r="AV1326" i="7"/>
  <c r="AV1254" i="7"/>
  <c r="AV1182" i="7"/>
  <c r="AV1110" i="7"/>
  <c r="AV1038" i="7"/>
  <c r="AV966" i="7"/>
  <c r="AV1625" i="7"/>
  <c r="AV2506" i="7"/>
  <c r="AV1709" i="7"/>
  <c r="AV1559" i="7"/>
  <c r="AV1487" i="7"/>
  <c r="AV1415" i="7"/>
  <c r="AV1343" i="7"/>
  <c r="AV1271" i="7"/>
  <c r="AV1199" i="7"/>
  <c r="AV1127" i="7"/>
  <c r="AV1055" i="7"/>
  <c r="AV983" i="7"/>
  <c r="AV4189" i="7"/>
  <c r="AV2169" i="7"/>
  <c r="AV1755" i="7"/>
  <c r="AV3201" i="7"/>
  <c r="AV1738" i="7"/>
  <c r="AV1584" i="7"/>
  <c r="AV1498" i="7"/>
  <c r="AV1426" i="7"/>
  <c r="AV1354" i="7"/>
  <c r="AV1282" i="7"/>
  <c r="AV3194" i="7"/>
  <c r="AV1726" i="7"/>
  <c r="AV2307" i="7"/>
  <c r="AV2019" i="7"/>
  <c r="AV1750" i="7"/>
  <c r="AV1609" i="7"/>
  <c r="AV1509" i="7"/>
  <c r="AV1437" i="7"/>
  <c r="AV1365" i="7"/>
  <c r="AV1293" i="7"/>
  <c r="AV1221" i="7"/>
  <c r="AV1149" i="7"/>
  <c r="AV1077" i="7"/>
  <c r="AV1005" i="7"/>
  <c r="AV2353" i="7"/>
  <c r="AV2458" i="7"/>
  <c r="AV1112" i="7"/>
  <c r="AV1575" i="7"/>
  <c r="AV1142" i="7"/>
  <c r="AV926" i="7"/>
  <c r="AV847" i="7"/>
  <c r="AV775" i="7"/>
  <c r="AV703" i="7"/>
  <c r="AV631" i="7"/>
  <c r="AV559" i="7"/>
  <c r="AV487" i="7"/>
  <c r="AV415" i="7"/>
  <c r="AV343" i="7"/>
  <c r="AV271" i="7"/>
  <c r="AV199" i="7"/>
  <c r="AV1649" i="7"/>
  <c r="AV1090" i="7"/>
  <c r="AV1196" i="7"/>
  <c r="AV985" i="7"/>
  <c r="AV870" i="7"/>
  <c r="AV798" i="7"/>
  <c r="AV726" i="7"/>
  <c r="AV654" i="7"/>
  <c r="AV582" i="7"/>
  <c r="AV510" i="7"/>
  <c r="AV438" i="7"/>
  <c r="AV366" i="7"/>
  <c r="AV294" i="7"/>
  <c r="AV222" i="7"/>
  <c r="AV1526" i="7"/>
  <c r="AV1210" i="7"/>
  <c r="AV2109" i="7"/>
  <c r="AV1448" i="7"/>
  <c r="AV943" i="7"/>
  <c r="AV1268" i="7"/>
  <c r="AV991" i="7"/>
  <c r="AV880" i="7"/>
  <c r="AV808" i="7"/>
  <c r="AV736" i="7"/>
  <c r="AV664" i="7"/>
  <c r="AV592" i="7"/>
  <c r="AV520" i="7"/>
  <c r="AV448" i="7"/>
  <c r="AV1627" i="7"/>
  <c r="AV5217" i="7"/>
  <c r="AV4651" i="7"/>
  <c r="AV4383" i="7"/>
  <c r="AV4239" i="7"/>
  <c r="AV5627" i="7"/>
  <c r="AV3891" i="7"/>
  <c r="AV4322" i="7"/>
  <c r="AV3769" i="7"/>
  <c r="AV3625" i="7"/>
  <c r="AV3481" i="7"/>
  <c r="AV4497" i="7"/>
  <c r="AV4072" i="7"/>
  <c r="AV3861" i="7"/>
  <c r="AV4321" i="7"/>
  <c r="AV3768" i="7"/>
  <c r="AV3624" i="7"/>
  <c r="AV3480" i="7"/>
  <c r="AV3336" i="7"/>
  <c r="AV3228" i="7"/>
  <c r="AV3120" i="7"/>
  <c r="AV4551" i="7"/>
  <c r="AV3896" i="7"/>
  <c r="AV4609" i="7"/>
  <c r="AV4130" i="7"/>
  <c r="AV3767" i="7"/>
  <c r="AV3659" i="7"/>
  <c r="AV3551" i="7"/>
  <c r="AV3461" i="7"/>
  <c r="AV3377" i="7"/>
  <c r="AV3293" i="7"/>
  <c r="AV3203" i="7"/>
  <c r="AV4920" i="7"/>
  <c r="AV4300" i="7"/>
  <c r="AV4094" i="7"/>
  <c r="AV3923" i="7"/>
  <c r="AV3837" i="7"/>
  <c r="AV4548" i="7"/>
  <c r="AV4201" i="7"/>
  <c r="AV3803" i="7"/>
  <c r="AV3724" i="7"/>
  <c r="AV3652" i="7"/>
  <c r="AV3580" i="7"/>
  <c r="AV3508" i="7"/>
  <c r="AV3436" i="7"/>
  <c r="AV5428" i="7"/>
  <c r="AV3997" i="7"/>
  <c r="AV3901" i="7"/>
  <c r="AV3796" i="7"/>
  <c r="AV4583" i="7"/>
  <c r="AV4190" i="7"/>
  <c r="AV3802" i="7"/>
  <c r="AV3723" i="7"/>
  <c r="AV3651" i="7"/>
  <c r="AV3579" i="7"/>
  <c r="AV3507" i="7"/>
  <c r="AV3435" i="7"/>
  <c r="AV3363" i="7"/>
  <c r="AV3291" i="7"/>
  <c r="AV4180" i="7"/>
  <c r="AV3256" i="7"/>
  <c r="AV3122" i="7"/>
  <c r="AV3039" i="7"/>
  <c r="AV2967" i="7"/>
  <c r="AV2895" i="7"/>
  <c r="AV2823" i="7"/>
  <c r="AV2751" i="7"/>
  <c r="AV2679" i="7"/>
  <c r="AV2607" i="7"/>
  <c r="AV2535" i="7"/>
  <c r="AV3662" i="7"/>
  <c r="AV3374" i="7"/>
  <c r="AV4902" i="7"/>
  <c r="AV3128" i="7"/>
  <c r="AV3044" i="7"/>
  <c r="AV2972" i="7"/>
  <c r="AV2900" i="7"/>
  <c r="AV2828" i="7"/>
  <c r="AV2756" i="7"/>
  <c r="AV2684" i="7"/>
  <c r="AV2612" i="7"/>
  <c r="AV2540" i="7"/>
  <c r="AV2468" i="7"/>
  <c r="AV2396" i="7"/>
  <c r="AV2324" i="7"/>
  <c r="AV3764" i="7"/>
  <c r="AV3344" i="7"/>
  <c r="AV3166" i="7"/>
  <c r="AV4059" i="7"/>
  <c r="AV3262" i="7"/>
  <c r="AV3091" i="7"/>
  <c r="AV3013" i="7"/>
  <c r="AV2941" i="7"/>
  <c r="AV2869" i="7"/>
  <c r="AV2797" i="7"/>
  <c r="AV2725" i="7"/>
  <c r="AV2653" i="7"/>
  <c r="AV2581" i="7"/>
  <c r="AV2509" i="7"/>
  <c r="AV3686" i="7"/>
  <c r="AV3141" i="7"/>
  <c r="AV3196" i="7"/>
  <c r="AV3082" i="7"/>
  <c r="AV3006" i="7"/>
  <c r="AV2934" i="7"/>
  <c r="AV2862" i="7"/>
  <c r="AV2790" i="7"/>
  <c r="AV2718" i="7"/>
  <c r="AV2646" i="7"/>
  <c r="AV4099" i="7"/>
  <c r="AV3566" i="7"/>
  <c r="AV3404" i="7"/>
  <c r="AV3188" i="7"/>
  <c r="AV3821" i="7"/>
  <c r="AV3131" i="7"/>
  <c r="AV3047" i="7"/>
  <c r="AV2975" i="7"/>
  <c r="AV2903" i="7"/>
  <c r="AV2831" i="7"/>
  <c r="AV2759" i="7"/>
  <c r="AV2687" i="7"/>
  <c r="AV2615" i="7"/>
  <c r="AV2543" i="7"/>
  <c r="AV2472" i="7"/>
  <c r="AV5010" i="7"/>
  <c r="AV2896" i="7"/>
  <c r="AV2608" i="7"/>
  <c r="AV2344" i="7"/>
  <c r="AV2258" i="7"/>
  <c r="AV2186" i="7"/>
  <c r="AV2114" i="7"/>
  <c r="AV2042" i="7"/>
  <c r="AV1970" i="7"/>
  <c r="AV1898" i="7"/>
  <c r="AV1826" i="7"/>
  <c r="AV1754" i="7"/>
  <c r="AV1682" i="7"/>
  <c r="AV1610" i="7"/>
  <c r="AV3632" i="7"/>
  <c r="AV2471" i="7"/>
  <c r="AV3746" i="7"/>
  <c r="AV2454" i="7"/>
  <c r="AV2305" i="7"/>
  <c r="AV2233" i="7"/>
  <c r="AV2161" i="7"/>
  <c r="AV2089" i="7"/>
  <c r="AV2017" i="7"/>
  <c r="AV1945" i="7"/>
  <c r="AV1873" i="7"/>
  <c r="AV1801" i="7"/>
  <c r="AV1729" i="7"/>
  <c r="AV2962" i="7"/>
  <c r="AV2674" i="7"/>
  <c r="AV2434" i="7"/>
  <c r="AV3542" i="7"/>
  <c r="AV2355" i="7"/>
  <c r="AV2262" i="7"/>
  <c r="AV2190" i="7"/>
  <c r="AV2118" i="7"/>
  <c r="AV2046" i="7"/>
  <c r="AV1974" i="7"/>
  <c r="AV1902" i="7"/>
  <c r="AV1830" i="7"/>
  <c r="AV1758" i="7"/>
  <c r="AV1686" i="7"/>
  <c r="AV2580" i="7"/>
  <c r="AV2374" i="7"/>
  <c r="AV3004" i="7"/>
  <c r="AV2716" i="7"/>
  <c r="AV2393" i="7"/>
  <c r="AV2279" i="7"/>
  <c r="AV2207" i="7"/>
  <c r="AV2135" i="7"/>
  <c r="AV2063" i="7"/>
  <c r="AV1991" i="7"/>
  <c r="AV1919" i="7"/>
  <c r="AV1847" i="7"/>
  <c r="AV1775" i="7"/>
  <c r="AV3259" i="7"/>
  <c r="AV2392" i="7"/>
  <c r="AV2278" i="7"/>
  <c r="AV2206" i="7"/>
  <c r="AV2134" i="7"/>
  <c r="AV2062" i="7"/>
  <c r="AV1990" i="7"/>
  <c r="AV3704" i="7"/>
  <c r="AV1845" i="7"/>
  <c r="AV1655" i="7"/>
  <c r="AV1537" i="7"/>
  <c r="AV1465" i="7"/>
  <c r="AV1393" i="7"/>
  <c r="AV1321" i="7"/>
  <c r="AV1249" i="7"/>
  <c r="AV2560" i="7"/>
  <c r="AV2371" i="7"/>
  <c r="AV2079" i="7"/>
  <c r="AV1822" i="7"/>
  <c r="AV1654" i="7"/>
  <c r="AV1536" i="7"/>
  <c r="AV1464" i="7"/>
  <c r="AV1392" i="7"/>
  <c r="AV1320" i="7"/>
  <c r="AV1248" i="7"/>
  <c r="AV1176" i="7"/>
  <c r="AV1104" i="7"/>
  <c r="AV1032" i="7"/>
  <c r="AV960" i="7"/>
  <c r="AV1612" i="7"/>
  <c r="AV2365" i="7"/>
  <c r="AV1701" i="7"/>
  <c r="AV1553" i="7"/>
  <c r="AV1481" i="7"/>
  <c r="AV1409" i="7"/>
  <c r="AV1337" i="7"/>
  <c r="AV1265" i="7"/>
  <c r="AV1193" i="7"/>
  <c r="AV1121" i="7"/>
  <c r="AV1049" i="7"/>
  <c r="AV977" i="7"/>
  <c r="AV3578" i="7"/>
  <c r="AV2145" i="7"/>
  <c r="AV1727" i="7"/>
  <c r="AV2596" i="7"/>
  <c r="AV1717" i="7"/>
  <c r="AV1571" i="7"/>
  <c r="AV1492" i="7"/>
  <c r="AV1420" i="7"/>
  <c r="AV1348" i="7"/>
  <c r="AV1276" i="7"/>
  <c r="AV3073" i="7"/>
  <c r="AV1690" i="7"/>
  <c r="AV2283" i="7"/>
  <c r="AV1995" i="7"/>
  <c r="AV1737" i="7"/>
  <c r="AV1596" i="7"/>
  <c r="AV1503" i="7"/>
  <c r="AV1431" i="7"/>
  <c r="AV1359" i="7"/>
  <c r="AV1287" i="7"/>
  <c r="AV1215" i="7"/>
  <c r="AV1143" i="7"/>
  <c r="AV1071" i="7"/>
  <c r="AV999" i="7"/>
  <c r="AV2327" i="7"/>
  <c r="AV1882" i="7"/>
  <c r="AV1102" i="7"/>
  <c r="AV1400" i="7"/>
  <c r="AV1132" i="7"/>
  <c r="AV913" i="7"/>
  <c r="AV841" i="7"/>
  <c r="AV769" i="7"/>
  <c r="AV697" i="7"/>
  <c r="AV625" i="7"/>
  <c r="AV553" i="7"/>
  <c r="AV481" i="7"/>
  <c r="AV409" i="7"/>
  <c r="AV337" i="7"/>
  <c r="AV265" i="7"/>
  <c r="AV193" i="7"/>
  <c r="AV1608" i="7"/>
  <c r="AV1030" i="7"/>
  <c r="AV1183" i="7"/>
  <c r="AV967" i="7"/>
  <c r="AV864" i="7"/>
  <c r="AV792" i="7"/>
  <c r="AV720" i="7"/>
  <c r="AV648" i="7"/>
  <c r="AV576" i="7"/>
  <c r="AV504" i="7"/>
  <c r="AV432" i="7"/>
  <c r="AV360" i="7"/>
  <c r="AV288" i="7"/>
  <c r="AV216" i="7"/>
  <c r="AV1490" i="7"/>
  <c r="AV1166" i="7"/>
  <c r="AV1965" i="7"/>
  <c r="AV1178" i="7"/>
  <c r="AV930" i="7"/>
  <c r="AV1244" i="7"/>
  <c r="AV973" i="7"/>
  <c r="AV874" i="7"/>
  <c r="AV802" i="7"/>
  <c r="AV730" i="7"/>
  <c r="AV658" i="7"/>
  <c r="AV586" i="7"/>
  <c r="AV514" i="7"/>
  <c r="AV442" i="7"/>
  <c r="AV1588" i="7"/>
  <c r="AV955" i="7"/>
  <c r="AV861" i="7"/>
  <c r="AV789" i="7"/>
  <c r="AV717" i="7"/>
  <c r="AV5160" i="7"/>
  <c r="AV4629" i="7"/>
  <c r="AV4377" i="7"/>
  <c r="AV4233" i="7"/>
  <c r="AV4844" i="7"/>
  <c r="AV3884" i="7"/>
  <c r="AV4304" i="7"/>
  <c r="AV3763" i="7"/>
  <c r="AV3619" i="7"/>
  <c r="AV3475" i="7"/>
  <c r="AV4478" i="7"/>
  <c r="AV4057" i="7"/>
  <c r="AV3854" i="7"/>
  <c r="AV4303" i="7"/>
  <c r="AV3762" i="7"/>
  <c r="AV3618" i="7"/>
  <c r="AV3474" i="7"/>
  <c r="AV3330" i="7"/>
  <c r="AV3222" i="7"/>
  <c r="AV3114" i="7"/>
  <c r="AV4512" i="7"/>
  <c r="AV3889" i="7"/>
  <c r="AV4550" i="7"/>
  <c r="AV4112" i="7"/>
  <c r="AV3761" i="7"/>
  <c r="AV3653" i="7"/>
  <c r="AV3545" i="7"/>
  <c r="AV3455" i="7"/>
  <c r="AV3371" i="7"/>
  <c r="AV3281" i="7"/>
  <c r="AV3197" i="7"/>
  <c r="AV4868" i="7"/>
  <c r="AV4282" i="7"/>
  <c r="AV4070" i="7"/>
  <c r="AV3916" i="7"/>
  <c r="AV3830" i="7"/>
  <c r="AV4489" i="7"/>
  <c r="AV4183" i="7"/>
  <c r="AV3790" i="7"/>
  <c r="AV3718" i="7"/>
  <c r="AV3646" i="7"/>
  <c r="AV3574" i="7"/>
  <c r="AV3502" i="7"/>
  <c r="AV3430" i="7"/>
  <c r="AV4584" i="7"/>
  <c r="AV3988" i="7"/>
  <c r="AV3893" i="7"/>
  <c r="AV5751" i="7"/>
  <c r="AV4563" i="7"/>
  <c r="AV4172" i="7"/>
  <c r="AV3789" i="7"/>
  <c r="AV3717" i="7"/>
  <c r="AV3645" i="7"/>
  <c r="AV3573" i="7"/>
  <c r="AV3501" i="7"/>
  <c r="AV3429" i="7"/>
  <c r="AV3357" i="7"/>
  <c r="AV3285" i="7"/>
  <c r="AV4126" i="7"/>
  <c r="AV3241" i="7"/>
  <c r="AV3115" i="7"/>
  <c r="AV3033" i="7"/>
  <c r="AV2961" i="7"/>
  <c r="AV2889" i="7"/>
  <c r="AV2817" i="7"/>
  <c r="AV2745" i="7"/>
  <c r="AV2673" i="7"/>
  <c r="AV2601" i="7"/>
  <c r="AV2529" i="7"/>
  <c r="AV3506" i="7"/>
  <c r="AV3355" i="7"/>
  <c r="AV4394" i="7"/>
  <c r="AV3121" i="7"/>
  <c r="AV3038" i="7"/>
  <c r="AV2966" i="7"/>
  <c r="AV2894" i="7"/>
  <c r="AV2822" i="7"/>
  <c r="AV2750" i="7"/>
  <c r="AV2678" i="7"/>
  <c r="AV2606" i="7"/>
  <c r="AV2534" i="7"/>
  <c r="AV2462" i="7"/>
  <c r="AV2390" i="7"/>
  <c r="AV5382" i="7"/>
  <c r="AV3728" i="7"/>
  <c r="AV3326" i="7"/>
  <c r="AV3151" i="7"/>
  <c r="AV4011" i="7"/>
  <c r="AV3254" i="7"/>
  <c r="AV3083" i="7"/>
  <c r="AV3007" i="7"/>
  <c r="AV2935" i="7"/>
  <c r="AV2863" i="7"/>
  <c r="AV2791" i="7"/>
  <c r="AV2719" i="7"/>
  <c r="AV2647" i="7"/>
  <c r="AV2575" i="7"/>
  <c r="AV2503" i="7"/>
  <c r="AV3650" i="7"/>
  <c r="AV4805" i="7"/>
  <c r="AV3181" i="7"/>
  <c r="AV3075" i="7"/>
  <c r="AV3000" i="7"/>
  <c r="AV2928" i="7"/>
  <c r="AV2856" i="7"/>
  <c r="AV2784" i="7"/>
  <c r="AV2712" i="7"/>
  <c r="AV2640" i="7"/>
  <c r="AV4051" i="7"/>
  <c r="AV3548" i="7"/>
  <c r="AV3392" i="7"/>
  <c r="AV3164" i="7"/>
  <c r="AV3358" i="7"/>
  <c r="AV3124" i="7"/>
  <c r="AV3041" i="7"/>
  <c r="AV2969" i="7"/>
  <c r="AV2897" i="7"/>
  <c r="AV2825" i="7"/>
  <c r="AV2753" i="7"/>
  <c r="AV2681" i="7"/>
  <c r="AV2609" i="7"/>
  <c r="AV3782" i="7"/>
  <c r="AV2457" i="7"/>
  <c r="AV3943" i="7"/>
  <c r="AV2872" i="7"/>
  <c r="AV2524" i="7"/>
  <c r="AV2331" i="7"/>
  <c r="AV2252" i="7"/>
  <c r="AV2180" i="7"/>
  <c r="AV2108" i="7"/>
  <c r="AV2036" i="7"/>
  <c r="AV1964" i="7"/>
  <c r="AV1892" i="7"/>
  <c r="AV1820" i="7"/>
  <c r="AV1748" i="7"/>
  <c r="AV1676" i="7"/>
  <c r="AV1604" i="7"/>
  <c r="AV3560" i="7"/>
  <c r="AV2448" i="7"/>
  <c r="AV3349" i="7"/>
  <c r="AV2441" i="7"/>
  <c r="AV2299" i="7"/>
  <c r="AV2227" i="7"/>
  <c r="AV2155" i="7"/>
  <c r="AV2083" i="7"/>
  <c r="AV2011" i="7"/>
  <c r="AV1939" i="7"/>
  <c r="AV1867" i="7"/>
  <c r="AV1795" i="7"/>
  <c r="AV1723" i="7"/>
  <c r="AV2938" i="7"/>
  <c r="AV2650" i="7"/>
  <c r="AV2421" i="7"/>
  <c r="AV3177" i="7"/>
  <c r="AV2335" i="7"/>
  <c r="AV2256" i="7"/>
  <c r="AV2184" i="7"/>
  <c r="AV2112" i="7"/>
  <c r="AV2040" i="7"/>
  <c r="AV1968" i="7"/>
  <c r="AV1896" i="7"/>
  <c r="AV1824" i="7"/>
  <c r="AV1752" i="7"/>
  <c r="AV1680" i="7"/>
  <c r="AV2530" i="7"/>
  <c r="AV2361" i="7"/>
  <c r="AV2980" i="7"/>
  <c r="AV2692" i="7"/>
  <c r="AV2380" i="7"/>
  <c r="AV2273" i="7"/>
  <c r="AV2201" i="7"/>
  <c r="AV2129" i="7"/>
  <c r="AV2057" i="7"/>
  <c r="AV1985" i="7"/>
  <c r="AV1913" i="7"/>
  <c r="AV1841" i="7"/>
  <c r="AV1769" i="7"/>
  <c r="AV3226" i="7"/>
  <c r="AV2379" i="7"/>
  <c r="AV2272" i="7"/>
  <c r="AV2200" i="7"/>
  <c r="AV2128" i="7"/>
  <c r="AV2056" i="7"/>
  <c r="AV1984" i="7"/>
  <c r="AV3266" i="7"/>
  <c r="AV1827" i="7"/>
  <c r="AV1648" i="7"/>
  <c r="AV1531" i="7"/>
  <c r="AV1459" i="7"/>
  <c r="AV1387" i="7"/>
  <c r="AV1315" i="7"/>
  <c r="AV1243" i="7"/>
  <c r="AV2482" i="7"/>
  <c r="AV2345" i="7"/>
  <c r="AV2055" i="7"/>
  <c r="AV1804" i="7"/>
  <c r="AV1647" i="7"/>
  <c r="AV1530" i="7"/>
  <c r="AV1458" i="7"/>
  <c r="AV1386" i="7"/>
  <c r="AV1314" i="7"/>
  <c r="AV1242" i="7"/>
  <c r="AV1170" i="7"/>
  <c r="AV1098" i="7"/>
  <c r="AV1026" i="7"/>
  <c r="AV954" i="7"/>
  <c r="AV1599" i="7"/>
  <c r="AV2339" i="7"/>
  <c r="AV1684" i="7"/>
  <c r="AV1547" i="7"/>
  <c r="AV1475" i="7"/>
  <c r="AV1403" i="7"/>
  <c r="AV1331" i="7"/>
  <c r="AV1259" i="7"/>
  <c r="AV1187" i="7"/>
  <c r="AV1115" i="7"/>
  <c r="AV1043" i="7"/>
  <c r="AV971" i="7"/>
  <c r="AV3225" i="7"/>
  <c r="AV2121" i="7"/>
  <c r="AV1691" i="7"/>
  <c r="AV2538" i="7"/>
  <c r="AV1708" i="7"/>
  <c r="AV1558" i="7"/>
  <c r="AV1486" i="7"/>
  <c r="AV1414" i="7"/>
  <c r="AV1342" i="7"/>
  <c r="AV1270" i="7"/>
  <c r="AV2974" i="7"/>
  <c r="AV1666" i="7"/>
  <c r="AV2259" i="7"/>
  <c r="AV1971" i="7"/>
  <c r="AV1715" i="7"/>
  <c r="AV1583" i="7"/>
  <c r="AV1497" i="7"/>
  <c r="AV1425" i="7"/>
  <c r="AV1353" i="7"/>
  <c r="AV1281" i="7"/>
  <c r="AV1209" i="7"/>
  <c r="AV1137" i="7"/>
  <c r="AV1065" i="7"/>
  <c r="AV993" i="7"/>
  <c r="AV1779" i="7"/>
  <c r="AV1705" i="7"/>
  <c r="AV1051" i="7"/>
  <c r="AV1376" i="7"/>
  <c r="AV1081" i="7"/>
  <c r="AV907" i="7"/>
  <c r="AV835" i="7"/>
  <c r="AV763" i="7"/>
  <c r="AV691" i="7"/>
  <c r="AV619" i="7"/>
  <c r="AV547" i="7"/>
  <c r="AV475" i="7"/>
  <c r="AV403" i="7"/>
  <c r="AV331" i="7"/>
  <c r="AV259" i="7"/>
  <c r="AV187" i="7"/>
  <c r="AV1569" i="7"/>
  <c r="AV1012" i="7"/>
  <c r="AV1168" i="7"/>
  <c r="AV951" i="7"/>
  <c r="AV858" i="7"/>
  <c r="AV786" i="7"/>
  <c r="AV714" i="7"/>
  <c r="AV642" i="7"/>
  <c r="AV570" i="7"/>
  <c r="AV498" i="7"/>
  <c r="AV426" i="7"/>
  <c r="AV354" i="7"/>
  <c r="AV282" i="7"/>
  <c r="AV210" i="7"/>
  <c r="AV1454" i="7"/>
  <c r="AV1153" i="7"/>
  <c r="AV1687" i="7"/>
  <c r="AV1165" i="7"/>
  <c r="AV2229" i="7"/>
  <c r="AV1220" i="7"/>
  <c r="AV964" i="7"/>
  <c r="AV868" i="7"/>
  <c r="AV796" i="7"/>
  <c r="AV724" i="7"/>
  <c r="AV652" i="7"/>
  <c r="AV580" i="7"/>
  <c r="AV508" i="7"/>
  <c r="AV436" i="7"/>
  <c r="AV1219" i="7"/>
  <c r="AV948" i="7"/>
  <c r="AV855" i="7"/>
  <c r="AV783" i="7"/>
  <c r="AV711" i="7"/>
  <c r="AV639" i="7"/>
  <c r="AV567" i="7"/>
  <c r="AV495" i="7"/>
  <c r="AV423" i="7"/>
  <c r="AV351" i="7"/>
  <c r="AV279" i="7"/>
  <c r="AV1582" i="7"/>
  <c r="AV1238" i="7"/>
  <c r="AV988" i="7"/>
  <c r="AV827" i="7"/>
  <c r="AV587" i="7"/>
  <c r="AV352" i="7"/>
  <c r="AV164" i="7"/>
  <c r="AV85" i="7"/>
  <c r="AV365" i="7"/>
  <c r="AV872" i="7"/>
  <c r="AV260" i="7"/>
  <c r="AV138" i="7"/>
  <c r="AV69" i="7"/>
  <c r="AV797" i="7"/>
  <c r="AV566" i="7"/>
  <c r="AV334" i="7"/>
  <c r="AV2037" i="7"/>
  <c r="AV599" i="7"/>
  <c r="AV376" i="7"/>
  <c r="AV189" i="7"/>
  <c r="AV101" i="7"/>
  <c r="AV914" i="7"/>
  <c r="AV298" i="7"/>
  <c r="AV20" i="7"/>
  <c r="AV767" i="7"/>
  <c r="AV209" i="7"/>
  <c r="AV112" i="7"/>
  <c r="AV686" i="7"/>
  <c r="AV470" i="7"/>
  <c r="AV160" i="7"/>
  <c r="AV737" i="7"/>
  <c r="AV1442" i="7"/>
  <c r="AV207" i="7"/>
  <c r="AV110" i="7"/>
  <c r="AV680" i="7"/>
  <c r="AV665" i="7"/>
  <c r="AV5124" i="7"/>
  <c r="AV4590" i="7"/>
  <c r="AV4365" i="7"/>
  <c r="AV4221" i="7"/>
  <c r="AV4622" i="7"/>
  <c r="AV3869" i="7"/>
  <c r="AV4268" i="7"/>
  <c r="AV3751" i="7"/>
  <c r="AV3607" i="7"/>
  <c r="AV3463" i="7"/>
  <c r="AV4442" i="7"/>
  <c r="AV4033" i="7"/>
  <c r="AV3839" i="7"/>
  <c r="AV4267" i="7"/>
  <c r="AV3750" i="7"/>
  <c r="AV3606" i="7"/>
  <c r="AV3462" i="7"/>
  <c r="AV3318" i="7"/>
  <c r="AV3210" i="7"/>
  <c r="AV3102" i="7"/>
  <c r="AV4071" i="7"/>
  <c r="AV3874" i="7"/>
  <c r="AV4491" i="7"/>
  <c r="AV4078" i="7"/>
  <c r="AV3749" i="7"/>
  <c r="AV3641" i="7"/>
  <c r="AV3533" i="7"/>
  <c r="AV3449" i="7"/>
  <c r="AV3365" i="7"/>
  <c r="AV3275" i="7"/>
  <c r="AV3191" i="7"/>
  <c r="AV4589" i="7"/>
  <c r="AV4264" i="7"/>
  <c r="AV4046" i="7"/>
  <c r="AV3909" i="7"/>
  <c r="AV3817" i="7"/>
  <c r="AV4372" i="7"/>
  <c r="AV4165" i="7"/>
  <c r="AV3784" i="7"/>
  <c r="AV3712" i="7"/>
  <c r="AV3640" i="7"/>
  <c r="AV3568" i="7"/>
  <c r="AV3496" i="7"/>
  <c r="AV3424" i="7"/>
  <c r="AV4525" i="7"/>
  <c r="AV3973" i="7"/>
  <c r="AV3886" i="7"/>
  <c r="AV5255" i="7"/>
  <c r="AV4524" i="7"/>
  <c r="AV4154" i="7"/>
  <c r="AV3783" i="7"/>
  <c r="AV3711" i="7"/>
  <c r="AV3639" i="7"/>
  <c r="AV3567" i="7"/>
  <c r="AV3495" i="7"/>
  <c r="AV3423" i="7"/>
  <c r="AV3351" i="7"/>
  <c r="AV3279" i="7"/>
  <c r="AV3935" i="7"/>
  <c r="AV3232" i="7"/>
  <c r="AV3107" i="7"/>
  <c r="AV3027" i="7"/>
  <c r="AV2955" i="7"/>
  <c r="AV2883" i="7"/>
  <c r="AV2811" i="7"/>
  <c r="AV2739" i="7"/>
  <c r="AV2667" i="7"/>
  <c r="AV2595" i="7"/>
  <c r="AV2523" i="7"/>
  <c r="AV3494" i="7"/>
  <c r="AV3337" i="7"/>
  <c r="AV3971" i="7"/>
  <c r="AV3113" i="7"/>
  <c r="AV3032" i="7"/>
  <c r="AV2960" i="7"/>
  <c r="AV2888" i="7"/>
  <c r="AV2816" i="7"/>
  <c r="AV2744" i="7"/>
  <c r="AV2672" i="7"/>
  <c r="AV2600" i="7"/>
  <c r="AV2528" i="7"/>
  <c r="AV2456" i="7"/>
  <c r="AV2384" i="7"/>
  <c r="AV4628" i="7"/>
  <c r="AV3692" i="7"/>
  <c r="AV3308" i="7"/>
  <c r="AV3142" i="7"/>
  <c r="AV3964" i="7"/>
  <c r="AV3230" i="7"/>
  <c r="AV3076" i="7"/>
  <c r="AV3001" i="7"/>
  <c r="AV2929" i="7"/>
  <c r="AV2857" i="7"/>
  <c r="AV2785" i="7"/>
  <c r="AV2713" i="7"/>
  <c r="AV2641" i="7"/>
  <c r="AV2569" i="7"/>
  <c r="AV2497" i="7"/>
  <c r="AV3361" i="7"/>
  <c r="AV4466" i="7"/>
  <c r="AV3172" i="7"/>
  <c r="AV3068" i="7"/>
  <c r="AV2994" i="7"/>
  <c r="AV2922" i="7"/>
  <c r="AV2850" i="7"/>
  <c r="AV2778" i="7"/>
  <c r="AV2706" i="7"/>
  <c r="AV2634" i="7"/>
  <c r="AV4003" i="7"/>
  <c r="AV3530" i="7"/>
  <c r="AV3380" i="7"/>
  <c r="AV3140" i="7"/>
  <c r="AV3340" i="7"/>
  <c r="AV3117" i="7"/>
  <c r="AV3035" i="7"/>
  <c r="AV2963" i="7"/>
  <c r="AV2891" i="7"/>
  <c r="AV2819" i="7"/>
  <c r="AV2747" i="7"/>
  <c r="AV2675" i="7"/>
  <c r="AV2603" i="7"/>
  <c r="AV3638" i="7"/>
  <c r="AV2449" i="7"/>
  <c r="AV3218" i="7"/>
  <c r="AV2848" i="7"/>
  <c r="AV2513" i="7"/>
  <c r="AV2318" i="7"/>
  <c r="AV2246" i="7"/>
  <c r="AV2174" i="7"/>
  <c r="AV2102" i="7"/>
  <c r="AV2030" i="7"/>
  <c r="AV1958" i="7"/>
  <c r="AV1886" i="7"/>
  <c r="AV1814" i="7"/>
  <c r="AV1742" i="7"/>
  <c r="AV1670" i="7"/>
  <c r="AV1598" i="7"/>
  <c r="AV3356" i="7"/>
  <c r="AV2435" i="7"/>
  <c r="AV3313" i="7"/>
  <c r="AV2428" i="7"/>
  <c r="AV2293" i="7"/>
  <c r="AV2221" i="7"/>
  <c r="AV2149" i="7"/>
  <c r="AV2077" i="7"/>
  <c r="AV2005" i="7"/>
  <c r="AV1933" i="7"/>
  <c r="AV1861" i="7"/>
  <c r="AV1789" i="7"/>
  <c r="AV4083" i="7"/>
  <c r="AV2914" i="7"/>
  <c r="AV2626" i="7"/>
  <c r="AV2401" i="7"/>
  <c r="AV2520" i="7"/>
  <c r="AV2322" i="7"/>
  <c r="AV2250" i="7"/>
  <c r="AV2178" i="7"/>
  <c r="AV2106" i="7"/>
  <c r="AV2034" i="7"/>
  <c r="AV1962" i="7"/>
  <c r="AV1890" i="7"/>
  <c r="AV1818" i="7"/>
  <c r="AV1746" i="7"/>
  <c r="AV1674" i="7"/>
  <c r="AV2519" i="7"/>
  <c r="AV2341" i="7"/>
  <c r="AV2956" i="7"/>
  <c r="AV2668" i="7"/>
  <c r="AV2367" i="7"/>
  <c r="AV2267" i="7"/>
  <c r="AV2195" i="7"/>
  <c r="AV2123" i="7"/>
  <c r="AV2051" i="7"/>
  <c r="AV1979" i="7"/>
  <c r="AV1907" i="7"/>
  <c r="AV1835" i="7"/>
  <c r="AV1763" i="7"/>
  <c r="AV3163" i="7"/>
  <c r="AV2359" i="7"/>
  <c r="AV2266" i="7"/>
  <c r="AV2194" i="7"/>
  <c r="AV2122" i="7"/>
  <c r="AV2050" i="7"/>
  <c r="AV1978" i="7"/>
  <c r="AV2562" i="7"/>
  <c r="AV1809" i="7"/>
  <c r="AV1641" i="7"/>
  <c r="AV1525" i="7"/>
  <c r="AV1453" i="7"/>
  <c r="AV1381" i="7"/>
  <c r="AV1309" i="7"/>
  <c r="AV1237" i="7"/>
  <c r="AV2424" i="7"/>
  <c r="AV2319" i="7"/>
  <c r="AV2031" i="7"/>
  <c r="AV1786" i="7"/>
  <c r="AV1639" i="7"/>
  <c r="AV1524" i="7"/>
  <c r="AV1452" i="7"/>
  <c r="AV1380" i="7"/>
  <c r="AV1308" i="7"/>
  <c r="AV1236" i="7"/>
  <c r="AV1164" i="7"/>
  <c r="AV1092" i="7"/>
  <c r="AV1020" i="7"/>
  <c r="AV4243" i="7"/>
  <c r="AV1579" i="7"/>
  <c r="AV1911" i="7"/>
  <c r="AV1660" i="7"/>
  <c r="AV1541" i="7"/>
  <c r="AV1469" i="7"/>
  <c r="AV1397" i="7"/>
  <c r="AV1325" i="7"/>
  <c r="AV1253" i="7"/>
  <c r="AV1181" i="7"/>
  <c r="AV1109" i="7"/>
  <c r="AV1037" i="7"/>
  <c r="AV965" i="7"/>
  <c r="AV2443" i="7"/>
  <c r="AV2097" i="7"/>
  <c r="AV1675" i="7"/>
  <c r="AV2412" i="7"/>
  <c r="AV1699" i="7"/>
  <c r="AV1552" i="7"/>
  <c r="AV1480" i="7"/>
  <c r="AV1408" i="7"/>
  <c r="AV1336" i="7"/>
  <c r="AV1264" i="7"/>
  <c r="AV2878" i="7"/>
  <c r="AV1623" i="7"/>
  <c r="AV2235" i="7"/>
  <c r="AV1947" i="7"/>
  <c r="AV1707" i="7"/>
  <c r="AV1570" i="7"/>
  <c r="AV1491" i="7"/>
  <c r="AV1419" i="7"/>
  <c r="AV1347" i="7"/>
  <c r="AV1275" i="7"/>
  <c r="AV1203" i="7"/>
  <c r="AV1131" i="7"/>
  <c r="AV1059" i="7"/>
  <c r="AV987" i="7"/>
  <c r="AV1725" i="7"/>
  <c r="AV1656" i="7"/>
  <c r="AV961" i="7"/>
  <c r="AV1352" i="7"/>
  <c r="AV1070" i="7"/>
  <c r="AV901" i="7"/>
  <c r="AV829" i="7"/>
  <c r="AV757" i="7"/>
  <c r="AV685" i="7"/>
  <c r="AV613" i="7"/>
  <c r="AV541" i="7"/>
  <c r="AV469" i="7"/>
  <c r="AV397" i="7"/>
  <c r="AV325" i="7"/>
  <c r="AV253" i="7"/>
  <c r="AV181" i="7"/>
  <c r="AV1532" i="7"/>
  <c r="AV994" i="7"/>
  <c r="AV1141" i="7"/>
  <c r="AV938" i="7"/>
  <c r="AV852" i="7"/>
  <c r="AV780" i="7"/>
  <c r="AV708" i="7"/>
  <c r="AV636" i="7"/>
  <c r="AV564" i="7"/>
  <c r="AV492" i="7"/>
  <c r="AV420" i="7"/>
  <c r="AV348" i="7"/>
  <c r="AV276" i="7"/>
  <c r="AV204" i="7"/>
  <c r="AV1418" i="7"/>
  <c r="AV1099" i="7"/>
  <c r="AV1601" i="7"/>
  <c r="AV1150" i="7"/>
  <c r="AV2085" i="7"/>
  <c r="AV1207" i="7"/>
  <c r="AV956" i="7"/>
  <c r="AV862" i="7"/>
  <c r="AV790" i="7"/>
  <c r="AV718" i="7"/>
  <c r="AV4432" i="7"/>
  <c r="AV5088" i="7"/>
  <c r="AV4544" i="7"/>
  <c r="AV4347" i="7"/>
  <c r="AV4203" i="7"/>
  <c r="AV4499" i="7"/>
  <c r="AV3848" i="7"/>
  <c r="AV4214" i="7"/>
  <c r="AV3733" i="7"/>
  <c r="AV3589" i="7"/>
  <c r="AV3445" i="7"/>
  <c r="AV4388" i="7"/>
  <c r="AV4000" i="7"/>
  <c r="AV3806" i="7"/>
  <c r="AV4213" i="7"/>
  <c r="AV3732" i="7"/>
  <c r="AV3588" i="7"/>
  <c r="AV3444" i="7"/>
  <c r="AV3306" i="7"/>
  <c r="AV3198" i="7"/>
  <c r="AV3090" i="7"/>
  <c r="AV4023" i="7"/>
  <c r="AV3860" i="7"/>
  <c r="AV4364" i="7"/>
  <c r="AV4054" i="7"/>
  <c r="AV3737" i="7"/>
  <c r="AV3629" i="7"/>
  <c r="AV3527" i="7"/>
  <c r="AV3443" i="7"/>
  <c r="AV3353" i="7"/>
  <c r="AV3269" i="7"/>
  <c r="AV3185" i="7"/>
  <c r="AV4569" i="7"/>
  <c r="AV4246" i="7"/>
  <c r="AV4022" i="7"/>
  <c r="AV3902" i="7"/>
  <c r="AV3797" i="7"/>
  <c r="AV4363" i="7"/>
  <c r="AV4147" i="7"/>
  <c r="AV3778" i="7"/>
  <c r="AV3706" i="7"/>
  <c r="AV3634" i="7"/>
  <c r="AV3562" i="7"/>
  <c r="AV3490" i="7"/>
  <c r="AV3418" i="7"/>
  <c r="AV4382" i="7"/>
  <c r="AV3965" i="7"/>
  <c r="AV3879" i="7"/>
  <c r="AV5018" i="7"/>
  <c r="AV4352" i="7"/>
  <c r="AV4136" i="7"/>
  <c r="AV3777" i="7"/>
  <c r="AV3705" i="7"/>
  <c r="AV3633" i="7"/>
  <c r="AV3561" i="7"/>
  <c r="AV3489" i="7"/>
  <c r="AV3417" i="7"/>
  <c r="AV3345" i="7"/>
  <c r="AV3273" i="7"/>
  <c r="AV3892" i="7"/>
  <c r="AV3217" i="7"/>
  <c r="AV3100" i="7"/>
  <c r="AV3021" i="7"/>
  <c r="AV2949" i="7"/>
  <c r="AV2877" i="7"/>
  <c r="AV2805" i="7"/>
  <c r="AV2733" i="7"/>
  <c r="AV2661" i="7"/>
  <c r="AV2589" i="7"/>
  <c r="AV2517" i="7"/>
  <c r="AV3482" i="7"/>
  <c r="AV3319" i="7"/>
  <c r="AV3928" i="7"/>
  <c r="AV3106" i="7"/>
  <c r="AV3026" i="7"/>
  <c r="AV2954" i="7"/>
  <c r="AV2882" i="7"/>
  <c r="AV2810" i="7"/>
  <c r="AV2738" i="7"/>
  <c r="AV2666" i="7"/>
  <c r="AV2594" i="7"/>
  <c r="AV2522" i="7"/>
  <c r="AV2450" i="7"/>
  <c r="AV2378" i="7"/>
  <c r="AV4502" i="7"/>
  <c r="AV3656" i="7"/>
  <c r="AV3290" i="7"/>
  <c r="AV5236" i="7"/>
  <c r="AV3921" i="7"/>
  <c r="AV3206" i="7"/>
  <c r="AV3069" i="7"/>
  <c r="AV2995" i="7"/>
  <c r="AV2923" i="7"/>
  <c r="AV2851" i="7"/>
  <c r="AV2779" i="7"/>
  <c r="AV2707" i="7"/>
  <c r="AV2635" i="7"/>
  <c r="AV2563" i="7"/>
  <c r="AV2491" i="7"/>
  <c r="AV3343" i="7"/>
  <c r="AV4370" i="7"/>
  <c r="AV3157" i="7"/>
  <c r="AV3061" i="7"/>
  <c r="AV2988" i="7"/>
  <c r="AV2916" i="7"/>
  <c r="AV2844" i="7"/>
  <c r="AV2772" i="7"/>
  <c r="AV2700" i="7"/>
  <c r="AV2628" i="7"/>
  <c r="AV3827" i="7"/>
  <c r="AV3512" i="7"/>
  <c r="AV3368" i="7"/>
  <c r="AV4448" i="7"/>
  <c r="AV3322" i="7"/>
  <c r="AV3110" i="7"/>
  <c r="AV3029" i="7"/>
  <c r="AV2957" i="7"/>
  <c r="AV2885" i="7"/>
  <c r="AV2813" i="7"/>
  <c r="AV2741" i="7"/>
  <c r="AV2669" i="7"/>
  <c r="AV2597" i="7"/>
  <c r="AV3250" i="7"/>
  <c r="AV2436" i="7"/>
  <c r="AV3123" i="7"/>
  <c r="AV2824" i="7"/>
  <c r="AV2488" i="7"/>
  <c r="AV2312" i="7"/>
  <c r="AV2240" i="7"/>
  <c r="AV2168" i="7"/>
  <c r="AV2096" i="7"/>
  <c r="AV2024" i="7"/>
  <c r="AV1952" i="7"/>
  <c r="AV1880" i="7"/>
  <c r="AV1808" i="7"/>
  <c r="AV1736" i="7"/>
  <c r="AV1664" i="7"/>
  <c r="AV1592" i="7"/>
  <c r="AV3320" i="7"/>
  <c r="AV2422" i="7"/>
  <c r="AV3277" i="7"/>
  <c r="AV2415" i="7"/>
  <c r="AV2287" i="7"/>
  <c r="AV2215" i="7"/>
  <c r="AV2143" i="7"/>
  <c r="AV2071" i="7"/>
  <c r="AV1999" i="7"/>
  <c r="AV1927" i="7"/>
  <c r="AV1855" i="7"/>
  <c r="AV1783" i="7"/>
  <c r="AV3899" i="7"/>
  <c r="AV2890" i="7"/>
  <c r="AV2602" i="7"/>
  <c r="AV2388" i="7"/>
  <c r="AV2501" i="7"/>
  <c r="AV2316" i="7"/>
  <c r="AV2244" i="7"/>
  <c r="AV2172" i="7"/>
  <c r="AV2100" i="7"/>
  <c r="AV2028" i="7"/>
  <c r="AV1956" i="7"/>
  <c r="AV1884" i="7"/>
  <c r="AV1812" i="7"/>
  <c r="AV1740" i="7"/>
  <c r="AV1668" i="7"/>
  <c r="AV2493" i="7"/>
  <c r="AV2328" i="7"/>
  <c r="AV2932" i="7"/>
  <c r="AV2644" i="7"/>
  <c r="AV2347" i="7"/>
  <c r="AV2261" i="7"/>
  <c r="AV2189" i="7"/>
  <c r="AV2117" i="7"/>
  <c r="AV2045" i="7"/>
  <c r="AV1973" i="7"/>
  <c r="AV1901" i="7"/>
  <c r="AV1829" i="7"/>
  <c r="AV1757" i="7"/>
  <c r="AV2537" i="7"/>
  <c r="AV2346" i="7"/>
  <c r="AV2260" i="7"/>
  <c r="AV2188" i="7"/>
  <c r="AV2116" i="7"/>
  <c r="AV2044" i="7"/>
  <c r="AV1972" i="7"/>
  <c r="AV2518" i="7"/>
  <c r="AV1791" i="7"/>
  <c r="AV1633" i="7"/>
  <c r="AV1519" i="7"/>
  <c r="AV1447" i="7"/>
  <c r="AV1375" i="7"/>
  <c r="AV1303" i="7"/>
  <c r="AV1231" i="7"/>
  <c r="AV2398" i="7"/>
  <c r="AV2295" i="7"/>
  <c r="AV2007" i="7"/>
  <c r="AV1773" i="7"/>
  <c r="AV1632" i="7"/>
  <c r="AV1518" i="7"/>
  <c r="AV1446" i="7"/>
  <c r="AV1374" i="7"/>
  <c r="AV1302" i="7"/>
  <c r="AV1230" i="7"/>
  <c r="AV1158" i="7"/>
  <c r="AV1086" i="7"/>
  <c r="AV1014" i="7"/>
  <c r="AV3596" i="7"/>
  <c r="AV1566" i="7"/>
  <c r="AV1893" i="7"/>
  <c r="AV1653" i="7"/>
  <c r="AV1535" i="7"/>
  <c r="AV1463" i="7"/>
  <c r="AV1391" i="7"/>
  <c r="AV1319" i="7"/>
  <c r="AV1247" i="7"/>
  <c r="AV1175" i="7"/>
  <c r="AV1103" i="7"/>
  <c r="AV1031" i="7"/>
  <c r="AV959" i="7"/>
  <c r="AV2417" i="7"/>
  <c r="AV2073" i="7"/>
  <c r="AV1667" i="7"/>
  <c r="AV2386" i="7"/>
  <c r="AV1683" i="7"/>
  <c r="AV1546" i="7"/>
  <c r="AV1474" i="7"/>
  <c r="AV1402" i="7"/>
  <c r="AV1330" i="7"/>
  <c r="AV1258" i="7"/>
  <c r="AV2782" i="7"/>
  <c r="AV1603" i="7"/>
  <c r="AV2211" i="7"/>
  <c r="AV1923" i="7"/>
  <c r="AV1697" i="7"/>
  <c r="AV1557" i="7"/>
  <c r="AV1485" i="7"/>
  <c r="AV1413" i="7"/>
  <c r="AV1341" i="7"/>
  <c r="AV1269" i="7"/>
  <c r="AV1197" i="7"/>
  <c r="AV1125" i="7"/>
  <c r="AV1053" i="7"/>
  <c r="AV981" i="7"/>
  <c r="AV1689" i="7"/>
  <c r="AV1538" i="7"/>
  <c r="AV946" i="7"/>
  <c r="AV1328" i="7"/>
  <c r="AV1060" i="7"/>
  <c r="AV895" i="7"/>
  <c r="AV823" i="7"/>
  <c r="AV751" i="7"/>
  <c r="AV679" i="7"/>
  <c r="AV607" i="7"/>
  <c r="AV535" i="7"/>
  <c r="AV463" i="7"/>
  <c r="AV391" i="7"/>
  <c r="AV319" i="7"/>
  <c r="AV247" i="7"/>
  <c r="AV175" i="7"/>
  <c r="AV1496" i="7"/>
  <c r="AV976" i="7"/>
  <c r="AV1130" i="7"/>
  <c r="AV925" i="7"/>
  <c r="AV846" i="7"/>
  <c r="AV774" i="7"/>
  <c r="AV702" i="7"/>
  <c r="AV630" i="7"/>
  <c r="AV558" i="7"/>
  <c r="AV486" i="7"/>
  <c r="AV414" i="7"/>
  <c r="AV342" i="7"/>
  <c r="AV270" i="7"/>
  <c r="AV198" i="7"/>
  <c r="AV1394" i="7"/>
  <c r="AV1088" i="7"/>
  <c r="AV2574" i="7"/>
  <c r="AV1138" i="7"/>
  <c r="AV1941" i="7"/>
  <c r="AV1192" i="7"/>
  <c r="AV949" i="7"/>
  <c r="AV856" i="7"/>
  <c r="AV784" i="7"/>
  <c r="AV712" i="7"/>
  <c r="AV640" i="7"/>
  <c r="AV568" i="7"/>
  <c r="AV496" i="7"/>
  <c r="AV424" i="7"/>
  <c r="AV1160" i="7"/>
  <c r="AV915" i="7"/>
  <c r="AV843" i="7"/>
  <c r="AV771" i="7"/>
  <c r="AV699" i="7"/>
  <c r="AV627" i="7"/>
  <c r="AV555" i="7"/>
  <c r="AV483" i="7"/>
  <c r="AV411" i="7"/>
  <c r="AV339" i="7"/>
  <c r="AV267" i="7"/>
  <c r="AV1508" i="7"/>
  <c r="AV1189" i="7"/>
  <c r="AV962" i="7"/>
  <c r="AV779" i="7"/>
  <c r="AV551" i="7"/>
  <c r="AV292" i="7"/>
  <c r="AV145" i="7"/>
  <c r="AV74" i="7"/>
  <c r="AV322" i="7"/>
  <c r="AV824" i="7"/>
  <c r="AV226" i="7"/>
  <c r="AV126" i="7"/>
  <c r="AV2181" i="7"/>
  <c r="AV749" i="7"/>
  <c r="AV530" i="7"/>
  <c r="AV299" i="7"/>
  <c r="AV1177" i="7"/>
  <c r="AV563" i="7"/>
  <c r="AV320" i="7"/>
  <c r="AV168" i="7"/>
  <c r="AV89" i="7"/>
  <c r="AV866" i="7"/>
  <c r="AV278" i="7"/>
  <c r="AV1810" i="7"/>
  <c r="AV404" i="7"/>
  <c r="AV195" i="7"/>
  <c r="AV100" i="7"/>
  <c r="AV650" i="7"/>
  <c r="AV434" i="7"/>
  <c r="AV1108" i="7"/>
  <c r="AV386" i="7"/>
  <c r="AV412" i="7"/>
  <c r="AV185" i="7"/>
  <c r="AV98" i="7"/>
  <c r="AV464" i="7"/>
  <c r="AV449" i="7"/>
  <c r="AV61" i="7"/>
  <c r="AV52" i="7"/>
  <c r="AV629" i="7"/>
  <c r="AV734" i="7"/>
  <c r="AV611" i="7"/>
  <c r="AV500" i="7"/>
  <c r="AV123" i="7"/>
  <c r="AV4396" i="7"/>
  <c r="AV5052" i="7"/>
  <c r="AV4505" i="7"/>
  <c r="AV4341" i="7"/>
  <c r="AV4197" i="7"/>
  <c r="AV4378" i="7"/>
  <c r="AV3841" i="7"/>
  <c r="AV4196" i="7"/>
  <c r="AV3727" i="7"/>
  <c r="AV3583" i="7"/>
  <c r="AV3439" i="7"/>
  <c r="AV4366" i="7"/>
  <c r="AV3985" i="7"/>
  <c r="AV3793" i="7"/>
  <c r="AV4195" i="7"/>
  <c r="AV3726" i="7"/>
  <c r="AV3582" i="7"/>
  <c r="AV3438" i="7"/>
  <c r="AV3300" i="7"/>
  <c r="AV3192" i="7"/>
  <c r="AV3084" i="7"/>
  <c r="AV3999" i="7"/>
  <c r="AV3853" i="7"/>
  <c r="AV4346" i="7"/>
  <c r="AV4039" i="7"/>
  <c r="AV3731" i="7"/>
  <c r="AV3623" i="7"/>
  <c r="AV3521" i="7"/>
  <c r="AV3437" i="7"/>
  <c r="AV3347" i="7"/>
  <c r="AV3263" i="7"/>
  <c r="AV3173" i="7"/>
  <c r="AV4530" i="7"/>
  <c r="AV4228" i="7"/>
  <c r="AV3998" i="7"/>
  <c r="AV3895" i="7"/>
  <c r="AV5823" i="7"/>
  <c r="AV4345" i="7"/>
  <c r="AV4129" i="7"/>
  <c r="AV3772" i="7"/>
  <c r="AV3700" i="7"/>
  <c r="AV3628" i="7"/>
  <c r="AV3556" i="7"/>
  <c r="AV3484" i="7"/>
  <c r="AV3412" i="7"/>
  <c r="AV4093" i="7"/>
  <c r="AV3958" i="7"/>
  <c r="AV3872" i="7"/>
  <c r="AV4964" i="7"/>
  <c r="AV4334" i="7"/>
  <c r="AV4118" i="7"/>
  <c r="AV3771" i="7"/>
  <c r="AV3699" i="7"/>
  <c r="AV3627" i="7"/>
  <c r="AV3555" i="7"/>
  <c r="AV3483" i="7"/>
  <c r="AV3411" i="7"/>
  <c r="AV3339" i="7"/>
  <c r="AV3267" i="7"/>
  <c r="AV3849" i="7"/>
  <c r="AV3208" i="7"/>
  <c r="AV3093" i="7"/>
  <c r="AV3015" i="7"/>
  <c r="AV2943" i="7"/>
  <c r="AV2871" i="7"/>
  <c r="AV2799" i="7"/>
  <c r="AV2727" i="7"/>
  <c r="AV2655" i="7"/>
  <c r="AV2583" i="7"/>
  <c r="AV2511" i="7"/>
  <c r="AV3470" i="7"/>
  <c r="AV3301" i="7"/>
  <c r="AV3885" i="7"/>
  <c r="AV3099" i="7"/>
  <c r="AV3020" i="7"/>
  <c r="AV2948" i="7"/>
  <c r="AV2876" i="7"/>
  <c r="AV2804" i="7"/>
  <c r="AV2732" i="7"/>
  <c r="AV2660" i="7"/>
  <c r="AV2588" i="7"/>
  <c r="AV2516" i="7"/>
  <c r="AV2444" i="7"/>
  <c r="AV2372" i="7"/>
  <c r="AV4333" i="7"/>
  <c r="AV3626" i="7"/>
  <c r="AV3272" i="7"/>
  <c r="AV4853" i="7"/>
  <c r="AV3878" i="7"/>
  <c r="AV3182" i="7"/>
  <c r="AV3062" i="7"/>
  <c r="AV2989" i="7"/>
  <c r="AV2917" i="7"/>
  <c r="AV2845" i="7"/>
  <c r="AV2773" i="7"/>
  <c r="AV2701" i="7"/>
  <c r="AV2629" i="7"/>
  <c r="AV2557" i="7"/>
  <c r="AV2485" i="7"/>
  <c r="AV3325" i="7"/>
  <c r="AV3957" i="7"/>
  <c r="AV3148" i="7"/>
  <c r="AV3054" i="7"/>
  <c r="AV2982" i="7"/>
  <c r="AV2910" i="7"/>
  <c r="AV2838" i="7"/>
  <c r="AV2766" i="7"/>
  <c r="AV2694" i="7"/>
  <c r="AV2622" i="7"/>
  <c r="AV3788" i="7"/>
  <c r="AV3500" i="7"/>
  <c r="AV3350" i="7"/>
  <c r="AV4360" i="7"/>
  <c r="AV3304" i="7"/>
  <c r="AV3103" i="7"/>
  <c r="AV3023" i="7"/>
  <c r="AV2951" i="7"/>
  <c r="AV2879" i="7"/>
  <c r="AV2807" i="7"/>
  <c r="AV2735" i="7"/>
  <c r="AV2663" i="7"/>
  <c r="AV2591" i="7"/>
  <c r="AV3187" i="7"/>
  <c r="AV2423" i="7"/>
  <c r="AV3094" i="7"/>
  <c r="AV2800" i="7"/>
  <c r="AV2464" i="7"/>
  <c r="AV2306" i="7"/>
  <c r="AV2234" i="7"/>
  <c r="AV2162" i="7"/>
  <c r="AV2090" i="7"/>
  <c r="AV2018" i="7"/>
  <c r="AV1946" i="7"/>
  <c r="AV1874" i="7"/>
  <c r="AV1802" i="7"/>
  <c r="AV1730" i="7"/>
  <c r="AV1658" i="7"/>
  <c r="AV1586" i="7"/>
  <c r="AV3284" i="7"/>
  <c r="AV2409" i="7"/>
  <c r="AV3211" i="7"/>
  <c r="AV2395" i="7"/>
  <c r="AV2281" i="7"/>
  <c r="AV2209" i="7"/>
  <c r="AV2137" i="7"/>
  <c r="AV2065" i="7"/>
  <c r="AV1993" i="7"/>
  <c r="AV1921" i="7"/>
  <c r="AV1849" i="7"/>
  <c r="AV1777" i="7"/>
  <c r="AV3242" i="7"/>
  <c r="AV2866" i="7"/>
  <c r="AV2584" i="7"/>
  <c r="AV2375" i="7"/>
  <c r="AV2477" i="7"/>
  <c r="AV2310" i="7"/>
  <c r="AV2238" i="7"/>
  <c r="AV2166" i="7"/>
  <c r="AV2094" i="7"/>
  <c r="AV2022" i="7"/>
  <c r="AV1950" i="7"/>
  <c r="AV1878" i="7"/>
  <c r="AV1806" i="7"/>
  <c r="AV1734" i="7"/>
  <c r="AV1662" i="7"/>
  <c r="AV2484" i="7"/>
  <c r="AV4543" i="7"/>
  <c r="AV2908" i="7"/>
  <c r="AV2620" i="7"/>
  <c r="AV2334" i="7"/>
  <c r="AV2255" i="7"/>
  <c r="AV2183" i="7"/>
  <c r="AV2111" i="7"/>
  <c r="AV2039" i="7"/>
  <c r="AV1967" i="7"/>
  <c r="AV1895" i="7"/>
  <c r="AV1823" i="7"/>
  <c r="AV1751" i="7"/>
  <c r="AV2499" i="7"/>
  <c r="AV2333" i="7"/>
  <c r="AV2254" i="7"/>
  <c r="AV2182" i="7"/>
  <c r="AV2110" i="7"/>
  <c r="AV2038" i="7"/>
  <c r="AV1966" i="7"/>
  <c r="AV2483" i="7"/>
  <c r="AV1774" i="7"/>
  <c r="AV1620" i="7"/>
  <c r="AV1513" i="7"/>
  <c r="AV1441" i="7"/>
  <c r="AV1369" i="7"/>
  <c r="AV1297" i="7"/>
  <c r="AV1225" i="7"/>
  <c r="AV1744" i="7"/>
  <c r="AV2271" i="7"/>
  <c r="AV1983" i="7"/>
  <c r="AV1731" i="7"/>
  <c r="AV1619" i="7"/>
  <c r="AV1512" i="7"/>
  <c r="AV1440" i="7"/>
  <c r="AV1368" i="7"/>
  <c r="AV1296" i="7"/>
  <c r="AV1224" i="7"/>
  <c r="AV1152" i="7"/>
  <c r="AV1080" i="7"/>
  <c r="AV1008" i="7"/>
  <c r="AV2550" i="7"/>
  <c r="AV3101" i="7"/>
  <c r="AV1875" i="7"/>
  <c r="AV1645" i="7"/>
  <c r="AV1529" i="7"/>
  <c r="AV1457" i="7"/>
  <c r="AV1385" i="7"/>
  <c r="AV1313" i="7"/>
  <c r="AV1241" i="7"/>
  <c r="AV1169" i="7"/>
  <c r="AV1097" i="7"/>
  <c r="AV1025" i="7"/>
  <c r="AV953" i="7"/>
  <c r="AV2391" i="7"/>
  <c r="AV2049" i="7"/>
  <c r="AV1624" i="7"/>
  <c r="AV1906" i="7"/>
  <c r="AV1659" i="7"/>
  <c r="AV1540" i="7"/>
  <c r="AV1468" i="7"/>
  <c r="AV1396" i="7"/>
  <c r="AV1324" i="7"/>
  <c r="AV1252" i="7"/>
  <c r="AV2686" i="7"/>
  <c r="AV1590" i="7"/>
  <c r="AV2187" i="7"/>
  <c r="AV1905" i="7"/>
  <c r="AV1681" i="7"/>
  <c r="AV1551" i="7"/>
  <c r="AV1479" i="7"/>
  <c r="AV1407" i="7"/>
  <c r="AV1335" i="7"/>
  <c r="AV1263" i="7"/>
  <c r="AV1191" i="7"/>
  <c r="AV1119" i="7"/>
  <c r="AV1047" i="7"/>
  <c r="AV975" i="7"/>
  <c r="AV1665" i="7"/>
  <c r="AV1502" i="7"/>
  <c r="AV933" i="7"/>
  <c r="AV1304" i="7"/>
  <c r="AV1040" i="7"/>
  <c r="AV889" i="7"/>
  <c r="AV817" i="7"/>
  <c r="AV745" i="7"/>
  <c r="AV673" i="7"/>
  <c r="AV601" i="7"/>
  <c r="AV529" i="7"/>
  <c r="AV457" i="7"/>
  <c r="AV385" i="7"/>
  <c r="AV313" i="7"/>
  <c r="AV241" i="7"/>
  <c r="AV169" i="7"/>
  <c r="AV1460" i="7"/>
  <c r="AV945" i="7"/>
  <c r="AV1120" i="7"/>
  <c r="AV912" i="7"/>
  <c r="AV840" i="7"/>
  <c r="AV768" i="7"/>
  <c r="AV696" i="7"/>
  <c r="AV624" i="7"/>
  <c r="AV552" i="7"/>
  <c r="AV480" i="7"/>
  <c r="AV408" i="7"/>
  <c r="AV336" i="7"/>
  <c r="AV264" i="7"/>
  <c r="AV192" i="7"/>
  <c r="AV1370" i="7"/>
  <c r="AV1078" i="7"/>
  <c r="AV1828" i="7"/>
  <c r="AV1087" i="7"/>
  <c r="AV1679" i="7"/>
  <c r="AV1148" i="7"/>
  <c r="AV936" i="7"/>
  <c r="AV850" i="7"/>
  <c r="AV778" i="7"/>
  <c r="AV706" i="7"/>
  <c r="AV634" i="7"/>
  <c r="AV562" i="7"/>
  <c r="AV490" i="7"/>
  <c r="AV3046" i="7"/>
  <c r="AV1147" i="7"/>
  <c r="AV909" i="7"/>
  <c r="AV837" i="7"/>
  <c r="AV765" i="7"/>
  <c r="AV693" i="7"/>
  <c r="AV621" i="7"/>
  <c r="AV549" i="7"/>
  <c r="AV477" i="7"/>
  <c r="AV405" i="7"/>
  <c r="AV333" i="7"/>
  <c r="AV261" i="7"/>
  <c r="AV1472" i="7"/>
  <c r="AV1174" i="7"/>
  <c r="AV934" i="7"/>
  <c r="AV755" i="7"/>
  <c r="AV533" i="7"/>
  <c r="AV281" i="7"/>
  <c r="AV139" i="7"/>
  <c r="AV59" i="7"/>
  <c r="AV311" i="7"/>
  <c r="AV800" i="7"/>
  <c r="AV219" i="7"/>
  <c r="AV120" i="7"/>
  <c r="AV1180" i="7"/>
  <c r="AV5021" i="7"/>
  <c r="AV4861" i="7"/>
  <c r="AV4473" i="7"/>
  <c r="AV4329" i="7"/>
  <c r="AV4185" i="7"/>
  <c r="AV4058" i="7"/>
  <c r="AV3820" i="7"/>
  <c r="AV4160" i="7"/>
  <c r="AV3715" i="7"/>
  <c r="AV3571" i="7"/>
  <c r="AV3427" i="7"/>
  <c r="AV4330" i="7"/>
  <c r="AV3969" i="7"/>
  <c r="AV5314" i="7"/>
  <c r="AV4159" i="7"/>
  <c r="AV3714" i="7"/>
  <c r="AV3570" i="7"/>
  <c r="AV3426" i="7"/>
  <c r="AV3294" i="7"/>
  <c r="AV3186" i="7"/>
  <c r="AV3078" i="7"/>
  <c r="AV3975" i="7"/>
  <c r="AV3845" i="7"/>
  <c r="AV4328" i="7"/>
  <c r="AV4030" i="7"/>
  <c r="AV3725" i="7"/>
  <c r="AV3617" i="7"/>
  <c r="AV3515" i="7"/>
  <c r="AV3425" i="7"/>
  <c r="AV3341" i="7"/>
  <c r="AV3257" i="7"/>
  <c r="AV3167" i="7"/>
  <c r="AV4472" i="7"/>
  <c r="AV4210" i="7"/>
  <c r="AV3974" i="7"/>
  <c r="AV3887" i="7"/>
  <c r="AV5028" i="7"/>
  <c r="AV4327" i="7"/>
  <c r="AV4111" i="7"/>
  <c r="AV3766" i="7"/>
  <c r="AV3694" i="7"/>
  <c r="AV3622" i="7"/>
  <c r="AV3550" i="7"/>
  <c r="AV3478" i="7"/>
  <c r="AV3406" i="7"/>
  <c r="AV4084" i="7"/>
  <c r="AV3951" i="7"/>
  <c r="AV3865" i="7"/>
  <c r="AV4910" i="7"/>
  <c r="AV4316" i="7"/>
  <c r="AV4100" i="7"/>
  <c r="AV3765" i="7"/>
  <c r="AV3693" i="7"/>
  <c r="AV3621" i="7"/>
  <c r="AV3549" i="7"/>
  <c r="AV3477" i="7"/>
  <c r="AV3405" i="7"/>
  <c r="AV3333" i="7"/>
  <c r="AV3261" i="7"/>
  <c r="AV3808" i="7"/>
  <c r="AV3193" i="7"/>
  <c r="AV3086" i="7"/>
  <c r="AV3009" i="7"/>
  <c r="AV2937" i="7"/>
  <c r="AV2865" i="7"/>
  <c r="AV2793" i="7"/>
  <c r="AV2721" i="7"/>
  <c r="AV2649" i="7"/>
  <c r="AV2577" i="7"/>
  <c r="AV4671" i="7"/>
  <c r="AV3458" i="7"/>
  <c r="AV3283" i="7"/>
  <c r="AV3842" i="7"/>
  <c r="AV3092" i="7"/>
  <c r="AV3014" i="7"/>
  <c r="AV2942" i="7"/>
  <c r="AV2870" i="7"/>
  <c r="AV2798" i="7"/>
  <c r="AV2726" i="7"/>
  <c r="AV2654" i="7"/>
  <c r="AV2582" i="7"/>
  <c r="AV2510" i="7"/>
  <c r="AV2438" i="7"/>
  <c r="AV2366" i="7"/>
  <c r="AV4279" i="7"/>
  <c r="AV3608" i="7"/>
  <c r="AV3247" i="7"/>
  <c r="AV4602" i="7"/>
  <c r="AV3835" i="7"/>
  <c r="AV3158" i="7"/>
  <c r="AV3055" i="7"/>
  <c r="AV2983" i="7"/>
  <c r="AV2911" i="7"/>
  <c r="AV2839" i="7"/>
  <c r="AV2767" i="7"/>
  <c r="AV2695" i="7"/>
  <c r="AV2623" i="7"/>
  <c r="AV2551" i="7"/>
  <c r="AV2479" i="7"/>
  <c r="AV3307" i="7"/>
  <c r="AV3914" i="7"/>
  <c r="AV3133" i="7"/>
  <c r="AV3048" i="7"/>
  <c r="AV2976" i="7"/>
  <c r="AV2904" i="7"/>
  <c r="AV2832" i="7"/>
  <c r="AV2760" i="7"/>
  <c r="AV2688" i="7"/>
  <c r="AV2616" i="7"/>
  <c r="AV3752" i="7"/>
  <c r="AV3488" i="7"/>
  <c r="AV3332" i="7"/>
  <c r="AV4306" i="7"/>
  <c r="AV3286" i="7"/>
  <c r="AV3095" i="7"/>
  <c r="AV3017" i="7"/>
  <c r="AV2945" i="7"/>
  <c r="AV2873" i="7"/>
  <c r="AV2801" i="7"/>
  <c r="AV2729" i="7"/>
  <c r="AV2657" i="7"/>
  <c r="AV2585" i="7"/>
  <c r="AV3154" i="7"/>
  <c r="AV2410" i="7"/>
  <c r="AV3065" i="7"/>
  <c r="AV2776" i="7"/>
  <c r="AV2442" i="7"/>
  <c r="AV2300" i="7"/>
  <c r="AV2228" i="7"/>
  <c r="AV2156" i="7"/>
  <c r="AV2084" i="7"/>
  <c r="AV2012" i="7"/>
  <c r="AV1940" i="7"/>
  <c r="AV1868" i="7"/>
  <c r="AV1796" i="7"/>
  <c r="AV1724" i="7"/>
  <c r="AV1652" i="7"/>
  <c r="AV1580" i="7"/>
  <c r="AV3249" i="7"/>
  <c r="AV2389" i="7"/>
  <c r="AV3178" i="7"/>
  <c r="AV2382" i="7"/>
  <c r="AV2275" i="7"/>
  <c r="AV2203" i="7"/>
  <c r="AV2131" i="7"/>
  <c r="AV2059" i="7"/>
  <c r="AV1987" i="7"/>
  <c r="AV1915" i="7"/>
  <c r="AV1843" i="7"/>
  <c r="AV1771" i="7"/>
  <c r="AV3146" i="7"/>
  <c r="AV2842" i="7"/>
  <c r="AV2566" i="7"/>
  <c r="AV2362" i="7"/>
  <c r="AV2453" i="7"/>
  <c r="AV2304" i="7"/>
  <c r="AV2232" i="7"/>
  <c r="AV2160" i="7"/>
  <c r="AV2088" i="7"/>
  <c r="AV2016" i="7"/>
  <c r="AV1944" i="7"/>
  <c r="AV1872" i="7"/>
  <c r="AV1800" i="7"/>
  <c r="AV1728" i="7"/>
  <c r="AV4561" i="7"/>
  <c r="AV2469" i="7"/>
  <c r="AV4035" i="7"/>
  <c r="AV2884" i="7"/>
  <c r="AV2508" i="7"/>
  <c r="AV2321" i="7"/>
  <c r="AV2249" i="7"/>
  <c r="AV2177" i="7"/>
  <c r="AV2105" i="7"/>
  <c r="AV2033" i="7"/>
  <c r="AV1961" i="7"/>
  <c r="AV1889" i="7"/>
  <c r="AV1817" i="7"/>
  <c r="AV1745" i="7"/>
  <c r="AV2490" i="7"/>
  <c r="AV2320" i="7"/>
  <c r="AV2248" i="7"/>
  <c r="AV2176" i="7"/>
  <c r="AV2104" i="7"/>
  <c r="AV2032" i="7"/>
  <c r="AV1960" i="7"/>
  <c r="AV2425" i="7"/>
  <c r="AV1761" i="7"/>
  <c r="AV1607" i="7"/>
  <c r="AV1507" i="7"/>
  <c r="AV1435" i="7"/>
  <c r="AV1363" i="7"/>
  <c r="AV1291" i="7"/>
  <c r="AV4430" i="7"/>
  <c r="AV1678" i="7"/>
  <c r="AV2247" i="7"/>
  <c r="AV1959" i="7"/>
  <c r="AV1720" i="7"/>
  <c r="AV1606" i="7"/>
  <c r="AV1506" i="7"/>
  <c r="AV1434" i="7"/>
  <c r="AV1362" i="7"/>
  <c r="AV1290" i="7"/>
  <c r="AV1218" i="7"/>
  <c r="AV1146" i="7"/>
  <c r="AV1074" i="7"/>
  <c r="AV1002" i="7"/>
  <c r="AV2507" i="7"/>
  <c r="AV2998" i="7"/>
  <c r="AV1857" i="7"/>
  <c r="AV1638" i="7"/>
  <c r="AV1523" i="7"/>
  <c r="AV1451" i="7"/>
  <c r="AV1379" i="7"/>
  <c r="AV1307" i="7"/>
  <c r="AV1235" i="7"/>
  <c r="AV1163" i="7"/>
  <c r="AV1091" i="7"/>
  <c r="AV1019" i="7"/>
  <c r="AV947" i="7"/>
  <c r="AV2313" i="7"/>
  <c r="AV2025" i="7"/>
  <c r="AV1611" i="7"/>
  <c r="AV1888" i="7"/>
  <c r="AV1651" i="7"/>
  <c r="AV1534" i="7"/>
  <c r="AV1462" i="7"/>
  <c r="AV1390" i="7"/>
  <c r="AV1318" i="7"/>
  <c r="AV1246" i="7"/>
  <c r="AV2592" i="7"/>
  <c r="AV1577" i="7"/>
  <c r="AV2163" i="7"/>
  <c r="AV1887" i="7"/>
  <c r="AV1673" i="7"/>
  <c r="AV1545" i="7"/>
  <c r="AV1473" i="7"/>
  <c r="AV1401" i="7"/>
  <c r="AV1329" i="7"/>
  <c r="AV1257" i="7"/>
  <c r="AV1185" i="7"/>
  <c r="AV1113" i="7"/>
  <c r="AV1041" i="7"/>
  <c r="AV969" i="7"/>
  <c r="AV1615" i="7"/>
  <c r="AV1466" i="7"/>
  <c r="AV920" i="7"/>
  <c r="AV1280" i="7"/>
  <c r="AV1022" i="7"/>
  <c r="AV883" i="7"/>
  <c r="AV811" i="7"/>
  <c r="AV739" i="7"/>
  <c r="AV667" i="7"/>
  <c r="AV595" i="7"/>
  <c r="AV523" i="7"/>
  <c r="AV451" i="7"/>
  <c r="AV379" i="7"/>
  <c r="AV307" i="7"/>
  <c r="AV235" i="7"/>
  <c r="AV163" i="7"/>
  <c r="AV1424" i="7"/>
  <c r="AV932" i="7"/>
  <c r="AV1069" i="7"/>
  <c r="AV906" i="7"/>
  <c r="AV834" i="7"/>
  <c r="AV762" i="7"/>
  <c r="AV690" i="7"/>
  <c r="AV618" i="7"/>
  <c r="AV546" i="7"/>
  <c r="AV474" i="7"/>
  <c r="AV402" i="7"/>
  <c r="AV330" i="7"/>
  <c r="AV258" i="7"/>
  <c r="AV186" i="7"/>
  <c r="AV1346" i="7"/>
  <c r="AV958" i="7"/>
  <c r="AV1733" i="7"/>
  <c r="AV1076" i="7"/>
  <c r="AV1412" i="7"/>
  <c r="AV1117" i="7"/>
  <c r="AV916" i="7"/>
  <c r="AV844" i="7"/>
  <c r="AV772" i="7"/>
  <c r="AV700" i="7"/>
  <c r="AV628" i="7"/>
  <c r="AV556" i="7"/>
  <c r="AV484" i="7"/>
  <c r="AV2526" i="7"/>
  <c r="AV4913" i="7"/>
  <c r="AV4789" i="7"/>
  <c r="AV4455" i="7"/>
  <c r="AV4311" i="7"/>
  <c r="AV4167" i="7"/>
  <c r="AV3986" i="7"/>
  <c r="AV6174" i="7"/>
  <c r="AV4106" i="7"/>
  <c r="AV3697" i="7"/>
  <c r="AV3553" i="7"/>
  <c r="AV3409" i="7"/>
  <c r="AV4276" i="7"/>
  <c r="AV3947" i="7"/>
  <c r="AV4836" i="7"/>
  <c r="AV4105" i="7"/>
  <c r="AV3696" i="7"/>
  <c r="AV3552" i="7"/>
  <c r="AV3408" i="7"/>
  <c r="AV3282" i="7"/>
  <c r="AV3174" i="7"/>
  <c r="AV3066" i="7"/>
  <c r="AV3961" i="7"/>
  <c r="AV3831" i="7"/>
  <c r="AV4292" i="7"/>
  <c r="AV4006" i="7"/>
  <c r="AV3713" i="7"/>
  <c r="AV3605" i="7"/>
  <c r="AV3509" i="7"/>
  <c r="AV3419" i="7"/>
  <c r="AV3335" i="7"/>
  <c r="AV3245" i="7"/>
  <c r="AV3161" i="7"/>
  <c r="AV4454" i="7"/>
  <c r="AV4192" i="7"/>
  <c r="AV3967" i="7"/>
  <c r="AV3880" i="7"/>
  <c r="AV4772" i="7"/>
  <c r="AV4309" i="7"/>
  <c r="AV4077" i="7"/>
  <c r="AV3760" i="7"/>
  <c r="AV3688" i="7"/>
  <c r="AV3616" i="7"/>
  <c r="AV3544" i="7"/>
  <c r="AV3472" i="7"/>
  <c r="AV3400" i="7"/>
  <c r="AV4069" i="7"/>
  <c r="AV3944" i="7"/>
  <c r="AV3857" i="7"/>
  <c r="AV4860" i="7"/>
  <c r="AV4298" i="7"/>
  <c r="AV4076" i="7"/>
  <c r="AV3759" i="7"/>
  <c r="AV3687" i="7"/>
  <c r="AV3615" i="7"/>
  <c r="AV3543" i="7"/>
  <c r="AV3471" i="7"/>
  <c r="AV3399" i="7"/>
  <c r="AV3327" i="7"/>
  <c r="AV5681" i="7"/>
  <c r="AV3364" i="7"/>
  <c r="AV3184" i="7"/>
  <c r="AV3079" i="7"/>
  <c r="AV3003" i="7"/>
  <c r="AV2931" i="7"/>
  <c r="AV2859" i="7"/>
  <c r="AV2787" i="7"/>
  <c r="AV2715" i="7"/>
  <c r="AV2643" i="7"/>
  <c r="AV2571" i="7"/>
  <c r="AV4075" i="7"/>
  <c r="AV3446" i="7"/>
  <c r="AV3265" i="7"/>
  <c r="AV3255" i="7"/>
  <c r="AV3085" i="7"/>
  <c r="AV3008" i="7"/>
  <c r="AV2936" i="7"/>
  <c r="AV2864" i="7"/>
  <c r="AV2792" i="7"/>
  <c r="AV2720" i="7"/>
  <c r="AV2648" i="7"/>
  <c r="AV2576" i="7"/>
  <c r="AV2504" i="7"/>
  <c r="AV2432" i="7"/>
  <c r="AV2360" i="7"/>
  <c r="AV4225" i="7"/>
  <c r="AV3590" i="7"/>
  <c r="AV3238" i="7"/>
  <c r="AV4484" i="7"/>
  <c r="AV3795" i="7"/>
  <c r="AV3134" i="7"/>
  <c r="AV3049" i="7"/>
  <c r="AV2977" i="7"/>
  <c r="AV2905" i="7"/>
  <c r="AV2833" i="7"/>
  <c r="AV2761" i="7"/>
  <c r="AV2689" i="7"/>
  <c r="AV2617" i="7"/>
  <c r="AV2545" i="7"/>
  <c r="AV2473" i="7"/>
  <c r="AV3289" i="7"/>
  <c r="AV3871" i="7"/>
  <c r="AV3125" i="7"/>
  <c r="AV3042" i="7"/>
  <c r="AV2970" i="7"/>
  <c r="AV2898" i="7"/>
  <c r="AV2826" i="7"/>
  <c r="AV2754" i="7"/>
  <c r="AV2682" i="7"/>
  <c r="AV2610" i="7"/>
  <c r="AV3716" i="7"/>
  <c r="AV3476" i="7"/>
  <c r="AV3314" i="7"/>
  <c r="AV4252" i="7"/>
  <c r="AV3268" i="7"/>
  <c r="AV3088" i="7"/>
  <c r="AV3011" i="7"/>
  <c r="AV2939" i="7"/>
  <c r="AV2867" i="7"/>
  <c r="AV2795" i="7"/>
  <c r="AV2723" i="7"/>
  <c r="AV2651" i="7"/>
  <c r="AV2579" i="7"/>
  <c r="AV2590" i="7"/>
  <c r="AV2397" i="7"/>
  <c r="AV3040" i="7"/>
  <c r="AV2752" i="7"/>
  <c r="AV2429" i="7"/>
  <c r="AV2294" i="7"/>
  <c r="AV2222" i="7"/>
  <c r="AV2150" i="7"/>
  <c r="AV2078" i="7"/>
  <c r="AV2006" i="7"/>
  <c r="AV1934" i="7"/>
  <c r="AV1862" i="7"/>
  <c r="AV1790" i="7"/>
  <c r="AV1718" i="7"/>
  <c r="AV1646" i="7"/>
  <c r="AV1574" i="7"/>
  <c r="AV3153" i="7"/>
  <c r="AV2376" i="7"/>
  <c r="AV2532" i="7"/>
  <c r="AV2369" i="7"/>
  <c r="AV2269" i="7"/>
  <c r="AV2197" i="7"/>
  <c r="AV2125" i="7"/>
  <c r="AV2053" i="7"/>
  <c r="AV1981" i="7"/>
  <c r="AV1909" i="7"/>
  <c r="AV1837" i="7"/>
  <c r="AV1765" i="7"/>
  <c r="AV3116" i="7"/>
  <c r="AV2818" i="7"/>
  <c r="AV2554" i="7"/>
  <c r="AV2349" i="7"/>
  <c r="AV2440" i="7"/>
  <c r="AV2298" i="7"/>
  <c r="AV2226" i="7"/>
  <c r="AV2154" i="7"/>
  <c r="AV2082" i="7"/>
  <c r="AV2010" i="7"/>
  <c r="AV1938" i="7"/>
  <c r="AV1866" i="7"/>
  <c r="AV1794" i="7"/>
  <c r="AV1722" i="7"/>
  <c r="AV4042" i="7"/>
  <c r="AV2460" i="7"/>
  <c r="AV3856" i="7"/>
  <c r="AV2860" i="7"/>
  <c r="AV2500" i="7"/>
  <c r="AV2315" i="7"/>
  <c r="AV2243" i="7"/>
  <c r="AV2171" i="7"/>
  <c r="AV2099" i="7"/>
  <c r="AV2027" i="7"/>
  <c r="AV1955" i="7"/>
  <c r="AV1883" i="7"/>
  <c r="AV1811" i="7"/>
  <c r="AV1739" i="7"/>
  <c r="AV2475" i="7"/>
  <c r="AV2314" i="7"/>
  <c r="AV2242" i="7"/>
  <c r="AV2170" i="7"/>
  <c r="AV2098" i="7"/>
  <c r="AV2026" i="7"/>
  <c r="AV1954" i="7"/>
  <c r="AV2399" i="7"/>
  <c r="AV1732" i="7"/>
  <c r="AV1594" i="7"/>
  <c r="AV1501" i="7"/>
  <c r="AV1429" i="7"/>
  <c r="AV1357" i="7"/>
  <c r="AV1285" i="7"/>
  <c r="AV3130" i="7"/>
  <c r="AV1626" i="7"/>
  <c r="AV2223" i="7"/>
  <c r="AV1935" i="7"/>
  <c r="AV1711" i="7"/>
  <c r="AV1593" i="7"/>
  <c r="AV1500" i="7"/>
  <c r="AV1428" i="7"/>
  <c r="AV1356" i="7"/>
  <c r="AV1284" i="7"/>
  <c r="AV1212" i="7"/>
  <c r="AV1140" i="7"/>
  <c r="AV1068" i="7"/>
  <c r="AV996" i="7"/>
  <c r="AV2445" i="7"/>
  <c r="AV2902" i="7"/>
  <c r="AV1839" i="7"/>
  <c r="AV1631" i="7"/>
  <c r="AV1517" i="7"/>
  <c r="AV1445" i="7"/>
  <c r="AV1373" i="7"/>
  <c r="AV1301" i="7"/>
  <c r="AV1229" i="7"/>
  <c r="AV1157" i="7"/>
  <c r="AV1085" i="7"/>
  <c r="AV1013" i="7"/>
  <c r="AV941" i="7"/>
  <c r="AV2289" i="7"/>
  <c r="AV2001" i="7"/>
  <c r="AV1591" i="7"/>
  <c r="AV1870" i="7"/>
  <c r="AV1644" i="7"/>
  <c r="AV1528" i="7"/>
  <c r="AV1456" i="7"/>
  <c r="AV1384" i="7"/>
  <c r="AV1312" i="7"/>
  <c r="AV1240" i="7"/>
  <c r="AV2437" i="7"/>
  <c r="AV1564" i="7"/>
  <c r="AV2139" i="7"/>
  <c r="AV1869" i="7"/>
  <c r="AV1657" i="7"/>
  <c r="AV1539" i="7"/>
  <c r="AV1467" i="7"/>
  <c r="AV1395" i="7"/>
  <c r="AV1323" i="7"/>
  <c r="AV1251" i="7"/>
  <c r="AV1179" i="7"/>
  <c r="AV1107" i="7"/>
  <c r="AV1035" i="7"/>
  <c r="AV963" i="7"/>
  <c r="AV1602" i="7"/>
  <c r="AV1430" i="7"/>
  <c r="AV3814" i="7"/>
  <c r="AV1256" i="7"/>
  <c r="AV1004" i="7"/>
  <c r="AV877" i="7"/>
  <c r="AV805" i="7"/>
  <c r="AV733" i="7"/>
  <c r="AV661" i="7"/>
  <c r="AV589" i="7"/>
  <c r="AV517" i="7"/>
  <c r="AV445" i="7"/>
  <c r="AV373" i="7"/>
  <c r="AV301" i="7"/>
  <c r="AV229" i="7"/>
  <c r="AV157" i="7"/>
  <c r="AV1213" i="7"/>
  <c r="AV919" i="7"/>
  <c r="AV1058" i="7"/>
  <c r="AV900" i="7"/>
  <c r="AV828" i="7"/>
  <c r="AV756" i="7"/>
  <c r="AV684" i="7"/>
  <c r="AV612" i="7"/>
  <c r="AV540" i="7"/>
  <c r="AV468" i="7"/>
  <c r="AV396" i="7"/>
  <c r="AV324" i="7"/>
  <c r="AV252" i="7"/>
  <c r="AV180" i="7"/>
  <c r="AV1322" i="7"/>
  <c r="AV944" i="7"/>
  <c r="AV1635" i="7"/>
  <c r="AV1066" i="7"/>
  <c r="AV1388" i="7"/>
  <c r="AV1106" i="7"/>
  <c r="AV910" i="7"/>
  <c r="AV838" i="7"/>
  <c r="AV766" i="7"/>
  <c r="AV694" i="7"/>
  <c r="AV622" i="7"/>
  <c r="AV550" i="7"/>
  <c r="AV478" i="7"/>
  <c r="AV2352" i="7"/>
  <c r="AV1094" i="7"/>
  <c r="AV897" i="7"/>
  <c r="AV825" i="7"/>
  <c r="AV753" i="7"/>
  <c r="AV681" i="7"/>
  <c r="AV4782" i="7"/>
  <c r="AV4759" i="7"/>
  <c r="AV4449" i="7"/>
  <c r="AV4305" i="7"/>
  <c r="AV4161" i="7"/>
  <c r="AV3970" i="7"/>
  <c r="AV5216" i="7"/>
  <c r="AV4089" i="7"/>
  <c r="AV3691" i="7"/>
  <c r="AV3547" i="7"/>
  <c r="AV3403" i="7"/>
  <c r="AV4258" i="7"/>
  <c r="AV3940" i="7"/>
  <c r="AV4788" i="7"/>
  <c r="AV4088" i="7"/>
  <c r="AV3690" i="7"/>
  <c r="AV3546" i="7"/>
  <c r="AV3402" i="7"/>
  <c r="AV3270" i="7"/>
  <c r="AV3162" i="7"/>
  <c r="AV5524" i="7"/>
  <c r="AV3946" i="7"/>
  <c r="AV3805" i="7"/>
  <c r="AV4256" i="7"/>
  <c r="AV3982" i="7"/>
  <c r="AV3701" i="7"/>
  <c r="AV3593" i="7"/>
  <c r="AV3497" i="7"/>
  <c r="AV3413" i="7"/>
  <c r="AV3329" i="7"/>
  <c r="AV3239" i="7"/>
  <c r="AV3155" i="7"/>
  <c r="AV4418" i="7"/>
  <c r="AV4174" i="7"/>
  <c r="AV3959" i="7"/>
  <c r="AV3873" i="7"/>
  <c r="AV4729" i="7"/>
  <c r="AV4291" i="7"/>
  <c r="AV4053" i="7"/>
  <c r="AV3754" i="7"/>
  <c r="AV3682" i="7"/>
  <c r="AV3610" i="7"/>
  <c r="AV3538" i="7"/>
  <c r="AV3466" i="7"/>
  <c r="AV3394" i="7"/>
  <c r="AV4060" i="7"/>
  <c r="AV3937" i="7"/>
  <c r="AV3850" i="7"/>
  <c r="AV4812" i="7"/>
  <c r="AV4280" i="7"/>
  <c r="AV4052" i="7"/>
  <c r="AV3753" i="7"/>
  <c r="AV3681" i="7"/>
  <c r="AV3609" i="7"/>
  <c r="AV3537" i="7"/>
  <c r="AV3465" i="7"/>
  <c r="AV3393" i="7"/>
  <c r="AV3321" i="7"/>
  <c r="AV4956" i="7"/>
  <c r="AV3346" i="7"/>
  <c r="AV3169" i="7"/>
  <c r="AV3071" i="7"/>
  <c r="AV2997" i="7"/>
  <c r="AV2925" i="7"/>
  <c r="AV2853" i="7"/>
  <c r="AV2781" i="7"/>
  <c r="AV2709" i="7"/>
  <c r="AV2637" i="7"/>
  <c r="AV2565" i="7"/>
  <c r="AV4027" i="7"/>
  <c r="AV3434" i="7"/>
  <c r="AV3248" i="7"/>
  <c r="AV3231" i="7"/>
  <c r="AV3077" i="7"/>
  <c r="AV3002" i="7"/>
  <c r="AV2930" i="7"/>
  <c r="AV2858" i="7"/>
  <c r="AV2786" i="7"/>
  <c r="AV2714" i="7"/>
  <c r="AV2642" i="7"/>
  <c r="AV2570" i="7"/>
  <c r="AV2498" i="7"/>
  <c r="AV2426" i="7"/>
  <c r="AV2354" i="7"/>
  <c r="AV4171" i="7"/>
  <c r="AV3572" i="7"/>
  <c r="AV3223" i="7"/>
  <c r="AV4324" i="7"/>
  <c r="AV3352" i="7"/>
  <c r="AV3127" i="7"/>
  <c r="AV3043" i="7"/>
  <c r="AV2971" i="7"/>
  <c r="AV2899" i="7"/>
  <c r="AV2827" i="7"/>
  <c r="AV2755" i="7"/>
  <c r="AV2683" i="7"/>
  <c r="AV2611" i="7"/>
  <c r="AV2539" i="7"/>
  <c r="AV2467" i="7"/>
  <c r="AV3271" i="7"/>
  <c r="AV3253" i="7"/>
  <c r="AV3118" i="7"/>
  <c r="AV3036" i="7"/>
  <c r="AV2964" i="7"/>
  <c r="AV2892" i="7"/>
  <c r="AV2820" i="7"/>
  <c r="AV2748" i="7"/>
  <c r="AV2676" i="7"/>
  <c r="AV2604" i="7"/>
  <c r="AV3680" i="7"/>
  <c r="AV3464" i="7"/>
  <c r="AV3296" i="7"/>
  <c r="AV4198" i="7"/>
  <c r="AV3243" i="7"/>
  <c r="AV3081" i="7"/>
  <c r="AV3005" i="7"/>
  <c r="AV2933" i="7"/>
  <c r="AV2861" i="7"/>
  <c r="AV2789" i="7"/>
  <c r="AV2717" i="7"/>
  <c r="AV2645" i="7"/>
  <c r="AV2573" i="7"/>
  <c r="AV2572" i="7"/>
  <c r="AV2377" i="7"/>
  <c r="AV3016" i="7"/>
  <c r="AV2728" i="7"/>
  <c r="AV2416" i="7"/>
  <c r="AV2288" i="7"/>
  <c r="AV2216" i="7"/>
  <c r="AV2144" i="7"/>
  <c r="AV2072" i="7"/>
  <c r="AV2000" i="7"/>
  <c r="AV1928" i="7"/>
  <c r="AV1856" i="7"/>
  <c r="AV1784" i="7"/>
  <c r="AV1712" i="7"/>
  <c r="AV1640" i="7"/>
  <c r="AV1568" i="7"/>
  <c r="AV2586" i="7"/>
  <c r="AV2363" i="7"/>
  <c r="AV2512" i="7"/>
  <c r="AV2356" i="7"/>
  <c r="AV2263" i="7"/>
  <c r="AV2191" i="7"/>
  <c r="AV2119" i="7"/>
  <c r="AV2047" i="7"/>
  <c r="AV1975" i="7"/>
  <c r="AV1903" i="7"/>
  <c r="AV1831" i="7"/>
  <c r="AV1759" i="7"/>
  <c r="AV3087" i="7"/>
  <c r="AV2794" i="7"/>
  <c r="AV2542" i="7"/>
  <c r="AV2329" i="7"/>
  <c r="AV2427" i="7"/>
  <c r="AV2292" i="7"/>
  <c r="AV2220" i="7"/>
  <c r="AV2148" i="7"/>
  <c r="AV2076" i="7"/>
  <c r="AV2004" i="7"/>
  <c r="AV1932" i="7"/>
  <c r="AV1860" i="7"/>
  <c r="AV1788" i="7"/>
  <c r="AV1716" i="7"/>
  <c r="AV3710" i="7"/>
  <c r="AV2446" i="7"/>
  <c r="AV3170" i="7"/>
  <c r="AV2836" i="7"/>
  <c r="AV2476" i="7"/>
  <c r="AV2309" i="7"/>
  <c r="AV2237" i="7"/>
  <c r="AV2165" i="7"/>
  <c r="AV2093" i="7"/>
  <c r="AV2021" i="7"/>
  <c r="AV1949" i="7"/>
  <c r="AV1877" i="7"/>
  <c r="AV1805" i="7"/>
  <c r="AV3994" i="7"/>
  <c r="AV2466" i="7"/>
  <c r="AV2308" i="7"/>
  <c r="AV2236" i="7"/>
  <c r="AV2164" i="7"/>
  <c r="AV2092" i="7"/>
  <c r="AV2020" i="7"/>
  <c r="AV1948" i="7"/>
  <c r="AV2373" i="7"/>
  <c r="AV1721" i="7"/>
  <c r="AV1581" i="7"/>
  <c r="AV1495" i="7"/>
  <c r="AV1423" i="7"/>
  <c r="AV1351" i="7"/>
  <c r="AV1279" i="7"/>
  <c r="AV3022" i="7"/>
  <c r="AV1613" i="7"/>
  <c r="AV2199" i="7"/>
  <c r="AV1912" i="7"/>
  <c r="AV1702" i="7"/>
  <c r="AV1573" i="7"/>
  <c r="AV1494" i="7"/>
  <c r="AV1422" i="7"/>
  <c r="AV1350" i="7"/>
  <c r="AV1278" i="7"/>
  <c r="AV1206" i="7"/>
  <c r="AV1134" i="7"/>
  <c r="AV1062" i="7"/>
  <c r="AV990" i="7"/>
  <c r="AV2340" i="7"/>
  <c r="AV2806" i="7"/>
  <c r="AV1821" i="7"/>
  <c r="AV1618" i="7"/>
  <c r="AV1511" i="7"/>
  <c r="AV1439" i="7"/>
  <c r="AV1367" i="7"/>
  <c r="AV1295" i="7"/>
  <c r="AV1223" i="7"/>
  <c r="AV1151" i="7"/>
  <c r="AV1079" i="7"/>
  <c r="AV1007" i="7"/>
  <c r="AV935" i="7"/>
  <c r="AV2265" i="7"/>
  <c r="AV1977" i="7"/>
  <c r="AV1578" i="7"/>
  <c r="AV1852" i="7"/>
  <c r="AV1637" i="7"/>
  <c r="AV1522" i="7"/>
  <c r="AV1450" i="7"/>
  <c r="AV1378" i="7"/>
  <c r="AV1306" i="7"/>
  <c r="AV1234" i="7"/>
  <c r="AV2411" i="7"/>
  <c r="AV2536" i="7"/>
  <c r="AV2115" i="7"/>
  <c r="AV1851" i="7"/>
  <c r="AV1650" i="7"/>
  <c r="AV1533" i="7"/>
  <c r="AV1461" i="7"/>
  <c r="AV1389" i="7"/>
  <c r="AV1317" i="7"/>
  <c r="AV1245" i="7"/>
  <c r="AV1173" i="7"/>
  <c r="AV1101" i="7"/>
  <c r="AV1029" i="7"/>
  <c r="AV957" i="7"/>
  <c r="AV1589" i="7"/>
  <c r="AV1214" i="7"/>
  <c r="AV2301" i="7"/>
  <c r="AV1232" i="7"/>
  <c r="AV986" i="7"/>
  <c r="AV871" i="7"/>
  <c r="AV799" i="7"/>
  <c r="AV727" i="7"/>
  <c r="AV655" i="7"/>
  <c r="AV583" i="7"/>
  <c r="AV511" i="7"/>
  <c r="AV439" i="7"/>
  <c r="AV367" i="7"/>
  <c r="AV295" i="7"/>
  <c r="AV223" i="7"/>
  <c r="AV2758" i="7"/>
  <c r="AV1198" i="7"/>
  <c r="AV2430" i="7"/>
  <c r="AV1048" i="7"/>
  <c r="AV894" i="7"/>
  <c r="AV822" i="7"/>
  <c r="AV750" i="7"/>
  <c r="AV678" i="7"/>
  <c r="AV606" i="7"/>
  <c r="AV534" i="7"/>
  <c r="AV462" i="7"/>
  <c r="AV390" i="7"/>
  <c r="AV318" i="7"/>
  <c r="AV246" i="7"/>
  <c r="AV2662" i="7"/>
  <c r="AV1298" i="7"/>
  <c r="AV931" i="7"/>
  <c r="AV1595" i="7"/>
  <c r="AV1036" i="7"/>
  <c r="AV1364" i="7"/>
  <c r="AV1096" i="7"/>
  <c r="AV904" i="7"/>
  <c r="AV832" i="7"/>
  <c r="AV760" i="7"/>
  <c r="AV688" i="7"/>
  <c r="AV616" i="7"/>
  <c r="AV544" i="7"/>
  <c r="AV472" i="7"/>
  <c r="AV1918" i="7"/>
  <c r="AV1084" i="7"/>
  <c r="AV891" i="7"/>
  <c r="AV819" i="7"/>
  <c r="AV747" i="7"/>
  <c r="AV675" i="7"/>
  <c r="AV603" i="7"/>
  <c r="AV531" i="7"/>
  <c r="AV459" i="7"/>
  <c r="AV387" i="7"/>
  <c r="AV315" i="7"/>
  <c r="AV2950" i="7"/>
  <c r="AV1382" i="7"/>
  <c r="AV1114" i="7"/>
  <c r="AV1057" i="7"/>
  <c r="AV695" i="7"/>
  <c r="AV479" i="7"/>
  <c r="AV220" i="7"/>
  <c r="AV121" i="7"/>
  <c r="AV1190" i="7"/>
  <c r="AV242" i="7"/>
  <c r="AV407" i="7"/>
  <c r="AV190" i="7"/>
  <c r="AV102" i="7"/>
  <c r="AV1010" i="7"/>
  <c r="AV674" i="7"/>
  <c r="AV458" i="7"/>
  <c r="AV54" i="7"/>
  <c r="AV707" i="7"/>
  <c r="AV491" i="7"/>
  <c r="AV239" i="7"/>
  <c r="AV137" i="7"/>
  <c r="AV62" i="7"/>
  <c r="AV5835" i="7"/>
  <c r="AV4737" i="7"/>
  <c r="AV4437" i="7"/>
  <c r="AV4293" i="7"/>
  <c r="AV4149" i="7"/>
  <c r="AV3956" i="7"/>
  <c r="AV4946" i="7"/>
  <c r="AV4041" i="7"/>
  <c r="AV3679" i="7"/>
  <c r="AV3535" i="7"/>
  <c r="AV3391" i="7"/>
  <c r="AV4222" i="7"/>
  <c r="AV3926" i="7"/>
  <c r="AV4700" i="7"/>
  <c r="AV4040" i="7"/>
  <c r="AV3678" i="7"/>
  <c r="AV3534" i="7"/>
  <c r="AV3390" i="7"/>
  <c r="AV3264" i="7"/>
  <c r="AV3156" i="7"/>
  <c r="AV5295" i="7"/>
  <c r="AV3939" i="7"/>
  <c r="AV5895" i="7"/>
  <c r="AV4238" i="7"/>
  <c r="AV3824" i="7"/>
  <c r="AV3695" i="7"/>
  <c r="AV3587" i="7"/>
  <c r="AV3491" i="7"/>
  <c r="AV3407" i="7"/>
  <c r="AV3317" i="7"/>
  <c r="AV3233" i="7"/>
  <c r="AV3149" i="7"/>
  <c r="AV4400" i="7"/>
  <c r="AV4156" i="7"/>
  <c r="AV3952" i="7"/>
  <c r="AV3866" i="7"/>
  <c r="AV4686" i="7"/>
  <c r="AV4273" i="7"/>
  <c r="AV4029" i="7"/>
  <c r="AV3748" i="7"/>
  <c r="AV3676" i="7"/>
  <c r="AV3604" i="7"/>
  <c r="AV3532" i="7"/>
  <c r="AV3460" i="7"/>
  <c r="AV3388" i="7"/>
  <c r="AV4045" i="7"/>
  <c r="AV3929" i="7"/>
  <c r="AV3843" i="7"/>
  <c r="AV4765" i="7"/>
  <c r="AV4262" i="7"/>
  <c r="AV4028" i="7"/>
  <c r="AV3747" i="7"/>
  <c r="AV3675" i="7"/>
  <c r="AV3603" i="7"/>
  <c r="AV3531" i="7"/>
  <c r="AV3459" i="7"/>
  <c r="AV3387" i="7"/>
  <c r="AV3315" i="7"/>
  <c r="AV4412" i="7"/>
  <c r="AV3328" i="7"/>
  <c r="AV3160" i="7"/>
  <c r="AV3064" i="7"/>
  <c r="AV2991" i="7"/>
  <c r="AV2919" i="7"/>
  <c r="AV2847" i="7"/>
  <c r="AV2775" i="7"/>
  <c r="AV2703" i="7"/>
  <c r="AV2631" i="7"/>
  <c r="AV2559" i="7"/>
  <c r="AV3979" i="7"/>
  <c r="AV3422" i="7"/>
  <c r="AV3224" i="7"/>
  <c r="AV3207" i="7"/>
  <c r="AV3070" i="7"/>
  <c r="AV2996" i="7"/>
  <c r="AV2924" i="7"/>
  <c r="AV2852" i="7"/>
  <c r="AV2780" i="7"/>
  <c r="AV2708" i="7"/>
  <c r="AV2636" i="7"/>
  <c r="AV2564" i="7"/>
  <c r="AV2492" i="7"/>
  <c r="AV2420" i="7"/>
  <c r="AV2348" i="7"/>
  <c r="AV4117" i="7"/>
  <c r="AV3554" i="7"/>
  <c r="AV3214" i="7"/>
  <c r="AV4270" i="7"/>
  <c r="AV3334" i="7"/>
  <c r="AV3119" i="7"/>
  <c r="AV3037" i="7"/>
  <c r="AV2965" i="7"/>
  <c r="AV2893" i="7"/>
  <c r="AV2821" i="7"/>
  <c r="AV2749" i="7"/>
  <c r="AV2677" i="7"/>
  <c r="AV2605" i="7"/>
  <c r="AV2533" i="7"/>
  <c r="AV2461" i="7"/>
  <c r="AV3237" i="7"/>
  <c r="AV3244" i="7"/>
  <c r="AV3111" i="7"/>
  <c r="AV3030" i="7"/>
  <c r="AV2958" i="7"/>
  <c r="AV2886" i="7"/>
  <c r="AV2814" i="7"/>
  <c r="AV2742" i="7"/>
  <c r="AV2670" i="7"/>
  <c r="AV4315" i="7"/>
  <c r="AV3644" i="7"/>
  <c r="AV3452" i="7"/>
  <c r="AV3278" i="7"/>
  <c r="AV4144" i="7"/>
  <c r="AV3219" i="7"/>
  <c r="AV3074" i="7"/>
  <c r="AV2999" i="7"/>
  <c r="AV2927" i="7"/>
  <c r="AV2855" i="7"/>
  <c r="AV2783" i="7"/>
  <c r="AV2711" i="7"/>
  <c r="AV2639" i="7"/>
  <c r="AV2567" i="7"/>
  <c r="AV2514" i="7"/>
  <c r="AV2364" i="7"/>
  <c r="AV2992" i="7"/>
  <c r="AV2704" i="7"/>
  <c r="AV2403" i="7"/>
  <c r="AV2282" i="7"/>
  <c r="AV2210" i="7"/>
  <c r="AV2138" i="7"/>
  <c r="AV2066" i="7"/>
  <c r="AV1994" i="7"/>
  <c r="AV1922" i="7"/>
  <c r="AV1850" i="7"/>
  <c r="AV1778" i="7"/>
  <c r="AV1706" i="7"/>
  <c r="AV1634" i="7"/>
  <c r="AV1562" i="7"/>
  <c r="AV2568" i="7"/>
  <c r="AV2350" i="7"/>
  <c r="AV2502" i="7"/>
  <c r="AV2343" i="7"/>
  <c r="AV2257" i="7"/>
  <c r="AV2185" i="7"/>
  <c r="AV2113" i="7"/>
  <c r="AV2041" i="7"/>
  <c r="AV1969" i="7"/>
  <c r="AV1897" i="7"/>
  <c r="AV1825" i="7"/>
  <c r="AV1753" i="7"/>
  <c r="AV3058" i="7"/>
  <c r="AV2770" i="7"/>
  <c r="AV2531" i="7"/>
  <c r="AV4715" i="7"/>
  <c r="AV2407" i="7"/>
  <c r="AV2286" i="7"/>
  <c r="AV2214" i="7"/>
  <c r="AV2142" i="7"/>
  <c r="AV2070" i="7"/>
  <c r="AV1998" i="7"/>
  <c r="AV1926" i="7"/>
  <c r="AV1854" i="7"/>
  <c r="AV1782" i="7"/>
  <c r="AV1710" i="7"/>
  <c r="AV3235" i="7"/>
  <c r="AV2433" i="7"/>
  <c r="AV3109" i="7"/>
  <c r="AV2812" i="7"/>
  <c r="AV2452" i="7"/>
  <c r="AV2303" i="7"/>
  <c r="AV2231" i="7"/>
  <c r="AV2159" i="7"/>
  <c r="AV2087" i="7"/>
  <c r="AV2015" i="7"/>
  <c r="AV1943" i="7"/>
  <c r="AV1871" i="7"/>
  <c r="AV1799" i="7"/>
  <c r="AV3674" i="7"/>
  <c r="AV2451" i="7"/>
  <c r="AV2302" i="7"/>
  <c r="AV2230" i="7"/>
  <c r="AV2158" i="7"/>
  <c r="AV2086" i="7"/>
  <c r="AV2014" i="7"/>
  <c r="AV1942" i="7"/>
  <c r="AV1917" i="7"/>
  <c r="AV1713" i="7"/>
  <c r="AV1561" i="7"/>
  <c r="AV1489" i="7"/>
  <c r="AV1417" i="7"/>
  <c r="AV1345" i="7"/>
  <c r="AV1273" i="7"/>
  <c r="AV2926" i="7"/>
  <c r="AV1600" i="7"/>
  <c r="AV2175" i="7"/>
  <c r="AV1894" i="7"/>
  <c r="AV1693" i="7"/>
  <c r="AV1560" i="7"/>
  <c r="AV1488" i="7"/>
  <c r="AV1416" i="7"/>
  <c r="AV1344" i="7"/>
  <c r="AV1272" i="7"/>
  <c r="AV1200" i="7"/>
  <c r="AV1128" i="7"/>
  <c r="AV1056" i="7"/>
  <c r="AV984" i="7"/>
  <c r="AV1756" i="7"/>
  <c r="AV2710" i="7"/>
  <c r="AV1803" i="7"/>
  <c r="AV1605" i="7"/>
  <c r="AV1505" i="7"/>
  <c r="AV1433" i="7"/>
  <c r="AV1361" i="7"/>
  <c r="AV1289" i="7"/>
  <c r="AV1217" i="7"/>
  <c r="AV1145" i="7"/>
  <c r="AV1073" i="7"/>
  <c r="AV1001" i="7"/>
  <c r="AV929" i="7"/>
  <c r="AV2241" i="7"/>
  <c r="AV1953" i="7"/>
  <c r="AV1565" i="7"/>
  <c r="AV1834" i="7"/>
  <c r="AV1630" i="7"/>
  <c r="AV1516" i="7"/>
  <c r="AV1444" i="7"/>
  <c r="AV1372" i="7"/>
  <c r="AV1300" i="7"/>
  <c r="AV1228" i="7"/>
  <c r="AV2385" i="7"/>
  <c r="AV2465" i="7"/>
  <c r="AV2091" i="7"/>
  <c r="AV1833" i="7"/>
  <c r="AV1643" i="7"/>
  <c r="AV1527" i="7"/>
  <c r="AV1455" i="7"/>
  <c r="AV1383" i="7"/>
  <c r="AV1311" i="7"/>
  <c r="AV1239" i="7"/>
  <c r="AV1167" i="7"/>
  <c r="AV1095" i="7"/>
  <c r="AV1023" i="7"/>
  <c r="AV3302" i="7"/>
  <c r="AV1576" i="7"/>
  <c r="AV1201" i="7"/>
  <c r="AV2157" i="7"/>
  <c r="AV1184" i="7"/>
  <c r="AV968" i="7"/>
  <c r="AV865" i="7"/>
  <c r="AV793" i="7"/>
  <c r="AV721" i="7"/>
  <c r="AV649" i="7"/>
  <c r="AV577" i="7"/>
  <c r="AV505" i="7"/>
  <c r="AV433" i="7"/>
  <c r="AV361" i="7"/>
  <c r="AV289" i="7"/>
  <c r="AV217" i="7"/>
  <c r="AV1864" i="7"/>
  <c r="AV1154" i="7"/>
  <c r="AV2277" i="7"/>
  <c r="AV1039" i="7"/>
  <c r="AV888" i="7"/>
  <c r="AV816" i="7"/>
  <c r="AV744" i="7"/>
  <c r="AV672" i="7"/>
  <c r="AV600" i="7"/>
  <c r="AV528" i="7"/>
  <c r="AV456" i="7"/>
  <c r="AV384" i="7"/>
  <c r="AV312" i="7"/>
  <c r="AV240" i="7"/>
  <c r="AV1846" i="7"/>
  <c r="AV1274" i="7"/>
  <c r="AV918" i="7"/>
  <c r="AV1556" i="7"/>
  <c r="AV1018" i="7"/>
  <c r="AV1340" i="7"/>
  <c r="AV1045" i="7"/>
  <c r="AV898" i="7"/>
  <c r="AV826" i="7"/>
  <c r="AV754" i="7"/>
  <c r="AV682" i="7"/>
  <c r="AV5636" i="7"/>
  <c r="AV4716" i="7"/>
  <c r="AV4419" i="7"/>
  <c r="AV4275" i="7"/>
  <c r="AV4131" i="7"/>
  <c r="AV3934" i="7"/>
  <c r="AV4707" i="7"/>
  <c r="AV3826" i="7"/>
  <c r="AV3661" i="7"/>
  <c r="AV3517" i="7"/>
  <c r="AV3373" i="7"/>
  <c r="AV4168" i="7"/>
  <c r="AV3904" i="7"/>
  <c r="AV4574" i="7"/>
  <c r="AV3825" i="7"/>
  <c r="AV3660" i="7"/>
  <c r="AV3516" i="7"/>
  <c r="AV3372" i="7"/>
  <c r="AV3258" i="7"/>
  <c r="AV3150" i="7"/>
  <c r="AV4877" i="7"/>
  <c r="AV3932" i="7"/>
  <c r="AV4982" i="7"/>
  <c r="AV4220" i="7"/>
  <c r="AV3811" i="7"/>
  <c r="AV3689" i="7"/>
  <c r="AV3581" i="7"/>
  <c r="AV3485" i="7"/>
  <c r="AV3401" i="7"/>
  <c r="AV3311" i="7"/>
  <c r="AV3227" i="7"/>
  <c r="AV3137" i="7"/>
  <c r="AV4354" i="7"/>
  <c r="AV4138" i="7"/>
  <c r="AV3945" i="7"/>
  <c r="AV3859" i="7"/>
  <c r="AV4643" i="7"/>
  <c r="AV4255" i="7"/>
  <c r="AV4005" i="7"/>
  <c r="AV3742" i="7"/>
  <c r="AV3670" i="7"/>
  <c r="AV3598" i="7"/>
  <c r="AV3526" i="7"/>
  <c r="AV3454" i="7"/>
  <c r="AV3382" i="7"/>
  <c r="AV4036" i="7"/>
  <c r="AV3922" i="7"/>
  <c r="AV3836" i="7"/>
  <c r="AV4722" i="7"/>
  <c r="AV4244" i="7"/>
  <c r="AV4004" i="7"/>
  <c r="AV3741" i="7"/>
  <c r="AV3669" i="7"/>
  <c r="AV3597" i="7"/>
  <c r="AV3525" i="7"/>
  <c r="AV3453" i="7"/>
  <c r="AV3381" i="7"/>
  <c r="AV3309" i="7"/>
  <c r="AV4342" i="7"/>
  <c r="AV3310" i="7"/>
  <c r="AV3145" i="7"/>
  <c r="AV3057" i="7"/>
  <c r="AV2985" i="7"/>
  <c r="AV2913" i="7"/>
  <c r="AV2841" i="7"/>
  <c r="AV2769" i="7"/>
  <c r="AV2697" i="7"/>
  <c r="AV2625" i="7"/>
  <c r="AV2553" i="7"/>
  <c r="AV3770" i="7"/>
  <c r="AV3410" i="7"/>
  <c r="AV3200" i="7"/>
  <c r="AV3183" i="7"/>
  <c r="AV3063" i="7"/>
  <c r="AV2990" i="7"/>
  <c r="AV2918" i="7"/>
  <c r="AV2846" i="7"/>
  <c r="AV2774" i="7"/>
  <c r="AV2702" i="7"/>
  <c r="AV2630" i="7"/>
  <c r="AV2558" i="7"/>
  <c r="AV2486" i="7"/>
  <c r="AV2414" i="7"/>
  <c r="AV2342" i="7"/>
  <c r="AV4066" i="7"/>
  <c r="AV3536" i="7"/>
  <c r="AV3199" i="7"/>
  <c r="AV4216" i="7"/>
  <c r="AV3316" i="7"/>
  <c r="AV3112" i="7"/>
  <c r="AV3031" i="7"/>
  <c r="AV2959" i="7"/>
  <c r="AV2887" i="7"/>
  <c r="AV2815" i="7"/>
  <c r="AV2743" i="7"/>
  <c r="AV2671" i="7"/>
  <c r="AV2599" i="7"/>
  <c r="AV2527" i="7"/>
  <c r="AV2455" i="7"/>
  <c r="AV3213" i="7"/>
  <c r="AV3229" i="7"/>
  <c r="AV3104" i="7"/>
  <c r="AV3024" i="7"/>
  <c r="AV2952" i="7"/>
  <c r="AV2880" i="7"/>
  <c r="AV2808" i="7"/>
  <c r="AV2736" i="7"/>
  <c r="AV2664" i="7"/>
  <c r="AV4261" i="7"/>
  <c r="AV3620" i="7"/>
  <c r="AV3440" i="7"/>
  <c r="AV3260" i="7"/>
  <c r="AV3950" i="7"/>
  <c r="AV3195" i="7"/>
  <c r="AV3067" i="7"/>
  <c r="AV2993" i="7"/>
  <c r="AV2921" i="7"/>
  <c r="AV2849" i="7"/>
  <c r="AV2777" i="7"/>
  <c r="AV2705" i="7"/>
  <c r="AV2633" i="7"/>
  <c r="AV2561" i="7"/>
  <c r="AV2505" i="7"/>
  <c r="AV2351" i="7"/>
  <c r="AV2968" i="7"/>
  <c r="AV2680" i="7"/>
  <c r="AV2383" i="7"/>
  <c r="AV2276" i="7"/>
  <c r="AV2204" i="7"/>
  <c r="AV2132" i="7"/>
  <c r="AV2060" i="7"/>
  <c r="AV1988" i="7"/>
  <c r="AV1916" i="7"/>
  <c r="AV1844" i="7"/>
  <c r="AV1772" i="7"/>
  <c r="AV1700" i="7"/>
  <c r="AV1628" i="7"/>
  <c r="AV4351" i="7"/>
  <c r="AV2556" i="7"/>
  <c r="AV2337" i="7"/>
  <c r="AV2487" i="7"/>
  <c r="AV2323" i="7"/>
  <c r="AV2251" i="7"/>
  <c r="AV2179" i="7"/>
  <c r="AV2107" i="7"/>
  <c r="AV2035" i="7"/>
  <c r="AV1963" i="7"/>
  <c r="AV1891" i="7"/>
  <c r="AV1819" i="7"/>
  <c r="AV1747" i="7"/>
  <c r="AV3034" i="7"/>
  <c r="AV2746" i="7"/>
  <c r="AV2494" i="7"/>
  <c r="AV4297" i="7"/>
  <c r="AV2394" i="7"/>
  <c r="AV2280" i="7"/>
  <c r="AV2208" i="7"/>
  <c r="AV2136" i="7"/>
  <c r="AV2064" i="7"/>
  <c r="AV1992" i="7"/>
  <c r="AV1920" i="7"/>
  <c r="AV1848" i="7"/>
  <c r="AV1776" i="7"/>
  <c r="AV1704" i="7"/>
  <c r="AV3202" i="7"/>
  <c r="AV2413" i="7"/>
  <c r="AV3080" i="7"/>
  <c r="AV2788" i="7"/>
  <c r="AV2439" i="7"/>
  <c r="AV2297" i="7"/>
  <c r="AV2225" i="7"/>
  <c r="AV2153" i="7"/>
  <c r="AV2081" i="7"/>
  <c r="AV2009" i="7"/>
  <c r="AV1937" i="7"/>
  <c r="AV1865" i="7"/>
  <c r="AV1793" i="7"/>
  <c r="AV3367" i="7"/>
  <c r="AV2431" i="7"/>
  <c r="AV2296" i="7"/>
  <c r="AV2224" i="7"/>
  <c r="AV2152" i="7"/>
  <c r="AV2080" i="7"/>
  <c r="AV2008" i="7"/>
  <c r="AV1936" i="7"/>
  <c r="AV1899" i="7"/>
  <c r="AV1703" i="7"/>
  <c r="AV1555" i="7"/>
  <c r="AV1483" i="7"/>
  <c r="AV1411" i="7"/>
  <c r="AV1339" i="7"/>
  <c r="AV1267" i="7"/>
  <c r="AV2830" i="7"/>
  <c r="AV1587" i="7"/>
  <c r="AV2151" i="7"/>
  <c r="AV1876" i="7"/>
  <c r="AV1685" i="7"/>
  <c r="AV1554" i="7"/>
  <c r="AV1482" i="7"/>
  <c r="AV1410" i="7"/>
  <c r="AV1338" i="7"/>
  <c r="AV1266" i="7"/>
  <c r="AV1194" i="7"/>
  <c r="AV1122" i="7"/>
  <c r="AV1050" i="7"/>
  <c r="AV978" i="7"/>
  <c r="AV1743" i="7"/>
  <c r="AV2614" i="7"/>
  <c r="AV1785" i="7"/>
  <c r="AV1585" i="7"/>
  <c r="AV1499" i="7"/>
  <c r="AV1427" i="7"/>
  <c r="AV1355" i="7"/>
  <c r="AV1283" i="7"/>
  <c r="AV1211" i="7"/>
  <c r="AV1139" i="7"/>
  <c r="AV1067" i="7"/>
  <c r="AV995" i="7"/>
  <c r="AV923" i="7"/>
  <c r="AV2217" i="7"/>
  <c r="AV1929" i="7"/>
  <c r="AV3524" i="7"/>
  <c r="AV1816" i="7"/>
  <c r="AV1617" i="7"/>
  <c r="AV1510" i="7"/>
  <c r="AV1438" i="7"/>
  <c r="AV1366" i="7"/>
  <c r="AV1294" i="7"/>
  <c r="AV1222" i="7"/>
  <c r="AV1780" i="7"/>
  <c r="AV2358" i="7"/>
  <c r="AV2067" i="7"/>
  <c r="AV1815" i="7"/>
  <c r="AV1636" i="7"/>
  <c r="AV1521" i="7"/>
  <c r="AV1449" i="7"/>
  <c r="AV1377" i="7"/>
  <c r="AV1305" i="7"/>
  <c r="AV1233" i="7"/>
  <c r="AV1161" i="7"/>
  <c r="AV1089" i="7"/>
  <c r="AV1017" i="7"/>
  <c r="AV2578" i="7"/>
  <c r="AV1563" i="7"/>
  <c r="AV1186" i="7"/>
  <c r="AV2013" i="7"/>
  <c r="AV1171" i="7"/>
  <c r="AV952" i="7"/>
  <c r="AV859" i="7"/>
  <c r="AV787" i="7"/>
  <c r="AV715" i="7"/>
  <c r="AV643" i="7"/>
  <c r="AV571" i="7"/>
  <c r="AV499" i="7"/>
  <c r="AV427" i="7"/>
  <c r="AV355" i="7"/>
  <c r="AV283" i="7"/>
  <c r="AV211" i="7"/>
  <c r="AV1762" i="7"/>
  <c r="AV1111" i="7"/>
  <c r="AV2133" i="7"/>
  <c r="AV1021" i="7"/>
  <c r="AV882" i="7"/>
  <c r="AV810" i="7"/>
  <c r="AV738" i="7"/>
  <c r="AV666" i="7"/>
  <c r="AV594" i="7"/>
  <c r="AV522" i="7"/>
  <c r="AV450" i="7"/>
  <c r="AV378" i="7"/>
  <c r="AV306" i="7"/>
  <c r="AV234" i="7"/>
  <c r="AV1749" i="7"/>
  <c r="AV1250" i="7"/>
  <c r="AV2404" i="7"/>
  <c r="AV1520" i="7"/>
  <c r="AV1000" i="7"/>
  <c r="AV1316" i="7"/>
  <c r="AV1027" i="7"/>
  <c r="AV892" i="7"/>
  <c r="AV820" i="7"/>
  <c r="AV748" i="7"/>
  <c r="AV676" i="7"/>
  <c r="AV604" i="7"/>
  <c r="AV532" i="7"/>
  <c r="AV460" i="7"/>
  <c r="AV2205" i="7"/>
  <c r="AV1016" i="7"/>
  <c r="AV879" i="7"/>
  <c r="AV807" i="7"/>
  <c r="AV735" i="7"/>
  <c r="AV663" i="7"/>
  <c r="AV591" i="7"/>
  <c r="AV519" i="7"/>
  <c r="AV447" i="7"/>
  <c r="AV375" i="7"/>
  <c r="AV303" i="7"/>
  <c r="AV1900" i="7"/>
  <c r="AV1334" i="7"/>
  <c r="AV1052" i="7"/>
  <c r="AV924" i="7"/>
  <c r="AV659" i="7"/>
  <c r="AV443" i="7"/>
  <c r="AV206" i="7"/>
  <c r="AV109" i="7"/>
  <c r="AV1054" i="7"/>
  <c r="AV1093" i="7"/>
  <c r="AV364" i="7"/>
  <c r="AV176" i="7"/>
  <c r="AV90" i="7"/>
  <c r="AV893" i="7"/>
  <c r="AV638" i="7"/>
  <c r="AV422" i="7"/>
  <c r="AV33" i="7"/>
  <c r="AV671" i="7"/>
  <c r="AV455" i="7"/>
  <c r="AV225" i="7"/>
  <c r="AV125" i="7"/>
  <c r="AV43" i="7"/>
  <c r="AV418" i="7"/>
  <c r="AV51" i="7"/>
  <c r="AV863" i="7"/>
  <c r="AV256" i="7"/>
  <c r="AV136" i="7"/>
  <c r="AV1162" i="7"/>
  <c r="AV542" i="7"/>
  <c r="AV275" i="7"/>
  <c r="AV833" i="7"/>
  <c r="AV244" i="7"/>
  <c r="AV284" i="7"/>
  <c r="AV134" i="7"/>
  <c r="AV45" i="7"/>
  <c r="AV28" i="7"/>
  <c r="AV554" i="7"/>
  <c r="AV539" i="7"/>
  <c r="AV644" i="7"/>
  <c r="AV105" i="7"/>
  <c r="AV44" i="7"/>
  <c r="AV129" i="7"/>
  <c r="AV836" i="7"/>
  <c r="AV19" i="7"/>
  <c r="AV575" i="7"/>
  <c r="AV42" i="7"/>
  <c r="AV314" i="7"/>
  <c r="AV719" i="7"/>
  <c r="AV24" i="7"/>
  <c r="AV536" i="7"/>
  <c r="AV764" i="7"/>
  <c r="AV147" i="7"/>
  <c r="AV806" i="7"/>
  <c r="AV140" i="7"/>
  <c r="AV356" i="7"/>
  <c r="AV761" i="7"/>
  <c r="AV286" i="7"/>
  <c r="AV614" i="7"/>
  <c r="AV118" i="7"/>
  <c r="AV308" i="7"/>
  <c r="AV1118" i="7"/>
  <c r="AV346" i="7"/>
  <c r="AV47" i="7"/>
  <c r="AV182" i="7"/>
  <c r="AV473" i="7"/>
  <c r="AV1550" i="7"/>
  <c r="AV440" i="7"/>
  <c r="AV773" i="7"/>
  <c r="AV132" i="7"/>
  <c r="AV848" i="7"/>
  <c r="AV79" i="7"/>
  <c r="AV323" i="7"/>
  <c r="AV803" i="7"/>
  <c r="AV1202" i="7"/>
  <c r="AV273" i="7"/>
  <c r="AV417" i="7"/>
  <c r="AV561" i="7"/>
  <c r="AV723" i="7"/>
  <c r="AV980" i="7"/>
  <c r="AV18" i="7"/>
  <c r="AV683" i="7"/>
  <c r="AV50" i="7"/>
  <c r="AV398" i="7"/>
  <c r="AV860" i="7"/>
  <c r="AV36" i="7"/>
  <c r="AV758" i="7"/>
  <c r="AV908" i="7"/>
  <c r="AV230" i="7"/>
  <c r="AV1144" i="7"/>
  <c r="AV146" i="7"/>
  <c r="AV383" i="7"/>
  <c r="AV785" i="7"/>
  <c r="AV329" i="7"/>
  <c r="AV632" i="7"/>
  <c r="AV124" i="7"/>
  <c r="AV317" i="7"/>
  <c r="AV1514" i="7"/>
  <c r="AV362" i="7"/>
  <c r="AV65" i="7"/>
  <c r="AV196" i="7"/>
  <c r="AV509" i="7"/>
  <c r="AV15" i="7"/>
  <c r="AV476" i="7"/>
  <c r="AV821" i="7"/>
  <c r="AV144" i="7"/>
  <c r="AV896" i="7"/>
  <c r="AV91" i="7"/>
  <c r="AV368" i="7"/>
  <c r="AV851" i="7"/>
  <c r="AV1262" i="7"/>
  <c r="AV285" i="7"/>
  <c r="AV429" i="7"/>
  <c r="AV573" i="7"/>
  <c r="AV741" i="7"/>
  <c r="AV1034" i="7"/>
  <c r="AV30" i="7"/>
  <c r="AV812" i="7"/>
  <c r="AV56" i="7"/>
  <c r="AV608" i="7"/>
  <c r="AV1033" i="7"/>
  <c r="AV81" i="7"/>
  <c r="AV902" i="7"/>
  <c r="AV1216" i="7"/>
  <c r="AV557" i="7"/>
  <c r="AV1663" i="7"/>
  <c r="AV152" i="7"/>
  <c r="AV1064" i="7"/>
  <c r="AV809" i="7"/>
  <c r="AV358" i="7"/>
  <c r="AV668" i="7"/>
  <c r="AV130" i="7"/>
  <c r="AV332" i="7"/>
  <c r="AV14" i="7"/>
  <c r="AV389" i="7"/>
  <c r="AV77" i="7"/>
  <c r="AV203" i="7"/>
  <c r="AV527" i="7"/>
  <c r="AV21" i="7"/>
  <c r="AV494" i="7"/>
  <c r="AV845" i="7"/>
  <c r="AV150" i="7"/>
  <c r="AV979" i="7"/>
  <c r="AV97" i="7"/>
  <c r="AV395" i="7"/>
  <c r="AV875" i="7"/>
  <c r="AV1286" i="7"/>
  <c r="AV291" i="7"/>
  <c r="AV435" i="7"/>
  <c r="AV579" i="7"/>
  <c r="AV759" i="7"/>
  <c r="AV1105" i="7"/>
  <c r="AV48" i="7"/>
  <c r="AV49" i="7"/>
  <c r="AV75" i="7"/>
  <c r="AV716" i="7"/>
  <c r="AV23" i="7"/>
  <c r="AV135" i="7"/>
  <c r="AV1159" i="7"/>
  <c r="AV46" i="7"/>
  <c r="AV788" i="7"/>
  <c r="AV64" i="7"/>
  <c r="AV165" i="7"/>
  <c r="AV1672" i="7"/>
  <c r="AV857" i="7"/>
  <c r="AV374" i="7"/>
  <c r="AV704" i="7"/>
  <c r="AV142" i="7"/>
  <c r="AV359" i="7"/>
  <c r="AV26" i="7"/>
  <c r="AV746" i="7"/>
  <c r="AV83" i="7"/>
  <c r="AV218" i="7"/>
  <c r="AV545" i="7"/>
  <c r="AV27" i="7"/>
  <c r="AV512" i="7"/>
  <c r="AV974" i="7"/>
  <c r="AV183" i="7"/>
  <c r="AV170" i="7"/>
  <c r="AV115" i="7"/>
  <c r="AV461" i="7"/>
  <c r="AV950" i="7"/>
  <c r="AV1358" i="7"/>
  <c r="AV309" i="7"/>
  <c r="AV453" i="7"/>
  <c r="AV597" i="7"/>
  <c r="AV777" i="7"/>
  <c r="AV1204" i="7"/>
  <c r="AV93" i="7"/>
  <c r="AV158" i="7"/>
  <c r="AV201" i="7"/>
  <c r="AV854" i="7"/>
  <c r="AV35" i="7"/>
  <c r="AV215" i="7"/>
  <c r="AV25" i="7"/>
  <c r="AV70" i="7"/>
  <c r="AV1478" i="7"/>
  <c r="AV66" i="7"/>
  <c r="AV178" i="7"/>
  <c r="AV159" i="7"/>
  <c r="AV881" i="7"/>
  <c r="AV401" i="7"/>
  <c r="AV722" i="7"/>
  <c r="AV148" i="7"/>
  <c r="AV388" i="7"/>
  <c r="AV32" i="7"/>
  <c r="AV770" i="7"/>
  <c r="AV95" i="7"/>
  <c r="AV232" i="7"/>
  <c r="AV581" i="7"/>
  <c r="AV39" i="7"/>
  <c r="AV548" i="7"/>
  <c r="AV1046" i="7"/>
  <c r="AV197" i="7"/>
  <c r="AV250" i="7"/>
  <c r="AV127" i="7"/>
  <c r="AV497" i="7"/>
  <c r="AV1195" i="7"/>
  <c r="AV1406" i="7"/>
  <c r="AV321" i="7"/>
  <c r="AV465" i="7"/>
  <c r="AV609" i="7"/>
  <c r="AV795" i="7"/>
  <c r="AV2525" i="7"/>
  <c r="AY71" i="7"/>
  <c r="AY98" i="7"/>
  <c r="AY80" i="7"/>
  <c r="AY66" i="7"/>
  <c r="AY274" i="7"/>
  <c r="AY285" i="7"/>
  <c r="AY1724" i="7"/>
  <c r="AY52" i="7"/>
  <c r="AY369" i="7"/>
  <c r="AY608" i="7"/>
  <c r="AY855" i="7"/>
  <c r="AY128" i="7"/>
  <c r="AY221" i="7"/>
  <c r="AY465" i="7"/>
  <c r="AY681" i="7"/>
  <c r="AY87" i="7"/>
  <c r="AY166" i="7"/>
  <c r="AY307" i="7"/>
  <c r="AY909" i="7"/>
  <c r="AY31" i="7"/>
  <c r="AY286" i="7"/>
  <c r="AY560" i="7"/>
  <c r="AY1037" i="7"/>
  <c r="AY112" i="7"/>
  <c r="AY202" i="7"/>
  <c r="AY375" i="7"/>
  <c r="AY615" i="7"/>
  <c r="AY1357" i="7"/>
  <c r="AY161" i="7"/>
  <c r="AY795" i="7"/>
  <c r="AY43" i="7"/>
  <c r="AY125" i="7"/>
  <c r="AY211" i="7"/>
  <c r="AY917" i="7"/>
  <c r="AY249" i="7"/>
  <c r="AY512" i="7"/>
  <c r="AY728" i="7"/>
  <c r="AY78" i="7"/>
  <c r="AY150" i="7"/>
  <c r="AY260" i="7"/>
  <c r="AY531" i="7"/>
  <c r="AY753" i="7"/>
  <c r="AY1405" i="7"/>
  <c r="AY234" i="7"/>
  <c r="AY1139" i="7"/>
  <c r="AY776" i="7"/>
  <c r="AY848" i="7"/>
  <c r="AY927" i="7"/>
  <c r="AY1145" i="7"/>
  <c r="AY989" i="7"/>
  <c r="AY1241" i="7"/>
  <c r="AY1671" i="7"/>
  <c r="AY999" i="7"/>
  <c r="AY1483" i="7"/>
  <c r="AY334" i="7"/>
  <c r="AY406" i="7"/>
  <c r="AY478" i="7"/>
  <c r="AY550" i="7"/>
  <c r="AY622" i="7"/>
  <c r="AY694" i="7"/>
  <c r="AY766" i="7"/>
  <c r="AY838" i="7"/>
  <c r="AY910" i="7"/>
  <c r="AY1056" i="7"/>
  <c r="AY1343" i="7"/>
  <c r="AY1345" i="7"/>
  <c r="AY3292" i="7"/>
  <c r="AY317" i="7"/>
  <c r="AY389" i="7"/>
  <c r="AY461" i="7"/>
  <c r="AY533" i="7"/>
  <c r="AY605" i="7"/>
  <c r="AY677" i="7"/>
  <c r="AY749" i="7"/>
  <c r="AY821" i="7"/>
  <c r="AY893" i="7"/>
  <c r="AY1010" i="7"/>
  <c r="AY1195" i="7"/>
  <c r="AY958" i="7"/>
  <c r="AY1253" i="7"/>
  <c r="AY1607" i="7"/>
  <c r="AY270" i="7"/>
  <c r="AY342" i="7"/>
  <c r="AY414" i="7"/>
  <c r="AY486" i="7"/>
  <c r="AY558" i="7"/>
  <c r="AY630" i="7"/>
  <c r="AY702" i="7"/>
  <c r="AY774" i="7"/>
  <c r="AY846" i="7"/>
  <c r="AY938" i="7"/>
  <c r="AY1141" i="7"/>
  <c r="AY2430" i="7"/>
  <c r="AY1199" i="7"/>
  <c r="AY337" i="7"/>
  <c r="AY427" i="7"/>
  <c r="AY511" i="7"/>
  <c r="AY595" i="7"/>
  <c r="AY685" i="7"/>
  <c r="AY769" i="7"/>
  <c r="AY859" i="7"/>
  <c r="AY978" i="7"/>
  <c r="AY1157" i="7"/>
  <c r="AY2301" i="7"/>
  <c r="AY1118" i="7"/>
  <c r="AY1232" i="7"/>
  <c r="AY1376" i="7"/>
  <c r="AY1520" i="7"/>
  <c r="AY1762" i="7"/>
  <c r="AY2302" i="7"/>
  <c r="AY1779" i="7"/>
  <c r="AY1203" i="7"/>
  <c r="AY1347" i="7"/>
  <c r="AY1491" i="7"/>
  <c r="AY1697" i="7"/>
  <c r="AY2211" i="7"/>
  <c r="AY2188" i="7"/>
  <c r="AY1084" i="7"/>
  <c r="AY1480" i="7"/>
  <c r="AY961" i="7"/>
  <c r="AY159" i="7"/>
  <c r="AY104" i="7"/>
  <c r="AY85" i="7"/>
  <c r="AY15" i="7"/>
  <c r="AY357" i="7"/>
  <c r="AY1062" i="7"/>
  <c r="AY70" i="7"/>
  <c r="AY398" i="7"/>
  <c r="AY626" i="7"/>
  <c r="AY879" i="7"/>
  <c r="AY134" i="7"/>
  <c r="AY229" i="7"/>
  <c r="AY483" i="7"/>
  <c r="AY699" i="7"/>
  <c r="AY93" i="7"/>
  <c r="AY179" i="7"/>
  <c r="AY316" i="7"/>
  <c r="AY935" i="7"/>
  <c r="AY37" i="7"/>
  <c r="AY297" i="7"/>
  <c r="AY578" i="7"/>
  <c r="AY1077" i="7"/>
  <c r="AY118" i="7"/>
  <c r="AY209" i="7"/>
  <c r="AY404" i="7"/>
  <c r="AY633" i="7"/>
  <c r="AY1543" i="7"/>
  <c r="AY174" i="7"/>
  <c r="AY819" i="7"/>
  <c r="AY47" i="7"/>
  <c r="AY131" i="7"/>
  <c r="AY218" i="7"/>
  <c r="AY943" i="7"/>
  <c r="AY290" i="7"/>
  <c r="AY530" i="7"/>
  <c r="AY920" i="7"/>
  <c r="AY84" i="7"/>
  <c r="AY156" i="7"/>
  <c r="AY271" i="7"/>
  <c r="AY549" i="7"/>
  <c r="AY777" i="7"/>
  <c r="AY1620" i="7"/>
  <c r="AY242" i="7"/>
  <c r="AY1273" i="7"/>
  <c r="AY782" i="7"/>
  <c r="AY854" i="7"/>
  <c r="AY940" i="7"/>
  <c r="AY1159" i="7"/>
  <c r="AY1007" i="7"/>
  <c r="AY1265" i="7"/>
  <c r="AY1721" i="7"/>
  <c r="AY1017" i="7"/>
  <c r="AY1519" i="7"/>
  <c r="AY340" i="7"/>
  <c r="AY412" i="7"/>
  <c r="AY484" i="7"/>
  <c r="AY556" i="7"/>
  <c r="AY628" i="7"/>
  <c r="AY700" i="7"/>
  <c r="AY772" i="7"/>
  <c r="AY844" i="7"/>
  <c r="AY916" i="7"/>
  <c r="AY1097" i="7"/>
  <c r="AY1367" i="7"/>
  <c r="AY1369" i="7"/>
  <c r="AY251" i="7"/>
  <c r="AY323" i="7"/>
  <c r="AY395" i="7"/>
  <c r="AY467" i="7"/>
  <c r="AY539" i="7"/>
  <c r="AY611" i="7"/>
  <c r="AY683" i="7"/>
  <c r="AY755" i="7"/>
  <c r="AY827" i="7"/>
  <c r="AY899" i="7"/>
  <c r="AY1020" i="7"/>
  <c r="AY1562" i="7"/>
  <c r="AY975" i="7"/>
  <c r="AY1277" i="7"/>
  <c r="AY1648" i="7"/>
  <c r="AY276" i="7"/>
  <c r="AY348" i="7"/>
  <c r="AY420" i="7"/>
  <c r="AY492" i="7"/>
  <c r="AY564" i="7"/>
  <c r="AY636" i="7"/>
  <c r="AY708" i="7"/>
  <c r="AY780" i="7"/>
  <c r="AY852" i="7"/>
  <c r="AY951" i="7"/>
  <c r="AY1169" i="7"/>
  <c r="AY919" i="7"/>
  <c r="AY1213" i="7"/>
  <c r="AY343" i="7"/>
  <c r="AY433" i="7"/>
  <c r="AY517" i="7"/>
  <c r="AY607" i="7"/>
  <c r="AY691" i="7"/>
  <c r="AY775" i="7"/>
  <c r="AY865" i="7"/>
  <c r="AY986" i="7"/>
  <c r="AY1235" i="7"/>
  <c r="AY3814" i="7"/>
  <c r="AY1124" i="7"/>
  <c r="AY1244" i="7"/>
  <c r="AY1388" i="7"/>
  <c r="AY1532" i="7"/>
  <c r="AY1810" i="7"/>
  <c r="AY2405" i="7"/>
  <c r="AY2410" i="7"/>
  <c r="AY1215" i="7"/>
  <c r="AY1359" i="7"/>
  <c r="AY1503" i="7"/>
  <c r="AY1715" i="7"/>
  <c r="AY2283" i="7"/>
  <c r="AY2260" i="7"/>
  <c r="AY1102" i="7"/>
  <c r="AY1516" i="7"/>
  <c r="AY18" i="7"/>
  <c r="AY244" i="7"/>
  <c r="AY133" i="7"/>
  <c r="AY109" i="7"/>
  <c r="AY27" i="7"/>
  <c r="AY933" i="7"/>
  <c r="AY1103" i="7"/>
  <c r="AY158" i="7"/>
  <c r="AY428" i="7"/>
  <c r="AY644" i="7"/>
  <c r="AY903" i="7"/>
  <c r="AY140" i="7"/>
  <c r="AY236" i="7"/>
  <c r="AY501" i="7"/>
  <c r="AY717" i="7"/>
  <c r="AY99" i="7"/>
  <c r="AY187" i="7"/>
  <c r="AY344" i="7"/>
  <c r="AY963" i="7"/>
  <c r="AY42" i="7"/>
  <c r="AY345" i="7"/>
  <c r="AY596" i="7"/>
  <c r="AY1165" i="7"/>
  <c r="AY124" i="7"/>
  <c r="AY217" i="7"/>
  <c r="AY435" i="7"/>
  <c r="AY651" i="7"/>
  <c r="AY1899" i="7"/>
  <c r="AY210" i="7"/>
  <c r="AY843" i="7"/>
  <c r="AY62" i="7"/>
  <c r="AY137" i="7"/>
  <c r="AY225" i="7"/>
  <c r="AY1087" i="7"/>
  <c r="AY301" i="7"/>
  <c r="AY548" i="7"/>
  <c r="AY946" i="7"/>
  <c r="AY90" i="7"/>
  <c r="AY163" i="7"/>
  <c r="AY280" i="7"/>
  <c r="AY567" i="7"/>
  <c r="AY801" i="7"/>
  <c r="AY16" i="7"/>
  <c r="AY250" i="7"/>
  <c r="AY1411" i="7"/>
  <c r="AY788" i="7"/>
  <c r="AY860" i="7"/>
  <c r="AY947" i="7"/>
  <c r="AY1217" i="7"/>
  <c r="AY1025" i="7"/>
  <c r="AY1289" i="7"/>
  <c r="AY1809" i="7"/>
  <c r="AY1035" i="7"/>
  <c r="AY1555" i="7"/>
  <c r="AY346" i="7"/>
  <c r="AY418" i="7"/>
  <c r="AY490" i="7"/>
  <c r="AY562" i="7"/>
  <c r="AY634" i="7"/>
  <c r="AY706" i="7"/>
  <c r="AY778" i="7"/>
  <c r="AY850" i="7"/>
  <c r="AY923" i="7"/>
  <c r="AY1107" i="7"/>
  <c r="AY1391" i="7"/>
  <c r="AY1393" i="7"/>
  <c r="AY257" i="7"/>
  <c r="AY329" i="7"/>
  <c r="AY401" i="7"/>
  <c r="AY473" i="7"/>
  <c r="AY545" i="7"/>
  <c r="AY617" i="7"/>
  <c r="AY689" i="7"/>
  <c r="AY761" i="7"/>
  <c r="AY833" i="7"/>
  <c r="AY905" i="7"/>
  <c r="AY1028" i="7"/>
  <c r="AY1601" i="7"/>
  <c r="AY993" i="7"/>
  <c r="AY1301" i="7"/>
  <c r="AY1695" i="7"/>
  <c r="AY282" i="7"/>
  <c r="AY354" i="7"/>
  <c r="AY426" i="7"/>
  <c r="AY498" i="7"/>
  <c r="AY570" i="7"/>
  <c r="AY642" i="7"/>
  <c r="AY714" i="7"/>
  <c r="AY786" i="7"/>
  <c r="AY858" i="7"/>
  <c r="AY959" i="7"/>
  <c r="AY1183" i="7"/>
  <c r="AY932" i="7"/>
  <c r="AY1429" i="7"/>
  <c r="AY355" i="7"/>
  <c r="AY439" i="7"/>
  <c r="AY523" i="7"/>
  <c r="AY613" i="7"/>
  <c r="AY697" i="7"/>
  <c r="AY787" i="7"/>
  <c r="AY871" i="7"/>
  <c r="AY996" i="7"/>
  <c r="AY1259" i="7"/>
  <c r="AY1046" i="7"/>
  <c r="AY1136" i="7"/>
  <c r="AY1250" i="7"/>
  <c r="AY1394" i="7"/>
  <c r="AY1538" i="7"/>
  <c r="AY1828" i="7"/>
  <c r="AY2431" i="7"/>
  <c r="AY2436" i="7"/>
  <c r="AY1221" i="7"/>
  <c r="AY1365" i="7"/>
  <c r="AY1509" i="7"/>
  <c r="AY1737" i="7"/>
  <c r="AY2358" i="7"/>
  <c r="AY2333" i="7"/>
  <c r="AY1120" i="7"/>
  <c r="AY1552" i="7"/>
  <c r="AY30" i="7"/>
  <c r="AY386" i="7"/>
  <c r="AY213" i="7"/>
  <c r="AY139" i="7"/>
  <c r="AY39" i="7"/>
  <c r="AY63" i="7"/>
  <c r="AY1201" i="7"/>
  <c r="AY171" i="7"/>
  <c r="AY446" i="7"/>
  <c r="AY662" i="7"/>
  <c r="AY928" i="7"/>
  <c r="AY146" i="7"/>
  <c r="AY284" i="7"/>
  <c r="AY519" i="7"/>
  <c r="AY930" i="7"/>
  <c r="AY105" i="7"/>
  <c r="AY194" i="7"/>
  <c r="AY387" i="7"/>
  <c r="AY998" i="7"/>
  <c r="AY46" i="7"/>
  <c r="AY374" i="7"/>
  <c r="AY614" i="7"/>
  <c r="AY1225" i="7"/>
  <c r="AY130" i="7"/>
  <c r="AY224" i="7"/>
  <c r="AY453" i="7"/>
  <c r="AY669" i="7"/>
  <c r="AY14" i="7"/>
  <c r="AY278" i="7"/>
  <c r="AY867" i="7"/>
  <c r="AY65" i="7"/>
  <c r="AY143" i="7"/>
  <c r="AY232" i="7"/>
  <c r="AY1249" i="7"/>
  <c r="AY310" i="7"/>
  <c r="AY566" i="7"/>
  <c r="AY1051" i="7"/>
  <c r="AY96" i="7"/>
  <c r="AY176" i="7"/>
  <c r="AY291" i="7"/>
  <c r="AY585" i="7"/>
  <c r="AY825" i="7"/>
  <c r="AY22" i="7"/>
  <c r="AY261" i="7"/>
  <c r="AY1627" i="7"/>
  <c r="AY794" i="7"/>
  <c r="AY866" i="7"/>
  <c r="AY954" i="7"/>
  <c r="AY1664" i="7"/>
  <c r="AY1043" i="7"/>
  <c r="AY1313" i="7"/>
  <c r="AY1917" i="7"/>
  <c r="AY1055" i="7"/>
  <c r="AY1594" i="7"/>
  <c r="AY352" i="7"/>
  <c r="AY424" i="7"/>
  <c r="AY496" i="7"/>
  <c r="AY568" i="7"/>
  <c r="AY640" i="7"/>
  <c r="AY712" i="7"/>
  <c r="AY784" i="7"/>
  <c r="AY856" i="7"/>
  <c r="AY936" i="7"/>
  <c r="AY1117" i="7"/>
  <c r="AY1415" i="7"/>
  <c r="AY1417" i="7"/>
  <c r="AY263" i="7"/>
  <c r="AY335" i="7"/>
  <c r="AY407" i="7"/>
  <c r="AY479" i="7"/>
  <c r="AY551" i="7"/>
  <c r="AY623" i="7"/>
  <c r="AY695" i="7"/>
  <c r="AY767" i="7"/>
  <c r="AY839" i="7"/>
  <c r="AY911" i="7"/>
  <c r="AY1038" i="7"/>
  <c r="AY1688" i="7"/>
  <c r="AY1011" i="7"/>
  <c r="AY1325" i="7"/>
  <c r="AY1761" i="7"/>
  <c r="AY288" i="7"/>
  <c r="AY360" i="7"/>
  <c r="AY432" i="7"/>
  <c r="AY504" i="7"/>
  <c r="AY576" i="7"/>
  <c r="AY648" i="7"/>
  <c r="AY720" i="7"/>
  <c r="AY792" i="7"/>
  <c r="AY864" i="7"/>
  <c r="AY967" i="7"/>
  <c r="AY1255" i="7"/>
  <c r="AY945" i="7"/>
  <c r="AY1465" i="7"/>
  <c r="AY361" i="7"/>
  <c r="AY445" i="7"/>
  <c r="AY535" i="7"/>
  <c r="AY619" i="7"/>
  <c r="AY703" i="7"/>
  <c r="AY793" i="7"/>
  <c r="AY877" i="7"/>
  <c r="AY1014" i="7"/>
  <c r="AY1283" i="7"/>
  <c r="AY1052" i="7"/>
  <c r="AY1142" i="7"/>
  <c r="AY1268" i="7"/>
  <c r="AY1412" i="7"/>
  <c r="AY1556" i="7"/>
  <c r="AY1882" i="7"/>
  <c r="AY2667" i="7"/>
  <c r="AY2685" i="7"/>
  <c r="AY1239" i="7"/>
  <c r="AY1383" i="7"/>
  <c r="AY1527" i="7"/>
  <c r="AY1815" i="7"/>
  <c r="AY2536" i="7"/>
  <c r="AY2467" i="7"/>
  <c r="AY1156" i="7"/>
  <c r="AY1617" i="7"/>
  <c r="AY55" i="7"/>
  <c r="AY75" i="7"/>
  <c r="AY411" i="7"/>
  <c r="AY177" i="7"/>
  <c r="AY145" i="7"/>
  <c r="AY92" i="7"/>
  <c r="AY1285" i="7"/>
  <c r="AY192" i="7"/>
  <c r="AY464" i="7"/>
  <c r="AY680" i="7"/>
  <c r="AY955" i="7"/>
  <c r="AY152" i="7"/>
  <c r="AY295" i="7"/>
  <c r="AY537" i="7"/>
  <c r="AY957" i="7"/>
  <c r="AY111" i="7"/>
  <c r="AY201" i="7"/>
  <c r="AY416" i="7"/>
  <c r="AY1034" i="7"/>
  <c r="AY61" i="7"/>
  <c r="AY417" i="7"/>
  <c r="AY632" i="7"/>
  <c r="AY1339" i="7"/>
  <c r="AY136" i="7"/>
  <c r="AY231" i="7"/>
  <c r="AY471" i="7"/>
  <c r="AY687" i="7"/>
  <c r="AY20" i="7"/>
  <c r="AY289" i="7"/>
  <c r="AY891" i="7"/>
  <c r="AY77" i="7"/>
  <c r="AY149" i="7"/>
  <c r="AY239" i="7"/>
  <c r="AY1381" i="7"/>
  <c r="AY321" i="7"/>
  <c r="AY584" i="7"/>
  <c r="AY1134" i="7"/>
  <c r="AY102" i="7"/>
  <c r="AY183" i="7"/>
  <c r="AY351" i="7"/>
  <c r="AY603" i="7"/>
  <c r="AY849" i="7"/>
  <c r="AY28" i="7"/>
  <c r="AY302" i="7"/>
  <c r="AY2949" i="7"/>
  <c r="AY800" i="7"/>
  <c r="AY872" i="7"/>
  <c r="AY979" i="7"/>
  <c r="AY2037" i="7"/>
  <c r="AY1053" i="7"/>
  <c r="AY1337" i="7"/>
  <c r="AY2351" i="7"/>
  <c r="AY1065" i="7"/>
  <c r="AY1634" i="7"/>
  <c r="AY358" i="7"/>
  <c r="AY430" i="7"/>
  <c r="AY502" i="7"/>
  <c r="AY574" i="7"/>
  <c r="AY646" i="7"/>
  <c r="AY718" i="7"/>
  <c r="AY790" i="7"/>
  <c r="AY862" i="7"/>
  <c r="AY949" i="7"/>
  <c r="AY1128" i="7"/>
  <c r="AY1679" i="7"/>
  <c r="AY1453" i="7"/>
  <c r="AY269" i="7"/>
  <c r="AY341" i="7"/>
  <c r="AY413" i="7"/>
  <c r="AY485" i="7"/>
  <c r="AY557" i="7"/>
  <c r="AY629" i="7"/>
  <c r="AY701" i="7"/>
  <c r="AY773" i="7"/>
  <c r="AY845" i="7"/>
  <c r="AY924" i="7"/>
  <c r="AY1047" i="7"/>
  <c r="AY1965" i="7"/>
  <c r="AY1029" i="7"/>
  <c r="AY1349" i="7"/>
  <c r="AY1863" i="7"/>
  <c r="AY294" i="7"/>
  <c r="AY366" i="7"/>
  <c r="AY438" i="7"/>
  <c r="AY510" i="7"/>
  <c r="AY582" i="7"/>
  <c r="AY654" i="7"/>
  <c r="AY726" i="7"/>
  <c r="AY798" i="7"/>
  <c r="AY870" i="7"/>
  <c r="AY985" i="7"/>
  <c r="AY1279" i="7"/>
  <c r="AY960" i="7"/>
  <c r="AY1537" i="7"/>
  <c r="AY367" i="7"/>
  <c r="AY451" i="7"/>
  <c r="AY541" i="7"/>
  <c r="AY625" i="7"/>
  <c r="AY715" i="7"/>
  <c r="AY799" i="7"/>
  <c r="AY883" i="7"/>
  <c r="AY1022" i="7"/>
  <c r="AY1307" i="7"/>
  <c r="AY1064" i="7"/>
  <c r="AY1148" i="7"/>
  <c r="AY1280" i="7"/>
  <c r="AY1424" i="7"/>
  <c r="AY1582" i="7"/>
  <c r="AY1918" i="7"/>
  <c r="AY2859" i="7"/>
  <c r="AY2877" i="7"/>
  <c r="AY1251" i="7"/>
  <c r="AY1395" i="7"/>
  <c r="AY1539" i="7"/>
  <c r="AY1851" i="7"/>
  <c r="AY1564" i="7"/>
  <c r="AY2787" i="7"/>
  <c r="AY1192" i="7"/>
  <c r="AY1683" i="7"/>
  <c r="AJ51" i="7" a="1"/>
  <c r="AY64" i="7"/>
  <c r="AY127" i="7"/>
  <c r="AY59" i="7"/>
  <c r="AY220" i="7"/>
  <c r="AY184" i="7"/>
  <c r="AY116" i="7"/>
  <c r="AY1435" i="7"/>
  <c r="AY228" i="7"/>
  <c r="AY482" i="7"/>
  <c r="AY698" i="7"/>
  <c r="AY990" i="7"/>
  <c r="AY165" i="7"/>
  <c r="AY304" i="7"/>
  <c r="AY555" i="7"/>
  <c r="AY1067" i="7"/>
  <c r="AY117" i="7"/>
  <c r="AY208" i="7"/>
  <c r="AY741" i="7"/>
  <c r="AY1116" i="7"/>
  <c r="AY160" i="7"/>
  <c r="AY434" i="7"/>
  <c r="AY650" i="7"/>
  <c r="AY57" i="7"/>
  <c r="AY142" i="7"/>
  <c r="AY238" i="7"/>
  <c r="AY489" i="7"/>
  <c r="AY705" i="7"/>
  <c r="AY26" i="7"/>
  <c r="AY298" i="7"/>
  <c r="AY915" i="7"/>
  <c r="AY83" i="7"/>
  <c r="AY155" i="7"/>
  <c r="AY248" i="7"/>
  <c r="AY1581" i="7"/>
  <c r="AY350" i="7"/>
  <c r="AY602" i="7"/>
  <c r="AY1187" i="7"/>
  <c r="AY108" i="7"/>
  <c r="AY190" i="7"/>
  <c r="AY380" i="7"/>
  <c r="AY621" i="7"/>
  <c r="AY873" i="7"/>
  <c r="AY34" i="7"/>
  <c r="AY313" i="7"/>
  <c r="AY734" i="7"/>
  <c r="AY806" i="7"/>
  <c r="AY878" i="7"/>
  <c r="AY997" i="7"/>
  <c r="AY2181" i="7"/>
  <c r="AY1063" i="7"/>
  <c r="AY1361" i="7"/>
  <c r="AY3045" i="7"/>
  <c r="AY1075" i="7"/>
  <c r="AY1732" i="7"/>
  <c r="AY364" i="7"/>
  <c r="AY436" i="7"/>
  <c r="AY508" i="7"/>
  <c r="AY580" i="7"/>
  <c r="AY652" i="7"/>
  <c r="AY724" i="7"/>
  <c r="AY796" i="7"/>
  <c r="AY868" i="7"/>
  <c r="AY956" i="7"/>
  <c r="AY1193" i="7"/>
  <c r="AY1941" i="7"/>
  <c r="AY1489" i="7"/>
  <c r="AY275" i="7"/>
  <c r="AY347" i="7"/>
  <c r="AY419" i="7"/>
  <c r="AY491" i="7"/>
  <c r="AY563" i="7"/>
  <c r="AY635" i="7"/>
  <c r="AY707" i="7"/>
  <c r="AY779" i="7"/>
  <c r="AY851" i="7"/>
  <c r="AY937" i="7"/>
  <c r="AY1057" i="7"/>
  <c r="AY2109" i="7"/>
  <c r="AY1079" i="7"/>
  <c r="AY1373" i="7"/>
  <c r="AY2757" i="7"/>
  <c r="AY300" i="7"/>
  <c r="AY372" i="7"/>
  <c r="AY444" i="7"/>
  <c r="AY516" i="7"/>
  <c r="AY588" i="7"/>
  <c r="AY660" i="7"/>
  <c r="AY732" i="7"/>
  <c r="AY804" i="7"/>
  <c r="AY876" i="7"/>
  <c r="AY1021" i="7"/>
  <c r="AY1303" i="7"/>
  <c r="AY977" i="7"/>
  <c r="AY1655" i="7"/>
  <c r="AY373" i="7"/>
  <c r="AY463" i="7"/>
  <c r="AY547" i="7"/>
  <c r="AY631" i="7"/>
  <c r="AY721" i="7"/>
  <c r="AY805" i="7"/>
  <c r="AY895" i="7"/>
  <c r="AY1032" i="7"/>
  <c r="AY1331" i="7"/>
  <c r="AY1070" i="7"/>
  <c r="AY1160" i="7"/>
  <c r="AY1286" i="7"/>
  <c r="AY1430" i="7"/>
  <c r="AY1595" i="7"/>
  <c r="AY1942" i="7"/>
  <c r="AY2955" i="7"/>
  <c r="AY2973" i="7"/>
  <c r="AY1257" i="7"/>
  <c r="AY1401" i="7"/>
  <c r="AY1545" i="7"/>
  <c r="AY1869" i="7"/>
  <c r="AY1603" i="7"/>
  <c r="AY3079" i="7"/>
  <c r="AY1228" i="7"/>
  <c r="AY1798" i="7"/>
  <c r="AY74" i="7"/>
  <c r="AY164" i="7"/>
  <c r="AY172" i="7"/>
  <c r="AY272" i="7"/>
  <c r="AY227" i="7"/>
  <c r="AY151" i="7"/>
  <c r="AY17" i="7"/>
  <c r="AY243" i="7"/>
  <c r="AY500" i="7"/>
  <c r="AY716" i="7"/>
  <c r="AY1026" i="7"/>
  <c r="AY178" i="7"/>
  <c r="AY315" i="7"/>
  <c r="AY573" i="7"/>
  <c r="AY1151" i="7"/>
  <c r="AY123" i="7"/>
  <c r="AY215" i="7"/>
  <c r="AY765" i="7"/>
  <c r="AY1219" i="7"/>
  <c r="AY173" i="7"/>
  <c r="AY452" i="7"/>
  <c r="AY668" i="7"/>
  <c r="AY76" i="7"/>
  <c r="AY148" i="7"/>
  <c r="AY247" i="7"/>
  <c r="AY507" i="7"/>
  <c r="AY723" i="7"/>
  <c r="AY32" i="7"/>
  <c r="AY309" i="7"/>
  <c r="AY972" i="7"/>
  <c r="AY89" i="7"/>
  <c r="AY168" i="7"/>
  <c r="AY259" i="7"/>
  <c r="AY54" i="7"/>
  <c r="AY393" i="7"/>
  <c r="AY620" i="7"/>
  <c r="AY1261" i="7"/>
  <c r="AY114" i="7"/>
  <c r="AY197" i="7"/>
  <c r="AY423" i="7"/>
  <c r="AY639" i="7"/>
  <c r="AY897" i="7"/>
  <c r="AY40" i="7"/>
  <c r="AY338" i="7"/>
  <c r="AY740" i="7"/>
  <c r="AY812" i="7"/>
  <c r="AY884" i="7"/>
  <c r="AY1015" i="7"/>
  <c r="AY2489" i="7"/>
  <c r="AY1074" i="7"/>
  <c r="AY1385" i="7"/>
  <c r="AY2061" i="7"/>
  <c r="AY1086" i="7"/>
  <c r="AY1827" i="7"/>
  <c r="AY370" i="7"/>
  <c r="AY442" i="7"/>
  <c r="AY514" i="7"/>
  <c r="AY586" i="7"/>
  <c r="AY658" i="7"/>
  <c r="AY730" i="7"/>
  <c r="AY802" i="7"/>
  <c r="AY874" i="7"/>
  <c r="AY964" i="7"/>
  <c r="AY1207" i="7"/>
  <c r="AY2085" i="7"/>
  <c r="AY1525" i="7"/>
  <c r="AY281" i="7"/>
  <c r="AY353" i="7"/>
  <c r="AY425" i="7"/>
  <c r="AY497" i="7"/>
  <c r="AY569" i="7"/>
  <c r="AY641" i="7"/>
  <c r="AY713" i="7"/>
  <c r="AY785" i="7"/>
  <c r="AY857" i="7"/>
  <c r="AY950" i="7"/>
  <c r="AY1068" i="7"/>
  <c r="AY2253" i="7"/>
  <c r="AY1089" i="7"/>
  <c r="AY1397" i="7"/>
  <c r="AY3459" i="7"/>
  <c r="AY306" i="7"/>
  <c r="AY378" i="7"/>
  <c r="AY450" i="7"/>
  <c r="AY522" i="7"/>
  <c r="AY594" i="7"/>
  <c r="AY666" i="7"/>
  <c r="AY738" i="7"/>
  <c r="AY810" i="7"/>
  <c r="AY882" i="7"/>
  <c r="AY1039" i="7"/>
  <c r="AY1327" i="7"/>
  <c r="AY1013" i="7"/>
  <c r="AY1703" i="7"/>
  <c r="AY379" i="7"/>
  <c r="AY469" i="7"/>
  <c r="AY553" i="7"/>
  <c r="AY643" i="7"/>
  <c r="AY727" i="7"/>
  <c r="AY811" i="7"/>
  <c r="AY901" i="7"/>
  <c r="AY1040" i="7"/>
  <c r="AY1379" i="7"/>
  <c r="AY1076" i="7"/>
  <c r="AY1172" i="7"/>
  <c r="AY1304" i="7"/>
  <c r="AY1448" i="7"/>
  <c r="AY1628" i="7"/>
  <c r="AY2014" i="7"/>
  <c r="AY3471" i="7"/>
  <c r="AY3328" i="7"/>
  <c r="AY1275" i="7"/>
  <c r="AY1419" i="7"/>
  <c r="AY1570" i="7"/>
  <c r="AY1923" i="7"/>
  <c r="AY1666" i="7"/>
  <c r="AY976" i="7"/>
  <c r="AY1264" i="7"/>
  <c r="AY10000" i="7"/>
  <c r="AY9928" i="7"/>
  <c r="AY9856" i="7"/>
  <c r="AY9784" i="7"/>
  <c r="AY9712" i="7"/>
  <c r="AY9640" i="7"/>
  <c r="AY9568" i="7"/>
  <c r="AY9496" i="7"/>
  <c r="AY9933" i="7"/>
  <c r="AY9861" i="7"/>
  <c r="AY9789" i="7"/>
  <c r="AY9717" i="7"/>
  <c r="AY9980" i="7"/>
  <c r="AY9908" i="7"/>
  <c r="AY9836" i="7"/>
  <c r="AY9764" i="7"/>
  <c r="AY9692" i="7"/>
  <c r="AY9620" i="7"/>
  <c r="AY9548" i="7"/>
  <c r="AY9967" i="7"/>
  <c r="AY9895" i="7"/>
  <c r="AY9823" i="7"/>
  <c r="AY9751" i="7"/>
  <c r="AY9679" i="7"/>
  <c r="AY9607" i="7"/>
  <c r="AY9535" i="7"/>
  <c r="AY9954" i="7"/>
  <c r="AY9882" i="7"/>
  <c r="AY9810" i="7"/>
  <c r="AY9738" i="7"/>
  <c r="AY9666" i="7"/>
  <c r="AY9594" i="7"/>
  <c r="AY9522" i="7"/>
  <c r="AY9539" i="7"/>
  <c r="AY9465" i="7"/>
  <c r="AY9393" i="7"/>
  <c r="AY9321" i="7"/>
  <c r="AY9249" i="7"/>
  <c r="AY9177" i="7"/>
  <c r="AY9833" i="7"/>
  <c r="AY9603" i="7"/>
  <c r="AY9438" i="7"/>
  <c r="AY9366" i="7"/>
  <c r="AY9294" i="7"/>
  <c r="AY9222" i="7"/>
  <c r="AY9478" i="7"/>
  <c r="AY9504" i="7"/>
  <c r="AY9295" i="7"/>
  <c r="AY9785" i="7"/>
  <c r="AY9376" i="7"/>
  <c r="AY9132" i="7"/>
  <c r="AY9059" i="7"/>
  <c r="AY8987" i="7"/>
  <c r="AY9579" i="7"/>
  <c r="AY9320" i="7"/>
  <c r="AY9139" i="7"/>
  <c r="AY9409" i="7"/>
  <c r="AY9407" i="7"/>
  <c r="AY9192" i="7"/>
  <c r="AY9074" i="7"/>
  <c r="AY9575" i="7"/>
  <c r="AY9133" i="7"/>
  <c r="AY9001" i="7"/>
  <c r="AY8886" i="7"/>
  <c r="AY9325" i="7"/>
  <c r="AY9058" i="7"/>
  <c r="AY8827" i="7"/>
  <c r="AY8755" i="7"/>
  <c r="AY8683" i="7"/>
  <c r="AY9350" i="7"/>
  <c r="AY9190" i="7"/>
  <c r="AY9034" i="7"/>
  <c r="AY8936" i="7"/>
  <c r="AY9401" i="7"/>
  <c r="AY9082" i="7"/>
  <c r="AY8844" i="7"/>
  <c r="AY8771" i="7"/>
  <c r="AY9073" i="7"/>
  <c r="AY8913" i="7"/>
  <c r="AY8646" i="7"/>
  <c r="AY9319" i="7"/>
  <c r="AY9003" i="7"/>
  <c r="AY8820" i="7"/>
  <c r="AY9275" i="7"/>
  <c r="AY8920" i="7"/>
  <c r="AY9344" i="7"/>
  <c r="AY8980" i="7"/>
  <c r="AY9043" i="7"/>
  <c r="AY9431" i="7"/>
  <c r="AY8887" i="7"/>
  <c r="AY8712" i="7"/>
  <c r="AY8565" i="7"/>
  <c r="AY8493" i="7"/>
  <c r="AY8421" i="7"/>
  <c r="AY8349" i="7"/>
  <c r="AY8277" i="7"/>
  <c r="AY8205" i="7"/>
  <c r="AY9857" i="7"/>
  <c r="AY8964" i="7"/>
  <c r="AY8720" i="7"/>
  <c r="AY8577" i="7"/>
  <c r="AY8498" i="7"/>
  <c r="AY8426" i="7"/>
  <c r="AY8354" i="7"/>
  <c r="AY8282" i="7"/>
  <c r="AY8210" i="7"/>
  <c r="AY9994" i="7"/>
  <c r="AY9922" i="7"/>
  <c r="AY9850" i="7"/>
  <c r="AY9778" i="7"/>
  <c r="AY9706" i="7"/>
  <c r="AY9634" i="7"/>
  <c r="AY9562" i="7"/>
  <c r="AY9999" i="7"/>
  <c r="AY9927" i="7"/>
  <c r="AY9855" i="7"/>
  <c r="AY9783" i="7"/>
  <c r="AY9711" i="7"/>
  <c r="AY9974" i="7"/>
  <c r="AY9902" i="7"/>
  <c r="AY9830" i="7"/>
  <c r="AY9758" i="7"/>
  <c r="AY9686" i="7"/>
  <c r="AY9614" i="7"/>
  <c r="AY9542" i="7"/>
  <c r="AY9961" i="7"/>
  <c r="AY9889" i="7"/>
  <c r="AY9817" i="7"/>
  <c r="AY9745" i="7"/>
  <c r="AY9673" i="7"/>
  <c r="AY9601" i="7"/>
  <c r="AY9529" i="7"/>
  <c r="AY9948" i="7"/>
  <c r="AY9876" i="7"/>
  <c r="AY9804" i="7"/>
  <c r="AY9732" i="7"/>
  <c r="AY9660" i="7"/>
  <c r="AY9588" i="7"/>
  <c r="AY9516" i="7"/>
  <c r="AY9525" i="7"/>
  <c r="AY9459" i="7"/>
  <c r="AY9387" i="7"/>
  <c r="AY9315" i="7"/>
  <c r="AY9243" i="7"/>
  <c r="AY9171" i="7"/>
  <c r="AY9797" i="7"/>
  <c r="AY9545" i="7"/>
  <c r="AY9432" i="7"/>
  <c r="AY9360" i="7"/>
  <c r="AY9288" i="7"/>
  <c r="AY9216" i="7"/>
  <c r="AY9460" i="7"/>
  <c r="AY9493" i="7"/>
  <c r="AY9277" i="7"/>
  <c r="AY9737" i="7"/>
  <c r="AY9358" i="7"/>
  <c r="AY9125" i="7"/>
  <c r="AY9053" i="7"/>
  <c r="AY8981" i="7"/>
  <c r="AY9515" i="7"/>
  <c r="AY9302" i="7"/>
  <c r="AY9893" i="7"/>
  <c r="AY9935" i="7"/>
  <c r="AY9389" i="7"/>
  <c r="AY9168" i="7"/>
  <c r="AY9068" i="7"/>
  <c r="AY9499" i="7"/>
  <c r="AY9114" i="7"/>
  <c r="AY8994" i="7"/>
  <c r="AY8879" i="7"/>
  <c r="AY9311" i="7"/>
  <c r="AY8957" i="7"/>
  <c r="AY8821" i="7"/>
  <c r="AY8749" i="7"/>
  <c r="AY8677" i="7"/>
  <c r="AY9310" i="7"/>
  <c r="AY9176" i="7"/>
  <c r="AY9027" i="7"/>
  <c r="AY8923" i="7"/>
  <c r="AY9361" i="7"/>
  <c r="AY9064" i="7"/>
  <c r="AY8837" i="7"/>
  <c r="AY9988" i="7"/>
  <c r="AY9916" i="7"/>
  <c r="AY9844" i="7"/>
  <c r="AY9772" i="7"/>
  <c r="AY9700" i="7"/>
  <c r="AY9628" i="7"/>
  <c r="AY9556" i="7"/>
  <c r="AY9993" i="7"/>
  <c r="AY9921" i="7"/>
  <c r="AY9849" i="7"/>
  <c r="AY9777" i="7"/>
  <c r="AY9705" i="7"/>
  <c r="AY9968" i="7"/>
  <c r="AY9896" i="7"/>
  <c r="AY9824" i="7"/>
  <c r="AY9752" i="7"/>
  <c r="AY9680" i="7"/>
  <c r="AY9608" i="7"/>
  <c r="AY9536" i="7"/>
  <c r="AY9955" i="7"/>
  <c r="AY9883" i="7"/>
  <c r="AY9811" i="7"/>
  <c r="AY9739" i="7"/>
  <c r="AY9667" i="7"/>
  <c r="AY9595" i="7"/>
  <c r="AY9523" i="7"/>
  <c r="AY9942" i="7"/>
  <c r="AY9870" i="7"/>
  <c r="AY9798" i="7"/>
  <c r="AY9726" i="7"/>
  <c r="AY9654" i="7"/>
  <c r="AY9582" i="7"/>
  <c r="AY9510" i="7"/>
  <c r="AY9503" i="7"/>
  <c r="AY9453" i="7"/>
  <c r="AY9381" i="7"/>
  <c r="AY9309" i="7"/>
  <c r="AY9237" i="7"/>
  <c r="AY9165" i="7"/>
  <c r="AY9761" i="7"/>
  <c r="AY9531" i="7"/>
  <c r="AY9426" i="7"/>
  <c r="AY9354" i="7"/>
  <c r="AY9282" i="7"/>
  <c r="AY9210" i="7"/>
  <c r="AY9442" i="7"/>
  <c r="AY9475" i="7"/>
  <c r="AY9259" i="7"/>
  <c r="AY9671" i="7"/>
  <c r="AY9340" i="7"/>
  <c r="AY9119" i="7"/>
  <c r="AY9047" i="7"/>
  <c r="AY8975" i="7"/>
  <c r="AY9501" i="7"/>
  <c r="AY9284" i="7"/>
  <c r="AY9827" i="7"/>
  <c r="AY9881" i="7"/>
  <c r="AY9371" i="7"/>
  <c r="AY9144" i="7"/>
  <c r="AY9062" i="7"/>
  <c r="AY9395" i="7"/>
  <c r="AY9096" i="7"/>
  <c r="AY8986" i="7"/>
  <c r="AY8866" i="7"/>
  <c r="AY9271" i="7"/>
  <c r="AY8944" i="7"/>
  <c r="AY8815" i="7"/>
  <c r="AY8743" i="7"/>
  <c r="AY9923" i="7"/>
  <c r="AY9791" i="7"/>
  <c r="AY9166" i="7"/>
  <c r="AY9020" i="7"/>
  <c r="AY8910" i="7"/>
  <c r="AY9347" i="7"/>
  <c r="AY9056" i="7"/>
  <c r="AY8831" i="7"/>
  <c r="AY9621" i="7"/>
  <c r="AY9048" i="7"/>
  <c r="AY8874" i="7"/>
  <c r="AY8620" i="7"/>
  <c r="AY9236" i="7"/>
  <c r="AY9982" i="7"/>
  <c r="AY9910" i="7"/>
  <c r="AY9838" i="7"/>
  <c r="AY9766" i="7"/>
  <c r="AY9694" i="7"/>
  <c r="AY9622" i="7"/>
  <c r="AY9550" i="7"/>
  <c r="AY9987" i="7"/>
  <c r="AY9915" i="7"/>
  <c r="AY9843" i="7"/>
  <c r="AY9771" i="7"/>
  <c r="AY9699" i="7"/>
  <c r="AY9962" i="7"/>
  <c r="AY9890" i="7"/>
  <c r="AY9818" i="7"/>
  <c r="AY9746" i="7"/>
  <c r="AY9674" i="7"/>
  <c r="AY9602" i="7"/>
  <c r="AY9530" i="7"/>
  <c r="AY9949" i="7"/>
  <c r="AY9877" i="7"/>
  <c r="AY9805" i="7"/>
  <c r="AY9733" i="7"/>
  <c r="AY9661" i="7"/>
  <c r="AY9589" i="7"/>
  <c r="AY9517" i="7"/>
  <c r="AY9936" i="7"/>
  <c r="AY9864" i="7"/>
  <c r="AY9792" i="7"/>
  <c r="AY9720" i="7"/>
  <c r="AY9648" i="7"/>
  <c r="AY9576" i="7"/>
  <c r="AY9983" i="7"/>
  <c r="AY9653" i="7"/>
  <c r="AY9447" i="7"/>
  <c r="AY9375" i="7"/>
  <c r="AY9303" i="7"/>
  <c r="AY9231" i="7"/>
  <c r="AY9159" i="7"/>
  <c r="AY9731" i="7"/>
  <c r="AY9492" i="7"/>
  <c r="AY9420" i="7"/>
  <c r="AY9348" i="7"/>
  <c r="AY9276" i="7"/>
  <c r="AY9204" i="7"/>
  <c r="AY9424" i="7"/>
  <c r="AY9457" i="7"/>
  <c r="AY9241" i="7"/>
  <c r="AY9647" i="7"/>
  <c r="AY9322" i="7"/>
  <c r="AY9113" i="7"/>
  <c r="AY9041" i="7"/>
  <c r="AY8969" i="7"/>
  <c r="AY9482" i="7"/>
  <c r="AY9266" i="7"/>
  <c r="AY9773" i="7"/>
  <c r="AY9815" i="7"/>
  <c r="AY9353" i="7"/>
  <c r="AY9128" i="7"/>
  <c r="AY9989" i="7"/>
  <c r="AY9380" i="7"/>
  <c r="AY9078" i="7"/>
  <c r="AY8979" i="7"/>
  <c r="AY8853" i="7"/>
  <c r="AY9257" i="7"/>
  <c r="AY8931" i="7"/>
  <c r="AY8809" i="7"/>
  <c r="AY8737" i="7"/>
  <c r="AY9651" i="7"/>
  <c r="AY9563" i="7"/>
  <c r="AY9152" i="7"/>
  <c r="AY9013" i="7"/>
  <c r="AY8903" i="7"/>
  <c r="AY9307" i="7"/>
  <c r="AY8955" i="7"/>
  <c r="AY8825" i="7"/>
  <c r="AY9382" i="7"/>
  <c r="AY9038" i="7"/>
  <c r="AY9976" i="7"/>
  <c r="AY9904" i="7"/>
  <c r="AY9832" i="7"/>
  <c r="AY9760" i="7"/>
  <c r="AY9688" i="7"/>
  <c r="AY9616" i="7"/>
  <c r="AY9544" i="7"/>
  <c r="AY9981" i="7"/>
  <c r="AY9909" i="7"/>
  <c r="AY9837" i="7"/>
  <c r="AY9765" i="7"/>
  <c r="AY9693" i="7"/>
  <c r="AY9956" i="7"/>
  <c r="AY9884" i="7"/>
  <c r="AY9812" i="7"/>
  <c r="AY9740" i="7"/>
  <c r="AY9668" i="7"/>
  <c r="AY9596" i="7"/>
  <c r="AY9524" i="7"/>
  <c r="AY9943" i="7"/>
  <c r="AY9871" i="7"/>
  <c r="AY9799" i="7"/>
  <c r="AY9727" i="7"/>
  <c r="AY9655" i="7"/>
  <c r="AY9583" i="7"/>
  <c r="AY9511" i="7"/>
  <c r="AY9930" i="7"/>
  <c r="AY9858" i="7"/>
  <c r="AY9786" i="7"/>
  <c r="AY9714" i="7"/>
  <c r="AY9642" i="7"/>
  <c r="AY9570" i="7"/>
  <c r="AY9947" i="7"/>
  <c r="AY9639" i="7"/>
  <c r="AY9441" i="7"/>
  <c r="AY9369" i="7"/>
  <c r="AY9297" i="7"/>
  <c r="AY9225" i="7"/>
  <c r="AY9153" i="7"/>
  <c r="AY9707" i="7"/>
  <c r="AY9486" i="7"/>
  <c r="AY9414" i="7"/>
  <c r="AY9342" i="7"/>
  <c r="AY9270" i="7"/>
  <c r="AY9929" i="7"/>
  <c r="AY9406" i="7"/>
  <c r="AY9439" i="7"/>
  <c r="AY9223" i="7"/>
  <c r="AY9627" i="7"/>
  <c r="AY9304" i="7"/>
  <c r="AY9107" i="7"/>
  <c r="AY9035" i="7"/>
  <c r="AY8963" i="7"/>
  <c r="AY9464" i="7"/>
  <c r="AY9248" i="7"/>
  <c r="AY9725" i="7"/>
  <c r="AY9755" i="7"/>
  <c r="AY9335" i="7"/>
  <c r="AY9122" i="7"/>
  <c r="AY9743" i="7"/>
  <c r="AY9341" i="7"/>
  <c r="AY9060" i="7"/>
  <c r="AY8972" i="7"/>
  <c r="AY8840" i="7"/>
  <c r="AY9217" i="7"/>
  <c r="AY8918" i="7"/>
  <c r="AY8803" i="7"/>
  <c r="AY8731" i="7"/>
  <c r="AY9521" i="7"/>
  <c r="AY9970" i="7"/>
  <c r="AY9898" i="7"/>
  <c r="AY9826" i="7"/>
  <c r="AY9754" i="7"/>
  <c r="AY9682" i="7"/>
  <c r="AY9610" i="7"/>
  <c r="AY9538" i="7"/>
  <c r="AY9975" i="7"/>
  <c r="AY9903" i="7"/>
  <c r="AY9831" i="7"/>
  <c r="AY9759" i="7"/>
  <c r="AY9687" i="7"/>
  <c r="AY9950" i="7"/>
  <c r="AY9878" i="7"/>
  <c r="AY9806" i="7"/>
  <c r="AY9734" i="7"/>
  <c r="AY9662" i="7"/>
  <c r="AY9590" i="7"/>
  <c r="AY9518" i="7"/>
  <c r="AY9937" i="7"/>
  <c r="AY9865" i="7"/>
  <c r="AY9793" i="7"/>
  <c r="AY9721" i="7"/>
  <c r="AY9649" i="7"/>
  <c r="AY9577" i="7"/>
  <c r="AY9996" i="7"/>
  <c r="AY9924" i="7"/>
  <c r="AY9852" i="7"/>
  <c r="AY9780" i="7"/>
  <c r="AY9708" i="7"/>
  <c r="AY9636" i="7"/>
  <c r="AY9564" i="7"/>
  <c r="AY9911" i="7"/>
  <c r="AY9581" i="7"/>
  <c r="AY9435" i="7"/>
  <c r="AY9363" i="7"/>
  <c r="AY9291" i="7"/>
  <c r="AY9219" i="7"/>
  <c r="AY9147" i="7"/>
  <c r="AY9623" i="7"/>
  <c r="AY9480" i="7"/>
  <c r="AY9408" i="7"/>
  <c r="AY9336" i="7"/>
  <c r="AY9264" i="7"/>
  <c r="AY9863" i="7"/>
  <c r="AY9971" i="7"/>
  <c r="AY9421" i="7"/>
  <c r="AY9205" i="7"/>
  <c r="AY9561" i="7"/>
  <c r="AY9286" i="7"/>
  <c r="AY9101" i="7"/>
  <c r="AY9029" i="7"/>
  <c r="AY9965" i="7"/>
  <c r="AY9446" i="7"/>
  <c r="AY9230" i="7"/>
  <c r="AY9663" i="7"/>
  <c r="AY9635" i="7"/>
  <c r="AY9317" i="7"/>
  <c r="AY9116" i="7"/>
  <c r="AY9587" i="7"/>
  <c r="AY9326" i="7"/>
  <c r="AY9051" i="7"/>
  <c r="AY8965" i="7"/>
  <c r="AY9821" i="7"/>
  <c r="AY9203" i="7"/>
  <c r="AY8905" i="7"/>
  <c r="AY8797" i="7"/>
  <c r="AY8725" i="7"/>
  <c r="AY9494" i="7"/>
  <c r="AY9964" i="7"/>
  <c r="AY9892" i="7"/>
  <c r="AY9820" i="7"/>
  <c r="AY9748" i="7"/>
  <c r="AY9676" i="7"/>
  <c r="AY9604" i="7"/>
  <c r="AY9532" i="7"/>
  <c r="AY9969" i="7"/>
  <c r="AY9897" i="7"/>
  <c r="AY9825" i="7"/>
  <c r="AY9753" i="7"/>
  <c r="AY9681" i="7"/>
  <c r="AY9944" i="7"/>
  <c r="AY9872" i="7"/>
  <c r="AY9800" i="7"/>
  <c r="AY9728" i="7"/>
  <c r="AY9656" i="7"/>
  <c r="AY9584" i="7"/>
  <c r="AY9512" i="7"/>
  <c r="AY9931" i="7"/>
  <c r="AY9859" i="7"/>
  <c r="AY9787" i="7"/>
  <c r="AY9715" i="7"/>
  <c r="AY9643" i="7"/>
  <c r="AY9571" i="7"/>
  <c r="AY9990" i="7"/>
  <c r="AY9918" i="7"/>
  <c r="AY9846" i="7"/>
  <c r="AY9774" i="7"/>
  <c r="AY9702" i="7"/>
  <c r="AY9630" i="7"/>
  <c r="AY9558" i="7"/>
  <c r="AY9875" i="7"/>
  <c r="AY9567" i="7"/>
  <c r="AY9429" i="7"/>
  <c r="AY9357" i="7"/>
  <c r="AY9285" i="7"/>
  <c r="AY9213" i="7"/>
  <c r="AY9141" i="7"/>
  <c r="AY9609" i="7"/>
  <c r="AY9474" i="7"/>
  <c r="AY9402" i="7"/>
  <c r="AY9330" i="7"/>
  <c r="AY9258" i="7"/>
  <c r="AY9809" i="7"/>
  <c r="AY9917" i="7"/>
  <c r="AY9403" i="7"/>
  <c r="AY9197" i="7"/>
  <c r="AY9484" i="7"/>
  <c r="AY9268" i="7"/>
  <c r="AY9095" i="7"/>
  <c r="AY9023" i="7"/>
  <c r="AY9899" i="7"/>
  <c r="AY9428" i="7"/>
  <c r="AY9212" i="7"/>
  <c r="AY9599" i="7"/>
  <c r="AY9615" i="7"/>
  <c r="AY9299" i="7"/>
  <c r="AY9110" i="7"/>
  <c r="AY9505" i="7"/>
  <c r="AY9287" i="7"/>
  <c r="AY9044" i="7"/>
  <c r="AY8958" i="7"/>
  <c r="AY9719" i="7"/>
  <c r="AY9179" i="7"/>
  <c r="AY8892" i="7"/>
  <c r="AY8791" i="7"/>
  <c r="AY8719" i="7"/>
  <c r="AY9476" i="7"/>
  <c r="AY9323" i="7"/>
  <c r="AY9120" i="7"/>
  <c r="AY8991" i="7"/>
  <c r="AY9557" i="7"/>
  <c r="AY9239" i="7"/>
  <c r="AY8916" i="7"/>
  <c r="AY8807" i="7"/>
  <c r="AY9280" i="7"/>
  <c r="AY9004" i="7"/>
  <c r="AY8838" i="7"/>
  <c r="AY9887" i="7"/>
  <c r="AY9085" i="7"/>
  <c r="AY8911" i="7"/>
  <c r="AY9593" i="7"/>
  <c r="AY9124" i="7"/>
  <c r="AY8780" i="7"/>
  <c r="AY9045" i="7"/>
  <c r="AY9229" i="7"/>
  <c r="AY8978" i="7"/>
  <c r="AY9105" i="7"/>
  <c r="AY8764" i="7"/>
  <c r="AY8621" i="7"/>
  <c r="AY8529" i="7"/>
  <c r="AY8457" i="7"/>
  <c r="AY8385" i="7"/>
  <c r="AY8313" i="7"/>
  <c r="AY8241" i="7"/>
  <c r="AY8169" i="7"/>
  <c r="AY9220" i="7"/>
  <c r="AY8793" i="7"/>
  <c r="AY8634" i="7"/>
  <c r="AY8534" i="7"/>
  <c r="AY8462" i="7"/>
  <c r="AY8390" i="7"/>
  <c r="AY8318" i="7"/>
  <c r="AY8246" i="7"/>
  <c r="AY9958" i="7"/>
  <c r="AY9886" i="7"/>
  <c r="AY9814" i="7"/>
  <c r="AY9742" i="7"/>
  <c r="AY9670" i="7"/>
  <c r="AY9598" i="7"/>
  <c r="AY9526" i="7"/>
  <c r="AY9963" i="7"/>
  <c r="AY9891" i="7"/>
  <c r="AY9819" i="7"/>
  <c r="AY9747" i="7"/>
  <c r="AY9675" i="7"/>
  <c r="AY9938" i="7"/>
  <c r="AY9866" i="7"/>
  <c r="AY9794" i="7"/>
  <c r="AY9722" i="7"/>
  <c r="AY9650" i="7"/>
  <c r="AY9578" i="7"/>
  <c r="AY9997" i="7"/>
  <c r="AY9925" i="7"/>
  <c r="AY9853" i="7"/>
  <c r="AY9781" i="7"/>
  <c r="AY9709" i="7"/>
  <c r="AY9637" i="7"/>
  <c r="AY9565" i="7"/>
  <c r="AY9984" i="7"/>
  <c r="AY9912" i="7"/>
  <c r="AY9840" i="7"/>
  <c r="AY9768" i="7"/>
  <c r="AY9696" i="7"/>
  <c r="AY9624" i="7"/>
  <c r="AY9552" i="7"/>
  <c r="AY9839" i="7"/>
  <c r="AY9495" i="7"/>
  <c r="AY9423" i="7"/>
  <c r="AY9351" i="7"/>
  <c r="AY9279" i="7"/>
  <c r="AY9207" i="7"/>
  <c r="AY9135" i="7"/>
  <c r="AY9551" i="7"/>
  <c r="AY9468" i="7"/>
  <c r="AY9396" i="7"/>
  <c r="AY9324" i="7"/>
  <c r="AY9252" i="7"/>
  <c r="AY9749" i="7"/>
  <c r="AY9851" i="7"/>
  <c r="AY9385" i="7"/>
  <c r="AY9188" i="7"/>
  <c r="AY9466" i="7"/>
  <c r="AY9250" i="7"/>
  <c r="AY9089" i="7"/>
  <c r="AY9017" i="7"/>
  <c r="AY9845" i="7"/>
  <c r="AY9410" i="7"/>
  <c r="AY9196" i="7"/>
  <c r="AY9533" i="7"/>
  <c r="AY9549" i="7"/>
  <c r="AY9281" i="7"/>
  <c r="AY9104" i="7"/>
  <c r="AY9397" i="7"/>
  <c r="AY9272" i="7"/>
  <c r="AY9037" i="7"/>
  <c r="AY8951" i="7"/>
  <c r="AY9659" i="7"/>
  <c r="AY9155" i="7"/>
  <c r="AY8885" i="7"/>
  <c r="AY8785" i="7"/>
  <c r="AY8713" i="7"/>
  <c r="AY9458" i="7"/>
  <c r="AY9308" i="7"/>
  <c r="AY9102" i="7"/>
  <c r="AY8984" i="7"/>
  <c r="AY9491" i="7"/>
  <c r="AY9199" i="7"/>
  <c r="AY8909" i="7"/>
  <c r="AY8801" i="7"/>
  <c r="AY9952" i="7"/>
  <c r="AY9880" i="7"/>
  <c r="AY9808" i="7"/>
  <c r="AY9736" i="7"/>
  <c r="AY9664" i="7"/>
  <c r="AY9592" i="7"/>
  <c r="AY9520" i="7"/>
  <c r="AY9957" i="7"/>
  <c r="AY9885" i="7"/>
  <c r="AY9813" i="7"/>
  <c r="AY9741" i="7"/>
  <c r="AY9669" i="7"/>
  <c r="AY9932" i="7"/>
  <c r="AY9860" i="7"/>
  <c r="AY9788" i="7"/>
  <c r="AY9716" i="7"/>
  <c r="AY9644" i="7"/>
  <c r="AY9572" i="7"/>
  <c r="AY9991" i="7"/>
  <c r="AY9919" i="7"/>
  <c r="AY9847" i="7"/>
  <c r="AY9775" i="7"/>
  <c r="AY9703" i="7"/>
  <c r="AY9631" i="7"/>
  <c r="AY9559" i="7"/>
  <c r="AY9978" i="7"/>
  <c r="AY9906" i="7"/>
  <c r="AY9834" i="7"/>
  <c r="AY9762" i="7"/>
  <c r="AY9690" i="7"/>
  <c r="AY9618" i="7"/>
  <c r="AY9546" i="7"/>
  <c r="AY9803" i="7"/>
  <c r="AY9489" i="7"/>
  <c r="AY9417" i="7"/>
  <c r="AY9345" i="7"/>
  <c r="AY9273" i="7"/>
  <c r="AY9201" i="7"/>
  <c r="AY9977" i="7"/>
  <c r="AY9537" i="7"/>
  <c r="AY9462" i="7"/>
  <c r="AY9390" i="7"/>
  <c r="AY9318" i="7"/>
  <c r="AY9246" i="7"/>
  <c r="AY9713" i="7"/>
  <c r="AY9701" i="7"/>
  <c r="AY9367" i="7"/>
  <c r="AY9173" i="7"/>
  <c r="AY9448" i="7"/>
  <c r="AY9232" i="7"/>
  <c r="AY9083" i="7"/>
  <c r="AY9011" i="7"/>
  <c r="AY9779" i="7"/>
  <c r="AY9392" i="7"/>
  <c r="AY9187" i="7"/>
  <c r="AY9481" i="7"/>
  <c r="AY9479" i="7"/>
  <c r="AY9263" i="7"/>
  <c r="AY9098" i="7"/>
  <c r="AY9383" i="7"/>
  <c r="AY9233" i="7"/>
  <c r="AY9030" i="7"/>
  <c r="AY8938" i="7"/>
  <c r="AY9573" i="7"/>
  <c r="AY9131" i="7"/>
  <c r="AY8872" i="7"/>
  <c r="AY8779" i="7"/>
  <c r="AY8707" i="7"/>
  <c r="AY9440" i="7"/>
  <c r="AY9269" i="7"/>
  <c r="AY9084" i="7"/>
  <c r="AY8977" i="7"/>
  <c r="AY9473" i="7"/>
  <c r="AY9175" i="7"/>
  <c r="AY8896" i="7"/>
  <c r="AY8795" i="7"/>
  <c r="AY9182" i="7"/>
  <c r="AY8983" i="7"/>
  <c r="AY8798" i="7"/>
  <c r="AY9513" i="7"/>
  <c r="AY9946" i="7"/>
  <c r="AY9874" i="7"/>
  <c r="AY9802" i="7"/>
  <c r="AY9730" i="7"/>
  <c r="AY9658" i="7"/>
  <c r="AY9586" i="7"/>
  <c r="AY9514" i="7"/>
  <c r="AY9951" i="7"/>
  <c r="AY9879" i="7"/>
  <c r="AY9807" i="7"/>
  <c r="AY9735" i="7"/>
  <c r="AY9998" i="7"/>
  <c r="AY9926" i="7"/>
  <c r="AY9854" i="7"/>
  <c r="AY9782" i="7"/>
  <c r="AY9710" i="7"/>
  <c r="AY9638" i="7"/>
  <c r="AY9566" i="7"/>
  <c r="AY9985" i="7"/>
  <c r="AY9913" i="7"/>
  <c r="AY9841" i="7"/>
  <c r="AY9769" i="7"/>
  <c r="AY9697" i="7"/>
  <c r="AY9625" i="7"/>
  <c r="AY9553" i="7"/>
  <c r="AY9972" i="7"/>
  <c r="AY9900" i="7"/>
  <c r="AY9828" i="7"/>
  <c r="AY9756" i="7"/>
  <c r="AY9684" i="7"/>
  <c r="AY9612" i="7"/>
  <c r="AY9540" i="7"/>
  <c r="AY9767" i="7"/>
  <c r="AY9483" i="7"/>
  <c r="AY9411" i="7"/>
  <c r="AY9339" i="7"/>
  <c r="AY9267" i="7"/>
  <c r="AY9195" i="7"/>
  <c r="AY9941" i="7"/>
  <c r="AY9509" i="7"/>
  <c r="AY9456" i="7"/>
  <c r="AY9384" i="7"/>
  <c r="AY9312" i="7"/>
  <c r="AY9240" i="7"/>
  <c r="AY9633" i="7"/>
  <c r="AY9605" i="7"/>
  <c r="AY9349" i="7"/>
  <c r="AY9164" i="7"/>
  <c r="AY9430" i="7"/>
  <c r="AY9214" i="7"/>
  <c r="AY9077" i="7"/>
  <c r="AY9005" i="7"/>
  <c r="AY9695" i="7"/>
  <c r="AY9374" i="7"/>
  <c r="AY9172" i="7"/>
  <c r="AY9463" i="7"/>
  <c r="AY9461" i="7"/>
  <c r="AY9245" i="7"/>
  <c r="AY9092" i="7"/>
  <c r="AY9343" i="7"/>
  <c r="AY9218" i="7"/>
  <c r="AY9022" i="7"/>
  <c r="AY8925" i="7"/>
  <c r="AY9498" i="7"/>
  <c r="AY9112" i="7"/>
  <c r="AY8859" i="7"/>
  <c r="AY8773" i="7"/>
  <c r="AY8701" i="7"/>
  <c r="AY9422" i="7"/>
  <c r="AY9254" i="7"/>
  <c r="AY9066" i="7"/>
  <c r="AY8970" i="7"/>
  <c r="AY9455" i="7"/>
  <c r="AY9151" i="7"/>
  <c r="AY8883" i="7"/>
  <c r="AY8789" i="7"/>
  <c r="AY9162" i="7"/>
  <c r="AY9940" i="7"/>
  <c r="AY9868" i="7"/>
  <c r="AY9796" i="7"/>
  <c r="AY9724" i="7"/>
  <c r="AY9652" i="7"/>
  <c r="AY9580" i="7"/>
  <c r="AY9508" i="7"/>
  <c r="AY9945" i="7"/>
  <c r="AY9873" i="7"/>
  <c r="AY9801" i="7"/>
  <c r="AY9729" i="7"/>
  <c r="AY9992" i="7"/>
  <c r="AY9920" i="7"/>
  <c r="AY9848" i="7"/>
  <c r="AY9776" i="7"/>
  <c r="AY9704" i="7"/>
  <c r="AY9632" i="7"/>
  <c r="AY9560" i="7"/>
  <c r="AY9979" i="7"/>
  <c r="AY9907" i="7"/>
  <c r="AY9835" i="7"/>
  <c r="AY9763" i="7"/>
  <c r="AY9691" i="7"/>
  <c r="AY9619" i="7"/>
  <c r="AY9547" i="7"/>
  <c r="AY9966" i="7"/>
  <c r="AY9894" i="7"/>
  <c r="AY9822" i="7"/>
  <c r="AY9750" i="7"/>
  <c r="AY9678" i="7"/>
  <c r="AY9606" i="7"/>
  <c r="AY9534" i="7"/>
  <c r="AY9611" i="7"/>
  <c r="AY9477" i="7"/>
  <c r="AY9405" i="7"/>
  <c r="AY9333" i="7"/>
  <c r="AY9261" i="7"/>
  <c r="AY9189" i="7"/>
  <c r="AY9905" i="7"/>
  <c r="AY9677" i="7"/>
  <c r="AY9450" i="7"/>
  <c r="AY9378" i="7"/>
  <c r="AY9306" i="7"/>
  <c r="AY9234" i="7"/>
  <c r="AY9569" i="7"/>
  <c r="AY9585" i="7"/>
  <c r="AY9331" i="7"/>
  <c r="AY9149" i="7"/>
  <c r="AY9412" i="7"/>
  <c r="AY9180" i="7"/>
  <c r="AY9071" i="7"/>
  <c r="AY8999" i="7"/>
  <c r="AY9665" i="7"/>
  <c r="AY9356" i="7"/>
  <c r="AY9163" i="7"/>
  <c r="AY9445" i="7"/>
  <c r="AY9443" i="7"/>
  <c r="AY9227" i="7"/>
  <c r="AY9086" i="7"/>
  <c r="AY9329" i="7"/>
  <c r="AY9181" i="7"/>
  <c r="AY9015" i="7"/>
  <c r="AY8912" i="7"/>
  <c r="AY9379" i="7"/>
  <c r="AY9094" i="7"/>
  <c r="AY8846" i="7"/>
  <c r="AY8767" i="7"/>
  <c r="AY8695" i="7"/>
  <c r="AY9404" i="7"/>
  <c r="AY9215" i="7"/>
  <c r="AY9049" i="7"/>
  <c r="AY8962" i="7"/>
  <c r="AY9437" i="7"/>
  <c r="AY9118" i="7"/>
  <c r="AY8870" i="7"/>
  <c r="AY8783" i="7"/>
  <c r="AY9127" i="7"/>
  <c r="AY8961" i="7"/>
  <c r="AY8666" i="7"/>
  <c r="AY9436" i="7"/>
  <c r="AY9025" i="7"/>
  <c r="AY8845" i="7"/>
  <c r="AY9346" i="7"/>
  <c r="AY8940" i="7"/>
  <c r="AY9433" i="7"/>
  <c r="AY9002" i="7"/>
  <c r="AY9108" i="7"/>
  <c r="AY9292" i="7"/>
  <c r="AY8953" i="7"/>
  <c r="AY8730" i="7"/>
  <c r="AY8585" i="7"/>
  <c r="AY8505" i="7"/>
  <c r="AY8433" i="7"/>
  <c r="AY8361" i="7"/>
  <c r="AY8289" i="7"/>
  <c r="AY8217" i="7"/>
  <c r="AY8145" i="7"/>
  <c r="AY9018" i="7"/>
  <c r="AY8738" i="7"/>
  <c r="AY8591" i="7"/>
  <c r="AY8510" i="7"/>
  <c r="AY8438" i="7"/>
  <c r="AY8366" i="7"/>
  <c r="AY8294" i="7"/>
  <c r="AY8222" i="7"/>
  <c r="AY8908" i="7"/>
  <c r="AY8662" i="7"/>
  <c r="AY8947" i="7"/>
  <c r="AY8727" i="7"/>
  <c r="AY8583" i="7"/>
  <c r="AY8503" i="7"/>
  <c r="AY8431" i="7"/>
  <c r="AY8359" i="7"/>
  <c r="AY8933" i="7"/>
  <c r="AY8752" i="7"/>
  <c r="AY8603" i="7"/>
  <c r="AY8526" i="7"/>
  <c r="AY8454" i="7"/>
  <c r="AY8915" i="7"/>
  <c r="AY8623" i="7"/>
  <c r="AY8255" i="7"/>
  <c r="AY8127" i="7"/>
  <c r="AY8055" i="7"/>
  <c r="AY9238" i="7"/>
  <c r="AY8715" i="7"/>
  <c r="AY8357" i="7"/>
  <c r="AY8956" i="7"/>
  <c r="AY8622" i="7"/>
  <c r="AY8284" i="7"/>
  <c r="AY8158" i="7"/>
  <c r="AY8072" i="7"/>
  <c r="AY8000" i="7"/>
  <c r="AY8632" i="7"/>
  <c r="AY8787" i="7"/>
  <c r="AY8458" i="7"/>
  <c r="AY8863" i="7"/>
  <c r="AY8477" i="7"/>
  <c r="AY9391" i="7"/>
  <c r="AY8654" i="7"/>
  <c r="AY9278" i="7"/>
  <c r="AY8629" i="7"/>
  <c r="AY9154" i="7"/>
  <c r="AY9527" i="7"/>
  <c r="AY8291" i="7"/>
  <c r="AY8081" i="7"/>
  <c r="AY7983" i="7"/>
  <c r="AY8434" i="7"/>
  <c r="AY8674" i="7"/>
  <c r="AY8244" i="7"/>
  <c r="AY8080" i="7"/>
  <c r="AY7976" i="7"/>
  <c r="AY8555" i="7"/>
  <c r="AY9265" i="7"/>
  <c r="AY8273" i="7"/>
  <c r="AY8153" i="7"/>
  <c r="AY7991" i="7"/>
  <c r="AY8238" i="7"/>
  <c r="AY8150" i="7"/>
  <c r="AY7990" i="7"/>
  <c r="AY7842" i="7"/>
  <c r="AY7770" i="7"/>
  <c r="AY7698" i="7"/>
  <c r="AY7626" i="7"/>
  <c r="AY7554" i="7"/>
  <c r="AY7482" i="7"/>
  <c r="AY7410" i="7"/>
  <c r="AY8817" i="7"/>
  <c r="AY7973" i="7"/>
  <c r="AY8423" i="7"/>
  <c r="AY8040" i="7"/>
  <c r="AY9934" i="7"/>
  <c r="AY9862" i="7"/>
  <c r="AY9790" i="7"/>
  <c r="AY9718" i="7"/>
  <c r="AY9646" i="7"/>
  <c r="AY9574" i="7"/>
  <c r="AY9502" i="7"/>
  <c r="AY9939" i="7"/>
  <c r="AY9867" i="7"/>
  <c r="AY9795" i="7"/>
  <c r="AY9723" i="7"/>
  <c r="AY9986" i="7"/>
  <c r="AY9914" i="7"/>
  <c r="AY9842" i="7"/>
  <c r="AY9770" i="7"/>
  <c r="AY9698" i="7"/>
  <c r="AY9626" i="7"/>
  <c r="AY9554" i="7"/>
  <c r="AY9973" i="7"/>
  <c r="AY9901" i="7"/>
  <c r="AY9829" i="7"/>
  <c r="AY9757" i="7"/>
  <c r="AY9685" i="7"/>
  <c r="AY9613" i="7"/>
  <c r="AY9541" i="7"/>
  <c r="AY9960" i="7"/>
  <c r="AY9888" i="7"/>
  <c r="AY9816" i="7"/>
  <c r="AY9744" i="7"/>
  <c r="AY9672" i="7"/>
  <c r="AY9600" i="7"/>
  <c r="AY9528" i="7"/>
  <c r="AY9597" i="7"/>
  <c r="AY9471" i="7"/>
  <c r="AY9399" i="7"/>
  <c r="AY9327" i="7"/>
  <c r="AY9255" i="7"/>
  <c r="AY9183" i="7"/>
  <c r="AY9869" i="7"/>
  <c r="AY9617" i="7"/>
  <c r="AY9444" i="7"/>
  <c r="AY9372" i="7"/>
  <c r="AY9300" i="7"/>
  <c r="AY9228" i="7"/>
  <c r="AY9506" i="7"/>
  <c r="AY9519" i="7"/>
  <c r="AY9313" i="7"/>
  <c r="AY9140" i="7"/>
  <c r="AY9394" i="7"/>
  <c r="AY9156" i="7"/>
  <c r="AY9065" i="7"/>
  <c r="AY8993" i="7"/>
  <c r="AY9645" i="7"/>
  <c r="AY9338" i="7"/>
  <c r="AY9148" i="7"/>
  <c r="AY9427" i="7"/>
  <c r="AY9425" i="7"/>
  <c r="AY9209" i="7"/>
  <c r="AY9080" i="7"/>
  <c r="AY9953" i="7"/>
  <c r="AY9157" i="7"/>
  <c r="AY9008" i="7"/>
  <c r="AY8899" i="7"/>
  <c r="AY9365" i="7"/>
  <c r="AY9076" i="7"/>
  <c r="AY8833" i="7"/>
  <c r="AY8761" i="7"/>
  <c r="AY8689" i="7"/>
  <c r="AY9364" i="7"/>
  <c r="AY9200" i="7"/>
  <c r="AY9042" i="7"/>
  <c r="AY8949" i="7"/>
  <c r="AY9419" i="7"/>
  <c r="AY9100" i="7"/>
  <c r="AY8857" i="7"/>
  <c r="AY8777" i="7"/>
  <c r="AY9115" i="7"/>
  <c r="AY8922" i="7"/>
  <c r="AY8659" i="7"/>
  <c r="AY9373" i="7"/>
  <c r="AY9014" i="7"/>
  <c r="AY8836" i="7"/>
  <c r="AY9296" i="7"/>
  <c r="AY8930" i="7"/>
  <c r="AY9398" i="7"/>
  <c r="AY8990" i="7"/>
  <c r="AY9067" i="7"/>
  <c r="AY9490" i="7"/>
  <c r="AY8926" i="7"/>
  <c r="AY8721" i="7"/>
  <c r="AY8578" i="7"/>
  <c r="AY8499" i="7"/>
  <c r="AY8427" i="7"/>
  <c r="AY8355" i="7"/>
  <c r="AY8283" i="7"/>
  <c r="AY8211" i="7"/>
  <c r="AY8139" i="7"/>
  <c r="AY8997" i="7"/>
  <c r="AY8728" i="7"/>
  <c r="AY8584" i="7"/>
  <c r="AY8504" i="7"/>
  <c r="AY8432" i="7"/>
  <c r="AY8360" i="7"/>
  <c r="AY8288" i="7"/>
  <c r="AY8216" i="7"/>
  <c r="AY8884" i="7"/>
  <c r="AY8655" i="7"/>
  <c r="AY8921" i="7"/>
  <c r="AY8718" i="7"/>
  <c r="AY8576" i="7"/>
  <c r="AY8497" i="7"/>
  <c r="AY8425" i="7"/>
  <c r="AY8353" i="7"/>
  <c r="AY8919" i="7"/>
  <c r="AY8742" i="7"/>
  <c r="AY8596" i="7"/>
  <c r="AY8520" i="7"/>
  <c r="AY8448" i="7"/>
  <c r="AY8893" i="7"/>
  <c r="AY8600" i="7"/>
  <c r="AY8248" i="7"/>
  <c r="AY8121" i="7"/>
  <c r="AY8049" i="7"/>
  <c r="AY9090" i="7"/>
  <c r="AY8686" i="7"/>
  <c r="AY8340" i="7"/>
  <c r="AY8934" i="7"/>
  <c r="AY8609" i="7"/>
  <c r="AY8275" i="7"/>
  <c r="AY8138" i="7"/>
  <c r="AY8066" i="7"/>
  <c r="AY9449" i="7"/>
  <c r="AY9657" i="7"/>
  <c r="AY8697" i="7"/>
  <c r="AY8447" i="7"/>
  <c r="AY8823" i="7"/>
  <c r="AY8417" i="7"/>
  <c r="AY9221" i="7"/>
  <c r="AY8643" i="7"/>
  <c r="AY9208" i="7"/>
  <c r="AY8616" i="7"/>
  <c r="AY9106" i="7"/>
  <c r="AY9467" i="7"/>
  <c r="AY8257" i="7"/>
  <c r="AY8074" i="7"/>
  <c r="AY7977" i="7"/>
  <c r="AY8392" i="7"/>
  <c r="AY8625" i="7"/>
  <c r="AY8215" i="7"/>
  <c r="AY8065" i="7"/>
  <c r="AY7970" i="7"/>
  <c r="AY8410" i="7"/>
  <c r="AY8941" i="7"/>
  <c r="AY8263" i="7"/>
  <c r="AY8129" i="7"/>
  <c r="AY7967" i="7"/>
  <c r="AY8221" i="7"/>
  <c r="AY8128" i="7"/>
  <c r="AY7981" i="7"/>
  <c r="AY7836" i="7"/>
  <c r="AY7764" i="7"/>
  <c r="AY7692" i="7"/>
  <c r="AY7620" i="7"/>
  <c r="AY7548" i="7"/>
  <c r="AY7476" i="7"/>
  <c r="AY7404" i="7"/>
  <c r="AY8613" i="7"/>
  <c r="AY7949" i="7"/>
  <c r="AY8387" i="7"/>
  <c r="AY8028" i="7"/>
  <c r="AY9377" i="7"/>
  <c r="AY8819" i="7"/>
  <c r="AY8864" i="7"/>
  <c r="AY9161" i="7"/>
  <c r="AY8891" i="7"/>
  <c r="AY9194" i="7"/>
  <c r="AY9507" i="7"/>
  <c r="AY9314" i="7"/>
  <c r="AY9497" i="7"/>
  <c r="AY8806" i="7"/>
  <c r="AY8599" i="7"/>
  <c r="AY8475" i="7"/>
  <c r="AY8373" i="7"/>
  <c r="AY8259" i="7"/>
  <c r="AY8157" i="7"/>
  <c r="AY8897" i="7"/>
  <c r="AY8605" i="7"/>
  <c r="AY8480" i="7"/>
  <c r="AY8378" i="7"/>
  <c r="AY8264" i="7"/>
  <c r="AY9099" i="7"/>
  <c r="AY8669" i="7"/>
  <c r="AY8882" i="7"/>
  <c r="AY8684" i="7"/>
  <c r="AY8533" i="7"/>
  <c r="AY8449" i="7"/>
  <c r="AY8365" i="7"/>
  <c r="AY8880" i="7"/>
  <c r="AY8709" i="7"/>
  <c r="AY8556" i="7"/>
  <c r="AY8472" i="7"/>
  <c r="AY8939" i="7"/>
  <c r="AY8554" i="7"/>
  <c r="AY8212" i="7"/>
  <c r="AY8085" i="7"/>
  <c r="AY8001" i="7"/>
  <c r="AY8744" i="7"/>
  <c r="AY8292" i="7"/>
  <c r="AY8758" i="7"/>
  <c r="AY8347" i="7"/>
  <c r="AY8197" i="7"/>
  <c r="AY8078" i="7"/>
  <c r="AY8985" i="7"/>
  <c r="AY9169" i="7"/>
  <c r="AY8608" i="7"/>
  <c r="AY9040" i="7"/>
  <c r="AY8488" i="7"/>
  <c r="AY8952" i="7"/>
  <c r="AY8580" i="7"/>
  <c r="AY8706" i="7"/>
  <c r="AY8398" i="7"/>
  <c r="AY8639" i="7"/>
  <c r="AY8173" i="7"/>
  <c r="AY8038" i="7"/>
  <c r="AY7941" i="7"/>
  <c r="AY9355" i="7"/>
  <c r="AY8256" i="7"/>
  <c r="AY8051" i="7"/>
  <c r="AY7946" i="7"/>
  <c r="AY8206" i="7"/>
  <c r="AY8311" i="7"/>
  <c r="AY8167" i="7"/>
  <c r="AY7928" i="7"/>
  <c r="AY8615" i="7"/>
  <c r="AY8041" i="7"/>
  <c r="AY7875" i="7"/>
  <c r="AY7776" i="7"/>
  <c r="AY7680" i="7"/>
  <c r="AY7596" i="7"/>
  <c r="AY7512" i="7"/>
  <c r="AY7428" i="7"/>
  <c r="AY8943" i="7"/>
  <c r="AY7920" i="7"/>
  <c r="AY8136" i="7"/>
  <c r="AY7900" i="7"/>
  <c r="AY7799" i="7"/>
  <c r="AY7727" i="7"/>
  <c r="AY7655" i="7"/>
  <c r="AY7583" i="7"/>
  <c r="AY7511" i="7"/>
  <c r="AY7439" i="7"/>
  <c r="AY7367" i="7"/>
  <c r="AY8362" i="7"/>
  <c r="AY7906" i="7"/>
  <c r="AY8356" i="7"/>
  <c r="AY8082" i="7"/>
  <c r="AY7892" i="7"/>
  <c r="AY8200" i="7"/>
  <c r="AY8035" i="7"/>
  <c r="AY7891" i="7"/>
  <c r="AY7346" i="7"/>
  <c r="AY7203" i="7"/>
  <c r="AY7843" i="7"/>
  <c r="AY7723" i="7"/>
  <c r="AY7615" i="7"/>
  <c r="AY7507" i="7"/>
  <c r="AY7399" i="7"/>
  <c r="AY7255" i="7"/>
  <c r="AY7140" i="7"/>
  <c r="AY7068" i="7"/>
  <c r="AY6996" i="7"/>
  <c r="AY7864" i="7"/>
  <c r="AY7215" i="7"/>
  <c r="AY7792" i="7"/>
  <c r="AY7684" i="7"/>
  <c r="AY7576" i="7"/>
  <c r="AY7468" i="7"/>
  <c r="AY7360" i="7"/>
  <c r="AY7195" i="7"/>
  <c r="AY7115" i="7"/>
  <c r="AY7043" i="7"/>
  <c r="AY6971" i="7"/>
  <c r="AY6899" i="7"/>
  <c r="AY7992" i="7"/>
  <c r="AY7286" i="7"/>
  <c r="AY8280" i="7"/>
  <c r="AY7791" i="7"/>
  <c r="AY7683" i="7"/>
  <c r="AY7575" i="7"/>
  <c r="AY7467" i="7"/>
  <c r="AY7359" i="7"/>
  <c r="AY7207" i="7"/>
  <c r="AY7884" i="7"/>
  <c r="AY7226" i="7"/>
  <c r="AY7859" i="7"/>
  <c r="AY7726" i="7"/>
  <c r="AY7618" i="7"/>
  <c r="AY7510" i="7"/>
  <c r="AY7402" i="7"/>
  <c r="AY8489" i="7"/>
  <c r="AY7826" i="7"/>
  <c r="AY7653" i="7"/>
  <c r="AY7237" i="7"/>
  <c r="AY7042" i="7"/>
  <c r="AY7760" i="7"/>
  <c r="AY7330" i="7"/>
  <c r="AY7084" i="7"/>
  <c r="AY6976" i="7"/>
  <c r="AY7753" i="7"/>
  <c r="AY7302" i="7"/>
  <c r="AY6916" i="7"/>
  <c r="AY6809" i="7"/>
  <c r="AY6737" i="7"/>
  <c r="AY6665" i="7"/>
  <c r="AY6593" i="7"/>
  <c r="AY6521" i="7"/>
  <c r="AY6449" i="7"/>
  <c r="AY6377" i="7"/>
  <c r="AY7825" i="7"/>
  <c r="AY7107" i="7"/>
  <c r="AY6982" i="7"/>
  <c r="AY7786" i="7"/>
  <c r="AY7354" i="7"/>
  <c r="AY6876" i="7"/>
  <c r="AY6790" i="7"/>
  <c r="AY6718" i="7"/>
  <c r="AY6646" i="7"/>
  <c r="AY6574" i="7"/>
  <c r="AY6502" i="7"/>
  <c r="AY7455" i="7"/>
  <c r="AY7131" i="7"/>
  <c r="AY7910" i="7"/>
  <c r="AY7598" i="7"/>
  <c r="AY7153" i="7"/>
  <c r="AY7023" i="7"/>
  <c r="AY6894" i="7"/>
  <c r="AY7555" i="7"/>
  <c r="AY7150" i="7"/>
  <c r="AY6848" i="7"/>
  <c r="AY6776" i="7"/>
  <c r="AY6957" i="7"/>
  <c r="AY6567" i="7"/>
  <c r="AY6865" i="7"/>
  <c r="AY6721" i="7"/>
  <c r="AY6469" i="7"/>
  <c r="AY6334" i="7"/>
  <c r="AY7089" i="7"/>
  <c r="AY6618" i="7"/>
  <c r="AY6888" i="7"/>
  <c r="AY6720" i="7"/>
  <c r="AY6483" i="7"/>
  <c r="AY6340" i="7"/>
  <c r="AY7173" i="7"/>
  <c r="AY6667" i="7"/>
  <c r="AY6490" i="7"/>
  <c r="AY6311" i="7"/>
  <c r="AY6211" i="7"/>
  <c r="AY6139" i="7"/>
  <c r="AY6925" i="7"/>
  <c r="AY6717" i="7"/>
  <c r="AY6458" i="7"/>
  <c r="AY6278" i="7"/>
  <c r="AY6727" i="7"/>
  <c r="AY7895" i="7"/>
  <c r="AY6846" i="7"/>
  <c r="AY6685" i="7"/>
  <c r="AY6448" i="7"/>
  <c r="AY6324" i="7"/>
  <c r="AY6988" i="7"/>
  <c r="AY6643" i="7"/>
  <c r="AY7051" i="7"/>
  <c r="AY6769" i="7"/>
  <c r="AY6578" i="7"/>
  <c r="AY6314" i="7"/>
  <c r="AY6360" i="7"/>
  <c r="AY6158" i="7"/>
  <c r="AY6062" i="7"/>
  <c r="AY5990" i="7"/>
  <c r="AY6406" i="7"/>
  <c r="AY6141" i="7"/>
  <c r="AY6486" i="7"/>
  <c r="AY6202" i="7"/>
  <c r="AY6073" i="7"/>
  <c r="AY6001" i="7"/>
  <c r="AY6404" i="7"/>
  <c r="AY6140" i="7"/>
  <c r="AY6465" i="7"/>
  <c r="AY6242" i="7"/>
  <c r="AY6102" i="7"/>
  <c r="AY6030" i="7"/>
  <c r="AY5958" i="7"/>
  <c r="AY5886" i="7"/>
  <c r="AY5814" i="7"/>
  <c r="AY5742" i="7"/>
  <c r="AY5670" i="7"/>
  <c r="AY5598" i="7"/>
  <c r="AY5526" i="7"/>
  <c r="AY5454" i="7"/>
  <c r="AY5382" i="7"/>
  <c r="AY6296" i="7"/>
  <c r="AY6735" i="7"/>
  <c r="AY6337" i="7"/>
  <c r="AY6146" i="7"/>
  <c r="AY6059" i="7"/>
  <c r="AY5987" i="7"/>
  <c r="AY6270" i="7"/>
  <c r="AY7204" i="7"/>
  <c r="AY6381" i="7"/>
  <c r="AY6177" i="7"/>
  <c r="AY6058" i="7"/>
  <c r="AY5986" i="7"/>
  <c r="AY6306" i="7"/>
  <c r="AY6119" i="7"/>
  <c r="AY5918" i="7"/>
  <c r="AY5774" i="7"/>
  <c r="AY5643" i="7"/>
  <c r="AY5530" i="7"/>
  <c r="AY5396" i="7"/>
  <c r="AY5965" i="7"/>
  <c r="AY5821" i="7"/>
  <c r="AY5669" i="7"/>
  <c r="AY5489" i="7"/>
  <c r="AY5287" i="7"/>
  <c r="AY6111" i="7"/>
  <c r="AY5879" i="7"/>
  <c r="AY5735" i="7"/>
  <c r="AY5553" i="7"/>
  <c r="AY5366" i="7"/>
  <c r="AY5221" i="7"/>
  <c r="AY5878" i="7"/>
  <c r="AY5734" i="7"/>
  <c r="AY5536" i="7"/>
  <c r="AY5338" i="7"/>
  <c r="AY5194" i="7"/>
  <c r="AY5937" i="7"/>
  <c r="AY5793" i="7"/>
  <c r="AY5659" i="7"/>
  <c r="AY5543" i="7"/>
  <c r="AY5401" i="7"/>
  <c r="AY5285" i="7"/>
  <c r="AY5163" i="7"/>
  <c r="AY5091" i="7"/>
  <c r="AY5019" i="7"/>
  <c r="AY4947" i="7"/>
  <c r="AY4875" i="7"/>
  <c r="AY4803" i="7"/>
  <c r="AY4731" i="7"/>
  <c r="AY4659" i="7"/>
  <c r="AY5657" i="7"/>
  <c r="AY5415" i="7"/>
  <c r="AY5219" i="7"/>
  <c r="AY5948" i="7"/>
  <c r="AY5804" i="7"/>
  <c r="AY5630" i="7"/>
  <c r="AY5455" i="7"/>
  <c r="AY5343" i="7"/>
  <c r="AY5899" i="7"/>
  <c r="AY5755" i="7"/>
  <c r="AY5584" i="7"/>
  <c r="AY5438" i="7"/>
  <c r="AY5244" i="7"/>
  <c r="AY5985" i="7"/>
  <c r="AY5837" i="7"/>
  <c r="AY5693" i="7"/>
  <c r="AY9362" i="7"/>
  <c r="AY8813" i="7"/>
  <c r="AY8855" i="7"/>
  <c r="AY9143" i="7"/>
  <c r="AY8854" i="7"/>
  <c r="AY9178" i="7"/>
  <c r="AY9469" i="7"/>
  <c r="AY9290" i="7"/>
  <c r="AY9334" i="7"/>
  <c r="AY8794" i="7"/>
  <c r="AY8592" i="7"/>
  <c r="AY8469" i="7"/>
  <c r="AY8367" i="7"/>
  <c r="AY8253" i="7"/>
  <c r="AY8151" i="7"/>
  <c r="AY8848" i="7"/>
  <c r="AY8598" i="7"/>
  <c r="AY8474" i="7"/>
  <c r="AY8372" i="7"/>
  <c r="AY8258" i="7"/>
  <c r="AY9052" i="7"/>
  <c r="AY8648" i="7"/>
  <c r="AY8834" i="7"/>
  <c r="AY8647" i="7"/>
  <c r="AY8527" i="7"/>
  <c r="AY8443" i="7"/>
  <c r="AY9359" i="7"/>
  <c r="AY8867" i="7"/>
  <c r="AY8699" i="7"/>
  <c r="AY8550" i="7"/>
  <c r="AY8466" i="7"/>
  <c r="AY8873" i="7"/>
  <c r="AY8543" i="7"/>
  <c r="AY8198" i="7"/>
  <c r="AY8079" i="7"/>
  <c r="AY9452" i="7"/>
  <c r="AY8672" i="7"/>
  <c r="AY8204" i="7"/>
  <c r="AY8729" i="7"/>
  <c r="AY8332" i="7"/>
  <c r="AY8184" i="7"/>
  <c r="AY8060" i="7"/>
  <c r="AY8932" i="7"/>
  <c r="AY9117" i="7"/>
  <c r="AY8595" i="7"/>
  <c r="AY8928" i="7"/>
  <c r="AY8399" i="7"/>
  <c r="AY8927" i="7"/>
  <c r="AY8569" i="7"/>
  <c r="AY8679" i="7"/>
  <c r="AY9543" i="7"/>
  <c r="AY9136" i="7"/>
  <c r="AY8155" i="7"/>
  <c r="AY8023" i="7"/>
  <c r="AY7935" i="7"/>
  <c r="AY9103" i="7"/>
  <c r="AY8180" i="7"/>
  <c r="AY8044" i="7"/>
  <c r="AY7940" i="7"/>
  <c r="AY8196" i="7"/>
  <c r="AY8297" i="7"/>
  <c r="AY8119" i="7"/>
  <c r="AY7915" i="7"/>
  <c r="AY8368" i="7"/>
  <c r="AY8032" i="7"/>
  <c r="AY7868" i="7"/>
  <c r="AY7758" i="7"/>
  <c r="AY7674" i="7"/>
  <c r="AY7590" i="7"/>
  <c r="AY7506" i="7"/>
  <c r="AY7422" i="7"/>
  <c r="AY8428" i="7"/>
  <c r="AY7907" i="7"/>
  <c r="AY8105" i="7"/>
  <c r="AY7887" i="7"/>
  <c r="AY7793" i="7"/>
  <c r="AY7721" i="7"/>
  <c r="AY7649" i="7"/>
  <c r="AY7577" i="7"/>
  <c r="AY7505" i="7"/>
  <c r="AY7433" i="7"/>
  <c r="AY7361" i="7"/>
  <c r="AY8335" i="7"/>
  <c r="AY7893" i="7"/>
  <c r="AY8310" i="7"/>
  <c r="AY8070" i="7"/>
  <c r="AY7879" i="7"/>
  <c r="AY8898" i="7"/>
  <c r="AY8026" i="7"/>
  <c r="AY7878" i="7"/>
  <c r="AY7322" i="7"/>
  <c r="AY7190" i="7"/>
  <c r="AY7832" i="7"/>
  <c r="AY7713" i="7"/>
  <c r="AY7605" i="7"/>
  <c r="AY7497" i="7"/>
  <c r="AY7389" i="7"/>
  <c r="AY7242" i="7"/>
  <c r="AY7134" i="7"/>
  <c r="AY7062" i="7"/>
  <c r="AY6990" i="7"/>
  <c r="AY7345" i="7"/>
  <c r="AY7202" i="7"/>
  <c r="AY7784" i="7"/>
  <c r="AY7676" i="7"/>
  <c r="AY7568" i="7"/>
  <c r="AY7460" i="7"/>
  <c r="AY7352" i="7"/>
  <c r="AY7182" i="7"/>
  <c r="AY7109" i="7"/>
  <c r="AY7037" i="7"/>
  <c r="AY6965" i="7"/>
  <c r="AY6893" i="7"/>
  <c r="AY7974" i="7"/>
  <c r="AY7273" i="7"/>
  <c r="AY8068" i="7"/>
  <c r="AY7783" i="7"/>
  <c r="AY7675" i="7"/>
  <c r="AY7567" i="7"/>
  <c r="AY7459" i="7"/>
  <c r="AY7351" i="7"/>
  <c r="AY7194" i="7"/>
  <c r="AY7871" i="7"/>
  <c r="AY7213" i="7"/>
  <c r="AY7849" i="7"/>
  <c r="AY7718" i="7"/>
  <c r="AY7610" i="7"/>
  <c r="AY7502" i="7"/>
  <c r="AY7394" i="7"/>
  <c r="AY8350" i="7"/>
  <c r="AY7348" i="7"/>
  <c r="AY7617" i="7"/>
  <c r="AY7219" i="7"/>
  <c r="AY7035" i="7"/>
  <c r="AY7724" i="7"/>
  <c r="AY7264" i="7"/>
  <c r="AY7077" i="7"/>
  <c r="AY6969" i="7"/>
  <c r="AY7717" i="7"/>
  <c r="AY7282" i="7"/>
  <c r="AY6903" i="7"/>
  <c r="AY6803" i="7"/>
  <c r="AY6731" i="7"/>
  <c r="AY6659" i="7"/>
  <c r="AY6587" i="7"/>
  <c r="AY6515" i="7"/>
  <c r="AY6443" i="7"/>
  <c r="AY6371" i="7"/>
  <c r="AY7323" i="7"/>
  <c r="AY7083" i="7"/>
  <c r="AY6975" i="7"/>
  <c r="AY7750" i="7"/>
  <c r="AY7198" i="7"/>
  <c r="AY6856" i="7"/>
  <c r="AY6784" i="7"/>
  <c r="AY6712" i="7"/>
  <c r="AY6640" i="7"/>
  <c r="AY6568" i="7"/>
  <c r="AY8327" i="7"/>
  <c r="AY7419" i="7"/>
  <c r="AY7123" i="7"/>
  <c r="AY7857" i="7"/>
  <c r="AY7562" i="7"/>
  <c r="AY7141" i="7"/>
  <c r="AY7016" i="7"/>
  <c r="AY6874" i="7"/>
  <c r="AY7519" i="7"/>
  <c r="AY7138" i="7"/>
  <c r="AY6842" i="7"/>
  <c r="AY6770" i="7"/>
  <c r="AY6944" i="7"/>
  <c r="AY6558" i="7"/>
  <c r="AY6852" i="7"/>
  <c r="AY6710" i="7"/>
  <c r="AY6460" i="7"/>
  <c r="AY6327" i="7"/>
  <c r="AY7024" i="7"/>
  <c r="AY6607" i="7"/>
  <c r="AY6849" i="7"/>
  <c r="AY6709" i="7"/>
  <c r="AY6468" i="7"/>
  <c r="AY6333" i="7"/>
  <c r="AY7111" i="7"/>
  <c r="AY6656" i="7"/>
  <c r="AY6475" i="7"/>
  <c r="AY6298" i="7"/>
  <c r="AY6205" i="7"/>
  <c r="AY6133" i="7"/>
  <c r="AY6912" i="7"/>
  <c r="AY6708" i="7"/>
  <c r="AY6434" i="7"/>
  <c r="AY6265" i="7"/>
  <c r="AY6716" i="7"/>
  <c r="AY7660" i="7"/>
  <c r="AY6834" i="7"/>
  <c r="AY6674" i="7"/>
  <c r="AY6433" i="7"/>
  <c r="AY6316" i="7"/>
  <c r="AY6974" i="7"/>
  <c r="AY6632" i="7"/>
  <c r="AY7029" i="7"/>
  <c r="AY6757" i="7"/>
  <c r="AY6494" i="7"/>
  <c r="AY6301" i="7"/>
  <c r="AY6344" i="7"/>
  <c r="AY6149" i="7"/>
  <c r="AY6056" i="7"/>
  <c r="AY7000" i="7"/>
  <c r="AY6391" i="7"/>
  <c r="AY6132" i="7"/>
  <c r="AY6453" i="7"/>
  <c r="AY6191" i="7"/>
  <c r="AY6067" i="7"/>
  <c r="AY5995" i="7"/>
  <c r="AY6356" i="7"/>
  <c r="AY6131" i="7"/>
  <c r="AY6450" i="7"/>
  <c r="AY6210" i="7"/>
  <c r="AY6096" i="7"/>
  <c r="AY6024" i="7"/>
  <c r="AY5952" i="7"/>
  <c r="AY5880" i="7"/>
  <c r="AY5808" i="7"/>
  <c r="AY5736" i="7"/>
  <c r="AY5664" i="7"/>
  <c r="AY5592" i="7"/>
  <c r="AY5520" i="7"/>
  <c r="AY5448" i="7"/>
  <c r="AY5376" i="7"/>
  <c r="AY6283" i="7"/>
  <c r="AY6673" i="7"/>
  <c r="AY6322" i="7"/>
  <c r="AY6137" i="7"/>
  <c r="AY6053" i="7"/>
  <c r="AY6958" i="7"/>
  <c r="AY6260" i="7"/>
  <c r="AY6868" i="7"/>
  <c r="AY6366" i="7"/>
  <c r="AY6160" i="7"/>
  <c r="AY6052" i="7"/>
  <c r="AY5980" i="7"/>
  <c r="AY6257" i="7"/>
  <c r="AY6474" i="7"/>
  <c r="AY5906" i="7"/>
  <c r="AY5762" i="7"/>
  <c r="AY5635" i="7"/>
  <c r="AY5515" i="7"/>
  <c r="AY5389" i="7"/>
  <c r="AY5953" i="7"/>
  <c r="AY5809" i="7"/>
  <c r="AY5651" i="7"/>
  <c r="AY5474" i="7"/>
  <c r="AY5280" i="7"/>
  <c r="AY6075" i="7"/>
  <c r="AY5867" i="7"/>
  <c r="AY5723" i="7"/>
  <c r="AY5529" i="7"/>
  <c r="AY5359" i="7"/>
  <c r="AY5214" i="7"/>
  <c r="AY5866" i="7"/>
  <c r="AY5722" i="7"/>
  <c r="AY5521" i="7"/>
  <c r="AY5325" i="7"/>
  <c r="AY6441" i="7"/>
  <c r="AY5925" i="7"/>
  <c r="AY5781" i="7"/>
  <c r="AY5649" i="7"/>
  <c r="AY5528" i="7"/>
  <c r="AY5393" i="7"/>
  <c r="AY5272" i="7"/>
  <c r="AY5157" i="7"/>
  <c r="AY5085" i="7"/>
  <c r="AY5013" i="7"/>
  <c r="AY4941" i="7"/>
  <c r="AY4869" i="7"/>
  <c r="AY4797" i="7"/>
  <c r="AY4725" i="7"/>
  <c r="AY4653" i="7"/>
  <c r="AY5639" i="7"/>
  <c r="AY5350" i="7"/>
  <c r="AY5206" i="7"/>
  <c r="AY5936" i="7"/>
  <c r="AY5792" i="7"/>
  <c r="AY5612" i="7"/>
  <c r="AY5446" i="7"/>
  <c r="AY5330" i="7"/>
  <c r="AY5887" i="7"/>
  <c r="AY5743" i="7"/>
  <c r="AY5566" i="7"/>
  <c r="AY5429" i="7"/>
  <c r="AY5231" i="7"/>
  <c r="AY5969" i="7"/>
  <c r="AY5825" i="7"/>
  <c r="AY9142" i="7"/>
  <c r="AY9959" i="7"/>
  <c r="AY8847" i="7"/>
  <c r="AY9126" i="7"/>
  <c r="AY8812" i="7"/>
  <c r="AY9160" i="7"/>
  <c r="AY9211" i="7"/>
  <c r="AY9251" i="7"/>
  <c r="AY9332" i="7"/>
  <c r="AY8784" i="7"/>
  <c r="AY8559" i="7"/>
  <c r="AY8463" i="7"/>
  <c r="AY8343" i="7"/>
  <c r="AY8247" i="7"/>
  <c r="AY9629" i="7"/>
  <c r="AY8835" i="7"/>
  <c r="AY8564" i="7"/>
  <c r="AY8468" i="7"/>
  <c r="AY8348" i="7"/>
  <c r="AY8252" i="7"/>
  <c r="AY8935" i="7"/>
  <c r="AY8626" i="7"/>
  <c r="AY8792" i="7"/>
  <c r="AY8640" i="7"/>
  <c r="AY8521" i="7"/>
  <c r="AY8437" i="7"/>
  <c r="AY9274" i="7"/>
  <c r="AY8856" i="7"/>
  <c r="AY8691" i="7"/>
  <c r="AY8544" i="7"/>
  <c r="AY8460" i="7"/>
  <c r="AY8851" i="7"/>
  <c r="AY8482" i="7"/>
  <c r="AY8185" i="7"/>
  <c r="AY8073" i="7"/>
  <c r="AY9337" i="7"/>
  <c r="AY8636" i="7"/>
  <c r="AY8191" i="7"/>
  <c r="AY8714" i="7"/>
  <c r="AY8323" i="7"/>
  <c r="AY8171" i="7"/>
  <c r="AY8054" i="7"/>
  <c r="AY8888" i="7"/>
  <c r="AY9081" i="7"/>
  <c r="AY8572" i="7"/>
  <c r="AY8906" i="7"/>
  <c r="AY8381" i="7"/>
  <c r="AY8861" i="7"/>
  <c r="AY8518" i="7"/>
  <c r="AY8665" i="7"/>
  <c r="AY9386" i="7"/>
  <c r="AY8816" i="7"/>
  <c r="AY8147" i="7"/>
  <c r="AY8016" i="7"/>
  <c r="AY8876" i="7"/>
  <c r="AY8733" i="7"/>
  <c r="AY8162" i="7"/>
  <c r="AY8029" i="7"/>
  <c r="AY9352" i="7"/>
  <c r="AY8188" i="7"/>
  <c r="AY8286" i="7"/>
  <c r="AY8107" i="7"/>
  <c r="AY7902" i="7"/>
  <c r="AY8341" i="7"/>
  <c r="AY8020" i="7"/>
  <c r="AY7855" i="7"/>
  <c r="AY7752" i="7"/>
  <c r="AY7668" i="7"/>
  <c r="AY7584" i="7"/>
  <c r="AY7500" i="7"/>
  <c r="AY7416" i="7"/>
  <c r="AY8364" i="7"/>
  <c r="AY7894" i="7"/>
  <c r="AY8093" i="7"/>
  <c r="AY7880" i="7"/>
  <c r="AY7787" i="7"/>
  <c r="AY7715" i="7"/>
  <c r="AY7643" i="7"/>
  <c r="AY7571" i="7"/>
  <c r="AY7499" i="7"/>
  <c r="AY7427" i="7"/>
  <c r="AY7355" i="7"/>
  <c r="AY8287" i="7"/>
  <c r="AY7886" i="7"/>
  <c r="AY8214" i="7"/>
  <c r="AY8039" i="7"/>
  <c r="AY9063" i="7"/>
  <c r="AY8651" i="7"/>
  <c r="AY8014" i="7"/>
  <c r="AY7865" i="7"/>
  <c r="AY7315" i="7"/>
  <c r="AY7177" i="7"/>
  <c r="AY7813" i="7"/>
  <c r="AY7705" i="7"/>
  <c r="AY7597" i="7"/>
  <c r="AY7489" i="7"/>
  <c r="AY7381" i="7"/>
  <c r="AY7235" i="7"/>
  <c r="AY7128" i="7"/>
  <c r="AY7056" i="7"/>
  <c r="AY6984" i="7"/>
  <c r="AY7336" i="7"/>
  <c r="AY7189" i="7"/>
  <c r="AY7774" i="7"/>
  <c r="AY7666" i="7"/>
  <c r="AY7558" i="7"/>
  <c r="AY7450" i="7"/>
  <c r="AY7328" i="7"/>
  <c r="AY7175" i="7"/>
  <c r="AY7103" i="7"/>
  <c r="AY7031" i="7"/>
  <c r="AY6959" i="7"/>
  <c r="AY6887" i="7"/>
  <c r="AY7936" i="7"/>
  <c r="AY7260" i="7"/>
  <c r="AY7934" i="7"/>
  <c r="AY7773" i="7"/>
  <c r="AY7665" i="7"/>
  <c r="AY7557" i="7"/>
  <c r="AY7449" i="7"/>
  <c r="AY7342" i="7"/>
  <c r="AY7187" i="7"/>
  <c r="AY7838" i="7"/>
  <c r="AY7200" i="7"/>
  <c r="AY7816" i="7"/>
  <c r="AY7708" i="7"/>
  <c r="AY7600" i="7"/>
  <c r="AY7492" i="7"/>
  <c r="AY7384" i="7"/>
  <c r="AY8260" i="7"/>
  <c r="AY7333" i="7"/>
  <c r="AY7581" i="7"/>
  <c r="AY7160" i="7"/>
  <c r="AY7028" i="7"/>
  <c r="AY7688" i="7"/>
  <c r="AY7250" i="7"/>
  <c r="AY7070" i="7"/>
  <c r="AY6956" i="7"/>
  <c r="AY7681" i="7"/>
  <c r="AY7217" i="7"/>
  <c r="AY6890" i="7"/>
  <c r="AY6797" i="7"/>
  <c r="AY6725" i="7"/>
  <c r="AY6653" i="7"/>
  <c r="AY6581" i="7"/>
  <c r="AY6509" i="7"/>
  <c r="AY6437" i="7"/>
  <c r="AY6365" i="7"/>
  <c r="AY7297" i="7"/>
  <c r="AY7076" i="7"/>
  <c r="AY6968" i="7"/>
  <c r="AY7714" i="7"/>
  <c r="AY7184" i="7"/>
  <c r="AY6850" i="7"/>
  <c r="AY6778" i="7"/>
  <c r="AY6706" i="7"/>
  <c r="AY6634" i="7"/>
  <c r="AY6562" i="7"/>
  <c r="AY7815" i="7"/>
  <c r="AY7383" i="7"/>
  <c r="AY7106" i="7"/>
  <c r="AY7347" i="7"/>
  <c r="AY7526" i="7"/>
  <c r="AY7130" i="7"/>
  <c r="AY7009" i="7"/>
  <c r="AY6861" i="7"/>
  <c r="AY7483" i="7"/>
  <c r="AY7112" i="7"/>
  <c r="AY6836" i="7"/>
  <c r="AY6764" i="7"/>
  <c r="AY6931" i="7"/>
  <c r="AY6547" i="7"/>
  <c r="AY6840" i="7"/>
  <c r="AY6669" i="7"/>
  <c r="AY6445" i="7"/>
  <c r="AY6320" i="7"/>
  <c r="AY7010" i="7"/>
  <c r="AY6596" i="7"/>
  <c r="AY6837" i="7"/>
  <c r="AY6698" i="7"/>
  <c r="AY6459" i="7"/>
  <c r="AY6326" i="7"/>
  <c r="AY7087" i="7"/>
  <c r="AY6615" i="7"/>
  <c r="AY6466" i="7"/>
  <c r="AY6285" i="7"/>
  <c r="AY6199" i="7"/>
  <c r="AY6127" i="7"/>
  <c r="AY6847" i="7"/>
  <c r="AY6697" i="7"/>
  <c r="AY6410" i="7"/>
  <c r="AY7896" i="7"/>
  <c r="AY6675" i="7"/>
  <c r="AY7444" i="7"/>
  <c r="AY6822" i="7"/>
  <c r="AY6633" i="7"/>
  <c r="AY6424" i="7"/>
  <c r="AY6303" i="7"/>
  <c r="AY6934" i="7"/>
  <c r="AY6591" i="7"/>
  <c r="AY6892" i="7"/>
  <c r="AY6745" i="7"/>
  <c r="AY6470" i="7"/>
  <c r="AY6288" i="7"/>
  <c r="AY6330" i="7"/>
  <c r="AY6134" i="7"/>
  <c r="AY6050" i="7"/>
  <c r="AY6919" i="7"/>
  <c r="AY6358" i="7"/>
  <c r="AY6117" i="7"/>
  <c r="AY6438" i="7"/>
  <c r="AY6182" i="7"/>
  <c r="AY6061" i="7"/>
  <c r="AY5989" i="7"/>
  <c r="AY6299" i="7"/>
  <c r="AY6116" i="7"/>
  <c r="AY6417" i="7"/>
  <c r="AY6201" i="7"/>
  <c r="AY6090" i="7"/>
  <c r="AY6018" i="7"/>
  <c r="AY5946" i="7"/>
  <c r="AY5874" i="7"/>
  <c r="AY5802" i="7"/>
  <c r="AY5730" i="7"/>
  <c r="AY5658" i="7"/>
  <c r="AY5586" i="7"/>
  <c r="AY5514" i="7"/>
  <c r="AY5442" i="7"/>
  <c r="AY5370" i="7"/>
  <c r="AY6273" i="7"/>
  <c r="AY6612" i="7"/>
  <c r="AY6271" i="7"/>
  <c r="AY6122" i="7"/>
  <c r="AY6047" i="7"/>
  <c r="AY6512" i="7"/>
  <c r="AY6228" i="7"/>
  <c r="AY6795" i="7"/>
  <c r="AY6307" i="7"/>
  <c r="AY6136" i="7"/>
  <c r="AY6046" i="7"/>
  <c r="AY5974" i="7"/>
  <c r="AY6248" i="7"/>
  <c r="AY6378" i="7"/>
  <c r="AY5894" i="7"/>
  <c r="AY5750" i="7"/>
  <c r="AY5625" i="7"/>
  <c r="AY5506" i="7"/>
  <c r="AY5381" i="7"/>
  <c r="AY5941" i="7"/>
  <c r="AY5797" i="7"/>
  <c r="AY5633" i="7"/>
  <c r="AY5465" i="7"/>
  <c r="AY5267" i="7"/>
  <c r="AY6039" i="7"/>
  <c r="AY5855" i="7"/>
  <c r="AY5711" i="7"/>
  <c r="AY5505" i="7"/>
  <c r="AY5345" i="7"/>
  <c r="AY5201" i="7"/>
  <c r="AY5854" i="7"/>
  <c r="AY5710" i="7"/>
  <c r="AY5512" i="7"/>
  <c r="AY5312" i="7"/>
  <c r="AY6268" i="7"/>
  <c r="AY5913" i="7"/>
  <c r="AY5769" i="7"/>
  <c r="AY5641" i="7"/>
  <c r="AY5519" i="7"/>
  <c r="AY5386" i="7"/>
  <c r="AY5259" i="7"/>
  <c r="AY5151" i="7"/>
  <c r="AY5079" i="7"/>
  <c r="AY5007" i="7"/>
  <c r="AY4935" i="7"/>
  <c r="AY4863" i="7"/>
  <c r="AY4791" i="7"/>
  <c r="AY4719" i="7"/>
  <c r="AY4647" i="7"/>
  <c r="AY5621" i="7"/>
  <c r="AY5337" i="7"/>
  <c r="AY5193" i="7"/>
  <c r="AY5924" i="7"/>
  <c r="AY5780" i="7"/>
  <c r="AY5594" i="7"/>
  <c r="AY5431" i="7"/>
  <c r="AY6523" i="7"/>
  <c r="AY5875" i="7"/>
  <c r="AY5731" i="7"/>
  <c r="AY5558" i="7"/>
  <c r="AY5414" i="7"/>
  <c r="AY5218" i="7"/>
  <c r="AY5957" i="7"/>
  <c r="AY5813" i="7"/>
  <c r="AY5673" i="7"/>
  <c r="AY5565" i="7"/>
  <c r="AY5369" i="7"/>
  <c r="AY5237" i="7"/>
  <c r="AY5908" i="7"/>
  <c r="AY5764" i="7"/>
  <c r="AY5591" i="7"/>
  <c r="AY5437" i="7"/>
  <c r="AY5243" i="7"/>
  <c r="AY5564" i="7"/>
  <c r="AY5144" i="7"/>
  <c r="AY4999" i="7"/>
  <c r="AY4826" i="7"/>
  <c r="AY4721" i="7"/>
  <c r="AY9129" i="7"/>
  <c r="AY9328" i="7"/>
  <c r="AY8822" i="7"/>
  <c r="AY9072" i="7"/>
  <c r="AY8796" i="7"/>
  <c r="AY9111" i="7"/>
  <c r="AY9158" i="7"/>
  <c r="AY9191" i="7"/>
  <c r="AY9289" i="7"/>
  <c r="AY8756" i="7"/>
  <c r="AY8553" i="7"/>
  <c r="AY8451" i="7"/>
  <c r="AY8337" i="7"/>
  <c r="AY8235" i="7"/>
  <c r="AY9488" i="7"/>
  <c r="AY8763" i="7"/>
  <c r="AY8558" i="7"/>
  <c r="AY8456" i="7"/>
  <c r="AY8342" i="7"/>
  <c r="AY8240" i="7"/>
  <c r="AY8869" i="7"/>
  <c r="AY8619" i="7"/>
  <c r="AY8781" i="7"/>
  <c r="AY8611" i="7"/>
  <c r="AY8515" i="7"/>
  <c r="AY8419" i="7"/>
  <c r="AY9242" i="7"/>
  <c r="AY8832" i="7"/>
  <c r="AY8682" i="7"/>
  <c r="AY8538" i="7"/>
  <c r="AY8442" i="7"/>
  <c r="AY8811" i="7"/>
  <c r="AY8471" i="7"/>
  <c r="AY8172" i="7"/>
  <c r="AY8067" i="7"/>
  <c r="AY9050" i="7"/>
  <c r="AY8586" i="7"/>
  <c r="AY8178" i="7"/>
  <c r="AY8698" i="7"/>
  <c r="AY8308" i="7"/>
  <c r="AY8132" i="7"/>
  <c r="AY8048" i="7"/>
  <c r="AY8865" i="7"/>
  <c r="AY9009" i="7"/>
  <c r="AY8530" i="7"/>
  <c r="AY8740" i="7"/>
  <c r="AY8363" i="7"/>
  <c r="AY8841" i="7"/>
  <c r="AY8507" i="7"/>
  <c r="AY8652" i="7"/>
  <c r="AY9031" i="7"/>
  <c r="AY8688" i="7"/>
  <c r="AY8131" i="7"/>
  <c r="AY8009" i="7"/>
  <c r="AY8799" i="7"/>
  <c r="AY8506" i="7"/>
  <c r="AY8154" i="7"/>
  <c r="AY8022" i="7"/>
  <c r="AY9093" i="7"/>
  <c r="AY8170" i="7"/>
  <c r="AY8251" i="7"/>
  <c r="AY8098" i="7"/>
  <c r="AY7889" i="7"/>
  <c r="AY8320" i="7"/>
  <c r="AY8010" i="7"/>
  <c r="AY7830" i="7"/>
  <c r="AY7746" i="7"/>
  <c r="AY7662" i="7"/>
  <c r="AY7578" i="7"/>
  <c r="AY7494" i="7"/>
  <c r="AY7398" i="7"/>
  <c r="AY8272" i="7"/>
  <c r="AY7881" i="7"/>
  <c r="AY8083" i="7"/>
  <c r="AY7867" i="7"/>
  <c r="AY7781" i="7"/>
  <c r="AY7709" i="7"/>
  <c r="AY7637" i="7"/>
  <c r="AY7565" i="7"/>
  <c r="AY7493" i="7"/>
  <c r="AY7421" i="7"/>
  <c r="AY7349" i="7"/>
  <c r="AY8250" i="7"/>
  <c r="AY7873" i="7"/>
  <c r="AY8186" i="7"/>
  <c r="AY8027" i="7"/>
  <c r="AY8900" i="7"/>
  <c r="AY8579" i="7"/>
  <c r="AY8004" i="7"/>
  <c r="AY7852" i="7"/>
  <c r="AY7308" i="7"/>
  <c r="AY8405" i="7"/>
  <c r="AY7803" i="7"/>
  <c r="AY7695" i="7"/>
  <c r="AY7587" i="7"/>
  <c r="AY7479" i="7"/>
  <c r="AY7371" i="7"/>
  <c r="AY7222" i="7"/>
  <c r="AY7122" i="7"/>
  <c r="AY7050" i="7"/>
  <c r="AY6978" i="7"/>
  <c r="AY7321" i="7"/>
  <c r="AY7176" i="7"/>
  <c r="AY7766" i="7"/>
  <c r="AY7658" i="7"/>
  <c r="AY7550" i="7"/>
  <c r="AY7442" i="7"/>
  <c r="AY7306" i="7"/>
  <c r="AY7169" i="7"/>
  <c r="AY7097" i="7"/>
  <c r="AY7025" i="7"/>
  <c r="AY6953" i="7"/>
  <c r="AY6881" i="7"/>
  <c r="AY7918" i="7"/>
  <c r="AY7253" i="7"/>
  <c r="AY7917" i="7"/>
  <c r="AY7765" i="7"/>
  <c r="AY7657" i="7"/>
  <c r="AY7549" i="7"/>
  <c r="AY7441" i="7"/>
  <c r="AY7327" i="7"/>
  <c r="AY7174" i="7"/>
  <c r="AY7334" i="7"/>
  <c r="AY7193" i="7"/>
  <c r="AY7808" i="7"/>
  <c r="AY7700" i="7"/>
  <c r="AY7592" i="7"/>
  <c r="AY7484" i="7"/>
  <c r="AY7376" i="7"/>
  <c r="AY8194" i="7"/>
  <c r="AY7324" i="7"/>
  <c r="AY7545" i="7"/>
  <c r="AY7148" i="7"/>
  <c r="AY8650" i="7"/>
  <c r="AY7652" i="7"/>
  <c r="AY7232" i="7"/>
  <c r="AY7063" i="7"/>
  <c r="AY6943" i="7"/>
  <c r="AY7645" i="7"/>
  <c r="AY7199" i="7"/>
  <c r="AY6877" i="7"/>
  <c r="AY6791" i="7"/>
  <c r="AY6719" i="7"/>
  <c r="AY6647" i="7"/>
  <c r="AY6575" i="7"/>
  <c r="AY6503" i="7"/>
  <c r="AY6431" i="7"/>
  <c r="AY6359" i="7"/>
  <c r="AY7277" i="7"/>
  <c r="AY7069" i="7"/>
  <c r="AY6955" i="7"/>
  <c r="AY7678" i="7"/>
  <c r="AY7114" i="7"/>
  <c r="AY6844" i="7"/>
  <c r="AY6772" i="7"/>
  <c r="AY6700" i="7"/>
  <c r="AY6628" i="7"/>
  <c r="AY6556" i="7"/>
  <c r="AY7779" i="7"/>
  <c r="AY7296" i="7"/>
  <c r="AY7082" i="7"/>
  <c r="AY7316" i="7"/>
  <c r="AY7490" i="7"/>
  <c r="AY7120" i="7"/>
  <c r="AY6994" i="7"/>
  <c r="AY8243" i="7"/>
  <c r="AY7447" i="7"/>
  <c r="AY7088" i="7"/>
  <c r="AY6830" i="7"/>
  <c r="AY6758" i="7"/>
  <c r="AY6918" i="7"/>
  <c r="AY6537" i="7"/>
  <c r="AY6828" i="7"/>
  <c r="AY6660" i="7"/>
  <c r="AY6436" i="7"/>
  <c r="AY6313" i="7"/>
  <c r="AY6981" i="7"/>
  <c r="AY7732" i="7"/>
  <c r="AY6825" i="7"/>
  <c r="AY6657" i="7"/>
  <c r="AY6444" i="7"/>
  <c r="AY6319" i="7"/>
  <c r="AY7022" i="7"/>
  <c r="AY6606" i="7"/>
  <c r="AY6451" i="7"/>
  <c r="AY6272" i="7"/>
  <c r="AY6193" i="7"/>
  <c r="AY6121" i="7"/>
  <c r="AY6835" i="7"/>
  <c r="AY6686" i="7"/>
  <c r="AY6386" i="7"/>
  <c r="AY7270" i="7"/>
  <c r="AY6666" i="7"/>
  <c r="AY7206" i="7"/>
  <c r="AY6810" i="7"/>
  <c r="AY6624" i="7"/>
  <c r="AY6409" i="7"/>
  <c r="AY6290" i="7"/>
  <c r="AY6921" i="7"/>
  <c r="AY6582" i="7"/>
  <c r="AY6879" i="7"/>
  <c r="AY6733" i="7"/>
  <c r="AY6446" i="7"/>
  <c r="AY7844" i="7"/>
  <c r="AY6315" i="7"/>
  <c r="AY6125" i="7"/>
  <c r="AY6044" i="7"/>
  <c r="AY6703" i="7"/>
  <c r="AY6276" i="7"/>
  <c r="AY7624" i="7"/>
  <c r="AY6405" i="7"/>
  <c r="AY6172" i="7"/>
  <c r="AY6055" i="7"/>
  <c r="AY5983" i="7"/>
  <c r="AY6286" i="7"/>
  <c r="AY7408" i="7"/>
  <c r="AY6402" i="7"/>
  <c r="AY6190" i="7"/>
  <c r="AY6084" i="7"/>
  <c r="AY6012" i="7"/>
  <c r="AY5940" i="7"/>
  <c r="AY5868" i="7"/>
  <c r="AY5796" i="7"/>
  <c r="AY5724" i="7"/>
  <c r="AY5652" i="7"/>
  <c r="AY5580" i="7"/>
  <c r="AY5508" i="7"/>
  <c r="AY5436" i="7"/>
  <c r="AY5364" i="7"/>
  <c r="AY6240" i="7"/>
  <c r="AY6560" i="7"/>
  <c r="AY6261" i="7"/>
  <c r="AY6113" i="7"/>
  <c r="AY6041" i="7"/>
  <c r="AY6478" i="7"/>
  <c r="AY6219" i="7"/>
  <c r="AY6662" i="7"/>
  <c r="AY6294" i="7"/>
  <c r="AY6112" i="7"/>
  <c r="AY6040" i="7"/>
  <c r="AY7197" i="7"/>
  <c r="AY6216" i="7"/>
  <c r="AY6226" i="7"/>
  <c r="AY5882" i="7"/>
  <c r="AY5738" i="7"/>
  <c r="AY5617" i="7"/>
  <c r="AY5491" i="7"/>
  <c r="AY5374" i="7"/>
  <c r="AY5929" i="7"/>
  <c r="AY5785" i="7"/>
  <c r="AY5615" i="7"/>
  <c r="AY5450" i="7"/>
  <c r="AY5254" i="7"/>
  <c r="AY6003" i="7"/>
  <c r="AY5843" i="7"/>
  <c r="AY5699" i="7"/>
  <c r="AY5481" i="7"/>
  <c r="AY5332" i="7"/>
  <c r="AY7015" i="7"/>
  <c r="AY5842" i="7"/>
  <c r="AY5698" i="7"/>
  <c r="AY5497" i="7"/>
  <c r="AY5299" i="7"/>
  <c r="AY6206" i="7"/>
  <c r="AY5901" i="7"/>
  <c r="AY5757" i="7"/>
  <c r="AY5631" i="7"/>
  <c r="AY5504" i="7"/>
  <c r="AY5379" i="7"/>
  <c r="AY5246" i="7"/>
  <c r="AY5145" i="7"/>
  <c r="AY5073" i="7"/>
  <c r="AY5001" i="7"/>
  <c r="AY4929" i="7"/>
  <c r="AY4857" i="7"/>
  <c r="AY4785" i="7"/>
  <c r="AY4713" i="7"/>
  <c r="AY4641" i="7"/>
  <c r="AY9006" i="7"/>
  <c r="AY9301" i="7"/>
  <c r="AY8774" i="7"/>
  <c r="AY9046" i="7"/>
  <c r="AY8788" i="7"/>
  <c r="AY9070" i="7"/>
  <c r="AY9138" i="7"/>
  <c r="AY9137" i="7"/>
  <c r="AY9260" i="7"/>
  <c r="AY8747" i="7"/>
  <c r="AY8547" i="7"/>
  <c r="AY8445" i="7"/>
  <c r="AY8331" i="7"/>
  <c r="AY8229" i="7"/>
  <c r="AY9487" i="7"/>
  <c r="AY8754" i="7"/>
  <c r="AY8552" i="7"/>
  <c r="AY8450" i="7"/>
  <c r="AY8336" i="7"/>
  <c r="AY8234" i="7"/>
  <c r="AY8858" i="7"/>
  <c r="AY8612" i="7"/>
  <c r="AY8770" i="7"/>
  <c r="AY8604" i="7"/>
  <c r="AY8509" i="7"/>
  <c r="AY8413" i="7"/>
  <c r="AY9206" i="7"/>
  <c r="AY8800" i="7"/>
  <c r="AY8653" i="7"/>
  <c r="AY8532" i="7"/>
  <c r="AY8436" i="7"/>
  <c r="AY8776" i="7"/>
  <c r="AY8333" i="7"/>
  <c r="AY8159" i="7"/>
  <c r="AY8061" i="7"/>
  <c r="AY8988" i="7"/>
  <c r="AY8512" i="7"/>
  <c r="AY8165" i="7"/>
  <c r="AY8671" i="7"/>
  <c r="AY8299" i="7"/>
  <c r="AY8126" i="7"/>
  <c r="AY8042" i="7"/>
  <c r="AY8843" i="7"/>
  <c r="AY8954" i="7"/>
  <c r="AY8519" i="7"/>
  <c r="AY8724" i="7"/>
  <c r="AY8338" i="7"/>
  <c r="AY8805" i="7"/>
  <c r="AY8446" i="7"/>
  <c r="AY8642" i="7"/>
  <c r="AY8968" i="7"/>
  <c r="AY8637" i="7"/>
  <c r="AY8124" i="7"/>
  <c r="AY8002" i="7"/>
  <c r="AY8675" i="7"/>
  <c r="AY8483" i="7"/>
  <c r="AY8137" i="7"/>
  <c r="AY8015" i="7"/>
  <c r="AY8875" i="7"/>
  <c r="AY8144" i="7"/>
  <c r="AY8242" i="7"/>
  <c r="AY8086" i="7"/>
  <c r="AY8705" i="7"/>
  <c r="AY8203" i="7"/>
  <c r="AY7998" i="7"/>
  <c r="AY7824" i="7"/>
  <c r="AY7740" i="7"/>
  <c r="AY7656" i="7"/>
  <c r="AY7572" i="7"/>
  <c r="AY7488" i="7"/>
  <c r="AY7392" i="7"/>
  <c r="AY8237" i="7"/>
  <c r="AY7874" i="7"/>
  <c r="AY8071" i="7"/>
  <c r="AY7854" i="7"/>
  <c r="AY7775" i="7"/>
  <c r="AY7703" i="7"/>
  <c r="AY7631" i="7"/>
  <c r="AY7559" i="7"/>
  <c r="AY7487" i="7"/>
  <c r="AY7415" i="7"/>
  <c r="AY7343" i="7"/>
  <c r="AY8201" i="7"/>
  <c r="AY7860" i="7"/>
  <c r="AY8174" i="7"/>
  <c r="AY8017" i="7"/>
  <c r="AY8663" i="7"/>
  <c r="AY8380" i="7"/>
  <c r="AY7993" i="7"/>
  <c r="AY7839" i="7"/>
  <c r="AY7301" i="7"/>
  <c r="AY8302" i="7"/>
  <c r="AY7795" i="7"/>
  <c r="AY7687" i="7"/>
  <c r="AY7579" i="7"/>
  <c r="AY7471" i="7"/>
  <c r="AY7363" i="7"/>
  <c r="AY7209" i="7"/>
  <c r="AY7116" i="7"/>
  <c r="AY7044" i="7"/>
  <c r="AY6972" i="7"/>
  <c r="AY7314" i="7"/>
  <c r="AY8046" i="7"/>
  <c r="AY7756" i="7"/>
  <c r="AY7648" i="7"/>
  <c r="AY7540" i="7"/>
  <c r="AY7432" i="7"/>
  <c r="AY7293" i="7"/>
  <c r="AY7163" i="7"/>
  <c r="AY7091" i="7"/>
  <c r="AY7019" i="7"/>
  <c r="AY6947" i="7"/>
  <c r="AY6875" i="7"/>
  <c r="AY7903" i="7"/>
  <c r="AY7240" i="7"/>
  <c r="AY7885" i="7"/>
  <c r="AY7755" i="7"/>
  <c r="AY7647" i="7"/>
  <c r="AY7539" i="7"/>
  <c r="AY7431" i="7"/>
  <c r="AY7305" i="7"/>
  <c r="AY7168" i="7"/>
  <c r="AY7318" i="7"/>
  <c r="AY7180" i="7"/>
  <c r="AY7798" i="7"/>
  <c r="AY7690" i="7"/>
  <c r="AY7582" i="7"/>
  <c r="AY7474" i="7"/>
  <c r="AY7366" i="7"/>
  <c r="AY8142" i="7"/>
  <c r="AY7317" i="7"/>
  <c r="AY7509" i="7"/>
  <c r="AY7136" i="7"/>
  <c r="AY7944" i="7"/>
  <c r="AY7616" i="7"/>
  <c r="AY7218" i="7"/>
  <c r="AY7048" i="7"/>
  <c r="AY6930" i="7"/>
  <c r="AY7609" i="7"/>
  <c r="AY7185" i="7"/>
  <c r="AY6864" i="7"/>
  <c r="AY6785" i="7"/>
  <c r="AY6713" i="7"/>
  <c r="AY6641" i="7"/>
  <c r="AY6569" i="7"/>
  <c r="AY6497" i="7"/>
  <c r="AY6425" i="7"/>
  <c r="AY6353" i="7"/>
  <c r="AY7263" i="7"/>
  <c r="AY7054" i="7"/>
  <c r="AY6942" i="7"/>
  <c r="AY7642" i="7"/>
  <c r="AY7099" i="7"/>
  <c r="AY6838" i="7"/>
  <c r="AY6766" i="7"/>
  <c r="AY6694" i="7"/>
  <c r="AY6622" i="7"/>
  <c r="AY6550" i="7"/>
  <c r="AY7743" i="7"/>
  <c r="AY7276" i="7"/>
  <c r="AY7075" i="7"/>
  <c r="AY7295" i="7"/>
  <c r="AY7454" i="7"/>
  <c r="AY7105" i="7"/>
  <c r="AY6987" i="7"/>
  <c r="AY7846" i="7"/>
  <c r="AY7411" i="7"/>
  <c r="AY6952" i="7"/>
  <c r="AY6824" i="7"/>
  <c r="AY6752" i="7"/>
  <c r="AY6711" i="7"/>
  <c r="AY6529" i="7"/>
  <c r="AY6816" i="7"/>
  <c r="AY6649" i="7"/>
  <c r="AY6421" i="7"/>
  <c r="AY6300" i="7"/>
  <c r="AY6967" i="7"/>
  <c r="AY7516" i="7"/>
  <c r="AY6813" i="7"/>
  <c r="AY6648" i="7"/>
  <c r="AY6435" i="7"/>
  <c r="AY6312" i="7"/>
  <c r="AY6993" i="7"/>
  <c r="AY6595" i="7"/>
  <c r="AY6442" i="7"/>
  <c r="AY6259" i="7"/>
  <c r="AY6187" i="7"/>
  <c r="AY6115" i="7"/>
  <c r="AY6823" i="7"/>
  <c r="AY6645" i="7"/>
  <c r="AY6362" i="7"/>
  <c r="AY7211" i="7"/>
  <c r="AY6655" i="7"/>
  <c r="AY7161" i="7"/>
  <c r="AY6798" i="7"/>
  <c r="AY6613" i="7"/>
  <c r="AY6400" i="7"/>
  <c r="AY6277" i="7"/>
  <c r="AY6908" i="7"/>
  <c r="AY7804" i="7"/>
  <c r="AY6866" i="7"/>
  <c r="AY6722" i="7"/>
  <c r="AY6422" i="7"/>
  <c r="AY6843" i="7"/>
  <c r="AY6302" i="7"/>
  <c r="AY6110" i="7"/>
  <c r="AY6038" i="7"/>
  <c r="AY6642" i="7"/>
  <c r="AY6255" i="7"/>
  <c r="AY7101" i="7"/>
  <c r="AY6390" i="7"/>
  <c r="AY6148" i="7"/>
  <c r="AY6049" i="7"/>
  <c r="AY5977" i="7"/>
  <c r="AY6252" i="7"/>
  <c r="AY6819" i="7"/>
  <c r="AY6369" i="7"/>
  <c r="AY6179" i="7"/>
  <c r="AY6078" i="7"/>
  <c r="AY6006" i="7"/>
  <c r="AY5934" i="7"/>
  <c r="AY5862" i="7"/>
  <c r="AY5790" i="7"/>
  <c r="AY5718" i="7"/>
  <c r="AY5646" i="7"/>
  <c r="AY5574" i="7"/>
  <c r="AY5502" i="7"/>
  <c r="AY5430" i="7"/>
  <c r="AY5358" i="7"/>
  <c r="AY6231" i="7"/>
  <c r="AY6531" i="7"/>
  <c r="AY6250" i="7"/>
  <c r="AY6107" i="7"/>
  <c r="AY6035" i="7"/>
  <c r="AY6463" i="7"/>
  <c r="AY6208" i="7"/>
  <c r="AY6601" i="7"/>
  <c r="AY6281" i="7"/>
  <c r="AY6106" i="7"/>
  <c r="AY6034" i="7"/>
  <c r="AY6945" i="7"/>
  <c r="AY6207" i="7"/>
  <c r="AY6081" i="7"/>
  <c r="AY5870" i="7"/>
  <c r="AY5726" i="7"/>
  <c r="AY5607" i="7"/>
  <c r="AY5482" i="7"/>
  <c r="AY5367" i="7"/>
  <c r="AY5917" i="7"/>
  <c r="AY5773" i="7"/>
  <c r="AY5597" i="7"/>
  <c r="AY5441" i="7"/>
  <c r="AY5241" i="7"/>
  <c r="AY5978" i="7"/>
  <c r="AY5831" i="7"/>
  <c r="AY5687" i="7"/>
  <c r="AY5457" i="7"/>
  <c r="AY5319" i="7"/>
  <c r="AY5975" i="7"/>
  <c r="AY5830" i="7"/>
  <c r="AY5668" i="7"/>
  <c r="AY5488" i="7"/>
  <c r="AY5292" i="7"/>
  <c r="AY6150" i="7"/>
  <c r="AY5889" i="7"/>
  <c r="AY5745" i="7"/>
  <c r="AY5623" i="7"/>
  <c r="AY5495" i="7"/>
  <c r="AY5372" i="7"/>
  <c r="AY5233" i="7"/>
  <c r="AY5139" i="7"/>
  <c r="AY5067" i="7"/>
  <c r="AY4995" i="7"/>
  <c r="AY4923" i="7"/>
  <c r="AY4851" i="7"/>
  <c r="AY4779" i="7"/>
  <c r="AY4707" i="7"/>
  <c r="AY4635" i="7"/>
  <c r="AY5585" i="7"/>
  <c r="AY5311" i="7"/>
  <c r="AY6524" i="7"/>
  <c r="AY5900" i="7"/>
  <c r="AY5756" i="7"/>
  <c r="AY5551" i="7"/>
  <c r="AY5407" i="7"/>
  <c r="AY6195" i="7"/>
  <c r="AY5851" i="7"/>
  <c r="AY5707" i="7"/>
  <c r="AY5534" i="7"/>
  <c r="AY5336" i="7"/>
  <c r="AY5192" i="7"/>
  <c r="AY5933" i="7"/>
  <c r="AY5789" i="7"/>
  <c r="AY5655" i="7"/>
  <c r="AY5517" i="7"/>
  <c r="AY5355" i="7"/>
  <c r="AY5211" i="7"/>
  <c r="AY5884" i="7"/>
  <c r="AY5740" i="7"/>
  <c r="AY5557" i="7"/>
  <c r="AY5413" i="7"/>
  <c r="AY5217" i="7"/>
  <c r="AY5468" i="7"/>
  <c r="AY5120" i="7"/>
  <c r="AY4963" i="7"/>
  <c r="AY4802" i="7"/>
  <c r="AY4706" i="7"/>
  <c r="AY4614" i="7"/>
  <c r="AY4477" i="7"/>
  <c r="AY4405" i="7"/>
  <c r="AY5143" i="7"/>
  <c r="AY4998" i="7"/>
  <c r="AY4890" i="7"/>
  <c r="AY4535" i="7"/>
  <c r="AY5507" i="7"/>
  <c r="AY5130" i="7"/>
  <c r="AY4970" i="7"/>
  <c r="AY4801" i="7"/>
  <c r="AY4705" i="7"/>
  <c r="AY4613" i="7"/>
  <c r="AY4961" i="7"/>
  <c r="AY4793" i="7"/>
  <c r="AY4501" i="7"/>
  <c r="AY5284" i="7"/>
  <c r="AY5081" i="7"/>
  <c r="AY4872" i="7"/>
  <c r="AY4718" i="7"/>
  <c r="AY4632" i="7"/>
  <c r="AY4494" i="7"/>
  <c r="AY4415" i="7"/>
  <c r="AY4343" i="7"/>
  <c r="AY4271" i="7"/>
  <c r="AY4199" i="7"/>
  <c r="AY4127" i="7"/>
  <c r="AY4055" i="7"/>
  <c r="AY3983" i="7"/>
  <c r="AY3911" i="7"/>
  <c r="AY3839" i="7"/>
  <c r="AY5164" i="7"/>
  <c r="AY5022" i="7"/>
  <c r="AY4914" i="7"/>
  <c r="AY8998" i="7"/>
  <c r="AY9262" i="7"/>
  <c r="AY8633" i="7"/>
  <c r="AY9036" i="7"/>
  <c r="AY8772" i="7"/>
  <c r="AY9057" i="7"/>
  <c r="AY9109" i="7"/>
  <c r="AY9121" i="7"/>
  <c r="AY9186" i="7"/>
  <c r="AY8739" i="7"/>
  <c r="AY8541" i="7"/>
  <c r="AY8439" i="7"/>
  <c r="AY8325" i="7"/>
  <c r="AY8223" i="7"/>
  <c r="AY9418" i="7"/>
  <c r="AY8746" i="7"/>
  <c r="AY8546" i="7"/>
  <c r="AY8444" i="7"/>
  <c r="AY8330" i="7"/>
  <c r="AY8228" i="7"/>
  <c r="AY8824" i="7"/>
  <c r="AY8570" i="7"/>
  <c r="AY8762" i="7"/>
  <c r="AY8597" i="7"/>
  <c r="AY8491" i="7"/>
  <c r="AY8407" i="7"/>
  <c r="AY9170" i="7"/>
  <c r="AY8790" i="7"/>
  <c r="AY8617" i="7"/>
  <c r="AY8514" i="7"/>
  <c r="AY8430" i="7"/>
  <c r="AY8732" i="7"/>
  <c r="AY8309" i="7"/>
  <c r="AY8146" i="7"/>
  <c r="AY8043" i="7"/>
  <c r="AY8937" i="7"/>
  <c r="AY8501" i="7"/>
  <c r="AY8152" i="7"/>
  <c r="AY8658" i="7"/>
  <c r="AY8268" i="7"/>
  <c r="AY8120" i="7"/>
  <c r="AY8036" i="7"/>
  <c r="AY8808" i="7"/>
  <c r="AY8907" i="7"/>
  <c r="AY8346" i="7"/>
  <c r="AY8667" i="7"/>
  <c r="AY8329" i="7"/>
  <c r="AY8786" i="7"/>
  <c r="AY8435" i="7"/>
  <c r="AY8548" i="7"/>
  <c r="AY8945" i="7"/>
  <c r="AY8561" i="7"/>
  <c r="AY8117" i="7"/>
  <c r="AY7995" i="7"/>
  <c r="AY8376" i="7"/>
  <c r="AY8412" i="7"/>
  <c r="AY8130" i="7"/>
  <c r="AY8008" i="7"/>
  <c r="AY8624" i="7"/>
  <c r="AY8661" i="7"/>
  <c r="AY8231" i="7"/>
  <c r="AY8076" i="7"/>
  <c r="AY8566" i="7"/>
  <c r="AY8192" i="7"/>
  <c r="AY7966" i="7"/>
  <c r="AY7818" i="7"/>
  <c r="AY7734" i="7"/>
  <c r="AY7650" i="7"/>
  <c r="AY7566" i="7"/>
  <c r="AY7470" i="7"/>
  <c r="AY7386" i="7"/>
  <c r="AY8220" i="7"/>
  <c r="AY7861" i="7"/>
  <c r="AY8062" i="7"/>
  <c r="AY7841" i="7"/>
  <c r="AY7769" i="7"/>
  <c r="AY7697" i="7"/>
  <c r="AY7625" i="7"/>
  <c r="AY7553" i="7"/>
  <c r="AY7481" i="7"/>
  <c r="AY7409" i="7"/>
  <c r="AY7337" i="7"/>
  <c r="AY7987" i="7"/>
  <c r="AY7847" i="7"/>
  <c r="AY8160" i="7"/>
  <c r="AY8005" i="7"/>
  <c r="AY8601" i="7"/>
  <c r="AY8134" i="7"/>
  <c r="AY7978" i="7"/>
  <c r="AY7833" i="7"/>
  <c r="AY7288" i="7"/>
  <c r="AY8168" i="7"/>
  <c r="AY7785" i="7"/>
  <c r="AY7677" i="7"/>
  <c r="AY7569" i="7"/>
  <c r="AY7461" i="7"/>
  <c r="AY7353" i="7"/>
  <c r="AY7196" i="7"/>
  <c r="AY7110" i="7"/>
  <c r="AY7038" i="7"/>
  <c r="AY8567" i="7"/>
  <c r="AY7300" i="7"/>
  <c r="AY7975" i="7"/>
  <c r="AY7748" i="7"/>
  <c r="AY7640" i="7"/>
  <c r="AY7532" i="7"/>
  <c r="AY7424" i="7"/>
  <c r="AY7280" i="7"/>
  <c r="AY7157" i="7"/>
  <c r="AY7085" i="7"/>
  <c r="AY7013" i="7"/>
  <c r="AY6941" i="7"/>
  <c r="AY6869" i="7"/>
  <c r="AY7863" i="7"/>
  <c r="AY7227" i="7"/>
  <c r="AY7872" i="7"/>
  <c r="AY7747" i="7"/>
  <c r="AY7639" i="7"/>
  <c r="AY7531" i="7"/>
  <c r="AY7423" i="7"/>
  <c r="AY7292" i="7"/>
  <c r="AY8494" i="7"/>
  <c r="AY7311" i="7"/>
  <c r="AY8748" i="7"/>
  <c r="AY7790" i="7"/>
  <c r="AY7682" i="7"/>
  <c r="AY7574" i="7"/>
  <c r="AY7466" i="7"/>
  <c r="AY7358" i="7"/>
  <c r="AY8034" i="7"/>
  <c r="AY7310" i="7"/>
  <c r="AY7473" i="7"/>
  <c r="AY7126" i="7"/>
  <c r="AY7834" i="7"/>
  <c r="AY7580" i="7"/>
  <c r="AY7159" i="7"/>
  <c r="AY7041" i="7"/>
  <c r="AY6910" i="7"/>
  <c r="AY7573" i="7"/>
  <c r="AY7171" i="7"/>
  <c r="AY6851" i="7"/>
  <c r="AY6779" i="7"/>
  <c r="AY6707" i="7"/>
  <c r="AY6635" i="7"/>
  <c r="AY6563" i="7"/>
  <c r="AY6491" i="7"/>
  <c r="AY6419" i="7"/>
  <c r="AY6347" i="7"/>
  <c r="AY7245" i="7"/>
  <c r="AY7047" i="7"/>
  <c r="AY6922" i="7"/>
  <c r="AY7606" i="7"/>
  <c r="AY7090" i="7"/>
  <c r="AY6832" i="7"/>
  <c r="AY6760" i="7"/>
  <c r="AY6688" i="7"/>
  <c r="AY6616" i="7"/>
  <c r="AY6544" i="7"/>
  <c r="AY7707" i="7"/>
  <c r="AY7258" i="7"/>
  <c r="AY7060" i="7"/>
  <c r="AY7856" i="7"/>
  <c r="AY7418" i="7"/>
  <c r="AY7096" i="7"/>
  <c r="AY6980" i="7"/>
  <c r="AY7807" i="7"/>
  <c r="AY7375" i="7"/>
  <c r="AY6939" i="7"/>
  <c r="AY6818" i="7"/>
  <c r="AY6746" i="7"/>
  <c r="AY6702" i="7"/>
  <c r="AY7768" i="7"/>
  <c r="AY6804" i="7"/>
  <c r="AY6638" i="7"/>
  <c r="AY6412" i="7"/>
  <c r="AY6293" i="7"/>
  <c r="AY6954" i="7"/>
  <c r="AY7224" i="7"/>
  <c r="AY6801" i="7"/>
  <c r="AY6637" i="7"/>
  <c r="AY6420" i="7"/>
  <c r="AY6305" i="7"/>
  <c r="AY6979" i="7"/>
  <c r="AY6584" i="7"/>
  <c r="AY6427" i="7"/>
  <c r="AY6253" i="7"/>
  <c r="AY6181" i="7"/>
  <c r="AY7961" i="7"/>
  <c r="AY6811" i="7"/>
  <c r="AY6636" i="7"/>
  <c r="AY6346" i="7"/>
  <c r="AY7021" i="7"/>
  <c r="AY6644" i="7"/>
  <c r="AY7129" i="7"/>
  <c r="AY6786" i="7"/>
  <c r="AY6602" i="7"/>
  <c r="AY6385" i="7"/>
  <c r="AY6264" i="7"/>
  <c r="AY6895" i="7"/>
  <c r="AY7588" i="7"/>
  <c r="AY6853" i="7"/>
  <c r="AY6681" i="7"/>
  <c r="AY6398" i="7"/>
  <c r="AY6771" i="7"/>
  <c r="AY6289" i="7"/>
  <c r="AY6104" i="7"/>
  <c r="AY6032" i="7"/>
  <c r="AY6579" i="7"/>
  <c r="AY6244" i="7"/>
  <c r="AY6831" i="7"/>
  <c r="AY6357" i="7"/>
  <c r="AY6124" i="7"/>
  <c r="AY6043" i="7"/>
  <c r="AY6986" i="7"/>
  <c r="AY6243" i="7"/>
  <c r="AY6747" i="7"/>
  <c r="AY6354" i="7"/>
  <c r="AY6171" i="7"/>
  <c r="AY6072" i="7"/>
  <c r="AY6000" i="7"/>
  <c r="AY5928" i="7"/>
  <c r="AY5856" i="7"/>
  <c r="AY5784" i="7"/>
  <c r="AY5712" i="7"/>
  <c r="AY5640" i="7"/>
  <c r="AY5568" i="7"/>
  <c r="AY5496" i="7"/>
  <c r="AY5424" i="7"/>
  <c r="AY6620" i="7"/>
  <c r="AY6220" i="7"/>
  <c r="AY6495" i="7"/>
  <c r="AY6239" i="7"/>
  <c r="AY6101" i="7"/>
  <c r="AY6029" i="7"/>
  <c r="AY6430" i="7"/>
  <c r="AY6197" i="7"/>
  <c r="AY6559" i="7"/>
  <c r="AY6269" i="7"/>
  <c r="AY6100" i="7"/>
  <c r="AY6028" i="7"/>
  <c r="AY6723" i="7"/>
  <c r="AY6196" i="7"/>
  <c r="AY6045" i="7"/>
  <c r="AY5858" i="7"/>
  <c r="AY5714" i="7"/>
  <c r="AY5599" i="7"/>
  <c r="AY5467" i="7"/>
  <c r="AY5360" i="7"/>
  <c r="AY5905" i="7"/>
  <c r="AY5761" i="7"/>
  <c r="AY5579" i="7"/>
  <c r="AY5426" i="7"/>
  <c r="AY5228" i="7"/>
  <c r="AY5963" i="7"/>
  <c r="AY5819" i="7"/>
  <c r="AY5678" i="7"/>
  <c r="AY5433" i="7"/>
  <c r="AY5306" i="7"/>
  <c r="AY5962" i="7"/>
  <c r="AY5818" i="7"/>
  <c r="AY5650" i="7"/>
  <c r="AY5473" i="7"/>
  <c r="AY5279" i="7"/>
  <c r="AY6105" i="7"/>
  <c r="AY5877" i="7"/>
  <c r="AY5733" i="7"/>
  <c r="AY5613" i="7"/>
  <c r="AY5480" i="7"/>
  <c r="AY5365" i="7"/>
  <c r="AY5226" i="7"/>
  <c r="AY5133" i="7"/>
  <c r="AY5061" i="7"/>
  <c r="AY4989" i="7"/>
  <c r="AY4917" i="7"/>
  <c r="AY4845" i="7"/>
  <c r="AY4773" i="7"/>
  <c r="AY4701" i="7"/>
  <c r="AY4629" i="7"/>
  <c r="AY5567" i="7"/>
  <c r="AY5304" i="7"/>
  <c r="AY6426" i="7"/>
  <c r="AY5888" i="7"/>
  <c r="AY5744" i="7"/>
  <c r="AY5542" i="7"/>
  <c r="AY5399" i="7"/>
  <c r="AY6142" i="7"/>
  <c r="AY5839" i="7"/>
  <c r="AY5695" i="7"/>
  <c r="AY5525" i="7"/>
  <c r="AY5323" i="7"/>
  <c r="AY6783" i="7"/>
  <c r="AY5921" i="7"/>
  <c r="AY5777" i="7"/>
  <c r="AY5647" i="7"/>
  <c r="AY5493" i="7"/>
  <c r="AY5342" i="7"/>
  <c r="AY5198" i="7"/>
  <c r="AY5872" i="7"/>
  <c r="AY5728" i="7"/>
  <c r="AY5548" i="7"/>
  <c r="AY5348" i="7"/>
  <c r="AY5204" i="7"/>
  <c r="AY5420" i="7"/>
  <c r="AY5108" i="7"/>
  <c r="AY4945" i="7"/>
  <c r="AY4787" i="7"/>
  <c r="AY4699" i="7"/>
  <c r="AY4601" i="7"/>
  <c r="AY4471" i="7"/>
  <c r="AY4399" i="7"/>
  <c r="AY5131" i="7"/>
  <c r="AY4990" i="7"/>
  <c r="AY4866" i="7"/>
  <c r="AY4522" i="7"/>
  <c r="AY5459" i="7"/>
  <c r="AY5118" i="7"/>
  <c r="AY4952" i="7"/>
  <c r="AY8890" i="7"/>
  <c r="AY9061" i="7"/>
  <c r="AY8607" i="7"/>
  <c r="AY8992" i="7"/>
  <c r="AY9683" i="7"/>
  <c r="AY8881" i="7"/>
  <c r="AY9097" i="7"/>
  <c r="AY9032" i="7"/>
  <c r="AY9130" i="7"/>
  <c r="AY8704" i="7"/>
  <c r="AY8535" i="7"/>
  <c r="AY8415" i="7"/>
  <c r="AY8319" i="7"/>
  <c r="AY8199" i="7"/>
  <c r="AY9370" i="7"/>
  <c r="AY8711" i="7"/>
  <c r="AY8540" i="7"/>
  <c r="AY8420" i="7"/>
  <c r="AY8324" i="7"/>
  <c r="AY9485" i="7"/>
  <c r="AY8814" i="7"/>
  <c r="AY9415" i="7"/>
  <c r="AY8753" i="7"/>
  <c r="AY8590" i="7"/>
  <c r="AY8485" i="7"/>
  <c r="AY8401" i="7"/>
  <c r="AY9145" i="7"/>
  <c r="AY8778" i="7"/>
  <c r="AY8610" i="7"/>
  <c r="AY8508" i="7"/>
  <c r="AY9995" i="7"/>
  <c r="AY8716" i="7"/>
  <c r="AY8285" i="7"/>
  <c r="AY8133" i="7"/>
  <c r="AY8037" i="7"/>
  <c r="AY8889" i="7"/>
  <c r="AY8440" i="7"/>
  <c r="AY9451" i="7"/>
  <c r="AY8645" i="7"/>
  <c r="AY8261" i="7"/>
  <c r="AY8114" i="7"/>
  <c r="AY8030" i="7"/>
  <c r="AY8757" i="7"/>
  <c r="AY8842" i="7"/>
  <c r="AY8322" i="7"/>
  <c r="AY8656" i="7"/>
  <c r="AY8314" i="7"/>
  <c r="AY8768" i="7"/>
  <c r="AY9388" i="7"/>
  <c r="AY8537" i="7"/>
  <c r="AY8839" i="7"/>
  <c r="AY8536" i="7"/>
  <c r="AY8110" i="7"/>
  <c r="AY7989" i="7"/>
  <c r="AY8279" i="7"/>
  <c r="AY8388" i="7"/>
  <c r="AY8123" i="7"/>
  <c r="AY7994" i="7"/>
  <c r="AY8588" i="7"/>
  <c r="AY8500" i="7"/>
  <c r="AY8213" i="7"/>
  <c r="AY8064" i="7"/>
  <c r="AY8441" i="7"/>
  <c r="AY8166" i="7"/>
  <c r="AY7957" i="7"/>
  <c r="AY7812" i="7"/>
  <c r="AY7728" i="7"/>
  <c r="AY7644" i="7"/>
  <c r="AY7560" i="7"/>
  <c r="AY7464" i="7"/>
  <c r="AY7380" i="7"/>
  <c r="AY8202" i="7"/>
  <c r="AY7848" i="7"/>
  <c r="AY8050" i="7"/>
  <c r="AY7835" i="7"/>
  <c r="AY7763" i="7"/>
  <c r="AY7691" i="7"/>
  <c r="AY7619" i="7"/>
  <c r="AY7547" i="7"/>
  <c r="AY7475" i="7"/>
  <c r="AY7403" i="7"/>
  <c r="AY7331" i="7"/>
  <c r="AY7972" i="7"/>
  <c r="AY8917" i="7"/>
  <c r="AY8148" i="7"/>
  <c r="AY7996" i="7"/>
  <c r="AY8495" i="7"/>
  <c r="AY8122" i="7"/>
  <c r="AY7969" i="7"/>
  <c r="AY7827" i="7"/>
  <c r="AY7275" i="7"/>
  <c r="AY8077" i="7"/>
  <c r="AY7777" i="7"/>
  <c r="AY7669" i="7"/>
  <c r="AY7561" i="7"/>
  <c r="AY7453" i="7"/>
  <c r="AY7338" i="7"/>
  <c r="AY7183" i="7"/>
  <c r="AY7104" i="7"/>
  <c r="AY7032" i="7"/>
  <c r="AY8404" i="7"/>
  <c r="AY7287" i="7"/>
  <c r="AY7921" i="7"/>
  <c r="AY7738" i="7"/>
  <c r="AY7630" i="7"/>
  <c r="AY7522" i="7"/>
  <c r="AY7414" i="7"/>
  <c r="AY7267" i="7"/>
  <c r="AY7151" i="7"/>
  <c r="AY7079" i="7"/>
  <c r="AY7007" i="7"/>
  <c r="AY6935" i="7"/>
  <c r="AY6863" i="7"/>
  <c r="AY7851" i="7"/>
  <c r="AY7214" i="7"/>
  <c r="AY7862" i="7"/>
  <c r="AY7737" i="7"/>
  <c r="AY7629" i="7"/>
  <c r="AY7521" i="7"/>
  <c r="AY7413" i="7"/>
  <c r="AY7279" i="7"/>
  <c r="AY8351" i="7"/>
  <c r="AY7298" i="7"/>
  <c r="AY8099" i="7"/>
  <c r="AY7780" i="7"/>
  <c r="AY7672" i="7"/>
  <c r="AY7564" i="7"/>
  <c r="AY7456" i="7"/>
  <c r="AY7350" i="7"/>
  <c r="AY7985" i="7"/>
  <c r="AY8183" i="7"/>
  <c r="AY7437" i="7"/>
  <c r="AY7118" i="7"/>
  <c r="AY7332" i="7"/>
  <c r="AY7544" i="7"/>
  <c r="AY7147" i="7"/>
  <c r="AY7034" i="7"/>
  <c r="AY6897" i="7"/>
  <c r="AY7537" i="7"/>
  <c r="AY7156" i="7"/>
  <c r="AY6845" i="7"/>
  <c r="AY6773" i="7"/>
  <c r="AY6701" i="7"/>
  <c r="AY6629" i="7"/>
  <c r="AY6557" i="7"/>
  <c r="AY6485" i="7"/>
  <c r="AY6413" i="7"/>
  <c r="AY6341" i="7"/>
  <c r="AY7231" i="7"/>
  <c r="AY7040" i="7"/>
  <c r="AY6909" i="7"/>
  <c r="AY7570" i="7"/>
  <c r="AY6961" i="7"/>
  <c r="AY6826" i="7"/>
  <c r="AY6754" i="7"/>
  <c r="AY6682" i="7"/>
  <c r="AY6610" i="7"/>
  <c r="AY6538" i="7"/>
  <c r="AY7671" i="7"/>
  <c r="AY7244" i="7"/>
  <c r="AY7053" i="7"/>
  <c r="AY7814" i="7"/>
  <c r="AY7382" i="7"/>
  <c r="AY7081" i="7"/>
  <c r="AY6973" i="7"/>
  <c r="AY7771" i="7"/>
  <c r="AY7340" i="7"/>
  <c r="AY6926" i="7"/>
  <c r="AY6812" i="7"/>
  <c r="AY6740" i="7"/>
  <c r="AY6691" i="7"/>
  <c r="AY7552" i="7"/>
  <c r="AY6792" i="7"/>
  <c r="AY6597" i="7"/>
  <c r="AY6397" i="7"/>
  <c r="AY6280" i="7"/>
  <c r="AY6862" i="7"/>
  <c r="AY7137" i="7"/>
  <c r="AY6789" i="7"/>
  <c r="AY6626" i="7"/>
  <c r="AY6411" i="7"/>
  <c r="AY6292" i="7"/>
  <c r="AY6886" i="7"/>
  <c r="AY6543" i="7"/>
  <c r="AY6418" i="7"/>
  <c r="AY6247" i="7"/>
  <c r="AY6175" i="7"/>
  <c r="AY7696" i="7"/>
  <c r="AY6799" i="7"/>
  <c r="AY6625" i="7"/>
  <c r="AY6339" i="7"/>
  <c r="AY7006" i="7"/>
  <c r="AY6603" i="7"/>
  <c r="AY7058" i="7"/>
  <c r="AY6774" i="7"/>
  <c r="AY6561" i="7"/>
  <c r="AY6376" i="7"/>
  <c r="AY7845" i="7"/>
  <c r="AY6882" i="7"/>
  <c r="AY7372" i="7"/>
  <c r="AY6841" i="7"/>
  <c r="AY6672" i="7"/>
  <c r="AY6374" i="7"/>
  <c r="AY6548" i="7"/>
  <c r="AY6234" i="7"/>
  <c r="AY6098" i="7"/>
  <c r="AY6026" i="7"/>
  <c r="AY6546" i="7"/>
  <c r="AY6233" i="7"/>
  <c r="AY6759" i="7"/>
  <c r="AY6287" i="7"/>
  <c r="AY6109" i="7"/>
  <c r="AY6037" i="7"/>
  <c r="AY6906" i="7"/>
  <c r="AY6232" i="7"/>
  <c r="AY6684" i="7"/>
  <c r="AY6310" i="7"/>
  <c r="AY6162" i="7"/>
  <c r="AY6066" i="7"/>
  <c r="AY5994" i="7"/>
  <c r="AY5922" i="7"/>
  <c r="AY5850" i="7"/>
  <c r="AY5778" i="7"/>
  <c r="AY5706" i="7"/>
  <c r="AY5634" i="7"/>
  <c r="AY5562" i="7"/>
  <c r="AY5490" i="7"/>
  <c r="AY5418" i="7"/>
  <c r="AY6536" i="7"/>
  <c r="AY6209" i="7"/>
  <c r="AY6480" i="7"/>
  <c r="AY6230" i="7"/>
  <c r="AY6095" i="7"/>
  <c r="AY6023" i="7"/>
  <c r="AY6415" i="7"/>
  <c r="AY6188" i="7"/>
  <c r="AY6530" i="7"/>
  <c r="AY6258" i="7"/>
  <c r="AY6094" i="7"/>
  <c r="AY6022" i="7"/>
  <c r="AY6555" i="7"/>
  <c r="AY6185" i="7"/>
  <c r="AY6009" i="7"/>
  <c r="AY5846" i="7"/>
  <c r="AY5702" i="7"/>
  <c r="AY5589" i="7"/>
  <c r="AY5458" i="7"/>
  <c r="AY5353" i="7"/>
  <c r="AY5893" i="7"/>
  <c r="AY5749" i="7"/>
  <c r="AY5561" i="7"/>
  <c r="AY5417" i="7"/>
  <c r="AY5215" i="7"/>
  <c r="AY5951" i="7"/>
  <c r="AY5807" i="7"/>
  <c r="AY5660" i="7"/>
  <c r="AY5409" i="7"/>
  <c r="AY5293" i="7"/>
  <c r="AY5950" i="7"/>
  <c r="AY5806" i="7"/>
  <c r="AY5632" i="7"/>
  <c r="AY5464" i="7"/>
  <c r="AY5266" i="7"/>
  <c r="AY6069" i="7"/>
  <c r="AY5865" i="7"/>
  <c r="AY5721" i="7"/>
  <c r="AY5605" i="7"/>
  <c r="AY5471" i="7"/>
  <c r="AY5357" i="7"/>
  <c r="AY5213" i="7"/>
  <c r="AY5127" i="7"/>
  <c r="AY5055" i="7"/>
  <c r="AY4983" i="7"/>
  <c r="AY4911" i="7"/>
  <c r="AY4839" i="7"/>
  <c r="AY4767" i="7"/>
  <c r="AY4695" i="7"/>
  <c r="AY6932" i="7"/>
  <c r="AY5559" i="7"/>
  <c r="AY5291" i="7"/>
  <c r="AY6099" i="7"/>
  <c r="AY5876" i="7"/>
  <c r="AY5732" i="7"/>
  <c r="AY5527" i="7"/>
  <c r="AY5392" i="7"/>
  <c r="AY5971" i="7"/>
  <c r="AY5827" i="7"/>
  <c r="AY5684" i="7"/>
  <c r="AY5510" i="7"/>
  <c r="AY5316" i="7"/>
  <c r="AY6506" i="7"/>
  <c r="AY5909" i="7"/>
  <c r="AY5765" i="7"/>
  <c r="AY8877" i="7"/>
  <c r="AY9026" i="7"/>
  <c r="AY8594" i="7"/>
  <c r="AY8982" i="7"/>
  <c r="AY9470" i="7"/>
  <c r="AY8871" i="7"/>
  <c r="AY9033" i="7"/>
  <c r="AY9021" i="7"/>
  <c r="AY9039" i="7"/>
  <c r="AY8696" i="7"/>
  <c r="AY8523" i="7"/>
  <c r="AY8409" i="7"/>
  <c r="AY8307" i="7"/>
  <c r="AY8193" i="7"/>
  <c r="AY9185" i="7"/>
  <c r="AY8703" i="7"/>
  <c r="AY8528" i="7"/>
  <c r="AY8414" i="7"/>
  <c r="AY8312" i="7"/>
  <c r="AY9416" i="7"/>
  <c r="AY8802" i="7"/>
  <c r="AY9316" i="7"/>
  <c r="AY8745" i="7"/>
  <c r="AY8563" i="7"/>
  <c r="AY8479" i="7"/>
  <c r="AY8395" i="7"/>
  <c r="AY9091" i="7"/>
  <c r="AY8769" i="7"/>
  <c r="AY8589" i="7"/>
  <c r="AY8502" i="7"/>
  <c r="AY9454" i="7"/>
  <c r="AY8700" i="7"/>
  <c r="AY8269" i="7"/>
  <c r="AY8115" i="7"/>
  <c r="AY8031" i="7"/>
  <c r="AY8868" i="7"/>
  <c r="AY8429" i="7"/>
  <c r="AY9174" i="7"/>
  <c r="AY8573" i="7"/>
  <c r="AY8254" i="7"/>
  <c r="AY8108" i="7"/>
  <c r="AY8024" i="7"/>
  <c r="AY8741" i="7"/>
  <c r="AY8681" i="7"/>
  <c r="AY8298" i="7"/>
  <c r="AY8618" i="7"/>
  <c r="AY8305" i="7"/>
  <c r="AY8708" i="7"/>
  <c r="AY8904" i="7"/>
  <c r="AY8476" i="7"/>
  <c r="AY8818" i="7"/>
  <c r="AY8513" i="7"/>
  <c r="AY8095" i="7"/>
  <c r="AY7971" i="7"/>
  <c r="AY8267" i="7"/>
  <c r="AY8374" i="7"/>
  <c r="AY8116" i="7"/>
  <c r="AY7988" i="7"/>
  <c r="AY8358" i="7"/>
  <c r="AY8452" i="7"/>
  <c r="AY8524" i="7"/>
  <c r="AY8033" i="7"/>
  <c r="AY8296" i="7"/>
  <c r="AY8118" i="7"/>
  <c r="AY7942" i="7"/>
  <c r="AY7806" i="7"/>
  <c r="AY7722" i="7"/>
  <c r="AY7638" i="7"/>
  <c r="AY7542" i="7"/>
  <c r="AY7458" i="7"/>
  <c r="AY7374" i="7"/>
  <c r="AY8190" i="7"/>
  <c r="AY9193" i="7"/>
  <c r="AY7997" i="7"/>
  <c r="AY7829" i="7"/>
  <c r="AY7757" i="7"/>
  <c r="AY7685" i="7"/>
  <c r="AY7613" i="7"/>
  <c r="AY7541" i="7"/>
  <c r="AY7469" i="7"/>
  <c r="AY7397" i="7"/>
  <c r="AY7325" i="7"/>
  <c r="AY7963" i="7"/>
  <c r="AY8765" i="7"/>
  <c r="AY8135" i="7"/>
  <c r="AY7979" i="7"/>
  <c r="AY8453" i="7"/>
  <c r="AY8112" i="7"/>
  <c r="AY7954" i="7"/>
  <c r="AY7821" i="7"/>
  <c r="AY7262" i="7"/>
  <c r="AY7960" i="7"/>
  <c r="AY7767" i="7"/>
  <c r="AY7659" i="7"/>
  <c r="AY7551" i="7"/>
  <c r="AY7443" i="7"/>
  <c r="AY7329" i="7"/>
  <c r="AY7170" i="7"/>
  <c r="AY7098" i="7"/>
  <c r="AY7026" i="7"/>
  <c r="AY7937" i="7"/>
  <c r="AY7274" i="7"/>
  <c r="AY7840" i="7"/>
  <c r="AY7730" i="7"/>
  <c r="AY7622" i="7"/>
  <c r="AY7514" i="7"/>
  <c r="AY7406" i="7"/>
  <c r="AY7254" i="7"/>
  <c r="AY7145" i="7"/>
  <c r="AY7073" i="7"/>
  <c r="AY7001" i="7"/>
  <c r="AY6929" i="7"/>
  <c r="AY6857" i="7"/>
  <c r="AY7344" i="7"/>
  <c r="AY7201" i="7"/>
  <c r="AY7850" i="7"/>
  <c r="AY7729" i="7"/>
  <c r="AY7621" i="7"/>
  <c r="AY7513" i="7"/>
  <c r="AY7405" i="7"/>
  <c r="AY7266" i="7"/>
  <c r="AY8195" i="7"/>
  <c r="AY7285" i="7"/>
  <c r="AY7986" i="7"/>
  <c r="AY7772" i="7"/>
  <c r="AY7664" i="7"/>
  <c r="AY7556" i="7"/>
  <c r="AY7448" i="7"/>
  <c r="AY7341" i="7"/>
  <c r="AY7897" i="7"/>
  <c r="AY7882" i="7"/>
  <c r="AY7401" i="7"/>
  <c r="AY7094" i="7"/>
  <c r="AY7303" i="7"/>
  <c r="AY7508" i="7"/>
  <c r="AY7135" i="7"/>
  <c r="AY7027" i="7"/>
  <c r="AY6884" i="7"/>
  <c r="AY7501" i="7"/>
  <c r="AY7144" i="7"/>
  <c r="AY6839" i="7"/>
  <c r="AY6767" i="7"/>
  <c r="AY6695" i="7"/>
  <c r="AY6623" i="7"/>
  <c r="AY6551" i="7"/>
  <c r="AY6479" i="7"/>
  <c r="AY6407" i="7"/>
  <c r="AY6335" i="7"/>
  <c r="AY7167" i="7"/>
  <c r="AY7033" i="7"/>
  <c r="AY6896" i="7"/>
  <c r="AY7534" i="7"/>
  <c r="AY6948" i="7"/>
  <c r="AY6820" i="7"/>
  <c r="AY6748" i="7"/>
  <c r="AY6676" i="7"/>
  <c r="AY6604" i="7"/>
  <c r="AY6532" i="7"/>
  <c r="AY7635" i="7"/>
  <c r="AY7230" i="7"/>
  <c r="AY7046" i="7"/>
  <c r="AY7778" i="7"/>
  <c r="AY7271" i="7"/>
  <c r="AY7066" i="7"/>
  <c r="AY6966" i="7"/>
  <c r="AY7735" i="7"/>
  <c r="AY7290" i="7"/>
  <c r="AY6913" i="7"/>
  <c r="AY6806" i="7"/>
  <c r="AY6734" i="7"/>
  <c r="AY6680" i="7"/>
  <c r="AY7339" i="7"/>
  <c r="AY6780" i="7"/>
  <c r="AY6588" i="7"/>
  <c r="AY6388" i="7"/>
  <c r="AY6267" i="7"/>
  <c r="AY6699" i="7"/>
  <c r="AY7065" i="7"/>
  <c r="AY6777" i="7"/>
  <c r="AY6585" i="7"/>
  <c r="AY6396" i="7"/>
  <c r="AY6279" i="7"/>
  <c r="AY6873" i="7"/>
  <c r="AY6535" i="7"/>
  <c r="AY6403" i="7"/>
  <c r="AY6241" i="7"/>
  <c r="AY6169" i="7"/>
  <c r="AY7480" i="7"/>
  <c r="AY6787" i="7"/>
  <c r="AY6614" i="7"/>
  <c r="AY6332" i="7"/>
  <c r="AY6992" i="7"/>
  <c r="AY6594" i="7"/>
  <c r="AY7036" i="7"/>
  <c r="AY6762" i="7"/>
  <c r="AY6552" i="7"/>
  <c r="AY6361" i="7"/>
  <c r="AY7256" i="7"/>
  <c r="AY6726" i="7"/>
  <c r="AY7238" i="7"/>
  <c r="AY6829" i="7"/>
  <c r="AY6661" i="7"/>
  <c r="AY6350" i="7"/>
  <c r="AY6471" i="7"/>
  <c r="AY6225" i="7"/>
  <c r="AY6092" i="7"/>
  <c r="AY6020" i="7"/>
  <c r="AY6522" i="7"/>
  <c r="AY6224" i="7"/>
  <c r="AY6693" i="7"/>
  <c r="AY6275" i="7"/>
  <c r="AY6103" i="7"/>
  <c r="AY6031" i="7"/>
  <c r="AY6692" i="7"/>
  <c r="AY6221" i="7"/>
  <c r="AY6621" i="7"/>
  <c r="AY6297" i="7"/>
  <c r="AY6147" i="7"/>
  <c r="AY6060" i="7"/>
  <c r="AY5988" i="7"/>
  <c r="AY5916" i="7"/>
  <c r="AY5844" i="7"/>
  <c r="AY5772" i="7"/>
  <c r="AY5700" i="7"/>
  <c r="AY5628" i="7"/>
  <c r="AY5556" i="7"/>
  <c r="AY5484" i="7"/>
  <c r="AY5412" i="7"/>
  <c r="AY6513" i="7"/>
  <c r="AY6200" i="7"/>
  <c r="AY6447" i="7"/>
  <c r="AY6198" i="7"/>
  <c r="AY6089" i="7"/>
  <c r="AY6017" i="7"/>
  <c r="AY6382" i="7"/>
  <c r="AY6168" i="7"/>
  <c r="AY6511" i="7"/>
  <c r="AY6249" i="7"/>
  <c r="AY6088" i="7"/>
  <c r="AY6016" i="7"/>
  <c r="AY6528" i="7"/>
  <c r="AY6176" i="7"/>
  <c r="AY5979" i="7"/>
  <c r="AY5834" i="7"/>
  <c r="AY5690" i="7"/>
  <c r="AY5581" i="7"/>
  <c r="AY5443" i="7"/>
  <c r="AY5346" i="7"/>
  <c r="AY5881" i="7"/>
  <c r="AY5737" i="7"/>
  <c r="AY5546" i="7"/>
  <c r="AY5352" i="7"/>
  <c r="AY5208" i="7"/>
  <c r="AY5939" i="7"/>
  <c r="AY5795" i="7"/>
  <c r="AY5642" i="7"/>
  <c r="AY5402" i="7"/>
  <c r="AY5286" i="7"/>
  <c r="AY5938" i="7"/>
  <c r="AY5794" i="7"/>
  <c r="AY5614" i="7"/>
  <c r="AY5449" i="7"/>
  <c r="AY5253" i="7"/>
  <c r="AY6033" i="7"/>
  <c r="AY5853" i="7"/>
  <c r="AY5709" i="7"/>
  <c r="AY5595" i="7"/>
  <c r="AY5456" i="7"/>
  <c r="AY5344" i="7"/>
  <c r="AY5200" i="7"/>
  <c r="AY5121" i="7"/>
  <c r="AY5049" i="7"/>
  <c r="AY4977" i="7"/>
  <c r="AY4905" i="7"/>
  <c r="AY4833" i="7"/>
  <c r="AY4761" i="7"/>
  <c r="AY4689" i="7"/>
  <c r="AY6549" i="7"/>
  <c r="AY5535" i="7"/>
  <c r="AY5278" i="7"/>
  <c r="AY6063" i="7"/>
  <c r="AY5864" i="7"/>
  <c r="AY5720" i="7"/>
  <c r="AY5518" i="7"/>
  <c r="AY5385" i="7"/>
  <c r="AY5959" i="7"/>
  <c r="AY5815" i="7"/>
  <c r="AY5674" i="7"/>
  <c r="AY5501" i="7"/>
  <c r="AY5303" i="7"/>
  <c r="AY6246" i="7"/>
  <c r="AY5897" i="7"/>
  <c r="AY9293" i="7"/>
  <c r="AY9016" i="7"/>
  <c r="AY8587" i="7"/>
  <c r="AY8971" i="7"/>
  <c r="AY9434" i="7"/>
  <c r="AY8862" i="7"/>
  <c r="AY9024" i="7"/>
  <c r="AY9010" i="7"/>
  <c r="AY9019" i="7"/>
  <c r="AY8687" i="7"/>
  <c r="AY8517" i="7"/>
  <c r="AY8403" i="7"/>
  <c r="AY8301" i="7"/>
  <c r="AY8187" i="7"/>
  <c r="AY9123" i="7"/>
  <c r="AY8694" i="7"/>
  <c r="AY8522" i="7"/>
  <c r="AY8408" i="7"/>
  <c r="AY8306" i="7"/>
  <c r="AY9283" i="7"/>
  <c r="AY8782" i="7"/>
  <c r="AY9075" i="7"/>
  <c r="AY8735" i="7"/>
  <c r="AY8557" i="7"/>
  <c r="AY8473" i="7"/>
  <c r="AY8389" i="7"/>
  <c r="AY9069" i="7"/>
  <c r="AY8760" i="7"/>
  <c r="AY8582" i="7"/>
  <c r="AY8496" i="7"/>
  <c r="AY9244" i="7"/>
  <c r="AY8673" i="7"/>
  <c r="AY8262" i="7"/>
  <c r="AY8109" i="7"/>
  <c r="AY8025" i="7"/>
  <c r="AY8850" i="7"/>
  <c r="AY8411" i="7"/>
  <c r="AY9088" i="7"/>
  <c r="AY8542" i="7"/>
  <c r="AY8239" i="7"/>
  <c r="AY8102" i="7"/>
  <c r="AY8018" i="7"/>
  <c r="AY8670" i="7"/>
  <c r="AY8668" i="7"/>
  <c r="AY9641" i="7"/>
  <c r="AY8581" i="7"/>
  <c r="AY8290" i="7"/>
  <c r="AY8680" i="7"/>
  <c r="AY8878" i="7"/>
  <c r="AY8465" i="7"/>
  <c r="AY8766" i="7"/>
  <c r="AY8394" i="7"/>
  <c r="AY8088" i="7"/>
  <c r="AY7965" i="7"/>
  <c r="AY8245" i="7"/>
  <c r="AY8344" i="7"/>
  <c r="AY8101" i="7"/>
  <c r="AY7982" i="7"/>
  <c r="AY8328" i="7"/>
  <c r="AY8386" i="7"/>
  <c r="AY8400" i="7"/>
  <c r="AY8021" i="7"/>
  <c r="AY8274" i="7"/>
  <c r="AY8106" i="7"/>
  <c r="AY7927" i="7"/>
  <c r="AY7800" i="7"/>
  <c r="AY7716" i="7"/>
  <c r="AY7632" i="7"/>
  <c r="AY7536" i="7"/>
  <c r="AY7452" i="7"/>
  <c r="AY7368" i="7"/>
  <c r="AY8176" i="7"/>
  <c r="AY8690" i="7"/>
  <c r="AY7980" i="7"/>
  <c r="AY7823" i="7"/>
  <c r="AY7751" i="7"/>
  <c r="AY7679" i="7"/>
  <c r="AY7607" i="7"/>
  <c r="AY7535" i="7"/>
  <c r="AY7463" i="7"/>
  <c r="AY7391" i="7"/>
  <c r="AY7319" i="7"/>
  <c r="AY7948" i="7"/>
  <c r="AY8664" i="7"/>
  <c r="AY8125" i="7"/>
  <c r="AY7955" i="7"/>
  <c r="AY8418" i="7"/>
  <c r="AY8100" i="7"/>
  <c r="AY7945" i="7"/>
  <c r="AY9028" i="7"/>
  <c r="AY7249" i="7"/>
  <c r="AY7938" i="7"/>
  <c r="AY7759" i="7"/>
  <c r="AY7651" i="7"/>
  <c r="AY7543" i="7"/>
  <c r="AY7435" i="7"/>
  <c r="AY7307" i="7"/>
  <c r="AY7164" i="7"/>
  <c r="AY7092" i="7"/>
  <c r="AY7020" i="7"/>
  <c r="AY7922" i="7"/>
  <c r="AY7261" i="7"/>
  <c r="AY7831" i="7"/>
  <c r="AY7720" i="7"/>
  <c r="AY7612" i="7"/>
  <c r="AY7504" i="7"/>
  <c r="AY7396" i="7"/>
  <c r="AY7247" i="7"/>
  <c r="AY7139" i="7"/>
  <c r="AY7067" i="7"/>
  <c r="AY6995" i="7"/>
  <c r="AY6923" i="7"/>
  <c r="AY8852" i="7"/>
  <c r="AY7335" i="7"/>
  <c r="AY7188" i="7"/>
  <c r="AY7828" i="7"/>
  <c r="AY7719" i="7"/>
  <c r="AY7611" i="7"/>
  <c r="AY7503" i="7"/>
  <c r="AY7395" i="7"/>
  <c r="AY7259" i="7"/>
  <c r="AY8143" i="7"/>
  <c r="AY7272" i="7"/>
  <c r="AY7968" i="7"/>
  <c r="AY7762" i="7"/>
  <c r="AY7654" i="7"/>
  <c r="AY7546" i="7"/>
  <c r="AY7438" i="7"/>
  <c r="AY7326" i="7"/>
  <c r="AY7883" i="7"/>
  <c r="AY7797" i="7"/>
  <c r="AY7365" i="7"/>
  <c r="AY7078" i="7"/>
  <c r="AY7283" i="7"/>
  <c r="AY7472" i="7"/>
  <c r="AY7125" i="7"/>
  <c r="AY7012" i="7"/>
  <c r="AY6871" i="7"/>
  <c r="AY7465" i="7"/>
  <c r="AY7100" i="7"/>
  <c r="AY6833" i="7"/>
  <c r="AY6761" i="7"/>
  <c r="AY6689" i="7"/>
  <c r="AY6617" i="7"/>
  <c r="AY6545" i="7"/>
  <c r="AY6473" i="7"/>
  <c r="AY6401" i="7"/>
  <c r="AY6329" i="7"/>
  <c r="AY7155" i="7"/>
  <c r="AY7018" i="7"/>
  <c r="AY6883" i="7"/>
  <c r="AY7498" i="7"/>
  <c r="AY6928" i="7"/>
  <c r="AY6814" i="7"/>
  <c r="AY6742" i="7"/>
  <c r="AY6670" i="7"/>
  <c r="AY6598" i="7"/>
  <c r="AY6526" i="7"/>
  <c r="AY7599" i="7"/>
  <c r="AY7212" i="7"/>
  <c r="AY7039" i="7"/>
  <c r="AY7742" i="7"/>
  <c r="AY7257" i="7"/>
  <c r="AY7059" i="7"/>
  <c r="AY6946" i="7"/>
  <c r="AY7699" i="7"/>
  <c r="AY7210" i="7"/>
  <c r="AY6900" i="7"/>
  <c r="AY6800" i="7"/>
  <c r="AY7191" i="7"/>
  <c r="AY6639" i="7"/>
  <c r="AY7186" i="7"/>
  <c r="AY6768" i="7"/>
  <c r="AY6577" i="7"/>
  <c r="AY6373" i="7"/>
  <c r="AY8056" i="7"/>
  <c r="AY6690" i="7"/>
  <c r="AY6940" i="7"/>
  <c r="AY6765" i="7"/>
  <c r="AY6576" i="7"/>
  <c r="AY6387" i="7"/>
  <c r="AY6266" i="7"/>
  <c r="AY6860" i="7"/>
  <c r="AY6525" i="7"/>
  <c r="AY6394" i="7"/>
  <c r="AY6235" i="7"/>
  <c r="AY6163" i="7"/>
  <c r="AY7172" i="7"/>
  <c r="AY6775" i="7"/>
  <c r="AY6573" i="7"/>
  <c r="AY6325" i="7"/>
  <c r="AY6898" i="7"/>
  <c r="AY6583" i="7"/>
  <c r="AY6963" i="7"/>
  <c r="AY6750" i="7"/>
  <c r="AY6496" i="7"/>
  <c r="AY6352" i="7"/>
  <c r="AY7205" i="7"/>
  <c r="AY6715" i="7"/>
  <c r="AY7149" i="7"/>
  <c r="AY6817" i="7"/>
  <c r="AY6650" i="7"/>
  <c r="AY6343" i="7"/>
  <c r="AY6456" i="7"/>
  <c r="AY6214" i="7"/>
  <c r="AY6086" i="7"/>
  <c r="AY6014" i="7"/>
  <c r="AY6504" i="7"/>
  <c r="AY6192" i="7"/>
  <c r="AY6571" i="7"/>
  <c r="AY6263" i="7"/>
  <c r="AY6097" i="7"/>
  <c r="AY6025" i="7"/>
  <c r="AY6631" i="7"/>
  <c r="AY6212" i="7"/>
  <c r="AY6570" i="7"/>
  <c r="AY6284" i="7"/>
  <c r="AY6138" i="7"/>
  <c r="AY6054" i="7"/>
  <c r="AY5982" i="7"/>
  <c r="AY5910" i="7"/>
  <c r="AY5838" i="7"/>
  <c r="AY5766" i="7"/>
  <c r="AY5694" i="7"/>
  <c r="AY5622" i="7"/>
  <c r="AY5550" i="7"/>
  <c r="AY5478" i="7"/>
  <c r="AY5406" i="7"/>
  <c r="AY6464" i="7"/>
  <c r="AY6154" i="7"/>
  <c r="AY6432" i="7"/>
  <c r="AY6189" i="7"/>
  <c r="AY6083" i="7"/>
  <c r="AY6011" i="7"/>
  <c r="AY6367" i="7"/>
  <c r="AY6153" i="7"/>
  <c r="AY6477" i="7"/>
  <c r="AY6238" i="7"/>
  <c r="AY6082" i="7"/>
  <c r="AY6010" i="7"/>
  <c r="AY6510" i="7"/>
  <c r="AY6167" i="7"/>
  <c r="AY5966" i="7"/>
  <c r="AY5822" i="7"/>
  <c r="AY5679" i="7"/>
  <c r="AY5571" i="7"/>
  <c r="AY5434" i="7"/>
  <c r="AY5333" i="7"/>
  <c r="AY5869" i="7"/>
  <c r="AY5725" i="7"/>
  <c r="AY5537" i="7"/>
  <c r="AY5339" i="7"/>
  <c r="AY5195" i="7"/>
  <c r="AY5927" i="7"/>
  <c r="AY5783" i="7"/>
  <c r="AY5624" i="7"/>
  <c r="AY5395" i="7"/>
  <c r="AY5273" i="7"/>
  <c r="AY5926" i="7"/>
  <c r="AY5782" i="7"/>
  <c r="AY5596" i="7"/>
  <c r="AY5440" i="7"/>
  <c r="AY5240" i="7"/>
  <c r="AY5997" i="7"/>
  <c r="AY5841" i="7"/>
  <c r="AY5697" i="7"/>
  <c r="AY5587" i="7"/>
  <c r="AY5447" i="7"/>
  <c r="AY5331" i="7"/>
  <c r="AY5187" i="7"/>
  <c r="AY5115" i="7"/>
  <c r="AY5043" i="7"/>
  <c r="AY4971" i="7"/>
  <c r="AY4899" i="7"/>
  <c r="AY4827" i="7"/>
  <c r="AY4755" i="7"/>
  <c r="AY4683" i="7"/>
  <c r="AY6440" i="7"/>
  <c r="AY5511" i="7"/>
  <c r="AY5265" i="7"/>
  <c r="AY6027" i="7"/>
  <c r="AY5852" i="7"/>
  <c r="AY5708" i="7"/>
  <c r="AY5503" i="7"/>
  <c r="AY5378" i="7"/>
  <c r="AY5947" i="7"/>
  <c r="AY5803" i="7"/>
  <c r="AY5656" i="7"/>
  <c r="AY5486" i="7"/>
  <c r="AY5290" i="7"/>
  <c r="AY6135" i="7"/>
  <c r="AY5885" i="7"/>
  <c r="AY5741" i="7"/>
  <c r="AY5619" i="7"/>
  <c r="AY5421" i="7"/>
  <c r="AY5309" i="7"/>
  <c r="AY6184" i="7"/>
  <c r="AY5836" i="7"/>
  <c r="AY5692" i="7"/>
  <c r="AY5509" i="7"/>
  <c r="AY5315" i="7"/>
  <c r="AY5955" i="7"/>
  <c r="AY5310" i="7"/>
  <c r="AY5072" i="7"/>
  <c r="AY4891" i="7"/>
  <c r="AY4764" i="7"/>
  <c r="AY9253" i="7"/>
  <c r="AY8995" i="7"/>
  <c r="AY9689" i="7"/>
  <c r="AY8960" i="7"/>
  <c r="AY9400" i="7"/>
  <c r="AY8828" i="7"/>
  <c r="AY9012" i="7"/>
  <c r="AY9000" i="7"/>
  <c r="AY8966" i="7"/>
  <c r="AY8635" i="7"/>
  <c r="AY8511" i="7"/>
  <c r="AY8397" i="7"/>
  <c r="AY8295" i="7"/>
  <c r="AY8181" i="7"/>
  <c r="AY9054" i="7"/>
  <c r="AY8685" i="7"/>
  <c r="AY8516" i="7"/>
  <c r="AY8402" i="7"/>
  <c r="AY8300" i="7"/>
  <c r="AY9247" i="7"/>
  <c r="AY8736" i="7"/>
  <c r="AY8996" i="7"/>
  <c r="AY8710" i="7"/>
  <c r="AY8551" i="7"/>
  <c r="AY8467" i="7"/>
  <c r="AY8383" i="7"/>
  <c r="AY8974" i="7"/>
  <c r="AY8734" i="7"/>
  <c r="AY8575" i="7"/>
  <c r="AY8490" i="7"/>
  <c r="AY9134" i="7"/>
  <c r="AY8660" i="7"/>
  <c r="AY8233" i="7"/>
  <c r="AY8103" i="7"/>
  <c r="AY8019" i="7"/>
  <c r="AY8830" i="7"/>
  <c r="AY8393" i="7"/>
  <c r="AY8914" i="7"/>
  <c r="AY8531" i="7"/>
  <c r="AY8232" i="7"/>
  <c r="AY8096" i="7"/>
  <c r="AY8012" i="7"/>
  <c r="AY9413" i="7"/>
  <c r="AY8657" i="7"/>
  <c r="AY9224" i="7"/>
  <c r="AY8571" i="7"/>
  <c r="AY8281" i="7"/>
  <c r="AY8630" i="7"/>
  <c r="AY8860" i="7"/>
  <c r="AY8424" i="7"/>
  <c r="AY8750" i="7"/>
  <c r="AY8345" i="7"/>
  <c r="AY8059" i="7"/>
  <c r="AY7959" i="7"/>
  <c r="AY8236" i="7"/>
  <c r="AY8317" i="7"/>
  <c r="AY8094" i="7"/>
  <c r="AY7964" i="7"/>
  <c r="AY8315" i="7"/>
  <c r="AY8369" i="7"/>
  <c r="AY8321" i="7"/>
  <c r="AY8011" i="7"/>
  <c r="AY8177" i="7"/>
  <c r="AY8075" i="7"/>
  <c r="AY7914" i="7"/>
  <c r="AY7794" i="7"/>
  <c r="AY7710" i="7"/>
  <c r="AY7614" i="7"/>
  <c r="AY7530" i="7"/>
  <c r="AY7446" i="7"/>
  <c r="AY7362" i="7"/>
  <c r="AY8164" i="7"/>
  <c r="AY8293" i="7"/>
  <c r="AY7956" i="7"/>
  <c r="AY7817" i="7"/>
  <c r="AY7745" i="7"/>
  <c r="AY7673" i="7"/>
  <c r="AY7601" i="7"/>
  <c r="AY7529" i="7"/>
  <c r="AY7457" i="7"/>
  <c r="AY7385" i="7"/>
  <c r="AY7313" i="7"/>
  <c r="AY7939" i="7"/>
  <c r="AY8464" i="7"/>
  <c r="AY8113" i="7"/>
  <c r="AY7925" i="7"/>
  <c r="AY8334" i="7"/>
  <c r="AY8069" i="7"/>
  <c r="AY7924" i="7"/>
  <c r="AY7909" i="7"/>
  <c r="AY7236" i="7"/>
  <c r="AY7923" i="7"/>
  <c r="AY7749" i="7"/>
  <c r="AY7641" i="7"/>
  <c r="AY7533" i="7"/>
  <c r="AY7425" i="7"/>
  <c r="AY7294" i="7"/>
  <c r="AY7158" i="7"/>
  <c r="AY7086" i="7"/>
  <c r="AY7014" i="7"/>
  <c r="AY7905" i="7"/>
  <c r="AY7248" i="7"/>
  <c r="AY7820" i="7"/>
  <c r="AY7712" i="7"/>
  <c r="AY7604" i="7"/>
  <c r="AY7496" i="7"/>
  <c r="AY7388" i="7"/>
  <c r="AY7234" i="7"/>
  <c r="AY7133" i="7"/>
  <c r="AY7061" i="7"/>
  <c r="AY6989" i="7"/>
  <c r="AY6917" i="7"/>
  <c r="AY8209" i="7"/>
  <c r="AY7320" i="7"/>
  <c r="AY7181" i="7"/>
  <c r="AY7819" i="7"/>
  <c r="AY7711" i="7"/>
  <c r="AY7603" i="7"/>
  <c r="AY7495" i="7"/>
  <c r="AY7387" i="7"/>
  <c r="AY7246" i="7"/>
  <c r="AY7951" i="7"/>
  <c r="AY7265" i="7"/>
  <c r="AY7950" i="7"/>
  <c r="AY7754" i="7"/>
  <c r="AY7646" i="7"/>
  <c r="AY7538" i="7"/>
  <c r="AY7430" i="7"/>
  <c r="AY7304" i="7"/>
  <c r="AY7870" i="7"/>
  <c r="AY7761" i="7"/>
  <c r="AY7284" i="7"/>
  <c r="AY7071" i="7"/>
  <c r="AY8638" i="7"/>
  <c r="AY7436" i="7"/>
  <c r="AY7117" i="7"/>
  <c r="AY7005" i="7"/>
  <c r="AY6858" i="7"/>
  <c r="AY7429" i="7"/>
  <c r="AY6962" i="7"/>
  <c r="AY6827" i="7"/>
  <c r="AY6755" i="7"/>
  <c r="AY6683" i="7"/>
  <c r="AY6611" i="7"/>
  <c r="AY6539" i="7"/>
  <c r="AY6467" i="7"/>
  <c r="AY6395" i="7"/>
  <c r="AY6323" i="7"/>
  <c r="AY7143" i="7"/>
  <c r="AY7011" i="7"/>
  <c r="AY6870" i="7"/>
  <c r="AY7462" i="7"/>
  <c r="AY6915" i="7"/>
  <c r="AY6808" i="7"/>
  <c r="AY6736" i="7"/>
  <c r="AY6664" i="7"/>
  <c r="AY6592" i="7"/>
  <c r="AY6520" i="7"/>
  <c r="AY7563" i="7"/>
  <c r="AY7166" i="7"/>
  <c r="AY8326" i="7"/>
  <c r="AY7706" i="7"/>
  <c r="AY7243" i="7"/>
  <c r="AY7052" i="7"/>
  <c r="AY6933" i="7"/>
  <c r="AY7663" i="7"/>
  <c r="AY7192" i="7"/>
  <c r="AY6880" i="7"/>
  <c r="AY6794" i="7"/>
  <c r="AY6999" i="7"/>
  <c r="AY6630" i="7"/>
  <c r="AY6904" i="7"/>
  <c r="AY6756" i="7"/>
  <c r="AY6566" i="7"/>
  <c r="AY6364" i="7"/>
  <c r="AY7309" i="7"/>
  <c r="AY6679" i="7"/>
  <c r="AY6927" i="7"/>
  <c r="AY6753" i="7"/>
  <c r="AY6565" i="7"/>
  <c r="AY6372" i="7"/>
  <c r="AY7962" i="7"/>
  <c r="AY6728" i="7"/>
  <c r="AY6517" i="7"/>
  <c r="AY6379" i="7"/>
  <c r="AY6229" i="7"/>
  <c r="AY6157" i="7"/>
  <c r="AY6964" i="7"/>
  <c r="AY6763" i="7"/>
  <c r="AY6564" i="7"/>
  <c r="AY6318" i="7"/>
  <c r="AY6885" i="7"/>
  <c r="AY6572" i="7"/>
  <c r="AY6950" i="7"/>
  <c r="AY6738" i="7"/>
  <c r="AY6481" i="7"/>
  <c r="AY6345" i="7"/>
  <c r="AY7102" i="7"/>
  <c r="AY6704" i="7"/>
  <c r="AY7119" i="7"/>
  <c r="AY6805" i="7"/>
  <c r="AY6609" i="7"/>
  <c r="AY6336" i="7"/>
  <c r="AY6423" i="7"/>
  <c r="AY6203" i="7"/>
  <c r="AY6080" i="7"/>
  <c r="AY6008" i="7"/>
  <c r="AY6487" i="7"/>
  <c r="AY6183" i="7"/>
  <c r="AY6541" i="7"/>
  <c r="AY6254" i="7"/>
  <c r="AY6091" i="7"/>
  <c r="AY6019" i="7"/>
  <c r="AY6518" i="7"/>
  <c r="AY6180" i="7"/>
  <c r="AY6540" i="7"/>
  <c r="AY6274" i="7"/>
  <c r="AY6123" i="7"/>
  <c r="AY6048" i="7"/>
  <c r="AY5976" i="7"/>
  <c r="AY5904" i="7"/>
  <c r="AY5832" i="7"/>
  <c r="AY5760" i="7"/>
  <c r="AY5688" i="7"/>
  <c r="AY5616" i="7"/>
  <c r="AY5544" i="7"/>
  <c r="AY5472" i="7"/>
  <c r="AY5400" i="7"/>
  <c r="AY6416" i="7"/>
  <c r="AY6130" i="7"/>
  <c r="AY6399" i="7"/>
  <c r="AY6178" i="7"/>
  <c r="AY6077" i="7"/>
  <c r="AY6005" i="7"/>
  <c r="AY6308" i="7"/>
  <c r="AY6144" i="7"/>
  <c r="AY6462" i="7"/>
  <c r="AY6227" i="7"/>
  <c r="AY6076" i="7"/>
  <c r="AY6004" i="7"/>
  <c r="AY6476" i="7"/>
  <c r="AY6152" i="7"/>
  <c r="AY5954" i="7"/>
  <c r="AY5810" i="7"/>
  <c r="AY5671" i="7"/>
  <c r="AY5563" i="7"/>
  <c r="AY5419" i="7"/>
  <c r="AY6651" i="7"/>
  <c r="AY5857" i="7"/>
  <c r="AY5713" i="7"/>
  <c r="AY5522" i="7"/>
  <c r="AY5326" i="7"/>
  <c r="AY6590" i="7"/>
  <c r="AY5915" i="7"/>
  <c r="AY5771" i="7"/>
  <c r="AY5606" i="7"/>
  <c r="AY5387" i="7"/>
  <c r="AY5260" i="7"/>
  <c r="AY5914" i="7"/>
  <c r="AY5770" i="7"/>
  <c r="AY5578" i="7"/>
  <c r="AY5425" i="7"/>
  <c r="AY5227" i="7"/>
  <c r="AY5973" i="7"/>
  <c r="AY5829" i="7"/>
  <c r="AY5686" i="7"/>
  <c r="AY5577" i="7"/>
  <c r="AY5432" i="7"/>
  <c r="AY5318" i="7"/>
  <c r="AY5181" i="7"/>
  <c r="AY5109" i="7"/>
  <c r="AY5037" i="7"/>
  <c r="AY4965" i="7"/>
  <c r="AY4893" i="7"/>
  <c r="AY4821" i="7"/>
  <c r="AY4749" i="7"/>
  <c r="AY4677" i="7"/>
  <c r="AY6204" i="7"/>
  <c r="AY8942" i="7"/>
  <c r="AY8973" i="7"/>
  <c r="AY9472" i="7"/>
  <c r="AY8950" i="7"/>
  <c r="AY9256" i="7"/>
  <c r="AY8804" i="7"/>
  <c r="AY9500" i="7"/>
  <c r="AY8989" i="7"/>
  <c r="AY8849" i="7"/>
  <c r="AY8628" i="7"/>
  <c r="AY8487" i="7"/>
  <c r="AY8391" i="7"/>
  <c r="AY8271" i="7"/>
  <c r="AY8175" i="7"/>
  <c r="AY8948" i="7"/>
  <c r="AY8641" i="7"/>
  <c r="AY8492" i="7"/>
  <c r="AY8396" i="7"/>
  <c r="AY8276" i="7"/>
  <c r="AY9184" i="7"/>
  <c r="AY8693" i="7"/>
  <c r="AY8976" i="7"/>
  <c r="AY8702" i="7"/>
  <c r="AY8545" i="7"/>
  <c r="AY8461" i="7"/>
  <c r="AY8377" i="7"/>
  <c r="AY8946" i="7"/>
  <c r="AY8726" i="7"/>
  <c r="AY8568" i="7"/>
  <c r="AY8484" i="7"/>
  <c r="AY9055" i="7"/>
  <c r="AY8649" i="7"/>
  <c r="AY8226" i="7"/>
  <c r="AY8097" i="7"/>
  <c r="AY8013" i="7"/>
  <c r="AY8810" i="7"/>
  <c r="AY8375" i="7"/>
  <c r="AY8829" i="7"/>
  <c r="AY8470" i="7"/>
  <c r="AY8225" i="7"/>
  <c r="AY8090" i="7"/>
  <c r="AY8006" i="7"/>
  <c r="AY9305" i="7"/>
  <c r="AY8644" i="7"/>
  <c r="AY9167" i="7"/>
  <c r="AY8560" i="7"/>
  <c r="AY9555" i="7"/>
  <c r="AY8606" i="7"/>
  <c r="AY8751" i="7"/>
  <c r="AY8416" i="7"/>
  <c r="AY8722" i="7"/>
  <c r="AY8304" i="7"/>
  <c r="AY8052" i="7"/>
  <c r="AY7953" i="7"/>
  <c r="AY8207" i="7"/>
  <c r="AY8303" i="7"/>
  <c r="AY8087" i="7"/>
  <c r="AY7958" i="7"/>
  <c r="AY8278" i="7"/>
  <c r="AY8352" i="7"/>
  <c r="AY8208" i="7"/>
  <c r="AY7999" i="7"/>
  <c r="AY8141" i="7"/>
  <c r="AY8063" i="7"/>
  <c r="AY7901" i="7"/>
  <c r="AY7788" i="7"/>
  <c r="AY7704" i="7"/>
  <c r="AY7608" i="7"/>
  <c r="AY7524" i="7"/>
  <c r="AY7440" i="7"/>
  <c r="AY7356" i="7"/>
  <c r="AY8140" i="7"/>
  <c r="AY8161" i="7"/>
  <c r="AY7926" i="7"/>
  <c r="AY7811" i="7"/>
  <c r="AY7739" i="7"/>
  <c r="AY7667" i="7"/>
  <c r="AY7595" i="7"/>
  <c r="AY7523" i="7"/>
  <c r="AY7451" i="7"/>
  <c r="AY7379" i="7"/>
  <c r="AY9146" i="7"/>
  <c r="AY7932" i="7"/>
  <c r="AY8422" i="7"/>
  <c r="AY8104" i="7"/>
  <c r="AY7912" i="7"/>
  <c r="AY8249" i="7"/>
  <c r="AY8057" i="7"/>
  <c r="AY7911" i="7"/>
  <c r="AY7877" i="7"/>
  <c r="AY7229" i="7"/>
  <c r="AY7908" i="7"/>
  <c r="AY7741" i="7"/>
  <c r="AY7633" i="7"/>
  <c r="AY7525" i="7"/>
  <c r="AY7417" i="7"/>
  <c r="AY7281" i="7"/>
  <c r="AY7152" i="7"/>
  <c r="AY7080" i="7"/>
  <c r="AY7008" i="7"/>
  <c r="AY7890" i="7"/>
  <c r="AY7241" i="7"/>
  <c r="AY7810" i="7"/>
  <c r="AY7702" i="7"/>
  <c r="AY7594" i="7"/>
  <c r="AY7486" i="7"/>
  <c r="AY7378" i="7"/>
  <c r="AY7221" i="7"/>
  <c r="AY7127" i="7"/>
  <c r="AY7055" i="7"/>
  <c r="AY6983" i="7"/>
  <c r="AY6911" i="7"/>
  <c r="AY8156" i="7"/>
  <c r="AY7312" i="7"/>
  <c r="AY8525" i="7"/>
  <c r="AY7809" i="7"/>
  <c r="AY7701" i="7"/>
  <c r="AY7593" i="7"/>
  <c r="AY7485" i="7"/>
  <c r="AY7377" i="7"/>
  <c r="AY7233" i="7"/>
  <c r="AY7931" i="7"/>
  <c r="AY7252" i="7"/>
  <c r="AY7930" i="7"/>
  <c r="AY7744" i="7"/>
  <c r="AY7636" i="7"/>
  <c r="AY7528" i="7"/>
  <c r="AY7420" i="7"/>
  <c r="AY7291" i="7"/>
  <c r="AY7858" i="7"/>
  <c r="AY7725" i="7"/>
  <c r="AY7269" i="7"/>
  <c r="AY7064" i="7"/>
  <c r="AY8182" i="7"/>
  <c r="AY7400" i="7"/>
  <c r="AY7108" i="7"/>
  <c r="AY6998" i="7"/>
  <c r="AY7929" i="7"/>
  <c r="AY7393" i="7"/>
  <c r="AY6949" i="7"/>
  <c r="AY6821" i="7"/>
  <c r="AY6749" i="7"/>
  <c r="AY6677" i="7"/>
  <c r="AY6605" i="7"/>
  <c r="AY6533" i="7"/>
  <c r="AY6461" i="7"/>
  <c r="AY6389" i="7"/>
  <c r="AY6317" i="7"/>
  <c r="AY7132" i="7"/>
  <c r="AY7004" i="7"/>
  <c r="AY8003" i="7"/>
  <c r="AY7426" i="7"/>
  <c r="AY6902" i="7"/>
  <c r="AY6802" i="7"/>
  <c r="AY6730" i="7"/>
  <c r="AY6658" i="7"/>
  <c r="AY6586" i="7"/>
  <c r="AY6514" i="7"/>
  <c r="AY7527" i="7"/>
  <c r="AY7154" i="7"/>
  <c r="AY8089" i="7"/>
  <c r="AY7670" i="7"/>
  <c r="AY7225" i="7"/>
  <c r="AY7045" i="7"/>
  <c r="AY6920" i="7"/>
  <c r="AY7627" i="7"/>
  <c r="AY7178" i="7"/>
  <c r="AY6867" i="7"/>
  <c r="AY6788" i="7"/>
  <c r="AY6985" i="7"/>
  <c r="AY6619" i="7"/>
  <c r="AY6891" i="7"/>
  <c r="AY6744" i="7"/>
  <c r="AY6493" i="7"/>
  <c r="AY6349" i="7"/>
  <c r="AY7179" i="7"/>
  <c r="AY6668" i="7"/>
  <c r="AY6914" i="7"/>
  <c r="AY6741" i="7"/>
  <c r="AY6554" i="7"/>
  <c r="AY6363" i="7"/>
  <c r="AY7289" i="7"/>
  <c r="AY6687" i="7"/>
  <c r="AY6507" i="7"/>
  <c r="AY6370" i="7"/>
  <c r="AY6223" i="7"/>
  <c r="AY6151" i="7"/>
  <c r="AY6951" i="7"/>
  <c r="AY6751" i="7"/>
  <c r="AY6553" i="7"/>
  <c r="AY6304" i="7"/>
  <c r="AY6872" i="7"/>
  <c r="AY6542" i="7"/>
  <c r="AY6937" i="7"/>
  <c r="AY6705" i="7"/>
  <c r="AY6472" i="7"/>
  <c r="AY6338" i="7"/>
  <c r="AY7017" i="7"/>
  <c r="AY6663" i="7"/>
  <c r="AY7095" i="7"/>
  <c r="AY6793" i="7"/>
  <c r="AY6600" i="7"/>
  <c r="AY6328" i="7"/>
  <c r="AY6408" i="7"/>
  <c r="AY6194" i="7"/>
  <c r="AY6074" i="7"/>
  <c r="AY6002" i="7"/>
  <c r="AY6454" i="7"/>
  <c r="AY6165" i="7"/>
  <c r="AY6519" i="7"/>
  <c r="AY6222" i="7"/>
  <c r="AY6085" i="7"/>
  <c r="AY6013" i="7"/>
  <c r="AY6500" i="7"/>
  <c r="AY6164" i="7"/>
  <c r="AY6516" i="7"/>
  <c r="AY6262" i="7"/>
  <c r="AY6114" i="7"/>
  <c r="AY6042" i="7"/>
  <c r="AY5970" i="7"/>
  <c r="AY5898" i="7"/>
  <c r="AY5826" i="7"/>
  <c r="AY5754" i="7"/>
  <c r="AY5682" i="7"/>
  <c r="AY5610" i="7"/>
  <c r="AY5538" i="7"/>
  <c r="AY5466" i="7"/>
  <c r="AY5394" i="7"/>
  <c r="AY6368" i="7"/>
  <c r="AY6960" i="7"/>
  <c r="AY6384" i="7"/>
  <c r="AY6170" i="7"/>
  <c r="AY6071" i="7"/>
  <c r="AY5999" i="7"/>
  <c r="AY6295" i="7"/>
  <c r="AY6129" i="7"/>
  <c r="AY6429" i="7"/>
  <c r="AY6218" i="7"/>
  <c r="AY6070" i="7"/>
  <c r="AY5998" i="7"/>
  <c r="AY6428" i="7"/>
  <c r="AY6143" i="7"/>
  <c r="AY5942" i="7"/>
  <c r="AY5798" i="7"/>
  <c r="AY5661" i="7"/>
  <c r="AY5554" i="7"/>
  <c r="AY5410" i="7"/>
  <c r="AY6166" i="7"/>
  <c r="AY5845" i="7"/>
  <c r="AY5701" i="7"/>
  <c r="AY5513" i="7"/>
  <c r="AY5313" i="7"/>
  <c r="AY6215" i="7"/>
  <c r="AY5903" i="7"/>
  <c r="AY5759" i="7"/>
  <c r="AY5588" i="7"/>
  <c r="AY5380" i="7"/>
  <c r="AY5247" i="7"/>
  <c r="AY5902" i="7"/>
  <c r="AY5758" i="7"/>
  <c r="AY5560" i="7"/>
  <c r="AY5416" i="7"/>
  <c r="AY5220" i="7"/>
  <c r="AY5961" i="7"/>
  <c r="AY5817" i="7"/>
  <c r="AY5677" i="7"/>
  <c r="AY5569" i="7"/>
  <c r="AY5423" i="7"/>
  <c r="AY5305" i="7"/>
  <c r="AY5175" i="7"/>
  <c r="AY5103" i="7"/>
  <c r="AY5031" i="7"/>
  <c r="AY4959" i="7"/>
  <c r="AY4887" i="7"/>
  <c r="AY4815" i="7"/>
  <c r="AY4743" i="7"/>
  <c r="AY4671" i="7"/>
  <c r="AY5685" i="7"/>
  <c r="AY5463" i="7"/>
  <c r="AY5239" i="7"/>
  <c r="AY5972" i="7"/>
  <c r="AY5828" i="7"/>
  <c r="AY5666" i="7"/>
  <c r="AY5479" i="7"/>
  <c r="AY5363" i="7"/>
  <c r="AY5923" i="7"/>
  <c r="AY5779" i="7"/>
  <c r="AY5620" i="7"/>
  <c r="AY5462" i="7"/>
  <c r="AY5264" i="7"/>
  <c r="AY6057" i="7"/>
  <c r="AY5861" i="7"/>
  <c r="AY5717" i="7"/>
  <c r="AY5601" i="7"/>
  <c r="AY5398" i="7"/>
  <c r="AY5283" i="7"/>
  <c r="AY5956" i="7"/>
  <c r="AY5812" i="7"/>
  <c r="AY5663" i="7"/>
  <c r="AY5485" i="7"/>
  <c r="AY5289" i="7"/>
  <c r="AY5811" i="7"/>
  <c r="AY5212" i="7"/>
  <c r="AY5048" i="7"/>
  <c r="AY4874" i="7"/>
  <c r="AY4750" i="7"/>
  <c r="AY4663" i="7"/>
  <c r="AY4542" i="7"/>
  <c r="AY4441" i="7"/>
  <c r="AY5269" i="7"/>
  <c r="AY5071" i="7"/>
  <c r="AY4944" i="7"/>
  <c r="AY4607" i="7"/>
  <c r="AY6087" i="7"/>
  <c r="AY5229" i="7"/>
  <c r="AY5058" i="7"/>
  <c r="AY4873" i="7"/>
  <c r="AY4748" i="7"/>
  <c r="AY4662" i="7"/>
  <c r="AY5248" i="7"/>
  <c r="AY4865" i="7"/>
  <c r="AY4573" i="7"/>
  <c r="AY5787" i="7"/>
  <c r="AY5153" i="7"/>
  <c r="AY4987" i="7"/>
  <c r="AY4762" i="7"/>
  <c r="AY4675" i="7"/>
  <c r="AY4566" i="7"/>
  <c r="AY4451" i="7"/>
  <c r="AY4379" i="7"/>
  <c r="AY4307" i="7"/>
  <c r="AY4235" i="7"/>
  <c r="AY4163" i="7"/>
  <c r="AY4091" i="7"/>
  <c r="AY4019" i="7"/>
  <c r="AY3947" i="7"/>
  <c r="AY3875" i="7"/>
  <c r="AY5321" i="7"/>
  <c r="AY5092" i="7"/>
  <c r="AY4968" i="7"/>
  <c r="AY4855" i="7"/>
  <c r="AY8929" i="7"/>
  <c r="AY8902" i="7"/>
  <c r="AY9298" i="7"/>
  <c r="AY8901" i="7"/>
  <c r="AY9235" i="7"/>
  <c r="AY9591" i="7"/>
  <c r="AY9368" i="7"/>
  <c r="AY8967" i="7"/>
  <c r="AY8826" i="7"/>
  <c r="AY8614" i="7"/>
  <c r="AY8481" i="7"/>
  <c r="AY8379" i="7"/>
  <c r="AY8265" i="7"/>
  <c r="AY8163" i="7"/>
  <c r="AY8924" i="7"/>
  <c r="AY8627" i="7"/>
  <c r="AY8486" i="7"/>
  <c r="AY8384" i="7"/>
  <c r="AY8270" i="7"/>
  <c r="AY9150" i="7"/>
  <c r="AY8676" i="7"/>
  <c r="AY8895" i="7"/>
  <c r="AY8692" i="7"/>
  <c r="AY8539" i="7"/>
  <c r="AY8455" i="7"/>
  <c r="AY8371" i="7"/>
  <c r="AY8894" i="7"/>
  <c r="AY8717" i="7"/>
  <c r="AY8562" i="7"/>
  <c r="AY8478" i="7"/>
  <c r="AY8959" i="7"/>
  <c r="AY8574" i="7"/>
  <c r="AY8219" i="7"/>
  <c r="AY8091" i="7"/>
  <c r="AY8007" i="7"/>
  <c r="AY8759" i="7"/>
  <c r="AY8316" i="7"/>
  <c r="AY8775" i="7"/>
  <c r="AY8459" i="7"/>
  <c r="AY8218" i="7"/>
  <c r="AY8084" i="7"/>
  <c r="AY9087" i="7"/>
  <c r="AY9226" i="7"/>
  <c r="AY8631" i="7"/>
  <c r="AY9079" i="7"/>
  <c r="AY8549" i="7"/>
  <c r="AY9007" i="7"/>
  <c r="AY8593" i="7"/>
  <c r="AY8723" i="7"/>
  <c r="AY8406" i="7"/>
  <c r="AY8678" i="7"/>
  <c r="AY8227" i="7"/>
  <c r="AY8045" i="7"/>
  <c r="AY7947" i="7"/>
  <c r="AY8189" i="7"/>
  <c r="AY8266" i="7"/>
  <c r="AY8058" i="7"/>
  <c r="AY7952" i="7"/>
  <c r="AY8224" i="7"/>
  <c r="AY8339" i="7"/>
  <c r="AY8179" i="7"/>
  <c r="AY7943" i="7"/>
  <c r="AY9202" i="7"/>
  <c r="AY8053" i="7"/>
  <c r="AY7888" i="7"/>
  <c r="AY7782" i="7"/>
  <c r="AY7686" i="7"/>
  <c r="AY7602" i="7"/>
  <c r="AY7518" i="7"/>
  <c r="AY7434" i="7"/>
  <c r="AY9198" i="7"/>
  <c r="AY7933" i="7"/>
  <c r="AY8149" i="7"/>
  <c r="AY7913" i="7"/>
  <c r="AY7805" i="7"/>
  <c r="AY7733" i="7"/>
  <c r="AY7661" i="7"/>
  <c r="AY7589" i="7"/>
  <c r="AY7517" i="7"/>
  <c r="AY7445" i="7"/>
  <c r="AY7373" i="7"/>
  <c r="AY8602" i="7"/>
  <c r="AY7919" i="7"/>
  <c r="AY8382" i="7"/>
  <c r="AY8092" i="7"/>
  <c r="AY7899" i="7"/>
  <c r="AY8230" i="7"/>
  <c r="AY8047" i="7"/>
  <c r="AY7904" i="7"/>
  <c r="AY7822" i="7"/>
  <c r="AY7216" i="7"/>
  <c r="AY7853" i="7"/>
  <c r="AY7731" i="7"/>
  <c r="AY7623" i="7"/>
  <c r="AY7515" i="7"/>
  <c r="AY7407" i="7"/>
  <c r="AY7268" i="7"/>
  <c r="AY7146" i="7"/>
  <c r="AY7074" i="7"/>
  <c r="AY7002" i="7"/>
  <c r="AY7876" i="7"/>
  <c r="AY7228" i="7"/>
  <c r="AY7802" i="7"/>
  <c r="AY7694" i="7"/>
  <c r="AY7586" i="7"/>
  <c r="AY7478" i="7"/>
  <c r="AY7370" i="7"/>
  <c r="AY7208" i="7"/>
  <c r="AY7121" i="7"/>
  <c r="AY7049" i="7"/>
  <c r="AY6977" i="7"/>
  <c r="AY6905" i="7"/>
  <c r="AY8111" i="7"/>
  <c r="AY7299" i="7"/>
  <c r="AY8370" i="7"/>
  <c r="AY7801" i="7"/>
  <c r="AY7693" i="7"/>
  <c r="AY7585" i="7"/>
  <c r="AY7477" i="7"/>
  <c r="AY7369" i="7"/>
  <c r="AY7220" i="7"/>
  <c r="AY7916" i="7"/>
  <c r="AY7239" i="7"/>
  <c r="AY7898" i="7"/>
  <c r="AY7736" i="7"/>
  <c r="AY7628" i="7"/>
  <c r="AY7520" i="7"/>
  <c r="AY7412" i="7"/>
  <c r="AY7278" i="7"/>
  <c r="AY7837" i="7"/>
  <c r="AY7689" i="7"/>
  <c r="AY7251" i="7"/>
  <c r="AY7057" i="7"/>
  <c r="AY7796" i="7"/>
  <c r="AY7364" i="7"/>
  <c r="AY7093" i="7"/>
  <c r="AY6991" i="7"/>
  <c r="AY7789" i="7"/>
  <c r="AY7357" i="7"/>
  <c r="AY6936" i="7"/>
  <c r="AY6815" i="7"/>
  <c r="AY6743" i="7"/>
  <c r="AY6671" i="7"/>
  <c r="AY6599" i="7"/>
  <c r="AY6527" i="7"/>
  <c r="AY6455" i="7"/>
  <c r="AY6383" i="7"/>
  <c r="AY7869" i="7"/>
  <c r="AY7124" i="7"/>
  <c r="AY6997" i="7"/>
  <c r="AY7866" i="7"/>
  <c r="AY7390" i="7"/>
  <c r="AY6889" i="7"/>
  <c r="AY6796" i="7"/>
  <c r="AY6724" i="7"/>
  <c r="AY6652" i="7"/>
  <c r="AY6580" i="7"/>
  <c r="AY6508" i="7"/>
  <c r="AY7491" i="7"/>
  <c r="AY7142" i="7"/>
  <c r="AY7984" i="7"/>
  <c r="AY7634" i="7"/>
  <c r="AY7165" i="7"/>
  <c r="AY7030" i="7"/>
  <c r="AY6907" i="7"/>
  <c r="AY7591" i="7"/>
  <c r="AY7162" i="7"/>
  <c r="AY6854" i="7"/>
  <c r="AY6782" i="7"/>
  <c r="AY6970" i="7"/>
  <c r="AY6608" i="7"/>
  <c r="AY6878" i="7"/>
  <c r="AY6732" i="7"/>
  <c r="AY6484" i="7"/>
  <c r="AY6342" i="7"/>
  <c r="AY7113" i="7"/>
  <c r="AY6627" i="7"/>
  <c r="AY6901" i="7"/>
  <c r="AY6729" i="7"/>
  <c r="AY6492" i="7"/>
  <c r="AY6348" i="7"/>
  <c r="AY7223" i="7"/>
  <c r="AY6678" i="7"/>
  <c r="AY6499" i="7"/>
  <c r="AY6355" i="7"/>
  <c r="AY6217" i="7"/>
  <c r="AY6145" i="7"/>
  <c r="AY6938" i="7"/>
  <c r="AY6739" i="7"/>
  <c r="AY6482" i="7"/>
  <c r="AY6291" i="7"/>
  <c r="AY6859" i="7"/>
  <c r="AY6534" i="7"/>
  <c r="AY6924" i="7"/>
  <c r="AY6696" i="7"/>
  <c r="AY6457" i="7"/>
  <c r="AY6331" i="7"/>
  <c r="AY7003" i="7"/>
  <c r="AY6654" i="7"/>
  <c r="AY7072" i="7"/>
  <c r="AY6781" i="7"/>
  <c r="AY6589" i="7"/>
  <c r="AY6321" i="7"/>
  <c r="AY6375" i="7"/>
  <c r="AY6173" i="7"/>
  <c r="AY6068" i="7"/>
  <c r="AY5996" i="7"/>
  <c r="AY6439" i="7"/>
  <c r="AY6156" i="7"/>
  <c r="AY6501" i="7"/>
  <c r="AY6213" i="7"/>
  <c r="AY6079" i="7"/>
  <c r="AY6007" i="7"/>
  <c r="AY6452" i="7"/>
  <c r="AY6155" i="7"/>
  <c r="AY6498" i="7"/>
  <c r="AY6251" i="7"/>
  <c r="AY6108" i="7"/>
  <c r="AY6036" i="7"/>
  <c r="AY5964" i="7"/>
  <c r="AY5892" i="7"/>
  <c r="AY5820" i="7"/>
  <c r="AY5748" i="7"/>
  <c r="AY5676" i="7"/>
  <c r="AY5604" i="7"/>
  <c r="AY5532" i="7"/>
  <c r="AY5460" i="7"/>
  <c r="AY5388" i="7"/>
  <c r="AY6309" i="7"/>
  <c r="AY6807" i="7"/>
  <c r="AY6351" i="7"/>
  <c r="AY6161" i="7"/>
  <c r="AY6065" i="7"/>
  <c r="AY5993" i="7"/>
  <c r="AY6282" i="7"/>
  <c r="AY6120" i="7"/>
  <c r="AY6414" i="7"/>
  <c r="AY6186" i="7"/>
  <c r="AY6064" i="7"/>
  <c r="AY5992" i="7"/>
  <c r="AY6380" i="7"/>
  <c r="AY6128" i="7"/>
  <c r="AY5930" i="7"/>
  <c r="AY5786" i="7"/>
  <c r="AY5653" i="7"/>
  <c r="AY5539" i="7"/>
  <c r="AY5403" i="7"/>
  <c r="AY6118" i="7"/>
  <c r="AY5833" i="7"/>
  <c r="AY5689" i="7"/>
  <c r="AY5498" i="7"/>
  <c r="AY5300" i="7"/>
  <c r="AY6159" i="7"/>
  <c r="AY5891" i="7"/>
  <c r="AY5747" i="7"/>
  <c r="AY5570" i="7"/>
  <c r="AY5373" i="7"/>
  <c r="AY5234" i="7"/>
  <c r="AY5890" i="7"/>
  <c r="AY5746" i="7"/>
  <c r="AY5545" i="7"/>
  <c r="AY5351" i="7"/>
  <c r="AY5207" i="7"/>
  <c r="AY5949" i="7"/>
  <c r="AY5805" i="7"/>
  <c r="AY5667" i="7"/>
  <c r="AY5552" i="7"/>
  <c r="AY5408" i="7"/>
  <c r="AY5298" i="7"/>
  <c r="AY5169" i="7"/>
  <c r="AY5097" i="7"/>
  <c r="AY5025" i="7"/>
  <c r="AY4953" i="7"/>
  <c r="AY4881" i="7"/>
  <c r="AY4809" i="7"/>
  <c r="AY4737" i="7"/>
  <c r="AY4665" i="7"/>
  <c r="AY5675" i="7"/>
  <c r="AY5439" i="7"/>
  <c r="AY5232" i="7"/>
  <c r="AY5960" i="7"/>
  <c r="AY5816" i="7"/>
  <c r="AY5648" i="7"/>
  <c r="AY5470" i="7"/>
  <c r="AY5356" i="7"/>
  <c r="AY5911" i="7"/>
  <c r="AY5767" i="7"/>
  <c r="AY5602" i="7"/>
  <c r="AY5453" i="7"/>
  <c r="AY5251" i="7"/>
  <c r="AY6021" i="7"/>
  <c r="AY5849" i="7"/>
  <c r="AY5705" i="7"/>
  <c r="AY5593" i="7"/>
  <c r="AY5391" i="7"/>
  <c r="AY5270" i="7"/>
  <c r="AY5944" i="7"/>
  <c r="AY5800" i="7"/>
  <c r="AY5645" i="7"/>
  <c r="AY5476" i="7"/>
  <c r="AY5276" i="7"/>
  <c r="AY5739" i="7"/>
  <c r="AY5180" i="7"/>
  <c r="AY5036" i="7"/>
  <c r="AY4859" i="7"/>
  <c r="AY4742" i="7"/>
  <c r="AY4656" i="7"/>
  <c r="AY4529" i="7"/>
  <c r="AY4435" i="7"/>
  <c r="AY5249" i="7"/>
  <c r="AY5059" i="7"/>
  <c r="AY4936" i="7"/>
  <c r="AY4594" i="7"/>
  <c r="AY5943" i="7"/>
  <c r="AY5190" i="7"/>
  <c r="AY5046" i="7"/>
  <c r="AY5603" i="7"/>
  <c r="AY5422" i="7"/>
  <c r="AY5205" i="7"/>
  <c r="AY5583" i="7"/>
  <c r="AY5257" i="7"/>
  <c r="AY5788" i="7"/>
  <c r="AY5461" i="7"/>
  <c r="AY5672" i="7"/>
  <c r="AY5027" i="7"/>
  <c r="AY4735" i="7"/>
  <c r="AY4581" i="7"/>
  <c r="AY4423" i="7"/>
  <c r="AY5107" i="7"/>
  <c r="AY4918" i="7"/>
  <c r="AY4502" i="7"/>
  <c r="AY5166" i="7"/>
  <c r="AY4916" i="7"/>
  <c r="AY4756" i="7"/>
  <c r="AY4648" i="7"/>
  <c r="AY4997" i="7"/>
  <c r="AY4784" i="7"/>
  <c r="AY6051" i="7"/>
  <c r="AY5165" i="7"/>
  <c r="AY4951" i="7"/>
  <c r="AY4733" i="7"/>
  <c r="AY4625" i="7"/>
  <c r="AY4469" i="7"/>
  <c r="AY4385" i="7"/>
  <c r="AY4295" i="7"/>
  <c r="AY4211" i="7"/>
  <c r="AY4121" i="7"/>
  <c r="AY4037" i="7"/>
  <c r="AY3953" i="7"/>
  <c r="AY3863" i="7"/>
  <c r="AY5188" i="7"/>
  <c r="AY5014" i="7"/>
  <c r="AY4888" i="7"/>
  <c r="AY4585" i="7"/>
  <c r="AY5775" i="7"/>
  <c r="AY5162" i="7"/>
  <c r="AY5012" i="7"/>
  <c r="AY4823" i="7"/>
  <c r="AY4717" i="7"/>
  <c r="AY4631" i="7"/>
  <c r="AY4493" i="7"/>
  <c r="AY4414" i="7"/>
  <c r="AY5185" i="7"/>
  <c r="AY5041" i="7"/>
  <c r="AY4830" i="7"/>
  <c r="AY4512" i="7"/>
  <c r="AY5483" i="7"/>
  <c r="AY5136" i="7"/>
  <c r="AY4957" i="7"/>
  <c r="AY4789" i="7"/>
  <c r="AY4694" i="7"/>
  <c r="AY5981" i="7"/>
  <c r="AY4966" i="7"/>
  <c r="AY4844" i="7"/>
  <c r="AY4550" i="7"/>
  <c r="AY4946" i="7"/>
  <c r="AY4407" i="7"/>
  <c r="AY4278" i="7"/>
  <c r="AY4170" i="7"/>
  <c r="AY4050" i="7"/>
  <c r="AY3775" i="7"/>
  <c r="AY3703" i="7"/>
  <c r="AY5626" i="7"/>
  <c r="AY4460" i="7"/>
  <c r="AY4258" i="7"/>
  <c r="AY4057" i="7"/>
  <c r="AY3940" i="7"/>
  <c r="AY3854" i="7"/>
  <c r="AY4884" i="7"/>
  <c r="AY4339" i="7"/>
  <c r="AY4123" i="7"/>
  <c r="AY3774" i="7"/>
  <c r="AY3702" i="7"/>
  <c r="AY3630" i="7"/>
  <c r="AY3558" i="7"/>
  <c r="AY4937" i="7"/>
  <c r="AY4329" i="7"/>
  <c r="AY4113" i="7"/>
  <c r="AY3968" i="7"/>
  <c r="AY3882" i="7"/>
  <c r="AY5183" i="7"/>
  <c r="AY4455" i="7"/>
  <c r="AY4310" i="7"/>
  <c r="AY4202" i="7"/>
  <c r="AY4087" i="7"/>
  <c r="AY3798" i="7"/>
  <c r="AY3725" i="7"/>
  <c r="AY3653" i="7"/>
  <c r="AY3581" i="7"/>
  <c r="AY3509" i="7"/>
  <c r="AY3437" i="7"/>
  <c r="AY3365" i="7"/>
  <c r="AY3293" i="7"/>
  <c r="AY3221" i="7"/>
  <c r="AY3149" i="7"/>
  <c r="AY3077" i="7"/>
  <c r="AY4589" i="7"/>
  <c r="AY4300" i="7"/>
  <c r="AY4094" i="7"/>
  <c r="AY3924" i="7"/>
  <c r="AY3837" i="7"/>
  <c r="AY4686" i="7"/>
  <c r="AY4291" i="7"/>
  <c r="AY4077" i="7"/>
  <c r="AY3790" i="7"/>
  <c r="AY3718" i="7"/>
  <c r="AY3646" i="7"/>
  <c r="AY4528" i="7"/>
  <c r="AY4281" i="7"/>
  <c r="AY4084" i="7"/>
  <c r="AY3951" i="7"/>
  <c r="AY3865" i="7"/>
  <c r="AY5087" i="7"/>
  <c r="AY4544" i="7"/>
  <c r="AY4334" i="7"/>
  <c r="AY4226" i="7"/>
  <c r="AY4118" i="7"/>
  <c r="AY3783" i="7"/>
  <c r="AY3711" i="7"/>
  <c r="AY3639" i="7"/>
  <c r="AY3567" i="7"/>
  <c r="AY5086" i="7"/>
  <c r="AY4360" i="7"/>
  <c r="AY4144" i="7"/>
  <c r="AY3987" i="7"/>
  <c r="AY3892" i="7"/>
  <c r="AY3795" i="7"/>
  <c r="AY3595" i="7"/>
  <c r="AY3422" i="7"/>
  <c r="AY3224" i="7"/>
  <c r="AY4125" i="7"/>
  <c r="AY3363" i="7"/>
  <c r="AY3183" i="7"/>
  <c r="AY3078" i="7"/>
  <c r="AY3002" i="7"/>
  <c r="AY2930" i="7"/>
  <c r="AY2858" i="7"/>
  <c r="AY2786" i="7"/>
  <c r="AY2714" i="7"/>
  <c r="AY2642" i="7"/>
  <c r="AY2570" i="7"/>
  <c r="AY3764" i="7"/>
  <c r="AY3493" i="7"/>
  <c r="AY3354" i="7"/>
  <c r="AY3238" i="7"/>
  <c r="AY3927" i="7"/>
  <c r="AY3396" i="7"/>
  <c r="AY3182" i="7"/>
  <c r="AY3062" i="7"/>
  <c r="AY2989" i="7"/>
  <c r="AY2917" i="7"/>
  <c r="AY2845" i="7"/>
  <c r="AY2773" i="7"/>
  <c r="AY2701" i="7"/>
  <c r="AY2629" i="7"/>
  <c r="AY3758" i="7"/>
  <c r="AY3490" i="7"/>
  <c r="AY3343" i="7"/>
  <c r="AY3165" i="7"/>
  <c r="AY4107" i="7"/>
  <c r="AY3550" i="7"/>
  <c r="AY3393" i="7"/>
  <c r="AY3220" i="7"/>
  <c r="AY3097" i="7"/>
  <c r="AY3018" i="7"/>
  <c r="AY2946" i="7"/>
  <c r="AY2874" i="7"/>
  <c r="AY2802" i="7"/>
  <c r="AY2730" i="7"/>
  <c r="AY2658" i="7"/>
  <c r="AY2586" i="7"/>
  <c r="AY2514" i="7"/>
  <c r="AY4582" i="7"/>
  <c r="AY3680" i="7"/>
  <c r="AY3464" i="7"/>
  <c r="AY3332" i="7"/>
  <c r="AY3164" i="7"/>
  <c r="AY3322" i="7"/>
  <c r="AY3156" i="7"/>
  <c r="AY3060" i="7"/>
  <c r="AY2987" i="7"/>
  <c r="AY2915" i="7"/>
  <c r="AY2843" i="7"/>
  <c r="AY2771" i="7"/>
  <c r="AY2699" i="7"/>
  <c r="AY2627" i="7"/>
  <c r="AY2555" i="7"/>
  <c r="AY4090" i="7"/>
  <c r="AY3547" i="7"/>
  <c r="AY3391" i="7"/>
  <c r="AY3211" i="7"/>
  <c r="AY3498" i="7"/>
  <c r="AY2992" i="7"/>
  <c r="AY2704" i="7"/>
  <c r="AY2429" i="7"/>
  <c r="AY2300" i="7"/>
  <c r="AY2228" i="7"/>
  <c r="AY2156" i="7"/>
  <c r="AY2084" i="7"/>
  <c r="AY2012" i="7"/>
  <c r="AY1940" i="7"/>
  <c r="AY1868" i="7"/>
  <c r="AY1796" i="7"/>
  <c r="AY4135" i="7"/>
  <c r="AY3153" i="7"/>
  <c r="AY2435" i="7"/>
  <c r="AY3495" i="7"/>
  <c r="AY2943" i="7"/>
  <c r="AY2655" i="7"/>
  <c r="AY2428" i="7"/>
  <c r="AY2305" i="7"/>
  <c r="AY2233" i="7"/>
  <c r="AY2161" i="7"/>
  <c r="AY2089" i="7"/>
  <c r="AY2017" i="7"/>
  <c r="AY1945" i="7"/>
  <c r="AY1873" i="7"/>
  <c r="AY1801" i="7"/>
  <c r="AY1729" i="7"/>
  <c r="AY1657" i="7"/>
  <c r="AY3242" i="7"/>
  <c r="AY2866" i="7"/>
  <c r="AY2584" i="7"/>
  <c r="AY2388" i="7"/>
  <c r="AY3436" i="7"/>
  <c r="AY2462" i="7"/>
  <c r="AY2322" i="7"/>
  <c r="AY2250" i="7"/>
  <c r="AY2178" i="7"/>
  <c r="AY2106" i="7"/>
  <c r="AY2034" i="7"/>
  <c r="AY1962" i="7"/>
  <c r="AY1890" i="7"/>
  <c r="AY1818" i="7"/>
  <c r="AY1746" i="7"/>
  <c r="AY3435" i="7"/>
  <c r="AY3009" i="7"/>
  <c r="AY2721" i="7"/>
  <c r="AY2493" i="7"/>
  <c r="AY2348" i="7"/>
  <c r="AY3267" i="7"/>
  <c r="AY2860" i="7"/>
  <c r="AY2552" i="7"/>
  <c r="AY2367" i="7"/>
  <c r="AY2273" i="7"/>
  <c r="AY2201" i="7"/>
  <c r="AY2129" i="7"/>
  <c r="AY2057" i="7"/>
  <c r="AY1985" i="7"/>
  <c r="AY1913" i="7"/>
  <c r="AY1841" i="7"/>
  <c r="AY3596" i="7"/>
  <c r="AY2578" i="7"/>
  <c r="AY2425" i="7"/>
  <c r="AY3580" i="7"/>
  <c r="AY2950" i="7"/>
  <c r="AY2662" i="7"/>
  <c r="AY2444" i="7"/>
  <c r="AY3423" i="7"/>
  <c r="AY2248" i="7"/>
  <c r="AY1960" i="7"/>
  <c r="AY3668" i="7"/>
  <c r="AY2199" i="7"/>
  <c r="AY1912" i="7"/>
  <c r="AY1712" i="7"/>
  <c r="AY1593" i="7"/>
  <c r="AY1506" i="7"/>
  <c r="AY1434" i="7"/>
  <c r="AY1362" i="7"/>
  <c r="AY1290" i="7"/>
  <c r="AY1218" i="7"/>
  <c r="AY1146" i="7"/>
  <c r="AY2481" i="7"/>
  <c r="AY1566" i="7"/>
  <c r="AY2366" i="7"/>
  <c r="AY2050" i="7"/>
  <c r="AY1803" i="7"/>
  <c r="AY1646" i="7"/>
  <c r="AY1535" i="7"/>
  <c r="AY1463" i="7"/>
  <c r="AY2474" i="7"/>
  <c r="AY2121" i="7"/>
  <c r="AY1727" i="7"/>
  <c r="AY2997" i="7"/>
  <c r="AY1870" i="7"/>
  <c r="AY1652" i="7"/>
  <c r="AY1540" i="7"/>
  <c r="AY1468" i="7"/>
  <c r="AY1396" i="7"/>
  <c r="AY1324" i="7"/>
  <c r="AY1252" i="7"/>
  <c r="AY1180" i="7"/>
  <c r="AY1108" i="7"/>
  <c r="AY1036" i="7"/>
  <c r="AY4034" i="7"/>
  <c r="AY2284" i="7"/>
  <c r="AY1996" i="7"/>
  <c r="AY1610" i="7"/>
  <c r="AY2307" i="7"/>
  <c r="AY2019" i="7"/>
  <c r="AY1750" i="7"/>
  <c r="AY1616" i="7"/>
  <c r="AY1515" i="7"/>
  <c r="AY1443" i="7"/>
  <c r="AY1371" i="7"/>
  <c r="AY1299" i="7"/>
  <c r="AY1227" i="7"/>
  <c r="AY1155" i="7"/>
  <c r="AY2497" i="7"/>
  <c r="AY1589" i="7"/>
  <c r="AY2491" i="7"/>
  <c r="AY2110" i="7"/>
  <c r="AY1846" i="7"/>
  <c r="AY1656" i="7"/>
  <c r="AY1544" i="7"/>
  <c r="AY1472" i="7"/>
  <c r="AY1400" i="7"/>
  <c r="AY1328" i="7"/>
  <c r="AY1256" i="7"/>
  <c r="AY5487" i="7"/>
  <c r="AY5371" i="7"/>
  <c r="AY6093" i="7"/>
  <c r="AY5575" i="7"/>
  <c r="AY5250" i="7"/>
  <c r="AY5776" i="7"/>
  <c r="AY5452" i="7"/>
  <c r="AY5618" i="7"/>
  <c r="AY5017" i="7"/>
  <c r="AY4728" i="7"/>
  <c r="AY4568" i="7"/>
  <c r="AY4417" i="7"/>
  <c r="AY5095" i="7"/>
  <c r="AY4908" i="7"/>
  <c r="AY4489" i="7"/>
  <c r="AY5154" i="7"/>
  <c r="AY4898" i="7"/>
  <c r="AY4741" i="7"/>
  <c r="AY4640" i="7"/>
  <c r="AY4979" i="7"/>
  <c r="AY4619" i="7"/>
  <c r="AY5931" i="7"/>
  <c r="AY5141" i="7"/>
  <c r="AY4933" i="7"/>
  <c r="AY4726" i="7"/>
  <c r="AY4612" i="7"/>
  <c r="AY4463" i="7"/>
  <c r="AY4373" i="7"/>
  <c r="AY4289" i="7"/>
  <c r="AY4205" i="7"/>
  <c r="AY4115" i="7"/>
  <c r="AY4031" i="7"/>
  <c r="AY3941" i="7"/>
  <c r="AY3857" i="7"/>
  <c r="AY5176" i="7"/>
  <c r="AY5004" i="7"/>
  <c r="AY4879" i="7"/>
  <c r="AY4572" i="7"/>
  <c r="AY5703" i="7"/>
  <c r="AY5150" i="7"/>
  <c r="AY4994" i="7"/>
  <c r="AY4814" i="7"/>
  <c r="AY4710" i="7"/>
  <c r="AY4624" i="7"/>
  <c r="AY4480" i="7"/>
  <c r="AY4408" i="7"/>
  <c r="AY5173" i="7"/>
  <c r="AY5030" i="7"/>
  <c r="AY4806" i="7"/>
  <c r="AY4499" i="7"/>
  <c r="AY5435" i="7"/>
  <c r="AY5124" i="7"/>
  <c r="AY4939" i="7"/>
  <c r="AY4774" i="7"/>
  <c r="AY4687" i="7"/>
  <c r="AY5347" i="7"/>
  <c r="AY4956" i="7"/>
  <c r="AY4829" i="7"/>
  <c r="AY4537" i="7"/>
  <c r="AY4892" i="7"/>
  <c r="AY4389" i="7"/>
  <c r="AY4268" i="7"/>
  <c r="AY4160" i="7"/>
  <c r="AY4041" i="7"/>
  <c r="AY3769" i="7"/>
  <c r="AY3697" i="7"/>
  <c r="AY5340" i="7"/>
  <c r="AY4442" i="7"/>
  <c r="AY4240" i="7"/>
  <c r="AY4048" i="7"/>
  <c r="AY3933" i="7"/>
  <c r="AY3847" i="7"/>
  <c r="AY4836" i="7"/>
  <c r="AY4321" i="7"/>
  <c r="AY4105" i="7"/>
  <c r="AY3768" i="7"/>
  <c r="AY3696" i="7"/>
  <c r="AY3624" i="7"/>
  <c r="AY3552" i="7"/>
  <c r="AY4593" i="7"/>
  <c r="AY4311" i="7"/>
  <c r="AY4095" i="7"/>
  <c r="AY3961" i="7"/>
  <c r="AY3874" i="7"/>
  <c r="AY5111" i="7"/>
  <c r="AY4437" i="7"/>
  <c r="AY4302" i="7"/>
  <c r="AY4194" i="7"/>
  <c r="AY4078" i="7"/>
  <c r="AY3791" i="7"/>
  <c r="AY3719" i="7"/>
  <c r="AY3647" i="7"/>
  <c r="AY3575" i="7"/>
  <c r="AY3503" i="7"/>
  <c r="AY3431" i="7"/>
  <c r="AY3359" i="7"/>
  <c r="AY3287" i="7"/>
  <c r="AY3215" i="7"/>
  <c r="AY3143" i="7"/>
  <c r="AY3071" i="7"/>
  <c r="AY4569" i="7"/>
  <c r="AY4282" i="7"/>
  <c r="AY4070" i="7"/>
  <c r="AY3916" i="7"/>
  <c r="AY3830" i="7"/>
  <c r="AY4643" i="7"/>
  <c r="AY4273" i="7"/>
  <c r="AY4062" i="7"/>
  <c r="AY3784" i="7"/>
  <c r="AY3712" i="7"/>
  <c r="AY3640" i="7"/>
  <c r="AY4508" i="7"/>
  <c r="AY4263" i="7"/>
  <c r="AY4069" i="7"/>
  <c r="AY3944" i="7"/>
  <c r="AY3858" i="7"/>
  <c r="AY5018" i="7"/>
  <c r="AY4505" i="7"/>
  <c r="AY4326" i="7"/>
  <c r="AY4218" i="7"/>
  <c r="AY4110" i="7"/>
  <c r="AY3777" i="7"/>
  <c r="AY3705" i="7"/>
  <c r="AY3633" i="7"/>
  <c r="AY3561" i="7"/>
  <c r="AY4602" i="7"/>
  <c r="AY4342" i="7"/>
  <c r="AY4126" i="7"/>
  <c r="AY3972" i="7"/>
  <c r="AY3885" i="7"/>
  <c r="AY4672" i="7"/>
  <c r="AY3577" i="7"/>
  <c r="AY3410" i="7"/>
  <c r="AY3200" i="7"/>
  <c r="AY3934" i="7"/>
  <c r="AY3345" i="7"/>
  <c r="AY3168" i="7"/>
  <c r="AY3070" i="7"/>
  <c r="AY2996" i="7"/>
  <c r="AY2924" i="7"/>
  <c r="AY2852" i="7"/>
  <c r="AY2780" i="7"/>
  <c r="AY2708" i="7"/>
  <c r="AY2636" i="7"/>
  <c r="AY5383" i="7"/>
  <c r="AY3728" i="7"/>
  <c r="AY3481" i="7"/>
  <c r="AY3344" i="7"/>
  <c r="AY3223" i="7"/>
  <c r="AY3884" i="7"/>
  <c r="AY3384" i="7"/>
  <c r="AY3158" i="7"/>
  <c r="AY3055" i="7"/>
  <c r="AY2983" i="7"/>
  <c r="AY2911" i="7"/>
  <c r="AY2839" i="7"/>
  <c r="AY2767" i="7"/>
  <c r="AY2695" i="7"/>
  <c r="AY2623" i="7"/>
  <c r="AY3722" i="7"/>
  <c r="AY3478" i="7"/>
  <c r="AY3325" i="7"/>
  <c r="AY3150" i="7"/>
  <c r="AY4058" i="7"/>
  <c r="AY3532" i="7"/>
  <c r="AY3381" i="7"/>
  <c r="AY3205" i="7"/>
  <c r="AY3090" i="7"/>
  <c r="AY3012" i="7"/>
  <c r="AY2940" i="7"/>
  <c r="AY2868" i="7"/>
  <c r="AY2796" i="7"/>
  <c r="AY2724" i="7"/>
  <c r="AY2652" i="7"/>
  <c r="AY2580" i="7"/>
  <c r="AY2508" i="7"/>
  <c r="AY4315" i="7"/>
  <c r="AY3644" i="7"/>
  <c r="AY3452" i="7"/>
  <c r="AY3324" i="7"/>
  <c r="AY3140" i="7"/>
  <c r="AY3304" i="7"/>
  <c r="AY3147" i="7"/>
  <c r="AY3053" i="7"/>
  <c r="AY2981" i="7"/>
  <c r="AY2909" i="7"/>
  <c r="AY2837" i="7"/>
  <c r="AY2765" i="7"/>
  <c r="AY2693" i="7"/>
  <c r="AY2621" i="7"/>
  <c r="AY2549" i="7"/>
  <c r="AY4042" i="7"/>
  <c r="AY3529" i="7"/>
  <c r="AY3379" i="7"/>
  <c r="AY3202" i="7"/>
  <c r="AY3450" i="7"/>
  <c r="AY2968" i="7"/>
  <c r="AY2680" i="7"/>
  <c r="AY2416" i="7"/>
  <c r="AY2294" i="7"/>
  <c r="AY2222" i="7"/>
  <c r="AY2150" i="7"/>
  <c r="AY2078" i="7"/>
  <c r="AY2006" i="7"/>
  <c r="AY1934" i="7"/>
  <c r="AY1862" i="7"/>
  <c r="AY1790" i="7"/>
  <c r="AY3776" i="7"/>
  <c r="AY2589" i="7"/>
  <c r="AY2422" i="7"/>
  <c r="AY3447" i="7"/>
  <c r="AY2919" i="7"/>
  <c r="AY2631" i="7"/>
  <c r="AY2415" i="7"/>
  <c r="AY2299" i="7"/>
  <c r="AY2227" i="7"/>
  <c r="AY2155" i="7"/>
  <c r="AY2083" i="7"/>
  <c r="AY2011" i="7"/>
  <c r="AY1939" i="7"/>
  <c r="AY1867" i="7"/>
  <c r="AY1795" i="7"/>
  <c r="AY1723" i="7"/>
  <c r="AY1651" i="7"/>
  <c r="AY3146" i="7"/>
  <c r="AY2842" i="7"/>
  <c r="AY2566" i="7"/>
  <c r="AY2375" i="7"/>
  <c r="AY3388" i="7"/>
  <c r="AY2453" i="7"/>
  <c r="AY2316" i="7"/>
  <c r="AY2244" i="7"/>
  <c r="AY2172" i="7"/>
  <c r="AY2100" i="7"/>
  <c r="AY2028" i="7"/>
  <c r="AY1956" i="7"/>
  <c r="AY1884" i="7"/>
  <c r="AY1812" i="7"/>
  <c r="AY1740" i="7"/>
  <c r="AY3387" i="7"/>
  <c r="AY2985" i="7"/>
  <c r="AY2697" i="7"/>
  <c r="AY2485" i="7"/>
  <c r="AY2341" i="7"/>
  <c r="AY3170" i="7"/>
  <c r="AY2836" i="7"/>
  <c r="AY2540" i="7"/>
  <c r="AY2354" i="7"/>
  <c r="AY2267" i="7"/>
  <c r="AY2195" i="7"/>
  <c r="AY2123" i="7"/>
  <c r="AY2051" i="7"/>
  <c r="AY1979" i="7"/>
  <c r="AY1907" i="7"/>
  <c r="AY1835" i="7"/>
  <c r="AY3524" i="7"/>
  <c r="AY2563" i="7"/>
  <c r="AY2412" i="7"/>
  <c r="AY3510" i="7"/>
  <c r="AY2926" i="7"/>
  <c r="AY2638" i="7"/>
  <c r="AY2437" i="7"/>
  <c r="AY3136" i="7"/>
  <c r="AY2224" i="7"/>
  <c r="AY1936" i="7"/>
  <c r="AY3412" i="7"/>
  <c r="AY2175" i="7"/>
  <c r="AY1894" i="7"/>
  <c r="AY1702" i="7"/>
  <c r="AY1580" i="7"/>
  <c r="AY1500" i="7"/>
  <c r="AY1428" i="7"/>
  <c r="AY1356" i="7"/>
  <c r="AY1284" i="7"/>
  <c r="AY1212" i="7"/>
  <c r="AY4428" i="7"/>
  <c r="AY2449" i="7"/>
  <c r="AY3375" i="7"/>
  <c r="AY2314" i="7"/>
  <c r="AY2026" i="7"/>
  <c r="AY1785" i="7"/>
  <c r="AY1638" i="7"/>
  <c r="AY1529" i="7"/>
  <c r="AY1457" i="7"/>
  <c r="AY2443" i="7"/>
  <c r="AY2097" i="7"/>
  <c r="AY1691" i="7"/>
  <c r="AY2901" i="7"/>
  <c r="AY1852" i="7"/>
  <c r="AY1644" i="7"/>
  <c r="AY1534" i="7"/>
  <c r="AY1462" i="7"/>
  <c r="AY1390" i="7"/>
  <c r="AY1318" i="7"/>
  <c r="AY1246" i="7"/>
  <c r="AY1174" i="7"/>
  <c r="AY5324" i="7"/>
  <c r="AY6256" i="7"/>
  <c r="AY5945" i="7"/>
  <c r="AY5541" i="7"/>
  <c r="AY5224" i="7"/>
  <c r="AY5752" i="7"/>
  <c r="AY5428" i="7"/>
  <c r="AY5516" i="7"/>
  <c r="AY4981" i="7"/>
  <c r="AY4714" i="7"/>
  <c r="AY4555" i="7"/>
  <c r="AY4411" i="7"/>
  <c r="AY5083" i="7"/>
  <c r="AY4900" i="7"/>
  <c r="AY6489" i="7"/>
  <c r="AY5142" i="7"/>
  <c r="AY4882" i="7"/>
  <c r="AY4734" i="7"/>
  <c r="AY4633" i="7"/>
  <c r="AY4943" i="7"/>
  <c r="AY4606" i="7"/>
  <c r="AY5859" i="7"/>
  <c r="AY5129" i="7"/>
  <c r="AY4915" i="7"/>
  <c r="AY4711" i="7"/>
  <c r="AY4605" i="7"/>
  <c r="AY4457" i="7"/>
  <c r="AY4367" i="7"/>
  <c r="AY4283" i="7"/>
  <c r="AY4193" i="7"/>
  <c r="AY4109" i="7"/>
  <c r="AY4025" i="7"/>
  <c r="AY3935" i="7"/>
  <c r="AY3851" i="7"/>
  <c r="AY5152" i="7"/>
  <c r="AY4996" i="7"/>
  <c r="AY4864" i="7"/>
  <c r="AY4559" i="7"/>
  <c r="AY5540" i="7"/>
  <c r="AY5138" i="7"/>
  <c r="AY4976" i="7"/>
  <c r="AY4799" i="7"/>
  <c r="AY4703" i="7"/>
  <c r="AY4617" i="7"/>
  <c r="AY4474" i="7"/>
  <c r="AY4402" i="7"/>
  <c r="AY5161" i="7"/>
  <c r="AY5021" i="7"/>
  <c r="AY4782" i="7"/>
  <c r="AY4486" i="7"/>
  <c r="AY5390" i="7"/>
  <c r="AY5112" i="7"/>
  <c r="AY4921" i="7"/>
  <c r="AY4766" i="7"/>
  <c r="AY4680" i="7"/>
  <c r="AY5295" i="7"/>
  <c r="AY4948" i="7"/>
  <c r="AY4820" i="7"/>
  <c r="AY4524" i="7"/>
  <c r="AY4751" i="7"/>
  <c r="AY4368" i="7"/>
  <c r="AY4260" i="7"/>
  <c r="AY4152" i="7"/>
  <c r="AY4026" i="7"/>
  <c r="AY3763" i="7"/>
  <c r="AY3691" i="7"/>
  <c r="AY5134" i="7"/>
  <c r="AY4424" i="7"/>
  <c r="AY4222" i="7"/>
  <c r="AY4033" i="7"/>
  <c r="AY3926" i="7"/>
  <c r="AY3840" i="7"/>
  <c r="AY4788" i="7"/>
  <c r="AY4303" i="7"/>
  <c r="AY4088" i="7"/>
  <c r="AY3762" i="7"/>
  <c r="AY3690" i="7"/>
  <c r="AY3618" i="7"/>
  <c r="AY3546" i="7"/>
  <c r="AY4554" i="7"/>
  <c r="AY4293" i="7"/>
  <c r="AY4080" i="7"/>
  <c r="AY3954" i="7"/>
  <c r="AY3867" i="7"/>
  <c r="AY5039" i="7"/>
  <c r="AY4419" i="7"/>
  <c r="AY4292" i="7"/>
  <c r="AY4184" i="7"/>
  <c r="AY4063" i="7"/>
  <c r="AY3785" i="7"/>
  <c r="AY3713" i="7"/>
  <c r="AY3641" i="7"/>
  <c r="AY3569" i="7"/>
  <c r="AY3497" i="7"/>
  <c r="AY3425" i="7"/>
  <c r="AY3353" i="7"/>
  <c r="AY3281" i="7"/>
  <c r="AY3209" i="7"/>
  <c r="AY3137" i="7"/>
  <c r="AY3065" i="7"/>
  <c r="AY4530" i="7"/>
  <c r="AY4264" i="7"/>
  <c r="AY4046" i="7"/>
  <c r="AY3909" i="7"/>
  <c r="AY3817" i="7"/>
  <c r="AY4608" i="7"/>
  <c r="AY4255" i="7"/>
  <c r="AY4053" i="7"/>
  <c r="AY3778" i="7"/>
  <c r="AY3706" i="7"/>
  <c r="AY3634" i="7"/>
  <c r="AY4470" i="7"/>
  <c r="AY4245" i="7"/>
  <c r="AY4060" i="7"/>
  <c r="AY3937" i="7"/>
  <c r="AY3850" i="7"/>
  <c r="AY4964" i="7"/>
  <c r="AY4485" i="7"/>
  <c r="AY4316" i="7"/>
  <c r="AY4208" i="7"/>
  <c r="AY4100" i="7"/>
  <c r="AY3771" i="7"/>
  <c r="AY3699" i="7"/>
  <c r="AY3627" i="7"/>
  <c r="AY3555" i="7"/>
  <c r="AY4543" i="7"/>
  <c r="AY4324" i="7"/>
  <c r="AY4108" i="7"/>
  <c r="AY3964" i="7"/>
  <c r="AY3878" i="7"/>
  <c r="AY4523" i="7"/>
  <c r="AY3559" i="7"/>
  <c r="AY3398" i="7"/>
  <c r="AY3176" i="7"/>
  <c r="AY3891" i="7"/>
  <c r="AY3327" i="7"/>
  <c r="AY3159" i="7"/>
  <c r="AY3063" i="7"/>
  <c r="AY2990" i="7"/>
  <c r="AY2918" i="7"/>
  <c r="AY2846" i="7"/>
  <c r="AY2774" i="7"/>
  <c r="AY2702" i="7"/>
  <c r="AY2630" i="7"/>
  <c r="AY4628" i="7"/>
  <c r="AY3692" i="7"/>
  <c r="AY3469" i="7"/>
  <c r="AY3336" i="7"/>
  <c r="AY3214" i="7"/>
  <c r="AY3841" i="7"/>
  <c r="AY3372" i="7"/>
  <c r="AY3134" i="7"/>
  <c r="AY3049" i="7"/>
  <c r="AY2977" i="7"/>
  <c r="AY2905" i="7"/>
  <c r="AY2833" i="7"/>
  <c r="AY2761" i="7"/>
  <c r="AY2689" i="7"/>
  <c r="AY2617" i="7"/>
  <c r="AY3686" i="7"/>
  <c r="AY3466" i="7"/>
  <c r="AY3307" i="7"/>
  <c r="AY3141" i="7"/>
  <c r="AY4010" i="7"/>
  <c r="AY3514" i="7"/>
  <c r="AY3369" i="7"/>
  <c r="AY3196" i="7"/>
  <c r="AY3082" i="7"/>
  <c r="AY3006" i="7"/>
  <c r="AY2934" i="7"/>
  <c r="AY2862" i="7"/>
  <c r="AY2790" i="7"/>
  <c r="AY2718" i="7"/>
  <c r="AY2646" i="7"/>
  <c r="AY2574" i="7"/>
  <c r="AY2502" i="7"/>
  <c r="AY4261" i="7"/>
  <c r="AY3620" i="7"/>
  <c r="AY3440" i="7"/>
  <c r="AY3314" i="7"/>
  <c r="AY5146" i="7"/>
  <c r="AY3286" i="7"/>
  <c r="AY3132" i="7"/>
  <c r="AY3047" i="7"/>
  <c r="AY2975" i="7"/>
  <c r="AY2903" i="7"/>
  <c r="AY2831" i="7"/>
  <c r="AY2759" i="7"/>
  <c r="AY2687" i="7"/>
  <c r="AY2615" i="7"/>
  <c r="AY2543" i="7"/>
  <c r="AY3994" i="7"/>
  <c r="AY3511" i="7"/>
  <c r="AY3367" i="7"/>
  <c r="AY3187" i="7"/>
  <c r="AY3402" i="7"/>
  <c r="AY2944" i="7"/>
  <c r="AY2656" i="7"/>
  <c r="AY2403" i="7"/>
  <c r="AY2288" i="7"/>
  <c r="AY2216" i="7"/>
  <c r="AY2144" i="7"/>
  <c r="AY2072" i="7"/>
  <c r="AY2000" i="7"/>
  <c r="AY1928" i="7"/>
  <c r="AY1856" i="7"/>
  <c r="AY1784" i="7"/>
  <c r="AY3632" i="7"/>
  <c r="AY2571" i="7"/>
  <c r="AY2409" i="7"/>
  <c r="AY3399" i="7"/>
  <c r="AY2895" i="7"/>
  <c r="AY2607" i="7"/>
  <c r="AY2402" i="7"/>
  <c r="AY2293" i="7"/>
  <c r="AY2221" i="7"/>
  <c r="AY2149" i="7"/>
  <c r="AY2077" i="7"/>
  <c r="AY2005" i="7"/>
  <c r="AY1933" i="7"/>
  <c r="AY1861" i="7"/>
  <c r="AY1789" i="7"/>
  <c r="AY1717" i="7"/>
  <c r="AY1645" i="7"/>
  <c r="AY3116" i="7"/>
  <c r="AY2818" i="7"/>
  <c r="AY2554" i="7"/>
  <c r="AY2362" i="7"/>
  <c r="AY3348" i="7"/>
  <c r="AY2440" i="7"/>
  <c r="AY2310" i="7"/>
  <c r="AY2238" i="7"/>
  <c r="AY2166" i="7"/>
  <c r="AY2094" i="7"/>
  <c r="AY2022" i="7"/>
  <c r="AY1950" i="7"/>
  <c r="AY1878" i="7"/>
  <c r="AY1806" i="7"/>
  <c r="AY1734" i="7"/>
  <c r="AY3346" i="7"/>
  <c r="AY2961" i="7"/>
  <c r="AY2673" i="7"/>
  <c r="AY2469" i="7"/>
  <c r="AY2328" i="7"/>
  <c r="AY3109" i="7"/>
  <c r="AY2812" i="7"/>
  <c r="AY2509" i="7"/>
  <c r="AY2347" i="7"/>
  <c r="AY2261" i="7"/>
  <c r="AY2189" i="7"/>
  <c r="AY2117" i="7"/>
  <c r="AY2045" i="7"/>
  <c r="AY1973" i="7"/>
  <c r="AY1901" i="7"/>
  <c r="AY1829" i="7"/>
  <c r="AY3472" i="7"/>
  <c r="AY2551" i="7"/>
  <c r="AY2399" i="7"/>
  <c r="AY3462" i="7"/>
  <c r="AY2902" i="7"/>
  <c r="AY2614" i="7"/>
  <c r="AY2424" i="7"/>
  <c r="AY3027" i="7"/>
  <c r="AY2200" i="7"/>
  <c r="AY1744" i="7"/>
  <c r="AY3258" i="7"/>
  <c r="AY2151" i="7"/>
  <c r="AY1876" i="7"/>
  <c r="AY1694" i="7"/>
  <c r="AY1573" i="7"/>
  <c r="AY1494" i="7"/>
  <c r="AY1422" i="7"/>
  <c r="AY1350" i="7"/>
  <c r="AY1278" i="7"/>
  <c r="AY1206" i="7"/>
  <c r="AY3411" i="7"/>
  <c r="AY2423" i="7"/>
  <c r="AY3232" i="7"/>
  <c r="AY2290" i="7"/>
  <c r="AY2002" i="7"/>
  <c r="AY1769" i="7"/>
  <c r="AY1631" i="7"/>
  <c r="AY1523" i="7"/>
  <c r="AY1451" i="7"/>
  <c r="AY2417" i="7"/>
  <c r="AY2073" i="7"/>
  <c r="AY1676" i="7"/>
  <c r="AY2805" i="7"/>
  <c r="AY1834" i="7"/>
  <c r="AY1637" i="7"/>
  <c r="AY1528" i="7"/>
  <c r="AY1456" i="7"/>
  <c r="AY1384" i="7"/>
  <c r="AY1312" i="7"/>
  <c r="AY1240" i="7"/>
  <c r="AY1168" i="7"/>
  <c r="AY1096" i="7"/>
  <c r="AY1024" i="7"/>
  <c r="AY2979" i="7"/>
  <c r="AY2236" i="7"/>
  <c r="AY1948" i="7"/>
  <c r="AY1590" i="7"/>
  <c r="AY2259" i="7"/>
  <c r="AY5252" i="7"/>
  <c r="AY5935" i="7"/>
  <c r="AY5873" i="7"/>
  <c r="AY5469" i="7"/>
  <c r="AY6505" i="7"/>
  <c r="AY5716" i="7"/>
  <c r="AY5335" i="7"/>
  <c r="AY5375" i="7"/>
  <c r="AY4927" i="7"/>
  <c r="AY4692" i="7"/>
  <c r="AY4516" i="7"/>
  <c r="AY4393" i="7"/>
  <c r="AY5047" i="7"/>
  <c r="AY4842" i="7"/>
  <c r="AY5871" i="7"/>
  <c r="AY5106" i="7"/>
  <c r="AY4858" i="7"/>
  <c r="AY4727" i="7"/>
  <c r="AY4626" i="7"/>
  <c r="AY4925" i="7"/>
  <c r="AY4599" i="7"/>
  <c r="AY5715" i="7"/>
  <c r="AY5117" i="7"/>
  <c r="AY4897" i="7"/>
  <c r="AY4704" i="7"/>
  <c r="AY4592" i="7"/>
  <c r="AY4445" i="7"/>
  <c r="AY4361" i="7"/>
  <c r="AY4277" i="7"/>
  <c r="AY4187" i="7"/>
  <c r="AY4103" i="7"/>
  <c r="AY4013" i="7"/>
  <c r="AY3929" i="7"/>
  <c r="AY3845" i="7"/>
  <c r="AY5140" i="7"/>
  <c r="AY4986" i="7"/>
  <c r="AY4840" i="7"/>
  <c r="AY4546" i="7"/>
  <c r="AY5492" i="7"/>
  <c r="AY5126" i="7"/>
  <c r="AY4958" i="7"/>
  <c r="AY4790" i="7"/>
  <c r="AY4696" i="7"/>
  <c r="AY4604" i="7"/>
  <c r="AY4468" i="7"/>
  <c r="AY4396" i="7"/>
  <c r="AY5149" i="7"/>
  <c r="AY5003" i="7"/>
  <c r="AY4623" i="7"/>
  <c r="AY6237" i="7"/>
  <c r="AY5317" i="7"/>
  <c r="AY5100" i="7"/>
  <c r="AY4903" i="7"/>
  <c r="AY4759" i="7"/>
  <c r="AY4673" i="7"/>
  <c r="AY5236" i="7"/>
  <c r="AY4938" i="7"/>
  <c r="AY4805" i="7"/>
  <c r="AY4511" i="7"/>
  <c r="AY4708" i="7"/>
  <c r="AY4358" i="7"/>
  <c r="AY4250" i="7"/>
  <c r="AY4142" i="7"/>
  <c r="AY4017" i="7"/>
  <c r="AY3757" i="7"/>
  <c r="AY3685" i="7"/>
  <c r="AY5062" i="7"/>
  <c r="AY4406" i="7"/>
  <c r="AY4204" i="7"/>
  <c r="AY4024" i="7"/>
  <c r="AY3919" i="7"/>
  <c r="AY3832" i="7"/>
  <c r="AY4744" i="7"/>
  <c r="AY4285" i="7"/>
  <c r="AY4064" i="7"/>
  <c r="AY3756" i="7"/>
  <c r="AY3684" i="7"/>
  <c r="AY3612" i="7"/>
  <c r="AY3540" i="7"/>
  <c r="AY4495" i="7"/>
  <c r="AY4275" i="7"/>
  <c r="AY4071" i="7"/>
  <c r="AY3946" i="7"/>
  <c r="AY3860" i="7"/>
  <c r="AY4982" i="7"/>
  <c r="AY4401" i="7"/>
  <c r="AY4284" i="7"/>
  <c r="AY4176" i="7"/>
  <c r="AY4054" i="7"/>
  <c r="AY3779" i="7"/>
  <c r="AY3707" i="7"/>
  <c r="AY3635" i="7"/>
  <c r="AY3563" i="7"/>
  <c r="AY3491" i="7"/>
  <c r="AY3419" i="7"/>
  <c r="AY3347" i="7"/>
  <c r="AY3275" i="7"/>
  <c r="AY3203" i="7"/>
  <c r="AY3131" i="7"/>
  <c r="AY3059" i="7"/>
  <c r="AY4472" i="7"/>
  <c r="AY4246" i="7"/>
  <c r="AY4022" i="7"/>
  <c r="AY3902" i="7"/>
  <c r="AY3804" i="7"/>
  <c r="AY4549" i="7"/>
  <c r="AY4237" i="7"/>
  <c r="AY4038" i="7"/>
  <c r="AY3772" i="7"/>
  <c r="AY3700" i="7"/>
  <c r="AY5475" i="7"/>
  <c r="AY4452" i="7"/>
  <c r="AY4227" i="7"/>
  <c r="AY4045" i="7"/>
  <c r="AY3930" i="7"/>
  <c r="AY3843" i="7"/>
  <c r="AY4910" i="7"/>
  <c r="AY4467" i="7"/>
  <c r="AY4308" i="7"/>
  <c r="AY4200" i="7"/>
  <c r="AY4076" i="7"/>
  <c r="AY3765" i="7"/>
  <c r="AY3693" i="7"/>
  <c r="AY3621" i="7"/>
  <c r="AY3549" i="7"/>
  <c r="AY4504" i="7"/>
  <c r="AY4306" i="7"/>
  <c r="AY4092" i="7"/>
  <c r="AY3957" i="7"/>
  <c r="AY3871" i="7"/>
  <c r="AY4075" i="7"/>
  <c r="AY3541" i="7"/>
  <c r="AY3386" i="7"/>
  <c r="AY3152" i="7"/>
  <c r="AY3848" i="7"/>
  <c r="AY3309" i="7"/>
  <c r="AY3144" i="7"/>
  <c r="AY3056" i="7"/>
  <c r="AY2984" i="7"/>
  <c r="AY2912" i="7"/>
  <c r="AY2840" i="7"/>
  <c r="AY2768" i="7"/>
  <c r="AY2696" i="7"/>
  <c r="AY2624" i="7"/>
  <c r="AY4503" i="7"/>
  <c r="AY3656" i="7"/>
  <c r="AY3457" i="7"/>
  <c r="AY3326" i="7"/>
  <c r="AY3199" i="7"/>
  <c r="AY3504" i="7"/>
  <c r="AY3352" i="7"/>
  <c r="AY3127" i="7"/>
  <c r="AY3043" i="7"/>
  <c r="AY2971" i="7"/>
  <c r="AY2899" i="7"/>
  <c r="AY2827" i="7"/>
  <c r="AY2755" i="7"/>
  <c r="AY2683" i="7"/>
  <c r="AY2611" i="7"/>
  <c r="AY3650" i="7"/>
  <c r="AY3454" i="7"/>
  <c r="AY3289" i="7"/>
  <c r="AY5235" i="7"/>
  <c r="AY3963" i="7"/>
  <c r="AY3501" i="7"/>
  <c r="AY3351" i="7"/>
  <c r="AY3181" i="7"/>
  <c r="AY3075" i="7"/>
  <c r="AY3000" i="7"/>
  <c r="AY2928" i="7"/>
  <c r="AY2856" i="7"/>
  <c r="AY2784" i="7"/>
  <c r="AY2712" i="7"/>
  <c r="AY2640" i="7"/>
  <c r="AY2568" i="7"/>
  <c r="AY2496" i="7"/>
  <c r="AY4207" i="7"/>
  <c r="AY3602" i="7"/>
  <c r="AY3428" i="7"/>
  <c r="AY3306" i="7"/>
  <c r="AY4804" i="7"/>
  <c r="AY3268" i="7"/>
  <c r="AY3124" i="7"/>
  <c r="AY3041" i="7"/>
  <c r="AY2969" i="7"/>
  <c r="AY2897" i="7"/>
  <c r="AY2825" i="7"/>
  <c r="AY2753" i="7"/>
  <c r="AY2681" i="7"/>
  <c r="AY2609" i="7"/>
  <c r="AY2537" i="7"/>
  <c r="AY3782" i="7"/>
  <c r="AY3499" i="7"/>
  <c r="AY3349" i="7"/>
  <c r="AY3178" i="7"/>
  <c r="AY3357" i="7"/>
  <c r="AY2920" i="7"/>
  <c r="AY2632" i="7"/>
  <c r="AY2390" i="7"/>
  <c r="AY2282" i="7"/>
  <c r="AY2210" i="7"/>
  <c r="AY2138" i="7"/>
  <c r="AY2066" i="7"/>
  <c r="AY1994" i="7"/>
  <c r="AY1922" i="7"/>
  <c r="AY1850" i="7"/>
  <c r="AY1778" i="7"/>
  <c r="AY3560" i="7"/>
  <c r="AY2557" i="7"/>
  <c r="AY2396" i="7"/>
  <c r="AY3217" i="7"/>
  <c r="AY2871" i="7"/>
  <c r="AY2533" i="7"/>
  <c r="AY2395" i="7"/>
  <c r="AY2287" i="7"/>
  <c r="AY2215" i="7"/>
  <c r="AY2143" i="7"/>
  <c r="AY2071" i="7"/>
  <c r="AY1999" i="7"/>
  <c r="AY1927" i="7"/>
  <c r="AY1855" i="7"/>
  <c r="AY1783" i="7"/>
  <c r="AY1711" i="7"/>
  <c r="AY1639" i="7"/>
  <c r="AY3087" i="7"/>
  <c r="AY2794" i="7"/>
  <c r="AY2542" i="7"/>
  <c r="AY2349" i="7"/>
  <c r="AY3312" i="7"/>
  <c r="AY2427" i="7"/>
  <c r="AY2304" i="7"/>
  <c r="AY2232" i="7"/>
  <c r="AY2160" i="7"/>
  <c r="AY2088" i="7"/>
  <c r="AY2016" i="7"/>
  <c r="AY1944" i="7"/>
  <c r="AY1872" i="7"/>
  <c r="AY1800" i="7"/>
  <c r="AY1728" i="7"/>
  <c r="AY3310" i="7"/>
  <c r="AY2937" i="7"/>
  <c r="AY2649" i="7"/>
  <c r="AY2461" i="7"/>
  <c r="AY4251" i="7"/>
  <c r="AY3080" i="7"/>
  <c r="AY2788" i="7"/>
  <c r="AY2500" i="7"/>
  <c r="AY2334" i="7"/>
  <c r="AY2255" i="7"/>
  <c r="AY2183" i="7"/>
  <c r="AY2111" i="7"/>
  <c r="AY2039" i="7"/>
  <c r="AY1967" i="7"/>
  <c r="AY1895" i="7"/>
  <c r="AY1823" i="7"/>
  <c r="AY3424" i="7"/>
  <c r="AY2539" i="7"/>
  <c r="AY2386" i="7"/>
  <c r="AY3414" i="7"/>
  <c r="AY2878" i="7"/>
  <c r="AY2595" i="7"/>
  <c r="AY2411" i="7"/>
  <c r="AY2931" i="7"/>
  <c r="AY2176" i="7"/>
  <c r="AY1686" i="7"/>
  <c r="AY2516" i="7"/>
  <c r="AY2127" i="7"/>
  <c r="AY1858" i="7"/>
  <c r="AY1685" i="7"/>
  <c r="AY1560" i="7"/>
  <c r="AY1488" i="7"/>
  <c r="AY1416" i="7"/>
  <c r="AY1344" i="7"/>
  <c r="AY1272" i="7"/>
  <c r="AY1200" i="7"/>
  <c r="AY3256" i="7"/>
  <c r="AY2397" i="7"/>
  <c r="AY3108" i="7"/>
  <c r="AY2266" i="7"/>
  <c r="AY1978" i="7"/>
  <c r="AY1730" i="7"/>
  <c r="AY1618" i="7"/>
  <c r="AY1517" i="7"/>
  <c r="AY1445" i="7"/>
  <c r="AY2391" i="7"/>
  <c r="AY2049" i="7"/>
  <c r="AY1667" i="7"/>
  <c r="AY2709" i="7"/>
  <c r="AY1816" i="7"/>
  <c r="AY1630" i="7"/>
  <c r="AY1522" i="7"/>
  <c r="AY1450" i="7"/>
  <c r="AY1378" i="7"/>
  <c r="AY1306" i="7"/>
  <c r="AY1234" i="7"/>
  <c r="AY1162" i="7"/>
  <c r="AY1090" i="7"/>
  <c r="AY1018" i="7"/>
  <c r="AY2883" i="7"/>
  <c r="AY2212" i="7"/>
  <c r="AY1924" i="7"/>
  <c r="AY1577" i="7"/>
  <c r="AY2235" i="7"/>
  <c r="AY1947" i="7"/>
  <c r="AY1707" i="7"/>
  <c r="AY1583" i="7"/>
  <c r="AY1497" i="7"/>
  <c r="AY1425" i="7"/>
  <c r="AY1353" i="7"/>
  <c r="AY1281" i="7"/>
  <c r="AY1209" i="7"/>
  <c r="AY3507" i="7"/>
  <c r="AY2384" i="7"/>
  <c r="AY3855" i="7"/>
  <c r="AY2379" i="7"/>
  <c r="AY2038" i="7"/>
  <c r="AY1792" i="7"/>
  <c r="AY1635" i="7"/>
  <c r="AY1526" i="7"/>
  <c r="AY1454" i="7"/>
  <c r="AY1382" i="7"/>
  <c r="AY1310" i="7"/>
  <c r="AY1238" i="7"/>
  <c r="AY1166" i="7"/>
  <c r="AY1094" i="7"/>
  <c r="AY2013" i="7"/>
  <c r="AY1171" i="7"/>
  <c r="AY1004" i="7"/>
  <c r="AY889" i="7"/>
  <c r="AY817" i="7"/>
  <c r="AY745" i="7"/>
  <c r="AY673" i="7"/>
  <c r="AY601" i="7"/>
  <c r="AY529" i="7"/>
  <c r="AY457" i="7"/>
  <c r="AY385" i="7"/>
  <c r="AY2457" i="7"/>
  <c r="AY1111" i="7"/>
  <c r="AY3460" i="7"/>
  <c r="AY1231" i="7"/>
  <c r="AY1003" i="7"/>
  <c r="AY6855" i="7"/>
  <c r="AY5863" i="7"/>
  <c r="AY5801" i="7"/>
  <c r="AY5445" i="7"/>
  <c r="AY6245" i="7"/>
  <c r="AY5704" i="7"/>
  <c r="AY5328" i="7"/>
  <c r="AY5334" i="7"/>
  <c r="AY4909" i="7"/>
  <c r="AY4685" i="7"/>
  <c r="AY4509" i="7"/>
  <c r="AY4387" i="7"/>
  <c r="AY5026" i="7"/>
  <c r="AY4818" i="7"/>
  <c r="AY5799" i="7"/>
  <c r="AY5094" i="7"/>
  <c r="AY4849" i="7"/>
  <c r="AY4720" i="7"/>
  <c r="AY6488" i="7"/>
  <c r="AY4907" i="7"/>
  <c r="AY4586" i="7"/>
  <c r="AY5654" i="7"/>
  <c r="AY5105" i="7"/>
  <c r="AY4848" i="7"/>
  <c r="AY4697" i="7"/>
  <c r="AY4579" i="7"/>
  <c r="AY4439" i="7"/>
  <c r="AY4355" i="7"/>
  <c r="AY4265" i="7"/>
  <c r="AY4181" i="7"/>
  <c r="AY4097" i="7"/>
  <c r="AY4007" i="7"/>
  <c r="AY3923" i="7"/>
  <c r="AY3833" i="7"/>
  <c r="AY5128" i="7"/>
  <c r="AY4978" i="7"/>
  <c r="AY4831" i="7"/>
  <c r="AY4539" i="7"/>
  <c r="AY5444" i="7"/>
  <c r="AY5114" i="7"/>
  <c r="AY4940" i="7"/>
  <c r="AY4775" i="7"/>
  <c r="AY4688" i="7"/>
  <c r="AY4591" i="7"/>
  <c r="AY4462" i="7"/>
  <c r="AY4390" i="7"/>
  <c r="AY5137" i="7"/>
  <c r="AY4985" i="7"/>
  <c r="AY4610" i="7"/>
  <c r="AY5984" i="7"/>
  <c r="AY5297" i="7"/>
  <c r="AY5088" i="7"/>
  <c r="AY4885" i="7"/>
  <c r="AY4752" i="7"/>
  <c r="AY4666" i="7"/>
  <c r="AY5197" i="7"/>
  <c r="AY4930" i="7"/>
  <c r="AY4796" i="7"/>
  <c r="AY4498" i="7"/>
  <c r="AY4664" i="7"/>
  <c r="AY4350" i="7"/>
  <c r="AY4242" i="7"/>
  <c r="AY4134" i="7"/>
  <c r="AY4002" i="7"/>
  <c r="AY3751" i="7"/>
  <c r="AY3679" i="7"/>
  <c r="AY4843" i="7"/>
  <c r="AY4388" i="7"/>
  <c r="AY4186" i="7"/>
  <c r="AY4009" i="7"/>
  <c r="AY3912" i="7"/>
  <c r="AY3819" i="7"/>
  <c r="AY4700" i="7"/>
  <c r="AY4267" i="7"/>
  <c r="AY4040" i="7"/>
  <c r="AY3750" i="7"/>
  <c r="AY3678" i="7"/>
  <c r="AY3606" i="7"/>
  <c r="AY3534" i="7"/>
  <c r="AY4476" i="7"/>
  <c r="AY4257" i="7"/>
  <c r="AY4056" i="7"/>
  <c r="AY3939" i="7"/>
  <c r="AY3853" i="7"/>
  <c r="AY4928" i="7"/>
  <c r="AY4384" i="7"/>
  <c r="AY4274" i="7"/>
  <c r="AY4166" i="7"/>
  <c r="AY4039" i="7"/>
  <c r="AY3773" i="7"/>
  <c r="AY3701" i="7"/>
  <c r="AY3629" i="7"/>
  <c r="AY3557" i="7"/>
  <c r="AY3485" i="7"/>
  <c r="AY3413" i="7"/>
  <c r="AY3341" i="7"/>
  <c r="AY3269" i="7"/>
  <c r="AY3197" i="7"/>
  <c r="AY3125" i="7"/>
  <c r="AY5523" i="7"/>
  <c r="AY4454" i="7"/>
  <c r="AY4228" i="7"/>
  <c r="AY3998" i="7"/>
  <c r="AY3895" i="7"/>
  <c r="AY3797" i="7"/>
  <c r="AY4510" i="7"/>
  <c r="AY4219" i="7"/>
  <c r="AY4029" i="7"/>
  <c r="AY3766" i="7"/>
  <c r="AY3694" i="7"/>
  <c r="AY5274" i="7"/>
  <c r="AY4434" i="7"/>
  <c r="AY4209" i="7"/>
  <c r="AY4036" i="7"/>
  <c r="AY3922" i="7"/>
  <c r="AY3836" i="7"/>
  <c r="AY4860" i="7"/>
  <c r="AY4449" i="7"/>
  <c r="AY4298" i="7"/>
  <c r="AY4190" i="7"/>
  <c r="AY4052" i="7"/>
  <c r="AY3759" i="7"/>
  <c r="AY3687" i="7"/>
  <c r="AY3615" i="7"/>
  <c r="AY3543" i="7"/>
  <c r="AY4484" i="7"/>
  <c r="AY4288" i="7"/>
  <c r="AY4083" i="7"/>
  <c r="AY3950" i="7"/>
  <c r="AY3864" i="7"/>
  <c r="AY4027" i="7"/>
  <c r="AY3523" i="7"/>
  <c r="AY3374" i="7"/>
  <c r="AY5680" i="7"/>
  <c r="AY3807" i="7"/>
  <c r="AY3291" i="7"/>
  <c r="AY3135" i="7"/>
  <c r="AY3050" i="7"/>
  <c r="AY2978" i="7"/>
  <c r="AY2906" i="7"/>
  <c r="AY2834" i="7"/>
  <c r="AY2762" i="7"/>
  <c r="AY2690" i="7"/>
  <c r="AY2618" i="7"/>
  <c r="AY4333" i="7"/>
  <c r="AY3626" i="7"/>
  <c r="AY3445" i="7"/>
  <c r="AY3318" i="7"/>
  <c r="AY3190" i="7"/>
  <c r="AY3492" i="7"/>
  <c r="AY3334" i="7"/>
  <c r="AY3120" i="7"/>
  <c r="AY3037" i="7"/>
  <c r="AY2965" i="7"/>
  <c r="AY2893" i="7"/>
  <c r="AY2821" i="7"/>
  <c r="AY2749" i="7"/>
  <c r="AY2677" i="7"/>
  <c r="AY2605" i="7"/>
  <c r="AY3625" i="7"/>
  <c r="AY3442" i="7"/>
  <c r="AY3271" i="7"/>
  <c r="AY4852" i="7"/>
  <c r="AY3920" i="7"/>
  <c r="AY3489" i="7"/>
  <c r="AY3333" i="7"/>
  <c r="AY3172" i="7"/>
  <c r="AY3068" i="7"/>
  <c r="AY2994" i="7"/>
  <c r="AY2922" i="7"/>
  <c r="AY2850" i="7"/>
  <c r="AY2778" i="7"/>
  <c r="AY2706" i="7"/>
  <c r="AY2634" i="7"/>
  <c r="AY2562" i="7"/>
  <c r="AY2490" i="7"/>
  <c r="AY4153" i="7"/>
  <c r="AY3584" i="7"/>
  <c r="AY3416" i="7"/>
  <c r="AY3296" i="7"/>
  <c r="AY4580" i="7"/>
  <c r="AY3252" i="7"/>
  <c r="AY3117" i="7"/>
  <c r="AY3035" i="7"/>
  <c r="AY2963" i="7"/>
  <c r="AY2891" i="7"/>
  <c r="AY2819" i="7"/>
  <c r="AY2747" i="7"/>
  <c r="AY2675" i="7"/>
  <c r="AY2603" i="7"/>
  <c r="AY2531" i="7"/>
  <c r="AY3746" i="7"/>
  <c r="AY3487" i="7"/>
  <c r="AY3331" i="7"/>
  <c r="AY3163" i="7"/>
  <c r="AY3321" i="7"/>
  <c r="AY2896" i="7"/>
  <c r="AY2608" i="7"/>
  <c r="AY2383" i="7"/>
  <c r="AY2276" i="7"/>
  <c r="AY2204" i="7"/>
  <c r="AY2132" i="7"/>
  <c r="AY2060" i="7"/>
  <c r="AY1988" i="7"/>
  <c r="AY1916" i="7"/>
  <c r="AY1844" i="7"/>
  <c r="AY1772" i="7"/>
  <c r="AY3496" i="7"/>
  <c r="AY2545" i="7"/>
  <c r="AY2389" i="7"/>
  <c r="AY3184" i="7"/>
  <c r="AY2847" i="7"/>
  <c r="AY2523" i="7"/>
  <c r="AY2382" i="7"/>
  <c r="AY2281" i="7"/>
  <c r="AY2209" i="7"/>
  <c r="AY2137" i="7"/>
  <c r="AY2065" i="7"/>
  <c r="AY1993" i="7"/>
  <c r="AY1921" i="7"/>
  <c r="AY1849" i="7"/>
  <c r="AY1777" i="7"/>
  <c r="AY1705" i="7"/>
  <c r="AY1633" i="7"/>
  <c r="AY3058" i="7"/>
  <c r="AY2770" i="7"/>
  <c r="AY2522" i="7"/>
  <c r="AY2336" i="7"/>
  <c r="AY3276" i="7"/>
  <c r="AY2414" i="7"/>
  <c r="AY2298" i="7"/>
  <c r="AY2226" i="7"/>
  <c r="AY2154" i="7"/>
  <c r="AY2082" i="7"/>
  <c r="AY2010" i="7"/>
  <c r="AY1938" i="7"/>
  <c r="AY1866" i="7"/>
  <c r="AY1794" i="7"/>
  <c r="AY1722" i="7"/>
  <c r="AY3274" i="7"/>
  <c r="AY2913" i="7"/>
  <c r="AY2625" i="7"/>
  <c r="AY2446" i="7"/>
  <c r="AY3862" i="7"/>
  <c r="AY3052" i="7"/>
  <c r="AY2764" i="7"/>
  <c r="AY2476" i="7"/>
  <c r="AY2321" i="7"/>
  <c r="AY2249" i="7"/>
  <c r="AY2177" i="7"/>
  <c r="AY2105" i="7"/>
  <c r="AY2033" i="7"/>
  <c r="AY1961" i="7"/>
  <c r="AY1889" i="7"/>
  <c r="AY1817" i="7"/>
  <c r="AY3376" i="7"/>
  <c r="AY2529" i="7"/>
  <c r="AY2373" i="7"/>
  <c r="AY3194" i="7"/>
  <c r="AY2854" i="7"/>
  <c r="AY2577" i="7"/>
  <c r="AY2398" i="7"/>
  <c r="AY2835" i="7"/>
  <c r="AY2152" i="7"/>
  <c r="AY1678" i="7"/>
  <c r="AY2450" i="7"/>
  <c r="AY2103" i="7"/>
  <c r="AY1840" i="7"/>
  <c r="AY1670" i="7"/>
  <c r="AY1554" i="7"/>
  <c r="AY1482" i="7"/>
  <c r="AY1410" i="7"/>
  <c r="AY1338" i="7"/>
  <c r="AY1266" i="7"/>
  <c r="AY1194" i="7"/>
  <c r="AY3129" i="7"/>
  <c r="AY1756" i="7"/>
  <c r="AY3003" i="7"/>
  <c r="AY2242" i="7"/>
  <c r="AY1954" i="7"/>
  <c r="AY1719" i="7"/>
  <c r="AY1605" i="7"/>
  <c r="AY1511" i="7"/>
  <c r="AY1439" i="7"/>
  <c r="AY2313" i="7"/>
  <c r="AY5991" i="7"/>
  <c r="AY5791" i="7"/>
  <c r="AY5753" i="7"/>
  <c r="AY5405" i="7"/>
  <c r="AY5968" i="7"/>
  <c r="AY5681" i="7"/>
  <c r="AY5302" i="7"/>
  <c r="AY5271" i="7"/>
  <c r="AY4883" i="7"/>
  <c r="AY4678" i="7"/>
  <c r="AY4496" i="7"/>
  <c r="AY6714" i="7"/>
  <c r="AY5016" i="7"/>
  <c r="AY4794" i="7"/>
  <c r="AY5727" i="7"/>
  <c r="AY5082" i="7"/>
  <c r="AY4834" i="7"/>
  <c r="AY4712" i="7"/>
  <c r="AY5662" i="7"/>
  <c r="AY4889" i="7"/>
  <c r="AY4560" i="7"/>
  <c r="AY5600" i="7"/>
  <c r="AY5093" i="7"/>
  <c r="AY4824" i="7"/>
  <c r="AY4690" i="7"/>
  <c r="AY4553" i="7"/>
  <c r="AY4433" i="7"/>
  <c r="AY4349" i="7"/>
  <c r="AY4259" i="7"/>
  <c r="AY4175" i="7"/>
  <c r="AY4085" i="7"/>
  <c r="AY4001" i="7"/>
  <c r="AY3917" i="7"/>
  <c r="AY6392" i="7"/>
  <c r="AY5116" i="7"/>
  <c r="AY4960" i="7"/>
  <c r="AY4816" i="7"/>
  <c r="AY4526" i="7"/>
  <c r="AY5397" i="7"/>
  <c r="AY5102" i="7"/>
  <c r="AY4922" i="7"/>
  <c r="AY4768" i="7"/>
  <c r="AY4681" i="7"/>
  <c r="AY4578" i="7"/>
  <c r="AY4456" i="7"/>
  <c r="AY5644" i="7"/>
  <c r="AY5125" i="7"/>
  <c r="AY4967" i="7"/>
  <c r="AY4597" i="7"/>
  <c r="AY5907" i="7"/>
  <c r="AY5258" i="7"/>
  <c r="AY5076" i="7"/>
  <c r="AY4870" i="7"/>
  <c r="AY4745" i="7"/>
  <c r="AY4658" i="7"/>
  <c r="AY5029" i="7"/>
  <c r="AY4920" i="7"/>
  <c r="AY4781" i="7"/>
  <c r="AY4491" i="7"/>
  <c r="AY4577" i="7"/>
  <c r="AY4340" i="7"/>
  <c r="AY4232" i="7"/>
  <c r="AY4124" i="7"/>
  <c r="AY3993" i="7"/>
  <c r="AY3745" i="7"/>
  <c r="AY3673" i="7"/>
  <c r="AY4795" i="7"/>
  <c r="AY4377" i="7"/>
  <c r="AY4168" i="7"/>
  <c r="AY4000" i="7"/>
  <c r="AY3904" i="7"/>
  <c r="AY3806" i="7"/>
  <c r="AY4657" i="7"/>
  <c r="AY4249" i="7"/>
  <c r="AY4016" i="7"/>
  <c r="AY3744" i="7"/>
  <c r="AY3672" i="7"/>
  <c r="AY3600" i="7"/>
  <c r="AY3528" i="7"/>
  <c r="AY4458" i="7"/>
  <c r="AY4239" i="7"/>
  <c r="AY4047" i="7"/>
  <c r="AY3932" i="7"/>
  <c r="AY3846" i="7"/>
  <c r="AY4736" i="7"/>
  <c r="AY4375" i="7"/>
  <c r="AY4266" i="7"/>
  <c r="AY4158" i="7"/>
  <c r="AY4030" i="7"/>
  <c r="AY3767" i="7"/>
  <c r="AY3695" i="7"/>
  <c r="AY3623" i="7"/>
  <c r="AY3551" i="7"/>
  <c r="AY3479" i="7"/>
  <c r="AY3407" i="7"/>
  <c r="AY3335" i="7"/>
  <c r="AY3263" i="7"/>
  <c r="AY3191" i="7"/>
  <c r="AY3119" i="7"/>
  <c r="AY5294" i="7"/>
  <c r="AY4436" i="7"/>
  <c r="AY4210" i="7"/>
  <c r="AY3974" i="7"/>
  <c r="AY3888" i="7"/>
  <c r="AY5823" i="7"/>
  <c r="AY4490" i="7"/>
  <c r="AY4201" i="7"/>
  <c r="AY4014" i="7"/>
  <c r="AY3760" i="7"/>
  <c r="AY3688" i="7"/>
  <c r="AY5170" i="7"/>
  <c r="AY4416" i="7"/>
  <c r="AY4191" i="7"/>
  <c r="AY4021" i="7"/>
  <c r="AY3915" i="7"/>
  <c r="AY3829" i="7"/>
  <c r="AY4812" i="7"/>
  <c r="AY4431" i="7"/>
  <c r="AY4290" i="7"/>
  <c r="AY4182" i="7"/>
  <c r="AY4028" i="7"/>
  <c r="AY3753" i="7"/>
  <c r="AY3681" i="7"/>
  <c r="AY3609" i="7"/>
  <c r="AY3537" i="7"/>
  <c r="AY4466" i="7"/>
  <c r="AY4270" i="7"/>
  <c r="AY4068" i="7"/>
  <c r="AY3943" i="7"/>
  <c r="AY3856" i="7"/>
  <c r="AY3979" i="7"/>
  <c r="AY3506" i="7"/>
  <c r="AY3355" i="7"/>
  <c r="AY4955" i="7"/>
  <c r="AY3628" i="7"/>
  <c r="AY3273" i="7"/>
  <c r="AY3128" i="7"/>
  <c r="AY3044" i="7"/>
  <c r="AY2972" i="7"/>
  <c r="AY2900" i="7"/>
  <c r="AY2828" i="7"/>
  <c r="AY2756" i="7"/>
  <c r="AY2684" i="7"/>
  <c r="AY2612" i="7"/>
  <c r="AY4279" i="7"/>
  <c r="AY3608" i="7"/>
  <c r="AY3433" i="7"/>
  <c r="AY3308" i="7"/>
  <c r="AY3175" i="7"/>
  <c r="AY3480" i="7"/>
  <c r="AY3316" i="7"/>
  <c r="AY3112" i="7"/>
  <c r="AY3031" i="7"/>
  <c r="AY2959" i="7"/>
  <c r="AY2887" i="7"/>
  <c r="AY2815" i="7"/>
  <c r="AY2743" i="7"/>
  <c r="AY2671" i="7"/>
  <c r="AY2599" i="7"/>
  <c r="AY3607" i="7"/>
  <c r="AY3430" i="7"/>
  <c r="AY3246" i="7"/>
  <c r="AY4600" i="7"/>
  <c r="AY3877" i="7"/>
  <c r="AY3477" i="7"/>
  <c r="AY3315" i="7"/>
  <c r="AY3157" i="7"/>
  <c r="AY3061" i="7"/>
  <c r="AY2988" i="7"/>
  <c r="AY2916" i="7"/>
  <c r="AY2844" i="7"/>
  <c r="AY2772" i="7"/>
  <c r="AY2700" i="7"/>
  <c r="AY2628" i="7"/>
  <c r="AY2556" i="7"/>
  <c r="AY2484" i="7"/>
  <c r="AY4099" i="7"/>
  <c r="AY3566" i="7"/>
  <c r="AY3404" i="7"/>
  <c r="AY3288" i="7"/>
  <c r="AY4464" i="7"/>
  <c r="AY3243" i="7"/>
  <c r="AY3110" i="7"/>
  <c r="AY3029" i="7"/>
  <c r="AY2957" i="7"/>
  <c r="AY2885" i="7"/>
  <c r="AY2813" i="7"/>
  <c r="AY2741" i="7"/>
  <c r="AY2669" i="7"/>
  <c r="AY2597" i="7"/>
  <c r="AY2525" i="7"/>
  <c r="AY3710" i="7"/>
  <c r="AY3475" i="7"/>
  <c r="AY3313" i="7"/>
  <c r="AY3154" i="7"/>
  <c r="AY3285" i="7"/>
  <c r="AY2872" i="7"/>
  <c r="AY2558" i="7"/>
  <c r="AY2370" i="7"/>
  <c r="AY2270" i="7"/>
  <c r="AY2198" i="7"/>
  <c r="AY2126" i="7"/>
  <c r="AY2054" i="7"/>
  <c r="AY1982" i="7"/>
  <c r="AY1910" i="7"/>
  <c r="AY1838" i="7"/>
  <c r="AY1766" i="7"/>
  <c r="AY3448" i="7"/>
  <c r="AY2534" i="7"/>
  <c r="AY2376" i="7"/>
  <c r="AY3122" i="7"/>
  <c r="AY2823" i="7"/>
  <c r="AY2512" i="7"/>
  <c r="AY2369" i="7"/>
  <c r="AY2275" i="7"/>
  <c r="AY2203" i="7"/>
  <c r="AY2131" i="7"/>
  <c r="AY2059" i="7"/>
  <c r="AY1987" i="7"/>
  <c r="AY1915" i="7"/>
  <c r="AY1843" i="7"/>
  <c r="AY1771" i="7"/>
  <c r="AY1699" i="7"/>
  <c r="AY4305" i="7"/>
  <c r="AY3034" i="7"/>
  <c r="AY2746" i="7"/>
  <c r="AY2494" i="7"/>
  <c r="AY2329" i="7"/>
  <c r="AY3210" i="7"/>
  <c r="AY2407" i="7"/>
  <c r="AY2292" i="7"/>
  <c r="AY2220" i="7"/>
  <c r="AY2148" i="7"/>
  <c r="AY2076" i="7"/>
  <c r="AY2004" i="7"/>
  <c r="AY1932" i="7"/>
  <c r="AY1860" i="7"/>
  <c r="AY1788" i="7"/>
  <c r="AY1716" i="7"/>
  <c r="AY3241" i="7"/>
  <c r="AY2889" i="7"/>
  <c r="AY2601" i="7"/>
  <c r="AY2433" i="7"/>
  <c r="AY3598" i="7"/>
  <c r="AY3028" i="7"/>
  <c r="AY2740" i="7"/>
  <c r="AY2452" i="7"/>
  <c r="AY2315" i="7"/>
  <c r="AY2243" i="7"/>
  <c r="AY2171" i="7"/>
  <c r="AY2099" i="7"/>
  <c r="AY2027" i="7"/>
  <c r="AY1955" i="7"/>
  <c r="AY1883" i="7"/>
  <c r="AY1811" i="7"/>
  <c r="AY3338" i="7"/>
  <c r="AY2518" i="7"/>
  <c r="AY2360" i="7"/>
  <c r="AY3130" i="7"/>
  <c r="AY2830" i="7"/>
  <c r="AY2560" i="7"/>
  <c r="AY2385" i="7"/>
  <c r="AY2739" i="7"/>
  <c r="AY2128" i="7"/>
  <c r="AY1662" i="7"/>
  <c r="AY2371" i="7"/>
  <c r="AY2079" i="7"/>
  <c r="AY1822" i="7"/>
  <c r="AY1661" i="7"/>
  <c r="AY1548" i="7"/>
  <c r="AY1476" i="7"/>
  <c r="AY1404" i="7"/>
  <c r="AY1332" i="7"/>
  <c r="AY1260" i="7"/>
  <c r="AY1188" i="7"/>
  <c r="AY3021" i="7"/>
  <c r="AY1743" i="7"/>
  <c r="AY2907" i="7"/>
  <c r="AY2218" i="7"/>
  <c r="AY1930" i="7"/>
  <c r="AY1709" i="7"/>
  <c r="AY1592" i="7"/>
  <c r="AY1505" i="7"/>
  <c r="AY1433" i="7"/>
  <c r="AY2289" i="7"/>
  <c r="AY2001" i="7"/>
  <c r="AY1611" i="7"/>
  <c r="AY2547" i="7"/>
  <c r="AY1781" i="7"/>
  <c r="AY1604" i="7"/>
  <c r="AY1510" i="7"/>
  <c r="AY1438" i="7"/>
  <c r="AY1366" i="7"/>
  <c r="AY1294" i="7"/>
  <c r="AY1222" i="7"/>
  <c r="AY1150" i="7"/>
  <c r="AY1078" i="7"/>
  <c r="AY1006" i="7"/>
  <c r="AY2691" i="7"/>
  <c r="AY2164" i="7"/>
  <c r="AY1767" i="7"/>
  <c r="AY3508" i="7"/>
  <c r="AY2187" i="7"/>
  <c r="AY1905" i="7"/>
  <c r="AY1682" i="7"/>
  <c r="AY1557" i="7"/>
  <c r="AY1485" i="7"/>
  <c r="AY1413" i="7"/>
  <c r="AY1341" i="7"/>
  <c r="AY1269" i="7"/>
  <c r="AY1197" i="7"/>
  <c r="AY3193" i="7"/>
  <c r="AY1763" i="7"/>
  <c r="AY3169" i="7"/>
  <c r="AY2278" i="7"/>
  <c r="AY1990" i="7"/>
  <c r="AY1749" i="7"/>
  <c r="AY1621" i="7"/>
  <c r="AY1514" i="7"/>
  <c r="AY1442" i="7"/>
  <c r="AY1370" i="7"/>
  <c r="AY1298" i="7"/>
  <c r="AY1226" i="7"/>
  <c r="AY1154" i="7"/>
  <c r="AY5912" i="7"/>
  <c r="AY5719" i="7"/>
  <c r="AY5729" i="7"/>
  <c r="AY5384" i="7"/>
  <c r="AY5932" i="7"/>
  <c r="AY5627" i="7"/>
  <c r="AY5263" i="7"/>
  <c r="AY5168" i="7"/>
  <c r="AY4850" i="7"/>
  <c r="AY4670" i="7"/>
  <c r="AY4483" i="7"/>
  <c r="AY5308" i="7"/>
  <c r="AY5008" i="7"/>
  <c r="AY4620" i="7"/>
  <c r="AY5555" i="7"/>
  <c r="AY5070" i="7"/>
  <c r="AY4825" i="7"/>
  <c r="AY4698" i="7"/>
  <c r="AY5608" i="7"/>
  <c r="AY4880" i="7"/>
  <c r="AY4547" i="7"/>
  <c r="AY5404" i="7"/>
  <c r="AY5069" i="7"/>
  <c r="AY4800" i="7"/>
  <c r="AY4682" i="7"/>
  <c r="AY4540" i="7"/>
  <c r="AY4427" i="7"/>
  <c r="AY4337" i="7"/>
  <c r="AY4253" i="7"/>
  <c r="AY4169" i="7"/>
  <c r="AY4079" i="7"/>
  <c r="AY3995" i="7"/>
  <c r="AY3905" i="7"/>
  <c r="AY5547" i="7"/>
  <c r="AY5104" i="7"/>
  <c r="AY4950" i="7"/>
  <c r="AY4807" i="7"/>
  <c r="AY4513" i="7"/>
  <c r="AY5354" i="7"/>
  <c r="AY5090" i="7"/>
  <c r="AY4904" i="7"/>
  <c r="AY4760" i="7"/>
  <c r="AY4674" i="7"/>
  <c r="AY4565" i="7"/>
  <c r="AY4450" i="7"/>
  <c r="AY5590" i="7"/>
  <c r="AY5113" i="7"/>
  <c r="AY4949" i="7"/>
  <c r="AY4584" i="7"/>
  <c r="AY5835" i="7"/>
  <c r="AY5238" i="7"/>
  <c r="AY5064" i="7"/>
  <c r="AY4861" i="7"/>
  <c r="AY4738" i="7"/>
  <c r="AY4651" i="7"/>
  <c r="AY5020" i="7"/>
  <c r="AY4912" i="7"/>
  <c r="AY4622" i="7"/>
  <c r="AY6174" i="7"/>
  <c r="AY4557" i="7"/>
  <c r="AY4332" i="7"/>
  <c r="AY4224" i="7"/>
  <c r="AY4116" i="7"/>
  <c r="AY3978" i="7"/>
  <c r="AY3739" i="7"/>
  <c r="AY3667" i="7"/>
  <c r="AY4621" i="7"/>
  <c r="AY4366" i="7"/>
  <c r="AY4150" i="7"/>
  <c r="AY3985" i="7"/>
  <c r="AY3897" i="7"/>
  <c r="AY3793" i="7"/>
  <c r="AY4615" i="7"/>
  <c r="AY4231" i="7"/>
  <c r="AY3992" i="7"/>
  <c r="AY3738" i="7"/>
  <c r="AY3666" i="7"/>
  <c r="AY3594" i="7"/>
  <c r="AY3522" i="7"/>
  <c r="AY4440" i="7"/>
  <c r="AY4221" i="7"/>
  <c r="AY4032" i="7"/>
  <c r="AY3925" i="7"/>
  <c r="AY3838" i="7"/>
  <c r="AY4693" i="7"/>
  <c r="AY4364" i="7"/>
  <c r="AY4256" i="7"/>
  <c r="AY4148" i="7"/>
  <c r="AY4015" i="7"/>
  <c r="AY3761" i="7"/>
  <c r="AY3689" i="7"/>
  <c r="AY3617" i="7"/>
  <c r="AY3545" i="7"/>
  <c r="AY3473" i="7"/>
  <c r="AY3401" i="7"/>
  <c r="AY3329" i="7"/>
  <c r="AY3257" i="7"/>
  <c r="AY3185" i="7"/>
  <c r="AY3113" i="7"/>
  <c r="AY5182" i="7"/>
  <c r="AY4418" i="7"/>
  <c r="AY4192" i="7"/>
  <c r="AY3967" i="7"/>
  <c r="AY3880" i="7"/>
  <c r="AY5275" i="7"/>
  <c r="AY4383" i="7"/>
  <c r="AY4183" i="7"/>
  <c r="AY4005" i="7"/>
  <c r="AY3754" i="7"/>
  <c r="AY3682" i="7"/>
  <c r="AY5098" i="7"/>
  <c r="AY4398" i="7"/>
  <c r="AY4173" i="7"/>
  <c r="AY4012" i="7"/>
  <c r="AY3908" i="7"/>
  <c r="AY3816" i="7"/>
  <c r="AY4765" i="7"/>
  <c r="AY4413" i="7"/>
  <c r="AY4280" i="7"/>
  <c r="AY4172" i="7"/>
  <c r="AY4004" i="7"/>
  <c r="AY3747" i="7"/>
  <c r="AY3675" i="7"/>
  <c r="AY3603" i="7"/>
  <c r="AY3531" i="7"/>
  <c r="AY4448" i="7"/>
  <c r="AY4252" i="7"/>
  <c r="AY4059" i="7"/>
  <c r="AY3936" i="7"/>
  <c r="AY3849" i="7"/>
  <c r="AY3770" i="7"/>
  <c r="AY3494" i="7"/>
  <c r="AY3337" i="7"/>
  <c r="AY4521" i="7"/>
  <c r="AY3610" i="7"/>
  <c r="AY3255" i="7"/>
  <c r="AY3121" i="7"/>
  <c r="AY3038" i="7"/>
  <c r="AY2966" i="7"/>
  <c r="AY2894" i="7"/>
  <c r="AY2822" i="7"/>
  <c r="AY2750" i="7"/>
  <c r="AY2678" i="7"/>
  <c r="AY2606" i="7"/>
  <c r="AY4225" i="7"/>
  <c r="AY3590" i="7"/>
  <c r="AY3421" i="7"/>
  <c r="AY3300" i="7"/>
  <c r="AY3166" i="7"/>
  <c r="AY3468" i="7"/>
  <c r="AY3298" i="7"/>
  <c r="AY3105" i="7"/>
  <c r="AY3025" i="7"/>
  <c r="AY2953" i="7"/>
  <c r="AY2881" i="7"/>
  <c r="AY2809" i="7"/>
  <c r="AY2737" i="7"/>
  <c r="AY2665" i="7"/>
  <c r="AY2593" i="7"/>
  <c r="AY3589" i="7"/>
  <c r="AY3418" i="7"/>
  <c r="AY3237" i="7"/>
  <c r="AY4482" i="7"/>
  <c r="AY3834" i="7"/>
  <c r="AY3465" i="7"/>
  <c r="AY3297" i="7"/>
  <c r="AY3148" i="7"/>
  <c r="AY3054" i="7"/>
  <c r="AY2982" i="7"/>
  <c r="AY2910" i="7"/>
  <c r="AY2838" i="7"/>
  <c r="AY2766" i="7"/>
  <c r="AY2694" i="7"/>
  <c r="AY2622" i="7"/>
  <c r="AY2550" i="7"/>
  <c r="AY2478" i="7"/>
  <c r="AY4051" i="7"/>
  <c r="AY3548" i="7"/>
  <c r="AY3392" i="7"/>
  <c r="AY3278" i="7"/>
  <c r="AY4369" i="7"/>
  <c r="AY3228" i="7"/>
  <c r="AY3103" i="7"/>
  <c r="AY3023" i="7"/>
  <c r="AY2951" i="7"/>
  <c r="AY2879" i="7"/>
  <c r="AY2807" i="7"/>
  <c r="AY2735" i="7"/>
  <c r="AY2663" i="7"/>
  <c r="AY2591" i="7"/>
  <c r="AY2519" i="7"/>
  <c r="AY3674" i="7"/>
  <c r="AY3463" i="7"/>
  <c r="AY3295" i="7"/>
  <c r="AY3139" i="7"/>
  <c r="AY3218" i="7"/>
  <c r="AY2848" i="7"/>
  <c r="AY2546" i="7"/>
  <c r="AY2357" i="7"/>
  <c r="AY2264" i="7"/>
  <c r="AY2192" i="7"/>
  <c r="AY2120" i="7"/>
  <c r="AY2048" i="7"/>
  <c r="AY1976" i="7"/>
  <c r="AY1904" i="7"/>
  <c r="AY1832" i="7"/>
  <c r="AY1760" i="7"/>
  <c r="AY3400" i="7"/>
  <c r="AY2504" i="7"/>
  <c r="AY2363" i="7"/>
  <c r="AY3093" i="7"/>
  <c r="AY2799" i="7"/>
  <c r="AY2503" i="7"/>
  <c r="AY2356" i="7"/>
  <c r="AY2269" i="7"/>
  <c r="AY2197" i="7"/>
  <c r="AY2125" i="7"/>
  <c r="AY2053" i="7"/>
  <c r="AY1981" i="7"/>
  <c r="AY1909" i="7"/>
  <c r="AY1837" i="7"/>
  <c r="AY1765" i="7"/>
  <c r="AY1693" i="7"/>
  <c r="AY3906" i="7"/>
  <c r="AY3010" i="7"/>
  <c r="AY2722" i="7"/>
  <c r="AY2470" i="7"/>
  <c r="AY4715" i="7"/>
  <c r="AY3177" i="7"/>
  <c r="AY2394" i="7"/>
  <c r="AY2286" i="7"/>
  <c r="AY2214" i="7"/>
  <c r="AY2142" i="7"/>
  <c r="AY2070" i="7"/>
  <c r="AY1998" i="7"/>
  <c r="AY1926" i="7"/>
  <c r="AY1854" i="7"/>
  <c r="AY1782" i="7"/>
  <c r="AY1710" i="7"/>
  <c r="AY3208" i="7"/>
  <c r="AY2865" i="7"/>
  <c r="AY2583" i="7"/>
  <c r="AY2420" i="7"/>
  <c r="AY3526" i="7"/>
  <c r="AY3004" i="7"/>
  <c r="AY2716" i="7"/>
  <c r="AY2439" i="7"/>
  <c r="AY2309" i="7"/>
  <c r="AY2237" i="7"/>
  <c r="AY2165" i="7"/>
  <c r="AY2093" i="7"/>
  <c r="AY2021" i="7"/>
  <c r="AY1949" i="7"/>
  <c r="AY1877" i="7"/>
  <c r="AY1805" i="7"/>
  <c r="AY3302" i="7"/>
  <c r="AY2492" i="7"/>
  <c r="AY2353" i="7"/>
  <c r="AY3102" i="7"/>
  <c r="AY2806" i="7"/>
  <c r="AY2548" i="7"/>
  <c r="AY2372" i="7"/>
  <c r="AY2643" i="7"/>
  <c r="AY2104" i="7"/>
  <c r="AY1626" i="7"/>
  <c r="AY2345" i="7"/>
  <c r="AY2055" i="7"/>
  <c r="AY1804" i="7"/>
  <c r="AY1654" i="7"/>
  <c r="AY1542" i="7"/>
  <c r="AY1470" i="7"/>
  <c r="AY1398" i="7"/>
  <c r="AY1326" i="7"/>
  <c r="AY1254" i="7"/>
  <c r="AY1182" i="7"/>
  <c r="AY2925" i="7"/>
  <c r="AY1677" i="7"/>
  <c r="AY2811" i="7"/>
  <c r="AY2194" i="7"/>
  <c r="AY1911" i="7"/>
  <c r="AY1701" i="7"/>
  <c r="AY1585" i="7"/>
  <c r="AY1499" i="7"/>
  <c r="AY1427" i="7"/>
  <c r="AY2265" i="7"/>
  <c r="AY1977" i="7"/>
  <c r="AY1598" i="7"/>
  <c r="AY2505" i="7"/>
  <c r="AY1738" i="7"/>
  <c r="AY1597" i="7"/>
  <c r="AY1504" i="7"/>
  <c r="AY1432" i="7"/>
  <c r="AY1360" i="7"/>
  <c r="AY1288" i="7"/>
  <c r="AY1216" i="7"/>
  <c r="AY1144" i="7"/>
  <c r="AY1072" i="7"/>
  <c r="AY1000" i="7"/>
  <c r="AY2499" i="7"/>
  <c r="AY2140" i="7"/>
  <c r="AY1751" i="7"/>
  <c r="AY3330" i="7"/>
  <c r="AY2163" i="7"/>
  <c r="AY1887" i="7"/>
  <c r="AY1673" i="7"/>
  <c r="AY1551" i="7"/>
  <c r="AY1479" i="7"/>
  <c r="AY1407" i="7"/>
  <c r="AY1335" i="7"/>
  <c r="AY1263" i="7"/>
  <c r="AY1191" i="7"/>
  <c r="AY3072" i="7"/>
  <c r="AY1725" i="7"/>
  <c r="AY3051" i="7"/>
  <c r="AY2254" i="7"/>
  <c r="AY1966" i="7"/>
  <c r="AY1733" i="7"/>
  <c r="AY1608" i="7"/>
  <c r="AY1508" i="7"/>
  <c r="AY1436" i="7"/>
  <c r="AY1364" i="7"/>
  <c r="AY1292" i="7"/>
  <c r="AY1220" i="7"/>
  <c r="AY5840" i="7"/>
  <c r="AY5638" i="7"/>
  <c r="AY5683" i="7"/>
  <c r="AY5377" i="7"/>
  <c r="AY5920" i="7"/>
  <c r="AY5609" i="7"/>
  <c r="AY5256" i="7"/>
  <c r="AY5156" i="7"/>
  <c r="AY4835" i="7"/>
  <c r="AY4649" i="7"/>
  <c r="AY4465" i="7"/>
  <c r="AY5210" i="7"/>
  <c r="AY4980" i="7"/>
  <c r="AY4587" i="7"/>
  <c r="AY5411" i="7"/>
  <c r="AY5035" i="7"/>
  <c r="AY4810" i="7"/>
  <c r="AY4691" i="7"/>
  <c r="AY5327" i="7"/>
  <c r="AY4856" i="7"/>
  <c r="AY4534" i="7"/>
  <c r="AY5361" i="7"/>
  <c r="AY5057" i="7"/>
  <c r="AY4776" i="7"/>
  <c r="AY4668" i="7"/>
  <c r="AY4533" i="7"/>
  <c r="AY4421" i="7"/>
  <c r="AY4331" i="7"/>
  <c r="AY4247" i="7"/>
  <c r="AY4157" i="7"/>
  <c r="AY4073" i="7"/>
  <c r="AY3989" i="7"/>
  <c r="AY3899" i="7"/>
  <c r="AY5499" i="7"/>
  <c r="AY5080" i="7"/>
  <c r="AY4942" i="7"/>
  <c r="AY4792" i="7"/>
  <c r="AY4500" i="7"/>
  <c r="AY5301" i="7"/>
  <c r="AY5078" i="7"/>
  <c r="AY4886" i="7"/>
  <c r="AY4753" i="7"/>
  <c r="AY4667" i="7"/>
  <c r="AY4552" i="7"/>
  <c r="AY4444" i="7"/>
  <c r="AY5320" i="7"/>
  <c r="AY5101" i="7"/>
  <c r="AY4931" i="7"/>
  <c r="AY4571" i="7"/>
  <c r="AY5763" i="7"/>
  <c r="AY5199" i="7"/>
  <c r="AY5052" i="7"/>
  <c r="AY4846" i="7"/>
  <c r="AY4730" i="7"/>
  <c r="AY4644" i="7"/>
  <c r="AY5010" i="7"/>
  <c r="AY4902" i="7"/>
  <c r="AY4609" i="7"/>
  <c r="AY5341" i="7"/>
  <c r="AY4518" i="7"/>
  <c r="AY4322" i="7"/>
  <c r="AY4214" i="7"/>
  <c r="AY4106" i="7"/>
  <c r="AY3826" i="7"/>
  <c r="AY3733" i="7"/>
  <c r="AY3661" i="7"/>
  <c r="AY4576" i="7"/>
  <c r="AY4348" i="7"/>
  <c r="AY4132" i="7"/>
  <c r="AY3976" i="7"/>
  <c r="AY3890" i="7"/>
  <c r="AY5967" i="7"/>
  <c r="AY4595" i="7"/>
  <c r="AY4213" i="7"/>
  <c r="AY3825" i="7"/>
  <c r="AY3732" i="7"/>
  <c r="AY3660" i="7"/>
  <c r="AY3588" i="7"/>
  <c r="AY3516" i="7"/>
  <c r="AY4422" i="7"/>
  <c r="AY4203" i="7"/>
  <c r="AY4023" i="7"/>
  <c r="AY3918" i="7"/>
  <c r="AY3831" i="7"/>
  <c r="AY4650" i="7"/>
  <c r="AY4356" i="7"/>
  <c r="AY4248" i="7"/>
  <c r="AY4140" i="7"/>
  <c r="AY4006" i="7"/>
  <c r="AY3755" i="7"/>
  <c r="AY3683" i="7"/>
  <c r="AY3611" i="7"/>
  <c r="AY3539" i="7"/>
  <c r="AY3467" i="7"/>
  <c r="AY3395" i="7"/>
  <c r="AY3323" i="7"/>
  <c r="AY3251" i="7"/>
  <c r="AY3179" i="7"/>
  <c r="AY3107" i="7"/>
  <c r="AY5110" i="7"/>
  <c r="AY4400" i="7"/>
  <c r="AY4174" i="7"/>
  <c r="AY3960" i="7"/>
  <c r="AY3873" i="7"/>
  <c r="AY5171" i="7"/>
  <c r="AY4372" i="7"/>
  <c r="AY4165" i="7"/>
  <c r="AY3990" i="7"/>
  <c r="AY3748" i="7"/>
  <c r="AY3676" i="7"/>
  <c r="AY4973" i="7"/>
  <c r="AY4382" i="7"/>
  <c r="AY4155" i="7"/>
  <c r="AY3997" i="7"/>
  <c r="AY3901" i="7"/>
  <c r="AY3809" i="7"/>
  <c r="AY4722" i="7"/>
  <c r="AY4395" i="7"/>
  <c r="AY4272" i="7"/>
  <c r="AY4164" i="7"/>
  <c r="AY3980" i="7"/>
  <c r="AY3741" i="7"/>
  <c r="AY3669" i="7"/>
  <c r="AY3597" i="7"/>
  <c r="AY3525" i="7"/>
  <c r="AY4430" i="7"/>
  <c r="AY4234" i="7"/>
  <c r="AY4044" i="7"/>
  <c r="AY3928" i="7"/>
  <c r="AY3842" i="7"/>
  <c r="AY3734" i="7"/>
  <c r="AY3482" i="7"/>
  <c r="AY3319" i="7"/>
  <c r="AY4410" i="7"/>
  <c r="AY3592" i="7"/>
  <c r="AY3240" i="7"/>
  <c r="AY3114" i="7"/>
  <c r="AY3032" i="7"/>
  <c r="AY2960" i="7"/>
  <c r="AY2888" i="7"/>
  <c r="AY2816" i="7"/>
  <c r="AY2744" i="7"/>
  <c r="AY2672" i="7"/>
  <c r="AY2600" i="7"/>
  <c r="AY4171" i="7"/>
  <c r="AY3572" i="7"/>
  <c r="AY3409" i="7"/>
  <c r="AY3290" i="7"/>
  <c r="AY3151" i="7"/>
  <c r="AY3456" i="7"/>
  <c r="AY3280" i="7"/>
  <c r="AY3098" i="7"/>
  <c r="AY3019" i="7"/>
  <c r="AY2947" i="7"/>
  <c r="AY2875" i="7"/>
  <c r="AY2803" i="7"/>
  <c r="AY2731" i="7"/>
  <c r="AY2659" i="7"/>
  <c r="AY2587" i="7"/>
  <c r="AY3571" i="7"/>
  <c r="AY3406" i="7"/>
  <c r="AY3222" i="7"/>
  <c r="AY4378" i="7"/>
  <c r="AY3794" i="7"/>
  <c r="AY3453" i="7"/>
  <c r="AY3279" i="7"/>
  <c r="AY3133" i="7"/>
  <c r="AY3048" i="7"/>
  <c r="AY2976" i="7"/>
  <c r="AY2904" i="7"/>
  <c r="AY2832" i="7"/>
  <c r="AY2760" i="7"/>
  <c r="AY2688" i="7"/>
  <c r="AY2616" i="7"/>
  <c r="AY2544" i="7"/>
  <c r="AY2472" i="7"/>
  <c r="AY4003" i="7"/>
  <c r="AY3530" i="7"/>
  <c r="AY3380" i="7"/>
  <c r="AY3270" i="7"/>
  <c r="AY3956" i="7"/>
  <c r="AY3219" i="7"/>
  <c r="AY3096" i="7"/>
  <c r="AY3017" i="7"/>
  <c r="AY2945" i="7"/>
  <c r="AY2873" i="7"/>
  <c r="AY2801" i="7"/>
  <c r="AY2729" i="7"/>
  <c r="AY2657" i="7"/>
  <c r="AY2585" i="7"/>
  <c r="AY2513" i="7"/>
  <c r="AY3638" i="7"/>
  <c r="AY3451" i="7"/>
  <c r="AY3277" i="7"/>
  <c r="AY5074" i="7"/>
  <c r="AY3123" i="7"/>
  <c r="AY2824" i="7"/>
  <c r="AY2535" i="7"/>
  <c r="AY2344" i="7"/>
  <c r="AY2258" i="7"/>
  <c r="AY2186" i="7"/>
  <c r="AY2114" i="7"/>
  <c r="AY2042" i="7"/>
  <c r="AY1970" i="7"/>
  <c r="AY1898" i="7"/>
  <c r="AY1826" i="7"/>
  <c r="AY1754" i="7"/>
  <c r="AY3356" i="7"/>
  <c r="AY2495" i="7"/>
  <c r="AY2350" i="7"/>
  <c r="AY3064" i="7"/>
  <c r="AY2775" i="7"/>
  <c r="AY2487" i="7"/>
  <c r="AY2343" i="7"/>
  <c r="AY2263" i="7"/>
  <c r="AY2191" i="7"/>
  <c r="AY2119" i="7"/>
  <c r="AY2047" i="7"/>
  <c r="AY1975" i="7"/>
  <c r="AY1903" i="7"/>
  <c r="AY1831" i="7"/>
  <c r="AY1759" i="7"/>
  <c r="AY1687" i="7"/>
  <c r="AY3616" i="7"/>
  <c r="AY2986" i="7"/>
  <c r="AY2698" i="7"/>
  <c r="AY2447" i="7"/>
  <c r="AY4297" i="7"/>
  <c r="AY2521" i="7"/>
  <c r="AY2381" i="7"/>
  <c r="AY2280" i="7"/>
  <c r="AY2208" i="7"/>
  <c r="AY2136" i="7"/>
  <c r="AY2064" i="7"/>
  <c r="AY1992" i="7"/>
  <c r="AY1920" i="7"/>
  <c r="AY1848" i="7"/>
  <c r="AY1776" i="7"/>
  <c r="AY1704" i="7"/>
  <c r="AY3145" i="7"/>
  <c r="AY2841" i="7"/>
  <c r="AY2565" i="7"/>
  <c r="AY2413" i="7"/>
  <c r="AY3474" i="7"/>
  <c r="AY2980" i="7"/>
  <c r="AY2692" i="7"/>
  <c r="AY2426" i="7"/>
  <c r="AY2303" i="7"/>
  <c r="AY2231" i="7"/>
  <c r="AY2159" i="7"/>
  <c r="AY2087" i="7"/>
  <c r="AY2015" i="7"/>
  <c r="AY1943" i="7"/>
  <c r="AY1871" i="7"/>
  <c r="AY1799" i="7"/>
  <c r="AY3266" i="7"/>
  <c r="AY2483" i="7"/>
  <c r="AY2340" i="7"/>
  <c r="AY3073" i="7"/>
  <c r="AY2782" i="7"/>
  <c r="AY2527" i="7"/>
  <c r="AY2365" i="7"/>
  <c r="AY2451" i="7"/>
  <c r="AY2080" i="7"/>
  <c r="AY1613" i="7"/>
  <c r="AY2319" i="7"/>
  <c r="AY2031" i="7"/>
  <c r="AY1786" i="7"/>
  <c r="AY1647" i="7"/>
  <c r="AY1536" i="7"/>
  <c r="AY1464" i="7"/>
  <c r="AY1392" i="7"/>
  <c r="AY1320" i="7"/>
  <c r="AY1248" i="7"/>
  <c r="AY1176" i="7"/>
  <c r="AY2829" i="7"/>
  <c r="AY1625" i="7"/>
  <c r="AY2715" i="7"/>
  <c r="AY2170" i="7"/>
  <c r="AY1893" i="7"/>
  <c r="AY1692" i="7"/>
  <c r="AY1572" i="7"/>
  <c r="AY1493" i="7"/>
  <c r="AY1421" i="7"/>
  <c r="AY2241" i="7"/>
  <c r="AY1953" i="7"/>
  <c r="AY1591" i="7"/>
  <c r="AY2473" i="7"/>
  <c r="AY1718" i="7"/>
  <c r="AY1584" i="7"/>
  <c r="AY1498" i="7"/>
  <c r="AY1426" i="7"/>
  <c r="AY1354" i="7"/>
  <c r="AY1282" i="7"/>
  <c r="AY1210" i="7"/>
  <c r="AY1138" i="7"/>
  <c r="AY5768" i="7"/>
  <c r="AY5549" i="7"/>
  <c r="AY5665" i="7"/>
  <c r="AY5362" i="7"/>
  <c r="AY5896" i="7"/>
  <c r="AY5573" i="7"/>
  <c r="AY5230" i="7"/>
  <c r="AY5132" i="7"/>
  <c r="AY4811" i="7"/>
  <c r="AY4642" i="7"/>
  <c r="AY4459" i="7"/>
  <c r="AY5179" i="7"/>
  <c r="AY4972" i="7"/>
  <c r="AY4574" i="7"/>
  <c r="AY5368" i="7"/>
  <c r="AY5024" i="7"/>
  <c r="AY4786" i="7"/>
  <c r="AY4684" i="7"/>
  <c r="AY5307" i="7"/>
  <c r="AY4841" i="7"/>
  <c r="AY4527" i="7"/>
  <c r="AY5245" i="7"/>
  <c r="AY5045" i="7"/>
  <c r="AY4769" i="7"/>
  <c r="AY4661" i="7"/>
  <c r="AY4520" i="7"/>
  <c r="AY4409" i="7"/>
  <c r="AY4325" i="7"/>
  <c r="AY4241" i="7"/>
  <c r="AY4151" i="7"/>
  <c r="AY4067" i="7"/>
  <c r="AY3977" i="7"/>
  <c r="AY3893" i="7"/>
  <c r="AY5451" i="7"/>
  <c r="AY5068" i="7"/>
  <c r="AY4932" i="7"/>
  <c r="AY4783" i="7"/>
  <c r="AY4487" i="7"/>
  <c r="AY5242" i="7"/>
  <c r="AY5066" i="7"/>
  <c r="AY4871" i="7"/>
  <c r="AY4746" i="7"/>
  <c r="AY4660" i="7"/>
  <c r="AY4545" i="7"/>
  <c r="AY4438" i="7"/>
  <c r="AY5281" i="7"/>
  <c r="AY5089" i="7"/>
  <c r="AY4913" i="7"/>
  <c r="AY4558" i="7"/>
  <c r="AY5691" i="7"/>
  <c r="AY5184" i="7"/>
  <c r="AY5040" i="7"/>
  <c r="AY4837" i="7"/>
  <c r="AY4723" i="7"/>
  <c r="AY4637" i="7"/>
  <c r="AY5002" i="7"/>
  <c r="AY4894" i="7"/>
  <c r="AY4596" i="7"/>
  <c r="AY5216" i="7"/>
  <c r="AY4479" i="7"/>
  <c r="AY4314" i="7"/>
  <c r="AY4206" i="7"/>
  <c r="AY4098" i="7"/>
  <c r="AY3813" i="7"/>
  <c r="AY3727" i="7"/>
  <c r="AY3655" i="7"/>
  <c r="AY4556" i="7"/>
  <c r="AY4330" i="7"/>
  <c r="AY4114" i="7"/>
  <c r="AY3969" i="7"/>
  <c r="AY3883" i="7"/>
  <c r="AY5314" i="7"/>
  <c r="AY4575" i="7"/>
  <c r="AY4195" i="7"/>
  <c r="AY3812" i="7"/>
  <c r="AY3726" i="7"/>
  <c r="AY3654" i="7"/>
  <c r="AY3582" i="7"/>
  <c r="AY5572" i="7"/>
  <c r="AY4404" i="7"/>
  <c r="AY4185" i="7"/>
  <c r="AY4008" i="7"/>
  <c r="AY3910" i="7"/>
  <c r="AY3818" i="7"/>
  <c r="AY4590" i="7"/>
  <c r="AY4346" i="7"/>
  <c r="AY4238" i="7"/>
  <c r="AY4130" i="7"/>
  <c r="AY3991" i="7"/>
  <c r="AY3749" i="7"/>
  <c r="AY3677" i="7"/>
  <c r="AY3605" i="7"/>
  <c r="AY3533" i="7"/>
  <c r="AY3461" i="7"/>
  <c r="AY3389" i="7"/>
  <c r="AY3317" i="7"/>
  <c r="AY3245" i="7"/>
  <c r="AY3173" i="7"/>
  <c r="AY3101" i="7"/>
  <c r="AY5038" i="7"/>
  <c r="AY4374" i="7"/>
  <c r="AY4156" i="7"/>
  <c r="AY3952" i="7"/>
  <c r="AY3866" i="7"/>
  <c r="AY5099" i="7"/>
  <c r="AY4363" i="7"/>
  <c r="AY4147" i="7"/>
  <c r="AY3981" i="7"/>
  <c r="AY3742" i="7"/>
  <c r="AY3670" i="7"/>
  <c r="AY4919" i="7"/>
  <c r="AY4353" i="7"/>
  <c r="AY4137" i="7"/>
  <c r="AY3988" i="7"/>
  <c r="AY3894" i="7"/>
  <c r="AY3796" i="7"/>
  <c r="AY4679" i="7"/>
  <c r="AY4371" i="7"/>
  <c r="AY4262" i="7"/>
  <c r="AY4154" i="7"/>
  <c r="AY3822" i="7"/>
  <c r="AY3735" i="7"/>
  <c r="AY3663" i="7"/>
  <c r="AY3591" i="7"/>
  <c r="AY3519" i="7"/>
  <c r="AY4412" i="7"/>
  <c r="AY4216" i="7"/>
  <c r="AY4035" i="7"/>
  <c r="AY3921" i="7"/>
  <c r="AY3835" i="7"/>
  <c r="AY3698" i="7"/>
  <c r="AY3470" i="7"/>
  <c r="AY3301" i="7"/>
  <c r="AY4341" i="7"/>
  <c r="AY3574" i="7"/>
  <c r="AY3231" i="7"/>
  <c r="AY3106" i="7"/>
  <c r="AY3026" i="7"/>
  <c r="AY2954" i="7"/>
  <c r="AY2882" i="7"/>
  <c r="AY2810" i="7"/>
  <c r="AY2738" i="7"/>
  <c r="AY2666" i="7"/>
  <c r="AY2594" i="7"/>
  <c r="AY4117" i="7"/>
  <c r="AY3554" i="7"/>
  <c r="AY3397" i="7"/>
  <c r="AY3282" i="7"/>
  <c r="AY3142" i="7"/>
  <c r="AY3444" i="7"/>
  <c r="AY3262" i="7"/>
  <c r="AY3091" i="7"/>
  <c r="AY3013" i="7"/>
  <c r="AY2941" i="7"/>
  <c r="AY2869" i="7"/>
  <c r="AY2797" i="7"/>
  <c r="AY2725" i="7"/>
  <c r="AY2653" i="7"/>
  <c r="AY2581" i="7"/>
  <c r="AY3553" i="7"/>
  <c r="AY3394" i="7"/>
  <c r="AY3213" i="7"/>
  <c r="AY4323" i="7"/>
  <c r="AY3622" i="7"/>
  <c r="AY3441" i="7"/>
  <c r="AY3261" i="7"/>
  <c r="AY3126" i="7"/>
  <c r="AY3042" i="7"/>
  <c r="AY2970" i="7"/>
  <c r="AY2898" i="7"/>
  <c r="AY2826" i="7"/>
  <c r="AY2754" i="7"/>
  <c r="AY2682" i="7"/>
  <c r="AY2610" i="7"/>
  <c r="AY2538" i="7"/>
  <c r="AY2466" i="7"/>
  <c r="AY3827" i="7"/>
  <c r="AY3512" i="7"/>
  <c r="AY3368" i="7"/>
  <c r="AY3260" i="7"/>
  <c r="AY3913" i="7"/>
  <c r="AY3204" i="7"/>
  <c r="AY3088" i="7"/>
  <c r="AY3011" i="7"/>
  <c r="AY2939" i="7"/>
  <c r="AY2867" i="7"/>
  <c r="AY2795" i="7"/>
  <c r="AY2723" i="7"/>
  <c r="AY2651" i="7"/>
  <c r="AY2579" i="7"/>
  <c r="AY2507" i="7"/>
  <c r="AY3619" i="7"/>
  <c r="AY3439" i="7"/>
  <c r="AY3259" i="7"/>
  <c r="AY4359" i="7"/>
  <c r="AY3094" i="7"/>
  <c r="AY2800" i="7"/>
  <c r="AY2524" i="7"/>
  <c r="AY2331" i="7"/>
  <c r="AY2252" i="7"/>
  <c r="AY2180" i="7"/>
  <c r="AY2108" i="7"/>
  <c r="AY2036" i="7"/>
  <c r="AY1964" i="7"/>
  <c r="AY1892" i="7"/>
  <c r="AY1820" i="7"/>
  <c r="AY1748" i="7"/>
  <c r="AY3320" i="7"/>
  <c r="AY2480" i="7"/>
  <c r="AY2337" i="7"/>
  <c r="AY3039" i="7"/>
  <c r="AY2751" i="7"/>
  <c r="AY2479" i="7"/>
  <c r="AY2330" i="7"/>
  <c r="AY2257" i="7"/>
  <c r="AY2185" i="7"/>
  <c r="AY2113" i="7"/>
  <c r="AY2041" i="7"/>
  <c r="AY1969" i="7"/>
  <c r="AY1897" i="7"/>
  <c r="AY1825" i="7"/>
  <c r="AY1753" i="7"/>
  <c r="AY1681" i="7"/>
  <c r="AY3544" i="7"/>
  <c r="AY2962" i="7"/>
  <c r="AY2674" i="7"/>
  <c r="AY2434" i="7"/>
  <c r="AY3740" i="7"/>
  <c r="AY2511" i="7"/>
  <c r="AY2368" i="7"/>
  <c r="AY2274" i="7"/>
  <c r="AY2202" i="7"/>
  <c r="AY2130" i="7"/>
  <c r="AY2058" i="7"/>
  <c r="AY1986" i="7"/>
  <c r="AY1914" i="7"/>
  <c r="AY1842" i="7"/>
  <c r="AY1770" i="7"/>
  <c r="AY1698" i="7"/>
  <c r="AY3115" i="7"/>
  <c r="AY2817" i="7"/>
  <c r="AY2553" i="7"/>
  <c r="AY2400" i="7"/>
  <c r="AY3426" i="7"/>
  <c r="AY2956" i="7"/>
  <c r="AY2668" i="7"/>
  <c r="AY2419" i="7"/>
  <c r="AY2297" i="7"/>
  <c r="AY2225" i="7"/>
  <c r="AY2153" i="7"/>
  <c r="AY2081" i="7"/>
  <c r="AY2009" i="7"/>
  <c r="AY1937" i="7"/>
  <c r="AY1865" i="7"/>
  <c r="AY1793" i="7"/>
  <c r="AY3234" i="7"/>
  <c r="AY2468" i="7"/>
  <c r="AY2327" i="7"/>
  <c r="AY3046" i="7"/>
  <c r="AY2758" i="7"/>
  <c r="AY2517" i="7"/>
  <c r="AY2352" i="7"/>
  <c r="AY2346" i="7"/>
  <c r="AY2056" i="7"/>
  <c r="AY1600" i="7"/>
  <c r="AY2295" i="7"/>
  <c r="AY2007" i="7"/>
  <c r="AY1773" i="7"/>
  <c r="AY1640" i="7"/>
  <c r="AY1530" i="7"/>
  <c r="AY1458" i="7"/>
  <c r="AY1386" i="7"/>
  <c r="AY1314" i="7"/>
  <c r="AY1242" i="7"/>
  <c r="AY1170" i="7"/>
  <c r="AY2733" i="7"/>
  <c r="AY1612" i="7"/>
  <c r="AY2619" i="7"/>
  <c r="AY2146" i="7"/>
  <c r="AY1875" i="7"/>
  <c r="AY1684" i="7"/>
  <c r="AY1559" i="7"/>
  <c r="AY1487" i="7"/>
  <c r="AY4189" i="7"/>
  <c r="AY2217" i="7"/>
  <c r="AY1929" i="7"/>
  <c r="AY1578" i="7"/>
  <c r="AY2364" i="7"/>
  <c r="AY1708" i="7"/>
  <c r="AY1571" i="7"/>
  <c r="AY1492" i="7"/>
  <c r="AY1420" i="7"/>
  <c r="AY1348" i="7"/>
  <c r="AY1276" i="7"/>
  <c r="AY1204" i="7"/>
  <c r="AY1132" i="7"/>
  <c r="AY1060" i="7"/>
  <c r="AY988" i="7"/>
  <c r="AY2438" i="7"/>
  <c r="AY2092" i="7"/>
  <c r="AY1690" i="7"/>
  <c r="AY2498" i="7"/>
  <c r="AY5696" i="7"/>
  <c r="AY5477" i="7"/>
  <c r="AY5637" i="7"/>
  <c r="AY5329" i="7"/>
  <c r="AY5860" i="7"/>
  <c r="AY5533" i="7"/>
  <c r="AY5191" i="7"/>
  <c r="AY5096" i="7"/>
  <c r="AY4778" i="7"/>
  <c r="AY4634" i="7"/>
  <c r="AY4453" i="7"/>
  <c r="AY5167" i="7"/>
  <c r="AY4962" i="7"/>
  <c r="AY4561" i="7"/>
  <c r="AY5288" i="7"/>
  <c r="AY5006" i="7"/>
  <c r="AY4777" i="7"/>
  <c r="AY4676" i="7"/>
  <c r="AY5209" i="7"/>
  <c r="AY4832" i="7"/>
  <c r="AY4514" i="7"/>
  <c r="AY5225" i="7"/>
  <c r="AY5023" i="7"/>
  <c r="AY4754" i="7"/>
  <c r="AY4654" i="7"/>
  <c r="AY4507" i="7"/>
  <c r="AY4403" i="7"/>
  <c r="AY4319" i="7"/>
  <c r="AY4229" i="7"/>
  <c r="AY4145" i="7"/>
  <c r="AY4061" i="7"/>
  <c r="AY3971" i="7"/>
  <c r="AY3887" i="7"/>
  <c r="AY5282" i="7"/>
  <c r="AY5056" i="7"/>
  <c r="AY4924" i="7"/>
  <c r="AY4618" i="7"/>
  <c r="AY6015" i="7"/>
  <c r="AY5203" i="7"/>
  <c r="AY5054" i="7"/>
  <c r="AY4862" i="7"/>
  <c r="AY4739" i="7"/>
  <c r="AY4652" i="7"/>
  <c r="AY4532" i="7"/>
  <c r="AY4432" i="7"/>
  <c r="AY5261" i="7"/>
  <c r="AY5077" i="7"/>
  <c r="AY4895" i="7"/>
  <c r="AY4551" i="7"/>
  <c r="AY5636" i="7"/>
  <c r="AY5172" i="7"/>
  <c r="AY5011" i="7"/>
  <c r="AY4822" i="7"/>
  <c r="AY4716" i="7"/>
  <c r="AY4630" i="7"/>
  <c r="AY4992" i="7"/>
  <c r="AY4877" i="7"/>
  <c r="AY4583" i="7"/>
  <c r="AY5135" i="7"/>
  <c r="AY4461" i="7"/>
  <c r="AY4304" i="7"/>
  <c r="AY4196" i="7"/>
  <c r="AY4089" i="7"/>
  <c r="AY3800" i="7"/>
  <c r="AY3721" i="7"/>
  <c r="AY3649" i="7"/>
  <c r="AY4517" i="7"/>
  <c r="AY4312" i="7"/>
  <c r="AY4096" i="7"/>
  <c r="AY3962" i="7"/>
  <c r="AY3876" i="7"/>
  <c r="AY5196" i="7"/>
  <c r="AY4536" i="7"/>
  <c r="AY4177" i="7"/>
  <c r="AY3799" i="7"/>
  <c r="AY3720" i="7"/>
  <c r="AY3648" i="7"/>
  <c r="AY3576" i="7"/>
  <c r="AY5122" i="7"/>
  <c r="AY4386" i="7"/>
  <c r="AY4167" i="7"/>
  <c r="AY3999" i="7"/>
  <c r="AY3903" i="7"/>
  <c r="AY3805" i="7"/>
  <c r="AY4531" i="7"/>
  <c r="AY4338" i="7"/>
  <c r="AY4230" i="7"/>
  <c r="AY4122" i="7"/>
  <c r="AY3982" i="7"/>
  <c r="AY3743" i="7"/>
  <c r="AY3671" i="7"/>
  <c r="AY3599" i="7"/>
  <c r="AY3527" i="7"/>
  <c r="AY3455" i="7"/>
  <c r="AY3383" i="7"/>
  <c r="AY3311" i="7"/>
  <c r="AY3239" i="7"/>
  <c r="AY3167" i="7"/>
  <c r="AY3095" i="7"/>
  <c r="AY4876" i="7"/>
  <c r="AY4354" i="7"/>
  <c r="AY4138" i="7"/>
  <c r="AY3945" i="7"/>
  <c r="AY3859" i="7"/>
  <c r="AY5028" i="7"/>
  <c r="AY4345" i="7"/>
  <c r="AY4129" i="7"/>
  <c r="AY3823" i="7"/>
  <c r="AY3736" i="7"/>
  <c r="AY3664" i="7"/>
  <c r="AY4867" i="7"/>
  <c r="AY4335" i="7"/>
  <c r="AY4119" i="7"/>
  <c r="AY3973" i="7"/>
  <c r="AY3886" i="7"/>
  <c r="AY5751" i="7"/>
  <c r="AY4636" i="7"/>
  <c r="AY4362" i="7"/>
  <c r="AY4254" i="7"/>
  <c r="AY4146" i="7"/>
  <c r="AY3815" i="7"/>
  <c r="AY3729" i="7"/>
  <c r="AY3657" i="7"/>
  <c r="AY3585" i="7"/>
  <c r="AY3513" i="7"/>
  <c r="AY4394" i="7"/>
  <c r="AY4198" i="7"/>
  <c r="AY4020" i="7"/>
  <c r="AY3914" i="7"/>
  <c r="AY3828" i="7"/>
  <c r="AY3662" i="7"/>
  <c r="AY3458" i="7"/>
  <c r="AY3283" i="7"/>
  <c r="AY4287" i="7"/>
  <c r="AY3556" i="7"/>
  <c r="AY3216" i="7"/>
  <c r="AY3099" i="7"/>
  <c r="AY3020" i="7"/>
  <c r="AY2948" i="7"/>
  <c r="AY2876" i="7"/>
  <c r="AY2804" i="7"/>
  <c r="AY2732" i="7"/>
  <c r="AY2660" i="7"/>
  <c r="AY2588" i="7"/>
  <c r="AY4066" i="7"/>
  <c r="AY3536" i="7"/>
  <c r="AY3385" i="7"/>
  <c r="AY3272" i="7"/>
  <c r="AY4901" i="7"/>
  <c r="AY3432" i="7"/>
  <c r="AY3254" i="7"/>
  <c r="AY3084" i="7"/>
  <c r="AY3007" i="7"/>
  <c r="AY2935" i="7"/>
  <c r="AY2863" i="7"/>
  <c r="AY2791" i="7"/>
  <c r="AY2719" i="7"/>
  <c r="AY2647" i="7"/>
  <c r="AY2575" i="7"/>
  <c r="AY3535" i="7"/>
  <c r="AY3382" i="7"/>
  <c r="AY3198" i="7"/>
  <c r="AY4269" i="7"/>
  <c r="AY3604" i="7"/>
  <c r="AY3429" i="7"/>
  <c r="AY3253" i="7"/>
  <c r="AY3118" i="7"/>
  <c r="AY3036" i="7"/>
  <c r="AY2964" i="7"/>
  <c r="AY2892" i="7"/>
  <c r="AY2820" i="7"/>
  <c r="AY2748" i="7"/>
  <c r="AY2676" i="7"/>
  <c r="AY2604" i="7"/>
  <c r="AY2532" i="7"/>
  <c r="AY2460" i="7"/>
  <c r="AY3788" i="7"/>
  <c r="AY3500" i="7"/>
  <c r="AY3360" i="7"/>
  <c r="AY3236" i="7"/>
  <c r="AY3870" i="7"/>
  <c r="AY3195" i="7"/>
  <c r="AY3081" i="7"/>
  <c r="AY3005" i="7"/>
  <c r="AY2933" i="7"/>
  <c r="AY2861" i="7"/>
  <c r="AY2789" i="7"/>
  <c r="AY2717" i="7"/>
  <c r="AY2645" i="7"/>
  <c r="AY2573" i="7"/>
  <c r="AY5075" i="7"/>
  <c r="AY3601" i="7"/>
  <c r="AY3427" i="7"/>
  <c r="AY3250" i="7"/>
  <c r="AY4143" i="7"/>
  <c r="AY3066" i="7"/>
  <c r="AY2776" i="7"/>
  <c r="AY2488" i="7"/>
  <c r="AY2318" i="7"/>
  <c r="AY2246" i="7"/>
  <c r="AY2174" i="7"/>
  <c r="AY2102" i="7"/>
  <c r="AY2030" i="7"/>
  <c r="AY1958" i="7"/>
  <c r="AY1886" i="7"/>
  <c r="AY1814" i="7"/>
  <c r="AY1742" i="7"/>
  <c r="AY3284" i="7"/>
  <c r="AY2471" i="7"/>
  <c r="AY2324" i="7"/>
  <c r="AY3015" i="7"/>
  <c r="AY2727" i="7"/>
  <c r="AY2463" i="7"/>
  <c r="AY2323" i="7"/>
  <c r="AY2251" i="7"/>
  <c r="AY2179" i="7"/>
  <c r="AY2107" i="7"/>
  <c r="AY2035" i="7"/>
  <c r="AY1963" i="7"/>
  <c r="AY1891" i="7"/>
  <c r="AY1819" i="7"/>
  <c r="AY1747" i="7"/>
  <c r="AY1675" i="7"/>
  <c r="AY3486" i="7"/>
  <c r="AY2938" i="7"/>
  <c r="AY2650" i="7"/>
  <c r="AY2421" i="7"/>
  <c r="AY3614" i="7"/>
  <c r="AY2501" i="7"/>
  <c r="AY2355" i="7"/>
  <c r="AY2268" i="7"/>
  <c r="AY2196" i="7"/>
  <c r="AY2124" i="7"/>
  <c r="AY2052" i="7"/>
  <c r="AY1980" i="7"/>
  <c r="AY1908" i="7"/>
  <c r="AY1836" i="7"/>
  <c r="AY1764" i="7"/>
  <c r="AY4082" i="7"/>
  <c r="AY3086" i="7"/>
  <c r="AY2793" i="7"/>
  <c r="AY2541" i="7"/>
  <c r="AY2387" i="7"/>
  <c r="AY3378" i="7"/>
  <c r="AY2932" i="7"/>
  <c r="AY2644" i="7"/>
  <c r="AY2406" i="7"/>
  <c r="AY2291" i="7"/>
  <c r="AY2219" i="7"/>
  <c r="AY2147" i="7"/>
  <c r="AY2075" i="7"/>
  <c r="AY2003" i="7"/>
  <c r="AY1931" i="7"/>
  <c r="AY1859" i="7"/>
  <c r="AY1787" i="7"/>
  <c r="AY3201" i="7"/>
  <c r="AY2459" i="7"/>
  <c r="AY4446" i="7"/>
  <c r="AY3022" i="7"/>
  <c r="AY2734" i="7"/>
  <c r="AY2506" i="7"/>
  <c r="AY2339" i="7"/>
  <c r="AY2320" i="7"/>
  <c r="AY2032" i="7"/>
  <c r="AY1587" i="7"/>
  <c r="AY2271" i="7"/>
  <c r="AY1983" i="7"/>
  <c r="AY1757" i="7"/>
  <c r="AY1632" i="7"/>
  <c r="AY1524" i="7"/>
  <c r="AY1452" i="7"/>
  <c r="AY1380" i="7"/>
  <c r="AY1308" i="7"/>
  <c r="AY1236" i="7"/>
  <c r="AY1164" i="7"/>
  <c r="AY2637" i="7"/>
  <c r="AY1599" i="7"/>
  <c r="AY2475" i="7"/>
  <c r="AY2122" i="7"/>
  <c r="AY1857" i="7"/>
  <c r="AY1668" i="7"/>
  <c r="AY1553" i="7"/>
  <c r="AY1481" i="7"/>
  <c r="AY3578" i="7"/>
  <c r="AY2193" i="7"/>
  <c r="AY1768" i="7"/>
  <c r="AY1565" i="7"/>
  <c r="AY2338" i="7"/>
  <c r="AY1700" i="7"/>
  <c r="AY1558" i="7"/>
  <c r="AY1486" i="7"/>
  <c r="AY1414" i="7"/>
  <c r="AY1342" i="7"/>
  <c r="AY1270" i="7"/>
  <c r="AY1198" i="7"/>
  <c r="AY1126" i="7"/>
  <c r="AY1054" i="7"/>
  <c r="AY982" i="7"/>
  <c r="AY2359" i="7"/>
  <c r="AY2068" i="7"/>
  <c r="AY1674" i="7"/>
  <c r="AY2465" i="7"/>
  <c r="AY2091" i="7"/>
  <c r="AY1833" i="7"/>
  <c r="AY1643" i="7"/>
  <c r="AY1533" i="7"/>
  <c r="AY1461" i="7"/>
  <c r="AY1389" i="7"/>
  <c r="AY1317" i="7"/>
  <c r="AY1245" i="7"/>
  <c r="AY1173" i="7"/>
  <c r="AY2781" i="7"/>
  <c r="AY1622" i="7"/>
  <c r="AY2763" i="7"/>
  <c r="AY2182" i="7"/>
  <c r="AY1900" i="7"/>
  <c r="AY1696" i="7"/>
  <c r="AY1569" i="7"/>
  <c r="AY1490" i="7"/>
  <c r="AY1418" i="7"/>
  <c r="AY1346" i="7"/>
  <c r="AY1274" i="7"/>
  <c r="AY1202" i="7"/>
  <c r="AY1130" i="7"/>
  <c r="AY1058" i="7"/>
  <c r="AY1355" i="7"/>
  <c r="AY1071" i="7"/>
  <c r="AY939" i="7"/>
  <c r="AY853" i="7"/>
  <c r="AY781" i="7"/>
  <c r="AY709" i="7"/>
  <c r="AY637" i="7"/>
  <c r="AY565" i="7"/>
  <c r="AY493" i="7"/>
  <c r="AY421" i="7"/>
  <c r="AY349" i="7"/>
  <c r="AY1501" i="7"/>
  <c r="AY995" i="7"/>
  <c r="AY1375" i="7"/>
  <c r="AY1080" i="7"/>
  <c r="AY925" i="7"/>
  <c r="AY5576" i="7"/>
  <c r="AY5349" i="7"/>
  <c r="AY5629" i="7"/>
  <c r="AY5322" i="7"/>
  <c r="AY5848" i="7"/>
  <c r="AY5524" i="7"/>
  <c r="AY6126" i="7"/>
  <c r="AY5084" i="7"/>
  <c r="AY4771" i="7"/>
  <c r="AY4627" i="7"/>
  <c r="AY4447" i="7"/>
  <c r="AY5155" i="7"/>
  <c r="AY4954" i="7"/>
  <c r="AY4548" i="7"/>
  <c r="AY5268" i="7"/>
  <c r="AY4988" i="7"/>
  <c r="AY4770" i="7"/>
  <c r="AY4669" i="7"/>
  <c r="AY5034" i="7"/>
  <c r="AY4817" i="7"/>
  <c r="AY4488" i="7"/>
  <c r="AY5189" i="7"/>
  <c r="AY5005" i="7"/>
  <c r="AY4747" i="7"/>
  <c r="AY4646" i="7"/>
  <c r="AY4481" i="7"/>
  <c r="AY4397" i="7"/>
  <c r="AY4313" i="7"/>
  <c r="AY4223" i="7"/>
  <c r="AY4139" i="7"/>
  <c r="AY4049" i="7"/>
  <c r="AY3965" i="7"/>
  <c r="AY3881" i="7"/>
  <c r="AY5262" i="7"/>
  <c r="AY5044" i="7"/>
  <c r="AY4906" i="7"/>
  <c r="AY4611" i="7"/>
  <c r="AY5919" i="7"/>
  <c r="AY5186" i="7"/>
  <c r="AY5042" i="7"/>
  <c r="AY4847" i="7"/>
  <c r="AY4732" i="7"/>
  <c r="AY4645" i="7"/>
  <c r="AY4519" i="7"/>
  <c r="AY4426" i="7"/>
  <c r="AY5222" i="7"/>
  <c r="AY5065" i="7"/>
  <c r="AY4878" i="7"/>
  <c r="AY4538" i="7"/>
  <c r="AY5582" i="7"/>
  <c r="AY5160" i="7"/>
  <c r="AY4993" i="7"/>
  <c r="AY4813" i="7"/>
  <c r="AY4709" i="7"/>
  <c r="AY4616" i="7"/>
  <c r="AY4984" i="7"/>
  <c r="AY4868" i="7"/>
  <c r="AY4570" i="7"/>
  <c r="AY5063" i="7"/>
  <c r="AY4443" i="7"/>
  <c r="AY4296" i="7"/>
  <c r="AY4188" i="7"/>
  <c r="AY4074" i="7"/>
  <c r="AY3787" i="7"/>
  <c r="AY3715" i="7"/>
  <c r="AY3643" i="7"/>
  <c r="AY4497" i="7"/>
  <c r="AY4294" i="7"/>
  <c r="AY4081" i="7"/>
  <c r="AY3955" i="7"/>
  <c r="AY3868" i="7"/>
  <c r="AY5123" i="7"/>
  <c r="AY4376" i="7"/>
  <c r="AY4159" i="7"/>
  <c r="AY3786" i="7"/>
  <c r="AY3714" i="7"/>
  <c r="AY3642" i="7"/>
  <c r="AY3570" i="7"/>
  <c r="AY5050" i="7"/>
  <c r="AY4365" i="7"/>
  <c r="AY4149" i="7"/>
  <c r="AY3984" i="7"/>
  <c r="AY3896" i="7"/>
  <c r="AY3792" i="7"/>
  <c r="AY4492" i="7"/>
  <c r="AY4328" i="7"/>
  <c r="AY4220" i="7"/>
  <c r="AY4112" i="7"/>
  <c r="AY3824" i="7"/>
  <c r="AY3737" i="7"/>
  <c r="AY3665" i="7"/>
  <c r="AY3593" i="7"/>
  <c r="AY3521" i="7"/>
  <c r="AY3449" i="7"/>
  <c r="AY3377" i="7"/>
  <c r="AY3305" i="7"/>
  <c r="AY3233" i="7"/>
  <c r="AY3161" i="7"/>
  <c r="AY3089" i="7"/>
  <c r="AY4828" i="7"/>
  <c r="AY4336" i="7"/>
  <c r="AY4120" i="7"/>
  <c r="AY3938" i="7"/>
  <c r="AY3852" i="7"/>
  <c r="AY4772" i="7"/>
  <c r="AY4327" i="7"/>
  <c r="AY4111" i="7"/>
  <c r="AY3810" i="7"/>
  <c r="AY3730" i="7"/>
  <c r="AY3658" i="7"/>
  <c r="AY4819" i="7"/>
  <c r="AY4317" i="7"/>
  <c r="AY4101" i="7"/>
  <c r="AY3966" i="7"/>
  <c r="AY3879" i="7"/>
  <c r="AY5255" i="7"/>
  <c r="AY4603" i="7"/>
  <c r="AY4352" i="7"/>
  <c r="AY4244" i="7"/>
  <c r="AY4136" i="7"/>
  <c r="AY3802" i="7"/>
  <c r="AY3723" i="7"/>
  <c r="AY3651" i="7"/>
  <c r="AY3579" i="7"/>
  <c r="AY5427" i="7"/>
  <c r="AY4381" i="7"/>
  <c r="AY4180" i="7"/>
  <c r="AY4011" i="7"/>
  <c r="AY3907" i="7"/>
  <c r="AY3821" i="7"/>
  <c r="AY3631" i="7"/>
  <c r="AY3446" i="7"/>
  <c r="AY3265" i="7"/>
  <c r="AY4233" i="7"/>
  <c r="AY3538" i="7"/>
  <c r="AY3207" i="7"/>
  <c r="AY3092" i="7"/>
  <c r="AY3014" i="7"/>
  <c r="AY2942" i="7"/>
  <c r="AY2870" i="7"/>
  <c r="AY2798" i="7"/>
  <c r="AY2726" i="7"/>
  <c r="AY2654" i="7"/>
  <c r="AY2582" i="7"/>
  <c r="AY4018" i="7"/>
  <c r="AY3518" i="7"/>
  <c r="AY3373" i="7"/>
  <c r="AY3264" i="7"/>
  <c r="AY4392" i="7"/>
  <c r="AY3420" i="7"/>
  <c r="AY3230" i="7"/>
  <c r="AY3076" i="7"/>
  <c r="AY3001" i="7"/>
  <c r="AY2929" i="7"/>
  <c r="AY2857" i="7"/>
  <c r="AY2785" i="7"/>
  <c r="AY2713" i="7"/>
  <c r="AY2641" i="7"/>
  <c r="AY2569" i="7"/>
  <c r="AY3517" i="7"/>
  <c r="AY3370" i="7"/>
  <c r="AY3189" i="7"/>
  <c r="AY4215" i="7"/>
  <c r="AY3586" i="7"/>
  <c r="AY3417" i="7"/>
  <c r="AY3244" i="7"/>
  <c r="AY3111" i="7"/>
  <c r="AY3030" i="7"/>
  <c r="AY2958" i="7"/>
  <c r="AY2886" i="7"/>
  <c r="AY2814" i="7"/>
  <c r="AY2742" i="7"/>
  <c r="AY2670" i="7"/>
  <c r="AY2598" i="7"/>
  <c r="AY2526" i="7"/>
  <c r="AY2454" i="7"/>
  <c r="AY3752" i="7"/>
  <c r="AY3488" i="7"/>
  <c r="AY3350" i="7"/>
  <c r="AY3212" i="7"/>
  <c r="AY3358" i="7"/>
  <c r="AY3180" i="7"/>
  <c r="AY3074" i="7"/>
  <c r="AY2999" i="7"/>
  <c r="AY2927" i="7"/>
  <c r="AY2855" i="7"/>
  <c r="AY2783" i="7"/>
  <c r="AY2711" i="7"/>
  <c r="AY2639" i="7"/>
  <c r="AY2567" i="7"/>
  <c r="AY4758" i="7"/>
  <c r="AY3583" i="7"/>
  <c r="AY3415" i="7"/>
  <c r="AY3235" i="7"/>
  <c r="AY3949" i="7"/>
  <c r="AY3040" i="7"/>
  <c r="AY2752" i="7"/>
  <c r="AY2464" i="7"/>
  <c r="AY2312" i="7"/>
  <c r="AY2240" i="7"/>
  <c r="AY2168" i="7"/>
  <c r="AY2096" i="7"/>
  <c r="AY2024" i="7"/>
  <c r="AY1952" i="7"/>
  <c r="AY1880" i="7"/>
  <c r="AY1808" i="7"/>
  <c r="AY1736" i="7"/>
  <c r="AY3249" i="7"/>
  <c r="AY2456" i="7"/>
  <c r="AY5009" i="7"/>
  <c r="AY2991" i="7"/>
  <c r="AY2703" i="7"/>
  <c r="AY2455" i="7"/>
  <c r="AY2317" i="7"/>
  <c r="AY2245" i="7"/>
  <c r="AY2173" i="7"/>
  <c r="AY2101" i="7"/>
  <c r="AY2029" i="7"/>
  <c r="AY1957" i="7"/>
  <c r="AY1885" i="7"/>
  <c r="AY1813" i="7"/>
  <c r="AY1741" i="7"/>
  <c r="AY1669" i="7"/>
  <c r="AY3438" i="7"/>
  <c r="AY2914" i="7"/>
  <c r="AY2626" i="7"/>
  <c r="AY2408" i="7"/>
  <c r="AY3542" i="7"/>
  <c r="AY2486" i="7"/>
  <c r="AY2342" i="7"/>
  <c r="AY2262" i="7"/>
  <c r="AY2190" i="7"/>
  <c r="AY2118" i="7"/>
  <c r="AY2046" i="7"/>
  <c r="AY1974" i="7"/>
  <c r="AY1902" i="7"/>
  <c r="AY1830" i="7"/>
  <c r="AY1758" i="7"/>
  <c r="AY3898" i="7"/>
  <c r="AY3057" i="7"/>
  <c r="AY2769" i="7"/>
  <c r="AY2530" i="7"/>
  <c r="AY2374" i="7"/>
  <c r="AY3339" i="7"/>
  <c r="AY2908" i="7"/>
  <c r="AY2620" i="7"/>
  <c r="AY2393" i="7"/>
  <c r="AY2285" i="7"/>
  <c r="AY2213" i="7"/>
  <c r="AY2141" i="7"/>
  <c r="AY2069" i="7"/>
  <c r="AY1997" i="7"/>
  <c r="AY1925" i="7"/>
  <c r="AY1853" i="7"/>
  <c r="AY4243" i="7"/>
  <c r="AY3138" i="7"/>
  <c r="AY2445" i="7"/>
  <c r="AY4197" i="7"/>
  <c r="AY2998" i="7"/>
  <c r="AY2710" i="7"/>
  <c r="AY2482" i="7"/>
  <c r="AY2326" i="7"/>
  <c r="AY2296" i="7"/>
  <c r="AY2008" i="7"/>
  <c r="AY1574" i="7"/>
  <c r="AY2247" i="7"/>
  <c r="AY1959" i="7"/>
  <c r="AY1731" i="7"/>
  <c r="AY1619" i="7"/>
  <c r="AY1518" i="7"/>
  <c r="AY1446" i="7"/>
  <c r="AY1374" i="7"/>
  <c r="AY1302" i="7"/>
  <c r="AY1230" i="7"/>
  <c r="AY1158" i="7"/>
  <c r="AY2559" i="7"/>
  <c r="AY1586" i="7"/>
  <c r="AY2418" i="7"/>
  <c r="AY2098" i="7"/>
  <c r="AY1839" i="7"/>
  <c r="AY1660" i="7"/>
  <c r="AY1547" i="7"/>
  <c r="AY1475" i="7"/>
  <c r="AY3366" i="7"/>
  <c r="AY2169" i="7"/>
  <c r="AY5494" i="7"/>
  <c r="AY5277" i="7"/>
  <c r="AY5611" i="7"/>
  <c r="AY5296" i="7"/>
  <c r="AY5824" i="7"/>
  <c r="AY5500" i="7"/>
  <c r="AY5883" i="7"/>
  <c r="AY5060" i="7"/>
  <c r="AY4757" i="7"/>
  <c r="AY4588" i="7"/>
  <c r="AY4429" i="7"/>
  <c r="AY5119" i="7"/>
  <c r="AY4926" i="7"/>
  <c r="AY4515" i="7"/>
  <c r="AY5178" i="7"/>
  <c r="AY4934" i="7"/>
  <c r="AY4763" i="7"/>
  <c r="AY4655" i="7"/>
  <c r="AY5015" i="7"/>
  <c r="AY4808" i="7"/>
  <c r="AY6393" i="7"/>
  <c r="AY5177" i="7"/>
  <c r="AY4969" i="7"/>
  <c r="AY4740" i="7"/>
  <c r="AY4639" i="7"/>
  <c r="AY4475" i="7"/>
  <c r="AY4391" i="7"/>
  <c r="AY4301" i="7"/>
  <c r="AY4217" i="7"/>
  <c r="AY4133" i="7"/>
  <c r="AY4043" i="7"/>
  <c r="AY3959" i="7"/>
  <c r="AY3869" i="7"/>
  <c r="AY5223" i="7"/>
  <c r="AY5033" i="7"/>
  <c r="AY4896" i="7"/>
  <c r="AY4598" i="7"/>
  <c r="AY5847" i="7"/>
  <c r="AY5174" i="7"/>
  <c r="AY5032" i="7"/>
  <c r="AY4838" i="7"/>
  <c r="AY4724" i="7"/>
  <c r="AY4638" i="7"/>
  <c r="AY4506" i="7"/>
  <c r="AY4420" i="7"/>
  <c r="AY5202" i="7"/>
  <c r="AY5053" i="7"/>
  <c r="AY4854" i="7"/>
  <c r="AY4525" i="7"/>
  <c r="AY5531" i="7"/>
  <c r="AY5148" i="7"/>
  <c r="AY4975" i="7"/>
  <c r="AY4798" i="7"/>
  <c r="AY4702" i="7"/>
  <c r="AY6236" i="7"/>
  <c r="AY4974" i="7"/>
  <c r="AY4853" i="7"/>
  <c r="AY4563" i="7"/>
  <c r="AY5000" i="7"/>
  <c r="AY4425" i="7"/>
  <c r="AY4286" i="7"/>
  <c r="AY4178" i="7"/>
  <c r="AY4065" i="7"/>
  <c r="AY3781" i="7"/>
  <c r="AY3709" i="7"/>
  <c r="AY3637" i="7"/>
  <c r="AY4478" i="7"/>
  <c r="AY4276" i="7"/>
  <c r="AY4072" i="7"/>
  <c r="AY3948" i="7"/>
  <c r="AY3861" i="7"/>
  <c r="AY5051" i="7"/>
  <c r="AY4357" i="7"/>
  <c r="AY4141" i="7"/>
  <c r="AY3780" i="7"/>
  <c r="AY3708" i="7"/>
  <c r="AY3636" i="7"/>
  <c r="AY3564" i="7"/>
  <c r="AY4991" i="7"/>
  <c r="AY4347" i="7"/>
  <c r="AY4131" i="7"/>
  <c r="AY3975" i="7"/>
  <c r="AY3889" i="7"/>
  <c r="AY5895" i="7"/>
  <c r="AY4473" i="7"/>
  <c r="AY4320" i="7"/>
  <c r="AY4212" i="7"/>
  <c r="AY4104" i="7"/>
  <c r="AY3811" i="7"/>
  <c r="AY3731" i="7"/>
  <c r="AY3659" i="7"/>
  <c r="AY3587" i="7"/>
  <c r="AY3515" i="7"/>
  <c r="AY3443" i="7"/>
  <c r="AY3371" i="7"/>
  <c r="AY3299" i="7"/>
  <c r="AY3227" i="7"/>
  <c r="AY3155" i="7"/>
  <c r="AY3083" i="7"/>
  <c r="AY4780" i="7"/>
  <c r="AY4318" i="7"/>
  <c r="AY4102" i="7"/>
  <c r="AY3931" i="7"/>
  <c r="AY3844" i="7"/>
  <c r="AY4729" i="7"/>
  <c r="AY4309" i="7"/>
  <c r="AY4086" i="7"/>
  <c r="AY3803" i="7"/>
  <c r="AY3724" i="7"/>
  <c r="AY3652" i="7"/>
  <c r="AY4567" i="7"/>
  <c r="AY4299" i="7"/>
  <c r="AY4093" i="7"/>
  <c r="AY3958" i="7"/>
  <c r="AY3872" i="7"/>
  <c r="AY5159" i="7"/>
  <c r="AY4564" i="7"/>
  <c r="AY4344" i="7"/>
  <c r="AY4236" i="7"/>
  <c r="AY4128" i="7"/>
  <c r="AY3789" i="7"/>
  <c r="AY3717" i="7"/>
  <c r="AY3645" i="7"/>
  <c r="AY3573" i="7"/>
  <c r="AY5158" i="7"/>
  <c r="AY4370" i="7"/>
  <c r="AY4162" i="7"/>
  <c r="AY3996" i="7"/>
  <c r="AY3900" i="7"/>
  <c r="AY3808" i="7"/>
  <c r="AY3613" i="7"/>
  <c r="AY3434" i="7"/>
  <c r="AY3248" i="7"/>
  <c r="AY4179" i="7"/>
  <c r="AY3520" i="7"/>
  <c r="AY3192" i="7"/>
  <c r="AY3085" i="7"/>
  <c r="AY3008" i="7"/>
  <c r="AY2936" i="7"/>
  <c r="AY2864" i="7"/>
  <c r="AY2792" i="7"/>
  <c r="AY2720" i="7"/>
  <c r="AY2648" i="7"/>
  <c r="AY2576" i="7"/>
  <c r="AY3801" i="7"/>
  <c r="AY3505" i="7"/>
  <c r="AY3362" i="7"/>
  <c r="AY3247" i="7"/>
  <c r="AY3970" i="7"/>
  <c r="AY3408" i="7"/>
  <c r="AY3206" i="7"/>
  <c r="AY3069" i="7"/>
  <c r="AY2995" i="7"/>
  <c r="AY2923" i="7"/>
  <c r="AY2851" i="7"/>
  <c r="AY2779" i="7"/>
  <c r="AY2707" i="7"/>
  <c r="AY2635" i="7"/>
  <c r="AY4380" i="7"/>
  <c r="AY3502" i="7"/>
  <c r="AY3361" i="7"/>
  <c r="AY3174" i="7"/>
  <c r="AY4161" i="7"/>
  <c r="AY3568" i="7"/>
  <c r="AY3405" i="7"/>
  <c r="AY3229" i="7"/>
  <c r="AY3104" i="7"/>
  <c r="AY3024" i="7"/>
  <c r="AY2952" i="7"/>
  <c r="AY2880" i="7"/>
  <c r="AY2808" i="7"/>
  <c r="AY2736" i="7"/>
  <c r="AY2664" i="7"/>
  <c r="AY2592" i="7"/>
  <c r="AY2520" i="7"/>
  <c r="AY5147" i="7"/>
  <c r="AY3716" i="7"/>
  <c r="AY3476" i="7"/>
  <c r="AY3342" i="7"/>
  <c r="AY3188" i="7"/>
  <c r="AY3340" i="7"/>
  <c r="AY3171" i="7"/>
  <c r="AY3067" i="7"/>
  <c r="AY2993" i="7"/>
  <c r="AY2921" i="7"/>
  <c r="AY2849" i="7"/>
  <c r="AY2777" i="7"/>
  <c r="AY2705" i="7"/>
  <c r="AY2633" i="7"/>
  <c r="AY2561" i="7"/>
  <c r="AY4562" i="7"/>
  <c r="AY3565" i="7"/>
  <c r="AY3403" i="7"/>
  <c r="AY3226" i="7"/>
  <c r="AY3562" i="7"/>
  <c r="AY3016" i="7"/>
  <c r="AY2728" i="7"/>
  <c r="AY2442" i="7"/>
  <c r="AY2306" i="7"/>
  <c r="AY2234" i="7"/>
  <c r="AY2162" i="7"/>
  <c r="AY2090" i="7"/>
  <c r="AY2018" i="7"/>
  <c r="AY1946" i="7"/>
  <c r="AY1874" i="7"/>
  <c r="AY1802" i="7"/>
  <c r="AY4351" i="7"/>
  <c r="AY3186" i="7"/>
  <c r="AY2448" i="7"/>
  <c r="AY3942" i="7"/>
  <c r="AY2967" i="7"/>
  <c r="AY2679" i="7"/>
  <c r="AY2441" i="7"/>
  <c r="AY2311" i="7"/>
  <c r="AY2239" i="7"/>
  <c r="AY2167" i="7"/>
  <c r="AY2095" i="7"/>
  <c r="AY2023" i="7"/>
  <c r="AY1951" i="7"/>
  <c r="AY1879" i="7"/>
  <c r="AY1807" i="7"/>
  <c r="AY1735" i="7"/>
  <c r="AY1663" i="7"/>
  <c r="AY3390" i="7"/>
  <c r="AY2890" i="7"/>
  <c r="AY2602" i="7"/>
  <c r="AY2401" i="7"/>
  <c r="AY3484" i="7"/>
  <c r="AY2477" i="7"/>
  <c r="AY2335" i="7"/>
  <c r="AY2256" i="7"/>
  <c r="AY2184" i="7"/>
  <c r="AY2112" i="7"/>
  <c r="AY2040" i="7"/>
  <c r="AY1968" i="7"/>
  <c r="AY1896" i="7"/>
  <c r="AY1824" i="7"/>
  <c r="AY1752" i="7"/>
  <c r="AY3483" i="7"/>
  <c r="AY3033" i="7"/>
  <c r="AY2745" i="7"/>
  <c r="AY2510" i="7"/>
  <c r="AY2361" i="7"/>
  <c r="AY3303" i="7"/>
  <c r="AY2884" i="7"/>
  <c r="AY2564" i="7"/>
  <c r="AY2380" i="7"/>
  <c r="AY2279" i="7"/>
  <c r="AY2207" i="7"/>
  <c r="AY2135" i="7"/>
  <c r="AY2063" i="7"/>
  <c r="AY1991" i="7"/>
  <c r="AY1919" i="7"/>
  <c r="AY1847" i="7"/>
  <c r="AY3704" i="7"/>
  <c r="AY2596" i="7"/>
  <c r="AY2432" i="7"/>
  <c r="AY3820" i="7"/>
  <c r="AY2974" i="7"/>
  <c r="AY2686" i="7"/>
  <c r="AY2458" i="7"/>
  <c r="AY4541" i="7"/>
  <c r="AY2272" i="7"/>
  <c r="AY1984" i="7"/>
  <c r="AY1567" i="7"/>
  <c r="AY2223" i="7"/>
  <c r="AY1935" i="7"/>
  <c r="AY1720" i="7"/>
  <c r="AY1606" i="7"/>
  <c r="AY1512" i="7"/>
  <c r="AY1440" i="7"/>
  <c r="AY1368" i="7"/>
  <c r="AY1296" i="7"/>
  <c r="AY1224" i="7"/>
  <c r="AY1152" i="7"/>
  <c r="AY2515" i="7"/>
  <c r="AY1579" i="7"/>
  <c r="AY2392" i="7"/>
  <c r="AY2074" i="7"/>
  <c r="AY1821" i="7"/>
  <c r="AY1653" i="7"/>
  <c r="AY1541" i="7"/>
  <c r="AY1469" i="7"/>
  <c r="AY3225" i="7"/>
  <c r="AY2145" i="7"/>
  <c r="AY1739" i="7"/>
  <c r="AY3100" i="7"/>
  <c r="AY1888" i="7"/>
  <c r="AY1659" i="7"/>
  <c r="AY1546" i="7"/>
  <c r="AY1474" i="7"/>
  <c r="AY1402" i="7"/>
  <c r="AY1330" i="7"/>
  <c r="AY1258" i="7"/>
  <c r="AY1186" i="7"/>
  <c r="AY1114" i="7"/>
  <c r="AY1042" i="7"/>
  <c r="AY970" i="7"/>
  <c r="AY2308" i="7"/>
  <c r="AY2020" i="7"/>
  <c r="AY1623" i="7"/>
  <c r="AY2332" i="7"/>
  <c r="AY2043" i="7"/>
  <c r="AY1797" i="7"/>
  <c r="AY1629" i="7"/>
  <c r="AY1521" i="7"/>
  <c r="AY1449" i="7"/>
  <c r="AY1377" i="7"/>
  <c r="AY1305" i="7"/>
  <c r="AY1233" i="7"/>
  <c r="AY1161" i="7"/>
  <c r="AY2590" i="7"/>
  <c r="AY1602" i="7"/>
  <c r="AY2528" i="7"/>
  <c r="AY2134" i="7"/>
  <c r="AY1864" i="7"/>
  <c r="AY1672" i="7"/>
  <c r="AY1550" i="7"/>
  <c r="AY1478" i="7"/>
  <c r="AY1406" i="7"/>
  <c r="AY1334" i="7"/>
  <c r="AY1262" i="7"/>
  <c r="AY1190" i="7"/>
  <c r="AY97" i="7"/>
  <c r="AY206" i="7"/>
  <c r="AY265" i="7"/>
  <c r="AY339" i="7"/>
  <c r="AY283" i="7"/>
  <c r="AY191" i="7"/>
  <c r="AY23" i="7"/>
  <c r="AY253" i="7"/>
  <c r="AY518" i="7"/>
  <c r="AY735" i="7"/>
  <c r="AY1105" i="7"/>
  <c r="AY185" i="7"/>
  <c r="AY327" i="7"/>
  <c r="AY591" i="7"/>
  <c r="AY1309" i="7"/>
  <c r="AY129" i="7"/>
  <c r="AY223" i="7"/>
  <c r="AY789" i="7"/>
  <c r="AY1333" i="7"/>
  <c r="AY180" i="7"/>
  <c r="AY470" i="7"/>
  <c r="AY686" i="7"/>
  <c r="AY82" i="7"/>
  <c r="AY154" i="7"/>
  <c r="AY256" i="7"/>
  <c r="AY525" i="7"/>
  <c r="AY969" i="7"/>
  <c r="AY38" i="7"/>
  <c r="AY333" i="7"/>
  <c r="AY1008" i="7"/>
  <c r="AY95" i="7"/>
  <c r="AY175" i="7"/>
  <c r="AY268" i="7"/>
  <c r="AY58" i="7"/>
  <c r="AY422" i="7"/>
  <c r="AY638" i="7"/>
  <c r="AY1387" i="7"/>
  <c r="AY120" i="7"/>
  <c r="AY205" i="7"/>
  <c r="AY441" i="7"/>
  <c r="AY657" i="7"/>
  <c r="AY948" i="7"/>
  <c r="AY44" i="7"/>
  <c r="AY381" i="7"/>
  <c r="AY746" i="7"/>
  <c r="AY818" i="7"/>
  <c r="AY890" i="7"/>
  <c r="AY1033" i="7"/>
  <c r="AY921" i="7"/>
  <c r="AY1115" i="7"/>
  <c r="AY1409" i="7"/>
  <c r="AY2205" i="7"/>
  <c r="AY1127" i="7"/>
  <c r="AY2377" i="7"/>
  <c r="AY376" i="7"/>
  <c r="AY448" i="7"/>
  <c r="AY520" i="7"/>
  <c r="AY592" i="7"/>
  <c r="AY664" i="7"/>
  <c r="AY736" i="7"/>
  <c r="AY808" i="7"/>
  <c r="AY880" i="7"/>
  <c r="AY973" i="7"/>
  <c r="AY1223" i="7"/>
  <c r="AY2229" i="7"/>
  <c r="AY1561" i="7"/>
  <c r="AY287" i="7"/>
  <c r="AY359" i="7"/>
  <c r="AY431" i="7"/>
  <c r="AY503" i="7"/>
  <c r="AY575" i="7"/>
  <c r="AY647" i="7"/>
  <c r="AY719" i="7"/>
  <c r="AY791" i="7"/>
  <c r="AY863" i="7"/>
  <c r="AY966" i="7"/>
  <c r="AY1109" i="7"/>
  <c r="AY2404" i="7"/>
  <c r="AY1099" i="7"/>
  <c r="AY1423" i="7"/>
  <c r="AY240" i="7"/>
  <c r="AY312" i="7"/>
  <c r="AY384" i="7"/>
  <c r="AY456" i="7"/>
  <c r="AY528" i="7"/>
  <c r="AY600" i="7"/>
  <c r="AY672" i="7"/>
  <c r="AY744" i="7"/>
  <c r="AY816" i="7"/>
  <c r="AY888" i="7"/>
  <c r="AY1049" i="7"/>
  <c r="AY1351" i="7"/>
  <c r="AY1031" i="7"/>
  <c r="AY1774" i="7"/>
  <c r="AY391" i="7"/>
  <c r="AY475" i="7"/>
  <c r="AY559" i="7"/>
  <c r="AY649" i="7"/>
  <c r="AY733" i="7"/>
  <c r="AY823" i="7"/>
  <c r="AY907" i="7"/>
  <c r="AY1061" i="7"/>
  <c r="AY1403" i="7"/>
  <c r="AY1082" i="7"/>
  <c r="AY1178" i="7"/>
  <c r="AY1316" i="7"/>
  <c r="AY1460" i="7"/>
  <c r="AY1642" i="7"/>
  <c r="AY2062" i="7"/>
  <c r="AY1563" i="7"/>
  <c r="AY3986" i="7"/>
  <c r="AY1287" i="7"/>
  <c r="AY1431" i="7"/>
  <c r="AY1596" i="7"/>
  <c r="AY1971" i="7"/>
  <c r="AY1726" i="7"/>
  <c r="AY994" i="7"/>
  <c r="AY1300" i="7"/>
  <c r="AY2613" i="7"/>
  <c r="AY21" i="7"/>
  <c r="AY121" i="7"/>
  <c r="AY1023" i="7"/>
  <c r="AY1113" i="7"/>
  <c r="AY60" i="7"/>
  <c r="AY1315" i="7"/>
  <c r="AY235" i="7"/>
  <c r="AY29" i="7"/>
  <c r="AY262" i="7"/>
  <c r="AY536" i="7"/>
  <c r="AY759" i="7"/>
  <c r="AY1147" i="7"/>
  <c r="AY193" i="7"/>
  <c r="AY356" i="7"/>
  <c r="AY609" i="7"/>
  <c r="AY1471" i="7"/>
  <c r="AY135" i="7"/>
  <c r="AY230" i="7"/>
  <c r="AY813" i="7"/>
  <c r="AY1507" i="7"/>
  <c r="AY216" i="7"/>
  <c r="AY488" i="7"/>
  <c r="AY704" i="7"/>
  <c r="AY88" i="7"/>
  <c r="AY167" i="7"/>
  <c r="AY267" i="7"/>
  <c r="AY543" i="7"/>
  <c r="AY1005" i="7"/>
  <c r="AY51" i="7"/>
  <c r="AY362" i="7"/>
  <c r="AY1044" i="7"/>
  <c r="AY101" i="7"/>
  <c r="AY182" i="7"/>
  <c r="AY279" i="7"/>
  <c r="AY162" i="7"/>
  <c r="AY440" i="7"/>
  <c r="AY656" i="7"/>
  <c r="AY1588" i="7"/>
  <c r="AY126" i="7"/>
  <c r="AY212" i="7"/>
  <c r="AY459" i="7"/>
  <c r="AY675" i="7"/>
  <c r="AY980" i="7"/>
  <c r="AY48" i="7"/>
  <c r="AY410" i="7"/>
  <c r="AY752" i="7"/>
  <c r="AY824" i="7"/>
  <c r="AY896" i="7"/>
  <c r="AY1073" i="7"/>
  <c r="AY934" i="7"/>
  <c r="AY1125" i="7"/>
  <c r="AY1441" i="7"/>
  <c r="AY922" i="7"/>
  <c r="AY1137" i="7"/>
  <c r="AY2572" i="7"/>
  <c r="AY382" i="7"/>
  <c r="AY454" i="7"/>
  <c r="AY526" i="7"/>
  <c r="AY598" i="7"/>
  <c r="AY670" i="7"/>
  <c r="AY742" i="7"/>
  <c r="AY814" i="7"/>
  <c r="AY886" i="7"/>
  <c r="AY991" i="7"/>
  <c r="AY1247" i="7"/>
  <c r="AY2378" i="7"/>
  <c r="AY1641" i="7"/>
  <c r="AY293" i="7"/>
  <c r="AY365" i="7"/>
  <c r="AY437" i="7"/>
  <c r="AY509" i="7"/>
  <c r="AY581" i="7"/>
  <c r="AY653" i="7"/>
  <c r="AY725" i="7"/>
  <c r="AY797" i="7"/>
  <c r="AY869" i="7"/>
  <c r="AY974" i="7"/>
  <c r="AY1119" i="7"/>
  <c r="AY3294" i="7"/>
  <c r="AY1110" i="7"/>
  <c r="AY1459" i="7"/>
  <c r="AY246" i="7"/>
  <c r="AY318" i="7"/>
  <c r="AY390" i="7"/>
  <c r="AY462" i="7"/>
  <c r="AY534" i="7"/>
  <c r="AY606" i="7"/>
  <c r="AY678" i="7"/>
  <c r="AY750" i="7"/>
  <c r="AY822" i="7"/>
  <c r="AY894" i="7"/>
  <c r="AY1059" i="7"/>
  <c r="AY1399" i="7"/>
  <c r="AY1050" i="7"/>
  <c r="AY1881" i="7"/>
  <c r="AY397" i="7"/>
  <c r="AY481" i="7"/>
  <c r="AY571" i="7"/>
  <c r="AY655" i="7"/>
  <c r="AY739" i="7"/>
  <c r="AY829" i="7"/>
  <c r="AY913" i="7"/>
  <c r="AY1081" i="7"/>
  <c r="AY1575" i="7"/>
  <c r="AY1088" i="7"/>
  <c r="AY1184" i="7"/>
  <c r="AY1322" i="7"/>
  <c r="AY1466" i="7"/>
  <c r="AY1649" i="7"/>
  <c r="AY2086" i="7"/>
  <c r="AY1576" i="7"/>
  <c r="AY1149" i="7"/>
  <c r="AY1293" i="7"/>
  <c r="AY1437" i="7"/>
  <c r="AY1609" i="7"/>
  <c r="AY1995" i="7"/>
  <c r="AY1780" i="7"/>
  <c r="AY1012" i="7"/>
  <c r="AY1336" i="7"/>
  <c r="AY3364" i="7"/>
  <c r="AY33" i="7"/>
  <c r="AY199" i="7"/>
  <c r="AY79" i="7"/>
  <c r="AY24" i="7"/>
  <c r="AY86" i="7"/>
  <c r="AY91" i="7"/>
  <c r="AY292" i="7"/>
  <c r="AY35" i="7"/>
  <c r="AY273" i="7"/>
  <c r="AY554" i="7"/>
  <c r="AY783" i="7"/>
  <c r="AY1205" i="7"/>
  <c r="AY200" i="7"/>
  <c r="AY399" i="7"/>
  <c r="AY627" i="7"/>
  <c r="AY1713" i="7"/>
  <c r="AY141" i="7"/>
  <c r="AY237" i="7"/>
  <c r="AY837" i="7"/>
  <c r="AY1791" i="7"/>
  <c r="AY245" i="7"/>
  <c r="AY506" i="7"/>
  <c r="AY722" i="7"/>
  <c r="AY94" i="7"/>
  <c r="AY181" i="7"/>
  <c r="AY308" i="7"/>
  <c r="AY561" i="7"/>
  <c r="AY1041" i="7"/>
  <c r="AY53" i="7"/>
  <c r="AY405" i="7"/>
  <c r="AY1085" i="7"/>
  <c r="AY107" i="7"/>
  <c r="AY189" i="7"/>
  <c r="AY320" i="7"/>
  <c r="AY169" i="7"/>
  <c r="AY458" i="7"/>
  <c r="AY674" i="7"/>
  <c r="AY2325" i="7"/>
  <c r="AY132" i="7"/>
  <c r="AY219" i="7"/>
  <c r="AY477" i="7"/>
  <c r="AY693" i="7"/>
  <c r="AY1016" i="7"/>
  <c r="AY157" i="7"/>
  <c r="AY983" i="7"/>
  <c r="AY758" i="7"/>
  <c r="AY830" i="7"/>
  <c r="AY902" i="7"/>
  <c r="AY1083" i="7"/>
  <c r="AY941" i="7"/>
  <c r="AY1135" i="7"/>
  <c r="AY1477" i="7"/>
  <c r="AY929" i="7"/>
  <c r="AY1163" i="7"/>
  <c r="AY3160" i="7"/>
  <c r="AY388" i="7"/>
  <c r="AY460" i="7"/>
  <c r="AY532" i="7"/>
  <c r="AY604" i="7"/>
  <c r="AY676" i="7"/>
  <c r="AY748" i="7"/>
  <c r="AY820" i="7"/>
  <c r="AY892" i="7"/>
  <c r="AY1009" i="7"/>
  <c r="AY1271" i="7"/>
  <c r="AY3162" i="7"/>
  <c r="AY1745" i="7"/>
  <c r="AY299" i="7"/>
  <c r="AY371" i="7"/>
  <c r="AY443" i="7"/>
  <c r="AY515" i="7"/>
  <c r="AY587" i="7"/>
  <c r="AY659" i="7"/>
  <c r="AY731" i="7"/>
  <c r="AY803" i="7"/>
  <c r="AY875" i="7"/>
  <c r="AY984" i="7"/>
  <c r="AY1129" i="7"/>
  <c r="AY918" i="7"/>
  <c r="AY1153" i="7"/>
  <c r="AY1495" i="7"/>
  <c r="AY252" i="7"/>
  <c r="AY324" i="7"/>
  <c r="AY396" i="7"/>
  <c r="AY468" i="7"/>
  <c r="AY540" i="7"/>
  <c r="AY612" i="7"/>
  <c r="AY684" i="7"/>
  <c r="AY756" i="7"/>
  <c r="AY828" i="7"/>
  <c r="AY900" i="7"/>
  <c r="AY1069" i="7"/>
  <c r="AY1989" i="7"/>
  <c r="AY1091" i="7"/>
  <c r="AY2853" i="7"/>
  <c r="AY403" i="7"/>
  <c r="AY487" i="7"/>
  <c r="AY577" i="7"/>
  <c r="AY661" i="7"/>
  <c r="AY751" i="7"/>
  <c r="AY835" i="7"/>
  <c r="AY926" i="7"/>
  <c r="AY1092" i="7"/>
  <c r="AY1614" i="7"/>
  <c r="AY1100" i="7"/>
  <c r="AY1196" i="7"/>
  <c r="AY1340" i="7"/>
  <c r="AY1484" i="7"/>
  <c r="AY1680" i="7"/>
  <c r="AY2158" i="7"/>
  <c r="AY1615" i="7"/>
  <c r="AY1167" i="7"/>
  <c r="AY1311" i="7"/>
  <c r="AY1455" i="7"/>
  <c r="AY1636" i="7"/>
  <c r="AY2067" i="7"/>
  <c r="AY1972" i="7"/>
  <c r="AY1030" i="7"/>
  <c r="AY1372" i="7"/>
  <c r="AY1624" i="7"/>
  <c r="AY50" i="7"/>
  <c r="AY303" i="7"/>
  <c r="AY103" i="7"/>
  <c r="AY36" i="7"/>
  <c r="AY110" i="7"/>
  <c r="AY115" i="7"/>
  <c r="AY368" i="7"/>
  <c r="AY41" i="7"/>
  <c r="AY314" i="7"/>
  <c r="AY572" i="7"/>
  <c r="AY807" i="7"/>
  <c r="AY1291" i="7"/>
  <c r="AY207" i="7"/>
  <c r="AY429" i="7"/>
  <c r="AY645" i="7"/>
  <c r="AY67" i="7"/>
  <c r="AY147" i="7"/>
  <c r="AY255" i="7"/>
  <c r="AY861" i="7"/>
  <c r="AY19" i="7"/>
  <c r="AY266" i="7"/>
  <c r="AY524" i="7"/>
  <c r="AY965" i="7"/>
  <c r="AY100" i="7"/>
  <c r="AY188" i="7"/>
  <c r="AY319" i="7"/>
  <c r="AY579" i="7"/>
  <c r="AY1123" i="7"/>
  <c r="AY68" i="7"/>
  <c r="AY747" i="7"/>
  <c r="AY1243" i="7"/>
  <c r="AY113" i="7"/>
  <c r="AY196" i="7"/>
  <c r="AY363" i="7"/>
  <c r="AY204" i="7"/>
  <c r="AY476" i="7"/>
  <c r="AY692" i="7"/>
  <c r="AY69" i="7"/>
  <c r="AY138" i="7"/>
  <c r="AY226" i="7"/>
  <c r="AY495" i="7"/>
  <c r="AY711" i="7"/>
  <c r="AY1095" i="7"/>
  <c r="AY170" i="7"/>
  <c r="AY1019" i="7"/>
  <c r="AY764" i="7"/>
  <c r="AY836" i="7"/>
  <c r="AY908" i="7"/>
  <c r="AY1093" i="7"/>
  <c r="AY962" i="7"/>
  <c r="AY1175" i="7"/>
  <c r="AY1513" i="7"/>
  <c r="AY942" i="7"/>
  <c r="AY1177" i="7"/>
  <c r="AY322" i="7"/>
  <c r="AY394" i="7"/>
  <c r="AY466" i="7"/>
  <c r="AY538" i="7"/>
  <c r="AY610" i="7"/>
  <c r="AY682" i="7"/>
  <c r="AY754" i="7"/>
  <c r="AY826" i="7"/>
  <c r="AY898" i="7"/>
  <c r="AY1027" i="7"/>
  <c r="AY1295" i="7"/>
  <c r="AY1297" i="7"/>
  <c r="AY1845" i="7"/>
  <c r="AY305" i="7"/>
  <c r="AY377" i="7"/>
  <c r="AY449" i="7"/>
  <c r="AY521" i="7"/>
  <c r="AY593" i="7"/>
  <c r="AY665" i="7"/>
  <c r="AY737" i="7"/>
  <c r="AY809" i="7"/>
  <c r="AY881" i="7"/>
  <c r="AY992" i="7"/>
  <c r="AY1140" i="7"/>
  <c r="AY931" i="7"/>
  <c r="AY1211" i="7"/>
  <c r="AY1531" i="7"/>
  <c r="AY258" i="7"/>
  <c r="AY330" i="7"/>
  <c r="AY402" i="7"/>
  <c r="AY474" i="7"/>
  <c r="AY546" i="7"/>
  <c r="AY618" i="7"/>
  <c r="AY690" i="7"/>
  <c r="AY762" i="7"/>
  <c r="AY834" i="7"/>
  <c r="AY906" i="7"/>
  <c r="AY1121" i="7"/>
  <c r="AY2133" i="7"/>
  <c r="AY1101" i="7"/>
  <c r="AY325" i="7"/>
  <c r="AY409" i="7"/>
  <c r="AY499" i="7"/>
  <c r="AY583" i="7"/>
  <c r="AY667" i="7"/>
  <c r="AY757" i="7"/>
  <c r="AY841" i="7"/>
  <c r="AY952" i="7"/>
  <c r="AY1133" i="7"/>
  <c r="AY1775" i="7"/>
  <c r="AY1106" i="7"/>
  <c r="AY1208" i="7"/>
  <c r="AY1352" i="7"/>
  <c r="AY1496" i="7"/>
  <c r="AY1706" i="7"/>
  <c r="AY2206" i="7"/>
  <c r="AY1665" i="7"/>
  <c r="AY1179" i="7"/>
  <c r="AY1323" i="7"/>
  <c r="AY1467" i="7"/>
  <c r="AY1650" i="7"/>
  <c r="AY2115" i="7"/>
  <c r="AY2044" i="7"/>
  <c r="AY1048" i="7"/>
  <c r="AY1408" i="7"/>
  <c r="AY1755" i="7"/>
  <c r="AY56" i="7"/>
  <c r="AY987" i="7"/>
  <c r="AY254" i="7"/>
  <c r="AY45" i="7"/>
  <c r="AY222" i="7"/>
  <c r="AY186" i="7"/>
  <c r="AY953" i="7"/>
  <c r="AY49" i="7"/>
  <c r="AY326" i="7"/>
  <c r="AY590" i="7"/>
  <c r="AY831" i="7"/>
  <c r="AY122" i="7"/>
  <c r="AY214" i="7"/>
  <c r="AY447" i="7"/>
  <c r="AY663" i="7"/>
  <c r="AY81" i="7"/>
  <c r="AY153" i="7"/>
  <c r="AY296" i="7"/>
  <c r="AY885" i="7"/>
  <c r="AY25" i="7"/>
  <c r="AY277" i="7"/>
  <c r="AY542" i="7"/>
  <c r="AY1001" i="7"/>
  <c r="AY106" i="7"/>
  <c r="AY195" i="7"/>
  <c r="AY332" i="7"/>
  <c r="AY597" i="7"/>
  <c r="AY1237" i="7"/>
  <c r="AY72" i="7"/>
  <c r="AY771" i="7"/>
  <c r="AY1363" i="7"/>
  <c r="AY119" i="7"/>
  <c r="AY203" i="7"/>
  <c r="AY392" i="7"/>
  <c r="AY241" i="7"/>
  <c r="AY494" i="7"/>
  <c r="AY710" i="7"/>
  <c r="AY73" i="7"/>
  <c r="AY144" i="7"/>
  <c r="AY233" i="7"/>
  <c r="AY513" i="7"/>
  <c r="AY729" i="7"/>
  <c r="AY1267" i="7"/>
  <c r="AY198" i="7"/>
  <c r="AY1098" i="7"/>
  <c r="AY770" i="7"/>
  <c r="AY842" i="7"/>
  <c r="AY914" i="7"/>
  <c r="AY1104" i="7"/>
  <c r="AY971" i="7"/>
  <c r="AY1189" i="7"/>
  <c r="AY1549" i="7"/>
  <c r="AY981" i="7"/>
  <c r="AY1447" i="7"/>
  <c r="AY328" i="7"/>
  <c r="AY400" i="7"/>
  <c r="AY472" i="7"/>
  <c r="AY544" i="7"/>
  <c r="AY616" i="7"/>
  <c r="AY688" i="7"/>
  <c r="AY760" i="7"/>
  <c r="AY832" i="7"/>
  <c r="AY904" i="7"/>
  <c r="AY1045" i="7"/>
  <c r="AY1319" i="7"/>
  <c r="AY1321" i="7"/>
  <c r="AY2661" i="7"/>
  <c r="AY311" i="7"/>
  <c r="AY383" i="7"/>
  <c r="AY455" i="7"/>
  <c r="AY527" i="7"/>
  <c r="AY599" i="7"/>
  <c r="AY671" i="7"/>
  <c r="AY743" i="7"/>
  <c r="AY815" i="7"/>
  <c r="AY887" i="7"/>
  <c r="AY1002" i="7"/>
  <c r="AY1181" i="7"/>
  <c r="AY944" i="7"/>
  <c r="AY1229" i="7"/>
  <c r="AY1568" i="7"/>
  <c r="AY264" i="7"/>
  <c r="AY336" i="7"/>
  <c r="AY408" i="7"/>
  <c r="AY480" i="7"/>
  <c r="AY552" i="7"/>
  <c r="AY624" i="7"/>
  <c r="AY696" i="7"/>
  <c r="AY768" i="7"/>
  <c r="AY840" i="7"/>
  <c r="AY912" i="7"/>
  <c r="AY1131" i="7"/>
  <c r="AY2277" i="7"/>
  <c r="AY1122" i="7"/>
  <c r="AY331" i="7"/>
  <c r="AY415" i="7"/>
  <c r="AY505" i="7"/>
  <c r="AY589" i="7"/>
  <c r="AY679" i="7"/>
  <c r="AY763" i="7"/>
  <c r="AY847" i="7"/>
  <c r="AY968" i="7"/>
  <c r="AY1143" i="7"/>
  <c r="AY2157" i="7"/>
  <c r="AY1112" i="7"/>
  <c r="AY1214" i="7"/>
  <c r="AY1358" i="7"/>
  <c r="AY1502" i="7"/>
  <c r="AY1714" i="7"/>
  <c r="AY2230" i="7"/>
  <c r="AY1689" i="7"/>
  <c r="AY1185" i="7"/>
  <c r="AY1329" i="7"/>
  <c r="AY1473" i="7"/>
  <c r="AY1658" i="7"/>
  <c r="AY2139" i="7"/>
  <c r="AY2116" i="7"/>
  <c r="AY1066" i="7"/>
  <c r="AY1444" i="7"/>
  <c r="AY2025" i="7"/>
  <c r="W62" i="7" l="1"/>
  <c r="W66" i="7"/>
  <c r="W65" i="7"/>
  <c r="AF10" i="7"/>
  <c r="AG10" i="7"/>
  <c r="AD10" i="7"/>
  <c r="AG9" i="7" a="1"/>
  <c r="AE103" i="2"/>
  <c r="AA43" i="7"/>
  <c r="AG103" i="2"/>
  <c r="AK104" i="2"/>
  <c r="AK105" i="2"/>
  <c r="AA44" i="7"/>
  <c r="Y53" i="7" a="1"/>
  <c r="W53" i="7"/>
  <c r="Y52" i="7" a="1"/>
  <c r="AA52" i="7" s="1"/>
  <c r="W52" i="7"/>
  <c r="AA45" i="7"/>
  <c r="AC10" i="7"/>
  <c r="AD9" i="7" a="1"/>
  <c r="BQ73" i="2"/>
  <c r="BQ77" i="2" s="1"/>
  <c r="BG73" i="2"/>
  <c r="AW73" i="2"/>
  <c r="AW80" i="2" s="1"/>
  <c r="BQ68" i="2"/>
  <c r="BN67" i="2"/>
  <c r="BN66" i="2"/>
  <c r="BQ65" i="2"/>
  <c r="BQ64" i="2"/>
  <c r="BQ63" i="2"/>
  <c r="BQ60" i="2"/>
  <c r="BE69" i="2"/>
  <c r="BG68" i="2"/>
  <c r="BD67" i="2"/>
  <c r="BD66" i="2"/>
  <c r="BG65" i="2"/>
  <c r="BG64" i="2"/>
  <c r="BG63" i="2"/>
  <c r="BG60" i="2"/>
  <c r="AW65" i="2"/>
  <c r="AW64" i="2"/>
  <c r="AW63" i="2"/>
  <c r="AT67" i="2"/>
  <c r="AT66" i="2"/>
  <c r="AW68" i="2"/>
  <c r="AW60" i="2"/>
  <c r="AM86" i="2"/>
  <c r="AM87" i="2"/>
  <c r="AL86" i="2"/>
  <c r="AL87" i="2"/>
  <c r="AG81" i="2"/>
  <c r="AG82" i="2"/>
  <c r="BE78" i="2" s="1"/>
  <c r="AG83" i="2"/>
  <c r="AG84" i="2"/>
  <c r="AG85" i="2"/>
  <c r="AG86" i="2"/>
  <c r="AG87" i="2"/>
  <c r="AG80" i="2"/>
  <c r="BO69" i="2" s="1"/>
  <c r="L9" i="3"/>
  <c r="L10" i="3"/>
  <c r="AK94" i="2"/>
  <c r="AK95" i="2"/>
  <c r="AK96" i="2"/>
  <c r="AK101" i="2"/>
  <c r="AK102" i="2"/>
  <c r="AK100" i="2"/>
  <c r="AK99" i="2"/>
  <c r="AK98" i="2"/>
  <c r="AK97" i="2"/>
  <c r="AK93" i="2"/>
  <c r="AK92" i="2"/>
  <c r="AK91" i="2"/>
  <c r="AK90" i="2"/>
  <c r="AK89" i="2"/>
  <c r="BO77" i="2" l="1"/>
  <c r="AU69" i="2"/>
  <c r="BE77" i="2"/>
  <c r="BG77" i="2" s="1"/>
  <c r="BO78" i="2"/>
  <c r="Y71" i="7"/>
  <c r="Y72" i="7" s="1"/>
  <c r="Y73" i="7" s="1"/>
  <c r="Y68" i="7"/>
  <c r="Y69" i="7" s="1"/>
  <c r="Y70" i="7" s="1"/>
  <c r="Y58" i="7"/>
  <c r="Y55" i="7"/>
  <c r="Y56" i="7" s="1"/>
  <c r="Y75" i="7" s="1"/>
  <c r="AA53" i="7"/>
  <c r="AE10" i="7"/>
  <c r="AA66" i="7"/>
  <c r="AH10" i="7"/>
  <c r="AA65" i="7"/>
  <c r="AW74" i="2"/>
  <c r="AW77" i="2"/>
  <c r="AW76" i="2"/>
  <c r="AW78" i="2"/>
  <c r="AW75" i="2"/>
  <c r="AW79" i="2"/>
  <c r="BQ74" i="2"/>
  <c r="BQ75" i="2"/>
  <c r="BQ78" i="2"/>
  <c r="BQ76" i="2"/>
  <c r="BG76" i="2"/>
  <c r="BG75" i="2"/>
  <c r="BG74" i="2"/>
  <c r="BG78" i="2"/>
  <c r="AU78" i="2"/>
  <c r="S64" i="7" l="1" a="1"/>
  <c r="AH11" i="7"/>
  <c r="AH36" i="7" s="1"/>
  <c r="AH252" i="7"/>
  <c r="AH124" i="7"/>
  <c r="AH568" i="7"/>
  <c r="AH604" i="7"/>
  <c r="AH784" i="7"/>
  <c r="AH1000" i="7"/>
  <c r="AH306" i="7"/>
  <c r="AH330" i="7"/>
  <c r="AH402" i="7"/>
  <c r="AH32" i="7"/>
  <c r="AH116" i="7"/>
  <c r="AH368" i="7"/>
  <c r="AH392" i="7"/>
  <c r="AH524" i="7"/>
  <c r="AH644" i="7"/>
  <c r="AH656" i="7"/>
  <c r="AH944" i="7"/>
  <c r="AH968" i="7"/>
  <c r="AH21" i="7"/>
  <c r="AH154" i="7"/>
  <c r="AH166" i="7"/>
  <c r="AH394" i="7"/>
  <c r="AH418" i="7"/>
  <c r="AH490" i="7"/>
  <c r="AH610" i="7"/>
  <c r="AH622" i="7"/>
  <c r="AH802" i="7"/>
  <c r="AH838" i="7"/>
  <c r="AH910" i="7"/>
  <c r="AH1030" i="7"/>
  <c r="AH75" i="7"/>
  <c r="AH363" i="7"/>
  <c r="AH446" i="7"/>
  <c r="AH545" i="7"/>
  <c r="AH721" i="7"/>
  <c r="AH737" i="7"/>
  <c r="AH961" i="7"/>
  <c r="AH1009" i="7"/>
  <c r="AH1087" i="7"/>
  <c r="AH1195" i="7"/>
  <c r="AH1207" i="7"/>
  <c r="AH1351" i="7"/>
  <c r="AH1387" i="7"/>
  <c r="AH139" i="7"/>
  <c r="AH303" i="7"/>
  <c r="AH325" i="7"/>
  <c r="AH563" i="7"/>
  <c r="AH611" i="7"/>
  <c r="AH674" i="7"/>
  <c r="AH818" i="7"/>
  <c r="AH834" i="7"/>
  <c r="AH141" i="7"/>
  <c r="AH182" i="7"/>
  <c r="AH265" i="7"/>
  <c r="AH387" i="7"/>
  <c r="AH409" i="7"/>
  <c r="AH564" i="7"/>
  <c r="AH612" i="7"/>
  <c r="AH627" i="7"/>
  <c r="AH756" i="7"/>
  <c r="AH787" i="7"/>
  <c r="AH23" i="7"/>
  <c r="AH122" i="7"/>
  <c r="AH163" i="7"/>
  <c r="AH307" i="7"/>
  <c r="AH349" i="7"/>
  <c r="AH451" i="7"/>
  <c r="AH549" i="7"/>
  <c r="AH581" i="7"/>
  <c r="AH661" i="7"/>
  <c r="AH677" i="7"/>
  <c r="AH103" i="7"/>
  <c r="AH123" i="7"/>
  <c r="AH145" i="7"/>
  <c r="AH165" i="7"/>
  <c r="AH350" i="7"/>
  <c r="AH371" i="7"/>
  <c r="AH453" i="7"/>
  <c r="AH473" i="7"/>
  <c r="AH494" i="7"/>
  <c r="AH534" i="7"/>
  <c r="AH614" i="7"/>
  <c r="AH630" i="7"/>
  <c r="AH695" i="7"/>
  <c r="AH710" i="7"/>
  <c r="AH726" i="7"/>
  <c r="AH743" i="7"/>
  <c r="AH806" i="7"/>
  <c r="AH822" i="7"/>
  <c r="AH839" i="7"/>
  <c r="AH887" i="7"/>
  <c r="AH902" i="7"/>
  <c r="AH918" i="7"/>
  <c r="AH935" i="7"/>
  <c r="AH998" i="7"/>
  <c r="AH1014" i="7"/>
  <c r="AH1031" i="7"/>
  <c r="AH1067" i="7"/>
  <c r="AH1079" i="7"/>
  <c r="AH1091" i="7"/>
  <c r="AH1103" i="7"/>
  <c r="AH1151" i="7"/>
  <c r="AH1163" i="7"/>
  <c r="AH1175" i="7"/>
  <c r="AH1199" i="7"/>
  <c r="AH1211" i="7"/>
  <c r="AH1223" i="7"/>
  <c r="AH1235" i="7"/>
  <c r="AH1247" i="7"/>
  <c r="AH1295" i="7"/>
  <c r="AH1307" i="7"/>
  <c r="AH1319" i="7"/>
  <c r="AH1343" i="7"/>
  <c r="AH1355" i="7"/>
  <c r="AH1367" i="7"/>
  <c r="AH1379" i="7"/>
  <c r="AH1391" i="7"/>
  <c r="AH1439" i="7"/>
  <c r="AH1451" i="7"/>
  <c r="AH1463" i="7"/>
  <c r="AH1487" i="7"/>
  <c r="AH1499" i="7"/>
  <c r="AH1511" i="7"/>
  <c r="AH1523" i="7"/>
  <c r="AH1535" i="7"/>
  <c r="AH1583" i="7"/>
  <c r="AH1595" i="7"/>
  <c r="AH1607" i="7"/>
  <c r="AH1631" i="7"/>
  <c r="AH1643" i="7"/>
  <c r="AH1655" i="7"/>
  <c r="AH1667" i="7"/>
  <c r="AH1679" i="7"/>
  <c r="AH1727" i="7"/>
  <c r="AH1739" i="7"/>
  <c r="AH1751" i="7"/>
  <c r="AH1763" i="7"/>
  <c r="AH1775" i="7"/>
  <c r="AH1787" i="7"/>
  <c r="AH1799" i="7"/>
  <c r="AH1811" i="7"/>
  <c r="AH1823" i="7"/>
  <c r="AH1835" i="7"/>
  <c r="AH1847" i="7"/>
  <c r="AH1859" i="7"/>
  <c r="AH1871" i="7"/>
  <c r="AH1883" i="7"/>
  <c r="AH1895" i="7"/>
  <c r="AH1907" i="7"/>
  <c r="AH1919" i="7"/>
  <c r="AH1931" i="7"/>
  <c r="AH1943" i="7"/>
  <c r="AH1955" i="7"/>
  <c r="AH1967" i="7"/>
  <c r="AH1979" i="7"/>
  <c r="AH1991" i="7"/>
  <c r="AH2003" i="7"/>
  <c r="AH2015" i="7"/>
  <c r="AH2027" i="7"/>
  <c r="AH2039" i="7"/>
  <c r="AH2051" i="7"/>
  <c r="AH2063" i="7"/>
  <c r="AH2075" i="7"/>
  <c r="AH2087" i="7"/>
  <c r="AH2099" i="7"/>
  <c r="AH2111" i="7"/>
  <c r="AH2123" i="7"/>
  <c r="AH2135" i="7"/>
  <c r="AH2147" i="7"/>
  <c r="AH2159" i="7"/>
  <c r="AH2171" i="7"/>
  <c r="AH2183" i="7"/>
  <c r="AH2195" i="7"/>
  <c r="AH2207" i="7"/>
  <c r="AH2219" i="7"/>
  <c r="AH2231" i="7"/>
  <c r="AH2243" i="7"/>
  <c r="AH2255" i="7"/>
  <c r="AH2267" i="7"/>
  <c r="AH2279" i="7"/>
  <c r="AH2291" i="7"/>
  <c r="AH2303" i="7"/>
  <c r="AH2315" i="7"/>
  <c r="AH2327" i="7"/>
  <c r="AH47" i="7"/>
  <c r="AH85" i="7"/>
  <c r="AH105" i="7"/>
  <c r="AH125" i="7"/>
  <c r="AH146" i="7"/>
  <c r="AH167" i="7"/>
  <c r="AH187" i="7"/>
  <c r="AH207" i="7"/>
  <c r="AH229" i="7"/>
  <c r="AH249" i="7"/>
  <c r="AH269" i="7"/>
  <c r="AH290" i="7"/>
  <c r="AH311" i="7"/>
  <c r="AH331" i="7"/>
  <c r="AH351" i="7"/>
  <c r="AH373" i="7"/>
  <c r="AH393" i="7"/>
  <c r="AH413" i="7"/>
  <c r="AH434" i="7"/>
  <c r="AH455" i="7"/>
  <c r="AH475" i="7"/>
  <c r="AH495" i="7"/>
  <c r="AH517" i="7"/>
  <c r="AH535" i="7"/>
  <c r="AH552" i="7"/>
  <c r="AH567" i="7"/>
  <c r="AH583" i="7"/>
  <c r="AH600" i="7"/>
  <c r="AH615" i="7"/>
  <c r="AH631" i="7"/>
  <c r="AH648" i="7"/>
  <c r="AH663" i="7"/>
  <c r="AH679" i="7"/>
  <c r="AH696" i="7"/>
  <c r="AH711" i="7"/>
  <c r="AH727" i="7"/>
  <c r="AH744" i="7"/>
  <c r="AH759" i="7"/>
  <c r="AH775" i="7"/>
  <c r="AH59" i="7"/>
  <c r="AH86" i="7"/>
  <c r="AH107" i="7"/>
  <c r="AH127" i="7"/>
  <c r="AH147" i="7"/>
  <c r="AH169" i="7"/>
  <c r="AH189" i="7"/>
  <c r="AH209" i="7"/>
  <c r="AH230" i="7"/>
  <c r="AH251" i="7"/>
  <c r="AH271" i="7"/>
  <c r="AH291" i="7"/>
  <c r="AH313" i="7"/>
  <c r="AH333" i="7"/>
  <c r="AH353" i="7"/>
  <c r="AH374" i="7"/>
  <c r="AH395" i="7"/>
  <c r="AH415" i="7"/>
  <c r="AH435" i="7"/>
  <c r="AH457" i="7"/>
  <c r="AH477" i="7"/>
  <c r="AH497" i="7"/>
  <c r="AH518" i="7"/>
  <c r="AH537" i="7"/>
  <c r="AH553" i="7"/>
  <c r="AH569" i="7"/>
  <c r="AH585" i="7"/>
  <c r="AH601" i="7"/>
  <c r="AH617" i="7"/>
  <c r="AH633" i="7"/>
  <c r="AH649" i="7"/>
  <c r="AH665" i="7"/>
  <c r="AH681" i="7"/>
  <c r="AH697" i="7"/>
  <c r="AH713" i="7"/>
  <c r="AH729" i="7"/>
  <c r="AH745" i="7"/>
  <c r="AH761" i="7"/>
  <c r="AH777" i="7"/>
  <c r="AH793" i="7"/>
  <c r="AH809" i="7"/>
  <c r="AH825" i="7"/>
  <c r="AH841" i="7"/>
  <c r="AH857" i="7"/>
  <c r="AH873" i="7"/>
  <c r="AH889" i="7"/>
  <c r="AH905" i="7"/>
  <c r="AH921" i="7"/>
  <c r="AH937" i="7"/>
  <c r="AH953" i="7"/>
  <c r="AH969" i="7"/>
  <c r="AH985" i="7"/>
  <c r="AH1001" i="7"/>
  <c r="AH1017" i="7"/>
  <c r="AH1033" i="7"/>
  <c r="AH1045" i="7"/>
  <c r="AH1057" i="7"/>
  <c r="AH1069" i="7"/>
  <c r="AH1081" i="7"/>
  <c r="AH1093" i="7"/>
  <c r="AH1105" i="7"/>
  <c r="AH1117" i="7"/>
  <c r="AH1129" i="7"/>
  <c r="AH1141" i="7"/>
  <c r="AH1153" i="7"/>
  <c r="AH1165" i="7"/>
  <c r="AH1177" i="7"/>
  <c r="AH1189" i="7"/>
  <c r="AH1201" i="7"/>
  <c r="AH1213" i="7"/>
  <c r="AH1225" i="7"/>
  <c r="AH1237" i="7"/>
  <c r="AH1249" i="7"/>
  <c r="AH1261" i="7"/>
  <c r="AH1273" i="7"/>
  <c r="AH1285" i="7"/>
  <c r="AH1297" i="7"/>
  <c r="AH1309" i="7"/>
  <c r="AH1321" i="7"/>
  <c r="AH1333" i="7"/>
  <c r="AH1345" i="7"/>
  <c r="AH1357" i="7"/>
  <c r="AH1369" i="7"/>
  <c r="AH1381" i="7"/>
  <c r="AH63" i="7"/>
  <c r="AH87" i="7"/>
  <c r="AH109" i="7"/>
  <c r="AH129" i="7"/>
  <c r="AH149" i="7"/>
  <c r="AH170" i="7"/>
  <c r="AH191" i="7"/>
  <c r="AH211" i="7"/>
  <c r="AH231" i="7"/>
  <c r="AH253" i="7"/>
  <c r="AH273" i="7"/>
  <c r="AH293" i="7"/>
  <c r="AH314" i="7"/>
  <c r="AH335" i="7"/>
  <c r="AH355" i="7"/>
  <c r="AH375" i="7"/>
  <c r="AH397" i="7"/>
  <c r="AH417" i="7"/>
  <c r="AH437" i="7"/>
  <c r="AH458" i="7"/>
  <c r="AH479" i="7"/>
  <c r="AH499" i="7"/>
  <c r="AH519" i="7"/>
  <c r="AH539" i="7"/>
  <c r="AH554" i="7"/>
  <c r="AH570" i="7"/>
  <c r="AH587" i="7"/>
  <c r="AH602" i="7"/>
  <c r="AH618" i="7"/>
  <c r="AH635" i="7"/>
  <c r="AH650" i="7"/>
  <c r="AH666" i="7"/>
  <c r="AH683" i="7"/>
  <c r="AH698" i="7"/>
  <c r="AH714" i="7"/>
  <c r="AH731" i="7"/>
  <c r="AH746" i="7"/>
  <c r="AH762" i="7"/>
  <c r="AH779" i="7"/>
  <c r="AH794" i="7"/>
  <c r="AH810" i="7"/>
  <c r="AH827" i="7"/>
  <c r="AH842" i="7"/>
  <c r="AH858" i="7"/>
  <c r="AH875" i="7"/>
  <c r="AH890" i="7"/>
  <c r="AH906" i="7"/>
  <c r="AH923" i="7"/>
  <c r="AH938" i="7"/>
  <c r="AH65" i="7"/>
  <c r="AH89" i="7"/>
  <c r="AH110" i="7"/>
  <c r="AH131" i="7"/>
  <c r="AH151" i="7"/>
  <c r="AH171" i="7"/>
  <c r="AH193" i="7"/>
  <c r="AH213" i="7"/>
  <c r="AH233" i="7"/>
  <c r="AH254" i="7"/>
  <c r="AH275" i="7"/>
  <c r="AH295" i="7"/>
  <c r="AH315" i="7"/>
  <c r="AH337" i="7"/>
  <c r="AH357" i="7"/>
  <c r="AH377" i="7"/>
  <c r="AH398" i="7"/>
  <c r="AH419" i="7"/>
  <c r="AH439" i="7"/>
  <c r="AH459" i="7"/>
  <c r="AH481" i="7"/>
  <c r="AH501" i="7"/>
  <c r="AH521" i="7"/>
  <c r="AH540" i="7"/>
  <c r="AH555" i="7"/>
  <c r="AH571" i="7"/>
  <c r="AH588" i="7"/>
  <c r="AH603" i="7"/>
  <c r="AH619" i="7"/>
  <c r="AH636" i="7"/>
  <c r="AH651" i="7"/>
  <c r="AH667" i="7"/>
  <c r="AH684" i="7"/>
  <c r="AH699" i="7"/>
  <c r="AH715" i="7"/>
  <c r="AH732" i="7"/>
  <c r="AH747" i="7"/>
  <c r="AH763" i="7"/>
  <c r="AH780" i="7"/>
  <c r="AH795" i="7"/>
  <c r="AH811" i="7"/>
  <c r="AH828" i="7"/>
  <c r="AH843" i="7"/>
  <c r="AH859" i="7"/>
  <c r="AH876" i="7"/>
  <c r="AH891" i="7"/>
  <c r="AH907" i="7"/>
  <c r="AH924" i="7"/>
  <c r="AH939" i="7"/>
  <c r="AH955" i="7"/>
  <c r="AH972" i="7"/>
  <c r="AH987" i="7"/>
  <c r="AH1003" i="7"/>
  <c r="AH1020" i="7"/>
  <c r="AH1035" i="7"/>
  <c r="AH1047" i="7"/>
  <c r="AH1059" i="7"/>
  <c r="AH1071" i="7"/>
  <c r="AH1083" i="7"/>
  <c r="AH1095" i="7"/>
  <c r="AH1107" i="7"/>
  <c r="AH1119" i="7"/>
  <c r="AH1131" i="7"/>
  <c r="AH1143" i="7"/>
  <c r="AH1155" i="7"/>
  <c r="AH1167" i="7"/>
  <c r="AH1179" i="7"/>
  <c r="AH1191" i="7"/>
  <c r="AH1203" i="7"/>
  <c r="AH1215" i="7"/>
  <c r="AH1227" i="7"/>
  <c r="AH1239" i="7"/>
  <c r="AH1251" i="7"/>
  <c r="AH1263" i="7"/>
  <c r="AH1275" i="7"/>
  <c r="AH1287" i="7"/>
  <c r="AH1299" i="7"/>
  <c r="AH1311" i="7"/>
  <c r="AH1323" i="7"/>
  <c r="AH1335" i="7"/>
  <c r="AH1347" i="7"/>
  <c r="AH1359" i="7"/>
  <c r="AH1371" i="7"/>
  <c r="AH1383" i="7"/>
  <c r="AH1395" i="7"/>
  <c r="AH1407" i="7"/>
  <c r="AH1419" i="7"/>
  <c r="AH1431" i="7"/>
  <c r="AH1443" i="7"/>
  <c r="AH1455" i="7"/>
  <c r="AH1467" i="7"/>
  <c r="AH1479" i="7"/>
  <c r="AH1491" i="7"/>
  <c r="AH1503" i="7"/>
  <c r="AH1515" i="7"/>
  <c r="AH1527" i="7"/>
  <c r="AH1539" i="7"/>
  <c r="AH1551" i="7"/>
  <c r="AH1563" i="7"/>
  <c r="AH1575" i="7"/>
  <c r="AH1587" i="7"/>
  <c r="AH1599" i="7"/>
  <c r="AH1611" i="7"/>
  <c r="AH1623" i="7"/>
  <c r="AH1635" i="7"/>
  <c r="AH1647" i="7"/>
  <c r="AH1659" i="7"/>
  <c r="AH1671" i="7"/>
  <c r="AH1683" i="7"/>
  <c r="AH1695" i="7"/>
  <c r="AH1707" i="7"/>
  <c r="AH1719" i="7"/>
  <c r="AH1731" i="7"/>
  <c r="AH1743" i="7"/>
  <c r="AH1755" i="7"/>
  <c r="AH1767" i="7"/>
  <c r="AH1779" i="7"/>
  <c r="AH1791" i="7"/>
  <c r="AH1803" i="7"/>
  <c r="AH1815" i="7"/>
  <c r="AH1827" i="7"/>
  <c r="AH1839" i="7"/>
  <c r="AH1851" i="7"/>
  <c r="AH1863" i="7"/>
  <c r="AH1875" i="7"/>
  <c r="AH1887" i="7"/>
  <c r="AH1899" i="7"/>
  <c r="AH1911" i="7"/>
  <c r="AH1923" i="7"/>
  <c r="AH1935" i="7"/>
  <c r="AH1947" i="7"/>
  <c r="AH1959" i="7"/>
  <c r="AH1971" i="7"/>
  <c r="AH1983" i="7"/>
  <c r="AH1995" i="7"/>
  <c r="AH2007" i="7"/>
  <c r="AH2019" i="7"/>
  <c r="AH2031" i="7"/>
  <c r="AH2043" i="7"/>
  <c r="AH2055" i="7"/>
  <c r="AH2067" i="7"/>
  <c r="AH2079" i="7"/>
  <c r="AH2091" i="7"/>
  <c r="AH2103" i="7"/>
  <c r="AH2115" i="7"/>
  <c r="AH2127" i="7"/>
  <c r="AH2139" i="7"/>
  <c r="AH69" i="7"/>
  <c r="AH91" i="7"/>
  <c r="AH111" i="7"/>
  <c r="AH133" i="7"/>
  <c r="AH153" i="7"/>
  <c r="AH173" i="7"/>
  <c r="AH194" i="7"/>
  <c r="AH215" i="7"/>
  <c r="AH235" i="7"/>
  <c r="AH255" i="7"/>
  <c r="AH277" i="7"/>
  <c r="AH297" i="7"/>
  <c r="AH317" i="7"/>
  <c r="AH338" i="7"/>
  <c r="AH359" i="7"/>
  <c r="AH379" i="7"/>
  <c r="AH399" i="7"/>
  <c r="AH421" i="7"/>
  <c r="AH441" i="7"/>
  <c r="AH461" i="7"/>
  <c r="AH482" i="7"/>
  <c r="AH503" i="7"/>
  <c r="AH523" i="7"/>
  <c r="AH541" i="7"/>
  <c r="AH557" i="7"/>
  <c r="AH573" i="7"/>
  <c r="AH589" i="7"/>
  <c r="AH605" i="7"/>
  <c r="AH621" i="7"/>
  <c r="AH637" i="7"/>
  <c r="AH653" i="7"/>
  <c r="AH669" i="7"/>
  <c r="AH685" i="7"/>
  <c r="AH701" i="7"/>
  <c r="AH717" i="7"/>
  <c r="AH733" i="7"/>
  <c r="AH749" i="7"/>
  <c r="AH765" i="7"/>
  <c r="AH781" i="7"/>
  <c r="AH797" i="7"/>
  <c r="AH813" i="7"/>
  <c r="AH829" i="7"/>
  <c r="AH845" i="7"/>
  <c r="AH861" i="7"/>
  <c r="AH71" i="7"/>
  <c r="AH93" i="7"/>
  <c r="AH113" i="7"/>
  <c r="AH134" i="7"/>
  <c r="AH155" i="7"/>
  <c r="AH175" i="7"/>
  <c r="AH195" i="7"/>
  <c r="AH217" i="7"/>
  <c r="AH237" i="7"/>
  <c r="AH257" i="7"/>
  <c r="AH278" i="7"/>
  <c r="AH299" i="7"/>
  <c r="AH319" i="7"/>
  <c r="AH339" i="7"/>
  <c r="AH361" i="7"/>
  <c r="AH381" i="7"/>
  <c r="AH401" i="7"/>
  <c r="AH422" i="7"/>
  <c r="AH443" i="7"/>
  <c r="AH463" i="7"/>
  <c r="AH483" i="7"/>
  <c r="AH505" i="7"/>
  <c r="AH525" i="7"/>
  <c r="AH542" i="7"/>
  <c r="AH558" i="7"/>
  <c r="AH575" i="7"/>
  <c r="AH590" i="7"/>
  <c r="AH606" i="7"/>
  <c r="AH623" i="7"/>
  <c r="AH638" i="7"/>
  <c r="AH654" i="7"/>
  <c r="AH671" i="7"/>
  <c r="AH686" i="7"/>
  <c r="AH702" i="7"/>
  <c r="AH719" i="7"/>
  <c r="AH734" i="7"/>
  <c r="AH750" i="7"/>
  <c r="AH767" i="7"/>
  <c r="AH782" i="7"/>
  <c r="AH798" i="7"/>
  <c r="AH815" i="7"/>
  <c r="AH830" i="7"/>
  <c r="AH846" i="7"/>
  <c r="AH863" i="7"/>
  <c r="AH878" i="7"/>
  <c r="AH894" i="7"/>
  <c r="AH911" i="7"/>
  <c r="AH926" i="7"/>
  <c r="AH942" i="7"/>
  <c r="AH959" i="7"/>
  <c r="AH974" i="7"/>
  <c r="AH990" i="7"/>
  <c r="AH1007" i="7"/>
  <c r="AH1022" i="7"/>
  <c r="AH1037" i="7"/>
  <c r="AH1049" i="7"/>
  <c r="AH1061" i="7"/>
  <c r="AH1073" i="7"/>
  <c r="AH1085" i="7"/>
  <c r="AH1097" i="7"/>
  <c r="AH1109" i="7"/>
  <c r="AH1121" i="7"/>
  <c r="AH1133" i="7"/>
  <c r="AH1145" i="7"/>
  <c r="AH1157" i="7"/>
  <c r="AH1169" i="7"/>
  <c r="AH1181" i="7"/>
  <c r="AH1193" i="7"/>
  <c r="AH1205" i="7"/>
  <c r="AH1217" i="7"/>
  <c r="AH1229" i="7"/>
  <c r="AH1241" i="7"/>
  <c r="AH1253" i="7"/>
  <c r="AH1265" i="7"/>
  <c r="AH1277" i="7"/>
  <c r="AH1289" i="7"/>
  <c r="AH1301" i="7"/>
  <c r="AH1313" i="7"/>
  <c r="AH1325" i="7"/>
  <c r="AH1337" i="7"/>
  <c r="AH1349" i="7"/>
  <c r="AH1361" i="7"/>
  <c r="AH1373" i="7"/>
  <c r="AH1385" i="7"/>
  <c r="AH1397" i="7"/>
  <c r="AH1409" i="7"/>
  <c r="AH1421" i="7"/>
  <c r="AH1433" i="7"/>
  <c r="AH1445" i="7"/>
  <c r="AH1457" i="7"/>
  <c r="AH1469" i="7"/>
  <c r="AH1481" i="7"/>
  <c r="AH1493" i="7"/>
  <c r="AH1505" i="7"/>
  <c r="AH1517" i="7"/>
  <c r="AH1529" i="7"/>
  <c r="AH1541" i="7"/>
  <c r="AH1553" i="7"/>
  <c r="AH1565" i="7"/>
  <c r="AH1577" i="7"/>
  <c r="AH1589" i="7"/>
  <c r="AH1601" i="7"/>
  <c r="AH1613" i="7"/>
  <c r="AH1625" i="7"/>
  <c r="AH1637" i="7"/>
  <c r="AH1649" i="7"/>
  <c r="AH1661" i="7"/>
  <c r="AH1673" i="7"/>
  <c r="AH1685" i="7"/>
  <c r="AH1697" i="7"/>
  <c r="AH1709" i="7"/>
  <c r="AH1721" i="7"/>
  <c r="AH1733" i="7"/>
  <c r="AH1745" i="7"/>
  <c r="AH1757" i="7"/>
  <c r="AH1769" i="7"/>
  <c r="AH1781" i="7"/>
  <c r="AH1793" i="7"/>
  <c r="AH1805" i="7"/>
  <c r="AH1817" i="7"/>
  <c r="AH1829" i="7"/>
  <c r="AH1841" i="7"/>
  <c r="AH1853" i="7"/>
  <c r="AH1865" i="7"/>
  <c r="AH1877" i="7"/>
  <c r="AH1889" i="7"/>
  <c r="AH1901" i="7"/>
  <c r="AH1913" i="7"/>
  <c r="AH1925" i="7"/>
  <c r="AH259" i="7"/>
  <c r="AH506" i="7"/>
  <c r="AH703" i="7"/>
  <c r="AH821" i="7"/>
  <c r="AH879" i="7"/>
  <c r="AH919" i="7"/>
  <c r="AH954" i="7"/>
  <c r="AH981" i="7"/>
  <c r="AH1010" i="7"/>
  <c r="AH1036" i="7"/>
  <c r="AH1056" i="7"/>
  <c r="AH1077" i="7"/>
  <c r="AH1098" i="7"/>
  <c r="AH1118" i="7"/>
  <c r="AH1138" i="7"/>
  <c r="AH1160" i="7"/>
  <c r="AH1180" i="7"/>
  <c r="AH1200" i="7"/>
  <c r="AH1221" i="7"/>
  <c r="AH1242" i="7"/>
  <c r="AH1262" i="7"/>
  <c r="AH1282" i="7"/>
  <c r="AH1304" i="7"/>
  <c r="AH1324" i="7"/>
  <c r="AH1344" i="7"/>
  <c r="AH1365" i="7"/>
  <c r="AH1386" i="7"/>
  <c r="AH1404" i="7"/>
  <c r="AH1420" i="7"/>
  <c r="AH1436" i="7"/>
  <c r="AH1452" i="7"/>
  <c r="AH1468" i="7"/>
  <c r="AH1484" i="7"/>
  <c r="AH1500" i="7"/>
  <c r="AH1516" i="7"/>
  <c r="AH1532" i="7"/>
  <c r="AH1548" i="7"/>
  <c r="AH1564" i="7"/>
  <c r="AH1580" i="7"/>
  <c r="AH279" i="7"/>
  <c r="AH527" i="7"/>
  <c r="AH720" i="7"/>
  <c r="AH823" i="7"/>
  <c r="AH885" i="7"/>
  <c r="AH925" i="7"/>
  <c r="AH957" i="7"/>
  <c r="AH984" i="7"/>
  <c r="AH1011" i="7"/>
  <c r="AH1038" i="7"/>
  <c r="AH1058" i="7"/>
  <c r="AH1078" i="7"/>
  <c r="AH1100" i="7"/>
  <c r="AH1120" i="7"/>
  <c r="AH1140" i="7"/>
  <c r="AH1161" i="7"/>
  <c r="AH1182" i="7"/>
  <c r="AH1202" i="7"/>
  <c r="AH1222" i="7"/>
  <c r="AH1244" i="7"/>
  <c r="AH1264" i="7"/>
  <c r="AH1284" i="7"/>
  <c r="AH1305" i="7"/>
  <c r="AH1326" i="7"/>
  <c r="AH1346" i="7"/>
  <c r="AH1366" i="7"/>
  <c r="AH1388" i="7"/>
  <c r="AH1405" i="7"/>
  <c r="AH1422" i="7"/>
  <c r="AH1437" i="7"/>
  <c r="AH1453" i="7"/>
  <c r="AH1470" i="7"/>
  <c r="AH1485" i="7"/>
  <c r="AH1501" i="7"/>
  <c r="AH1518" i="7"/>
  <c r="AH1533" i="7"/>
  <c r="AH1549" i="7"/>
  <c r="AH1566" i="7"/>
  <c r="AH1581" i="7"/>
  <c r="AH1597" i="7"/>
  <c r="AH1614" i="7"/>
  <c r="AH1629" i="7"/>
  <c r="AH1645" i="7"/>
  <c r="AH1662" i="7"/>
  <c r="AH1677" i="7"/>
  <c r="AH1693" i="7"/>
  <c r="AH1710" i="7"/>
  <c r="AH1725" i="7"/>
  <c r="AH1741" i="7"/>
  <c r="AH1758" i="7"/>
  <c r="AH1773" i="7"/>
  <c r="AH1789" i="7"/>
  <c r="AH1806" i="7"/>
  <c r="AH1821" i="7"/>
  <c r="AH1837" i="7"/>
  <c r="AH1854" i="7"/>
  <c r="AH1869" i="7"/>
  <c r="AH1885" i="7"/>
  <c r="AH1902" i="7"/>
  <c r="AH1917" i="7"/>
  <c r="AH1933" i="7"/>
  <c r="AH1948" i="7"/>
  <c r="AH1962" i="7"/>
  <c r="AH1976" i="7"/>
  <c r="AH1990" i="7"/>
  <c r="AH2005" i="7"/>
  <c r="AH2020" i="7"/>
  <c r="AH2034" i="7"/>
  <c r="AH2048" i="7"/>
  <c r="AH2062" i="7"/>
  <c r="AH2077" i="7"/>
  <c r="AH2092" i="7"/>
  <c r="AH2106" i="7"/>
  <c r="AH2120" i="7"/>
  <c r="AH2134" i="7"/>
  <c r="AH2149" i="7"/>
  <c r="AH2162" i="7"/>
  <c r="AH2175" i="7"/>
  <c r="AH2188" i="7"/>
  <c r="AH2201" i="7"/>
  <c r="AH2214" i="7"/>
  <c r="AH2227" i="7"/>
  <c r="AH2240" i="7"/>
  <c r="AH2253" i="7"/>
  <c r="AH2266" i="7"/>
  <c r="AH301" i="7"/>
  <c r="AH543" i="7"/>
  <c r="AH735" i="7"/>
  <c r="AH831" i="7"/>
  <c r="AH888" i="7"/>
  <c r="AH927" i="7"/>
  <c r="AH960" i="7"/>
  <c r="AH986" i="7"/>
  <c r="AH1013" i="7"/>
  <c r="AH1040" i="7"/>
  <c r="AH1060" i="7"/>
  <c r="AH1080" i="7"/>
  <c r="AH1101" i="7"/>
  <c r="AH1122" i="7"/>
  <c r="AH1142" i="7"/>
  <c r="AH1162" i="7"/>
  <c r="AH1184" i="7"/>
  <c r="AH1204" i="7"/>
  <c r="AH1224" i="7"/>
  <c r="AH1245" i="7"/>
  <c r="AH1266" i="7"/>
  <c r="AH1286" i="7"/>
  <c r="AH1306" i="7"/>
  <c r="AH1328" i="7"/>
  <c r="AH1348" i="7"/>
  <c r="AH1368" i="7"/>
  <c r="AH1389" i="7"/>
  <c r="AH1406" i="7"/>
  <c r="AH1423" i="7"/>
  <c r="AH1438" i="7"/>
  <c r="AH1454" i="7"/>
  <c r="AH1471" i="7"/>
  <c r="AH1486" i="7"/>
  <c r="AH1502" i="7"/>
  <c r="AH1519" i="7"/>
  <c r="AH1534" i="7"/>
  <c r="AH1550" i="7"/>
  <c r="AH1567" i="7"/>
  <c r="AH1582" i="7"/>
  <c r="AH1598" i="7"/>
  <c r="AH1615" i="7"/>
  <c r="AH1630" i="7"/>
  <c r="AH1646" i="7"/>
  <c r="AH1663" i="7"/>
  <c r="AH1678" i="7"/>
  <c r="AH74" i="7"/>
  <c r="AH321" i="7"/>
  <c r="AH559" i="7"/>
  <c r="AH751" i="7"/>
  <c r="AH837" i="7"/>
  <c r="AH893" i="7"/>
  <c r="AH931" i="7"/>
  <c r="AH962" i="7"/>
  <c r="AH989" i="7"/>
  <c r="AH1015" i="7"/>
  <c r="AH1041" i="7"/>
  <c r="AH1062" i="7"/>
  <c r="AH1082" i="7"/>
  <c r="AH1102" i="7"/>
  <c r="AH1124" i="7"/>
  <c r="AH1144" i="7"/>
  <c r="AH1164" i="7"/>
  <c r="AH1185" i="7"/>
  <c r="AH1206" i="7"/>
  <c r="AH1226" i="7"/>
  <c r="AH1246" i="7"/>
  <c r="AH1268" i="7"/>
  <c r="AH1288" i="7"/>
  <c r="AH1308" i="7"/>
  <c r="AH1329" i="7"/>
  <c r="AH1350" i="7"/>
  <c r="AH1370" i="7"/>
  <c r="AH1390" i="7"/>
  <c r="AH1408" i="7"/>
  <c r="AH1424" i="7"/>
  <c r="AH1440" i="7"/>
  <c r="AH1456" i="7"/>
  <c r="AH1472" i="7"/>
  <c r="AH1488" i="7"/>
  <c r="AH1504" i="7"/>
  <c r="AH1520" i="7"/>
  <c r="AH1536" i="7"/>
  <c r="AH1552" i="7"/>
  <c r="AH95" i="7"/>
  <c r="AH341" i="7"/>
  <c r="AH576" i="7"/>
  <c r="AH768" i="7"/>
  <c r="AH840" i="7"/>
  <c r="AH895" i="7"/>
  <c r="AH933" i="7"/>
  <c r="AH963" i="7"/>
  <c r="AH991" i="7"/>
  <c r="AH1019" i="7"/>
  <c r="AH1042" i="7"/>
  <c r="AH1064" i="7"/>
  <c r="AH1084" i="7"/>
  <c r="AH1104" i="7"/>
  <c r="AH1125" i="7"/>
  <c r="AH1146" i="7"/>
  <c r="AH1166" i="7"/>
  <c r="AH1186" i="7"/>
  <c r="AH1208" i="7"/>
  <c r="AH1228" i="7"/>
  <c r="AH1248" i="7"/>
  <c r="AH1269" i="7"/>
  <c r="AH1290" i="7"/>
  <c r="AH1310" i="7"/>
  <c r="AH1330" i="7"/>
  <c r="AH1352" i="7"/>
  <c r="AH1372" i="7"/>
  <c r="AH1392" i="7"/>
  <c r="AH1410" i="7"/>
  <c r="AH1425" i="7"/>
  <c r="AH1441" i="7"/>
  <c r="AH1458" i="7"/>
  <c r="AH1473" i="7"/>
  <c r="AH1489" i="7"/>
  <c r="AH1506" i="7"/>
  <c r="AH1521" i="7"/>
  <c r="AH1537" i="7"/>
  <c r="AH1554" i="7"/>
  <c r="AH1569" i="7"/>
  <c r="AH1585" i="7"/>
  <c r="AH1602" i="7"/>
  <c r="AH1617" i="7"/>
  <c r="AH1633" i="7"/>
  <c r="AH1650" i="7"/>
  <c r="AH1665" i="7"/>
  <c r="AH1681" i="7"/>
  <c r="AH1698" i="7"/>
  <c r="AH1713" i="7"/>
  <c r="AH1729" i="7"/>
  <c r="AH1746" i="7"/>
  <c r="AH1761" i="7"/>
  <c r="AH1777" i="7"/>
  <c r="AH1794" i="7"/>
  <c r="AH1809" i="7"/>
  <c r="AH1825" i="7"/>
  <c r="AH1842" i="7"/>
  <c r="AH1857" i="7"/>
  <c r="AH1873" i="7"/>
  <c r="AH1890" i="7"/>
  <c r="AH1905" i="7"/>
  <c r="AH1921" i="7"/>
  <c r="AH1937" i="7"/>
  <c r="AH1951" i="7"/>
  <c r="AH1965" i="7"/>
  <c r="AH1980" i="7"/>
  <c r="AH1994" i="7"/>
  <c r="AH2009" i="7"/>
  <c r="AH2023" i="7"/>
  <c r="AH2037" i="7"/>
  <c r="AH2052" i="7"/>
  <c r="AH2066" i="7"/>
  <c r="AH2081" i="7"/>
  <c r="AH2095" i="7"/>
  <c r="AH2109" i="7"/>
  <c r="AH2124" i="7"/>
  <c r="AH2138" i="7"/>
  <c r="AH2152" i="7"/>
  <c r="AH2165" i="7"/>
  <c r="AH2178" i="7"/>
  <c r="AH2191" i="7"/>
  <c r="AH2204" i="7"/>
  <c r="AH2217" i="7"/>
  <c r="AH2230" i="7"/>
  <c r="AH2244" i="7"/>
  <c r="AH2257" i="7"/>
  <c r="AH2270" i="7"/>
  <c r="AH2283" i="7"/>
  <c r="AH2296" i="7"/>
  <c r="AH2309" i="7"/>
  <c r="AH2322" i="7"/>
  <c r="AH2335" i="7"/>
  <c r="AH2347" i="7"/>
  <c r="AH2359" i="7"/>
  <c r="AH2371" i="7"/>
  <c r="AH2383" i="7"/>
  <c r="AH2395" i="7"/>
  <c r="AH2407" i="7"/>
  <c r="AH2419" i="7"/>
  <c r="AH2431" i="7"/>
  <c r="AH2443" i="7"/>
  <c r="AH2455" i="7"/>
  <c r="AH2467" i="7"/>
  <c r="AH2479" i="7"/>
  <c r="AH2491" i="7"/>
  <c r="AH2503" i="7"/>
  <c r="AH2515" i="7"/>
  <c r="AH2527" i="7"/>
  <c r="AH2539" i="7"/>
  <c r="AH2551" i="7"/>
  <c r="AH2563" i="7"/>
  <c r="AH2575" i="7"/>
  <c r="AH2587" i="7"/>
  <c r="AH2599" i="7"/>
  <c r="AH2611" i="7"/>
  <c r="AH2623" i="7"/>
  <c r="AH2635" i="7"/>
  <c r="AH2647" i="7"/>
  <c r="AH2659" i="7"/>
  <c r="AH2671" i="7"/>
  <c r="AH2683" i="7"/>
  <c r="AH2695" i="7"/>
  <c r="AH2707" i="7"/>
  <c r="AH2719" i="7"/>
  <c r="AH2731" i="7"/>
  <c r="AH2743" i="7"/>
  <c r="AH2755" i="7"/>
  <c r="AH2767" i="7"/>
  <c r="AH2779" i="7"/>
  <c r="AH2791" i="7"/>
  <c r="AH2803" i="7"/>
  <c r="AH2815" i="7"/>
  <c r="AH2827" i="7"/>
  <c r="AH2839" i="7"/>
  <c r="AH2851" i="7"/>
  <c r="AH2863" i="7"/>
  <c r="AH2875" i="7"/>
  <c r="AH2887" i="7"/>
  <c r="AH2899" i="7"/>
  <c r="AH2911" i="7"/>
  <c r="AH2923" i="7"/>
  <c r="AH2935" i="7"/>
  <c r="AH2947" i="7"/>
  <c r="AH2959" i="7"/>
  <c r="AH2971" i="7"/>
  <c r="AH2983" i="7"/>
  <c r="AH2995" i="7"/>
  <c r="AH3007" i="7"/>
  <c r="AH3019" i="7"/>
  <c r="AH3031" i="7"/>
  <c r="AH3043" i="7"/>
  <c r="AH3055" i="7"/>
  <c r="AH3067" i="7"/>
  <c r="AH3079" i="7"/>
  <c r="AH3091" i="7"/>
  <c r="AH3103" i="7"/>
  <c r="AH3115" i="7"/>
  <c r="AH3127" i="7"/>
  <c r="AH3139" i="7"/>
  <c r="AH3151" i="7"/>
  <c r="AH3163" i="7"/>
  <c r="AH3175" i="7"/>
  <c r="AH3187" i="7"/>
  <c r="AH3199" i="7"/>
  <c r="AH3211" i="7"/>
  <c r="AH3223" i="7"/>
  <c r="AH3235" i="7"/>
  <c r="AH3247" i="7"/>
  <c r="AH115" i="7"/>
  <c r="AH362" i="7"/>
  <c r="AH591" i="7"/>
  <c r="AH783" i="7"/>
  <c r="AH847" i="7"/>
  <c r="AH900" i="7"/>
  <c r="AH936" i="7"/>
  <c r="AH965" i="7"/>
  <c r="AH995" i="7"/>
  <c r="AH1021" i="7"/>
  <c r="AH1044" i="7"/>
  <c r="AH1065" i="7"/>
  <c r="AH1086" i="7"/>
  <c r="AH1106" i="7"/>
  <c r="AH1126" i="7"/>
  <c r="AH1148" i="7"/>
  <c r="AH1168" i="7"/>
  <c r="AH1188" i="7"/>
  <c r="AH1209" i="7"/>
  <c r="AH1230" i="7"/>
  <c r="AH1250" i="7"/>
  <c r="AH1270" i="7"/>
  <c r="AH1292" i="7"/>
  <c r="AH1312" i="7"/>
  <c r="AH1332" i="7"/>
  <c r="AH1353" i="7"/>
  <c r="AH1374" i="7"/>
  <c r="AH1393" i="7"/>
  <c r="AH1411" i="7"/>
  <c r="AH1426" i="7"/>
  <c r="AH1442" i="7"/>
  <c r="AH1459" i="7"/>
  <c r="AH1474" i="7"/>
  <c r="AH1490" i="7"/>
  <c r="AH1507" i="7"/>
  <c r="AH1522" i="7"/>
  <c r="AH135" i="7"/>
  <c r="AH383" i="7"/>
  <c r="AH607" i="7"/>
  <c r="AH789" i="7"/>
  <c r="AH853" i="7"/>
  <c r="AH901" i="7"/>
  <c r="AH941" i="7"/>
  <c r="AH967" i="7"/>
  <c r="AH996" i="7"/>
  <c r="AH1023" i="7"/>
  <c r="AH1046" i="7"/>
  <c r="AH1066" i="7"/>
  <c r="AH1088" i="7"/>
  <c r="AH1108" i="7"/>
  <c r="AH1128" i="7"/>
  <c r="AH1149" i="7"/>
  <c r="AH1170" i="7"/>
  <c r="AH1190" i="7"/>
  <c r="AH1210" i="7"/>
  <c r="AH1232" i="7"/>
  <c r="AH1252" i="7"/>
  <c r="AH1272" i="7"/>
  <c r="AH1293" i="7"/>
  <c r="AH1314" i="7"/>
  <c r="AH1334" i="7"/>
  <c r="AH1354" i="7"/>
  <c r="AH1376" i="7"/>
  <c r="AH1394" i="7"/>
  <c r="AH1412" i="7"/>
  <c r="AH1428" i="7"/>
  <c r="AH1444" i="7"/>
  <c r="AH1460" i="7"/>
  <c r="AH1476" i="7"/>
  <c r="AH1492" i="7"/>
  <c r="AH1508" i="7"/>
  <c r="AH1524" i="7"/>
  <c r="AH1540" i="7"/>
  <c r="AH1556" i="7"/>
  <c r="AH1572" i="7"/>
  <c r="AH1588" i="7"/>
  <c r="AH157" i="7"/>
  <c r="AH403" i="7"/>
  <c r="AH624" i="7"/>
  <c r="AH792" i="7"/>
  <c r="AH855" i="7"/>
  <c r="AH903" i="7"/>
  <c r="AH943" i="7"/>
  <c r="AH971" i="7"/>
  <c r="AH997" i="7"/>
  <c r="AH1026" i="7"/>
  <c r="AH1048" i="7"/>
  <c r="AH1068" i="7"/>
  <c r="AH1089" i="7"/>
  <c r="AH1110" i="7"/>
  <c r="AH1130" i="7"/>
  <c r="AH1150" i="7"/>
  <c r="AH1172" i="7"/>
  <c r="AH1192" i="7"/>
  <c r="AH1212" i="7"/>
  <c r="AH1233" i="7"/>
  <c r="AH1254" i="7"/>
  <c r="AH1274" i="7"/>
  <c r="AH1294" i="7"/>
  <c r="AH1316" i="7"/>
  <c r="AH1336" i="7"/>
  <c r="AH1356" i="7"/>
  <c r="AH1377" i="7"/>
  <c r="AH1396" i="7"/>
  <c r="AH1413" i="7"/>
  <c r="AH1429" i="7"/>
  <c r="AH1446" i="7"/>
  <c r="AH1461" i="7"/>
  <c r="AH1477" i="7"/>
  <c r="AH1494" i="7"/>
  <c r="AH1509" i="7"/>
  <c r="AH1525" i="7"/>
  <c r="AH1542" i="7"/>
  <c r="AH1557" i="7"/>
  <c r="AH1573" i="7"/>
  <c r="AH1590" i="7"/>
  <c r="AH1605" i="7"/>
  <c r="AH1621" i="7"/>
  <c r="AH1638" i="7"/>
  <c r="AH1653" i="7"/>
  <c r="AH1669" i="7"/>
  <c r="AH1686" i="7"/>
  <c r="AH1701" i="7"/>
  <c r="AH1717" i="7"/>
  <c r="AH1734" i="7"/>
  <c r="AH1749" i="7"/>
  <c r="AH1765" i="7"/>
  <c r="AH1782" i="7"/>
  <c r="AH1797" i="7"/>
  <c r="AH1813" i="7"/>
  <c r="AH1830" i="7"/>
  <c r="AH1845" i="7"/>
  <c r="AH1861" i="7"/>
  <c r="AH1878" i="7"/>
  <c r="AH1893" i="7"/>
  <c r="AH1909" i="7"/>
  <c r="AH1926" i="7"/>
  <c r="AH1940" i="7"/>
  <c r="AH1954" i="7"/>
  <c r="AH1969" i="7"/>
  <c r="AH1984" i="7"/>
  <c r="AH1998" i="7"/>
  <c r="AH2012" i="7"/>
  <c r="AH2026" i="7"/>
  <c r="AH2041" i="7"/>
  <c r="AH2056" i="7"/>
  <c r="AH2070" i="7"/>
  <c r="AH2084" i="7"/>
  <c r="AH2098" i="7"/>
  <c r="AH2113" i="7"/>
  <c r="AH2128" i="7"/>
  <c r="AH2142" i="7"/>
  <c r="AH2155" i="7"/>
  <c r="AH2168" i="7"/>
  <c r="AH2181" i="7"/>
  <c r="AH2194" i="7"/>
  <c r="AH2208" i="7"/>
  <c r="AH2221" i="7"/>
  <c r="AH2234" i="7"/>
  <c r="AH2247" i="7"/>
  <c r="AH2260" i="7"/>
  <c r="AH177" i="7"/>
  <c r="AH423" i="7"/>
  <c r="AH639" i="7"/>
  <c r="AH799" i="7"/>
  <c r="AH864" i="7"/>
  <c r="AH909" i="7"/>
  <c r="AH947" i="7"/>
  <c r="AH973" i="7"/>
  <c r="AH999" i="7"/>
  <c r="AH1027" i="7"/>
  <c r="AH1050" i="7"/>
  <c r="AH1070" i="7"/>
  <c r="AH1090" i="7"/>
  <c r="AH1112" i="7"/>
  <c r="AH1132" i="7"/>
  <c r="AH1152" i="7"/>
  <c r="AH1173" i="7"/>
  <c r="AH1194" i="7"/>
  <c r="AH1214" i="7"/>
  <c r="AH1234" i="7"/>
  <c r="AH1256" i="7"/>
  <c r="AH1276" i="7"/>
  <c r="AH1296" i="7"/>
  <c r="AH1317" i="7"/>
  <c r="AH1338" i="7"/>
  <c r="AH1358" i="7"/>
  <c r="AH1378" i="7"/>
  <c r="AH1398" i="7"/>
  <c r="AH1414" i="7"/>
  <c r="AH1430" i="7"/>
  <c r="AH1447" i="7"/>
  <c r="AH1462" i="7"/>
  <c r="AH1478" i="7"/>
  <c r="AH1495" i="7"/>
  <c r="AH1510" i="7"/>
  <c r="AH1526" i="7"/>
  <c r="AH1543" i="7"/>
  <c r="AH1558" i="7"/>
  <c r="AH1574" i="7"/>
  <c r="AH1591" i="7"/>
  <c r="AH1606" i="7"/>
  <c r="AH1622" i="7"/>
  <c r="AH1639" i="7"/>
  <c r="AH1654" i="7"/>
  <c r="AH1670" i="7"/>
  <c r="AH1687" i="7"/>
  <c r="AH1702" i="7"/>
  <c r="AH1718" i="7"/>
  <c r="AH1735" i="7"/>
  <c r="AH1750" i="7"/>
  <c r="AH1766" i="7"/>
  <c r="AH1783" i="7"/>
  <c r="AH1798" i="7"/>
  <c r="AH1814" i="7"/>
  <c r="AH1831" i="7"/>
  <c r="AH1846" i="7"/>
  <c r="AH1862" i="7"/>
  <c r="AH1879" i="7"/>
  <c r="AH1894" i="7"/>
  <c r="AH1910" i="7"/>
  <c r="AH1927" i="7"/>
  <c r="AH1941" i="7"/>
  <c r="AH1956" i="7"/>
  <c r="AH1970" i="7"/>
  <c r="AH1985" i="7"/>
  <c r="AH1999" i="7"/>
  <c r="AH2013" i="7"/>
  <c r="AH2028" i="7"/>
  <c r="AH2042" i="7"/>
  <c r="AH2057" i="7"/>
  <c r="AH2071" i="7"/>
  <c r="AH2085" i="7"/>
  <c r="AH2100" i="7"/>
  <c r="AH2114" i="7"/>
  <c r="AH2129" i="7"/>
  <c r="AH2143" i="7"/>
  <c r="AH2156" i="7"/>
  <c r="AH2169" i="7"/>
  <c r="AH2182" i="7"/>
  <c r="AH2196" i="7"/>
  <c r="AH2209" i="7"/>
  <c r="AH2222" i="7"/>
  <c r="AH2235" i="7"/>
  <c r="AH2248" i="7"/>
  <c r="AH2261" i="7"/>
  <c r="AH2274" i="7"/>
  <c r="AH2287" i="7"/>
  <c r="AH2300" i="7"/>
  <c r="AH2313" i="7"/>
  <c r="AH2326" i="7"/>
  <c r="AH2339" i="7"/>
  <c r="AH2351" i="7"/>
  <c r="AH2363" i="7"/>
  <c r="AH2375" i="7"/>
  <c r="AH2387" i="7"/>
  <c r="AH2399" i="7"/>
  <c r="AH2411" i="7"/>
  <c r="AH2423" i="7"/>
  <c r="AH2435" i="7"/>
  <c r="AH2447" i="7"/>
  <c r="AH2459" i="7"/>
  <c r="AH2471" i="7"/>
  <c r="AH2483" i="7"/>
  <c r="AH2495" i="7"/>
  <c r="AH2507" i="7"/>
  <c r="AH2519" i="7"/>
  <c r="AH2531" i="7"/>
  <c r="AH2543" i="7"/>
  <c r="AH2555" i="7"/>
  <c r="AH2567" i="7"/>
  <c r="AH2579" i="7"/>
  <c r="AH2591" i="7"/>
  <c r="AH2603" i="7"/>
  <c r="AH2615" i="7"/>
  <c r="AH2627" i="7"/>
  <c r="AH2639" i="7"/>
  <c r="AH2651" i="7"/>
  <c r="AH2663" i="7"/>
  <c r="AH2675" i="7"/>
  <c r="AH2687" i="7"/>
  <c r="AH2699" i="7"/>
  <c r="AH2711" i="7"/>
  <c r="AH2723" i="7"/>
  <c r="AH2735" i="7"/>
  <c r="AH2747" i="7"/>
  <c r="AH2759" i="7"/>
  <c r="AH2771" i="7"/>
  <c r="AH2783" i="7"/>
  <c r="AH2795" i="7"/>
  <c r="AH2807" i="7"/>
  <c r="AH2819" i="7"/>
  <c r="AH2831" i="7"/>
  <c r="AH2843" i="7"/>
  <c r="AH2855" i="7"/>
  <c r="AH2867" i="7"/>
  <c r="AH2879" i="7"/>
  <c r="AH2891" i="7"/>
  <c r="AH2903" i="7"/>
  <c r="AH2915" i="7"/>
  <c r="AH2927" i="7"/>
  <c r="AH2939" i="7"/>
  <c r="AH2951" i="7"/>
  <c r="AH2963" i="7"/>
  <c r="AH2975" i="7"/>
  <c r="AH2987" i="7"/>
  <c r="AH2999" i="7"/>
  <c r="AH3011" i="7"/>
  <c r="AH3023" i="7"/>
  <c r="AH3035" i="7"/>
  <c r="AH3047" i="7"/>
  <c r="AH3059" i="7"/>
  <c r="AH3071" i="7"/>
  <c r="AH3083" i="7"/>
  <c r="AH3095" i="7"/>
  <c r="AH3107" i="7"/>
  <c r="AH3119" i="7"/>
  <c r="AH3131" i="7"/>
  <c r="AH3143" i="7"/>
  <c r="AH3155" i="7"/>
  <c r="AH3167" i="7"/>
  <c r="AH3179" i="7"/>
  <c r="AH3191" i="7"/>
  <c r="AH3203" i="7"/>
  <c r="AH3215" i="7"/>
  <c r="AH3227" i="7"/>
  <c r="AH3239" i="7"/>
  <c r="AH3251" i="7"/>
  <c r="AH197" i="7"/>
  <c r="AH445" i="7"/>
  <c r="AH655" i="7"/>
  <c r="AH805" i="7"/>
  <c r="AH869" i="7"/>
  <c r="AH912" i="7"/>
  <c r="AH948" i="7"/>
  <c r="AH975" i="7"/>
  <c r="AH1002" i="7"/>
  <c r="AH1029" i="7"/>
  <c r="AH1052" i="7"/>
  <c r="AH1072" i="7"/>
  <c r="AH1092" i="7"/>
  <c r="AH1113" i="7"/>
  <c r="AH1134" i="7"/>
  <c r="AH1154" i="7"/>
  <c r="AH1174" i="7"/>
  <c r="AH1196" i="7"/>
  <c r="AH1216" i="7"/>
  <c r="AH1236" i="7"/>
  <c r="AH1257" i="7"/>
  <c r="AH1278" i="7"/>
  <c r="AH1298" i="7"/>
  <c r="AH1318" i="7"/>
  <c r="AH1340" i="7"/>
  <c r="AH1360" i="7"/>
  <c r="AH1380" i="7"/>
  <c r="AH1400" i="7"/>
  <c r="AH1416" i="7"/>
  <c r="AH1432" i="7"/>
  <c r="AH1448" i="7"/>
  <c r="AH1464" i="7"/>
  <c r="AH1480" i="7"/>
  <c r="AH1496" i="7"/>
  <c r="AH1512" i="7"/>
  <c r="AH1528" i="7"/>
  <c r="AH1544" i="7"/>
  <c r="AH1560" i="7"/>
  <c r="AH1576" i="7"/>
  <c r="AH1592" i="7"/>
  <c r="AH1608" i="7"/>
  <c r="AH1624" i="7"/>
  <c r="AH1640" i="7"/>
  <c r="AH1656" i="7"/>
  <c r="AH218" i="7"/>
  <c r="AH465" i="7"/>
  <c r="AH672" i="7"/>
  <c r="AH807" i="7"/>
  <c r="AH871" i="7"/>
  <c r="AH915" i="7"/>
  <c r="AH949" i="7"/>
  <c r="AH978" i="7"/>
  <c r="AH1005" i="7"/>
  <c r="AH1032" i="7"/>
  <c r="AH1053" i="7"/>
  <c r="AH1074" i="7"/>
  <c r="AH1094" i="7"/>
  <c r="AH1114" i="7"/>
  <c r="AH1136" i="7"/>
  <c r="AH1156" i="7"/>
  <c r="AH1176" i="7"/>
  <c r="AH1197" i="7"/>
  <c r="AH1218" i="7"/>
  <c r="AH1238" i="7"/>
  <c r="AH1258" i="7"/>
  <c r="AH1280" i="7"/>
  <c r="AH1300" i="7"/>
  <c r="AH1320" i="7"/>
  <c r="AH1341" i="7"/>
  <c r="AH1362" i="7"/>
  <c r="AH1382" i="7"/>
  <c r="AH1401" i="7"/>
  <c r="AH1417" i="7"/>
  <c r="AH1434" i="7"/>
  <c r="AH1449" i="7"/>
  <c r="AH1465" i="7"/>
  <c r="AH1482" i="7"/>
  <c r="AH1497" i="7"/>
  <c r="AH1513" i="7"/>
  <c r="AH1530" i="7"/>
  <c r="AH1545" i="7"/>
  <c r="AH1561" i="7"/>
  <c r="AH1578" i="7"/>
  <c r="AH1593" i="7"/>
  <c r="AH1609" i="7"/>
  <c r="AH1626" i="7"/>
  <c r="AH1641" i="7"/>
  <c r="AH1657" i="7"/>
  <c r="AH1674" i="7"/>
  <c r="AH1689" i="7"/>
  <c r="AH1705" i="7"/>
  <c r="AH1722" i="7"/>
  <c r="AH1737" i="7"/>
  <c r="AH1753" i="7"/>
  <c r="AH1770" i="7"/>
  <c r="AH1785" i="7"/>
  <c r="AH1801" i="7"/>
  <c r="AH1818" i="7"/>
  <c r="AH1833" i="7"/>
  <c r="AH1849" i="7"/>
  <c r="AH1866" i="7"/>
  <c r="AH1881" i="7"/>
  <c r="AH1897" i="7"/>
  <c r="AH1914" i="7"/>
  <c r="AH1929" i="7"/>
  <c r="AH1944" i="7"/>
  <c r="AH1958" i="7"/>
  <c r="AH1973" i="7"/>
  <c r="AH1987" i="7"/>
  <c r="AH2001" i="7"/>
  <c r="AH2016" i="7"/>
  <c r="AH2030" i="7"/>
  <c r="AH2045" i="7"/>
  <c r="AH2059" i="7"/>
  <c r="AH2073" i="7"/>
  <c r="AH2088" i="7"/>
  <c r="AH2102" i="7"/>
  <c r="AH2117" i="7"/>
  <c r="AH2131" i="7"/>
  <c r="AH2145" i="7"/>
  <c r="AH2158" i="7"/>
  <c r="AH2172" i="7"/>
  <c r="AH2185" i="7"/>
  <c r="AH2198" i="7"/>
  <c r="AH2211" i="7"/>
  <c r="AH2224" i="7"/>
  <c r="AH2237" i="7"/>
  <c r="AH2250" i="7"/>
  <c r="AH2263" i="7"/>
  <c r="AH2276" i="7"/>
  <c r="AH2289" i="7"/>
  <c r="AH2302" i="7"/>
  <c r="AH2316" i="7"/>
  <c r="AH2329" i="7"/>
  <c r="AH2341" i="7"/>
  <c r="AH2353" i="7"/>
  <c r="AH2365" i="7"/>
  <c r="AH2377" i="7"/>
  <c r="AH2389" i="7"/>
  <c r="AH2401" i="7"/>
  <c r="AH2413" i="7"/>
  <c r="AH2425" i="7"/>
  <c r="AH2437" i="7"/>
  <c r="AH2449" i="7"/>
  <c r="AH2461" i="7"/>
  <c r="AH2473" i="7"/>
  <c r="AH2485" i="7"/>
  <c r="AH2497" i="7"/>
  <c r="AH2509" i="7"/>
  <c r="AH2521" i="7"/>
  <c r="AH2533" i="7"/>
  <c r="AH2545" i="7"/>
  <c r="AH2557" i="7"/>
  <c r="AH2569" i="7"/>
  <c r="AH2581" i="7"/>
  <c r="AH2593" i="7"/>
  <c r="AH2605" i="7"/>
  <c r="AH2617" i="7"/>
  <c r="AH2629" i="7"/>
  <c r="AH2641" i="7"/>
  <c r="AH2653" i="7"/>
  <c r="AH2665" i="7"/>
  <c r="AH2677" i="7"/>
  <c r="AH2689" i="7"/>
  <c r="AH2701" i="7"/>
  <c r="AH2713" i="7"/>
  <c r="AH2725" i="7"/>
  <c r="AH2737" i="7"/>
  <c r="AH2749" i="7"/>
  <c r="AH2761" i="7"/>
  <c r="AH2773" i="7"/>
  <c r="AH2785" i="7"/>
  <c r="AH2797" i="7"/>
  <c r="AH2809" i="7"/>
  <c r="AH2821" i="7"/>
  <c r="AH2833" i="7"/>
  <c r="AH2845" i="7"/>
  <c r="AH2857" i="7"/>
  <c r="AH2869" i="7"/>
  <c r="AH2881" i="7"/>
  <c r="AH2893" i="7"/>
  <c r="AH2905" i="7"/>
  <c r="AH2917" i="7"/>
  <c r="AH2929" i="7"/>
  <c r="AH2941" i="7"/>
  <c r="AH2953" i="7"/>
  <c r="AH2965" i="7"/>
  <c r="AH2977" i="7"/>
  <c r="AH2989" i="7"/>
  <c r="AH3001" i="7"/>
  <c r="AH3013" i="7"/>
  <c r="AH3025" i="7"/>
  <c r="AH1034" i="7"/>
  <c r="AH1281" i="7"/>
  <c r="AH1498" i="7"/>
  <c r="AH1594" i="7"/>
  <c r="AH1632" i="7"/>
  <c r="AH1668" i="7"/>
  <c r="AH1699" i="7"/>
  <c r="AH1726" i="7"/>
  <c r="AH1754" i="7"/>
  <c r="AH1780" i="7"/>
  <c r="AH1808" i="7"/>
  <c r="AH1836" i="7"/>
  <c r="AH1864" i="7"/>
  <c r="AH1891" i="7"/>
  <c r="AH1918" i="7"/>
  <c r="AH1945" i="7"/>
  <c r="AH1968" i="7"/>
  <c r="AH1993" i="7"/>
  <c r="AH2018" i="7"/>
  <c r="AH2044" i="7"/>
  <c r="AH2068" i="7"/>
  <c r="AH2093" i="7"/>
  <c r="AH2118" i="7"/>
  <c r="AH2141" i="7"/>
  <c r="AH2164" i="7"/>
  <c r="AH2187" i="7"/>
  <c r="AH2210" i="7"/>
  <c r="AH2232" i="7"/>
  <c r="AH2254" i="7"/>
  <c r="AH2275" i="7"/>
  <c r="AH2293" i="7"/>
  <c r="AH2310" i="7"/>
  <c r="AH2328" i="7"/>
  <c r="AH2344" i="7"/>
  <c r="AH2360" i="7"/>
  <c r="AH1054" i="7"/>
  <c r="AH1302" i="7"/>
  <c r="AH1514" i="7"/>
  <c r="AH1596" i="7"/>
  <c r="AH1634" i="7"/>
  <c r="AH1672" i="7"/>
  <c r="AH1700" i="7"/>
  <c r="AH1728" i="7"/>
  <c r="AH1756" i="7"/>
  <c r="AH1784" i="7"/>
  <c r="AH1810" i="7"/>
  <c r="AH1838" i="7"/>
  <c r="AH1867" i="7"/>
  <c r="AH1892" i="7"/>
  <c r="AH1920" i="7"/>
  <c r="AH1946" i="7"/>
  <c r="AH1972" i="7"/>
  <c r="AH1996" i="7"/>
  <c r="AH2021" i="7"/>
  <c r="AH2046" i="7"/>
  <c r="AH2069" i="7"/>
  <c r="AH2094" i="7"/>
  <c r="AH2119" i="7"/>
  <c r="AH2144" i="7"/>
  <c r="AH2166" i="7"/>
  <c r="AH2189" i="7"/>
  <c r="AH2212" i="7"/>
  <c r="AH2233" i="7"/>
  <c r="AH2256" i="7"/>
  <c r="AH2277" i="7"/>
  <c r="AH2294" i="7"/>
  <c r="AH2311" i="7"/>
  <c r="AH2330" i="7"/>
  <c r="AH2345" i="7"/>
  <c r="AH2361" i="7"/>
  <c r="AH2378" i="7"/>
  <c r="AH2393" i="7"/>
  <c r="AH2409" i="7"/>
  <c r="AH2426" i="7"/>
  <c r="AH2441" i="7"/>
  <c r="AH2457" i="7"/>
  <c r="AH2474" i="7"/>
  <c r="AH2489" i="7"/>
  <c r="AH2505" i="7"/>
  <c r="AH2522" i="7"/>
  <c r="AH2537" i="7"/>
  <c r="AH2553" i="7"/>
  <c r="AH2570" i="7"/>
  <c r="AH2585" i="7"/>
  <c r="AH2601" i="7"/>
  <c r="AH2618" i="7"/>
  <c r="AH2633" i="7"/>
  <c r="AH2649" i="7"/>
  <c r="AH2666" i="7"/>
  <c r="AH2681" i="7"/>
  <c r="AH2697" i="7"/>
  <c r="AH2714" i="7"/>
  <c r="AH2729" i="7"/>
  <c r="AH2745" i="7"/>
  <c r="AH2762" i="7"/>
  <c r="AH2777" i="7"/>
  <c r="AH2793" i="7"/>
  <c r="AH2810" i="7"/>
  <c r="AH2825" i="7"/>
  <c r="AH2841" i="7"/>
  <c r="AH2858" i="7"/>
  <c r="AH2873" i="7"/>
  <c r="AH2889" i="7"/>
  <c r="AH2906" i="7"/>
  <c r="AH2921" i="7"/>
  <c r="AH2937" i="7"/>
  <c r="AH2954" i="7"/>
  <c r="AH2969" i="7"/>
  <c r="AH2985" i="7"/>
  <c r="AH3002" i="7"/>
  <c r="AH3017" i="7"/>
  <c r="AH3033" i="7"/>
  <c r="AH3048" i="7"/>
  <c r="AH3062" i="7"/>
  <c r="AH1076" i="7"/>
  <c r="AH1322" i="7"/>
  <c r="AH1531" i="7"/>
  <c r="AH1600" i="7"/>
  <c r="AH1636" i="7"/>
  <c r="AH1675" i="7"/>
  <c r="AH1704" i="7"/>
  <c r="AH1730" i="7"/>
  <c r="AH1759" i="7"/>
  <c r="AH1786" i="7"/>
  <c r="AH1812" i="7"/>
  <c r="AH1840" i="7"/>
  <c r="AH1868" i="7"/>
  <c r="AH1896" i="7"/>
  <c r="AH1922" i="7"/>
  <c r="AH1949" i="7"/>
  <c r="AH1974" i="7"/>
  <c r="AH1997" i="7"/>
  <c r="AH2022" i="7"/>
  <c r="AH2047" i="7"/>
  <c r="AH2072" i="7"/>
  <c r="AH2096" i="7"/>
  <c r="AH2121" i="7"/>
  <c r="AH2146" i="7"/>
  <c r="AH2167" i="7"/>
  <c r="AH2190" i="7"/>
  <c r="AH2213" i="7"/>
  <c r="AH2236" i="7"/>
  <c r="AH2258" i="7"/>
  <c r="AH2278" i="7"/>
  <c r="AH2295" i="7"/>
  <c r="AH2312" i="7"/>
  <c r="AH2331" i="7"/>
  <c r="AH2346" i="7"/>
  <c r="AH2362" i="7"/>
  <c r="AH2379" i="7"/>
  <c r="AH2394" i="7"/>
  <c r="AH2410" i="7"/>
  <c r="AH2427" i="7"/>
  <c r="AH2442" i="7"/>
  <c r="AH239" i="7"/>
  <c r="AH1096" i="7"/>
  <c r="AH1342" i="7"/>
  <c r="AH1538" i="7"/>
  <c r="AH1603" i="7"/>
  <c r="AH1642" i="7"/>
  <c r="AH1676" i="7"/>
  <c r="AH1706" i="7"/>
  <c r="AH1732" i="7"/>
  <c r="AH1760" i="7"/>
  <c r="AH1788" i="7"/>
  <c r="AH1816" i="7"/>
  <c r="AH1843" i="7"/>
  <c r="AH1870" i="7"/>
  <c r="AH1898" i="7"/>
  <c r="AH1924" i="7"/>
  <c r="AH1950" i="7"/>
  <c r="AH1975" i="7"/>
  <c r="AH2000" i="7"/>
  <c r="AH2024" i="7"/>
  <c r="AH2049" i="7"/>
  <c r="AH2074" i="7"/>
  <c r="AH2097" i="7"/>
  <c r="AH2122" i="7"/>
  <c r="AH2148" i="7"/>
  <c r="AH2170" i="7"/>
  <c r="AH2192" i="7"/>
  <c r="AH2215" i="7"/>
  <c r="AH2238" i="7"/>
  <c r="AH2259" i="7"/>
  <c r="AH2280" i="7"/>
  <c r="AH2297" i="7"/>
  <c r="AH485" i="7"/>
  <c r="AH1116" i="7"/>
  <c r="AH1364" i="7"/>
  <c r="AH1546" i="7"/>
  <c r="AH1604" i="7"/>
  <c r="AH1644" i="7"/>
  <c r="AH1680" i="7"/>
  <c r="AH1708" i="7"/>
  <c r="AH1736" i="7"/>
  <c r="AH1762" i="7"/>
  <c r="AH1790" i="7"/>
  <c r="AH1819" i="7"/>
  <c r="AH1844" i="7"/>
  <c r="AH1872" i="7"/>
  <c r="AH1900" i="7"/>
  <c r="AH1928" i="7"/>
  <c r="AH1952" i="7"/>
  <c r="AH1977" i="7"/>
  <c r="AH2002" i="7"/>
  <c r="AH2025" i="7"/>
  <c r="AH2050" i="7"/>
  <c r="AH2076" i="7"/>
  <c r="AH2101" i="7"/>
  <c r="AH2125" i="7"/>
  <c r="AH2150" i="7"/>
  <c r="AH2173" i="7"/>
  <c r="AH2193" i="7"/>
  <c r="AH2216" i="7"/>
  <c r="AH2239" i="7"/>
  <c r="AH2262" i="7"/>
  <c r="AH2281" i="7"/>
  <c r="AH2298" i="7"/>
  <c r="AH2317" i="7"/>
  <c r="AH2333" i="7"/>
  <c r="AH2349" i="7"/>
  <c r="AH2366" i="7"/>
  <c r="AH2381" i="7"/>
  <c r="AH2397" i="7"/>
  <c r="AH2414" i="7"/>
  <c r="AH2429" i="7"/>
  <c r="AH2445" i="7"/>
  <c r="AH2462" i="7"/>
  <c r="AH2477" i="7"/>
  <c r="AH2493" i="7"/>
  <c r="AH2510" i="7"/>
  <c r="AH2525" i="7"/>
  <c r="AH2541" i="7"/>
  <c r="AH2558" i="7"/>
  <c r="AH2573" i="7"/>
  <c r="AH2589" i="7"/>
  <c r="AH2606" i="7"/>
  <c r="AH2621" i="7"/>
  <c r="AH2637" i="7"/>
  <c r="AH2654" i="7"/>
  <c r="AH2669" i="7"/>
  <c r="AH2685" i="7"/>
  <c r="AH2702" i="7"/>
  <c r="AH2717" i="7"/>
  <c r="AH2733" i="7"/>
  <c r="AH2750" i="7"/>
  <c r="AH2765" i="7"/>
  <c r="AH2781" i="7"/>
  <c r="AH2798" i="7"/>
  <c r="AH2813" i="7"/>
  <c r="AH2829" i="7"/>
  <c r="AH2846" i="7"/>
  <c r="AH2861" i="7"/>
  <c r="AH2877" i="7"/>
  <c r="AH2894" i="7"/>
  <c r="AH2909" i="7"/>
  <c r="AH2925" i="7"/>
  <c r="AH2942" i="7"/>
  <c r="AH2957" i="7"/>
  <c r="AH2973" i="7"/>
  <c r="AH2990" i="7"/>
  <c r="AH3005" i="7"/>
  <c r="AH3021" i="7"/>
  <c r="AH3037" i="7"/>
  <c r="AH3051" i="7"/>
  <c r="AH3065" i="7"/>
  <c r="AH3080" i="7"/>
  <c r="AH3094" i="7"/>
  <c r="AH3109" i="7"/>
  <c r="AH3123" i="7"/>
  <c r="AH3137" i="7"/>
  <c r="AH3152" i="7"/>
  <c r="AH3166" i="7"/>
  <c r="AH3181" i="7"/>
  <c r="AH3195" i="7"/>
  <c r="AH3209" i="7"/>
  <c r="AH3224" i="7"/>
  <c r="AH3238" i="7"/>
  <c r="AH3253" i="7"/>
  <c r="AH3265" i="7"/>
  <c r="AH3277" i="7"/>
  <c r="AH3289" i="7"/>
  <c r="AH3301" i="7"/>
  <c r="AH3313" i="7"/>
  <c r="AH3325" i="7"/>
  <c r="AH3337" i="7"/>
  <c r="AH3349" i="7"/>
  <c r="AH3361" i="7"/>
  <c r="AH3373" i="7"/>
  <c r="AH3385" i="7"/>
  <c r="AH3397" i="7"/>
  <c r="AH3409" i="7"/>
  <c r="AH3421" i="7"/>
  <c r="AH3433" i="7"/>
  <c r="AH3445" i="7"/>
  <c r="AH3457" i="7"/>
  <c r="AH3469" i="7"/>
  <c r="AH3481" i="7"/>
  <c r="AH3493" i="7"/>
  <c r="AH3505" i="7"/>
  <c r="AH3517" i="7"/>
  <c r="AH3529" i="7"/>
  <c r="AH3541" i="7"/>
  <c r="AH3553" i="7"/>
  <c r="AH3565" i="7"/>
  <c r="AH3577" i="7"/>
  <c r="AH3589" i="7"/>
  <c r="AH3601" i="7"/>
  <c r="AH3613" i="7"/>
  <c r="AH3625" i="7"/>
  <c r="AH3637" i="7"/>
  <c r="AH3649" i="7"/>
  <c r="AH3661" i="7"/>
  <c r="AH3673" i="7"/>
  <c r="AH3685" i="7"/>
  <c r="AH3697" i="7"/>
  <c r="AH3709" i="7"/>
  <c r="AH3721" i="7"/>
  <c r="AH3733" i="7"/>
  <c r="AH3745" i="7"/>
  <c r="AH3757" i="7"/>
  <c r="AH3769" i="7"/>
  <c r="AH3781" i="7"/>
  <c r="AH3793" i="7"/>
  <c r="AH3805" i="7"/>
  <c r="AH3817" i="7"/>
  <c r="AH3829" i="7"/>
  <c r="AH3841" i="7"/>
  <c r="AH3853" i="7"/>
  <c r="AH3865" i="7"/>
  <c r="AH3877" i="7"/>
  <c r="AH3889" i="7"/>
  <c r="AH3901" i="7"/>
  <c r="AH3913" i="7"/>
  <c r="AH3925" i="7"/>
  <c r="AH3937" i="7"/>
  <c r="AH3949" i="7"/>
  <c r="AH3961" i="7"/>
  <c r="AH3973" i="7"/>
  <c r="AH3985" i="7"/>
  <c r="AH3997" i="7"/>
  <c r="AH4009" i="7"/>
  <c r="AH4021" i="7"/>
  <c r="AH4033" i="7"/>
  <c r="AH4045" i="7"/>
  <c r="AH4057" i="7"/>
  <c r="AH4069" i="7"/>
  <c r="AH4081" i="7"/>
  <c r="AH4093" i="7"/>
  <c r="AH4105" i="7"/>
  <c r="AH4117" i="7"/>
  <c r="AH4129" i="7"/>
  <c r="AH4141" i="7"/>
  <c r="AH4153" i="7"/>
  <c r="AH4165" i="7"/>
  <c r="AH4177" i="7"/>
  <c r="AH687" i="7"/>
  <c r="AH1137" i="7"/>
  <c r="AH1384" i="7"/>
  <c r="AH1555" i="7"/>
  <c r="AH1610" i="7"/>
  <c r="AH1648" i="7"/>
  <c r="AH1682" i="7"/>
  <c r="AH1711" i="7"/>
  <c r="AH1738" i="7"/>
  <c r="AH1764" i="7"/>
  <c r="AH1792" i="7"/>
  <c r="AH1820" i="7"/>
  <c r="AH1848" i="7"/>
  <c r="AH1874" i="7"/>
  <c r="AH1903" i="7"/>
  <c r="AH1930" i="7"/>
  <c r="AH1953" i="7"/>
  <c r="AH1978" i="7"/>
  <c r="AH2004" i="7"/>
  <c r="AH2029" i="7"/>
  <c r="AH2053" i="7"/>
  <c r="AH2078" i="7"/>
  <c r="AH2104" i="7"/>
  <c r="AH2126" i="7"/>
  <c r="AH2151" i="7"/>
  <c r="AH2174" i="7"/>
  <c r="AH2197" i="7"/>
  <c r="AH2218" i="7"/>
  <c r="AH2241" i="7"/>
  <c r="AH2264" i="7"/>
  <c r="AH2282" i="7"/>
  <c r="AH816" i="7"/>
  <c r="AH1158" i="7"/>
  <c r="AH1402" i="7"/>
  <c r="AH1562" i="7"/>
  <c r="AH1612" i="7"/>
  <c r="AH1651" i="7"/>
  <c r="AH1684" i="7"/>
  <c r="AH1712" i="7"/>
  <c r="AH1740" i="7"/>
  <c r="AH1768" i="7"/>
  <c r="AH1795" i="7"/>
  <c r="AH1822" i="7"/>
  <c r="AH1850" i="7"/>
  <c r="AH1876" i="7"/>
  <c r="AH1904" i="7"/>
  <c r="AH1932" i="7"/>
  <c r="AH1957" i="7"/>
  <c r="AH1981" i="7"/>
  <c r="AH2006" i="7"/>
  <c r="AH2032" i="7"/>
  <c r="AH2054" i="7"/>
  <c r="AH2080" i="7"/>
  <c r="AH2105" i="7"/>
  <c r="AH2130" i="7"/>
  <c r="AH2153" i="7"/>
  <c r="AH2176" i="7"/>
  <c r="AH2199" i="7"/>
  <c r="AH2220" i="7"/>
  <c r="AH2242" i="7"/>
  <c r="AH2265" i="7"/>
  <c r="AH2284" i="7"/>
  <c r="AH2301" i="7"/>
  <c r="AH2319" i="7"/>
  <c r="AH2336" i="7"/>
  <c r="AH2352" i="7"/>
  <c r="AH877" i="7"/>
  <c r="AH1178" i="7"/>
  <c r="AH1418" i="7"/>
  <c r="AH1568" i="7"/>
  <c r="AH1616" i="7"/>
  <c r="AH1652" i="7"/>
  <c r="AH1688" i="7"/>
  <c r="AH1714" i="7"/>
  <c r="AH1742" i="7"/>
  <c r="AH1771" i="7"/>
  <c r="AH1796" i="7"/>
  <c r="AH1824" i="7"/>
  <c r="AH1852" i="7"/>
  <c r="AH1880" i="7"/>
  <c r="AH1906" i="7"/>
  <c r="AH1934" i="7"/>
  <c r="AH1960" i="7"/>
  <c r="AH1982" i="7"/>
  <c r="AH2008" i="7"/>
  <c r="AH2033" i="7"/>
  <c r="AH2058" i="7"/>
  <c r="AH2082" i="7"/>
  <c r="AH2107" i="7"/>
  <c r="AH2132" i="7"/>
  <c r="AH2154" i="7"/>
  <c r="AH2177" i="7"/>
  <c r="AH2200" i="7"/>
  <c r="AH2223" i="7"/>
  <c r="AH2245" i="7"/>
  <c r="AH2268" i="7"/>
  <c r="AH2285" i="7"/>
  <c r="AH2304" i="7"/>
  <c r="AH2320" i="7"/>
  <c r="AH2337" i="7"/>
  <c r="AH2354" i="7"/>
  <c r="AH2369" i="7"/>
  <c r="AH2385" i="7"/>
  <c r="AH2402" i="7"/>
  <c r="AH2417" i="7"/>
  <c r="AH2433" i="7"/>
  <c r="AH2450" i="7"/>
  <c r="AH2465" i="7"/>
  <c r="AH2481" i="7"/>
  <c r="AH2498" i="7"/>
  <c r="AH2513" i="7"/>
  <c r="AH2529" i="7"/>
  <c r="AH2546" i="7"/>
  <c r="AH2561" i="7"/>
  <c r="AH2577" i="7"/>
  <c r="AH2594" i="7"/>
  <c r="AH2609" i="7"/>
  <c r="AH2625" i="7"/>
  <c r="AH2642" i="7"/>
  <c r="AH2657" i="7"/>
  <c r="AH2673" i="7"/>
  <c r="AH2690" i="7"/>
  <c r="AH2705" i="7"/>
  <c r="AH2721" i="7"/>
  <c r="AH2738" i="7"/>
  <c r="AH2753" i="7"/>
  <c r="AH2769" i="7"/>
  <c r="AH2786" i="7"/>
  <c r="AH2801" i="7"/>
  <c r="AH2817" i="7"/>
  <c r="AH2834" i="7"/>
  <c r="AH2849" i="7"/>
  <c r="AH2865" i="7"/>
  <c r="AH2882" i="7"/>
  <c r="AH2897" i="7"/>
  <c r="AH2913" i="7"/>
  <c r="AH2930" i="7"/>
  <c r="AH2945" i="7"/>
  <c r="AH2961" i="7"/>
  <c r="AH2978" i="7"/>
  <c r="AH2993" i="7"/>
  <c r="AH3009" i="7"/>
  <c r="AH3026" i="7"/>
  <c r="AH3040" i="7"/>
  <c r="AH3054" i="7"/>
  <c r="AH917" i="7"/>
  <c r="AH1198" i="7"/>
  <c r="AH1435" i="7"/>
  <c r="AH1570" i="7"/>
  <c r="AH1618" i="7"/>
  <c r="AH1658" i="7"/>
  <c r="AH1690" i="7"/>
  <c r="AH1716" i="7"/>
  <c r="AH1744" i="7"/>
  <c r="AH1772" i="7"/>
  <c r="AH1800" i="7"/>
  <c r="AH1826" i="7"/>
  <c r="AH1855" i="7"/>
  <c r="AH1882" i="7"/>
  <c r="AH1908" i="7"/>
  <c r="AH1936" i="7"/>
  <c r="AH1961" i="7"/>
  <c r="AH1986" i="7"/>
  <c r="AH2010" i="7"/>
  <c r="AH2035" i="7"/>
  <c r="AH2060" i="7"/>
  <c r="AH2083" i="7"/>
  <c r="AH2108" i="7"/>
  <c r="AH2133" i="7"/>
  <c r="AH2157" i="7"/>
  <c r="AH2179" i="7"/>
  <c r="AH2202" i="7"/>
  <c r="AH2225" i="7"/>
  <c r="AH2246" i="7"/>
  <c r="AH2269" i="7"/>
  <c r="AH2286" i="7"/>
  <c r="AH2305" i="7"/>
  <c r="AH2321" i="7"/>
  <c r="AH2338" i="7"/>
  <c r="AH2355" i="7"/>
  <c r="AH2370" i="7"/>
  <c r="AH2386" i="7"/>
  <c r="AH2403" i="7"/>
  <c r="AH2418" i="7"/>
  <c r="AH2434" i="7"/>
  <c r="AH2451" i="7"/>
  <c r="AH2466" i="7"/>
  <c r="AH2482" i="7"/>
  <c r="AH2499" i="7"/>
  <c r="AH2514" i="7"/>
  <c r="AH2530" i="7"/>
  <c r="AH2547" i="7"/>
  <c r="AH2562" i="7"/>
  <c r="AH2578" i="7"/>
  <c r="AH2595" i="7"/>
  <c r="AH2610" i="7"/>
  <c r="AH2626" i="7"/>
  <c r="AH2643" i="7"/>
  <c r="AH2658" i="7"/>
  <c r="AH2674" i="7"/>
  <c r="AH2691" i="7"/>
  <c r="AH2706" i="7"/>
  <c r="AH2722" i="7"/>
  <c r="AH2739" i="7"/>
  <c r="AH2754" i="7"/>
  <c r="AH2770" i="7"/>
  <c r="AH2787" i="7"/>
  <c r="AH2802" i="7"/>
  <c r="AH2818" i="7"/>
  <c r="AH2835" i="7"/>
  <c r="AH2850" i="7"/>
  <c r="AH2866" i="7"/>
  <c r="AH2883" i="7"/>
  <c r="AH2898" i="7"/>
  <c r="AH2914" i="7"/>
  <c r="AH2931" i="7"/>
  <c r="AH2946" i="7"/>
  <c r="AH2962" i="7"/>
  <c r="AH2979" i="7"/>
  <c r="AH2994" i="7"/>
  <c r="AH3010" i="7"/>
  <c r="AH3027" i="7"/>
  <c r="AH3041" i="7"/>
  <c r="AH3056" i="7"/>
  <c r="AH3070" i="7"/>
  <c r="AH3085" i="7"/>
  <c r="AH3099" i="7"/>
  <c r="AH3113" i="7"/>
  <c r="AH3128" i="7"/>
  <c r="AH3142" i="7"/>
  <c r="AH3157" i="7"/>
  <c r="AH3171" i="7"/>
  <c r="AH3185" i="7"/>
  <c r="AH3200" i="7"/>
  <c r="AH3214" i="7"/>
  <c r="AH3229" i="7"/>
  <c r="AH3243" i="7"/>
  <c r="AH3257" i="7"/>
  <c r="AH3269" i="7"/>
  <c r="AH3281" i="7"/>
  <c r="AH3293" i="7"/>
  <c r="AH3305" i="7"/>
  <c r="AH3317" i="7"/>
  <c r="AH3329" i="7"/>
  <c r="AH3341" i="7"/>
  <c r="AH3353" i="7"/>
  <c r="AH3365" i="7"/>
  <c r="AH3377" i="7"/>
  <c r="AH3389" i="7"/>
  <c r="AH3401" i="7"/>
  <c r="AH3413" i="7"/>
  <c r="AH3425" i="7"/>
  <c r="AH3437" i="7"/>
  <c r="AH3449" i="7"/>
  <c r="AH3461" i="7"/>
  <c r="AH3473" i="7"/>
  <c r="AH3485" i="7"/>
  <c r="AH3497" i="7"/>
  <c r="AH3509" i="7"/>
  <c r="AH3521" i="7"/>
  <c r="AH3533" i="7"/>
  <c r="AH3545" i="7"/>
  <c r="AH3557" i="7"/>
  <c r="AH3569" i="7"/>
  <c r="AH3581" i="7"/>
  <c r="AH3593" i="7"/>
  <c r="AH3605" i="7"/>
  <c r="AH3617" i="7"/>
  <c r="AH3629" i="7"/>
  <c r="AH3641" i="7"/>
  <c r="AH3653" i="7"/>
  <c r="AH3665" i="7"/>
  <c r="AH3677" i="7"/>
  <c r="AH3689" i="7"/>
  <c r="AH3701" i="7"/>
  <c r="AH3713" i="7"/>
  <c r="AH3725" i="7"/>
  <c r="AH3737" i="7"/>
  <c r="AH3749" i="7"/>
  <c r="AH3761" i="7"/>
  <c r="AH3773" i="7"/>
  <c r="AH3785" i="7"/>
  <c r="AH3797" i="7"/>
  <c r="AH3809" i="7"/>
  <c r="AH3821" i="7"/>
  <c r="AH3833" i="7"/>
  <c r="AH3845" i="7"/>
  <c r="AH3857" i="7"/>
  <c r="AH3869" i="7"/>
  <c r="AH3881" i="7"/>
  <c r="AH3893" i="7"/>
  <c r="AH3905" i="7"/>
  <c r="AH3917" i="7"/>
  <c r="AH3929" i="7"/>
  <c r="AH3941" i="7"/>
  <c r="AH3953" i="7"/>
  <c r="AH3965" i="7"/>
  <c r="AH3977" i="7"/>
  <c r="AH3989" i="7"/>
  <c r="AH4001" i="7"/>
  <c r="AH4013" i="7"/>
  <c r="AH4025" i="7"/>
  <c r="AH4037" i="7"/>
  <c r="AH4049" i="7"/>
  <c r="AH4061" i="7"/>
  <c r="AH4073" i="7"/>
  <c r="AH951" i="7"/>
  <c r="AH1220" i="7"/>
  <c r="AH1450" i="7"/>
  <c r="AH1579" i="7"/>
  <c r="AH1620" i="7"/>
  <c r="AH1660" i="7"/>
  <c r="AH1692" i="7"/>
  <c r="AH1720" i="7"/>
  <c r="AH1747" i="7"/>
  <c r="AH1774" i="7"/>
  <c r="AH1802" i="7"/>
  <c r="AH1828" i="7"/>
  <c r="AH1856" i="7"/>
  <c r="AH1884" i="7"/>
  <c r="AH1912" i="7"/>
  <c r="AH1938" i="7"/>
  <c r="AH1963" i="7"/>
  <c r="AH1988" i="7"/>
  <c r="AH2011" i="7"/>
  <c r="AH2036" i="7"/>
  <c r="AH2061" i="7"/>
  <c r="AH2086" i="7"/>
  <c r="AH2110" i="7"/>
  <c r="AH2136" i="7"/>
  <c r="AH2160" i="7"/>
  <c r="AH2180" i="7"/>
  <c r="AH2203" i="7"/>
  <c r="AH2226" i="7"/>
  <c r="AH2249" i="7"/>
  <c r="AH2271" i="7"/>
  <c r="AH2288" i="7"/>
  <c r="AH2306" i="7"/>
  <c r="AH2323" i="7"/>
  <c r="AH2340" i="7"/>
  <c r="AH2356" i="7"/>
  <c r="AH2372" i="7"/>
  <c r="AH2388" i="7"/>
  <c r="AH2404" i="7"/>
  <c r="AH979" i="7"/>
  <c r="AH1240" i="7"/>
  <c r="AH1466" i="7"/>
  <c r="AH1584" i="7"/>
  <c r="AH1627" i="7"/>
  <c r="AH1664" i="7"/>
  <c r="AH1694" i="7"/>
  <c r="AH1723" i="7"/>
  <c r="AH1748" i="7"/>
  <c r="AH1776" i="7"/>
  <c r="AH1804" i="7"/>
  <c r="AH1832" i="7"/>
  <c r="AH1858" i="7"/>
  <c r="AH1886" i="7"/>
  <c r="AH1915" i="7"/>
  <c r="AH1939" i="7"/>
  <c r="AH1964" i="7"/>
  <c r="AH1989" i="7"/>
  <c r="AH2014" i="7"/>
  <c r="AH2038" i="7"/>
  <c r="AH2064" i="7"/>
  <c r="AH2089" i="7"/>
  <c r="AH2112" i="7"/>
  <c r="AH2137" i="7"/>
  <c r="AH2161" i="7"/>
  <c r="AH2184" i="7"/>
  <c r="AH2205" i="7"/>
  <c r="AH2228" i="7"/>
  <c r="AH2251" i="7"/>
  <c r="AH2272" i="7"/>
  <c r="AH2290" i="7"/>
  <c r="AH2307" i="7"/>
  <c r="AH2324" i="7"/>
  <c r="AH2342" i="7"/>
  <c r="AH2357" i="7"/>
  <c r="AH2373" i="7"/>
  <c r="AH2390" i="7"/>
  <c r="AH2405" i="7"/>
  <c r="AH2421" i="7"/>
  <c r="AH2438" i="7"/>
  <c r="AH2453" i="7"/>
  <c r="AH2469" i="7"/>
  <c r="AH2486" i="7"/>
  <c r="AH2501" i="7"/>
  <c r="AH2517" i="7"/>
  <c r="AH2534" i="7"/>
  <c r="AH2549" i="7"/>
  <c r="AH2565" i="7"/>
  <c r="AH2582" i="7"/>
  <c r="AH2597" i="7"/>
  <c r="AH2613" i="7"/>
  <c r="AH2630" i="7"/>
  <c r="AH2645" i="7"/>
  <c r="AH2661" i="7"/>
  <c r="AH2678" i="7"/>
  <c r="AH2693" i="7"/>
  <c r="AH2709" i="7"/>
  <c r="AH2726" i="7"/>
  <c r="AH2741" i="7"/>
  <c r="AH2757" i="7"/>
  <c r="AH2774" i="7"/>
  <c r="AH2789" i="7"/>
  <c r="AH2805" i="7"/>
  <c r="AH2822" i="7"/>
  <c r="AH2837" i="7"/>
  <c r="AH2853" i="7"/>
  <c r="AH2870" i="7"/>
  <c r="AH2885" i="7"/>
  <c r="AH2901" i="7"/>
  <c r="AH2918" i="7"/>
  <c r="AH2933" i="7"/>
  <c r="AH2949" i="7"/>
  <c r="AH2966" i="7"/>
  <c r="AH2981" i="7"/>
  <c r="AH2997" i="7"/>
  <c r="AH3014" i="7"/>
  <c r="AH3029" i="7"/>
  <c r="AH3044" i="7"/>
  <c r="AH3058" i="7"/>
  <c r="AH3073" i="7"/>
  <c r="AH3087" i="7"/>
  <c r="AH3101" i="7"/>
  <c r="AH3116" i="7"/>
  <c r="AH3130" i="7"/>
  <c r="AH3145" i="7"/>
  <c r="AH3159" i="7"/>
  <c r="AH3173" i="7"/>
  <c r="AH3188" i="7"/>
  <c r="AH3202" i="7"/>
  <c r="AH3217" i="7"/>
  <c r="AH3231" i="7"/>
  <c r="AH3245" i="7"/>
  <c r="AH3259" i="7"/>
  <c r="AH3271" i="7"/>
  <c r="AH3283" i="7"/>
  <c r="AH3295" i="7"/>
  <c r="AH3307" i="7"/>
  <c r="AH3319" i="7"/>
  <c r="AH3331" i="7"/>
  <c r="AH3343" i="7"/>
  <c r="AH3355" i="7"/>
  <c r="AH3367" i="7"/>
  <c r="AH3379" i="7"/>
  <c r="AH3391" i="7"/>
  <c r="AH3403" i="7"/>
  <c r="AH3415" i="7"/>
  <c r="AH3427" i="7"/>
  <c r="AH3439" i="7"/>
  <c r="AH3451" i="7"/>
  <c r="AH3463" i="7"/>
  <c r="AH3475" i="7"/>
  <c r="AH3487" i="7"/>
  <c r="AH3499" i="7"/>
  <c r="AH3511" i="7"/>
  <c r="AH3523" i="7"/>
  <c r="AH3535" i="7"/>
  <c r="AH3547" i="7"/>
  <c r="AH3559" i="7"/>
  <c r="AH3571" i="7"/>
  <c r="AH3583" i="7"/>
  <c r="AH3595" i="7"/>
  <c r="AH3607" i="7"/>
  <c r="AH3619" i="7"/>
  <c r="AH3631" i="7"/>
  <c r="AH3643" i="7"/>
  <c r="AH3655" i="7"/>
  <c r="AH3667" i="7"/>
  <c r="AH3679" i="7"/>
  <c r="AH3691" i="7"/>
  <c r="AH3703" i="7"/>
  <c r="AH3715" i="7"/>
  <c r="AH3727" i="7"/>
  <c r="AH3739" i="7"/>
  <c r="AH3751" i="7"/>
  <c r="AH3763" i="7"/>
  <c r="AH3775" i="7"/>
  <c r="AH3787" i="7"/>
  <c r="AH3799" i="7"/>
  <c r="AH3811" i="7"/>
  <c r="AH3823" i="7"/>
  <c r="AH3835" i="7"/>
  <c r="AH3847" i="7"/>
  <c r="AH3859" i="7"/>
  <c r="AH3871" i="7"/>
  <c r="AH3883" i="7"/>
  <c r="AH3895" i="7"/>
  <c r="AH3907" i="7"/>
  <c r="AH3919" i="7"/>
  <c r="AH3931" i="7"/>
  <c r="AH3943" i="7"/>
  <c r="AH3955" i="7"/>
  <c r="AH3967" i="7"/>
  <c r="AH3979" i="7"/>
  <c r="AH3991" i="7"/>
  <c r="AH4003" i="7"/>
  <c r="AH4015" i="7"/>
  <c r="AH4027" i="7"/>
  <c r="AH4039" i="7"/>
  <c r="AH4051" i="7"/>
  <c r="AH4063" i="7"/>
  <c r="AH4075" i="7"/>
  <c r="AH4087" i="7"/>
  <c r="AH4099" i="7"/>
  <c r="AH4111" i="7"/>
  <c r="AH4123" i="7"/>
  <c r="AH4135" i="7"/>
  <c r="AH4147" i="7"/>
  <c r="AH4159" i="7"/>
  <c r="AH4171" i="7"/>
  <c r="AH4183" i="7"/>
  <c r="AH1778" i="7"/>
  <c r="AH2090" i="7"/>
  <c r="AH2314" i="7"/>
  <c r="AH2374" i="7"/>
  <c r="AH2412" i="7"/>
  <c r="AH2444" i="7"/>
  <c r="AH2472" i="7"/>
  <c r="AH2500" i="7"/>
  <c r="AH2526" i="7"/>
  <c r="AH2554" i="7"/>
  <c r="AH2583" i="7"/>
  <c r="AH2608" i="7"/>
  <c r="AH2636" i="7"/>
  <c r="AH2664" i="7"/>
  <c r="AH2692" i="7"/>
  <c r="AH2718" i="7"/>
  <c r="AH2746" i="7"/>
  <c r="AH2775" i="7"/>
  <c r="AH2800" i="7"/>
  <c r="AH1807" i="7"/>
  <c r="AH2116" i="7"/>
  <c r="AH2318" i="7"/>
  <c r="AH2376" i="7"/>
  <c r="AH2415" i="7"/>
  <c r="AH2446" i="7"/>
  <c r="AH2475" i="7"/>
  <c r="AH2502" i="7"/>
  <c r="AH2528" i="7"/>
  <c r="AH2556" i="7"/>
  <c r="AH2584" i="7"/>
  <c r="AH2612" i="7"/>
  <c r="AH2638" i="7"/>
  <c r="AH2667" i="7"/>
  <c r="AH2694" i="7"/>
  <c r="AH2720" i="7"/>
  <c r="AH2748" i="7"/>
  <c r="AH2776" i="7"/>
  <c r="AH2804" i="7"/>
  <c r="AH2830" i="7"/>
  <c r="AH2859" i="7"/>
  <c r="AH2886" i="7"/>
  <c r="AH2912" i="7"/>
  <c r="AH2940" i="7"/>
  <c r="AH2968" i="7"/>
  <c r="AH2996" i="7"/>
  <c r="AH3022" i="7"/>
  <c r="AH3049" i="7"/>
  <c r="AH3072" i="7"/>
  <c r="AH3090" i="7"/>
  <c r="AH3110" i="7"/>
  <c r="AH3129" i="7"/>
  <c r="AH3148" i="7"/>
  <c r="AH3168" i="7"/>
  <c r="AH3186" i="7"/>
  <c r="AH3206" i="7"/>
  <c r="AH3225" i="7"/>
  <c r="AH3244" i="7"/>
  <c r="AH3262" i="7"/>
  <c r="AH3278" i="7"/>
  <c r="AH3294" i="7"/>
  <c r="AH3310" i="7"/>
  <c r="AH3326" i="7"/>
  <c r="AH3342" i="7"/>
  <c r="AH3358" i="7"/>
  <c r="AH3374" i="7"/>
  <c r="AH3390" i="7"/>
  <c r="AH3406" i="7"/>
  <c r="AH3422" i="7"/>
  <c r="AH3438" i="7"/>
  <c r="AH3454" i="7"/>
  <c r="AH3470" i="7"/>
  <c r="AH3486" i="7"/>
  <c r="AH3502" i="7"/>
  <c r="AH3518" i="7"/>
  <c r="AH3534" i="7"/>
  <c r="AH3550" i="7"/>
  <c r="AH3566" i="7"/>
  <c r="AH3582" i="7"/>
  <c r="AH3598" i="7"/>
  <c r="AH3614" i="7"/>
  <c r="AH3630" i="7"/>
  <c r="AH1834" i="7"/>
  <c r="AH2140" i="7"/>
  <c r="AH2325" i="7"/>
  <c r="AH2380" i="7"/>
  <c r="AH2416" i="7"/>
  <c r="AH2448" i="7"/>
  <c r="AH2476" i="7"/>
  <c r="AH2504" i="7"/>
  <c r="AH2532" i="7"/>
  <c r="AH2559" i="7"/>
  <c r="AH2586" i="7"/>
  <c r="AH2614" i="7"/>
  <c r="AH2640" i="7"/>
  <c r="AH2668" i="7"/>
  <c r="AH2696" i="7"/>
  <c r="AH2724" i="7"/>
  <c r="AH2751" i="7"/>
  <c r="AH2778" i="7"/>
  <c r="AH2806" i="7"/>
  <c r="AH2832" i="7"/>
  <c r="AH2860" i="7"/>
  <c r="AH2888" i="7"/>
  <c r="AH1008" i="7"/>
  <c r="AH1860" i="7"/>
  <c r="AH2163" i="7"/>
  <c r="AH2332" i="7"/>
  <c r="AH2382" i="7"/>
  <c r="AH2420" i="7"/>
  <c r="AH2452" i="7"/>
  <c r="AH2478" i="7"/>
  <c r="AH2506" i="7"/>
  <c r="AH2535" i="7"/>
  <c r="AH2560" i="7"/>
  <c r="AH2588" i="7"/>
  <c r="AH2616" i="7"/>
  <c r="AH2644" i="7"/>
  <c r="AH2670" i="7"/>
  <c r="AH2698" i="7"/>
  <c r="AH2727" i="7"/>
  <c r="AH1260" i="7"/>
  <c r="AH1888" i="7"/>
  <c r="AH2186" i="7"/>
  <c r="AH2334" i="7"/>
  <c r="AH2384" i="7"/>
  <c r="AH2422" i="7"/>
  <c r="AH2454" i="7"/>
  <c r="AH2480" i="7"/>
  <c r="AH2508" i="7"/>
  <c r="AH2536" i="7"/>
  <c r="AH2564" i="7"/>
  <c r="AH2590" i="7"/>
  <c r="AH2619" i="7"/>
  <c r="AH2646" i="7"/>
  <c r="AH2672" i="7"/>
  <c r="AH2700" i="7"/>
  <c r="AH2728" i="7"/>
  <c r="AH2756" i="7"/>
  <c r="AH2782" i="7"/>
  <c r="AH2811" i="7"/>
  <c r="AH2838" i="7"/>
  <c r="AH2864" i="7"/>
  <c r="AH2892" i="7"/>
  <c r="AH2920" i="7"/>
  <c r="AH2948" i="7"/>
  <c r="AH2974" i="7"/>
  <c r="AH3003" i="7"/>
  <c r="AH3030" i="7"/>
  <c r="AH3053" i="7"/>
  <c r="AH3076" i="7"/>
  <c r="AH3096" i="7"/>
  <c r="AH3114" i="7"/>
  <c r="AH3134" i="7"/>
  <c r="AH3153" i="7"/>
  <c r="AH3172" i="7"/>
  <c r="AH3192" i="7"/>
  <c r="AH3210" i="7"/>
  <c r="AH3230" i="7"/>
  <c r="AH3249" i="7"/>
  <c r="AH3266" i="7"/>
  <c r="AH3282" i="7"/>
  <c r="AH3298" i="7"/>
  <c r="AH3314" i="7"/>
  <c r="AH3330" i="7"/>
  <c r="AH3346" i="7"/>
  <c r="AH3362" i="7"/>
  <c r="AH3378" i="7"/>
  <c r="AH3394" i="7"/>
  <c r="AH3410" i="7"/>
  <c r="AH3426" i="7"/>
  <c r="AH3442" i="7"/>
  <c r="AH3458" i="7"/>
  <c r="AH3474" i="7"/>
  <c r="AH3490" i="7"/>
  <c r="AH3506" i="7"/>
  <c r="AH3522" i="7"/>
  <c r="AH3538" i="7"/>
  <c r="AH3554" i="7"/>
  <c r="AH3570" i="7"/>
  <c r="AH3586" i="7"/>
  <c r="AH3602" i="7"/>
  <c r="AH3618" i="7"/>
  <c r="AH3634" i="7"/>
  <c r="AH3650" i="7"/>
  <c r="AH3666" i="7"/>
  <c r="AH3682" i="7"/>
  <c r="AH3698" i="7"/>
  <c r="AH3714" i="7"/>
  <c r="AH3730" i="7"/>
  <c r="AH3746" i="7"/>
  <c r="AH3762" i="7"/>
  <c r="AH3778" i="7"/>
  <c r="AH3794" i="7"/>
  <c r="AH3810" i="7"/>
  <c r="AH3826" i="7"/>
  <c r="AH3842" i="7"/>
  <c r="AH3858" i="7"/>
  <c r="AH3874" i="7"/>
  <c r="AH3890" i="7"/>
  <c r="AH3906" i="7"/>
  <c r="AH3922" i="7"/>
  <c r="AH3938" i="7"/>
  <c r="AH3954" i="7"/>
  <c r="AH3970" i="7"/>
  <c r="AH3986" i="7"/>
  <c r="AH4002" i="7"/>
  <c r="AH4018" i="7"/>
  <c r="AH4034" i="7"/>
  <c r="AH4050" i="7"/>
  <c r="AH4066" i="7"/>
  <c r="AH4082" i="7"/>
  <c r="AH4096" i="7"/>
  <c r="AH4110" i="7"/>
  <c r="AH4125" i="7"/>
  <c r="AH4139" i="7"/>
  <c r="AH4154" i="7"/>
  <c r="AH4168" i="7"/>
  <c r="AH4182" i="7"/>
  <c r="AH4195" i="7"/>
  <c r="AH4207" i="7"/>
  <c r="AH4219" i="7"/>
  <c r="AH4231" i="7"/>
  <c r="AH4243" i="7"/>
  <c r="AH4255" i="7"/>
  <c r="AH4267" i="7"/>
  <c r="AH4279" i="7"/>
  <c r="AH4291" i="7"/>
  <c r="AH4303" i="7"/>
  <c r="AH4315" i="7"/>
  <c r="AH4327" i="7"/>
  <c r="AH4339" i="7"/>
  <c r="AH4351" i="7"/>
  <c r="AH4363" i="7"/>
  <c r="AH4375" i="7"/>
  <c r="AH4387" i="7"/>
  <c r="AH4399" i="7"/>
  <c r="AH4411" i="7"/>
  <c r="AH4423" i="7"/>
  <c r="AH4435" i="7"/>
  <c r="AH4447" i="7"/>
  <c r="AH4459" i="7"/>
  <c r="AH4471" i="7"/>
  <c r="AH4483" i="7"/>
  <c r="AH4495" i="7"/>
  <c r="AH4507" i="7"/>
  <c r="AH4519" i="7"/>
  <c r="AH4531" i="7"/>
  <c r="AH4543" i="7"/>
  <c r="AH4555" i="7"/>
  <c r="AH4567" i="7"/>
  <c r="AH4579" i="7"/>
  <c r="AH4591" i="7"/>
  <c r="AH4603" i="7"/>
  <c r="AH4615" i="7"/>
  <c r="AH4627" i="7"/>
  <c r="AH4639" i="7"/>
  <c r="AH4651" i="7"/>
  <c r="AH4663" i="7"/>
  <c r="AH4675" i="7"/>
  <c r="AH4687" i="7"/>
  <c r="AH4699" i="7"/>
  <c r="AH4711" i="7"/>
  <c r="AH4723" i="7"/>
  <c r="AH4735" i="7"/>
  <c r="AH4747" i="7"/>
  <c r="AH4759" i="7"/>
  <c r="AH4771" i="7"/>
  <c r="AH4783" i="7"/>
  <c r="AH4795" i="7"/>
  <c r="AH4807" i="7"/>
  <c r="AH4819" i="7"/>
  <c r="AH4831" i="7"/>
  <c r="AH4843" i="7"/>
  <c r="AH4855" i="7"/>
  <c r="AH4867" i="7"/>
  <c r="AH4879" i="7"/>
  <c r="AH4891" i="7"/>
  <c r="AH4903" i="7"/>
  <c r="AH4915" i="7"/>
  <c r="AH4927" i="7"/>
  <c r="AH4939" i="7"/>
  <c r="AH4951" i="7"/>
  <c r="AH4963" i="7"/>
  <c r="AH4975" i="7"/>
  <c r="AH4987" i="7"/>
  <c r="AH4999" i="7"/>
  <c r="AH5011" i="7"/>
  <c r="AH5023" i="7"/>
  <c r="AH5035" i="7"/>
  <c r="AH5047" i="7"/>
  <c r="AH5059" i="7"/>
  <c r="AH5071" i="7"/>
  <c r="AH5083" i="7"/>
  <c r="AH5095" i="7"/>
  <c r="AH5107" i="7"/>
  <c r="AH5119" i="7"/>
  <c r="AH5131" i="7"/>
  <c r="AH5143" i="7"/>
  <c r="AH5155" i="7"/>
  <c r="AH5167" i="7"/>
  <c r="AH5179" i="7"/>
  <c r="AH5191" i="7"/>
  <c r="AH5203" i="7"/>
  <c r="AH1483" i="7"/>
  <c r="AH1916" i="7"/>
  <c r="AH2206" i="7"/>
  <c r="AH2343" i="7"/>
  <c r="AH2391" i="7"/>
  <c r="AH2424" i="7"/>
  <c r="AH2456" i="7"/>
  <c r="AH2484" i="7"/>
  <c r="AH2511" i="7"/>
  <c r="AH2538" i="7"/>
  <c r="AH2566" i="7"/>
  <c r="AH2592" i="7"/>
  <c r="AH2620" i="7"/>
  <c r="AH2648" i="7"/>
  <c r="AH2676" i="7"/>
  <c r="AH2703" i="7"/>
  <c r="AH1586" i="7"/>
  <c r="AH1942" i="7"/>
  <c r="AH2229" i="7"/>
  <c r="AH2348" i="7"/>
  <c r="AH2392" i="7"/>
  <c r="AH2428" i="7"/>
  <c r="AH2458" i="7"/>
  <c r="AH2487" i="7"/>
  <c r="AH2512" i="7"/>
  <c r="AH2540" i="7"/>
  <c r="AH2568" i="7"/>
  <c r="AH2596" i="7"/>
  <c r="AH2622" i="7"/>
  <c r="AH2650" i="7"/>
  <c r="AH2679" i="7"/>
  <c r="AH2704" i="7"/>
  <c r="AH2732" i="7"/>
  <c r="AH2760" i="7"/>
  <c r="AH2788" i="7"/>
  <c r="AH1628" i="7"/>
  <c r="AH1966" i="7"/>
  <c r="AH2252" i="7"/>
  <c r="AH2350" i="7"/>
  <c r="AH2396" i="7"/>
  <c r="AH2430" i="7"/>
  <c r="AH2460" i="7"/>
  <c r="AH2488" i="7"/>
  <c r="AH2516" i="7"/>
  <c r="AH2542" i="7"/>
  <c r="AH2571" i="7"/>
  <c r="AH2598" i="7"/>
  <c r="AH2624" i="7"/>
  <c r="AH2652" i="7"/>
  <c r="AH2680" i="7"/>
  <c r="AH2708" i="7"/>
  <c r="AH2734" i="7"/>
  <c r="AH2763" i="7"/>
  <c r="AH2790" i="7"/>
  <c r="AH2816" i="7"/>
  <c r="AH2844" i="7"/>
  <c r="AH2872" i="7"/>
  <c r="AH2900" i="7"/>
  <c r="AH2926" i="7"/>
  <c r="AH2955" i="7"/>
  <c r="AH2982" i="7"/>
  <c r="AH3008" i="7"/>
  <c r="AH3036" i="7"/>
  <c r="AH3061" i="7"/>
  <c r="AH3081" i="7"/>
  <c r="AH3100" i="7"/>
  <c r="AH3120" i="7"/>
  <c r="AH3138" i="7"/>
  <c r="AH3158" i="7"/>
  <c r="AH3177" i="7"/>
  <c r="AH3196" i="7"/>
  <c r="AH3216" i="7"/>
  <c r="AH3234" i="7"/>
  <c r="AH3254" i="7"/>
  <c r="AH3270" i="7"/>
  <c r="AH3286" i="7"/>
  <c r="AH3302" i="7"/>
  <c r="AH3318" i="7"/>
  <c r="AH3334" i="7"/>
  <c r="AH3350" i="7"/>
  <c r="AH3366" i="7"/>
  <c r="AH3382" i="7"/>
  <c r="AH3398" i="7"/>
  <c r="AH3414" i="7"/>
  <c r="AH3430" i="7"/>
  <c r="AH3446" i="7"/>
  <c r="AH3462" i="7"/>
  <c r="AH3478" i="7"/>
  <c r="AH3494" i="7"/>
  <c r="AH3510" i="7"/>
  <c r="AH3526" i="7"/>
  <c r="AH3542" i="7"/>
  <c r="AH3558" i="7"/>
  <c r="AH3574" i="7"/>
  <c r="AH3590" i="7"/>
  <c r="AH3606" i="7"/>
  <c r="AH1666" i="7"/>
  <c r="AH1992" i="7"/>
  <c r="AH2273" i="7"/>
  <c r="AH2358" i="7"/>
  <c r="AH2398" i="7"/>
  <c r="AH2432" i="7"/>
  <c r="AH2463" i="7"/>
  <c r="AH2490" i="7"/>
  <c r="AH2518" i="7"/>
  <c r="AH2544" i="7"/>
  <c r="AH2572" i="7"/>
  <c r="AH2600" i="7"/>
  <c r="AH2628" i="7"/>
  <c r="AH2655" i="7"/>
  <c r="AH2682" i="7"/>
  <c r="AH2710" i="7"/>
  <c r="AH2736" i="7"/>
  <c r="AH2764" i="7"/>
  <c r="AH2792" i="7"/>
  <c r="AH2820" i="7"/>
  <c r="AH2847" i="7"/>
  <c r="AH2874" i="7"/>
  <c r="AH2902" i="7"/>
  <c r="AH2928" i="7"/>
  <c r="AH2956" i="7"/>
  <c r="AH2984" i="7"/>
  <c r="AH3012" i="7"/>
  <c r="AH3038" i="7"/>
  <c r="AH3063" i="7"/>
  <c r="AH3082" i="7"/>
  <c r="AH3102" i="7"/>
  <c r="AH3121" i="7"/>
  <c r="AH3140" i="7"/>
  <c r="AH3160" i="7"/>
  <c r="AH3178" i="7"/>
  <c r="AH3197" i="7"/>
  <c r="AH3218" i="7"/>
  <c r="AH3236" i="7"/>
  <c r="AH3255" i="7"/>
  <c r="AH3272" i="7"/>
  <c r="AH3287" i="7"/>
  <c r="AH3303" i="7"/>
  <c r="AH3320" i="7"/>
  <c r="AH3335" i="7"/>
  <c r="AH3351" i="7"/>
  <c r="AH3368" i="7"/>
  <c r="AH3383" i="7"/>
  <c r="AH3399" i="7"/>
  <c r="AH3416" i="7"/>
  <c r="AH3431" i="7"/>
  <c r="AH3447" i="7"/>
  <c r="AH3464" i="7"/>
  <c r="AH3479" i="7"/>
  <c r="AH3495" i="7"/>
  <c r="AH3512" i="7"/>
  <c r="AH3527" i="7"/>
  <c r="AH3543" i="7"/>
  <c r="AH3560" i="7"/>
  <c r="AH3575" i="7"/>
  <c r="AH3591" i="7"/>
  <c r="AH3608" i="7"/>
  <c r="AH3623" i="7"/>
  <c r="AH3639" i="7"/>
  <c r="AH3656" i="7"/>
  <c r="AH3671" i="7"/>
  <c r="AH3687" i="7"/>
  <c r="AH3704" i="7"/>
  <c r="AH3719" i="7"/>
  <c r="AH3735" i="7"/>
  <c r="AH3752" i="7"/>
  <c r="AH3767" i="7"/>
  <c r="AH3783" i="7"/>
  <c r="AH3800" i="7"/>
  <c r="AH3815" i="7"/>
  <c r="AH3831" i="7"/>
  <c r="AH3848" i="7"/>
  <c r="AH3863" i="7"/>
  <c r="AH3879" i="7"/>
  <c r="AH3896" i="7"/>
  <c r="AH3911" i="7"/>
  <c r="AH3927" i="7"/>
  <c r="AH3944" i="7"/>
  <c r="AH3959" i="7"/>
  <c r="AH3975" i="7"/>
  <c r="AH3992" i="7"/>
  <c r="AH4007" i="7"/>
  <c r="AH4023" i="7"/>
  <c r="AH4040" i="7"/>
  <c r="AH4055" i="7"/>
  <c r="AH4071" i="7"/>
  <c r="AH4086" i="7"/>
  <c r="AH4101" i="7"/>
  <c r="AH4115" i="7"/>
  <c r="AH4130" i="7"/>
  <c r="AH4144" i="7"/>
  <c r="AH4158" i="7"/>
  <c r="AH4173" i="7"/>
  <c r="AH4187" i="7"/>
  <c r="AH4199" i="7"/>
  <c r="AH4211" i="7"/>
  <c r="AH4223" i="7"/>
  <c r="AH4235" i="7"/>
  <c r="AH4247" i="7"/>
  <c r="AH4259" i="7"/>
  <c r="AH4271" i="7"/>
  <c r="AH4283" i="7"/>
  <c r="AH4295" i="7"/>
  <c r="AH4307" i="7"/>
  <c r="AH4319" i="7"/>
  <c r="AH4331" i="7"/>
  <c r="AH4343" i="7"/>
  <c r="AH4355" i="7"/>
  <c r="AH4367" i="7"/>
  <c r="AH4379" i="7"/>
  <c r="AH4391" i="7"/>
  <c r="AH4403" i="7"/>
  <c r="AH4415" i="7"/>
  <c r="AH4427" i="7"/>
  <c r="AH4439" i="7"/>
  <c r="AH4451" i="7"/>
  <c r="AH4463" i="7"/>
  <c r="AH4475" i="7"/>
  <c r="AH4487" i="7"/>
  <c r="AH4499" i="7"/>
  <c r="AH4511" i="7"/>
  <c r="AH4523" i="7"/>
  <c r="AH4535" i="7"/>
  <c r="AH4547" i="7"/>
  <c r="AH4559" i="7"/>
  <c r="AH4571" i="7"/>
  <c r="AH4583" i="7"/>
  <c r="AH4595" i="7"/>
  <c r="AH4607" i="7"/>
  <c r="AH4619" i="7"/>
  <c r="AH4631" i="7"/>
  <c r="AH4643" i="7"/>
  <c r="AH4655" i="7"/>
  <c r="AH4667" i="7"/>
  <c r="AH4679" i="7"/>
  <c r="AH4691" i="7"/>
  <c r="AH4703" i="7"/>
  <c r="AH4715" i="7"/>
  <c r="AH4727" i="7"/>
  <c r="AH4739" i="7"/>
  <c r="AH4751" i="7"/>
  <c r="AH4763" i="7"/>
  <c r="AH4775" i="7"/>
  <c r="AH4787" i="7"/>
  <c r="AH4799" i="7"/>
  <c r="AH4811" i="7"/>
  <c r="AH4823" i="7"/>
  <c r="AH4835" i="7"/>
  <c r="AH4847" i="7"/>
  <c r="AH4859" i="7"/>
  <c r="AH4871" i="7"/>
  <c r="AH4883" i="7"/>
  <c r="AH4895" i="7"/>
  <c r="AH4907" i="7"/>
  <c r="AH4919" i="7"/>
  <c r="AH4931" i="7"/>
  <c r="AH4943" i="7"/>
  <c r="AH4955" i="7"/>
  <c r="AH4967" i="7"/>
  <c r="AH4979" i="7"/>
  <c r="AH4991" i="7"/>
  <c r="AH5003" i="7"/>
  <c r="AH5015" i="7"/>
  <c r="AH5027" i="7"/>
  <c r="AH5039" i="7"/>
  <c r="AH5051" i="7"/>
  <c r="AH1696" i="7"/>
  <c r="AH2017" i="7"/>
  <c r="AH2292" i="7"/>
  <c r="AH2364" i="7"/>
  <c r="AH2400" i="7"/>
  <c r="AH2436" i="7"/>
  <c r="AH2464" i="7"/>
  <c r="AH2492" i="7"/>
  <c r="AH2520" i="7"/>
  <c r="AH2548" i="7"/>
  <c r="AH2574" i="7"/>
  <c r="AH2602" i="7"/>
  <c r="AH2631" i="7"/>
  <c r="AH2656" i="7"/>
  <c r="AH2684" i="7"/>
  <c r="AH2712" i="7"/>
  <c r="AH2740" i="7"/>
  <c r="AH2766" i="7"/>
  <c r="AH2794" i="7"/>
  <c r="AH2823" i="7"/>
  <c r="AH2848" i="7"/>
  <c r="AH2876" i="7"/>
  <c r="AH2904" i="7"/>
  <c r="AH1724" i="7"/>
  <c r="AH2040" i="7"/>
  <c r="AH2299" i="7"/>
  <c r="AH2367" i="7"/>
  <c r="AH2406" i="7"/>
  <c r="AH2439" i="7"/>
  <c r="AH2468" i="7"/>
  <c r="AH2494" i="7"/>
  <c r="AH2523" i="7"/>
  <c r="AH2550" i="7"/>
  <c r="AH2576" i="7"/>
  <c r="AH2604" i="7"/>
  <c r="AH2632" i="7"/>
  <c r="AH2660" i="7"/>
  <c r="AH2686" i="7"/>
  <c r="AH2715" i="7"/>
  <c r="AH2742" i="7"/>
  <c r="AH2768" i="7"/>
  <c r="AH2796" i="7"/>
  <c r="AH2824" i="7"/>
  <c r="AH2852" i="7"/>
  <c r="AH2878" i="7"/>
  <c r="AH2907" i="7"/>
  <c r="AH2934" i="7"/>
  <c r="AH2960" i="7"/>
  <c r="AH2988" i="7"/>
  <c r="AH3016" i="7"/>
  <c r="AH3042" i="7"/>
  <c r="AH3066" i="7"/>
  <c r="AH3086" i="7"/>
  <c r="AH3105" i="7"/>
  <c r="AH3124" i="7"/>
  <c r="AH3144" i="7"/>
  <c r="AH3162" i="7"/>
  <c r="AH3182" i="7"/>
  <c r="AH3201" i="7"/>
  <c r="AH3220" i="7"/>
  <c r="AH3240" i="7"/>
  <c r="AH3258" i="7"/>
  <c r="AH3274" i="7"/>
  <c r="AH3290" i="7"/>
  <c r="AH3306" i="7"/>
  <c r="AH3322" i="7"/>
  <c r="AH3338" i="7"/>
  <c r="AH3354" i="7"/>
  <c r="AH3370" i="7"/>
  <c r="AH3386" i="7"/>
  <c r="AH3402" i="7"/>
  <c r="AH3418" i="7"/>
  <c r="AH3434" i="7"/>
  <c r="AH3450" i="7"/>
  <c r="AH3466" i="7"/>
  <c r="AH3482" i="7"/>
  <c r="AH3498" i="7"/>
  <c r="AH3514" i="7"/>
  <c r="AH3530" i="7"/>
  <c r="AH3546" i="7"/>
  <c r="AH3562" i="7"/>
  <c r="AH3578" i="7"/>
  <c r="AH3594" i="7"/>
  <c r="AH3610" i="7"/>
  <c r="AH3626" i="7"/>
  <c r="AH3642" i="7"/>
  <c r="AH3658" i="7"/>
  <c r="AH3674" i="7"/>
  <c r="AH3690" i="7"/>
  <c r="AH3706" i="7"/>
  <c r="AH3722" i="7"/>
  <c r="AH3738" i="7"/>
  <c r="AH3754" i="7"/>
  <c r="AH3770" i="7"/>
  <c r="AH3786" i="7"/>
  <c r="AH3802" i="7"/>
  <c r="AH3818" i="7"/>
  <c r="AH3834" i="7"/>
  <c r="AH3850" i="7"/>
  <c r="AH3866" i="7"/>
  <c r="AH3882" i="7"/>
  <c r="AH3898" i="7"/>
  <c r="AH3914" i="7"/>
  <c r="AH3930" i="7"/>
  <c r="AH3946" i="7"/>
  <c r="AH3962" i="7"/>
  <c r="AH3978" i="7"/>
  <c r="AH3994" i="7"/>
  <c r="AH4010" i="7"/>
  <c r="AH4026" i="7"/>
  <c r="AH4042" i="7"/>
  <c r="AH4058" i="7"/>
  <c r="AH4074" i="7"/>
  <c r="AH4089" i="7"/>
  <c r="AH4103" i="7"/>
  <c r="AH4118" i="7"/>
  <c r="AH4132" i="7"/>
  <c r="AH4146" i="7"/>
  <c r="AH4161" i="7"/>
  <c r="AH4175" i="7"/>
  <c r="AH4189" i="7"/>
  <c r="AH4201" i="7"/>
  <c r="AH4213" i="7"/>
  <c r="AH4225" i="7"/>
  <c r="AH4237" i="7"/>
  <c r="AH4249" i="7"/>
  <c r="AH4261" i="7"/>
  <c r="AH4273" i="7"/>
  <c r="AH4285" i="7"/>
  <c r="AH4297" i="7"/>
  <c r="AH4309" i="7"/>
  <c r="AH4321" i="7"/>
  <c r="AH4333" i="7"/>
  <c r="AH4345" i="7"/>
  <c r="AH4357" i="7"/>
  <c r="AH4369" i="7"/>
  <c r="AH4381" i="7"/>
  <c r="AH4393" i="7"/>
  <c r="AH4405" i="7"/>
  <c r="AH4417" i="7"/>
  <c r="AH4429" i="7"/>
  <c r="AH4441" i="7"/>
  <c r="AH4453" i="7"/>
  <c r="AH4465" i="7"/>
  <c r="AH4477" i="7"/>
  <c r="AH4489" i="7"/>
  <c r="AH4501" i="7"/>
  <c r="AH4513" i="7"/>
  <c r="AH4525" i="7"/>
  <c r="AH4537" i="7"/>
  <c r="AH4549" i="7"/>
  <c r="AH4561" i="7"/>
  <c r="AH4573" i="7"/>
  <c r="AH4585" i="7"/>
  <c r="AH4597" i="7"/>
  <c r="AH4609" i="7"/>
  <c r="AH4621" i="7"/>
  <c r="AH4633" i="7"/>
  <c r="AH4645" i="7"/>
  <c r="AH4657" i="7"/>
  <c r="AH4669" i="7"/>
  <c r="AH4681" i="7"/>
  <c r="AH4693" i="7"/>
  <c r="AH4705" i="7"/>
  <c r="AH4717" i="7"/>
  <c r="AH4729" i="7"/>
  <c r="AH4741" i="7"/>
  <c r="AH4753" i="7"/>
  <c r="AH4765" i="7"/>
  <c r="AH4777" i="7"/>
  <c r="AH4789" i="7"/>
  <c r="AH4801" i="7"/>
  <c r="AH4813" i="7"/>
  <c r="AH4825" i="7"/>
  <c r="AH4837" i="7"/>
  <c r="AH4849" i="7"/>
  <c r="AH4861" i="7"/>
  <c r="AH4873" i="7"/>
  <c r="AH4885" i="7"/>
  <c r="AH4897" i="7"/>
  <c r="AH4909" i="7"/>
  <c r="AH4921" i="7"/>
  <c r="AH4933" i="7"/>
  <c r="AH4945" i="7"/>
  <c r="AH4957" i="7"/>
  <c r="AH4969" i="7"/>
  <c r="AH4981" i="7"/>
  <c r="AH4993" i="7"/>
  <c r="AH5005" i="7"/>
  <c r="AH5017" i="7"/>
  <c r="AH5029" i="7"/>
  <c r="AH5041" i="7"/>
  <c r="AH5053" i="7"/>
  <c r="AH5065" i="7"/>
  <c r="AH5077" i="7"/>
  <c r="AH5089" i="7"/>
  <c r="AH5101" i="7"/>
  <c r="AH5113" i="7"/>
  <c r="AH5125" i="7"/>
  <c r="AH5137" i="7"/>
  <c r="AH5149" i="7"/>
  <c r="AH5161" i="7"/>
  <c r="AH5173" i="7"/>
  <c r="AH5185" i="7"/>
  <c r="AH5197" i="7"/>
  <c r="AH5209" i="7"/>
  <c r="AH2552" i="7"/>
  <c r="AH2780" i="7"/>
  <c r="AH2856" i="7"/>
  <c r="AH2919" i="7"/>
  <c r="AH2967" i="7"/>
  <c r="AH3015" i="7"/>
  <c r="AH3057" i="7"/>
  <c r="AH3092" i="7"/>
  <c r="AH3125" i="7"/>
  <c r="AH3156" i="7"/>
  <c r="AH3190" i="7"/>
  <c r="AH3222" i="7"/>
  <c r="AH3256" i="7"/>
  <c r="AH3284" i="7"/>
  <c r="AH3311" i="7"/>
  <c r="AH3339" i="7"/>
  <c r="AH3364" i="7"/>
  <c r="AH3393" i="7"/>
  <c r="AH3420" i="7"/>
  <c r="AH3448" i="7"/>
  <c r="AH3476" i="7"/>
  <c r="AH3503" i="7"/>
  <c r="AH3531" i="7"/>
  <c r="AH3556" i="7"/>
  <c r="AH3585" i="7"/>
  <c r="AH3612" i="7"/>
  <c r="AH3636" i="7"/>
  <c r="AH3659" i="7"/>
  <c r="AH3680" i="7"/>
  <c r="AH3700" i="7"/>
  <c r="AH3723" i="7"/>
  <c r="AH3743" i="7"/>
  <c r="AH3765" i="7"/>
  <c r="AH3788" i="7"/>
  <c r="AH3807" i="7"/>
  <c r="AH3828" i="7"/>
  <c r="AH3851" i="7"/>
  <c r="AH3872" i="7"/>
  <c r="AH3892" i="7"/>
  <c r="AH3915" i="7"/>
  <c r="AH3935" i="7"/>
  <c r="AH3957" i="7"/>
  <c r="AH3980" i="7"/>
  <c r="AH3999" i="7"/>
  <c r="AH4020" i="7"/>
  <c r="AH4043" i="7"/>
  <c r="AH4064" i="7"/>
  <c r="AH4084" i="7"/>
  <c r="AH4104" i="7"/>
  <c r="AH4122" i="7"/>
  <c r="AH4142" i="7"/>
  <c r="AH4162" i="7"/>
  <c r="AH4180" i="7"/>
  <c r="AH4197" i="7"/>
  <c r="AH4214" i="7"/>
  <c r="AH4229" i="7"/>
  <c r="AH4245" i="7"/>
  <c r="AH4262" i="7"/>
  <c r="AH4277" i="7"/>
  <c r="AH4293" i="7"/>
  <c r="AH4310" i="7"/>
  <c r="AH4325" i="7"/>
  <c r="AH4341" i="7"/>
  <c r="AH4358" i="7"/>
  <c r="AH4373" i="7"/>
  <c r="AH4389" i="7"/>
  <c r="AH4406" i="7"/>
  <c r="AH4421" i="7"/>
  <c r="AH4437" i="7"/>
  <c r="AH4454" i="7"/>
  <c r="AH4469" i="7"/>
  <c r="AH4485" i="7"/>
  <c r="AH4502" i="7"/>
  <c r="AH4517" i="7"/>
  <c r="AH4533" i="7"/>
  <c r="AH4550" i="7"/>
  <c r="AH4565" i="7"/>
  <c r="AH4581" i="7"/>
  <c r="AH4598" i="7"/>
  <c r="AH4613" i="7"/>
  <c r="AH4629" i="7"/>
  <c r="AH4646" i="7"/>
  <c r="AH4661" i="7"/>
  <c r="AH4677" i="7"/>
  <c r="AH4694" i="7"/>
  <c r="AH2580" i="7"/>
  <c r="AH2784" i="7"/>
  <c r="AH2862" i="7"/>
  <c r="AH2922" i="7"/>
  <c r="AH2970" i="7"/>
  <c r="AH3018" i="7"/>
  <c r="AH3060" i="7"/>
  <c r="AH3093" i="7"/>
  <c r="AH3126" i="7"/>
  <c r="AH3161" i="7"/>
  <c r="AH3193" i="7"/>
  <c r="AH3226" i="7"/>
  <c r="AH3260" i="7"/>
  <c r="AH3285" i="7"/>
  <c r="AH3312" i="7"/>
  <c r="AH3340" i="7"/>
  <c r="AH3369" i="7"/>
  <c r="AH3395" i="7"/>
  <c r="AH3423" i="7"/>
  <c r="AH3452" i="7"/>
  <c r="AH3477" i="7"/>
  <c r="AH3504" i="7"/>
  <c r="AH3532" i="7"/>
  <c r="AH3561" i="7"/>
  <c r="AH3587" i="7"/>
  <c r="AH3615" i="7"/>
  <c r="AH3638" i="7"/>
  <c r="AH3660" i="7"/>
  <c r="AH3681" i="7"/>
  <c r="AH3702" i="7"/>
  <c r="AH3724" i="7"/>
  <c r="AH3744" i="7"/>
  <c r="AH3766" i="7"/>
  <c r="AH3789" i="7"/>
  <c r="AH3808" i="7"/>
  <c r="AH3830" i="7"/>
  <c r="AH3852" i="7"/>
  <c r="AH3873" i="7"/>
  <c r="AH3894" i="7"/>
  <c r="AH3916" i="7"/>
  <c r="AH3936" i="7"/>
  <c r="AH3958" i="7"/>
  <c r="AH3981" i="7"/>
  <c r="AH4000" i="7"/>
  <c r="AH4022" i="7"/>
  <c r="AH4044" i="7"/>
  <c r="AH4065" i="7"/>
  <c r="AH4085" i="7"/>
  <c r="AH4106" i="7"/>
  <c r="AH4124" i="7"/>
  <c r="AH4143" i="7"/>
  <c r="AH4163" i="7"/>
  <c r="AH4181" i="7"/>
  <c r="AH4198" i="7"/>
  <c r="AH4215" i="7"/>
  <c r="AH4230" i="7"/>
  <c r="AH4246" i="7"/>
  <c r="AH4263" i="7"/>
  <c r="AH4278" i="7"/>
  <c r="AH4294" i="7"/>
  <c r="AH4311" i="7"/>
  <c r="AH4326" i="7"/>
  <c r="AH4342" i="7"/>
  <c r="AH4359" i="7"/>
  <c r="AH4374" i="7"/>
  <c r="AH4390" i="7"/>
  <c r="AH4407" i="7"/>
  <c r="AH4422" i="7"/>
  <c r="AH4438" i="7"/>
  <c r="AH4455" i="7"/>
  <c r="AH4470" i="7"/>
  <c r="AH4486" i="7"/>
  <c r="AH4503" i="7"/>
  <c r="AH4518" i="7"/>
  <c r="AH4534" i="7"/>
  <c r="AH4551" i="7"/>
  <c r="AH4566" i="7"/>
  <c r="AH4582" i="7"/>
  <c r="AH4599" i="7"/>
  <c r="AH4614" i="7"/>
  <c r="AH4630" i="7"/>
  <c r="AH4647" i="7"/>
  <c r="AH4662" i="7"/>
  <c r="AH4678" i="7"/>
  <c r="AH4695" i="7"/>
  <c r="AH4710" i="7"/>
  <c r="AH4726" i="7"/>
  <c r="AH4743" i="7"/>
  <c r="AH4758" i="7"/>
  <c r="AH2607" i="7"/>
  <c r="AH2799" i="7"/>
  <c r="AH2868" i="7"/>
  <c r="AH2924" i="7"/>
  <c r="AH2972" i="7"/>
  <c r="AH3020" i="7"/>
  <c r="AH3064" i="7"/>
  <c r="AH3097" i="7"/>
  <c r="AH3132" i="7"/>
  <c r="AH3164" i="7"/>
  <c r="AH3194" i="7"/>
  <c r="AH3228" i="7"/>
  <c r="AH3261" i="7"/>
  <c r="AH3288" i="7"/>
  <c r="AH3315" i="7"/>
  <c r="AH3344" i="7"/>
  <c r="AH3371" i="7"/>
  <c r="AH3396" i="7"/>
  <c r="AH3424" i="7"/>
  <c r="AH3453" i="7"/>
  <c r="AH3480" i="7"/>
  <c r="AH3507" i="7"/>
  <c r="AH3536" i="7"/>
  <c r="AH3563" i="7"/>
  <c r="AH3588" i="7"/>
  <c r="AH3616" i="7"/>
  <c r="AH3640" i="7"/>
  <c r="AH3662" i="7"/>
  <c r="AH3683" i="7"/>
  <c r="AH3705" i="7"/>
  <c r="AH3726" i="7"/>
  <c r="AH3747" i="7"/>
  <c r="AH3768" i="7"/>
  <c r="AH3790" i="7"/>
  <c r="AH3812" i="7"/>
  <c r="AH3832" i="7"/>
  <c r="AH3854" i="7"/>
  <c r="AH3875" i="7"/>
  <c r="AH3897" i="7"/>
  <c r="AH3918" i="7"/>
  <c r="AH3939" i="7"/>
  <c r="AH3960" i="7"/>
  <c r="AH3982" i="7"/>
  <c r="AH4004" i="7"/>
  <c r="AH4024" i="7"/>
  <c r="AH4046" i="7"/>
  <c r="AH4067" i="7"/>
  <c r="AH4088" i="7"/>
  <c r="AH4107" i="7"/>
  <c r="AH1752" i="7"/>
  <c r="AH2634" i="7"/>
  <c r="AH2808" i="7"/>
  <c r="AH2871" i="7"/>
  <c r="AH2932" i="7"/>
  <c r="AH2976" i="7"/>
  <c r="AH3024" i="7"/>
  <c r="AH3068" i="7"/>
  <c r="AH3098" i="7"/>
  <c r="AH3133" i="7"/>
  <c r="AH3165" i="7"/>
  <c r="AH3198" i="7"/>
  <c r="AH3232" i="7"/>
  <c r="AH3263" i="7"/>
  <c r="AH3291" i="7"/>
  <c r="AH3316" i="7"/>
  <c r="AH3345" i="7"/>
  <c r="AH3372" i="7"/>
  <c r="AH3400" i="7"/>
  <c r="AH3428" i="7"/>
  <c r="AH3455" i="7"/>
  <c r="AH3483" i="7"/>
  <c r="AH3508" i="7"/>
  <c r="AH3537" i="7"/>
  <c r="AH3564" i="7"/>
  <c r="AH3592" i="7"/>
  <c r="AH3620" i="7"/>
  <c r="AH3644" i="7"/>
  <c r="AH3663" i="7"/>
  <c r="AH3684" i="7"/>
  <c r="AH3707" i="7"/>
  <c r="AH3728" i="7"/>
  <c r="AH3748" i="7"/>
  <c r="AH3771" i="7"/>
  <c r="AH3791" i="7"/>
  <c r="AH3813" i="7"/>
  <c r="AH3836" i="7"/>
  <c r="AH3855" i="7"/>
  <c r="AH3876" i="7"/>
  <c r="AH3899" i="7"/>
  <c r="AH3920" i="7"/>
  <c r="AH3940" i="7"/>
  <c r="AH3963" i="7"/>
  <c r="AH3983" i="7"/>
  <c r="AH4005" i="7"/>
  <c r="AH4028" i="7"/>
  <c r="AH4047" i="7"/>
  <c r="AH4068" i="7"/>
  <c r="AH4090" i="7"/>
  <c r="AH4108" i="7"/>
  <c r="AH4127" i="7"/>
  <c r="AH4148" i="7"/>
  <c r="AH4166" i="7"/>
  <c r="AH4185" i="7"/>
  <c r="AH4202" i="7"/>
  <c r="AH4217" i="7"/>
  <c r="AH4233" i="7"/>
  <c r="AH4250" i="7"/>
  <c r="AH4265" i="7"/>
  <c r="AH4281" i="7"/>
  <c r="AH4298" i="7"/>
  <c r="AH4313" i="7"/>
  <c r="AH4329" i="7"/>
  <c r="AH4346" i="7"/>
  <c r="AH4361" i="7"/>
  <c r="AH4377" i="7"/>
  <c r="AH4394" i="7"/>
  <c r="AH4409" i="7"/>
  <c r="AH4425" i="7"/>
  <c r="AH4442" i="7"/>
  <c r="AH4457" i="7"/>
  <c r="AH4473" i="7"/>
  <c r="AH4490" i="7"/>
  <c r="AH4505" i="7"/>
  <c r="AH4521" i="7"/>
  <c r="AH4538" i="7"/>
  <c r="AH4553" i="7"/>
  <c r="AH4569" i="7"/>
  <c r="AH4586" i="7"/>
  <c r="AH4601" i="7"/>
  <c r="AH4617" i="7"/>
  <c r="AH2065" i="7"/>
  <c r="AH2662" i="7"/>
  <c r="AH2812" i="7"/>
  <c r="AH2880" i="7"/>
  <c r="AH2936" i="7"/>
  <c r="AH2980" i="7"/>
  <c r="AH3028" i="7"/>
  <c r="AH3069" i="7"/>
  <c r="AH3104" i="7"/>
  <c r="AH3135" i="7"/>
  <c r="AH3169" i="7"/>
  <c r="AH3204" i="7"/>
  <c r="AH3233" i="7"/>
  <c r="AH3264" i="7"/>
  <c r="AH3292" i="7"/>
  <c r="AH3321" i="7"/>
  <c r="AH3347" i="7"/>
  <c r="AH3375" i="7"/>
  <c r="AH3404" i="7"/>
  <c r="AH3429" i="7"/>
  <c r="AH3456" i="7"/>
  <c r="AH3484" i="7"/>
  <c r="AH3513" i="7"/>
  <c r="AH3539" i="7"/>
  <c r="AH3567" i="7"/>
  <c r="AH3596" i="7"/>
  <c r="AH3621" i="7"/>
  <c r="AH3645" i="7"/>
  <c r="AH3664" i="7"/>
  <c r="AH3686" i="7"/>
  <c r="AH3708" i="7"/>
  <c r="AH3729" i="7"/>
  <c r="AH3750" i="7"/>
  <c r="AH3772" i="7"/>
  <c r="AH3792" i="7"/>
  <c r="AH3814" i="7"/>
  <c r="AH3837" i="7"/>
  <c r="AH3856" i="7"/>
  <c r="AH3878" i="7"/>
  <c r="AH3900" i="7"/>
  <c r="AH3921" i="7"/>
  <c r="AH3942" i="7"/>
  <c r="AH3964" i="7"/>
  <c r="AH3984" i="7"/>
  <c r="AH4006" i="7"/>
  <c r="AH4029" i="7"/>
  <c r="AH4048" i="7"/>
  <c r="AH4070" i="7"/>
  <c r="AH4091" i="7"/>
  <c r="AH4109" i="7"/>
  <c r="AH4128" i="7"/>
  <c r="AH4149" i="7"/>
  <c r="AH4167" i="7"/>
  <c r="AH4186" i="7"/>
  <c r="AH4203" i="7"/>
  <c r="AH4218" i="7"/>
  <c r="AH4234" i="7"/>
  <c r="AH4251" i="7"/>
  <c r="AH4266" i="7"/>
  <c r="AH4282" i="7"/>
  <c r="AH4299" i="7"/>
  <c r="AH4314" i="7"/>
  <c r="AH4330" i="7"/>
  <c r="AH4347" i="7"/>
  <c r="AH4362" i="7"/>
  <c r="AH4378" i="7"/>
  <c r="AH4395" i="7"/>
  <c r="AH4410" i="7"/>
  <c r="AH4426" i="7"/>
  <c r="AH4443" i="7"/>
  <c r="AH4458" i="7"/>
  <c r="AH4474" i="7"/>
  <c r="AH4491" i="7"/>
  <c r="AH4506" i="7"/>
  <c r="AH4522" i="7"/>
  <c r="AH4539" i="7"/>
  <c r="AH4554" i="7"/>
  <c r="AH4570" i="7"/>
  <c r="AH4587" i="7"/>
  <c r="AH4602" i="7"/>
  <c r="AH4618" i="7"/>
  <c r="AH4635" i="7"/>
  <c r="AH4650" i="7"/>
  <c r="AH4666" i="7"/>
  <c r="AH4683" i="7"/>
  <c r="AH4698" i="7"/>
  <c r="AH4714" i="7"/>
  <c r="AH4731" i="7"/>
  <c r="AH4746" i="7"/>
  <c r="AH4762" i="7"/>
  <c r="AH4779" i="7"/>
  <c r="AH4794" i="7"/>
  <c r="AH4810" i="7"/>
  <c r="AH4827" i="7"/>
  <c r="AH4842" i="7"/>
  <c r="AH4858" i="7"/>
  <c r="AH4875" i="7"/>
  <c r="AH4890" i="7"/>
  <c r="AH4906" i="7"/>
  <c r="AH4923" i="7"/>
  <c r="AH4938" i="7"/>
  <c r="AH4954" i="7"/>
  <c r="AH4971" i="7"/>
  <c r="AH4986" i="7"/>
  <c r="AH5002" i="7"/>
  <c r="AH5019" i="7"/>
  <c r="AH5034" i="7"/>
  <c r="AH5050" i="7"/>
  <c r="AH5066" i="7"/>
  <c r="AH5080" i="7"/>
  <c r="AH5094" i="7"/>
  <c r="AH5109" i="7"/>
  <c r="AH5123" i="7"/>
  <c r="AH5138" i="7"/>
  <c r="AH5152" i="7"/>
  <c r="AH5166" i="7"/>
  <c r="AH5181" i="7"/>
  <c r="AH5195" i="7"/>
  <c r="AH5210" i="7"/>
  <c r="AH5222" i="7"/>
  <c r="AH5234" i="7"/>
  <c r="AH5246" i="7"/>
  <c r="AH5258" i="7"/>
  <c r="AH5270" i="7"/>
  <c r="AH5282" i="7"/>
  <c r="AH5294" i="7"/>
  <c r="AH5306" i="7"/>
  <c r="AH5318" i="7"/>
  <c r="AH5330" i="7"/>
  <c r="AH5342" i="7"/>
  <c r="AH5354" i="7"/>
  <c r="AH5366" i="7"/>
  <c r="AH5378" i="7"/>
  <c r="AH5390" i="7"/>
  <c r="AH5402" i="7"/>
  <c r="AH5414" i="7"/>
  <c r="AH5426" i="7"/>
  <c r="AH5438" i="7"/>
  <c r="AH5450" i="7"/>
  <c r="AH5462" i="7"/>
  <c r="AH5474" i="7"/>
  <c r="AH5486" i="7"/>
  <c r="AH5498" i="7"/>
  <c r="AH5510" i="7"/>
  <c r="AH5522" i="7"/>
  <c r="AH5534" i="7"/>
  <c r="AH5546" i="7"/>
  <c r="AH5558" i="7"/>
  <c r="AH5570" i="7"/>
  <c r="AH5582" i="7"/>
  <c r="AH5594" i="7"/>
  <c r="AH5606" i="7"/>
  <c r="AH5618" i="7"/>
  <c r="AH5630" i="7"/>
  <c r="AH5642" i="7"/>
  <c r="AH5654" i="7"/>
  <c r="AH5666" i="7"/>
  <c r="AH5678" i="7"/>
  <c r="AH5690" i="7"/>
  <c r="AH5702" i="7"/>
  <c r="AH5714" i="7"/>
  <c r="AH5726" i="7"/>
  <c r="AH5738" i="7"/>
  <c r="AH5750" i="7"/>
  <c r="AH5762" i="7"/>
  <c r="AH5774" i="7"/>
  <c r="AH5786" i="7"/>
  <c r="AH5798" i="7"/>
  <c r="AH5810" i="7"/>
  <c r="AH5822" i="7"/>
  <c r="AH5834" i="7"/>
  <c r="AH5846" i="7"/>
  <c r="AH5858" i="7"/>
  <c r="AH5870" i="7"/>
  <c r="AH5882" i="7"/>
  <c r="AH5894" i="7"/>
  <c r="AH5906" i="7"/>
  <c r="AH5918" i="7"/>
  <c r="AH5930" i="7"/>
  <c r="AH5942" i="7"/>
  <c r="AH5954" i="7"/>
  <c r="AH5966" i="7"/>
  <c r="AH5978" i="7"/>
  <c r="AH5990" i="7"/>
  <c r="AH6002" i="7"/>
  <c r="AH2308" i="7"/>
  <c r="AH2688" i="7"/>
  <c r="AH2814" i="7"/>
  <c r="AH2884" i="7"/>
  <c r="AH2938" i="7"/>
  <c r="AH2986" i="7"/>
  <c r="AH3032" i="7"/>
  <c r="AH3074" i="7"/>
  <c r="AH3106" i="7"/>
  <c r="AH3136" i="7"/>
  <c r="AH3170" i="7"/>
  <c r="AH3205" i="7"/>
  <c r="AH3237" i="7"/>
  <c r="AH3267" i="7"/>
  <c r="AH3296" i="7"/>
  <c r="AH3323" i="7"/>
  <c r="AH3348" i="7"/>
  <c r="AH3376" i="7"/>
  <c r="AH3405" i="7"/>
  <c r="AH3432" i="7"/>
  <c r="AH3459" i="7"/>
  <c r="AH3488" i="7"/>
  <c r="AH3515" i="7"/>
  <c r="AH3540" i="7"/>
  <c r="AH3568" i="7"/>
  <c r="AH3597" i="7"/>
  <c r="AH3622" i="7"/>
  <c r="AH3646" i="7"/>
  <c r="AH3668" i="7"/>
  <c r="AH3688" i="7"/>
  <c r="AH3710" i="7"/>
  <c r="AH3731" i="7"/>
  <c r="AH3753" i="7"/>
  <c r="AH3774" i="7"/>
  <c r="AH3795" i="7"/>
  <c r="AH3816" i="7"/>
  <c r="AH3838" i="7"/>
  <c r="AH3860" i="7"/>
  <c r="AH3880" i="7"/>
  <c r="AH3902" i="7"/>
  <c r="AH3923" i="7"/>
  <c r="AH3945" i="7"/>
  <c r="AH3966" i="7"/>
  <c r="AH3987" i="7"/>
  <c r="AH4008" i="7"/>
  <c r="AH4030" i="7"/>
  <c r="AH4052" i="7"/>
  <c r="AH4072" i="7"/>
  <c r="AH4092" i="7"/>
  <c r="AH4112" i="7"/>
  <c r="AH4131" i="7"/>
  <c r="AH4150" i="7"/>
  <c r="AH4169" i="7"/>
  <c r="AH4188" i="7"/>
  <c r="AH4204" i="7"/>
  <c r="AH4220" i="7"/>
  <c r="AH4236" i="7"/>
  <c r="AH4252" i="7"/>
  <c r="AH4268" i="7"/>
  <c r="AH4284" i="7"/>
  <c r="AH4300" i="7"/>
  <c r="AH4316" i="7"/>
  <c r="AH4332" i="7"/>
  <c r="AH4348" i="7"/>
  <c r="AH4364" i="7"/>
  <c r="AH4380" i="7"/>
  <c r="AH4396" i="7"/>
  <c r="AH4412" i="7"/>
  <c r="AH4428" i="7"/>
  <c r="AH4444" i="7"/>
  <c r="AH4460" i="7"/>
  <c r="AH4476" i="7"/>
  <c r="AH4492" i="7"/>
  <c r="AH4508" i="7"/>
  <c r="AH4524" i="7"/>
  <c r="AH4540" i="7"/>
  <c r="AH4556" i="7"/>
  <c r="AH4572" i="7"/>
  <c r="AH2368" i="7"/>
  <c r="AH2716" i="7"/>
  <c r="AH2826" i="7"/>
  <c r="AH2890" i="7"/>
  <c r="AH2943" i="7"/>
  <c r="AH2991" i="7"/>
  <c r="AH3034" i="7"/>
  <c r="AH3075" i="7"/>
  <c r="AH3108" i="7"/>
  <c r="AH3141" i="7"/>
  <c r="AH3174" i="7"/>
  <c r="AH3207" i="7"/>
  <c r="AH3241" i="7"/>
  <c r="AH3268" i="7"/>
  <c r="AH3297" i="7"/>
  <c r="AH3324" i="7"/>
  <c r="AH3352" i="7"/>
  <c r="AH3380" i="7"/>
  <c r="AH3407" i="7"/>
  <c r="AH3435" i="7"/>
  <c r="AH3460" i="7"/>
  <c r="AH3489" i="7"/>
  <c r="AH3516" i="7"/>
  <c r="AH3544" i="7"/>
  <c r="AH3572" i="7"/>
  <c r="AH3599" i="7"/>
  <c r="AH3624" i="7"/>
  <c r="AH3647" i="7"/>
  <c r="AH3669" i="7"/>
  <c r="AH3692" i="7"/>
  <c r="AH3711" i="7"/>
  <c r="AH3732" i="7"/>
  <c r="AH3755" i="7"/>
  <c r="AH3776" i="7"/>
  <c r="AH3796" i="7"/>
  <c r="AH3819" i="7"/>
  <c r="AH3839" i="7"/>
  <c r="AH3861" i="7"/>
  <c r="AH3884" i="7"/>
  <c r="AH3903" i="7"/>
  <c r="AH3924" i="7"/>
  <c r="AH3947" i="7"/>
  <c r="AH3968" i="7"/>
  <c r="AH3988" i="7"/>
  <c r="AH4011" i="7"/>
  <c r="AH4031" i="7"/>
  <c r="AH4053" i="7"/>
  <c r="AH4076" i="7"/>
  <c r="AH4094" i="7"/>
  <c r="AH4113" i="7"/>
  <c r="AH4133" i="7"/>
  <c r="AH4151" i="7"/>
  <c r="AH4170" i="7"/>
  <c r="AH4190" i="7"/>
  <c r="AH4205" i="7"/>
  <c r="AH4221" i="7"/>
  <c r="AH4238" i="7"/>
  <c r="AH4253" i="7"/>
  <c r="AH4269" i="7"/>
  <c r="AH4286" i="7"/>
  <c r="AH4301" i="7"/>
  <c r="AH4317" i="7"/>
  <c r="AH4334" i="7"/>
  <c r="AH4349" i="7"/>
  <c r="AH4365" i="7"/>
  <c r="AH4382" i="7"/>
  <c r="AH4397" i="7"/>
  <c r="AH4413" i="7"/>
  <c r="AH4430" i="7"/>
  <c r="AH4445" i="7"/>
  <c r="AH4461" i="7"/>
  <c r="AH4478" i="7"/>
  <c r="AH4493" i="7"/>
  <c r="AH4509" i="7"/>
  <c r="AH4526" i="7"/>
  <c r="AH4541" i="7"/>
  <c r="AH4557" i="7"/>
  <c r="AH4574" i="7"/>
  <c r="AH4589" i="7"/>
  <c r="AH4605" i="7"/>
  <c r="AH4622" i="7"/>
  <c r="AH4637" i="7"/>
  <c r="AH4653" i="7"/>
  <c r="AH4670" i="7"/>
  <c r="AH4685" i="7"/>
  <c r="AH2408" i="7"/>
  <c r="AH2730" i="7"/>
  <c r="AH2828" i="7"/>
  <c r="AH2895" i="7"/>
  <c r="AH2944" i="7"/>
  <c r="AH2992" i="7"/>
  <c r="AH3039" i="7"/>
  <c r="AH3077" i="7"/>
  <c r="AH3111" i="7"/>
  <c r="AH3146" i="7"/>
  <c r="AH3176" i="7"/>
  <c r="AH3208" i="7"/>
  <c r="AH3242" i="7"/>
  <c r="AH3273" i="7"/>
  <c r="AH3299" i="7"/>
  <c r="AH3327" i="7"/>
  <c r="AH3356" i="7"/>
  <c r="AH3381" i="7"/>
  <c r="AH3408" i="7"/>
  <c r="AH3436" i="7"/>
  <c r="AH3465" i="7"/>
  <c r="AH3491" i="7"/>
  <c r="AH3519" i="7"/>
  <c r="AH3548" i="7"/>
  <c r="AH3573" i="7"/>
  <c r="AH3600" i="7"/>
  <c r="AH3627" i="7"/>
  <c r="AH3648" i="7"/>
  <c r="AH3670" i="7"/>
  <c r="AH3693" i="7"/>
  <c r="AH3712" i="7"/>
  <c r="AH3734" i="7"/>
  <c r="AH3756" i="7"/>
  <c r="AH3777" i="7"/>
  <c r="AH3798" i="7"/>
  <c r="AH3820" i="7"/>
  <c r="AH3840" i="7"/>
  <c r="AH3862" i="7"/>
  <c r="AH3885" i="7"/>
  <c r="AH3904" i="7"/>
  <c r="AH3926" i="7"/>
  <c r="AH3948" i="7"/>
  <c r="AH3969" i="7"/>
  <c r="AH3990" i="7"/>
  <c r="AH4012" i="7"/>
  <c r="AH4032" i="7"/>
  <c r="AH4054" i="7"/>
  <c r="AH4077" i="7"/>
  <c r="AH4095" i="7"/>
  <c r="AH4114" i="7"/>
  <c r="AH4134" i="7"/>
  <c r="AH4152" i="7"/>
  <c r="AH4172" i="7"/>
  <c r="AH4191" i="7"/>
  <c r="AH4206" i="7"/>
  <c r="AH4222" i="7"/>
  <c r="AH4239" i="7"/>
  <c r="AH4254" i="7"/>
  <c r="AH4270" i="7"/>
  <c r="AH4287" i="7"/>
  <c r="AH4302" i="7"/>
  <c r="AH4318" i="7"/>
  <c r="AH4335" i="7"/>
  <c r="AH4350" i="7"/>
  <c r="AH4366" i="7"/>
  <c r="AH4383" i="7"/>
  <c r="AH4398" i="7"/>
  <c r="AH4414" i="7"/>
  <c r="AH4431" i="7"/>
  <c r="AH4446" i="7"/>
  <c r="AH4462" i="7"/>
  <c r="AH4479" i="7"/>
  <c r="AH4494" i="7"/>
  <c r="AH4510" i="7"/>
  <c r="AH4527" i="7"/>
  <c r="AH4542" i="7"/>
  <c r="AH4558" i="7"/>
  <c r="AH4575" i="7"/>
  <c r="AH4590" i="7"/>
  <c r="AH4606" i="7"/>
  <c r="AH4623" i="7"/>
  <c r="AH4638" i="7"/>
  <c r="AH2440" i="7"/>
  <c r="AH2744" i="7"/>
  <c r="AH2836" i="7"/>
  <c r="AH2896" i="7"/>
  <c r="AH2950" i="7"/>
  <c r="AH2998" i="7"/>
  <c r="AH3045" i="7"/>
  <c r="AH3078" i="7"/>
  <c r="AH3112" i="7"/>
  <c r="AH3147" i="7"/>
  <c r="AH3180" i="7"/>
  <c r="AH3212" i="7"/>
  <c r="AH3246" i="7"/>
  <c r="AH3275" i="7"/>
  <c r="AH3300" i="7"/>
  <c r="AH3328" i="7"/>
  <c r="AH3357" i="7"/>
  <c r="AH3384" i="7"/>
  <c r="AH3411" i="7"/>
  <c r="AH3440" i="7"/>
  <c r="AH3467" i="7"/>
  <c r="AH3492" i="7"/>
  <c r="AH3520" i="7"/>
  <c r="AH3549" i="7"/>
  <c r="AH3576" i="7"/>
  <c r="AH3603" i="7"/>
  <c r="AH3628" i="7"/>
  <c r="AH3651" i="7"/>
  <c r="AH3672" i="7"/>
  <c r="AH3694" i="7"/>
  <c r="AH3716" i="7"/>
  <c r="AH3736" i="7"/>
  <c r="AH3758" i="7"/>
  <c r="AH3779" i="7"/>
  <c r="AH3801" i="7"/>
  <c r="AH3822" i="7"/>
  <c r="AH3843" i="7"/>
  <c r="AH3864" i="7"/>
  <c r="AH3886" i="7"/>
  <c r="AH3908" i="7"/>
  <c r="AH3928" i="7"/>
  <c r="AH3950" i="7"/>
  <c r="AH3971" i="7"/>
  <c r="AH3993" i="7"/>
  <c r="AH4014" i="7"/>
  <c r="AH4035" i="7"/>
  <c r="AH4056" i="7"/>
  <c r="AH4078" i="7"/>
  <c r="AH4097" i="7"/>
  <c r="AH4116" i="7"/>
  <c r="AH4136" i="7"/>
  <c r="AH4155" i="7"/>
  <c r="AH4174" i="7"/>
  <c r="AH4192" i="7"/>
  <c r="AH4208" i="7"/>
  <c r="AH4224" i="7"/>
  <c r="AH4240" i="7"/>
  <c r="AH4256" i="7"/>
  <c r="AH4272" i="7"/>
  <c r="AH4288" i="7"/>
  <c r="AH4304" i="7"/>
  <c r="AH4320" i="7"/>
  <c r="AH4336" i="7"/>
  <c r="AH4352" i="7"/>
  <c r="AH4368" i="7"/>
  <c r="AH4384" i="7"/>
  <c r="AH4400" i="7"/>
  <c r="AH4416" i="7"/>
  <c r="AH4432" i="7"/>
  <c r="AH4448" i="7"/>
  <c r="AH4464" i="7"/>
  <c r="AH4480" i="7"/>
  <c r="AH4496" i="7"/>
  <c r="AH4512" i="7"/>
  <c r="AH4528" i="7"/>
  <c r="AH4544" i="7"/>
  <c r="AH4560" i="7"/>
  <c r="AH4576" i="7"/>
  <c r="AH4592" i="7"/>
  <c r="AH4608" i="7"/>
  <c r="AH4624" i="7"/>
  <c r="AH4640" i="7"/>
  <c r="AH4656" i="7"/>
  <c r="AH4672" i="7"/>
  <c r="AH4688" i="7"/>
  <c r="AH4704" i="7"/>
  <c r="AH4720" i="7"/>
  <c r="AH4736" i="7"/>
  <c r="AH4752" i="7"/>
  <c r="AH4768" i="7"/>
  <c r="AH4784" i="7"/>
  <c r="AH4800" i="7"/>
  <c r="AH4816" i="7"/>
  <c r="AH4832" i="7"/>
  <c r="AH4848" i="7"/>
  <c r="AH4864" i="7"/>
  <c r="AH4880" i="7"/>
  <c r="AH4896" i="7"/>
  <c r="AH4912" i="7"/>
  <c r="AH4928" i="7"/>
  <c r="AH4944" i="7"/>
  <c r="AH4960" i="7"/>
  <c r="AH4976" i="7"/>
  <c r="AH4992" i="7"/>
  <c r="AH5008" i="7"/>
  <c r="AH5024" i="7"/>
  <c r="AH5040" i="7"/>
  <c r="AH5056" i="7"/>
  <c r="AH5070" i="7"/>
  <c r="AH5085" i="7"/>
  <c r="AH5099" i="7"/>
  <c r="AH5114" i="7"/>
  <c r="AH5128" i="7"/>
  <c r="AH5142" i="7"/>
  <c r="AH5157" i="7"/>
  <c r="AH5171" i="7"/>
  <c r="AH5186" i="7"/>
  <c r="AH5200" i="7"/>
  <c r="AH5214" i="7"/>
  <c r="AH5226" i="7"/>
  <c r="AH5238" i="7"/>
  <c r="AH5250" i="7"/>
  <c r="AH5262" i="7"/>
  <c r="AH5274" i="7"/>
  <c r="AH5286" i="7"/>
  <c r="AH5298" i="7"/>
  <c r="AH5310" i="7"/>
  <c r="AH5322" i="7"/>
  <c r="AH5334" i="7"/>
  <c r="AH5346" i="7"/>
  <c r="AH5358" i="7"/>
  <c r="AH5370" i="7"/>
  <c r="AH5382" i="7"/>
  <c r="AH5394" i="7"/>
  <c r="AH5406" i="7"/>
  <c r="AH5418" i="7"/>
  <c r="AH5430" i="7"/>
  <c r="AH5442" i="7"/>
  <c r="AH5454" i="7"/>
  <c r="AH5466" i="7"/>
  <c r="AH5478" i="7"/>
  <c r="AH5490" i="7"/>
  <c r="AH5502" i="7"/>
  <c r="AH5514" i="7"/>
  <c r="AH5526" i="7"/>
  <c r="AH5538" i="7"/>
  <c r="AH5550" i="7"/>
  <c r="AH5562" i="7"/>
  <c r="AH5574" i="7"/>
  <c r="AH5586" i="7"/>
  <c r="AH5598" i="7"/>
  <c r="AH5610" i="7"/>
  <c r="AH5622" i="7"/>
  <c r="AH5634" i="7"/>
  <c r="AH5646" i="7"/>
  <c r="AH5658" i="7"/>
  <c r="AH5670" i="7"/>
  <c r="AH5682" i="7"/>
  <c r="AH5694" i="7"/>
  <c r="AH5706" i="7"/>
  <c r="AH5718" i="7"/>
  <c r="AH2470" i="7"/>
  <c r="AH2752" i="7"/>
  <c r="AH2840" i="7"/>
  <c r="AH2908" i="7"/>
  <c r="AH2952" i="7"/>
  <c r="AH3000" i="7"/>
  <c r="AH3046" i="7"/>
  <c r="AH3084" i="7"/>
  <c r="AH3117" i="7"/>
  <c r="AH3149" i="7"/>
  <c r="AH3183" i="7"/>
  <c r="AH3213" i="7"/>
  <c r="AH3248" i="7"/>
  <c r="AH3276" i="7"/>
  <c r="AH3304" i="7"/>
  <c r="AH3332" i="7"/>
  <c r="AH3359" i="7"/>
  <c r="AH3387" i="7"/>
  <c r="AH3412" i="7"/>
  <c r="AH3441" i="7"/>
  <c r="AH3468" i="7"/>
  <c r="AH3496" i="7"/>
  <c r="AH3524" i="7"/>
  <c r="AH3551" i="7"/>
  <c r="AH3579" i="7"/>
  <c r="AH3604" i="7"/>
  <c r="AH3632" i="7"/>
  <c r="AH3652" i="7"/>
  <c r="AH3675" i="7"/>
  <c r="AH3695" i="7"/>
  <c r="AH3717" i="7"/>
  <c r="AH3740" i="7"/>
  <c r="AH3759" i="7"/>
  <c r="AH3780" i="7"/>
  <c r="AH3803" i="7"/>
  <c r="AH3824" i="7"/>
  <c r="AH3844" i="7"/>
  <c r="AH3867" i="7"/>
  <c r="AH3887" i="7"/>
  <c r="AH3909" i="7"/>
  <c r="AH3932" i="7"/>
  <c r="AH3951" i="7"/>
  <c r="AH3972" i="7"/>
  <c r="AH3995" i="7"/>
  <c r="AH4016" i="7"/>
  <c r="AH4036" i="7"/>
  <c r="AH4059" i="7"/>
  <c r="AH2496" i="7"/>
  <c r="AH2758" i="7"/>
  <c r="AH2842" i="7"/>
  <c r="AH2910" i="7"/>
  <c r="AH2958" i="7"/>
  <c r="AH3004" i="7"/>
  <c r="AH3050" i="7"/>
  <c r="AH3088" i="7"/>
  <c r="AH3118" i="7"/>
  <c r="AH3150" i="7"/>
  <c r="AH3184" i="7"/>
  <c r="AH3219" i="7"/>
  <c r="AH3250" i="7"/>
  <c r="AH3279" i="7"/>
  <c r="AH3308" i="7"/>
  <c r="AH3333" i="7"/>
  <c r="AH3360" i="7"/>
  <c r="AH3388" i="7"/>
  <c r="AH3417" i="7"/>
  <c r="AH3443" i="7"/>
  <c r="AH3471" i="7"/>
  <c r="AH3500" i="7"/>
  <c r="AH3525" i="7"/>
  <c r="AH3552" i="7"/>
  <c r="AH3580" i="7"/>
  <c r="AH3609" i="7"/>
  <c r="AH3633" i="7"/>
  <c r="AH3654" i="7"/>
  <c r="AH3676" i="7"/>
  <c r="AH3696" i="7"/>
  <c r="AH3718" i="7"/>
  <c r="AH3741" i="7"/>
  <c r="AH3760" i="7"/>
  <c r="AH3782" i="7"/>
  <c r="AH3804" i="7"/>
  <c r="AH3825" i="7"/>
  <c r="AH3846" i="7"/>
  <c r="AH3868" i="7"/>
  <c r="AH3888" i="7"/>
  <c r="AH3910" i="7"/>
  <c r="AH3933" i="7"/>
  <c r="AH3952" i="7"/>
  <c r="AH3974" i="7"/>
  <c r="AH3996" i="7"/>
  <c r="AH4017" i="7"/>
  <c r="AH4038" i="7"/>
  <c r="AH4060" i="7"/>
  <c r="AH4080" i="7"/>
  <c r="AH4100" i="7"/>
  <c r="AH4120" i="7"/>
  <c r="AH4138" i="7"/>
  <c r="AH4157" i="7"/>
  <c r="AH4178" i="7"/>
  <c r="AH4194" i="7"/>
  <c r="AH4210" i="7"/>
  <c r="AH4227" i="7"/>
  <c r="AH4242" i="7"/>
  <c r="AH4258" i="7"/>
  <c r="AH4275" i="7"/>
  <c r="AH4290" i="7"/>
  <c r="AH4306" i="7"/>
  <c r="AH4323" i="7"/>
  <c r="AH4338" i="7"/>
  <c r="AH4354" i="7"/>
  <c r="AH4371" i="7"/>
  <c r="AH4386" i="7"/>
  <c r="AH4402" i="7"/>
  <c r="AH4419" i="7"/>
  <c r="AH4434" i="7"/>
  <c r="AH4450" i="7"/>
  <c r="AH4467" i="7"/>
  <c r="AH4482" i="7"/>
  <c r="AH4498" i="7"/>
  <c r="AH4515" i="7"/>
  <c r="AH4530" i="7"/>
  <c r="AH4546" i="7"/>
  <c r="AH4563" i="7"/>
  <c r="AH4578" i="7"/>
  <c r="AH4594" i="7"/>
  <c r="AH4611" i="7"/>
  <c r="AH4626" i="7"/>
  <c r="AH4642" i="7"/>
  <c r="AH4659" i="7"/>
  <c r="AH4674" i="7"/>
  <c r="AH4690" i="7"/>
  <c r="AH4707" i="7"/>
  <c r="AH4722" i="7"/>
  <c r="AH4738" i="7"/>
  <c r="AH4755" i="7"/>
  <c r="AH4770" i="7"/>
  <c r="AH4786" i="7"/>
  <c r="AH4803" i="7"/>
  <c r="AH4818" i="7"/>
  <c r="AH4834" i="7"/>
  <c r="AH4851" i="7"/>
  <c r="AH4866" i="7"/>
  <c r="AH4882" i="7"/>
  <c r="AH4899" i="7"/>
  <c r="AH4914" i="7"/>
  <c r="AH4930" i="7"/>
  <c r="AH4947" i="7"/>
  <c r="AH4962" i="7"/>
  <c r="AH4978" i="7"/>
  <c r="AH4995" i="7"/>
  <c r="AH5010" i="7"/>
  <c r="AH5026" i="7"/>
  <c r="AH5043" i="7"/>
  <c r="AH5058" i="7"/>
  <c r="AH5073" i="7"/>
  <c r="AH5087" i="7"/>
  <c r="AH5102" i="7"/>
  <c r="AH5116" i="7"/>
  <c r="AH5130" i="7"/>
  <c r="AH5145" i="7"/>
  <c r="AH5159" i="7"/>
  <c r="AH5174" i="7"/>
  <c r="AH5188" i="7"/>
  <c r="AH5202" i="7"/>
  <c r="AH5216" i="7"/>
  <c r="AH5228" i="7"/>
  <c r="AH5240" i="7"/>
  <c r="AH5252" i="7"/>
  <c r="AH5264" i="7"/>
  <c r="AH5276" i="7"/>
  <c r="AH5288" i="7"/>
  <c r="AH5300" i="7"/>
  <c r="AH5312" i="7"/>
  <c r="AH5324" i="7"/>
  <c r="AH5336" i="7"/>
  <c r="AH5348" i="7"/>
  <c r="AH5360" i="7"/>
  <c r="AH5372" i="7"/>
  <c r="AH5384" i="7"/>
  <c r="AH5396" i="7"/>
  <c r="AH5408" i="7"/>
  <c r="AH5420" i="7"/>
  <c r="AH5432" i="7"/>
  <c r="AH5444" i="7"/>
  <c r="AH5456" i="7"/>
  <c r="AH5468" i="7"/>
  <c r="AH5480" i="7"/>
  <c r="AH5492" i="7"/>
  <c r="AH5504" i="7"/>
  <c r="AH5516" i="7"/>
  <c r="AH5528" i="7"/>
  <c r="AH5540" i="7"/>
  <c r="AH5552" i="7"/>
  <c r="AH5564" i="7"/>
  <c r="AH5576" i="7"/>
  <c r="AH5588" i="7"/>
  <c r="AH5600" i="7"/>
  <c r="AH5612" i="7"/>
  <c r="AH5624" i="7"/>
  <c r="AH5636" i="7"/>
  <c r="AH5648" i="7"/>
  <c r="AH5660" i="7"/>
  <c r="AH5672" i="7"/>
  <c r="AH5684" i="7"/>
  <c r="AH5696" i="7"/>
  <c r="AH5708" i="7"/>
  <c r="AH5720" i="7"/>
  <c r="AH5732" i="7"/>
  <c r="AH5744" i="7"/>
  <c r="AH5756" i="7"/>
  <c r="AH5768" i="7"/>
  <c r="AH5780" i="7"/>
  <c r="AH5792" i="7"/>
  <c r="AH5804" i="7"/>
  <c r="AH5816" i="7"/>
  <c r="AH5828" i="7"/>
  <c r="AH5840" i="7"/>
  <c r="AH5852" i="7"/>
  <c r="AH3154" i="7"/>
  <c r="AH3501" i="7"/>
  <c r="AH3784" i="7"/>
  <c r="AH4041" i="7"/>
  <c r="AH4156" i="7"/>
  <c r="AH4226" i="7"/>
  <c r="AH4289" i="7"/>
  <c r="AH4353" i="7"/>
  <c r="AH4418" i="7"/>
  <c r="AH4481" i="7"/>
  <c r="AH4545" i="7"/>
  <c r="AH4600" i="7"/>
  <c r="AH4644" i="7"/>
  <c r="AH4676" i="7"/>
  <c r="AH4706" i="7"/>
  <c r="AH4730" i="7"/>
  <c r="AH4754" i="7"/>
  <c r="AH4776" i="7"/>
  <c r="AH4797" i="7"/>
  <c r="AH4820" i="7"/>
  <c r="AH4840" i="7"/>
  <c r="AH4862" i="7"/>
  <c r="AH4884" i="7"/>
  <c r="AH4904" i="7"/>
  <c r="AH4925" i="7"/>
  <c r="AH4948" i="7"/>
  <c r="AH4968" i="7"/>
  <c r="AH4989" i="7"/>
  <c r="AH5012" i="7"/>
  <c r="AH5032" i="7"/>
  <c r="AH5054" i="7"/>
  <c r="AH5074" i="7"/>
  <c r="AH5092" i="7"/>
  <c r="AH5111" i="7"/>
  <c r="AH5132" i="7"/>
  <c r="AH5150" i="7"/>
  <c r="AH5169" i="7"/>
  <c r="AH5189" i="7"/>
  <c r="AH5207" i="7"/>
  <c r="AH5224" i="7"/>
  <c r="AH5241" i="7"/>
  <c r="AH5256" i="7"/>
  <c r="AH5272" i="7"/>
  <c r="AH5289" i="7"/>
  <c r="AH5304" i="7"/>
  <c r="AH5320" i="7"/>
  <c r="AH5337" i="7"/>
  <c r="AH5352" i="7"/>
  <c r="AH5368" i="7"/>
  <c r="AH5385" i="7"/>
  <c r="AH5400" i="7"/>
  <c r="AH5416" i="7"/>
  <c r="AH5433" i="7"/>
  <c r="AH5448" i="7"/>
  <c r="AH5464" i="7"/>
  <c r="AH5481" i="7"/>
  <c r="AH5496" i="7"/>
  <c r="AH5512" i="7"/>
  <c r="AH5529" i="7"/>
  <c r="AH5544" i="7"/>
  <c r="AH5560" i="7"/>
  <c r="AH5577" i="7"/>
  <c r="AH5592" i="7"/>
  <c r="AH5608" i="7"/>
  <c r="AH5625" i="7"/>
  <c r="AH5640" i="7"/>
  <c r="AH5656" i="7"/>
  <c r="AH5673" i="7"/>
  <c r="AH5688" i="7"/>
  <c r="AH5704" i="7"/>
  <c r="AH5721" i="7"/>
  <c r="AH5735" i="7"/>
  <c r="AH5749" i="7"/>
  <c r="AH5764" i="7"/>
  <c r="AH5778" i="7"/>
  <c r="AH5793" i="7"/>
  <c r="AH5807" i="7"/>
  <c r="AH5821" i="7"/>
  <c r="AH5836" i="7"/>
  <c r="AH5850" i="7"/>
  <c r="AH5864" i="7"/>
  <c r="AH5877" i="7"/>
  <c r="AH5890" i="7"/>
  <c r="AH5903" i="7"/>
  <c r="AH5916" i="7"/>
  <c r="AH5929" i="7"/>
  <c r="AH5943" i="7"/>
  <c r="AH5956" i="7"/>
  <c r="AH5969" i="7"/>
  <c r="AH5982" i="7"/>
  <c r="AH5995" i="7"/>
  <c r="AH6008" i="7"/>
  <c r="AH6020" i="7"/>
  <c r="AH6032" i="7"/>
  <c r="AH6044" i="7"/>
  <c r="AH6056" i="7"/>
  <c r="AH6068" i="7"/>
  <c r="AH6080" i="7"/>
  <c r="AH6092" i="7"/>
  <c r="AH6104" i="7"/>
  <c r="AH6116" i="7"/>
  <c r="AH6128" i="7"/>
  <c r="AH6140" i="7"/>
  <c r="AH6152" i="7"/>
  <c r="AH6164" i="7"/>
  <c r="AH6176" i="7"/>
  <c r="AH6188" i="7"/>
  <c r="AH6200" i="7"/>
  <c r="AH6212" i="7"/>
  <c r="AH6224" i="7"/>
  <c r="AH6236" i="7"/>
  <c r="AH6248" i="7"/>
  <c r="AH6260" i="7"/>
  <c r="AH6272" i="7"/>
  <c r="AH6284" i="7"/>
  <c r="AH6296" i="7"/>
  <c r="AH6308" i="7"/>
  <c r="AH6320" i="7"/>
  <c r="AH6332" i="7"/>
  <c r="AH6344" i="7"/>
  <c r="AH6356" i="7"/>
  <c r="AH6368" i="7"/>
  <c r="AH6380" i="7"/>
  <c r="AH6392" i="7"/>
  <c r="AH6404" i="7"/>
  <c r="AH6416" i="7"/>
  <c r="AH6428" i="7"/>
  <c r="AH6440" i="7"/>
  <c r="AH6452" i="7"/>
  <c r="AH6464" i="7"/>
  <c r="AH6476" i="7"/>
  <c r="AH6488" i="7"/>
  <c r="AH6500" i="7"/>
  <c r="AH6512" i="7"/>
  <c r="AH6524" i="7"/>
  <c r="AH6536" i="7"/>
  <c r="AH6548" i="7"/>
  <c r="AH6560" i="7"/>
  <c r="AH6572" i="7"/>
  <c r="AH6584" i="7"/>
  <c r="AH6596" i="7"/>
  <c r="AH6608" i="7"/>
  <c r="AH6620" i="7"/>
  <c r="AH3189" i="7"/>
  <c r="AH3528" i="7"/>
  <c r="AH3806" i="7"/>
  <c r="AH4062" i="7"/>
  <c r="AH4160" i="7"/>
  <c r="AH4228" i="7"/>
  <c r="AH4292" i="7"/>
  <c r="AH4356" i="7"/>
  <c r="AH4420" i="7"/>
  <c r="AH4484" i="7"/>
  <c r="AH4548" i="7"/>
  <c r="AH4604" i="7"/>
  <c r="AH4648" i="7"/>
  <c r="AH4680" i="7"/>
  <c r="AH4708" i="7"/>
  <c r="AH4732" i="7"/>
  <c r="AH4756" i="7"/>
  <c r="AH4778" i="7"/>
  <c r="AH4798" i="7"/>
  <c r="AH4821" i="7"/>
  <c r="AH4841" i="7"/>
  <c r="AH4863" i="7"/>
  <c r="AH4886" i="7"/>
  <c r="AH4905" i="7"/>
  <c r="AH4926" i="7"/>
  <c r="AH4949" i="7"/>
  <c r="AH4970" i="7"/>
  <c r="AH4990" i="7"/>
  <c r="AH5013" i="7"/>
  <c r="AH5033" i="7"/>
  <c r="AH5055" i="7"/>
  <c r="AH5075" i="7"/>
  <c r="AH5093" i="7"/>
  <c r="AH5112" i="7"/>
  <c r="AH5133" i="7"/>
  <c r="AH5151" i="7"/>
  <c r="AH5170" i="7"/>
  <c r="AH5190" i="7"/>
  <c r="AH5208" i="7"/>
  <c r="AH5225" i="7"/>
  <c r="AH5242" i="7"/>
  <c r="AH5257" i="7"/>
  <c r="AH5273" i="7"/>
  <c r="AH5290" i="7"/>
  <c r="AH5305" i="7"/>
  <c r="AH5321" i="7"/>
  <c r="AH5338" i="7"/>
  <c r="AH5353" i="7"/>
  <c r="AH5369" i="7"/>
  <c r="AH5386" i="7"/>
  <c r="AH5401" i="7"/>
  <c r="AH5417" i="7"/>
  <c r="AH5434" i="7"/>
  <c r="AH5449" i="7"/>
  <c r="AH5465" i="7"/>
  <c r="AH5482" i="7"/>
  <c r="AH5497" i="7"/>
  <c r="AH5513" i="7"/>
  <c r="AH5530" i="7"/>
  <c r="AH5545" i="7"/>
  <c r="AH5561" i="7"/>
  <c r="AH5578" i="7"/>
  <c r="AH5593" i="7"/>
  <c r="AH5609" i="7"/>
  <c r="AH5626" i="7"/>
  <c r="AH5641" i="7"/>
  <c r="AH5657" i="7"/>
  <c r="AH5674" i="7"/>
  <c r="AH5689" i="7"/>
  <c r="AH5705" i="7"/>
  <c r="AH5722" i="7"/>
  <c r="AH5736" i="7"/>
  <c r="AH5751" i="7"/>
  <c r="AH5765" i="7"/>
  <c r="AH5779" i="7"/>
  <c r="AH5794" i="7"/>
  <c r="AH5808" i="7"/>
  <c r="AH5823" i="7"/>
  <c r="AH5837" i="7"/>
  <c r="AH5851" i="7"/>
  <c r="AH5865" i="7"/>
  <c r="AH5878" i="7"/>
  <c r="AH5891" i="7"/>
  <c r="AH5904" i="7"/>
  <c r="AH5917" i="7"/>
  <c r="AH5931" i="7"/>
  <c r="AH5944" i="7"/>
  <c r="AH5957" i="7"/>
  <c r="AH5970" i="7"/>
  <c r="AH5983" i="7"/>
  <c r="AH5996" i="7"/>
  <c r="AH6009" i="7"/>
  <c r="AH3221" i="7"/>
  <c r="AH3555" i="7"/>
  <c r="AH3827" i="7"/>
  <c r="AH4079" i="7"/>
  <c r="AH4164" i="7"/>
  <c r="AH4232" i="7"/>
  <c r="AH4296" i="7"/>
  <c r="AH4360" i="7"/>
  <c r="AH4424" i="7"/>
  <c r="AH4488" i="7"/>
  <c r="AH4552" i="7"/>
  <c r="AH4610" i="7"/>
  <c r="AH4649" i="7"/>
  <c r="AH4682" i="7"/>
  <c r="AH4709" i="7"/>
  <c r="AH4733" i="7"/>
  <c r="AH4757" i="7"/>
  <c r="AH4780" i="7"/>
  <c r="AH4802" i="7"/>
  <c r="AH4822" i="7"/>
  <c r="AH4844" i="7"/>
  <c r="AH4865" i="7"/>
  <c r="AH4887" i="7"/>
  <c r="AH4908" i="7"/>
  <c r="AH4929" i="7"/>
  <c r="AH4950" i="7"/>
  <c r="AH4972" i="7"/>
  <c r="AH4994" i="7"/>
  <c r="AH5014" i="7"/>
  <c r="AH5036" i="7"/>
  <c r="AH5057" i="7"/>
  <c r="AH5076" i="7"/>
  <c r="AH5096" i="7"/>
  <c r="AH5115" i="7"/>
  <c r="AH5134" i="7"/>
  <c r="AH5153" i="7"/>
  <c r="AH5172" i="7"/>
  <c r="AH5192" i="7"/>
  <c r="AH5211" i="7"/>
  <c r="AH5227" i="7"/>
  <c r="AH5243" i="7"/>
  <c r="AH5259" i="7"/>
  <c r="AH5275" i="7"/>
  <c r="AH5291" i="7"/>
  <c r="AH5307" i="7"/>
  <c r="AH5323" i="7"/>
  <c r="AH5339" i="7"/>
  <c r="AH5355" i="7"/>
  <c r="AH5371" i="7"/>
  <c r="AH5387" i="7"/>
  <c r="AH5403" i="7"/>
  <c r="AH5419" i="7"/>
  <c r="AH5435" i="7"/>
  <c r="AH5451" i="7"/>
  <c r="AH5467" i="7"/>
  <c r="AH5483" i="7"/>
  <c r="AH5499" i="7"/>
  <c r="AH5515" i="7"/>
  <c r="AH5531" i="7"/>
  <c r="AH5547" i="7"/>
  <c r="AH5563" i="7"/>
  <c r="AH5579" i="7"/>
  <c r="AH5595" i="7"/>
  <c r="AH5611" i="7"/>
  <c r="AH5627" i="7"/>
  <c r="AH5643" i="7"/>
  <c r="AH5659" i="7"/>
  <c r="AH5675" i="7"/>
  <c r="AH5691" i="7"/>
  <c r="AH5707" i="7"/>
  <c r="AH5723" i="7"/>
  <c r="AH5737" i="7"/>
  <c r="AH5752" i="7"/>
  <c r="AH5766" i="7"/>
  <c r="AH5781" i="7"/>
  <c r="AH5795" i="7"/>
  <c r="AH5809" i="7"/>
  <c r="AH5824" i="7"/>
  <c r="AH5838" i="7"/>
  <c r="AH5853" i="7"/>
  <c r="AH5866" i="7"/>
  <c r="AH5879" i="7"/>
  <c r="AH5892" i="7"/>
  <c r="AH5905" i="7"/>
  <c r="AH2524" i="7"/>
  <c r="AH3252" i="7"/>
  <c r="AH3584" i="7"/>
  <c r="AH3849" i="7"/>
  <c r="AH4083" i="7"/>
  <c r="AH4176" i="7"/>
  <c r="AH4241" i="7"/>
  <c r="AH4305" i="7"/>
  <c r="AH4370" i="7"/>
  <c r="AH4433" i="7"/>
  <c r="AH4497" i="7"/>
  <c r="AH4562" i="7"/>
  <c r="AH4612" i="7"/>
  <c r="AH4652" i="7"/>
  <c r="AH4684" i="7"/>
  <c r="AH4712" i="7"/>
  <c r="AH4734" i="7"/>
  <c r="AH4760" i="7"/>
  <c r="AH4781" i="7"/>
  <c r="AH4804" i="7"/>
  <c r="AH4824" i="7"/>
  <c r="AH4845" i="7"/>
  <c r="AH4868" i="7"/>
  <c r="AH4888" i="7"/>
  <c r="AH4910" i="7"/>
  <c r="AH4932" i="7"/>
  <c r="AH4952" i="7"/>
  <c r="AH4973" i="7"/>
  <c r="AH4996" i="7"/>
  <c r="AH5016" i="7"/>
  <c r="AH5037" i="7"/>
  <c r="AH5060" i="7"/>
  <c r="AH5078" i="7"/>
  <c r="AH5097" i="7"/>
  <c r="AH5117" i="7"/>
  <c r="AH5135" i="7"/>
  <c r="AH5154" i="7"/>
  <c r="AH5175" i="7"/>
  <c r="AH5193" i="7"/>
  <c r="AH5212" i="7"/>
  <c r="AH5229" i="7"/>
  <c r="AH5244" i="7"/>
  <c r="AH5260" i="7"/>
  <c r="AH5277" i="7"/>
  <c r="AH5292" i="7"/>
  <c r="AH5308" i="7"/>
  <c r="AH5325" i="7"/>
  <c r="AH5340" i="7"/>
  <c r="AH5356" i="7"/>
  <c r="AH5373" i="7"/>
  <c r="AH5388" i="7"/>
  <c r="AH5404" i="7"/>
  <c r="AH5421" i="7"/>
  <c r="AH5436" i="7"/>
  <c r="AH5452" i="7"/>
  <c r="AH5469" i="7"/>
  <c r="AH5484" i="7"/>
  <c r="AH5500" i="7"/>
  <c r="AH5517" i="7"/>
  <c r="AH5532" i="7"/>
  <c r="AH5548" i="7"/>
  <c r="AH5565" i="7"/>
  <c r="AH5580" i="7"/>
  <c r="AH5596" i="7"/>
  <c r="AH5613" i="7"/>
  <c r="AH5628" i="7"/>
  <c r="AH5644" i="7"/>
  <c r="AH5661" i="7"/>
  <c r="AH5676" i="7"/>
  <c r="AH5692" i="7"/>
  <c r="AH5709" i="7"/>
  <c r="AH5724" i="7"/>
  <c r="AH5739" i="7"/>
  <c r="AH5753" i="7"/>
  <c r="AH5767" i="7"/>
  <c r="AH5782" i="7"/>
  <c r="AH5796" i="7"/>
  <c r="AH5811" i="7"/>
  <c r="AH5825" i="7"/>
  <c r="AH5839" i="7"/>
  <c r="AH5854" i="7"/>
  <c r="AH5867" i="7"/>
  <c r="AH5880" i="7"/>
  <c r="AH5893" i="7"/>
  <c r="AH5907" i="7"/>
  <c r="AH2772" i="7"/>
  <c r="AH3280" i="7"/>
  <c r="AH3611" i="7"/>
  <c r="AH3870" i="7"/>
  <c r="AH4098" i="7"/>
  <c r="AH4179" i="7"/>
  <c r="AH4244" i="7"/>
  <c r="AH4308" i="7"/>
  <c r="AH4372" i="7"/>
  <c r="AH4436" i="7"/>
  <c r="AH4500" i="7"/>
  <c r="AH4564" i="7"/>
  <c r="AH4616" i="7"/>
  <c r="AH4654" i="7"/>
  <c r="AH4686" i="7"/>
  <c r="AH4713" i="7"/>
  <c r="AH4737" i="7"/>
  <c r="AH4761" i="7"/>
  <c r="AH4782" i="7"/>
  <c r="AH4805" i="7"/>
  <c r="AH4826" i="7"/>
  <c r="AH4846" i="7"/>
  <c r="AH4869" i="7"/>
  <c r="AH4889" i="7"/>
  <c r="AH4911" i="7"/>
  <c r="AH4934" i="7"/>
  <c r="AH4953" i="7"/>
  <c r="AH4974" i="7"/>
  <c r="AH4997" i="7"/>
  <c r="AH5018" i="7"/>
  <c r="AH5038" i="7"/>
  <c r="AH5061" i="7"/>
  <c r="AH5079" i="7"/>
  <c r="AH5098" i="7"/>
  <c r="AH5118" i="7"/>
  <c r="AH5136" i="7"/>
  <c r="AH5156" i="7"/>
  <c r="AH5176" i="7"/>
  <c r="AH5194" i="7"/>
  <c r="AH5213" i="7"/>
  <c r="AH5230" i="7"/>
  <c r="AH5245" i="7"/>
  <c r="AH5261" i="7"/>
  <c r="AH5278" i="7"/>
  <c r="AH5293" i="7"/>
  <c r="AH5309" i="7"/>
  <c r="AH5326" i="7"/>
  <c r="AH5341" i="7"/>
  <c r="AH5357" i="7"/>
  <c r="AH5374" i="7"/>
  <c r="AH5389" i="7"/>
  <c r="AH5405" i="7"/>
  <c r="AH5422" i="7"/>
  <c r="AH5437" i="7"/>
  <c r="AH5453" i="7"/>
  <c r="AH5470" i="7"/>
  <c r="AH5485" i="7"/>
  <c r="AH5501" i="7"/>
  <c r="AH5518" i="7"/>
  <c r="AH5533" i="7"/>
  <c r="AH5549" i="7"/>
  <c r="AH5566" i="7"/>
  <c r="AH5581" i="7"/>
  <c r="AH5597" i="7"/>
  <c r="AH5614" i="7"/>
  <c r="AH5629" i="7"/>
  <c r="AH5645" i="7"/>
  <c r="AH5662" i="7"/>
  <c r="AH5677" i="7"/>
  <c r="AH5693" i="7"/>
  <c r="AH5710" i="7"/>
  <c r="AH5725" i="7"/>
  <c r="AH5740" i="7"/>
  <c r="AH5754" i="7"/>
  <c r="AH5769" i="7"/>
  <c r="AH5783" i="7"/>
  <c r="AH5797" i="7"/>
  <c r="AH5812" i="7"/>
  <c r="AH5826" i="7"/>
  <c r="AH5841" i="7"/>
  <c r="AH5855" i="7"/>
  <c r="AH5868" i="7"/>
  <c r="AH5881" i="7"/>
  <c r="AH5895" i="7"/>
  <c r="AH5908" i="7"/>
  <c r="AH5921" i="7"/>
  <c r="AH5934" i="7"/>
  <c r="AH5947" i="7"/>
  <c r="AH5960" i="7"/>
  <c r="AH5973" i="7"/>
  <c r="AH5986" i="7"/>
  <c r="AH5999" i="7"/>
  <c r="AH6012" i="7"/>
  <c r="AH6024" i="7"/>
  <c r="AH6036" i="7"/>
  <c r="AH6048" i="7"/>
  <c r="AH6060" i="7"/>
  <c r="AH6072" i="7"/>
  <c r="AH6084" i="7"/>
  <c r="AH6096" i="7"/>
  <c r="AH6108" i="7"/>
  <c r="AH6120" i="7"/>
  <c r="AH6132" i="7"/>
  <c r="AH6144" i="7"/>
  <c r="AH6156" i="7"/>
  <c r="AH6168" i="7"/>
  <c r="AH6180" i="7"/>
  <c r="AH6192" i="7"/>
  <c r="AH6204" i="7"/>
  <c r="AH6216" i="7"/>
  <c r="AH6228" i="7"/>
  <c r="AH6240" i="7"/>
  <c r="AH6252" i="7"/>
  <c r="AH6264" i="7"/>
  <c r="AH6276" i="7"/>
  <c r="AH6288" i="7"/>
  <c r="AH6300" i="7"/>
  <c r="AH6312" i="7"/>
  <c r="AH6324" i="7"/>
  <c r="AH6336" i="7"/>
  <c r="AH6348" i="7"/>
  <c r="AH6360" i="7"/>
  <c r="AH6372" i="7"/>
  <c r="AH6384" i="7"/>
  <c r="AH6396" i="7"/>
  <c r="AH6408" i="7"/>
  <c r="AH6420" i="7"/>
  <c r="AH6432" i="7"/>
  <c r="AH6444" i="7"/>
  <c r="AH6456" i="7"/>
  <c r="AH6468" i="7"/>
  <c r="AH6480" i="7"/>
  <c r="AH6492" i="7"/>
  <c r="AH6504" i="7"/>
  <c r="AH6516" i="7"/>
  <c r="AH6528" i="7"/>
  <c r="AH6540" i="7"/>
  <c r="AH6552" i="7"/>
  <c r="AH6564" i="7"/>
  <c r="AH6576" i="7"/>
  <c r="AH6588" i="7"/>
  <c r="AH6600" i="7"/>
  <c r="AH6612" i="7"/>
  <c r="AH6624" i="7"/>
  <c r="AH6636" i="7"/>
  <c r="AH6648" i="7"/>
  <c r="AH6660" i="7"/>
  <c r="AH6672" i="7"/>
  <c r="AH6684" i="7"/>
  <c r="AH6696" i="7"/>
  <c r="AH6708" i="7"/>
  <c r="AH6720" i="7"/>
  <c r="AH6732" i="7"/>
  <c r="AH6744" i="7"/>
  <c r="AH6756" i="7"/>
  <c r="AH6768" i="7"/>
  <c r="AH6780" i="7"/>
  <c r="AH6792" i="7"/>
  <c r="AH6804" i="7"/>
  <c r="AH6816" i="7"/>
  <c r="AH6828" i="7"/>
  <c r="AH6840" i="7"/>
  <c r="AH6852" i="7"/>
  <c r="AH6864" i="7"/>
  <c r="AH6876" i="7"/>
  <c r="AH6888" i="7"/>
  <c r="AH6900" i="7"/>
  <c r="AH6912" i="7"/>
  <c r="AH6924" i="7"/>
  <c r="AH6936" i="7"/>
  <c r="AH6948" i="7"/>
  <c r="AH6960" i="7"/>
  <c r="AH6972" i="7"/>
  <c r="AH6984" i="7"/>
  <c r="AH6996" i="7"/>
  <c r="AH7008" i="7"/>
  <c r="AH7020" i="7"/>
  <c r="AH7032" i="7"/>
  <c r="AH7044" i="7"/>
  <c r="AH7056" i="7"/>
  <c r="AH7068" i="7"/>
  <c r="AH7080" i="7"/>
  <c r="AH7092" i="7"/>
  <c r="AH7104" i="7"/>
  <c r="AH7116" i="7"/>
  <c r="AH7128" i="7"/>
  <c r="AH7140" i="7"/>
  <c r="AH7152" i="7"/>
  <c r="AH7164" i="7"/>
  <c r="AH7176" i="7"/>
  <c r="AH7188" i="7"/>
  <c r="AH7200" i="7"/>
  <c r="AH7212" i="7"/>
  <c r="AH7224" i="7"/>
  <c r="AH7236" i="7"/>
  <c r="AH7248" i="7"/>
  <c r="AH7260" i="7"/>
  <c r="AH7272" i="7"/>
  <c r="AH7284" i="7"/>
  <c r="AH7296" i="7"/>
  <c r="AH7308" i="7"/>
  <c r="AH7320" i="7"/>
  <c r="AH7332" i="7"/>
  <c r="AH7344" i="7"/>
  <c r="AH7356" i="7"/>
  <c r="AH7368" i="7"/>
  <c r="AH7380" i="7"/>
  <c r="AH7392" i="7"/>
  <c r="AH7404" i="7"/>
  <c r="AH7416" i="7"/>
  <c r="AH7428" i="7"/>
  <c r="AH7440" i="7"/>
  <c r="AH7452" i="7"/>
  <c r="AH7464" i="7"/>
  <c r="AH7476" i="7"/>
  <c r="AH7488" i="7"/>
  <c r="AH7500" i="7"/>
  <c r="AH7512" i="7"/>
  <c r="AH7524" i="7"/>
  <c r="AH7536" i="7"/>
  <c r="AH2854" i="7"/>
  <c r="AH3309" i="7"/>
  <c r="AH3635" i="7"/>
  <c r="AH3891" i="7"/>
  <c r="AH4102" i="7"/>
  <c r="AH4184" i="7"/>
  <c r="AH4248" i="7"/>
  <c r="AH4312" i="7"/>
  <c r="AH4376" i="7"/>
  <c r="AH4440" i="7"/>
  <c r="AH4504" i="7"/>
  <c r="AH4568" i="7"/>
  <c r="AH4620" i="7"/>
  <c r="AH4658" i="7"/>
  <c r="AH4689" i="7"/>
  <c r="AH4716" i="7"/>
  <c r="AH4740" i="7"/>
  <c r="AH4764" i="7"/>
  <c r="AH4785" i="7"/>
  <c r="AH4806" i="7"/>
  <c r="AH4828" i="7"/>
  <c r="AH4850" i="7"/>
  <c r="AH4870" i="7"/>
  <c r="AH4892" i="7"/>
  <c r="AH4913" i="7"/>
  <c r="AH4935" i="7"/>
  <c r="AH4956" i="7"/>
  <c r="AH4977" i="7"/>
  <c r="AH4998" i="7"/>
  <c r="AH5020" i="7"/>
  <c r="AH5042" i="7"/>
  <c r="AH5062" i="7"/>
  <c r="AH5081" i="7"/>
  <c r="AH5100" i="7"/>
  <c r="AH5120" i="7"/>
  <c r="AH5139" i="7"/>
  <c r="AH5158" i="7"/>
  <c r="AH5177" i="7"/>
  <c r="AH5196" i="7"/>
  <c r="AH5215" i="7"/>
  <c r="AH5231" i="7"/>
  <c r="AH5247" i="7"/>
  <c r="AH5263" i="7"/>
  <c r="AH5279" i="7"/>
  <c r="AH5295" i="7"/>
  <c r="AH5311" i="7"/>
  <c r="AH5327" i="7"/>
  <c r="AH5343" i="7"/>
  <c r="AH5359" i="7"/>
  <c r="AH5375" i="7"/>
  <c r="AH5391" i="7"/>
  <c r="AH5407" i="7"/>
  <c r="AH5423" i="7"/>
  <c r="AH5439" i="7"/>
  <c r="AH5455" i="7"/>
  <c r="AH5471" i="7"/>
  <c r="AH5487" i="7"/>
  <c r="AH5503" i="7"/>
  <c r="AH5519" i="7"/>
  <c r="AH5535" i="7"/>
  <c r="AH5551" i="7"/>
  <c r="AH5567" i="7"/>
  <c r="AH5583" i="7"/>
  <c r="AH5599" i="7"/>
  <c r="AH5615" i="7"/>
  <c r="AH5631" i="7"/>
  <c r="AH5647" i="7"/>
  <c r="AH5663" i="7"/>
  <c r="AH5679" i="7"/>
  <c r="AH5695" i="7"/>
  <c r="AH5711" i="7"/>
  <c r="AH5727" i="7"/>
  <c r="AH5741" i="7"/>
  <c r="AH5755" i="7"/>
  <c r="AH5770" i="7"/>
  <c r="AH5784" i="7"/>
  <c r="AH5799" i="7"/>
  <c r="AH5813" i="7"/>
  <c r="AH5827" i="7"/>
  <c r="AH5842" i="7"/>
  <c r="AH2916" i="7"/>
  <c r="AH3336" i="7"/>
  <c r="AH3657" i="7"/>
  <c r="AH3912" i="7"/>
  <c r="AH4119" i="7"/>
  <c r="AH4193" i="7"/>
  <c r="AH4257" i="7"/>
  <c r="AH4322" i="7"/>
  <c r="AH4385" i="7"/>
  <c r="AH4449" i="7"/>
  <c r="AH4514" i="7"/>
  <c r="AH4577" i="7"/>
  <c r="AH4625" i="7"/>
  <c r="AH4660" i="7"/>
  <c r="AH4692" i="7"/>
  <c r="AH4718" i="7"/>
  <c r="AH4742" i="7"/>
  <c r="AH4766" i="7"/>
  <c r="AH4788" i="7"/>
  <c r="AH4808" i="7"/>
  <c r="AH4829" i="7"/>
  <c r="AH4852" i="7"/>
  <c r="AH4872" i="7"/>
  <c r="AH4893" i="7"/>
  <c r="AH4916" i="7"/>
  <c r="AH4936" i="7"/>
  <c r="AH4958" i="7"/>
  <c r="AH4980" i="7"/>
  <c r="AH5000" i="7"/>
  <c r="AH5021" i="7"/>
  <c r="AH5044" i="7"/>
  <c r="AH5063" i="7"/>
  <c r="AH5082" i="7"/>
  <c r="AH5103" i="7"/>
  <c r="AH5121" i="7"/>
  <c r="AH5140" i="7"/>
  <c r="AH5160" i="7"/>
  <c r="AH5178" i="7"/>
  <c r="AH5198" i="7"/>
  <c r="AH5217" i="7"/>
  <c r="AH5232" i="7"/>
  <c r="AH5248" i="7"/>
  <c r="AH5265" i="7"/>
  <c r="AH5280" i="7"/>
  <c r="AH5296" i="7"/>
  <c r="AH5313" i="7"/>
  <c r="AH5328" i="7"/>
  <c r="AH5344" i="7"/>
  <c r="AH5361" i="7"/>
  <c r="AH5376" i="7"/>
  <c r="AH5392" i="7"/>
  <c r="AH5409" i="7"/>
  <c r="AH5424" i="7"/>
  <c r="AH5440" i="7"/>
  <c r="AH5457" i="7"/>
  <c r="AH5472" i="7"/>
  <c r="AH5488" i="7"/>
  <c r="AH5505" i="7"/>
  <c r="AH5520" i="7"/>
  <c r="AH5536" i="7"/>
  <c r="AH5553" i="7"/>
  <c r="AH5568" i="7"/>
  <c r="AH5584" i="7"/>
  <c r="AH5601" i="7"/>
  <c r="AH5616" i="7"/>
  <c r="AH5632" i="7"/>
  <c r="AH5649" i="7"/>
  <c r="AH5664" i="7"/>
  <c r="AH5680" i="7"/>
  <c r="AH5697" i="7"/>
  <c r="AH5712" i="7"/>
  <c r="AH5728" i="7"/>
  <c r="AH5742" i="7"/>
  <c r="AH5757" i="7"/>
  <c r="AH5771" i="7"/>
  <c r="AH5785" i="7"/>
  <c r="AH5800" i="7"/>
  <c r="AH5814" i="7"/>
  <c r="AH5829" i="7"/>
  <c r="AH5843" i="7"/>
  <c r="AH5857" i="7"/>
  <c r="AH5871" i="7"/>
  <c r="AH5884" i="7"/>
  <c r="AH5897" i="7"/>
  <c r="AH5910" i="7"/>
  <c r="AH5923" i="7"/>
  <c r="AH5936" i="7"/>
  <c r="AH5949" i="7"/>
  <c r="AH5962" i="7"/>
  <c r="AH5975" i="7"/>
  <c r="AH5988" i="7"/>
  <c r="AH6001" i="7"/>
  <c r="AH6014" i="7"/>
  <c r="AH6026" i="7"/>
  <c r="AH6038" i="7"/>
  <c r="AH6050" i="7"/>
  <c r="AH6062" i="7"/>
  <c r="AH6074" i="7"/>
  <c r="AH6086" i="7"/>
  <c r="AH6098" i="7"/>
  <c r="AH6110" i="7"/>
  <c r="AH6122" i="7"/>
  <c r="AH6134" i="7"/>
  <c r="AH6146" i="7"/>
  <c r="AH6158" i="7"/>
  <c r="AH6170" i="7"/>
  <c r="AH6182" i="7"/>
  <c r="AH6194" i="7"/>
  <c r="AH6206" i="7"/>
  <c r="AH6218" i="7"/>
  <c r="AH6230" i="7"/>
  <c r="AH6242" i="7"/>
  <c r="AH6254" i="7"/>
  <c r="AH6266" i="7"/>
  <c r="AH6278" i="7"/>
  <c r="AH6290" i="7"/>
  <c r="AH6302" i="7"/>
  <c r="AH6314" i="7"/>
  <c r="AH6326" i="7"/>
  <c r="AH6338" i="7"/>
  <c r="AH6350" i="7"/>
  <c r="AH6362" i="7"/>
  <c r="AH6374" i="7"/>
  <c r="AH6386" i="7"/>
  <c r="AH6398" i="7"/>
  <c r="AH6410" i="7"/>
  <c r="AH6422" i="7"/>
  <c r="AH6434" i="7"/>
  <c r="AH6446" i="7"/>
  <c r="AH6458" i="7"/>
  <c r="AH6470" i="7"/>
  <c r="AH6482" i="7"/>
  <c r="AH6494" i="7"/>
  <c r="AH6506" i="7"/>
  <c r="AH6518" i="7"/>
  <c r="AH6530" i="7"/>
  <c r="AH6542" i="7"/>
  <c r="AH6554" i="7"/>
  <c r="AH6566" i="7"/>
  <c r="AH6578" i="7"/>
  <c r="AH6590" i="7"/>
  <c r="AH6602" i="7"/>
  <c r="AH6614" i="7"/>
  <c r="AH2964" i="7"/>
  <c r="AH3363" i="7"/>
  <c r="AH3678" i="7"/>
  <c r="AH3934" i="7"/>
  <c r="AH4121" i="7"/>
  <c r="AH4196" i="7"/>
  <c r="AH4260" i="7"/>
  <c r="AH4324" i="7"/>
  <c r="AH4388" i="7"/>
  <c r="AH4452" i="7"/>
  <c r="AH4516" i="7"/>
  <c r="AH4580" i="7"/>
  <c r="AH4628" i="7"/>
  <c r="AH4664" i="7"/>
  <c r="AH4696" i="7"/>
  <c r="AH4719" i="7"/>
  <c r="AH4744" i="7"/>
  <c r="AH4767" i="7"/>
  <c r="AH4790" i="7"/>
  <c r="AH4809" i="7"/>
  <c r="AH4830" i="7"/>
  <c r="AH4853" i="7"/>
  <c r="AH4874" i="7"/>
  <c r="AH4894" i="7"/>
  <c r="AH4917" i="7"/>
  <c r="AH4937" i="7"/>
  <c r="AH4959" i="7"/>
  <c r="AH4982" i="7"/>
  <c r="AH5001" i="7"/>
  <c r="AH5022" i="7"/>
  <c r="AH5045" i="7"/>
  <c r="AH5064" i="7"/>
  <c r="AH5084" i="7"/>
  <c r="AH5104" i="7"/>
  <c r="AH5122" i="7"/>
  <c r="AH5141" i="7"/>
  <c r="AH5162" i="7"/>
  <c r="AH5180" i="7"/>
  <c r="AH5199" i="7"/>
  <c r="AH5218" i="7"/>
  <c r="AH5233" i="7"/>
  <c r="AH5249" i="7"/>
  <c r="AH5266" i="7"/>
  <c r="AH5281" i="7"/>
  <c r="AH5297" i="7"/>
  <c r="AH5314" i="7"/>
  <c r="AH5329" i="7"/>
  <c r="AH5345" i="7"/>
  <c r="AH5362" i="7"/>
  <c r="AH5377" i="7"/>
  <c r="AH5393" i="7"/>
  <c r="AH5410" i="7"/>
  <c r="AH5425" i="7"/>
  <c r="AH5441" i="7"/>
  <c r="AH5458" i="7"/>
  <c r="AH5473" i="7"/>
  <c r="AH5489" i="7"/>
  <c r="AH5506" i="7"/>
  <c r="AH5521" i="7"/>
  <c r="AH5537" i="7"/>
  <c r="AH5554" i="7"/>
  <c r="AH5569" i="7"/>
  <c r="AH5585" i="7"/>
  <c r="AH5602" i="7"/>
  <c r="AH5617" i="7"/>
  <c r="AH5633" i="7"/>
  <c r="AH5650" i="7"/>
  <c r="AH5665" i="7"/>
  <c r="AH5681" i="7"/>
  <c r="AH5698" i="7"/>
  <c r="AH5713" i="7"/>
  <c r="AH5729" i="7"/>
  <c r="AH5743" i="7"/>
  <c r="AH5758" i="7"/>
  <c r="AH5772" i="7"/>
  <c r="AH5787" i="7"/>
  <c r="AH5801" i="7"/>
  <c r="AH5815" i="7"/>
  <c r="AH5830" i="7"/>
  <c r="AH5844" i="7"/>
  <c r="AH5859" i="7"/>
  <c r="AH5872" i="7"/>
  <c r="AH5885" i="7"/>
  <c r="AH5898" i="7"/>
  <c r="AH3006" i="7"/>
  <c r="AH3392" i="7"/>
  <c r="AH3699" i="7"/>
  <c r="AH3956" i="7"/>
  <c r="AH4126" i="7"/>
  <c r="AH4200" i="7"/>
  <c r="AH4264" i="7"/>
  <c r="AH4328" i="7"/>
  <c r="AH4392" i="7"/>
  <c r="AH4456" i="7"/>
  <c r="AH4520" i="7"/>
  <c r="AH4584" i="7"/>
  <c r="AH4632" i="7"/>
  <c r="AH4665" i="7"/>
  <c r="AH4697" i="7"/>
  <c r="AH4721" i="7"/>
  <c r="AH4745" i="7"/>
  <c r="AH4769" i="7"/>
  <c r="AH4791" i="7"/>
  <c r="AH4812" i="7"/>
  <c r="AH4833" i="7"/>
  <c r="AH4854" i="7"/>
  <c r="AH4876" i="7"/>
  <c r="AH4898" i="7"/>
  <c r="AH4918" i="7"/>
  <c r="AH4940" i="7"/>
  <c r="AH4961" i="7"/>
  <c r="AH4983" i="7"/>
  <c r="AH5004" i="7"/>
  <c r="AH5025" i="7"/>
  <c r="AH5046" i="7"/>
  <c r="AH5067" i="7"/>
  <c r="AH5086" i="7"/>
  <c r="AH5105" i="7"/>
  <c r="AH5124" i="7"/>
  <c r="AH5144" i="7"/>
  <c r="AH5163" i="7"/>
  <c r="AH5182" i="7"/>
  <c r="AH5201" i="7"/>
  <c r="AH5219" i="7"/>
  <c r="AH5235" i="7"/>
  <c r="AH5251" i="7"/>
  <c r="AH5267" i="7"/>
  <c r="AH5283" i="7"/>
  <c r="AH5299" i="7"/>
  <c r="AH5315" i="7"/>
  <c r="AH5331" i="7"/>
  <c r="AH5347" i="7"/>
  <c r="AH5363" i="7"/>
  <c r="AH5379" i="7"/>
  <c r="AH5395" i="7"/>
  <c r="AH5411" i="7"/>
  <c r="AH5427" i="7"/>
  <c r="AH5443" i="7"/>
  <c r="AH5459" i="7"/>
  <c r="AH5475" i="7"/>
  <c r="AH5491" i="7"/>
  <c r="AH5507" i="7"/>
  <c r="AH5523" i="7"/>
  <c r="AH5539" i="7"/>
  <c r="AH5555" i="7"/>
  <c r="AH5571" i="7"/>
  <c r="AH5587" i="7"/>
  <c r="AH5603" i="7"/>
  <c r="AH5619" i="7"/>
  <c r="AH5635" i="7"/>
  <c r="AH5651" i="7"/>
  <c r="AH5667" i="7"/>
  <c r="AH5683" i="7"/>
  <c r="AH5699" i="7"/>
  <c r="AH5715" i="7"/>
  <c r="AH5730" i="7"/>
  <c r="AH5745" i="7"/>
  <c r="AH5759" i="7"/>
  <c r="AH5773" i="7"/>
  <c r="AH5788" i="7"/>
  <c r="AH5802" i="7"/>
  <c r="AH5817" i="7"/>
  <c r="AH5831" i="7"/>
  <c r="AH5845" i="7"/>
  <c r="AH5860" i="7"/>
  <c r="AH5873" i="7"/>
  <c r="AH5886" i="7"/>
  <c r="AH5899" i="7"/>
  <c r="AH5912" i="7"/>
  <c r="AH5925" i="7"/>
  <c r="AH5938" i="7"/>
  <c r="AH5951" i="7"/>
  <c r="AH5964" i="7"/>
  <c r="AH5977" i="7"/>
  <c r="AH5991" i="7"/>
  <c r="AH6004" i="7"/>
  <c r="AH6016" i="7"/>
  <c r="AH6028" i="7"/>
  <c r="AH6040" i="7"/>
  <c r="AH6052" i="7"/>
  <c r="AH6064" i="7"/>
  <c r="AH6076" i="7"/>
  <c r="AH6088" i="7"/>
  <c r="AH6100" i="7"/>
  <c r="AH6112" i="7"/>
  <c r="AH6124" i="7"/>
  <c r="AH6136" i="7"/>
  <c r="AH6148" i="7"/>
  <c r="AH6160" i="7"/>
  <c r="AH6172" i="7"/>
  <c r="AH6184" i="7"/>
  <c r="AH6196" i="7"/>
  <c r="AH6208" i="7"/>
  <c r="AH6220" i="7"/>
  <c r="AH6232" i="7"/>
  <c r="AH6244" i="7"/>
  <c r="AH6256" i="7"/>
  <c r="AH6268" i="7"/>
  <c r="AH6280" i="7"/>
  <c r="AH6292" i="7"/>
  <c r="AH6304" i="7"/>
  <c r="AH6316" i="7"/>
  <c r="AH6328" i="7"/>
  <c r="AH6340" i="7"/>
  <c r="AH6352" i="7"/>
  <c r="AH6364" i="7"/>
  <c r="AH6376" i="7"/>
  <c r="AH6388" i="7"/>
  <c r="AH6400" i="7"/>
  <c r="AH6412" i="7"/>
  <c r="AH6424" i="7"/>
  <c r="AH6436" i="7"/>
  <c r="AH6448" i="7"/>
  <c r="AH6460" i="7"/>
  <c r="AH6472" i="7"/>
  <c r="AH6484" i="7"/>
  <c r="AH6496" i="7"/>
  <c r="AH6508" i="7"/>
  <c r="AH6520" i="7"/>
  <c r="AH6532" i="7"/>
  <c r="AH6544" i="7"/>
  <c r="AH6556" i="7"/>
  <c r="AH6568" i="7"/>
  <c r="AH6580" i="7"/>
  <c r="AH6592" i="7"/>
  <c r="AH6604" i="7"/>
  <c r="AH6616" i="7"/>
  <c r="AH6628" i="7"/>
  <c r="AH6640" i="7"/>
  <c r="AH6652" i="7"/>
  <c r="AH6664" i="7"/>
  <c r="AH6676" i="7"/>
  <c r="AH6688" i="7"/>
  <c r="AH6700" i="7"/>
  <c r="AH6712" i="7"/>
  <c r="AH6724" i="7"/>
  <c r="AH6736" i="7"/>
  <c r="AH6748" i="7"/>
  <c r="AH6760" i="7"/>
  <c r="AH6772" i="7"/>
  <c r="AH6784" i="7"/>
  <c r="AH6796" i="7"/>
  <c r="AH6808" i="7"/>
  <c r="AH6820" i="7"/>
  <c r="AH6832" i="7"/>
  <c r="AH6844" i="7"/>
  <c r="AH6856" i="7"/>
  <c r="AH6868" i="7"/>
  <c r="AH6880" i="7"/>
  <c r="AH6892" i="7"/>
  <c r="AH6904" i="7"/>
  <c r="AH6916" i="7"/>
  <c r="AH6928" i="7"/>
  <c r="AH6940" i="7"/>
  <c r="AH6952" i="7"/>
  <c r="AH6964" i="7"/>
  <c r="AH6976" i="7"/>
  <c r="AH6988" i="7"/>
  <c r="AH7000" i="7"/>
  <c r="AH7012" i="7"/>
  <c r="AH7024" i="7"/>
  <c r="AH7036" i="7"/>
  <c r="AH7048" i="7"/>
  <c r="AH7060" i="7"/>
  <c r="AH7072" i="7"/>
  <c r="AH7084" i="7"/>
  <c r="AH7096" i="7"/>
  <c r="AH7108" i="7"/>
  <c r="AH7120" i="7"/>
  <c r="AH7132" i="7"/>
  <c r="AH7144" i="7"/>
  <c r="AH7156" i="7"/>
  <c r="AH7168" i="7"/>
  <c r="AH7180" i="7"/>
  <c r="AH7192" i="7"/>
  <c r="AH3052" i="7"/>
  <c r="AH3419" i="7"/>
  <c r="AH3720" i="7"/>
  <c r="AH3976" i="7"/>
  <c r="AH4137" i="7"/>
  <c r="AH4209" i="7"/>
  <c r="AH4274" i="7"/>
  <c r="AH4337" i="7"/>
  <c r="AH4401" i="7"/>
  <c r="AH4466" i="7"/>
  <c r="AH4529" i="7"/>
  <c r="AH4588" i="7"/>
  <c r="AH4634" i="7"/>
  <c r="AH4668" i="7"/>
  <c r="AH4700" i="7"/>
  <c r="AH4724" i="7"/>
  <c r="AH4748" i="7"/>
  <c r="AH4772" i="7"/>
  <c r="AH4792" i="7"/>
  <c r="AH4814" i="7"/>
  <c r="AH4836" i="7"/>
  <c r="AH4856" i="7"/>
  <c r="AH4877" i="7"/>
  <c r="AH4900" i="7"/>
  <c r="AH4920" i="7"/>
  <c r="AH4941" i="7"/>
  <c r="AH4964" i="7"/>
  <c r="AH4984" i="7"/>
  <c r="AH5006" i="7"/>
  <c r="AH5028" i="7"/>
  <c r="AH5048" i="7"/>
  <c r="AH5068" i="7"/>
  <c r="AH5088" i="7"/>
  <c r="AH5106" i="7"/>
  <c r="AH5126" i="7"/>
  <c r="AH5146" i="7"/>
  <c r="AH5164" i="7"/>
  <c r="AH5183" i="7"/>
  <c r="AH5204" i="7"/>
  <c r="AH5220" i="7"/>
  <c r="AH5236" i="7"/>
  <c r="AH5253" i="7"/>
  <c r="AH5268" i="7"/>
  <c r="AH5284" i="7"/>
  <c r="AH5301" i="7"/>
  <c r="AH5316" i="7"/>
  <c r="AH5332" i="7"/>
  <c r="AH5349" i="7"/>
  <c r="AH5364" i="7"/>
  <c r="AH5380" i="7"/>
  <c r="AH5397" i="7"/>
  <c r="AH5412" i="7"/>
  <c r="AH5428" i="7"/>
  <c r="AH5445" i="7"/>
  <c r="AH5460" i="7"/>
  <c r="AH5476" i="7"/>
  <c r="AH5493" i="7"/>
  <c r="AH5508" i="7"/>
  <c r="AH5524" i="7"/>
  <c r="AH5541" i="7"/>
  <c r="AH5556" i="7"/>
  <c r="AH5572" i="7"/>
  <c r="AH5589" i="7"/>
  <c r="AH5604" i="7"/>
  <c r="AH5620" i="7"/>
  <c r="AH5637" i="7"/>
  <c r="AH5652" i="7"/>
  <c r="AH5668" i="7"/>
  <c r="AH5685" i="7"/>
  <c r="AH5700" i="7"/>
  <c r="AH5716" i="7"/>
  <c r="AH5731" i="7"/>
  <c r="AH5746" i="7"/>
  <c r="AH5760" i="7"/>
  <c r="AH5775" i="7"/>
  <c r="AH5789" i="7"/>
  <c r="AH5803" i="7"/>
  <c r="AH5818" i="7"/>
  <c r="AH5832" i="7"/>
  <c r="AH3089" i="7"/>
  <c r="AH3444" i="7"/>
  <c r="AH3742" i="7"/>
  <c r="AH3998" i="7"/>
  <c r="AH4140" i="7"/>
  <c r="AH4212" i="7"/>
  <c r="AH4276" i="7"/>
  <c r="AH4340" i="7"/>
  <c r="AH4404" i="7"/>
  <c r="AH4468" i="7"/>
  <c r="AH4532" i="7"/>
  <c r="AH4593" i="7"/>
  <c r="AH4636" i="7"/>
  <c r="AH4671" i="7"/>
  <c r="AH4701" i="7"/>
  <c r="AH4725" i="7"/>
  <c r="AH4749" i="7"/>
  <c r="AH4773" i="7"/>
  <c r="AH4793" i="7"/>
  <c r="AH4815" i="7"/>
  <c r="AH4838" i="7"/>
  <c r="AH4857" i="7"/>
  <c r="AH4878" i="7"/>
  <c r="AH4901" i="7"/>
  <c r="AH4922" i="7"/>
  <c r="AH4942" i="7"/>
  <c r="AH4965" i="7"/>
  <c r="AH4985" i="7"/>
  <c r="AH5007" i="7"/>
  <c r="AH5030" i="7"/>
  <c r="AH5049" i="7"/>
  <c r="AH5069" i="7"/>
  <c r="AH5090" i="7"/>
  <c r="AH5108" i="7"/>
  <c r="AH5127" i="7"/>
  <c r="AH5147" i="7"/>
  <c r="AH5165" i="7"/>
  <c r="AH5184" i="7"/>
  <c r="AH5205" i="7"/>
  <c r="AH5221" i="7"/>
  <c r="AH5237" i="7"/>
  <c r="AH5254" i="7"/>
  <c r="AH5269" i="7"/>
  <c r="AH5285" i="7"/>
  <c r="AH5302" i="7"/>
  <c r="AH5317" i="7"/>
  <c r="AH5333" i="7"/>
  <c r="AH5350" i="7"/>
  <c r="AH5365" i="7"/>
  <c r="AH5381" i="7"/>
  <c r="AH5398" i="7"/>
  <c r="AH5413" i="7"/>
  <c r="AH5429" i="7"/>
  <c r="AH5446" i="7"/>
  <c r="AH5461" i="7"/>
  <c r="AH5477" i="7"/>
  <c r="AH5494" i="7"/>
  <c r="AH5509" i="7"/>
  <c r="AH5525" i="7"/>
  <c r="AH5542" i="7"/>
  <c r="AH5557" i="7"/>
  <c r="AH5573" i="7"/>
  <c r="AH5590" i="7"/>
  <c r="AH5605" i="7"/>
  <c r="AH5621" i="7"/>
  <c r="AH5638" i="7"/>
  <c r="AH5653" i="7"/>
  <c r="AH5669" i="7"/>
  <c r="AH5686" i="7"/>
  <c r="AH5701" i="7"/>
  <c r="AH5717" i="7"/>
  <c r="AH5733" i="7"/>
  <c r="AH5747" i="7"/>
  <c r="AH5761" i="7"/>
  <c r="AH5776" i="7"/>
  <c r="AH5790" i="7"/>
  <c r="AH5805" i="7"/>
  <c r="AH5819" i="7"/>
  <c r="AH5833" i="7"/>
  <c r="AH5848" i="7"/>
  <c r="AH5862" i="7"/>
  <c r="AH5875" i="7"/>
  <c r="AH5888" i="7"/>
  <c r="AH5901" i="7"/>
  <c r="AH5914" i="7"/>
  <c r="AH5927" i="7"/>
  <c r="AH5940" i="7"/>
  <c r="AH5953" i="7"/>
  <c r="AH5967" i="7"/>
  <c r="AH5980" i="7"/>
  <c r="AH5993" i="7"/>
  <c r="AH6006" i="7"/>
  <c r="AH6018" i="7"/>
  <c r="AH6030" i="7"/>
  <c r="AH6042" i="7"/>
  <c r="AH6054" i="7"/>
  <c r="AH6066" i="7"/>
  <c r="AH6078" i="7"/>
  <c r="AH6090" i="7"/>
  <c r="AH6102" i="7"/>
  <c r="AH6114" i="7"/>
  <c r="AH6126" i="7"/>
  <c r="AH6138" i="7"/>
  <c r="AH6150" i="7"/>
  <c r="AH6162" i="7"/>
  <c r="AH6174" i="7"/>
  <c r="AH6186" i="7"/>
  <c r="AH6198" i="7"/>
  <c r="AH6210" i="7"/>
  <c r="AH6222" i="7"/>
  <c r="AH6234" i="7"/>
  <c r="AH6246" i="7"/>
  <c r="AH6258" i="7"/>
  <c r="AH6270" i="7"/>
  <c r="AH6282" i="7"/>
  <c r="AH6294" i="7"/>
  <c r="AH6306" i="7"/>
  <c r="AH6318" i="7"/>
  <c r="AH6330" i="7"/>
  <c r="AH6342" i="7"/>
  <c r="AH6354" i="7"/>
  <c r="AH6366" i="7"/>
  <c r="AH6378" i="7"/>
  <c r="AH6390" i="7"/>
  <c r="AH6402" i="7"/>
  <c r="AH6414" i="7"/>
  <c r="AH6426" i="7"/>
  <c r="AH6438" i="7"/>
  <c r="AH6450" i="7"/>
  <c r="AH6462" i="7"/>
  <c r="AH6474" i="7"/>
  <c r="AH6486" i="7"/>
  <c r="AH6498" i="7"/>
  <c r="AH6510" i="7"/>
  <c r="AH6522" i="7"/>
  <c r="AH6534" i="7"/>
  <c r="AH6546" i="7"/>
  <c r="AH6558" i="7"/>
  <c r="AH6570" i="7"/>
  <c r="AH6582" i="7"/>
  <c r="AH6594" i="7"/>
  <c r="AH6606" i="7"/>
  <c r="AH6618" i="7"/>
  <c r="AH6630" i="7"/>
  <c r="AH6642" i="7"/>
  <c r="AH6654" i="7"/>
  <c r="AH6666" i="7"/>
  <c r="AH6678" i="7"/>
  <c r="AH6690" i="7"/>
  <c r="AH6702" i="7"/>
  <c r="AH6714" i="7"/>
  <c r="AH6726" i="7"/>
  <c r="AH6738" i="7"/>
  <c r="AH6750" i="7"/>
  <c r="AH6762" i="7"/>
  <c r="AH6774" i="7"/>
  <c r="AH6786" i="7"/>
  <c r="AH6798" i="7"/>
  <c r="AH6810" i="7"/>
  <c r="AH6822" i="7"/>
  <c r="AH6834" i="7"/>
  <c r="AH6846" i="7"/>
  <c r="AH6858" i="7"/>
  <c r="AH6870" i="7"/>
  <c r="AH6882" i="7"/>
  <c r="AH6894" i="7"/>
  <c r="AH6906" i="7"/>
  <c r="AH6918" i="7"/>
  <c r="AH6930" i="7"/>
  <c r="AH6942" i="7"/>
  <c r="AH6954" i="7"/>
  <c r="AH6966" i="7"/>
  <c r="AH6978" i="7"/>
  <c r="AH6990" i="7"/>
  <c r="AH7002" i="7"/>
  <c r="AH7014" i="7"/>
  <c r="AH7026" i="7"/>
  <c r="AH7038" i="7"/>
  <c r="AH7050" i="7"/>
  <c r="AH7062" i="7"/>
  <c r="AH7074" i="7"/>
  <c r="AH7086" i="7"/>
  <c r="AH7098" i="7"/>
  <c r="AH7110" i="7"/>
  <c r="AH7122" i="7"/>
  <c r="AH7134" i="7"/>
  <c r="AH7146" i="7"/>
  <c r="AH7158" i="7"/>
  <c r="AH7170" i="7"/>
  <c r="AH7182" i="7"/>
  <c r="AH7194" i="7"/>
  <c r="AH7206" i="7"/>
  <c r="AH7218" i="7"/>
  <c r="AH7230" i="7"/>
  <c r="AH7242" i="7"/>
  <c r="AH7254" i="7"/>
  <c r="AH7266" i="7"/>
  <c r="AH7278" i="7"/>
  <c r="AH7290" i="7"/>
  <c r="AH7302" i="7"/>
  <c r="AH7314" i="7"/>
  <c r="AH7326" i="7"/>
  <c r="AH7338" i="7"/>
  <c r="AH7350" i="7"/>
  <c r="AH7362" i="7"/>
  <c r="AH7374" i="7"/>
  <c r="AH7386" i="7"/>
  <c r="AH7398" i="7"/>
  <c r="AH7410" i="7"/>
  <c r="AH7422" i="7"/>
  <c r="AH7434" i="7"/>
  <c r="AH7446" i="7"/>
  <c r="AH7458" i="7"/>
  <c r="AH7470" i="7"/>
  <c r="AH7482" i="7"/>
  <c r="AH7494" i="7"/>
  <c r="AH7506" i="7"/>
  <c r="AH7518" i="7"/>
  <c r="AH7530" i="7"/>
  <c r="AH7542" i="7"/>
  <c r="AH4472" i="7"/>
  <c r="AH4860" i="7"/>
  <c r="AH5110" i="7"/>
  <c r="AH5319" i="7"/>
  <c r="AH5511" i="7"/>
  <c r="AH5703" i="7"/>
  <c r="AH5856" i="7"/>
  <c r="AH5909" i="7"/>
  <c r="AH5935" i="7"/>
  <c r="AH5961" i="7"/>
  <c r="AH5987" i="7"/>
  <c r="AH6013" i="7"/>
  <c r="AH6034" i="7"/>
  <c r="AH6055" i="7"/>
  <c r="AH6075" i="7"/>
  <c r="AH6095" i="7"/>
  <c r="AH6117" i="7"/>
  <c r="AH6137" i="7"/>
  <c r="AH6157" i="7"/>
  <c r="AH6178" i="7"/>
  <c r="AH6199" i="7"/>
  <c r="AH6219" i="7"/>
  <c r="AH6239" i="7"/>
  <c r="AH6261" i="7"/>
  <c r="AH6281" i="7"/>
  <c r="AH6301" i="7"/>
  <c r="AH6322" i="7"/>
  <c r="AH6343" i="7"/>
  <c r="AH6363" i="7"/>
  <c r="AH6383" i="7"/>
  <c r="AH6405" i="7"/>
  <c r="AH6425" i="7"/>
  <c r="AH6445" i="7"/>
  <c r="AH6466" i="7"/>
  <c r="AH6487" i="7"/>
  <c r="AH6507" i="7"/>
  <c r="AH6527" i="7"/>
  <c r="AH6549" i="7"/>
  <c r="AH6569" i="7"/>
  <c r="AH6589" i="7"/>
  <c r="AH6610" i="7"/>
  <c r="AH6629" i="7"/>
  <c r="AH4536" i="7"/>
  <c r="AH4881" i="7"/>
  <c r="AH5129" i="7"/>
  <c r="AH5335" i="7"/>
  <c r="AH5527" i="7"/>
  <c r="AH5719" i="7"/>
  <c r="AH5861" i="7"/>
  <c r="AH5911" i="7"/>
  <c r="AH5937" i="7"/>
  <c r="AH5963" i="7"/>
  <c r="AH5989" i="7"/>
  <c r="AH6015" i="7"/>
  <c r="AH6035" i="7"/>
  <c r="AH6057" i="7"/>
  <c r="AH6077" i="7"/>
  <c r="AH6097" i="7"/>
  <c r="AH6118" i="7"/>
  <c r="AH6139" i="7"/>
  <c r="AH6159" i="7"/>
  <c r="AH6179" i="7"/>
  <c r="AH6201" i="7"/>
  <c r="AH6221" i="7"/>
  <c r="AH6241" i="7"/>
  <c r="AH6262" i="7"/>
  <c r="AH6283" i="7"/>
  <c r="AH6303" i="7"/>
  <c r="AH6323" i="7"/>
  <c r="AH6345" i="7"/>
  <c r="AH6365" i="7"/>
  <c r="AH6385" i="7"/>
  <c r="AH6406" i="7"/>
  <c r="AH6427" i="7"/>
  <c r="AH6447" i="7"/>
  <c r="AH6467" i="7"/>
  <c r="AH6489" i="7"/>
  <c r="AH6509" i="7"/>
  <c r="AH6529" i="7"/>
  <c r="AH6550" i="7"/>
  <c r="AH6571" i="7"/>
  <c r="AH6591" i="7"/>
  <c r="AH6611" i="7"/>
  <c r="AH6631" i="7"/>
  <c r="AH6646" i="7"/>
  <c r="AH6662" i="7"/>
  <c r="AH6679" i="7"/>
  <c r="AH6694" i="7"/>
  <c r="AH6710" i="7"/>
  <c r="AH6727" i="7"/>
  <c r="AH6742" i="7"/>
  <c r="AH6758" i="7"/>
  <c r="AH6775" i="7"/>
  <c r="AH6790" i="7"/>
  <c r="AH6806" i="7"/>
  <c r="AH6823" i="7"/>
  <c r="AH6838" i="7"/>
  <c r="AH6854" i="7"/>
  <c r="AH6871" i="7"/>
  <c r="AH6886" i="7"/>
  <c r="AH6902" i="7"/>
  <c r="AH6919" i="7"/>
  <c r="AH6934" i="7"/>
  <c r="AH6950" i="7"/>
  <c r="AH6967" i="7"/>
  <c r="AH6982" i="7"/>
  <c r="AH6998" i="7"/>
  <c r="AH7015" i="7"/>
  <c r="AH7030" i="7"/>
  <c r="AH7046" i="7"/>
  <c r="AH7063" i="7"/>
  <c r="AH7078" i="7"/>
  <c r="AH7094" i="7"/>
  <c r="AH7111" i="7"/>
  <c r="AH7126" i="7"/>
  <c r="AH7142" i="7"/>
  <c r="AH7159" i="7"/>
  <c r="AH7174" i="7"/>
  <c r="AH7190" i="7"/>
  <c r="AH7205" i="7"/>
  <c r="AH7220" i="7"/>
  <c r="AH7234" i="7"/>
  <c r="AH7249" i="7"/>
  <c r="AH7263" i="7"/>
  <c r="AH7277" i="7"/>
  <c r="AH7292" i="7"/>
  <c r="AH7306" i="7"/>
  <c r="AH4596" i="7"/>
  <c r="AH4902" i="7"/>
  <c r="AH5148" i="7"/>
  <c r="AH5351" i="7"/>
  <c r="AH5543" i="7"/>
  <c r="AH5734" i="7"/>
  <c r="AH5863" i="7"/>
  <c r="AH5913" i="7"/>
  <c r="AH5939" i="7"/>
  <c r="AH5965" i="7"/>
  <c r="AH5992" i="7"/>
  <c r="AH6017" i="7"/>
  <c r="AH6037" i="7"/>
  <c r="AH6058" i="7"/>
  <c r="AH6079" i="7"/>
  <c r="AH6099" i="7"/>
  <c r="AH6119" i="7"/>
  <c r="AH6141" i="7"/>
  <c r="AH6161" i="7"/>
  <c r="AH6181" i="7"/>
  <c r="AH6202" i="7"/>
  <c r="AH6223" i="7"/>
  <c r="AH6243" i="7"/>
  <c r="AH6263" i="7"/>
  <c r="AH6285" i="7"/>
  <c r="AH6305" i="7"/>
  <c r="AH6325" i="7"/>
  <c r="AH6346" i="7"/>
  <c r="AH6367" i="7"/>
  <c r="AH6387" i="7"/>
  <c r="AH6407" i="7"/>
  <c r="AH6429" i="7"/>
  <c r="AH6449" i="7"/>
  <c r="AH6469" i="7"/>
  <c r="AH6490" i="7"/>
  <c r="AH6511" i="7"/>
  <c r="AH6531" i="7"/>
  <c r="AH6551" i="7"/>
  <c r="AH6573" i="7"/>
  <c r="AH6593" i="7"/>
  <c r="AH6613" i="7"/>
  <c r="AH6632" i="7"/>
  <c r="AH6647" i="7"/>
  <c r="AH6663" i="7"/>
  <c r="AH6680" i="7"/>
  <c r="AH6695" i="7"/>
  <c r="AH3122" i="7"/>
  <c r="AH4641" i="7"/>
  <c r="AH4924" i="7"/>
  <c r="AH5168" i="7"/>
  <c r="AH5367" i="7"/>
  <c r="AH5559" i="7"/>
  <c r="AH5748" i="7"/>
  <c r="AH5869" i="7"/>
  <c r="AH5915" i="7"/>
  <c r="AH5941" i="7"/>
  <c r="AH5968" i="7"/>
  <c r="AH5994" i="7"/>
  <c r="AH6019" i="7"/>
  <c r="AH6039" i="7"/>
  <c r="AH6059" i="7"/>
  <c r="AH6081" i="7"/>
  <c r="AH6101" i="7"/>
  <c r="AH6121" i="7"/>
  <c r="AH6142" i="7"/>
  <c r="AH6163" i="7"/>
  <c r="AH6183" i="7"/>
  <c r="AH6203" i="7"/>
  <c r="AH6225" i="7"/>
  <c r="AH6245" i="7"/>
  <c r="AH6265" i="7"/>
  <c r="AH6286" i="7"/>
  <c r="AH6307" i="7"/>
  <c r="AH6327" i="7"/>
  <c r="AH6347" i="7"/>
  <c r="AH6369" i="7"/>
  <c r="AH6389" i="7"/>
  <c r="AH6409" i="7"/>
  <c r="AH6430" i="7"/>
  <c r="AH6451" i="7"/>
  <c r="AH6471" i="7"/>
  <c r="AH6491" i="7"/>
  <c r="AH6513" i="7"/>
  <c r="AH6533" i="7"/>
  <c r="AH6553" i="7"/>
  <c r="AH6574" i="7"/>
  <c r="AH3472" i="7"/>
  <c r="AH4673" i="7"/>
  <c r="AH4946" i="7"/>
  <c r="AH5187" i="7"/>
  <c r="AH5383" i="7"/>
  <c r="AH5575" i="7"/>
  <c r="AH5763" i="7"/>
  <c r="AH5874" i="7"/>
  <c r="AH5919" i="7"/>
  <c r="AH5945" i="7"/>
  <c r="AH5971" i="7"/>
  <c r="AH5997" i="7"/>
  <c r="AH6021" i="7"/>
  <c r="AH6041" i="7"/>
  <c r="AH6061" i="7"/>
  <c r="AH6082" i="7"/>
  <c r="AH6103" i="7"/>
  <c r="AH6123" i="7"/>
  <c r="AH6143" i="7"/>
  <c r="AH6165" i="7"/>
  <c r="AH6185" i="7"/>
  <c r="AH6205" i="7"/>
  <c r="AH6226" i="7"/>
  <c r="AH6247" i="7"/>
  <c r="AH6267" i="7"/>
  <c r="AH6287" i="7"/>
  <c r="AH6309" i="7"/>
  <c r="AH6329" i="7"/>
  <c r="AH6349" i="7"/>
  <c r="AH6370" i="7"/>
  <c r="AH6391" i="7"/>
  <c r="AH6411" i="7"/>
  <c r="AH6431" i="7"/>
  <c r="AH6453" i="7"/>
  <c r="AH6473" i="7"/>
  <c r="AH6493" i="7"/>
  <c r="AH6514" i="7"/>
  <c r="AH6535" i="7"/>
  <c r="AH6555" i="7"/>
  <c r="AH6575" i="7"/>
  <c r="AH6597" i="7"/>
  <c r="AH6617" i="7"/>
  <c r="AH6634" i="7"/>
  <c r="AH6650" i="7"/>
  <c r="AH6667" i="7"/>
  <c r="AH6682" i="7"/>
  <c r="AH6698" i="7"/>
  <c r="AH6715" i="7"/>
  <c r="AH6730" i="7"/>
  <c r="AH6746" i="7"/>
  <c r="AH6763" i="7"/>
  <c r="AH6778" i="7"/>
  <c r="AH6794" i="7"/>
  <c r="AH6811" i="7"/>
  <c r="AH6826" i="7"/>
  <c r="AH6842" i="7"/>
  <c r="AH6859" i="7"/>
  <c r="AH6874" i="7"/>
  <c r="AH6890" i="7"/>
  <c r="AH6907" i="7"/>
  <c r="AH6922" i="7"/>
  <c r="AH6938" i="7"/>
  <c r="AH6955" i="7"/>
  <c r="AH6970" i="7"/>
  <c r="AH6986" i="7"/>
  <c r="AH7003" i="7"/>
  <c r="AH7018" i="7"/>
  <c r="AH7034" i="7"/>
  <c r="AH7051" i="7"/>
  <c r="AH7066" i="7"/>
  <c r="AH7082" i="7"/>
  <c r="AH7099" i="7"/>
  <c r="AH7114" i="7"/>
  <c r="AH7130" i="7"/>
  <c r="AH7147" i="7"/>
  <c r="AH7162" i="7"/>
  <c r="AH7178" i="7"/>
  <c r="AH7195" i="7"/>
  <c r="AH7209" i="7"/>
  <c r="AH7223" i="7"/>
  <c r="AH7238" i="7"/>
  <c r="AH7252" i="7"/>
  <c r="AH7267" i="7"/>
  <c r="AH7281" i="7"/>
  <c r="AH7295" i="7"/>
  <c r="AH7310" i="7"/>
  <c r="AH7324" i="7"/>
  <c r="AH7339" i="7"/>
  <c r="AH7353" i="7"/>
  <c r="AH7367" i="7"/>
  <c r="AH7382" i="7"/>
  <c r="AH7396" i="7"/>
  <c r="AH7411" i="7"/>
  <c r="AH7425" i="7"/>
  <c r="AH7439" i="7"/>
  <c r="AH7454" i="7"/>
  <c r="AH7468" i="7"/>
  <c r="AH7483" i="7"/>
  <c r="AH7497" i="7"/>
  <c r="AH7511" i="7"/>
  <c r="AH7526" i="7"/>
  <c r="AH7540" i="7"/>
  <c r="AH7553" i="7"/>
  <c r="AH7565" i="7"/>
  <c r="AH7577" i="7"/>
  <c r="AH7589" i="7"/>
  <c r="AH7601" i="7"/>
  <c r="AH7613" i="7"/>
  <c r="AH7625" i="7"/>
  <c r="AH7637" i="7"/>
  <c r="AH7649" i="7"/>
  <c r="AH7661" i="7"/>
  <c r="AH7673" i="7"/>
  <c r="AH7685" i="7"/>
  <c r="AH7697" i="7"/>
  <c r="AH7709" i="7"/>
  <c r="AH7721" i="7"/>
  <c r="AH7733" i="7"/>
  <c r="AH7745" i="7"/>
  <c r="AH7757" i="7"/>
  <c r="AH7769" i="7"/>
  <c r="AH7781" i="7"/>
  <c r="AH7793" i="7"/>
  <c r="AH7805" i="7"/>
  <c r="AH7817" i="7"/>
  <c r="AH7829" i="7"/>
  <c r="AH7841" i="7"/>
  <c r="AH7853" i="7"/>
  <c r="AH7865" i="7"/>
  <c r="AH7877" i="7"/>
  <c r="AH7889" i="7"/>
  <c r="AH7901" i="7"/>
  <c r="AH7913" i="7"/>
  <c r="AH7925" i="7"/>
  <c r="AH3764" i="7"/>
  <c r="AH4702" i="7"/>
  <c r="AH4966" i="7"/>
  <c r="AH5206" i="7"/>
  <c r="AH5399" i="7"/>
  <c r="AH5591" i="7"/>
  <c r="AH5777" i="7"/>
  <c r="AH5876" i="7"/>
  <c r="AH5920" i="7"/>
  <c r="AH5946" i="7"/>
  <c r="AH5972" i="7"/>
  <c r="AH5998" i="7"/>
  <c r="AH6022" i="7"/>
  <c r="AH6043" i="7"/>
  <c r="AH6063" i="7"/>
  <c r="AH6083" i="7"/>
  <c r="AH6105" i="7"/>
  <c r="AH6125" i="7"/>
  <c r="AH6145" i="7"/>
  <c r="AH6166" i="7"/>
  <c r="AH6187" i="7"/>
  <c r="AH6207" i="7"/>
  <c r="AH6227" i="7"/>
  <c r="AH6249" i="7"/>
  <c r="AH6269" i="7"/>
  <c r="AH6289" i="7"/>
  <c r="AH6310" i="7"/>
  <c r="AH6331" i="7"/>
  <c r="AH6351" i="7"/>
  <c r="AH6371" i="7"/>
  <c r="AH6393" i="7"/>
  <c r="AH6413" i="7"/>
  <c r="AH6433" i="7"/>
  <c r="AH6454" i="7"/>
  <c r="AH6475" i="7"/>
  <c r="AH6495" i="7"/>
  <c r="AH6515" i="7"/>
  <c r="AH6537" i="7"/>
  <c r="AH6557" i="7"/>
  <c r="AH4019" i="7"/>
  <c r="AH4728" i="7"/>
  <c r="AH4988" i="7"/>
  <c r="AH5223" i="7"/>
  <c r="AH5415" i="7"/>
  <c r="AH5607" i="7"/>
  <c r="AH5791" i="7"/>
  <c r="AH5883" i="7"/>
  <c r="AH5922" i="7"/>
  <c r="AH5948" i="7"/>
  <c r="AH5974" i="7"/>
  <c r="AH6000" i="7"/>
  <c r="AH6023" i="7"/>
  <c r="AH6045" i="7"/>
  <c r="AH6065" i="7"/>
  <c r="AH6085" i="7"/>
  <c r="AH6106" i="7"/>
  <c r="AH6127" i="7"/>
  <c r="AH6147" i="7"/>
  <c r="AH6167" i="7"/>
  <c r="AH6189" i="7"/>
  <c r="AH6209" i="7"/>
  <c r="AH6229" i="7"/>
  <c r="AH6250" i="7"/>
  <c r="AH6271" i="7"/>
  <c r="AH6291" i="7"/>
  <c r="AH6311" i="7"/>
  <c r="AH6333" i="7"/>
  <c r="AH6353" i="7"/>
  <c r="AH6373" i="7"/>
  <c r="AH6394" i="7"/>
  <c r="AH6415" i="7"/>
  <c r="AH6435" i="7"/>
  <c r="AH6455" i="7"/>
  <c r="AH6477" i="7"/>
  <c r="AH6497" i="7"/>
  <c r="AH6517" i="7"/>
  <c r="AH6538" i="7"/>
  <c r="AH6559" i="7"/>
  <c r="AH6579" i="7"/>
  <c r="AH6599" i="7"/>
  <c r="AH6621" i="7"/>
  <c r="AH4145" i="7"/>
  <c r="AH4750" i="7"/>
  <c r="AH5009" i="7"/>
  <c r="AH5239" i="7"/>
  <c r="AH5431" i="7"/>
  <c r="AH5623" i="7"/>
  <c r="AH5806" i="7"/>
  <c r="AH5887" i="7"/>
  <c r="AH5924" i="7"/>
  <c r="AH5950" i="7"/>
  <c r="AH5976" i="7"/>
  <c r="AH6003" i="7"/>
  <c r="AH6025" i="7"/>
  <c r="AH6046" i="7"/>
  <c r="AH6067" i="7"/>
  <c r="AH6087" i="7"/>
  <c r="AH6107" i="7"/>
  <c r="AH6129" i="7"/>
  <c r="AH6149" i="7"/>
  <c r="AH6169" i="7"/>
  <c r="AH6190" i="7"/>
  <c r="AH6211" i="7"/>
  <c r="AH6231" i="7"/>
  <c r="AH6251" i="7"/>
  <c r="AH6273" i="7"/>
  <c r="AH6293" i="7"/>
  <c r="AH6313" i="7"/>
  <c r="AH6334" i="7"/>
  <c r="AH6355" i="7"/>
  <c r="AH6375" i="7"/>
  <c r="AH6395" i="7"/>
  <c r="AH6417" i="7"/>
  <c r="AH6437" i="7"/>
  <c r="AH6457" i="7"/>
  <c r="AH6478" i="7"/>
  <c r="AH6499" i="7"/>
  <c r="AH6519" i="7"/>
  <c r="AH6539" i="7"/>
  <c r="AH6561" i="7"/>
  <c r="AH6581" i="7"/>
  <c r="AH6601" i="7"/>
  <c r="AH6622" i="7"/>
  <c r="AH6638" i="7"/>
  <c r="AH6655" i="7"/>
  <c r="AH6670" i="7"/>
  <c r="AH6686" i="7"/>
  <c r="AH6703" i="7"/>
  <c r="AH6718" i="7"/>
  <c r="AH6734" i="7"/>
  <c r="AH6751" i="7"/>
  <c r="AH6766" i="7"/>
  <c r="AH6782" i="7"/>
  <c r="AH6799" i="7"/>
  <c r="AH6814" i="7"/>
  <c r="AH6830" i="7"/>
  <c r="AH6847" i="7"/>
  <c r="AH6862" i="7"/>
  <c r="AH6878" i="7"/>
  <c r="AH6895" i="7"/>
  <c r="AH6910" i="7"/>
  <c r="AH6926" i="7"/>
  <c r="AH6943" i="7"/>
  <c r="AH6958" i="7"/>
  <c r="AH6974" i="7"/>
  <c r="AH6991" i="7"/>
  <c r="AH7006" i="7"/>
  <c r="AH7022" i="7"/>
  <c r="AH7039" i="7"/>
  <c r="AH7054" i="7"/>
  <c r="AH7070" i="7"/>
  <c r="AH7087" i="7"/>
  <c r="AH7102" i="7"/>
  <c r="AH7118" i="7"/>
  <c r="AH7135" i="7"/>
  <c r="AH7150" i="7"/>
  <c r="AH7166" i="7"/>
  <c r="AH7183" i="7"/>
  <c r="AH7198" i="7"/>
  <c r="AH7213" i="7"/>
  <c r="AH7227" i="7"/>
  <c r="AH7241" i="7"/>
  <c r="AH7256" i="7"/>
  <c r="AH7270" i="7"/>
  <c r="AH7285" i="7"/>
  <c r="AH7299" i="7"/>
  <c r="AH4216" i="7"/>
  <c r="AH4774" i="7"/>
  <c r="AH5031" i="7"/>
  <c r="AH5255" i="7"/>
  <c r="AH5447" i="7"/>
  <c r="AH5639" i="7"/>
  <c r="AH5820" i="7"/>
  <c r="AH5889" i="7"/>
  <c r="AH5926" i="7"/>
  <c r="AH5952" i="7"/>
  <c r="AH5979" i="7"/>
  <c r="AH6005" i="7"/>
  <c r="AH6027" i="7"/>
  <c r="AH6047" i="7"/>
  <c r="AH6069" i="7"/>
  <c r="AH6089" i="7"/>
  <c r="AH6109" i="7"/>
  <c r="AH6130" i="7"/>
  <c r="AH6151" i="7"/>
  <c r="AH6171" i="7"/>
  <c r="AH6191" i="7"/>
  <c r="AH6213" i="7"/>
  <c r="AH6233" i="7"/>
  <c r="AH6253" i="7"/>
  <c r="AH6274" i="7"/>
  <c r="AH6295" i="7"/>
  <c r="AH6315" i="7"/>
  <c r="AH6335" i="7"/>
  <c r="AH6357" i="7"/>
  <c r="AH6377" i="7"/>
  <c r="AH6397" i="7"/>
  <c r="AH6418" i="7"/>
  <c r="AH6439" i="7"/>
  <c r="AH6459" i="7"/>
  <c r="AH6479" i="7"/>
  <c r="AH6501" i="7"/>
  <c r="AH6521" i="7"/>
  <c r="AH6541" i="7"/>
  <c r="AH6562" i="7"/>
  <c r="AH6583" i="7"/>
  <c r="AH6603" i="7"/>
  <c r="AH6623" i="7"/>
  <c r="AH6639" i="7"/>
  <c r="AH6656" i="7"/>
  <c r="AH6671" i="7"/>
  <c r="AH6687" i="7"/>
  <c r="AH6704" i="7"/>
  <c r="AH6719" i="7"/>
  <c r="AH6735" i="7"/>
  <c r="AH6752" i="7"/>
  <c r="AH6767" i="7"/>
  <c r="AH6783" i="7"/>
  <c r="AH6800" i="7"/>
  <c r="AH6815" i="7"/>
  <c r="AH6831" i="7"/>
  <c r="AH6848" i="7"/>
  <c r="AH6863" i="7"/>
  <c r="AH6879" i="7"/>
  <c r="AH6896" i="7"/>
  <c r="AH6911" i="7"/>
  <c r="AH6927" i="7"/>
  <c r="AH6944" i="7"/>
  <c r="AH6959" i="7"/>
  <c r="AH6975" i="7"/>
  <c r="AH6992" i="7"/>
  <c r="AH7007" i="7"/>
  <c r="AH7023" i="7"/>
  <c r="AH7040" i="7"/>
  <c r="AH7055" i="7"/>
  <c r="AH7071" i="7"/>
  <c r="AH7088" i="7"/>
  <c r="AH7103" i="7"/>
  <c r="AH7119" i="7"/>
  <c r="AH7136" i="7"/>
  <c r="AH7151" i="7"/>
  <c r="AH7167" i="7"/>
  <c r="AH7184" i="7"/>
  <c r="AH7199" i="7"/>
  <c r="AH7214" i="7"/>
  <c r="AH7228" i="7"/>
  <c r="AH7243" i="7"/>
  <c r="AH7257" i="7"/>
  <c r="AH7271" i="7"/>
  <c r="AH7286" i="7"/>
  <c r="AH7300" i="7"/>
  <c r="AH7315" i="7"/>
  <c r="AH7329" i="7"/>
  <c r="AH7343" i="7"/>
  <c r="AH7358" i="7"/>
  <c r="AH7372" i="7"/>
  <c r="AH7387" i="7"/>
  <c r="AH7401" i="7"/>
  <c r="AH7415" i="7"/>
  <c r="AH7430" i="7"/>
  <c r="AH7444" i="7"/>
  <c r="AH7459" i="7"/>
  <c r="AH7473" i="7"/>
  <c r="AH7487" i="7"/>
  <c r="AH7502" i="7"/>
  <c r="AH7516" i="7"/>
  <c r="AH4280" i="7"/>
  <c r="AH4796" i="7"/>
  <c r="AH5052" i="7"/>
  <c r="AH5271" i="7"/>
  <c r="AH5463" i="7"/>
  <c r="AH5655" i="7"/>
  <c r="AH5835" i="7"/>
  <c r="AH5896" i="7"/>
  <c r="AH5928" i="7"/>
  <c r="AH5955" i="7"/>
  <c r="AH5981" i="7"/>
  <c r="AH6007" i="7"/>
  <c r="AH6029" i="7"/>
  <c r="AH6049" i="7"/>
  <c r="AH6070" i="7"/>
  <c r="AH6091" i="7"/>
  <c r="AH6111" i="7"/>
  <c r="AH6131" i="7"/>
  <c r="AH6153" i="7"/>
  <c r="AH6173" i="7"/>
  <c r="AH6193" i="7"/>
  <c r="AH6214" i="7"/>
  <c r="AH6235" i="7"/>
  <c r="AH6255" i="7"/>
  <c r="AH6275" i="7"/>
  <c r="AH6297" i="7"/>
  <c r="AH6317" i="7"/>
  <c r="AH6337" i="7"/>
  <c r="AH6358" i="7"/>
  <c r="AH6379" i="7"/>
  <c r="AH6399" i="7"/>
  <c r="AH6419" i="7"/>
  <c r="AH6441" i="7"/>
  <c r="AH6461" i="7"/>
  <c r="AH6481" i="7"/>
  <c r="AH6502" i="7"/>
  <c r="AH6523" i="7"/>
  <c r="AH6543" i="7"/>
  <c r="AH6563" i="7"/>
  <c r="AH6585" i="7"/>
  <c r="AH4344" i="7"/>
  <c r="AH4817" i="7"/>
  <c r="AH5072" i="7"/>
  <c r="AH5287" i="7"/>
  <c r="AH5479" i="7"/>
  <c r="AH5671" i="7"/>
  <c r="AH5847" i="7"/>
  <c r="AH5900" i="7"/>
  <c r="AH5932" i="7"/>
  <c r="AH5958" i="7"/>
  <c r="AH5984" i="7"/>
  <c r="AH6010" i="7"/>
  <c r="AH6031" i="7"/>
  <c r="AH6051" i="7"/>
  <c r="AH6071" i="7"/>
  <c r="AH6093" i="7"/>
  <c r="AH6113" i="7"/>
  <c r="AH6133" i="7"/>
  <c r="AH6154" i="7"/>
  <c r="AH6175" i="7"/>
  <c r="AH6195" i="7"/>
  <c r="AH6215" i="7"/>
  <c r="AH6237" i="7"/>
  <c r="AH6257" i="7"/>
  <c r="AH6277" i="7"/>
  <c r="AH6298" i="7"/>
  <c r="AH6319" i="7"/>
  <c r="AH6339" i="7"/>
  <c r="AH6359" i="7"/>
  <c r="AH6381" i="7"/>
  <c r="AH6401" i="7"/>
  <c r="AH6421" i="7"/>
  <c r="AH6442" i="7"/>
  <c r="AH6463" i="7"/>
  <c r="AH6483" i="7"/>
  <c r="AH6503" i="7"/>
  <c r="AH6525" i="7"/>
  <c r="AH6545" i="7"/>
  <c r="AH6565" i="7"/>
  <c r="AH6586" i="7"/>
  <c r="AH6607" i="7"/>
  <c r="AH6626" i="7"/>
  <c r="AH6643" i="7"/>
  <c r="AH6658" i="7"/>
  <c r="AH6674" i="7"/>
  <c r="AH6691" i="7"/>
  <c r="AH6706" i="7"/>
  <c r="AH6722" i="7"/>
  <c r="AH6739" i="7"/>
  <c r="AH6754" i="7"/>
  <c r="AH6770" i="7"/>
  <c r="AH6787" i="7"/>
  <c r="AH6802" i="7"/>
  <c r="AH6818" i="7"/>
  <c r="AH6835" i="7"/>
  <c r="AH6850" i="7"/>
  <c r="AH6866" i="7"/>
  <c r="AH6883" i="7"/>
  <c r="AH6898" i="7"/>
  <c r="AH6914" i="7"/>
  <c r="AH6931" i="7"/>
  <c r="AH6946" i="7"/>
  <c r="AH6962" i="7"/>
  <c r="AH6979" i="7"/>
  <c r="AH6994" i="7"/>
  <c r="AH7010" i="7"/>
  <c r="AH7027" i="7"/>
  <c r="AH7042" i="7"/>
  <c r="AH7058" i="7"/>
  <c r="AH7075" i="7"/>
  <c r="AH7090" i="7"/>
  <c r="AH7106" i="7"/>
  <c r="AH7123" i="7"/>
  <c r="AH7138" i="7"/>
  <c r="AH7154" i="7"/>
  <c r="AH7171" i="7"/>
  <c r="AH7186" i="7"/>
  <c r="AH7202" i="7"/>
  <c r="AH7216" i="7"/>
  <c r="AH7231" i="7"/>
  <c r="AH7245" i="7"/>
  <c r="AH7259" i="7"/>
  <c r="AH7274" i="7"/>
  <c r="AH7288" i="7"/>
  <c r="AH7303" i="7"/>
  <c r="AH7317" i="7"/>
  <c r="AH7331" i="7"/>
  <c r="AH7346" i="7"/>
  <c r="AH7360" i="7"/>
  <c r="AH7375" i="7"/>
  <c r="AH7389" i="7"/>
  <c r="AH7403" i="7"/>
  <c r="AH7418" i="7"/>
  <c r="AH7432" i="7"/>
  <c r="AH7447" i="7"/>
  <c r="AH7461" i="7"/>
  <c r="AH7475" i="7"/>
  <c r="AH7490" i="7"/>
  <c r="AH7504" i="7"/>
  <c r="AH7519" i="7"/>
  <c r="AH7533" i="7"/>
  <c r="AH7547" i="7"/>
  <c r="AH7559" i="7"/>
  <c r="AH7571" i="7"/>
  <c r="AH7583" i="7"/>
  <c r="AH7595" i="7"/>
  <c r="AH5959" i="7"/>
  <c r="AH6217" i="7"/>
  <c r="AH6465" i="7"/>
  <c r="AH6615" i="7"/>
  <c r="AH6653" i="7"/>
  <c r="AH6685" i="7"/>
  <c r="AH6716" i="7"/>
  <c r="AH6743" i="7"/>
  <c r="AH6771" i="7"/>
  <c r="AH6797" i="7"/>
  <c r="AH6825" i="7"/>
  <c r="AH6853" i="7"/>
  <c r="AH6881" i="7"/>
  <c r="AH6908" i="7"/>
  <c r="AH6935" i="7"/>
  <c r="AH6963" i="7"/>
  <c r="AH6989" i="7"/>
  <c r="AH7017" i="7"/>
  <c r="AH7045" i="7"/>
  <c r="AH7073" i="7"/>
  <c r="AH7100" i="7"/>
  <c r="AH7127" i="7"/>
  <c r="AH7155" i="7"/>
  <c r="AH7181" i="7"/>
  <c r="AH7208" i="7"/>
  <c r="AH7233" i="7"/>
  <c r="AH7258" i="7"/>
  <c r="AH7282" i="7"/>
  <c r="AH7307" i="7"/>
  <c r="AH7327" i="7"/>
  <c r="AH7347" i="7"/>
  <c r="AH7365" i="7"/>
  <c r="AH7384" i="7"/>
  <c r="AH7405" i="7"/>
  <c r="AH7423" i="7"/>
  <c r="AH7442" i="7"/>
  <c r="AH7462" i="7"/>
  <c r="AH7480" i="7"/>
  <c r="AH7499" i="7"/>
  <c r="AH7520" i="7"/>
  <c r="AH7537" i="7"/>
  <c r="AH7552" i="7"/>
  <c r="AH7567" i="7"/>
  <c r="AH7581" i="7"/>
  <c r="AH7596" i="7"/>
  <c r="AH7609" i="7"/>
  <c r="AH7622" i="7"/>
  <c r="AH7635" i="7"/>
  <c r="AH7648" i="7"/>
  <c r="AH7662" i="7"/>
  <c r="AH7675" i="7"/>
  <c r="AH7688" i="7"/>
  <c r="AH7701" i="7"/>
  <c r="AH7714" i="7"/>
  <c r="AH7727" i="7"/>
  <c r="AH7740" i="7"/>
  <c r="AH7753" i="7"/>
  <c r="AH7766" i="7"/>
  <c r="AH7779" i="7"/>
  <c r="AH7792" i="7"/>
  <c r="AH7806" i="7"/>
  <c r="AH7819" i="7"/>
  <c r="AH7832" i="7"/>
  <c r="AH7845" i="7"/>
  <c r="AH7858" i="7"/>
  <c r="AH7871" i="7"/>
  <c r="AH7884" i="7"/>
  <c r="AH7897" i="7"/>
  <c r="AH7910" i="7"/>
  <c r="AH7923" i="7"/>
  <c r="AH7936" i="7"/>
  <c r="AH7948" i="7"/>
  <c r="AH7960" i="7"/>
  <c r="AH7972" i="7"/>
  <c r="AH7984" i="7"/>
  <c r="AH7996" i="7"/>
  <c r="AH8008" i="7"/>
  <c r="AH8020" i="7"/>
  <c r="AH8032" i="7"/>
  <c r="AH8044" i="7"/>
  <c r="AH8056" i="7"/>
  <c r="AH8068" i="7"/>
  <c r="AH5985" i="7"/>
  <c r="AH6238" i="7"/>
  <c r="AH6485" i="7"/>
  <c r="AH6619" i="7"/>
  <c r="AH6657" i="7"/>
  <c r="AH6689" i="7"/>
  <c r="AH6717" i="7"/>
  <c r="AH6745" i="7"/>
  <c r="AH6773" i="7"/>
  <c r="AH6801" i="7"/>
  <c r="AH6827" i="7"/>
  <c r="AH6855" i="7"/>
  <c r="AH6884" i="7"/>
  <c r="AH6909" i="7"/>
  <c r="AH6937" i="7"/>
  <c r="AH6965" i="7"/>
  <c r="AH6993" i="7"/>
  <c r="AH7019" i="7"/>
  <c r="AH7047" i="7"/>
  <c r="AH7076" i="7"/>
  <c r="AH7101" i="7"/>
  <c r="AH7129" i="7"/>
  <c r="AH7157" i="7"/>
  <c r="AH7185" i="7"/>
  <c r="AH7210" i="7"/>
  <c r="AH7235" i="7"/>
  <c r="AH7261" i="7"/>
  <c r="AH7283" i="7"/>
  <c r="AH7309" i="7"/>
  <c r="AH7328" i="7"/>
  <c r="AH7348" i="7"/>
  <c r="AH7366" i="7"/>
  <c r="AH7385" i="7"/>
  <c r="AH7406" i="7"/>
  <c r="AH7424" i="7"/>
  <c r="AH7443" i="7"/>
  <c r="AH7463" i="7"/>
  <c r="AH7481" i="7"/>
  <c r="AH7501" i="7"/>
  <c r="AH7521" i="7"/>
  <c r="AH7538" i="7"/>
  <c r="AH7554" i="7"/>
  <c r="AH7568" i="7"/>
  <c r="AH7582" i="7"/>
  <c r="AH7597" i="7"/>
  <c r="AH7610" i="7"/>
  <c r="AH7623" i="7"/>
  <c r="AH7636" i="7"/>
  <c r="AH7650" i="7"/>
  <c r="AH7663" i="7"/>
  <c r="AH7676" i="7"/>
  <c r="AH7689" i="7"/>
  <c r="AH7702" i="7"/>
  <c r="AH7715" i="7"/>
  <c r="AH7728" i="7"/>
  <c r="AH7741" i="7"/>
  <c r="AH7754" i="7"/>
  <c r="AH7767" i="7"/>
  <c r="AH7780" i="7"/>
  <c r="AH7794" i="7"/>
  <c r="AH7807" i="7"/>
  <c r="AH7820" i="7"/>
  <c r="AH7833" i="7"/>
  <c r="AH7846" i="7"/>
  <c r="AH7859" i="7"/>
  <c r="AH7872" i="7"/>
  <c r="AH7885" i="7"/>
  <c r="AH7898" i="7"/>
  <c r="AH7911" i="7"/>
  <c r="AH7924" i="7"/>
  <c r="AH7937" i="7"/>
  <c r="AH7949" i="7"/>
  <c r="AH7961" i="7"/>
  <c r="AH7973" i="7"/>
  <c r="AH7985" i="7"/>
  <c r="AH7997" i="7"/>
  <c r="AH8009" i="7"/>
  <c r="AH8021" i="7"/>
  <c r="AH8033" i="7"/>
  <c r="AH8045" i="7"/>
  <c r="AH8057" i="7"/>
  <c r="AH8069" i="7"/>
  <c r="AH8081" i="7"/>
  <c r="AH8093" i="7"/>
  <c r="AH8105" i="7"/>
  <c r="AH8117" i="7"/>
  <c r="AH8129" i="7"/>
  <c r="AH8141" i="7"/>
  <c r="AH8153" i="7"/>
  <c r="AH8165" i="7"/>
  <c r="AH8177" i="7"/>
  <c r="AH8189" i="7"/>
  <c r="AH8201" i="7"/>
  <c r="AH8213" i="7"/>
  <c r="AH8225" i="7"/>
  <c r="AH8237" i="7"/>
  <c r="AH8249" i="7"/>
  <c r="AH8261" i="7"/>
  <c r="AH8273" i="7"/>
  <c r="AH8285" i="7"/>
  <c r="AH8297" i="7"/>
  <c r="AH8309" i="7"/>
  <c r="AH8321" i="7"/>
  <c r="AH8333" i="7"/>
  <c r="AH8345" i="7"/>
  <c r="AH8357" i="7"/>
  <c r="AH8369" i="7"/>
  <c r="AH8381" i="7"/>
  <c r="AH8393" i="7"/>
  <c r="AH8405" i="7"/>
  <c r="AH8417" i="7"/>
  <c r="AH8429" i="7"/>
  <c r="AH8441" i="7"/>
  <c r="AH8453" i="7"/>
  <c r="AH8465" i="7"/>
  <c r="AH8477" i="7"/>
  <c r="AH8489" i="7"/>
  <c r="AH8501" i="7"/>
  <c r="AH8513" i="7"/>
  <c r="AH8525" i="7"/>
  <c r="AH8537" i="7"/>
  <c r="AH8549" i="7"/>
  <c r="AH8561" i="7"/>
  <c r="AH8573" i="7"/>
  <c r="AH8585" i="7"/>
  <c r="AH8597" i="7"/>
  <c r="AH8609" i="7"/>
  <c r="AH6011" i="7"/>
  <c r="AH6259" i="7"/>
  <c r="AH6505" i="7"/>
  <c r="AH6625" i="7"/>
  <c r="AH6659" i="7"/>
  <c r="AH6692" i="7"/>
  <c r="AH6721" i="7"/>
  <c r="AH6747" i="7"/>
  <c r="AH6776" i="7"/>
  <c r="AH6803" i="7"/>
  <c r="AH6829" i="7"/>
  <c r="AH6857" i="7"/>
  <c r="AH6885" i="7"/>
  <c r="AH6913" i="7"/>
  <c r="AH6939" i="7"/>
  <c r="AH6968" i="7"/>
  <c r="AH6995" i="7"/>
  <c r="AH7021" i="7"/>
  <c r="AH7049" i="7"/>
  <c r="AH7077" i="7"/>
  <c r="AH7105" i="7"/>
  <c r="AH7131" i="7"/>
  <c r="AH7160" i="7"/>
  <c r="AH7187" i="7"/>
  <c r="AH7211" i="7"/>
  <c r="AH7237" i="7"/>
  <c r="AH7262" i="7"/>
  <c r="AH7287" i="7"/>
  <c r="AH7311" i="7"/>
  <c r="AH7330" i="7"/>
  <c r="AH7349" i="7"/>
  <c r="AH7369" i="7"/>
  <c r="AH7388" i="7"/>
  <c r="AH7407" i="7"/>
  <c r="AH7426" i="7"/>
  <c r="AH7445" i="7"/>
  <c r="AH7465" i="7"/>
  <c r="AH7484" i="7"/>
  <c r="AH7503" i="7"/>
  <c r="AH7522" i="7"/>
  <c r="AH7539" i="7"/>
  <c r="AH7555" i="7"/>
  <c r="AH7569" i="7"/>
  <c r="AH7584" i="7"/>
  <c r="AH7598" i="7"/>
  <c r="AH7611" i="7"/>
  <c r="AH7624" i="7"/>
  <c r="AH7638" i="7"/>
  <c r="AH7651" i="7"/>
  <c r="AH7664" i="7"/>
  <c r="AH7677" i="7"/>
  <c r="AH7690" i="7"/>
  <c r="AH7703" i="7"/>
  <c r="AH7716" i="7"/>
  <c r="AH7729" i="7"/>
  <c r="AH7742" i="7"/>
  <c r="AH7755" i="7"/>
  <c r="AH7768" i="7"/>
  <c r="AH7782" i="7"/>
  <c r="AH7795" i="7"/>
  <c r="AH7808" i="7"/>
  <c r="AH7821" i="7"/>
  <c r="AH7834" i="7"/>
  <c r="AH7847" i="7"/>
  <c r="AH7860" i="7"/>
  <c r="AH7873" i="7"/>
  <c r="AH7886" i="7"/>
  <c r="AH7899" i="7"/>
  <c r="AH7912" i="7"/>
  <c r="AH7926" i="7"/>
  <c r="AH7938" i="7"/>
  <c r="AH7950" i="7"/>
  <c r="AH7962" i="7"/>
  <c r="AH7974" i="7"/>
  <c r="AH7986" i="7"/>
  <c r="AH7998" i="7"/>
  <c r="AH8010" i="7"/>
  <c r="AH8022" i="7"/>
  <c r="AH8034" i="7"/>
  <c r="AH8046" i="7"/>
  <c r="AH8058" i="7"/>
  <c r="AH8070" i="7"/>
  <c r="AH8082" i="7"/>
  <c r="AH8094" i="7"/>
  <c r="AH8106" i="7"/>
  <c r="AH4408" i="7"/>
  <c r="AH6033" i="7"/>
  <c r="AH6279" i="7"/>
  <c r="AH6526" i="7"/>
  <c r="AH6627" i="7"/>
  <c r="AH6661" i="7"/>
  <c r="AH6693" i="7"/>
  <c r="AH6723" i="7"/>
  <c r="AH6749" i="7"/>
  <c r="AH6777" i="7"/>
  <c r="AH6805" i="7"/>
  <c r="AH6833" i="7"/>
  <c r="AH6860" i="7"/>
  <c r="AH6887" i="7"/>
  <c r="AH6915" i="7"/>
  <c r="AH6941" i="7"/>
  <c r="AH6969" i="7"/>
  <c r="AH6997" i="7"/>
  <c r="AH7025" i="7"/>
  <c r="AH7052" i="7"/>
  <c r="AH7079" i="7"/>
  <c r="AH7107" i="7"/>
  <c r="AH7133" i="7"/>
  <c r="AH7161" i="7"/>
  <c r="AH7189" i="7"/>
  <c r="AH7215" i="7"/>
  <c r="AH7239" i="7"/>
  <c r="AH7264" i="7"/>
  <c r="AH7289" i="7"/>
  <c r="AH7312" i="7"/>
  <c r="AH7333" i="7"/>
  <c r="AH7351" i="7"/>
  <c r="AH7370" i="7"/>
  <c r="AH7390" i="7"/>
  <c r="AH7408" i="7"/>
  <c r="AH7427" i="7"/>
  <c r="AH7448" i="7"/>
  <c r="AH7466" i="7"/>
  <c r="AH7485" i="7"/>
  <c r="AH7505" i="7"/>
  <c r="AH7523" i="7"/>
  <c r="AH7541" i="7"/>
  <c r="AH7556" i="7"/>
  <c r="AH7570" i="7"/>
  <c r="AH7585" i="7"/>
  <c r="AH7599" i="7"/>
  <c r="AH7612" i="7"/>
  <c r="AH7626" i="7"/>
  <c r="AH7639" i="7"/>
  <c r="AH7652" i="7"/>
  <c r="AH7665" i="7"/>
  <c r="AH7678" i="7"/>
  <c r="AH7691" i="7"/>
  <c r="AH7704" i="7"/>
  <c r="AH7717" i="7"/>
  <c r="AH7730" i="7"/>
  <c r="AH7743" i="7"/>
  <c r="AH7756" i="7"/>
  <c r="AH7770" i="7"/>
  <c r="AH7783" i="7"/>
  <c r="AH7796" i="7"/>
  <c r="AH7809" i="7"/>
  <c r="AH7822" i="7"/>
  <c r="AH7835" i="7"/>
  <c r="AH7848" i="7"/>
  <c r="AH7861" i="7"/>
  <c r="AH7874" i="7"/>
  <c r="AH7887" i="7"/>
  <c r="AH7900" i="7"/>
  <c r="AH7914" i="7"/>
  <c r="AH7927" i="7"/>
  <c r="AH7939" i="7"/>
  <c r="AH7951" i="7"/>
  <c r="AH7963" i="7"/>
  <c r="AH7975" i="7"/>
  <c r="AH7987" i="7"/>
  <c r="AH4839" i="7"/>
  <c r="AH6053" i="7"/>
  <c r="AH6299" i="7"/>
  <c r="AH6547" i="7"/>
  <c r="AH6633" i="7"/>
  <c r="AH6665" i="7"/>
  <c r="AH6697" i="7"/>
  <c r="AH6725" i="7"/>
  <c r="AH6753" i="7"/>
  <c r="AH6779" i="7"/>
  <c r="AH6807" i="7"/>
  <c r="AH6836" i="7"/>
  <c r="AH6861" i="7"/>
  <c r="AH6889" i="7"/>
  <c r="AH6917" i="7"/>
  <c r="AH6945" i="7"/>
  <c r="AH6971" i="7"/>
  <c r="AH6999" i="7"/>
  <c r="AH7028" i="7"/>
  <c r="AH7053" i="7"/>
  <c r="AH7081" i="7"/>
  <c r="AH7109" i="7"/>
  <c r="AH7137" i="7"/>
  <c r="AH7163" i="7"/>
  <c r="AH7191" i="7"/>
  <c r="AH7217" i="7"/>
  <c r="AH7240" i="7"/>
  <c r="AH7265" i="7"/>
  <c r="AH7291" i="7"/>
  <c r="AH7313" i="7"/>
  <c r="AH7334" i="7"/>
  <c r="AH7352" i="7"/>
  <c r="AH7371" i="7"/>
  <c r="AH7391" i="7"/>
  <c r="AH7409" i="7"/>
  <c r="AH7429" i="7"/>
  <c r="AH7449" i="7"/>
  <c r="AH7467" i="7"/>
  <c r="AH7486" i="7"/>
  <c r="AH7507" i="7"/>
  <c r="AH7525" i="7"/>
  <c r="AH7543" i="7"/>
  <c r="AH7557" i="7"/>
  <c r="AH7572" i="7"/>
  <c r="AH7586" i="7"/>
  <c r="AH7600" i="7"/>
  <c r="AH7614" i="7"/>
  <c r="AH7627" i="7"/>
  <c r="AH7640" i="7"/>
  <c r="AH7653" i="7"/>
  <c r="AH7666" i="7"/>
  <c r="AH7679" i="7"/>
  <c r="AH7692" i="7"/>
  <c r="AH7705" i="7"/>
  <c r="AH7718" i="7"/>
  <c r="AH7731" i="7"/>
  <c r="AH7744" i="7"/>
  <c r="AH7758" i="7"/>
  <c r="AH7771" i="7"/>
  <c r="AH7784" i="7"/>
  <c r="AH7797" i="7"/>
  <c r="AH7810" i="7"/>
  <c r="AH7823" i="7"/>
  <c r="AH7836" i="7"/>
  <c r="AH7849" i="7"/>
  <c r="AH7862" i="7"/>
  <c r="AH7875" i="7"/>
  <c r="AH7888" i="7"/>
  <c r="AH7902" i="7"/>
  <c r="AH7915" i="7"/>
  <c r="AH7928" i="7"/>
  <c r="AH7940" i="7"/>
  <c r="AH7952" i="7"/>
  <c r="AH7964" i="7"/>
  <c r="AH7976" i="7"/>
  <c r="AH7988" i="7"/>
  <c r="AH8000" i="7"/>
  <c r="AH8012" i="7"/>
  <c r="AH8024" i="7"/>
  <c r="AH8036" i="7"/>
  <c r="AH8048" i="7"/>
  <c r="AH8060" i="7"/>
  <c r="AH8072" i="7"/>
  <c r="AH8084" i="7"/>
  <c r="AH8096" i="7"/>
  <c r="AH8108" i="7"/>
  <c r="AH8120" i="7"/>
  <c r="AH8132" i="7"/>
  <c r="AH8144" i="7"/>
  <c r="AH8156" i="7"/>
  <c r="AH8168" i="7"/>
  <c r="AH8180" i="7"/>
  <c r="AH8192" i="7"/>
  <c r="AH8204" i="7"/>
  <c r="AH8216" i="7"/>
  <c r="AH8228" i="7"/>
  <c r="AH8240" i="7"/>
  <c r="AH8252" i="7"/>
  <c r="AH8264" i="7"/>
  <c r="AH8276" i="7"/>
  <c r="AH8288" i="7"/>
  <c r="AH8300" i="7"/>
  <c r="AH8312" i="7"/>
  <c r="AH8324" i="7"/>
  <c r="AH8336" i="7"/>
  <c r="AH8348" i="7"/>
  <c r="AH8360" i="7"/>
  <c r="AH8372" i="7"/>
  <c r="AH8384" i="7"/>
  <c r="AH8396" i="7"/>
  <c r="AH8408" i="7"/>
  <c r="AH8420" i="7"/>
  <c r="AH8432" i="7"/>
  <c r="AH8444" i="7"/>
  <c r="AH8456" i="7"/>
  <c r="AH8468" i="7"/>
  <c r="AH8480" i="7"/>
  <c r="AH8492" i="7"/>
  <c r="AH8504" i="7"/>
  <c r="AH8516" i="7"/>
  <c r="AH8528" i="7"/>
  <c r="AH8540" i="7"/>
  <c r="AH8552" i="7"/>
  <c r="AH8564" i="7"/>
  <c r="AH8576" i="7"/>
  <c r="AH8588" i="7"/>
  <c r="AH8600" i="7"/>
  <c r="AH8612" i="7"/>
  <c r="AH8624" i="7"/>
  <c r="AH8636" i="7"/>
  <c r="AH8648" i="7"/>
  <c r="AH8660" i="7"/>
  <c r="AH8672" i="7"/>
  <c r="AH8684" i="7"/>
  <c r="AH8696" i="7"/>
  <c r="AH8708" i="7"/>
  <c r="AH8720" i="7"/>
  <c r="AH8732" i="7"/>
  <c r="AH8744" i="7"/>
  <c r="AH8756" i="7"/>
  <c r="AH8768" i="7"/>
  <c r="AH8780" i="7"/>
  <c r="AH8792" i="7"/>
  <c r="AH8804" i="7"/>
  <c r="AH8816" i="7"/>
  <c r="AH8828" i="7"/>
  <c r="AH8840" i="7"/>
  <c r="AH8852" i="7"/>
  <c r="AH8864" i="7"/>
  <c r="AH8876" i="7"/>
  <c r="AH8888" i="7"/>
  <c r="AH8900" i="7"/>
  <c r="AH8912" i="7"/>
  <c r="AH8924" i="7"/>
  <c r="AH8936" i="7"/>
  <c r="AH8948" i="7"/>
  <c r="AH8960" i="7"/>
  <c r="AH8972" i="7"/>
  <c r="AH8984" i="7"/>
  <c r="AH8996" i="7"/>
  <c r="AH9008" i="7"/>
  <c r="AH9020" i="7"/>
  <c r="AH9032" i="7"/>
  <c r="AH9044" i="7"/>
  <c r="AH9056" i="7"/>
  <c r="AH9068" i="7"/>
  <c r="AH9080" i="7"/>
  <c r="AH9092" i="7"/>
  <c r="AH9104" i="7"/>
  <c r="AH9116" i="7"/>
  <c r="AH9128" i="7"/>
  <c r="AH9140" i="7"/>
  <c r="AH9152" i="7"/>
  <c r="AH9164" i="7"/>
  <c r="AH9176" i="7"/>
  <c r="AH9188" i="7"/>
  <c r="AH9200" i="7"/>
  <c r="AH9212" i="7"/>
  <c r="AH9224" i="7"/>
  <c r="AH9236" i="7"/>
  <c r="AH9248" i="7"/>
  <c r="AH9260" i="7"/>
  <c r="AH9272" i="7"/>
  <c r="AH9284" i="7"/>
  <c r="AH9296" i="7"/>
  <c r="AH9308" i="7"/>
  <c r="AH9320" i="7"/>
  <c r="AH9332" i="7"/>
  <c r="AH9344" i="7"/>
  <c r="AH9356" i="7"/>
  <c r="AH9368" i="7"/>
  <c r="AH9380" i="7"/>
  <c r="AH9392" i="7"/>
  <c r="AH9404" i="7"/>
  <c r="AH9416" i="7"/>
  <c r="AH9428" i="7"/>
  <c r="AH9440" i="7"/>
  <c r="AH9452" i="7"/>
  <c r="AH9464" i="7"/>
  <c r="AH9476" i="7"/>
  <c r="AH9488" i="7"/>
  <c r="AH9500" i="7"/>
  <c r="AH9512" i="7"/>
  <c r="AH9524" i="7"/>
  <c r="AH9536" i="7"/>
  <c r="AH5091" i="7"/>
  <c r="AH6073" i="7"/>
  <c r="AH6321" i="7"/>
  <c r="AH6567" i="7"/>
  <c r="AH6635" i="7"/>
  <c r="AH6668" i="7"/>
  <c r="AH6699" i="7"/>
  <c r="AH6728" i="7"/>
  <c r="AH6755" i="7"/>
  <c r="AH6781" i="7"/>
  <c r="AH6809" i="7"/>
  <c r="AH6837" i="7"/>
  <c r="AH6865" i="7"/>
  <c r="AH6891" i="7"/>
  <c r="AH6920" i="7"/>
  <c r="AH6947" i="7"/>
  <c r="AH6973" i="7"/>
  <c r="AH7001" i="7"/>
  <c r="AH7029" i="7"/>
  <c r="AH7057" i="7"/>
  <c r="AH7083" i="7"/>
  <c r="AH7112" i="7"/>
  <c r="AH7139" i="7"/>
  <c r="AH7165" i="7"/>
  <c r="AH7193" i="7"/>
  <c r="AH7219" i="7"/>
  <c r="AH7244" i="7"/>
  <c r="AH7268" i="7"/>
  <c r="AH7293" i="7"/>
  <c r="AH7316" i="7"/>
  <c r="AH7335" i="7"/>
  <c r="AH7354" i="7"/>
  <c r="AH7373" i="7"/>
  <c r="AH7393" i="7"/>
  <c r="AH7412" i="7"/>
  <c r="AH7431" i="7"/>
  <c r="AH7450" i="7"/>
  <c r="AH7469" i="7"/>
  <c r="AH7489" i="7"/>
  <c r="AH7508" i="7"/>
  <c r="AH7527" i="7"/>
  <c r="AH7544" i="7"/>
  <c r="AH7558" i="7"/>
  <c r="AH7573" i="7"/>
  <c r="AH7587" i="7"/>
  <c r="AH7602" i="7"/>
  <c r="AH7615" i="7"/>
  <c r="AH7628" i="7"/>
  <c r="AH7641" i="7"/>
  <c r="AH7654" i="7"/>
  <c r="AH7667" i="7"/>
  <c r="AH7680" i="7"/>
  <c r="AH7693" i="7"/>
  <c r="AH7706" i="7"/>
  <c r="AH7719" i="7"/>
  <c r="AH7732" i="7"/>
  <c r="AH7746" i="7"/>
  <c r="AH7759" i="7"/>
  <c r="AH7772" i="7"/>
  <c r="AH7785" i="7"/>
  <c r="AH7798" i="7"/>
  <c r="AH7811" i="7"/>
  <c r="AH7824" i="7"/>
  <c r="AH7837" i="7"/>
  <c r="AH7850" i="7"/>
  <c r="AH7863" i="7"/>
  <c r="AH7876" i="7"/>
  <c r="AH7890" i="7"/>
  <c r="AH7903" i="7"/>
  <c r="AH7916" i="7"/>
  <c r="AH7929" i="7"/>
  <c r="AH7941" i="7"/>
  <c r="AH7953" i="7"/>
  <c r="AH5303" i="7"/>
  <c r="AH6094" i="7"/>
  <c r="AH6341" i="7"/>
  <c r="AH6577" i="7"/>
  <c r="AH6637" i="7"/>
  <c r="AH6669" i="7"/>
  <c r="AH6701" i="7"/>
  <c r="AH6729" i="7"/>
  <c r="AH6757" i="7"/>
  <c r="AH6785" i="7"/>
  <c r="AH6812" i="7"/>
  <c r="AH6839" i="7"/>
  <c r="AH6867" i="7"/>
  <c r="AH6893" i="7"/>
  <c r="AH6921" i="7"/>
  <c r="AH6949" i="7"/>
  <c r="AH6977" i="7"/>
  <c r="AH7004" i="7"/>
  <c r="AH7031" i="7"/>
  <c r="AH7059" i="7"/>
  <c r="AH7085" i="7"/>
  <c r="AH7113" i="7"/>
  <c r="AH7141" i="7"/>
  <c r="AH7169" i="7"/>
  <c r="AH7196" i="7"/>
  <c r="AH7221" i="7"/>
  <c r="AH7246" i="7"/>
  <c r="AH7269" i="7"/>
  <c r="AH7294" i="7"/>
  <c r="AH7318" i="7"/>
  <c r="AH7336" i="7"/>
  <c r="AH7355" i="7"/>
  <c r="AH7376" i="7"/>
  <c r="AH7394" i="7"/>
  <c r="AH7413" i="7"/>
  <c r="AH7433" i="7"/>
  <c r="AH7451" i="7"/>
  <c r="AH7471" i="7"/>
  <c r="AH7491" i="7"/>
  <c r="AH7509" i="7"/>
  <c r="AH7528" i="7"/>
  <c r="AH7545" i="7"/>
  <c r="AH7560" i="7"/>
  <c r="AH7574" i="7"/>
  <c r="AH7588" i="7"/>
  <c r="AH7603" i="7"/>
  <c r="AH7616" i="7"/>
  <c r="AH7629" i="7"/>
  <c r="AH7642" i="7"/>
  <c r="AH7655" i="7"/>
  <c r="AH7668" i="7"/>
  <c r="AH7681" i="7"/>
  <c r="AH7694" i="7"/>
  <c r="AH7707" i="7"/>
  <c r="AH7720" i="7"/>
  <c r="AH7734" i="7"/>
  <c r="AH7747" i="7"/>
  <c r="AH7760" i="7"/>
  <c r="AH7773" i="7"/>
  <c r="AH7786" i="7"/>
  <c r="AH7799" i="7"/>
  <c r="AH7812" i="7"/>
  <c r="AH7825" i="7"/>
  <c r="AH7838" i="7"/>
  <c r="AH7851" i="7"/>
  <c r="AH7864" i="7"/>
  <c r="AH7878" i="7"/>
  <c r="AH7891" i="7"/>
  <c r="AH7904" i="7"/>
  <c r="AH7917" i="7"/>
  <c r="AH7930" i="7"/>
  <c r="AH7942" i="7"/>
  <c r="AH7954" i="7"/>
  <c r="AH7966" i="7"/>
  <c r="AH7978" i="7"/>
  <c r="AH7990" i="7"/>
  <c r="AH8002" i="7"/>
  <c r="AH8014" i="7"/>
  <c r="AH8026" i="7"/>
  <c r="AH8038" i="7"/>
  <c r="AH8050" i="7"/>
  <c r="AH8062" i="7"/>
  <c r="AH8074" i="7"/>
  <c r="AH5495" i="7"/>
  <c r="AH6115" i="7"/>
  <c r="AH6361" i="7"/>
  <c r="AH6587" i="7"/>
  <c r="AH6641" i="7"/>
  <c r="AH6673" i="7"/>
  <c r="AH6705" i="7"/>
  <c r="AH6731" i="7"/>
  <c r="AH6759" i="7"/>
  <c r="AH6788" i="7"/>
  <c r="AH6813" i="7"/>
  <c r="AH6841" i="7"/>
  <c r="AH6869" i="7"/>
  <c r="AH6897" i="7"/>
  <c r="AH6923" i="7"/>
  <c r="AH6951" i="7"/>
  <c r="AH6980" i="7"/>
  <c r="AH7005" i="7"/>
  <c r="AH7033" i="7"/>
  <c r="AH7061" i="7"/>
  <c r="AH7089" i="7"/>
  <c r="AH7115" i="7"/>
  <c r="AH7143" i="7"/>
  <c r="AH7172" i="7"/>
  <c r="AH7197" i="7"/>
  <c r="AH7222" i="7"/>
  <c r="AH7247" i="7"/>
  <c r="AH7273" i="7"/>
  <c r="AH7297" i="7"/>
  <c r="AH7319" i="7"/>
  <c r="AH7337" i="7"/>
  <c r="AH7357" i="7"/>
  <c r="AH7377" i="7"/>
  <c r="AH7395" i="7"/>
  <c r="AH7414" i="7"/>
  <c r="AH7435" i="7"/>
  <c r="AH7453" i="7"/>
  <c r="AH7472" i="7"/>
  <c r="AH7492" i="7"/>
  <c r="AH7510" i="7"/>
  <c r="AH7529" i="7"/>
  <c r="AH7546" i="7"/>
  <c r="AH7561" i="7"/>
  <c r="AH7575" i="7"/>
  <c r="AH7590" i="7"/>
  <c r="AH7604" i="7"/>
  <c r="AH7617" i="7"/>
  <c r="AH7630" i="7"/>
  <c r="AH7643" i="7"/>
  <c r="AH7656" i="7"/>
  <c r="AH7669" i="7"/>
  <c r="AH7682" i="7"/>
  <c r="AH7695" i="7"/>
  <c r="AH7708" i="7"/>
  <c r="AH7722" i="7"/>
  <c r="AH7735" i="7"/>
  <c r="AH7748" i="7"/>
  <c r="AH7761" i="7"/>
  <c r="AH7774" i="7"/>
  <c r="AH7787" i="7"/>
  <c r="AH7800" i="7"/>
  <c r="AH7813" i="7"/>
  <c r="AH7826" i="7"/>
  <c r="AH7839" i="7"/>
  <c r="AH7852" i="7"/>
  <c r="AH7866" i="7"/>
  <c r="AH7879" i="7"/>
  <c r="AH7892" i="7"/>
  <c r="AH7905" i="7"/>
  <c r="AH7918" i="7"/>
  <c r="AH7931" i="7"/>
  <c r="AH7943" i="7"/>
  <c r="AH7955" i="7"/>
  <c r="AH7967" i="7"/>
  <c r="AH7979" i="7"/>
  <c r="AH7991" i="7"/>
  <c r="AH8003" i="7"/>
  <c r="AH8015" i="7"/>
  <c r="AH8027" i="7"/>
  <c r="AH8039" i="7"/>
  <c r="AH8051" i="7"/>
  <c r="AH8063" i="7"/>
  <c r="AH8075" i="7"/>
  <c r="AH8087" i="7"/>
  <c r="AH8099" i="7"/>
  <c r="AH8111" i="7"/>
  <c r="AH8123" i="7"/>
  <c r="AH8135" i="7"/>
  <c r="AH8147" i="7"/>
  <c r="AH8159" i="7"/>
  <c r="AH8171" i="7"/>
  <c r="AH8183" i="7"/>
  <c r="AH8195" i="7"/>
  <c r="AH8207" i="7"/>
  <c r="AH8219" i="7"/>
  <c r="AH8231" i="7"/>
  <c r="AH8243" i="7"/>
  <c r="AH8255" i="7"/>
  <c r="AH8267" i="7"/>
  <c r="AH8279" i="7"/>
  <c r="AH8291" i="7"/>
  <c r="AH8303" i="7"/>
  <c r="AH8315" i="7"/>
  <c r="AH8327" i="7"/>
  <c r="AH8339" i="7"/>
  <c r="AH8351" i="7"/>
  <c r="AH8363" i="7"/>
  <c r="AH8375" i="7"/>
  <c r="AH8387" i="7"/>
  <c r="AH8399" i="7"/>
  <c r="AH8411" i="7"/>
  <c r="AH8423" i="7"/>
  <c r="AH8435" i="7"/>
  <c r="AH8447" i="7"/>
  <c r="AH8459" i="7"/>
  <c r="AH8471" i="7"/>
  <c r="AH8483" i="7"/>
  <c r="AH8495" i="7"/>
  <c r="AH8507" i="7"/>
  <c r="AH8519" i="7"/>
  <c r="AH8531" i="7"/>
  <c r="AH8543" i="7"/>
  <c r="AH8555" i="7"/>
  <c r="AH8567" i="7"/>
  <c r="AH5687" i="7"/>
  <c r="AH6135" i="7"/>
  <c r="AH6382" i="7"/>
  <c r="AH6595" i="7"/>
  <c r="AH6644" i="7"/>
  <c r="AH6675" i="7"/>
  <c r="AH6707" i="7"/>
  <c r="AH6733" i="7"/>
  <c r="AH6761" i="7"/>
  <c r="AH6789" i="7"/>
  <c r="AH6817" i="7"/>
  <c r="AH6843" i="7"/>
  <c r="AH6872" i="7"/>
  <c r="AH6899" i="7"/>
  <c r="AH6925" i="7"/>
  <c r="AH6953" i="7"/>
  <c r="AH6981" i="7"/>
  <c r="AH7009" i="7"/>
  <c r="AH7035" i="7"/>
  <c r="AH7064" i="7"/>
  <c r="AH7091" i="7"/>
  <c r="AH7117" i="7"/>
  <c r="AH7145" i="7"/>
  <c r="AH7173" i="7"/>
  <c r="AH7201" i="7"/>
  <c r="AH7225" i="7"/>
  <c r="AH7250" i="7"/>
  <c r="AH7275" i="7"/>
  <c r="AH7298" i="7"/>
  <c r="AH7321" i="7"/>
  <c r="AH7340" i="7"/>
  <c r="AH7359" i="7"/>
  <c r="AH7378" i="7"/>
  <c r="AH7397" i="7"/>
  <c r="AH7417" i="7"/>
  <c r="AH7436" i="7"/>
  <c r="AH7455" i="7"/>
  <c r="AH7474" i="7"/>
  <c r="AH7493" i="7"/>
  <c r="AH7513" i="7"/>
  <c r="AH7531" i="7"/>
  <c r="AH7548" i="7"/>
  <c r="AH7562" i="7"/>
  <c r="AH7576" i="7"/>
  <c r="AH7591" i="7"/>
  <c r="AH7605" i="7"/>
  <c r="AH7618" i="7"/>
  <c r="AH7631" i="7"/>
  <c r="AH7644" i="7"/>
  <c r="AH7657" i="7"/>
  <c r="AH7670" i="7"/>
  <c r="AH7683" i="7"/>
  <c r="AH7696" i="7"/>
  <c r="AH7710" i="7"/>
  <c r="AH7723" i="7"/>
  <c r="AH7736" i="7"/>
  <c r="AH7749" i="7"/>
  <c r="AH7762" i="7"/>
  <c r="AH7775" i="7"/>
  <c r="AH7788" i="7"/>
  <c r="AH7801" i="7"/>
  <c r="AH7814" i="7"/>
  <c r="AH7827" i="7"/>
  <c r="AH7840" i="7"/>
  <c r="AH7854" i="7"/>
  <c r="AH7867" i="7"/>
  <c r="AH7880" i="7"/>
  <c r="AH7893" i="7"/>
  <c r="AH7906" i="7"/>
  <c r="AH7919" i="7"/>
  <c r="AH7932" i="7"/>
  <c r="AH7944" i="7"/>
  <c r="AH7956" i="7"/>
  <c r="AH7968" i="7"/>
  <c r="AH7980" i="7"/>
  <c r="AH7992" i="7"/>
  <c r="AH8004" i="7"/>
  <c r="AH8016" i="7"/>
  <c r="AH8028" i="7"/>
  <c r="AH8040" i="7"/>
  <c r="AH8052" i="7"/>
  <c r="AH8064" i="7"/>
  <c r="AH8076" i="7"/>
  <c r="AH8088" i="7"/>
  <c r="AH8100" i="7"/>
  <c r="AH8112" i="7"/>
  <c r="AH8124" i="7"/>
  <c r="AH8136" i="7"/>
  <c r="AH8148" i="7"/>
  <c r="AH8160" i="7"/>
  <c r="AH8172" i="7"/>
  <c r="AH8184" i="7"/>
  <c r="AH8196" i="7"/>
  <c r="AH8208" i="7"/>
  <c r="AH8220" i="7"/>
  <c r="AH8232" i="7"/>
  <c r="AH8244" i="7"/>
  <c r="AH8256" i="7"/>
  <c r="AH8268" i="7"/>
  <c r="AH8280" i="7"/>
  <c r="AH8292" i="7"/>
  <c r="AH8304" i="7"/>
  <c r="AH8316" i="7"/>
  <c r="AH8328" i="7"/>
  <c r="AH8340" i="7"/>
  <c r="AH8352" i="7"/>
  <c r="AH8364" i="7"/>
  <c r="AH8376" i="7"/>
  <c r="AH8388" i="7"/>
  <c r="AH8400" i="7"/>
  <c r="AH8412" i="7"/>
  <c r="AH8424" i="7"/>
  <c r="AH8436" i="7"/>
  <c r="AH8448" i="7"/>
  <c r="AH8460" i="7"/>
  <c r="AH8472" i="7"/>
  <c r="AH8484" i="7"/>
  <c r="AH8496" i="7"/>
  <c r="AH8508" i="7"/>
  <c r="AH8520" i="7"/>
  <c r="AH8532" i="7"/>
  <c r="AH8544" i="7"/>
  <c r="AH8556" i="7"/>
  <c r="AH8568" i="7"/>
  <c r="AH8580" i="7"/>
  <c r="AH8592" i="7"/>
  <c r="AH8604" i="7"/>
  <c r="AH8616" i="7"/>
  <c r="AH8628" i="7"/>
  <c r="AH8640" i="7"/>
  <c r="AH8652" i="7"/>
  <c r="AH8664" i="7"/>
  <c r="AH8676" i="7"/>
  <c r="AH8688" i="7"/>
  <c r="AH8700" i="7"/>
  <c r="AH8712" i="7"/>
  <c r="AH8724" i="7"/>
  <c r="AH8736" i="7"/>
  <c r="AH8748" i="7"/>
  <c r="AH8760" i="7"/>
  <c r="AH8772" i="7"/>
  <c r="AH8784" i="7"/>
  <c r="AH8796" i="7"/>
  <c r="AH8808" i="7"/>
  <c r="AH8820" i="7"/>
  <c r="AH8832" i="7"/>
  <c r="AH8844" i="7"/>
  <c r="AH8856" i="7"/>
  <c r="AH8868" i="7"/>
  <c r="AH8880" i="7"/>
  <c r="AH8892" i="7"/>
  <c r="AH8904" i="7"/>
  <c r="AH8916" i="7"/>
  <c r="AH8928" i="7"/>
  <c r="AH8940" i="7"/>
  <c r="AH8952" i="7"/>
  <c r="AH8964" i="7"/>
  <c r="AH8976" i="7"/>
  <c r="AH8988" i="7"/>
  <c r="AH9000" i="7"/>
  <c r="AH9012" i="7"/>
  <c r="AH9024" i="7"/>
  <c r="AH9036" i="7"/>
  <c r="AH9048" i="7"/>
  <c r="AH9060" i="7"/>
  <c r="AH9072" i="7"/>
  <c r="AH9084" i="7"/>
  <c r="AH9096" i="7"/>
  <c r="AH9108" i="7"/>
  <c r="AH9120" i="7"/>
  <c r="AH9132" i="7"/>
  <c r="AH9144" i="7"/>
  <c r="AH9156" i="7"/>
  <c r="AH9168" i="7"/>
  <c r="AH9180" i="7"/>
  <c r="AH9192" i="7"/>
  <c r="AH9204" i="7"/>
  <c r="AH9216" i="7"/>
  <c r="AH9228" i="7"/>
  <c r="AH9240" i="7"/>
  <c r="AH9252" i="7"/>
  <c r="AH9264" i="7"/>
  <c r="AH9276" i="7"/>
  <c r="AH9288" i="7"/>
  <c r="AH9300" i="7"/>
  <c r="AH9312" i="7"/>
  <c r="AH9324" i="7"/>
  <c r="AH9336" i="7"/>
  <c r="AH9348" i="7"/>
  <c r="AH5849" i="7"/>
  <c r="AH6155" i="7"/>
  <c r="AH6403" i="7"/>
  <c r="AH6598" i="7"/>
  <c r="AH6645" i="7"/>
  <c r="AH6677" i="7"/>
  <c r="AH6709" i="7"/>
  <c r="AH6737" i="7"/>
  <c r="AH6764" i="7"/>
  <c r="AH6791" i="7"/>
  <c r="AH6819" i="7"/>
  <c r="AH6845" i="7"/>
  <c r="AH6873" i="7"/>
  <c r="AH6901" i="7"/>
  <c r="AH6929" i="7"/>
  <c r="AH6956" i="7"/>
  <c r="AH6983" i="7"/>
  <c r="AH7011" i="7"/>
  <c r="AH7037" i="7"/>
  <c r="AH7065" i="7"/>
  <c r="AH7093" i="7"/>
  <c r="AH7121" i="7"/>
  <c r="AH7148" i="7"/>
  <c r="AH7175" i="7"/>
  <c r="AH7203" i="7"/>
  <c r="AH7226" i="7"/>
  <c r="AH7251" i="7"/>
  <c r="AH7276" i="7"/>
  <c r="AH7301" i="7"/>
  <c r="AH7322" i="7"/>
  <c r="AH7341" i="7"/>
  <c r="AH7361" i="7"/>
  <c r="AH7379" i="7"/>
  <c r="AH7399" i="7"/>
  <c r="AH7419" i="7"/>
  <c r="AH7437" i="7"/>
  <c r="AH7456" i="7"/>
  <c r="AH7477" i="7"/>
  <c r="AH7495" i="7"/>
  <c r="AH7514" i="7"/>
  <c r="AH7532" i="7"/>
  <c r="AH7549" i="7"/>
  <c r="AH7563" i="7"/>
  <c r="AH7578" i="7"/>
  <c r="AH7592" i="7"/>
  <c r="AH7606" i="7"/>
  <c r="AH7619" i="7"/>
  <c r="AH7632" i="7"/>
  <c r="AH7645" i="7"/>
  <c r="AH7658" i="7"/>
  <c r="AH7671" i="7"/>
  <c r="AH7684" i="7"/>
  <c r="AH7698" i="7"/>
  <c r="AH7711" i="7"/>
  <c r="AH7724" i="7"/>
  <c r="AH7737" i="7"/>
  <c r="AH7750" i="7"/>
  <c r="AH7763" i="7"/>
  <c r="AH7776" i="7"/>
  <c r="AH7789" i="7"/>
  <c r="AH7802" i="7"/>
  <c r="AH7815" i="7"/>
  <c r="AH7828" i="7"/>
  <c r="AH7842" i="7"/>
  <c r="AH7855" i="7"/>
  <c r="AH7868" i="7"/>
  <c r="AH7881" i="7"/>
  <c r="AH7894" i="7"/>
  <c r="AH7907" i="7"/>
  <c r="AH7920" i="7"/>
  <c r="AH7933" i="7"/>
  <c r="AH7945" i="7"/>
  <c r="AH7957" i="7"/>
  <c r="AH7969" i="7"/>
  <c r="AH5902" i="7"/>
  <c r="AH6177" i="7"/>
  <c r="AH6423" i="7"/>
  <c r="AH6605" i="7"/>
  <c r="AH6649" i="7"/>
  <c r="AH6681" i="7"/>
  <c r="AH6711" i="7"/>
  <c r="AH6740" i="7"/>
  <c r="AH6765" i="7"/>
  <c r="AH6793" i="7"/>
  <c r="AH6821" i="7"/>
  <c r="AH6849" i="7"/>
  <c r="AH6875" i="7"/>
  <c r="AH6903" i="7"/>
  <c r="AH6932" i="7"/>
  <c r="AH6957" i="7"/>
  <c r="AH6985" i="7"/>
  <c r="AH7013" i="7"/>
  <c r="AH7041" i="7"/>
  <c r="AH7067" i="7"/>
  <c r="AH7095" i="7"/>
  <c r="AH7124" i="7"/>
  <c r="AH7149" i="7"/>
  <c r="AH7177" i="7"/>
  <c r="AH7204" i="7"/>
  <c r="AH7229" i="7"/>
  <c r="AH7253" i="7"/>
  <c r="AH7279" i="7"/>
  <c r="AH7304" i="7"/>
  <c r="AH7323" i="7"/>
  <c r="AH7342" i="7"/>
  <c r="AH7363" i="7"/>
  <c r="AH7381" i="7"/>
  <c r="AH7400" i="7"/>
  <c r="AH7420" i="7"/>
  <c r="AH7438" i="7"/>
  <c r="AH7457" i="7"/>
  <c r="AH7478" i="7"/>
  <c r="AH7496" i="7"/>
  <c r="AH7515" i="7"/>
  <c r="AH7534" i="7"/>
  <c r="AH7550" i="7"/>
  <c r="AH7564" i="7"/>
  <c r="AH7579" i="7"/>
  <c r="AH7593" i="7"/>
  <c r="AH7607" i="7"/>
  <c r="AH7620" i="7"/>
  <c r="AH7633" i="7"/>
  <c r="AH7646" i="7"/>
  <c r="AH7659" i="7"/>
  <c r="AH7672" i="7"/>
  <c r="AH7686" i="7"/>
  <c r="AH7699" i="7"/>
  <c r="AH7712" i="7"/>
  <c r="AH7725" i="7"/>
  <c r="AH7738" i="7"/>
  <c r="AH7751" i="7"/>
  <c r="AH7764" i="7"/>
  <c r="AH7777" i="7"/>
  <c r="AH7790" i="7"/>
  <c r="AH7803" i="7"/>
  <c r="AH7816" i="7"/>
  <c r="AH7830" i="7"/>
  <c r="AH7843" i="7"/>
  <c r="AH7856" i="7"/>
  <c r="AH7869" i="7"/>
  <c r="AH7882" i="7"/>
  <c r="AH7895" i="7"/>
  <c r="AH7908" i="7"/>
  <c r="AH7921" i="7"/>
  <c r="AH7934" i="7"/>
  <c r="AH7946" i="7"/>
  <c r="AH7958" i="7"/>
  <c r="AH7970" i="7"/>
  <c r="AH7982" i="7"/>
  <c r="AH7994" i="7"/>
  <c r="AH8006" i="7"/>
  <c r="AH8018" i="7"/>
  <c r="AH8030" i="7"/>
  <c r="AH8042" i="7"/>
  <c r="AH8054" i="7"/>
  <c r="AH8066" i="7"/>
  <c r="AH8078" i="7"/>
  <c r="AH8090" i="7"/>
  <c r="AH8102" i="7"/>
  <c r="AH8114" i="7"/>
  <c r="AH8126" i="7"/>
  <c r="AH8138" i="7"/>
  <c r="AH8150" i="7"/>
  <c r="AH8162" i="7"/>
  <c r="AH8174" i="7"/>
  <c r="AH8186" i="7"/>
  <c r="AH8198" i="7"/>
  <c r="AH8210" i="7"/>
  <c r="AH8222" i="7"/>
  <c r="AH8234" i="7"/>
  <c r="AH8246" i="7"/>
  <c r="AH8258" i="7"/>
  <c r="AH8270" i="7"/>
  <c r="AH8282" i="7"/>
  <c r="AH8294" i="7"/>
  <c r="AH8306" i="7"/>
  <c r="AH8318" i="7"/>
  <c r="AH8330" i="7"/>
  <c r="AH8342" i="7"/>
  <c r="AH8354" i="7"/>
  <c r="AH8366" i="7"/>
  <c r="AH8378" i="7"/>
  <c r="AH8390" i="7"/>
  <c r="AH8402" i="7"/>
  <c r="AH8414" i="7"/>
  <c r="AH8426" i="7"/>
  <c r="AH8438" i="7"/>
  <c r="AH8450" i="7"/>
  <c r="AH8462" i="7"/>
  <c r="AH8474" i="7"/>
  <c r="AH8486" i="7"/>
  <c r="AH8498" i="7"/>
  <c r="AH8510" i="7"/>
  <c r="AH8522" i="7"/>
  <c r="AH8534" i="7"/>
  <c r="AH8546" i="7"/>
  <c r="AH8558" i="7"/>
  <c r="AH8570" i="7"/>
  <c r="AH8582" i="7"/>
  <c r="AH8594" i="7"/>
  <c r="AH8606" i="7"/>
  <c r="AH8618" i="7"/>
  <c r="AH8630" i="7"/>
  <c r="AH8642" i="7"/>
  <c r="AH8654" i="7"/>
  <c r="AH8666" i="7"/>
  <c r="AH8678" i="7"/>
  <c r="AH8690" i="7"/>
  <c r="AH8702" i="7"/>
  <c r="AH8714" i="7"/>
  <c r="AH8726" i="7"/>
  <c r="AH8738" i="7"/>
  <c r="AH8750" i="7"/>
  <c r="AH8762" i="7"/>
  <c r="AH8774" i="7"/>
  <c r="AH8786" i="7"/>
  <c r="AH8798" i="7"/>
  <c r="AH8810" i="7"/>
  <c r="AH8822" i="7"/>
  <c r="AH8834" i="7"/>
  <c r="AH8846" i="7"/>
  <c r="AH8858" i="7"/>
  <c r="AH8870" i="7"/>
  <c r="AH8882" i="7"/>
  <c r="AH8894" i="7"/>
  <c r="AH8906" i="7"/>
  <c r="AH8918" i="7"/>
  <c r="AH8930" i="7"/>
  <c r="AH8942" i="7"/>
  <c r="AH8954" i="7"/>
  <c r="AH8966" i="7"/>
  <c r="AH8978" i="7"/>
  <c r="AH8990" i="7"/>
  <c r="AH9002" i="7"/>
  <c r="AH9014" i="7"/>
  <c r="AH9026" i="7"/>
  <c r="AH9038" i="7"/>
  <c r="AH9050" i="7"/>
  <c r="AH9062" i="7"/>
  <c r="AH9074" i="7"/>
  <c r="AH9086" i="7"/>
  <c r="AH9098" i="7"/>
  <c r="AH9110" i="7"/>
  <c r="AH9122" i="7"/>
  <c r="AH9134" i="7"/>
  <c r="AH9146" i="7"/>
  <c r="AH9158" i="7"/>
  <c r="AH9170" i="7"/>
  <c r="AH9182" i="7"/>
  <c r="AH9194" i="7"/>
  <c r="AH9206" i="7"/>
  <c r="AH9218" i="7"/>
  <c r="AH9230" i="7"/>
  <c r="AH9242" i="7"/>
  <c r="AH9254" i="7"/>
  <c r="AH9266" i="7"/>
  <c r="AH9278" i="7"/>
  <c r="AH9290" i="7"/>
  <c r="AH9302" i="7"/>
  <c r="AH9314" i="7"/>
  <c r="AH9326" i="7"/>
  <c r="AH9338" i="7"/>
  <c r="AH9350" i="7"/>
  <c r="AH9362" i="7"/>
  <c r="AH9374" i="7"/>
  <c r="AH9386" i="7"/>
  <c r="AH9398" i="7"/>
  <c r="AH9410" i="7"/>
  <c r="AH9422" i="7"/>
  <c r="AH9434" i="7"/>
  <c r="AH9446" i="7"/>
  <c r="AH9458" i="7"/>
  <c r="AH9470" i="7"/>
  <c r="AH9482" i="7"/>
  <c r="AH9494" i="7"/>
  <c r="AH9506" i="7"/>
  <c r="AH9518" i="7"/>
  <c r="AH9530" i="7"/>
  <c r="AH9542" i="7"/>
  <c r="AH6795" i="7"/>
  <c r="AH7125" i="7"/>
  <c r="AH7402" i="7"/>
  <c r="AH7608" i="7"/>
  <c r="AH7765" i="7"/>
  <c r="AH7922" i="7"/>
  <c r="AH7999" i="7"/>
  <c r="AH8035" i="7"/>
  <c r="AH8071" i="7"/>
  <c r="AH8097" i="7"/>
  <c r="AH6824" i="7"/>
  <c r="AH7153" i="7"/>
  <c r="AH7421" i="7"/>
  <c r="AH7621" i="7"/>
  <c r="AH7778" i="7"/>
  <c r="AH7935" i="7"/>
  <c r="AH8001" i="7"/>
  <c r="AH8037" i="7"/>
  <c r="AH8073" i="7"/>
  <c r="AH8098" i="7"/>
  <c r="AH8121" i="7"/>
  <c r="AH6443" i="7"/>
  <c r="AH6933" i="7"/>
  <c r="AH7255" i="7"/>
  <c r="AH7498" i="7"/>
  <c r="AH7674" i="7"/>
  <c r="AH7831" i="7"/>
  <c r="AH7971" i="7"/>
  <c r="AH8013" i="7"/>
  <c r="AH8049" i="7"/>
  <c r="AH8083" i="7"/>
  <c r="AH8107" i="7"/>
  <c r="AH8128" i="7"/>
  <c r="AH8149" i="7"/>
  <c r="AH8169" i="7"/>
  <c r="AH8190" i="7"/>
  <c r="AH8211" i="7"/>
  <c r="AH8230" i="7"/>
  <c r="AH8251" i="7"/>
  <c r="AH8272" i="7"/>
  <c r="AH8293" i="7"/>
  <c r="AH8313" i="7"/>
  <c r="AH8334" i="7"/>
  <c r="AH8355" i="7"/>
  <c r="AH8374" i="7"/>
  <c r="AH8395" i="7"/>
  <c r="AH8416" i="7"/>
  <c r="AH8437" i="7"/>
  <c r="AH8457" i="7"/>
  <c r="AH8478" i="7"/>
  <c r="AH8499" i="7"/>
  <c r="AH8518" i="7"/>
  <c r="AH8539" i="7"/>
  <c r="AH8560" i="7"/>
  <c r="AH8579" i="7"/>
  <c r="AH8598" i="7"/>
  <c r="AH8615" i="7"/>
  <c r="AH8632" i="7"/>
  <c r="AH8647" i="7"/>
  <c r="AH8663" i="7"/>
  <c r="AH8680" i="7"/>
  <c r="AH8695" i="7"/>
  <c r="AH8711" i="7"/>
  <c r="AH8728" i="7"/>
  <c r="AH8743" i="7"/>
  <c r="AH8759" i="7"/>
  <c r="AH8776" i="7"/>
  <c r="AH8791" i="7"/>
  <c r="AH8807" i="7"/>
  <c r="AH8824" i="7"/>
  <c r="AH8839" i="7"/>
  <c r="AH8855" i="7"/>
  <c r="AH8872" i="7"/>
  <c r="AH8887" i="7"/>
  <c r="AH8903" i="7"/>
  <c r="AH8920" i="7"/>
  <c r="AH8935" i="7"/>
  <c r="AH8951" i="7"/>
  <c r="AH8968" i="7"/>
  <c r="AH8983" i="7"/>
  <c r="AH8999" i="7"/>
  <c r="AH9016" i="7"/>
  <c r="AH9031" i="7"/>
  <c r="AH9047" i="7"/>
  <c r="AH9064" i="7"/>
  <c r="AH9079" i="7"/>
  <c r="AH9095" i="7"/>
  <c r="AH9112" i="7"/>
  <c r="AH9127" i="7"/>
  <c r="AH9143" i="7"/>
  <c r="AH9160" i="7"/>
  <c r="AH9175" i="7"/>
  <c r="AH9191" i="7"/>
  <c r="AH9208" i="7"/>
  <c r="AH9223" i="7"/>
  <c r="AH9239" i="7"/>
  <c r="AH9256" i="7"/>
  <c r="AH9271" i="7"/>
  <c r="AH9287" i="7"/>
  <c r="AH9304" i="7"/>
  <c r="AH9319" i="7"/>
  <c r="AH9335" i="7"/>
  <c r="AH9352" i="7"/>
  <c r="AH9366" i="7"/>
  <c r="AH9381" i="7"/>
  <c r="AH9395" i="7"/>
  <c r="AH6609" i="7"/>
  <c r="AH6961" i="7"/>
  <c r="AH7280" i="7"/>
  <c r="AH7517" i="7"/>
  <c r="AH7687" i="7"/>
  <c r="AH7844" i="7"/>
  <c r="AH7977" i="7"/>
  <c r="AH8017" i="7"/>
  <c r="AH8053" i="7"/>
  <c r="AH8085" i="7"/>
  <c r="AH8109" i="7"/>
  <c r="AH6651" i="7"/>
  <c r="AH6987" i="7"/>
  <c r="AH7305" i="7"/>
  <c r="AH7535" i="7"/>
  <c r="AH7700" i="7"/>
  <c r="AH7857" i="7"/>
  <c r="AH7981" i="7"/>
  <c r="AH8019" i="7"/>
  <c r="AH8055" i="7"/>
  <c r="AH8086" i="7"/>
  <c r="AH8110" i="7"/>
  <c r="AH6769" i="7"/>
  <c r="AH7097" i="7"/>
  <c r="AH7383" i="7"/>
  <c r="AH7594" i="7"/>
  <c r="AH7752" i="7"/>
  <c r="AH7909" i="7"/>
  <c r="AH7995" i="7"/>
  <c r="AH8031" i="7"/>
  <c r="AH8067" i="7"/>
  <c r="AH8095" i="7"/>
  <c r="AH8118" i="7"/>
  <c r="AH8139" i="7"/>
  <c r="AH8158" i="7"/>
  <c r="AH8179" i="7"/>
  <c r="AH8200" i="7"/>
  <c r="AH8221" i="7"/>
  <c r="AH8241" i="7"/>
  <c r="AH8262" i="7"/>
  <c r="AH8283" i="7"/>
  <c r="AH8302" i="7"/>
  <c r="AH8323" i="7"/>
  <c r="AH8344" i="7"/>
  <c r="AH8365" i="7"/>
  <c r="AH8385" i="7"/>
  <c r="AH8406" i="7"/>
  <c r="AH8427" i="7"/>
  <c r="AH8446" i="7"/>
  <c r="AH8467" i="7"/>
  <c r="AH8488" i="7"/>
  <c r="AH8509" i="7"/>
  <c r="AH8529" i="7"/>
  <c r="AH8550" i="7"/>
  <c r="AH8571" i="7"/>
  <c r="AH8589" i="7"/>
  <c r="AH8607" i="7"/>
  <c r="AH8623" i="7"/>
  <c r="AH8639" i="7"/>
  <c r="AH8656" i="7"/>
  <c r="AH8671" i="7"/>
  <c r="AH8687" i="7"/>
  <c r="AH8704" i="7"/>
  <c r="AH8719" i="7"/>
  <c r="AH8735" i="7"/>
  <c r="AH8752" i="7"/>
  <c r="AH8767" i="7"/>
  <c r="AH8783" i="7"/>
  <c r="AH8800" i="7"/>
  <c r="AH8815" i="7"/>
  <c r="AH8831" i="7"/>
  <c r="AH8848" i="7"/>
  <c r="AH8863" i="7"/>
  <c r="AH8879" i="7"/>
  <c r="AH8896" i="7"/>
  <c r="AH8911" i="7"/>
  <c r="AH8927" i="7"/>
  <c r="AH6683" i="7"/>
  <c r="AH7325" i="7"/>
  <c r="AH7713" i="7"/>
  <c r="AH7983" i="7"/>
  <c r="AH8059" i="7"/>
  <c r="AH8113" i="7"/>
  <c r="AH8140" i="7"/>
  <c r="AH8164" i="7"/>
  <c r="AH8188" i="7"/>
  <c r="AH8214" i="7"/>
  <c r="AH8238" i="7"/>
  <c r="AH8263" i="7"/>
  <c r="AH8287" i="7"/>
  <c r="AH8311" i="7"/>
  <c r="AH8337" i="7"/>
  <c r="AH8361" i="7"/>
  <c r="AH8386" i="7"/>
  <c r="AH8410" i="7"/>
  <c r="AH8434" i="7"/>
  <c r="AH8461" i="7"/>
  <c r="AH8485" i="7"/>
  <c r="AH8511" i="7"/>
  <c r="AH8535" i="7"/>
  <c r="AH8559" i="7"/>
  <c r="AH8583" i="7"/>
  <c r="AH8603" i="7"/>
  <c r="AH8625" i="7"/>
  <c r="AH8644" i="7"/>
  <c r="AH8662" i="7"/>
  <c r="AH8682" i="7"/>
  <c r="AH8701" i="7"/>
  <c r="AH8721" i="7"/>
  <c r="AH8740" i="7"/>
  <c r="AH8758" i="7"/>
  <c r="AH8778" i="7"/>
  <c r="AH8797" i="7"/>
  <c r="AH8817" i="7"/>
  <c r="AH8836" i="7"/>
  <c r="AH8854" i="7"/>
  <c r="AH8874" i="7"/>
  <c r="AH8893" i="7"/>
  <c r="AH8913" i="7"/>
  <c r="AH8932" i="7"/>
  <c r="AH8949" i="7"/>
  <c r="AH8967" i="7"/>
  <c r="AH8985" i="7"/>
  <c r="AH9003" i="7"/>
  <c r="AH9019" i="7"/>
  <c r="AH9037" i="7"/>
  <c r="AH9054" i="7"/>
  <c r="AH9071" i="7"/>
  <c r="AH9089" i="7"/>
  <c r="AH9106" i="7"/>
  <c r="AH9124" i="7"/>
  <c r="AH9141" i="7"/>
  <c r="AH9159" i="7"/>
  <c r="AH9177" i="7"/>
  <c r="AH9195" i="7"/>
  <c r="AH9211" i="7"/>
  <c r="AH9229" i="7"/>
  <c r="AH9246" i="7"/>
  <c r="AH9263" i="7"/>
  <c r="AH9281" i="7"/>
  <c r="AH9298" i="7"/>
  <c r="AH9316" i="7"/>
  <c r="AH9333" i="7"/>
  <c r="AH9351" i="7"/>
  <c r="AH9367" i="7"/>
  <c r="AH9383" i="7"/>
  <c r="AH9399" i="7"/>
  <c r="AH9413" i="7"/>
  <c r="AH9427" i="7"/>
  <c r="AH9442" i="7"/>
  <c r="AH9456" i="7"/>
  <c r="AH9471" i="7"/>
  <c r="AH9485" i="7"/>
  <c r="AH9499" i="7"/>
  <c r="AH9514" i="7"/>
  <c r="AH9528" i="7"/>
  <c r="AH9543" i="7"/>
  <c r="AH9555" i="7"/>
  <c r="AH9567" i="7"/>
  <c r="AH9579" i="7"/>
  <c r="AH9591" i="7"/>
  <c r="AH9603" i="7"/>
  <c r="AH9615" i="7"/>
  <c r="AH9627" i="7"/>
  <c r="AH9639" i="7"/>
  <c r="AH9651" i="7"/>
  <c r="AH9663" i="7"/>
  <c r="AH9675" i="7"/>
  <c r="AH9687" i="7"/>
  <c r="AH9699" i="7"/>
  <c r="AH9711" i="7"/>
  <c r="AH9723" i="7"/>
  <c r="AH9735" i="7"/>
  <c r="AH9747" i="7"/>
  <c r="AH9759" i="7"/>
  <c r="AH9771" i="7"/>
  <c r="AH9783" i="7"/>
  <c r="AH9795" i="7"/>
  <c r="AH7016" i="7"/>
  <c r="AH7551" i="7"/>
  <c r="AH7870" i="7"/>
  <c r="AH8023" i="7"/>
  <c r="AH8089" i="7"/>
  <c r="AH8127" i="7"/>
  <c r="AH8152" i="7"/>
  <c r="AH8176" i="7"/>
  <c r="AH8202" i="7"/>
  <c r="AH8226" i="7"/>
  <c r="AH8250" i="7"/>
  <c r="AH8275" i="7"/>
  <c r="AH8299" i="7"/>
  <c r="AH8325" i="7"/>
  <c r="AH8349" i="7"/>
  <c r="AH8373" i="7"/>
  <c r="AH8398" i="7"/>
  <c r="AH8422" i="7"/>
  <c r="AH8449" i="7"/>
  <c r="AH8473" i="7"/>
  <c r="AH8497" i="7"/>
  <c r="AH8523" i="7"/>
  <c r="AH8547" i="7"/>
  <c r="AH8572" i="7"/>
  <c r="AH8593" i="7"/>
  <c r="AH8614" i="7"/>
  <c r="AH8634" i="7"/>
  <c r="AH8653" i="7"/>
  <c r="AH8673" i="7"/>
  <c r="AH8692" i="7"/>
  <c r="AH8710" i="7"/>
  <c r="AH8730" i="7"/>
  <c r="AH8749" i="7"/>
  <c r="AH8769" i="7"/>
  <c r="AH8788" i="7"/>
  <c r="AH8806" i="7"/>
  <c r="AH8826" i="7"/>
  <c r="AH8845" i="7"/>
  <c r="AH8865" i="7"/>
  <c r="AH8884" i="7"/>
  <c r="AH8902" i="7"/>
  <c r="AH8922" i="7"/>
  <c r="AH8941" i="7"/>
  <c r="AH8958" i="7"/>
  <c r="AH8975" i="7"/>
  <c r="AH8993" i="7"/>
  <c r="AH9010" i="7"/>
  <c r="AH9028" i="7"/>
  <c r="AH9045" i="7"/>
  <c r="AH9063" i="7"/>
  <c r="AH9081" i="7"/>
  <c r="AH9099" i="7"/>
  <c r="AH9115" i="7"/>
  <c r="AH9133" i="7"/>
  <c r="AH9150" i="7"/>
  <c r="AH9167" i="7"/>
  <c r="AH9185" i="7"/>
  <c r="AH9202" i="7"/>
  <c r="AH9220" i="7"/>
  <c r="AH9237" i="7"/>
  <c r="AH9255" i="7"/>
  <c r="AH9273" i="7"/>
  <c r="AH9291" i="7"/>
  <c r="AH9307" i="7"/>
  <c r="AH9325" i="7"/>
  <c r="AH9342" i="7"/>
  <c r="AH9359" i="7"/>
  <c r="AH9375" i="7"/>
  <c r="AH9390" i="7"/>
  <c r="AH9406" i="7"/>
  <c r="AH9420" i="7"/>
  <c r="AH9435" i="7"/>
  <c r="AH9449" i="7"/>
  <c r="AH9463" i="7"/>
  <c r="AH9478" i="7"/>
  <c r="AH9492" i="7"/>
  <c r="AH9507" i="7"/>
  <c r="AH9521" i="7"/>
  <c r="AH9535" i="7"/>
  <c r="AH9549" i="7"/>
  <c r="AH9561" i="7"/>
  <c r="AH9573" i="7"/>
  <c r="AH9585" i="7"/>
  <c r="AH9597" i="7"/>
  <c r="AH9609" i="7"/>
  <c r="AH7179" i="7"/>
  <c r="AH7660" i="7"/>
  <c r="AH7993" i="7"/>
  <c r="AH8079" i="7"/>
  <c r="AH8130" i="7"/>
  <c r="AH8157" i="7"/>
  <c r="AH8187" i="7"/>
  <c r="AH8217" i="7"/>
  <c r="AH8247" i="7"/>
  <c r="AH8277" i="7"/>
  <c r="AH8307" i="7"/>
  <c r="AH8335" i="7"/>
  <c r="AH8367" i="7"/>
  <c r="AH8394" i="7"/>
  <c r="AH8425" i="7"/>
  <c r="AH8454" i="7"/>
  <c r="AH8482" i="7"/>
  <c r="AH8514" i="7"/>
  <c r="AH8542" i="7"/>
  <c r="AH8574" i="7"/>
  <c r="AH8599" i="7"/>
  <c r="AH8622" i="7"/>
  <c r="AH8646" i="7"/>
  <c r="AH8669" i="7"/>
  <c r="AH8693" i="7"/>
  <c r="AH8716" i="7"/>
  <c r="AH7207" i="7"/>
  <c r="AH7726" i="7"/>
  <c r="AH8005" i="7"/>
  <c r="AH8080" i="7"/>
  <c r="AH8131" i="7"/>
  <c r="AH8161" i="7"/>
  <c r="AH8191" i="7"/>
  <c r="AH8218" i="7"/>
  <c r="AH8248" i="7"/>
  <c r="AH8278" i="7"/>
  <c r="AH8308" i="7"/>
  <c r="AH8338" i="7"/>
  <c r="AH8368" i="7"/>
  <c r="AH8397" i="7"/>
  <c r="AH8428" i="7"/>
  <c r="AH8455" i="7"/>
  <c r="AH8487" i="7"/>
  <c r="AH8515" i="7"/>
  <c r="AH8545" i="7"/>
  <c r="AH8575" i="7"/>
  <c r="AH8601" i="7"/>
  <c r="AH8626" i="7"/>
  <c r="AH8649" i="7"/>
  <c r="AH8670" i="7"/>
  <c r="AH8694" i="7"/>
  <c r="AH8717" i="7"/>
  <c r="AH8741" i="7"/>
  <c r="AH8764" i="7"/>
  <c r="AH8787" i="7"/>
  <c r="AH8811" i="7"/>
  <c r="AH8833" i="7"/>
  <c r="AH7232" i="7"/>
  <c r="AH7739" i="7"/>
  <c r="AH8007" i="7"/>
  <c r="AH8091" i="7"/>
  <c r="AH8133" i="7"/>
  <c r="AH8163" i="7"/>
  <c r="AH8193" i="7"/>
  <c r="AH8223" i="7"/>
  <c r="AH8253" i="7"/>
  <c r="AH8281" i="7"/>
  <c r="AH8310" i="7"/>
  <c r="AH8341" i="7"/>
  <c r="AH8370" i="7"/>
  <c r="AH8401" i="7"/>
  <c r="AH8430" i="7"/>
  <c r="AH8458" i="7"/>
  <c r="AH8490" i="7"/>
  <c r="AH8517" i="7"/>
  <c r="AH8548" i="7"/>
  <c r="AH8577" i="7"/>
  <c r="AH8602" i="7"/>
  <c r="AH8627" i="7"/>
  <c r="AH8650" i="7"/>
  <c r="AH8674" i="7"/>
  <c r="AH8697" i="7"/>
  <c r="AH8718" i="7"/>
  <c r="AH8742" i="7"/>
  <c r="AH5933" i="7"/>
  <c r="AH7345" i="7"/>
  <c r="AH7791" i="7"/>
  <c r="AH8011" i="7"/>
  <c r="AH8092" i="7"/>
  <c r="AH8134" i="7"/>
  <c r="AH8166" i="7"/>
  <c r="AH8194" i="7"/>
  <c r="AH8224" i="7"/>
  <c r="AH8254" i="7"/>
  <c r="AH8284" i="7"/>
  <c r="AH8314" i="7"/>
  <c r="AH8343" i="7"/>
  <c r="AH8371" i="7"/>
  <c r="AH8403" i="7"/>
  <c r="AH8431" i="7"/>
  <c r="AH8463" i="7"/>
  <c r="AH8491" i="7"/>
  <c r="AH8521" i="7"/>
  <c r="AH8551" i="7"/>
  <c r="AH8578" i="7"/>
  <c r="AH8605" i="7"/>
  <c r="AH8629" i="7"/>
  <c r="AH8651" i="7"/>
  <c r="AH8675" i="7"/>
  <c r="AH8698" i="7"/>
  <c r="AH8722" i="7"/>
  <c r="AH8745" i="7"/>
  <c r="AH8766" i="7"/>
  <c r="AH8790" i="7"/>
  <c r="AH8813" i="7"/>
  <c r="AH8837" i="7"/>
  <c r="AH8860" i="7"/>
  <c r="AH8883" i="7"/>
  <c r="AH8907" i="7"/>
  <c r="AH8929" i="7"/>
  <c r="AH8950" i="7"/>
  <c r="AH8971" i="7"/>
  <c r="AH8992" i="7"/>
  <c r="AH9013" i="7"/>
  <c r="AH9034" i="7"/>
  <c r="AH9055" i="7"/>
  <c r="AH9076" i="7"/>
  <c r="AH9097" i="7"/>
  <c r="AH9118" i="7"/>
  <c r="AH9138" i="7"/>
  <c r="AH9161" i="7"/>
  <c r="AH9181" i="7"/>
  <c r="AH9201" i="7"/>
  <c r="AH9222" i="7"/>
  <c r="AH9244" i="7"/>
  <c r="AH9265" i="7"/>
  <c r="AH9285" i="7"/>
  <c r="AH9306" i="7"/>
  <c r="AH9328" i="7"/>
  <c r="AH9347" i="7"/>
  <c r="AH9369" i="7"/>
  <c r="AH9387" i="7"/>
  <c r="AH9405" i="7"/>
  <c r="AH9423" i="7"/>
  <c r="AH9439" i="7"/>
  <c r="AH9457" i="7"/>
  <c r="AH9474" i="7"/>
  <c r="AH9491" i="7"/>
  <c r="AH9509" i="7"/>
  <c r="AH9526" i="7"/>
  <c r="AH9544" i="7"/>
  <c r="AH9558" i="7"/>
  <c r="AH9572" i="7"/>
  <c r="AH9587" i="7"/>
  <c r="AH9601" i="7"/>
  <c r="AH9616" i="7"/>
  <c r="AH9629" i="7"/>
  <c r="AH9642" i="7"/>
  <c r="AH9655" i="7"/>
  <c r="AH9668" i="7"/>
  <c r="AH9681" i="7"/>
  <c r="AH9694" i="7"/>
  <c r="AH9707" i="7"/>
  <c r="AH9720" i="7"/>
  <c r="AH9733" i="7"/>
  <c r="AH9746" i="7"/>
  <c r="AH9760" i="7"/>
  <c r="AH9773" i="7"/>
  <c r="AH9786" i="7"/>
  <c r="AH9799" i="7"/>
  <c r="AH6197" i="7"/>
  <c r="AH7364" i="7"/>
  <c r="AH7804" i="7"/>
  <c r="AH8025" i="7"/>
  <c r="AH8101" i="7"/>
  <c r="AH8137" i="7"/>
  <c r="AH8167" i="7"/>
  <c r="AH8197" i="7"/>
  <c r="AH8227" i="7"/>
  <c r="AH8257" i="7"/>
  <c r="AH8286" i="7"/>
  <c r="AH8317" i="7"/>
  <c r="AH8346" i="7"/>
  <c r="AH8377" i="7"/>
  <c r="AH8404" i="7"/>
  <c r="AH8433" i="7"/>
  <c r="AH8464" i="7"/>
  <c r="AH8493" i="7"/>
  <c r="AH8524" i="7"/>
  <c r="AH8553" i="7"/>
  <c r="AH8581" i="7"/>
  <c r="AH8608" i="7"/>
  <c r="AH8631" i="7"/>
  <c r="AH8655" i="7"/>
  <c r="AH8677" i="7"/>
  <c r="AH8699" i="7"/>
  <c r="AH8723" i="7"/>
  <c r="AH6713" i="7"/>
  <c r="AH7441" i="7"/>
  <c r="AH7818" i="7"/>
  <c r="AH8029" i="7"/>
  <c r="AH8103" i="7"/>
  <c r="AH8142" i="7"/>
  <c r="AH8170" i="7"/>
  <c r="AH8199" i="7"/>
  <c r="AH8229" i="7"/>
  <c r="AH8259" i="7"/>
  <c r="AH8289" i="7"/>
  <c r="AH8319" i="7"/>
  <c r="AH8347" i="7"/>
  <c r="AH8379" i="7"/>
  <c r="AH8407" i="7"/>
  <c r="AH8439" i="7"/>
  <c r="AH8466" i="7"/>
  <c r="AH8494" i="7"/>
  <c r="AH8526" i="7"/>
  <c r="AH8554" i="7"/>
  <c r="AH8584" i="7"/>
  <c r="AH8610" i="7"/>
  <c r="AH8633" i="7"/>
  <c r="AH8657" i="7"/>
  <c r="AH8679" i="7"/>
  <c r="AH8703" i="7"/>
  <c r="AH8725" i="7"/>
  <c r="AH8747" i="7"/>
  <c r="AH8771" i="7"/>
  <c r="AH8794" i="7"/>
  <c r="AH8818" i="7"/>
  <c r="AH8841" i="7"/>
  <c r="AH8862" i="7"/>
  <c r="AH8886" i="7"/>
  <c r="AH8909" i="7"/>
  <c r="AH8933" i="7"/>
  <c r="AH8955" i="7"/>
  <c r="AH8974" i="7"/>
  <c r="AH8995" i="7"/>
  <c r="AH9017" i="7"/>
  <c r="AH9039" i="7"/>
  <c r="AH9058" i="7"/>
  <c r="AH9078" i="7"/>
  <c r="AH9101" i="7"/>
  <c r="AH9121" i="7"/>
  <c r="AH9142" i="7"/>
  <c r="AH9163" i="7"/>
  <c r="AH9184" i="7"/>
  <c r="AH9205" i="7"/>
  <c r="AH9226" i="7"/>
  <c r="AH9247" i="7"/>
  <c r="AH9268" i="7"/>
  <c r="AH9289" i="7"/>
  <c r="AH9310" i="7"/>
  <c r="AH9330" i="7"/>
  <c r="AH9353" i="7"/>
  <c r="AH9371" i="7"/>
  <c r="AH9389" i="7"/>
  <c r="AH9408" i="7"/>
  <c r="AH9425" i="7"/>
  <c r="AH9443" i="7"/>
  <c r="AH9460" i="7"/>
  <c r="AH9477" i="7"/>
  <c r="AH9495" i="7"/>
  <c r="AH9511" i="7"/>
  <c r="AH9529" i="7"/>
  <c r="AH9546" i="7"/>
  <c r="AH9560" i="7"/>
  <c r="AH9575" i="7"/>
  <c r="AH9589" i="7"/>
  <c r="AH9604" i="7"/>
  <c r="AH9618" i="7"/>
  <c r="AH9631" i="7"/>
  <c r="AH9644" i="7"/>
  <c r="AH9657" i="7"/>
  <c r="AH9670" i="7"/>
  <c r="AH9683" i="7"/>
  <c r="AH9696" i="7"/>
  <c r="AH9709" i="7"/>
  <c r="AH9722" i="7"/>
  <c r="AH9736" i="7"/>
  <c r="AH9749" i="7"/>
  <c r="AH9762" i="7"/>
  <c r="AH9775" i="7"/>
  <c r="AH9788" i="7"/>
  <c r="AH9801" i="7"/>
  <c r="AH9813" i="7"/>
  <c r="AH9825" i="7"/>
  <c r="AH9837" i="7"/>
  <c r="AH9849" i="7"/>
  <c r="AH9861" i="7"/>
  <c r="AH9873" i="7"/>
  <c r="AH9885" i="7"/>
  <c r="AH9897" i="7"/>
  <c r="AH9909" i="7"/>
  <c r="AH9921" i="7"/>
  <c r="AH9933" i="7"/>
  <c r="AH9945" i="7"/>
  <c r="AH9957" i="7"/>
  <c r="AH9969" i="7"/>
  <c r="AH9981" i="7"/>
  <c r="AH9993" i="7"/>
  <c r="AH6741" i="7"/>
  <c r="AH7460" i="7"/>
  <c r="AH7883" i="7"/>
  <c r="AH8041" i="7"/>
  <c r="AH8104" i="7"/>
  <c r="AH8143" i="7"/>
  <c r="AH8173" i="7"/>
  <c r="AH8203" i="7"/>
  <c r="AH8233" i="7"/>
  <c r="AH8260" i="7"/>
  <c r="AH8290" i="7"/>
  <c r="AH8320" i="7"/>
  <c r="AH8350" i="7"/>
  <c r="AH8380" i="7"/>
  <c r="AH8409" i="7"/>
  <c r="AH8440" i="7"/>
  <c r="AH8469" i="7"/>
  <c r="AH8500" i="7"/>
  <c r="AH8527" i="7"/>
  <c r="AH8557" i="7"/>
  <c r="AH8586" i="7"/>
  <c r="AH8611" i="7"/>
  <c r="AH8635" i="7"/>
  <c r="AH8658" i="7"/>
  <c r="AH8681" i="7"/>
  <c r="AH8705" i="7"/>
  <c r="AH8727" i="7"/>
  <c r="AH8751" i="7"/>
  <c r="AH6851" i="7"/>
  <c r="AH7479" i="7"/>
  <c r="AH7896" i="7"/>
  <c r="AH8043" i="7"/>
  <c r="AH8115" i="7"/>
  <c r="AH8145" i="7"/>
  <c r="AH8175" i="7"/>
  <c r="AH8205" i="7"/>
  <c r="AH8235" i="7"/>
  <c r="AH8265" i="7"/>
  <c r="AH8295" i="7"/>
  <c r="AH8322" i="7"/>
  <c r="AH8353" i="7"/>
  <c r="AH8382" i="7"/>
  <c r="AH8413" i="7"/>
  <c r="AH8442" i="7"/>
  <c r="AH8470" i="7"/>
  <c r="AH8502" i="7"/>
  <c r="AH8530" i="7"/>
  <c r="AH8562" i="7"/>
  <c r="AH8587" i="7"/>
  <c r="AH8613" i="7"/>
  <c r="AH8637" i="7"/>
  <c r="AH8659" i="7"/>
  <c r="AH8683" i="7"/>
  <c r="AH8706" i="7"/>
  <c r="AH8729" i="7"/>
  <c r="AH6877" i="7"/>
  <c r="AH7566" i="7"/>
  <c r="AH7947" i="7"/>
  <c r="AH8047" i="7"/>
  <c r="AH8116" i="7"/>
  <c r="AH8146" i="7"/>
  <c r="AH8178" i="7"/>
  <c r="AH8206" i="7"/>
  <c r="AH8236" i="7"/>
  <c r="AH8266" i="7"/>
  <c r="AH8296" i="7"/>
  <c r="AH8326" i="7"/>
  <c r="AH8356" i="7"/>
  <c r="AH8383" i="7"/>
  <c r="AH8415" i="7"/>
  <c r="AH8443" i="7"/>
  <c r="AH8475" i="7"/>
  <c r="AH8503" i="7"/>
  <c r="AH8533" i="7"/>
  <c r="AH8563" i="7"/>
  <c r="AH8590" i="7"/>
  <c r="AH8617" i="7"/>
  <c r="AH8638" i="7"/>
  <c r="AH8661" i="7"/>
  <c r="AH8685" i="7"/>
  <c r="AH8707" i="7"/>
  <c r="AH8731" i="7"/>
  <c r="AH6905" i="7"/>
  <c r="AH7580" i="7"/>
  <c r="AH7959" i="7"/>
  <c r="AH8061" i="7"/>
  <c r="AH8119" i="7"/>
  <c r="AH8151" i="7"/>
  <c r="AH8181" i="7"/>
  <c r="AH8209" i="7"/>
  <c r="AH8239" i="7"/>
  <c r="AH8269" i="7"/>
  <c r="AH8298" i="7"/>
  <c r="AH8329" i="7"/>
  <c r="AH8358" i="7"/>
  <c r="AH8389" i="7"/>
  <c r="AH8418" i="7"/>
  <c r="AH8445" i="7"/>
  <c r="AH8476" i="7"/>
  <c r="AH8505" i="7"/>
  <c r="AH8536" i="7"/>
  <c r="AH8565" i="7"/>
  <c r="AH8591" i="7"/>
  <c r="AH8619" i="7"/>
  <c r="AH8641" i="7"/>
  <c r="AH8665" i="7"/>
  <c r="AH8686" i="7"/>
  <c r="AH8709" i="7"/>
  <c r="AH8733" i="7"/>
  <c r="AH8755" i="7"/>
  <c r="AH8779" i="7"/>
  <c r="AH8802" i="7"/>
  <c r="AH8825" i="7"/>
  <c r="AH8849" i="7"/>
  <c r="AH8871" i="7"/>
  <c r="AH8895" i="7"/>
  <c r="AH8917" i="7"/>
  <c r="AH8939" i="7"/>
  <c r="AH8961" i="7"/>
  <c r="AH8981" i="7"/>
  <c r="AH9004" i="7"/>
  <c r="AH9023" i="7"/>
  <c r="AH9043" i="7"/>
  <c r="AH9066" i="7"/>
  <c r="AH9087" i="7"/>
  <c r="AH9107" i="7"/>
  <c r="AH9129" i="7"/>
  <c r="AH9149" i="7"/>
  <c r="AH9171" i="7"/>
  <c r="AH9190" i="7"/>
  <c r="AH9213" i="7"/>
  <c r="AH9233" i="7"/>
  <c r="AH9253" i="7"/>
  <c r="AH9275" i="7"/>
  <c r="AH9295" i="7"/>
  <c r="AH9317" i="7"/>
  <c r="AH9339" i="7"/>
  <c r="AH9358" i="7"/>
  <c r="AH9377" i="7"/>
  <c r="AH9396" i="7"/>
  <c r="AH9414" i="7"/>
  <c r="AH9431" i="7"/>
  <c r="AH9448" i="7"/>
  <c r="AH9466" i="7"/>
  <c r="AH9483" i="7"/>
  <c r="AH9501" i="7"/>
  <c r="AH9517" i="7"/>
  <c r="AH9534" i="7"/>
  <c r="AH9551" i="7"/>
  <c r="AH9565" i="7"/>
  <c r="AH9580" i="7"/>
  <c r="AH9594" i="7"/>
  <c r="AH9608" i="7"/>
  <c r="AH9622" i="7"/>
  <c r="AH9635" i="7"/>
  <c r="AH9648" i="7"/>
  <c r="AH9661" i="7"/>
  <c r="AH9674" i="7"/>
  <c r="AH9688" i="7"/>
  <c r="AH9701" i="7"/>
  <c r="AH9714" i="7"/>
  <c r="AH9727" i="7"/>
  <c r="AH9740" i="7"/>
  <c r="AH9753" i="7"/>
  <c r="AH9766" i="7"/>
  <c r="AH9779" i="7"/>
  <c r="AH9792" i="7"/>
  <c r="AH7043" i="7"/>
  <c r="AH7634" i="7"/>
  <c r="AH7965" i="7"/>
  <c r="AH8065" i="7"/>
  <c r="AH8122" i="7"/>
  <c r="AH8154" i="7"/>
  <c r="AH8182" i="7"/>
  <c r="AH8212" i="7"/>
  <c r="AH8242" i="7"/>
  <c r="AH8271" i="7"/>
  <c r="AH8301" i="7"/>
  <c r="AH8331" i="7"/>
  <c r="AH8359" i="7"/>
  <c r="AH8391" i="7"/>
  <c r="AH8419" i="7"/>
  <c r="AH8451" i="7"/>
  <c r="AH8479" i="7"/>
  <c r="AH8506" i="7"/>
  <c r="AH8538" i="7"/>
  <c r="AH8566" i="7"/>
  <c r="AH8595" i="7"/>
  <c r="AH8620" i="7"/>
  <c r="AH8643" i="7"/>
  <c r="AH8667" i="7"/>
  <c r="AH8689" i="7"/>
  <c r="AH8713" i="7"/>
  <c r="AH8734" i="7"/>
  <c r="AH8757" i="7"/>
  <c r="AH8781" i="7"/>
  <c r="AH8803" i="7"/>
  <c r="AH8827" i="7"/>
  <c r="AH8850" i="7"/>
  <c r="AH7069" i="7"/>
  <c r="AH7647" i="7"/>
  <c r="AH7989" i="7"/>
  <c r="AH8077" i="7"/>
  <c r="AH8125" i="7"/>
  <c r="AH8155" i="7"/>
  <c r="AH8185" i="7"/>
  <c r="AH8215" i="7"/>
  <c r="AH8245" i="7"/>
  <c r="AH8274" i="7"/>
  <c r="AH8305" i="7"/>
  <c r="AH8332" i="7"/>
  <c r="AH8362" i="7"/>
  <c r="AH8392" i="7"/>
  <c r="AH8421" i="7"/>
  <c r="AH8452" i="7"/>
  <c r="AH8481" i="7"/>
  <c r="AH8512" i="7"/>
  <c r="AH8541" i="7"/>
  <c r="AH8569" i="7"/>
  <c r="AH8596" i="7"/>
  <c r="AH8621" i="7"/>
  <c r="AH8645" i="7"/>
  <c r="AH8668" i="7"/>
  <c r="AH8691" i="7"/>
  <c r="AH8715" i="7"/>
  <c r="AH8737" i="7"/>
  <c r="AH8761" i="7"/>
  <c r="AH8782" i="7"/>
  <c r="AH8805" i="7"/>
  <c r="AH8829" i="7"/>
  <c r="AH8851" i="7"/>
  <c r="AH8875" i="7"/>
  <c r="AH8898" i="7"/>
  <c r="AH8921" i="7"/>
  <c r="AH8944" i="7"/>
  <c r="AH8963" i="7"/>
  <c r="AH8986" i="7"/>
  <c r="AH9006" i="7"/>
  <c r="AH9027" i="7"/>
  <c r="AH9049" i="7"/>
  <c r="AH9069" i="7"/>
  <c r="AH9090" i="7"/>
  <c r="AH9111" i="7"/>
  <c r="AH9131" i="7"/>
  <c r="AH9153" i="7"/>
  <c r="AH9173" i="7"/>
  <c r="AH9196" i="7"/>
  <c r="AH9215" i="7"/>
  <c r="AH9235" i="7"/>
  <c r="AH9258" i="7"/>
  <c r="AH9279" i="7"/>
  <c r="AH9299" i="7"/>
  <c r="AH9321" i="7"/>
  <c r="AH9341" i="7"/>
  <c r="AH9361" i="7"/>
  <c r="AH9379" i="7"/>
  <c r="AH9400" i="7"/>
  <c r="AH9417" i="7"/>
  <c r="AH9433" i="7"/>
  <c r="AH9451" i="7"/>
  <c r="AH9468" i="7"/>
  <c r="AH9486" i="7"/>
  <c r="AH9503" i="7"/>
  <c r="AH9520" i="7"/>
  <c r="AH9538" i="7"/>
  <c r="AH9553" i="7"/>
  <c r="AH9568" i="7"/>
  <c r="AH9582" i="7"/>
  <c r="AH9596" i="7"/>
  <c r="AH9611" i="7"/>
  <c r="AH9624" i="7"/>
  <c r="AH9637" i="7"/>
  <c r="AH9650" i="7"/>
  <c r="AH9664" i="7"/>
  <c r="AH9677" i="7"/>
  <c r="AH9690" i="7"/>
  <c r="AH9703" i="7"/>
  <c r="AH9716" i="7"/>
  <c r="AH9729" i="7"/>
  <c r="AH9742" i="7"/>
  <c r="AH9755" i="7"/>
  <c r="AH9768" i="7"/>
  <c r="AH9781" i="7"/>
  <c r="AH9794" i="7"/>
  <c r="AH9807" i="7"/>
  <c r="AH9819" i="7"/>
  <c r="AH9831" i="7"/>
  <c r="AH9843" i="7"/>
  <c r="AH9855" i="7"/>
  <c r="AH9867" i="7"/>
  <c r="AH9879" i="7"/>
  <c r="AH9891" i="7"/>
  <c r="AH9903" i="7"/>
  <c r="AH9915" i="7"/>
  <c r="AH9927" i="7"/>
  <c r="AH9939" i="7"/>
  <c r="AH9951" i="7"/>
  <c r="AH9963" i="7"/>
  <c r="AH9975" i="7"/>
  <c r="AH9987" i="7"/>
  <c r="AH9999" i="7"/>
  <c r="AH8777" i="7"/>
  <c r="AH8823" i="7"/>
  <c r="AH8867" i="7"/>
  <c r="AH8901" i="7"/>
  <c r="AH8937" i="7"/>
  <c r="AH8969" i="7"/>
  <c r="AH8998" i="7"/>
  <c r="AH9030" i="7"/>
  <c r="AH9061" i="7"/>
  <c r="AH9093" i="7"/>
  <c r="AH9125" i="7"/>
  <c r="AH9155" i="7"/>
  <c r="AH9187" i="7"/>
  <c r="AH9219" i="7"/>
  <c r="AH9250" i="7"/>
  <c r="AH9282" i="7"/>
  <c r="AH9313" i="7"/>
  <c r="AH9345" i="7"/>
  <c r="AH9373" i="7"/>
  <c r="AH9402" i="7"/>
  <c r="AH9429" i="7"/>
  <c r="AH9454" i="7"/>
  <c r="AH9480" i="7"/>
  <c r="AH9505" i="7"/>
  <c r="AH9532" i="7"/>
  <c r="AH9556" i="7"/>
  <c r="AH9577" i="7"/>
  <c r="AH9599" i="7"/>
  <c r="AH9620" i="7"/>
  <c r="AH9640" i="7"/>
  <c r="AH9659" i="7"/>
  <c r="AH9679" i="7"/>
  <c r="AH9698" i="7"/>
  <c r="AH9718" i="7"/>
  <c r="AH9738" i="7"/>
  <c r="AH9757" i="7"/>
  <c r="AH9777" i="7"/>
  <c r="AH9797" i="7"/>
  <c r="AH9812" i="7"/>
  <c r="AH9827" i="7"/>
  <c r="AH9841" i="7"/>
  <c r="AH9856" i="7"/>
  <c r="AH9870" i="7"/>
  <c r="AH9884" i="7"/>
  <c r="AH9899" i="7"/>
  <c r="AH9913" i="7"/>
  <c r="AH9928" i="7"/>
  <c r="AH9942" i="7"/>
  <c r="AH9956" i="7"/>
  <c r="AH9971" i="7"/>
  <c r="AH9985" i="7"/>
  <c r="AH10000" i="7"/>
  <c r="AH8785" i="7"/>
  <c r="AH8830" i="7"/>
  <c r="AH8869" i="7"/>
  <c r="AH8905" i="7"/>
  <c r="AH8938" i="7"/>
  <c r="AH8970" i="7"/>
  <c r="AH9001" i="7"/>
  <c r="AH9033" i="7"/>
  <c r="AH9065" i="7"/>
  <c r="AH9094" i="7"/>
  <c r="AH9126" i="7"/>
  <c r="AH9157" i="7"/>
  <c r="AH9189" i="7"/>
  <c r="AH9221" i="7"/>
  <c r="AH9251" i="7"/>
  <c r="AH9283" i="7"/>
  <c r="AH9315" i="7"/>
  <c r="AH9346" i="7"/>
  <c r="AH9376" i="7"/>
  <c r="AH9403" i="7"/>
  <c r="AH9430" i="7"/>
  <c r="AH9455" i="7"/>
  <c r="AH9481" i="7"/>
  <c r="AH9508" i="7"/>
  <c r="AH9533" i="7"/>
  <c r="AH9557" i="7"/>
  <c r="AH9578" i="7"/>
  <c r="AH9600" i="7"/>
  <c r="AH9621" i="7"/>
  <c r="AH9641" i="7"/>
  <c r="AH9660" i="7"/>
  <c r="AH9680" i="7"/>
  <c r="AH9700" i="7"/>
  <c r="AH9719" i="7"/>
  <c r="AH9739" i="7"/>
  <c r="AH9758" i="7"/>
  <c r="AH9778" i="7"/>
  <c r="AH9798" i="7"/>
  <c r="AH9814" i="7"/>
  <c r="AH9828" i="7"/>
  <c r="AH9842" i="7"/>
  <c r="AH9857" i="7"/>
  <c r="AH9871" i="7"/>
  <c r="AH9886" i="7"/>
  <c r="AH9900" i="7"/>
  <c r="AH9914" i="7"/>
  <c r="AH9929" i="7"/>
  <c r="AH9943" i="7"/>
  <c r="AH9958" i="7"/>
  <c r="AH9972" i="7"/>
  <c r="AH9986" i="7"/>
  <c r="AH14" i="7"/>
  <c r="AH8789" i="7"/>
  <c r="AH8835" i="7"/>
  <c r="AH8873" i="7"/>
  <c r="AH8908" i="7"/>
  <c r="AH8943" i="7"/>
  <c r="AH8973" i="7"/>
  <c r="AH9005" i="7"/>
  <c r="AH9035" i="7"/>
  <c r="AH9067" i="7"/>
  <c r="AH9100" i="7"/>
  <c r="AH9130" i="7"/>
  <c r="AH9162" i="7"/>
  <c r="AH9193" i="7"/>
  <c r="AH9225" i="7"/>
  <c r="AH9257" i="7"/>
  <c r="AH9286" i="7"/>
  <c r="AH9318" i="7"/>
  <c r="AH9349" i="7"/>
  <c r="AH9378" i="7"/>
  <c r="AH9407" i="7"/>
  <c r="AH9432" i="7"/>
  <c r="AH9459" i="7"/>
  <c r="AH9484" i="7"/>
  <c r="AH9510" i="7"/>
  <c r="AH9537" i="7"/>
  <c r="AH9559" i="7"/>
  <c r="AH9581" i="7"/>
  <c r="AH9602" i="7"/>
  <c r="AH9623" i="7"/>
  <c r="AH9643" i="7"/>
  <c r="AH9662" i="7"/>
  <c r="AH9682" i="7"/>
  <c r="AH9702" i="7"/>
  <c r="AH9721" i="7"/>
  <c r="AH9741" i="7"/>
  <c r="AH9761" i="7"/>
  <c r="AH9780" i="7"/>
  <c r="AH9800" i="7"/>
  <c r="AH9815" i="7"/>
  <c r="AH9829" i="7"/>
  <c r="AH9844" i="7"/>
  <c r="AH9858" i="7"/>
  <c r="AH9872" i="7"/>
  <c r="AH9887" i="7"/>
  <c r="AH9901" i="7"/>
  <c r="AH9916" i="7"/>
  <c r="AH9930" i="7"/>
  <c r="AH9944" i="7"/>
  <c r="AH9959" i="7"/>
  <c r="AH9973" i="7"/>
  <c r="AH9988" i="7"/>
  <c r="AH8739" i="7"/>
  <c r="AH8793" i="7"/>
  <c r="AH8838" i="7"/>
  <c r="AH8877" i="7"/>
  <c r="AH8910" i="7"/>
  <c r="AH8945" i="7"/>
  <c r="AH8977" i="7"/>
  <c r="AH9007" i="7"/>
  <c r="AH9040" i="7"/>
  <c r="AH9070" i="7"/>
  <c r="AH9102" i="7"/>
  <c r="AH9135" i="7"/>
  <c r="AH9165" i="7"/>
  <c r="AH9197" i="7"/>
  <c r="AH9227" i="7"/>
  <c r="AH9259" i="7"/>
  <c r="AH9292" i="7"/>
  <c r="AH9322" i="7"/>
  <c r="AH9354" i="7"/>
  <c r="AH9382" i="7"/>
  <c r="AH9409" i="7"/>
  <c r="AH9436" i="7"/>
  <c r="AH9461" i="7"/>
  <c r="AH9487" i="7"/>
  <c r="AH9513" i="7"/>
  <c r="AH9539" i="7"/>
  <c r="AH9562" i="7"/>
  <c r="AH9583" i="7"/>
  <c r="AH9605" i="7"/>
  <c r="AH9625" i="7"/>
  <c r="AH9645" i="7"/>
  <c r="AH9665" i="7"/>
  <c r="AH9684" i="7"/>
  <c r="AH9704" i="7"/>
  <c r="AH9724" i="7"/>
  <c r="AH9743" i="7"/>
  <c r="AH9763" i="7"/>
  <c r="AH9782" i="7"/>
  <c r="AH9802" i="7"/>
  <c r="AH9816" i="7"/>
  <c r="AH9830" i="7"/>
  <c r="AH9845" i="7"/>
  <c r="AH9859" i="7"/>
  <c r="AH9874" i="7"/>
  <c r="AH9888" i="7"/>
  <c r="AH9902" i="7"/>
  <c r="AH9917" i="7"/>
  <c r="AH9931" i="7"/>
  <c r="AH9946" i="7"/>
  <c r="AH9960" i="7"/>
  <c r="AH9974" i="7"/>
  <c r="AH9989" i="7"/>
  <c r="AH8746" i="7"/>
  <c r="AH8795" i="7"/>
  <c r="AH8842" i="7"/>
  <c r="AH8878" i="7"/>
  <c r="AH8914" i="7"/>
  <c r="AH8946" i="7"/>
  <c r="AH8979" i="7"/>
  <c r="AH9009" i="7"/>
  <c r="AH9041" i="7"/>
  <c r="AH9073" i="7"/>
  <c r="AH9103" i="7"/>
  <c r="AH9136" i="7"/>
  <c r="AH9166" i="7"/>
  <c r="AH9198" i="7"/>
  <c r="AH9231" i="7"/>
  <c r="AH9261" i="7"/>
  <c r="AH9293" i="7"/>
  <c r="AH9323" i="7"/>
  <c r="AH9355" i="7"/>
  <c r="AH9384" i="7"/>
  <c r="AH9411" i="7"/>
  <c r="AH9437" i="7"/>
  <c r="AH9462" i="7"/>
  <c r="AH9489" i="7"/>
  <c r="AH9515" i="7"/>
  <c r="AH9540" i="7"/>
  <c r="AH9563" i="7"/>
  <c r="AH9584" i="7"/>
  <c r="AH9606" i="7"/>
  <c r="AH9626" i="7"/>
  <c r="AH9646" i="7"/>
  <c r="AH9666" i="7"/>
  <c r="AH9685" i="7"/>
  <c r="AH9705" i="7"/>
  <c r="AH9725" i="7"/>
  <c r="AH9744" i="7"/>
  <c r="AH9764" i="7"/>
  <c r="AH9784" i="7"/>
  <c r="AH9803" i="7"/>
  <c r="AH9817" i="7"/>
  <c r="AH9832" i="7"/>
  <c r="AH9846" i="7"/>
  <c r="AH9860" i="7"/>
  <c r="AH9875" i="7"/>
  <c r="AH9889" i="7"/>
  <c r="AH9904" i="7"/>
  <c r="AH9918" i="7"/>
  <c r="AH9932" i="7"/>
  <c r="AH9947" i="7"/>
  <c r="AH9961" i="7"/>
  <c r="AH9976" i="7"/>
  <c r="AH9990" i="7"/>
  <c r="AH8753" i="7"/>
  <c r="AH8799" i="7"/>
  <c r="AH8843" i="7"/>
  <c r="AH8881" i="7"/>
  <c r="AH8915" i="7"/>
  <c r="AH8947" i="7"/>
  <c r="AH8980" i="7"/>
  <c r="AH9011" i="7"/>
  <c r="AH9042" i="7"/>
  <c r="AH9075" i="7"/>
  <c r="AH9105" i="7"/>
  <c r="AH9137" i="7"/>
  <c r="AH9169" i="7"/>
  <c r="AH9199" i="7"/>
  <c r="AH9232" i="7"/>
  <c r="AH9262" i="7"/>
  <c r="AH9294" i="7"/>
  <c r="AH9327" i="7"/>
  <c r="AH9357" i="7"/>
  <c r="AH9385" i="7"/>
  <c r="AH9412" i="7"/>
  <c r="AH9438" i="7"/>
  <c r="AH9465" i="7"/>
  <c r="AH9490" i="7"/>
  <c r="AH9516" i="7"/>
  <c r="AH9541" i="7"/>
  <c r="AH9564" i="7"/>
  <c r="AH9586" i="7"/>
  <c r="AH9607" i="7"/>
  <c r="AH9628" i="7"/>
  <c r="AH9647" i="7"/>
  <c r="AH9667" i="7"/>
  <c r="AH9686" i="7"/>
  <c r="AH9706" i="7"/>
  <c r="AH9726" i="7"/>
  <c r="AH9745" i="7"/>
  <c r="AH9765" i="7"/>
  <c r="AH9785" i="7"/>
  <c r="AH9804" i="7"/>
  <c r="AH9818" i="7"/>
  <c r="AH9833" i="7"/>
  <c r="AH9847" i="7"/>
  <c r="AH9862" i="7"/>
  <c r="AH9876" i="7"/>
  <c r="AH9890" i="7"/>
  <c r="AH9905" i="7"/>
  <c r="AH9919" i="7"/>
  <c r="AH9934" i="7"/>
  <c r="AH9948" i="7"/>
  <c r="AH9962" i="7"/>
  <c r="AH9977" i="7"/>
  <c r="AH9991" i="7"/>
  <c r="AH8754" i="7"/>
  <c r="AH8847" i="7"/>
  <c r="AH8885" i="7"/>
  <c r="AH8919" i="7"/>
  <c r="AH8982" i="7"/>
  <c r="AH9015" i="7"/>
  <c r="AH9046" i="7"/>
  <c r="AH9077" i="7"/>
  <c r="AH9139" i="7"/>
  <c r="AH9172" i="7"/>
  <c r="AH9203" i="7"/>
  <c r="AH9297" i="7"/>
  <c r="AH9360" i="7"/>
  <c r="AH9388" i="7"/>
  <c r="AH9441" i="7"/>
  <c r="AH9467" i="7"/>
  <c r="AH9519" i="7"/>
  <c r="AH9545" i="7"/>
  <c r="AH9566" i="7"/>
  <c r="AH9610" i="7"/>
  <c r="AH9630" i="7"/>
  <c r="AH9649" i="7"/>
  <c r="AH9689" i="7"/>
  <c r="AH9708" i="7"/>
  <c r="AH9728" i="7"/>
  <c r="AH9767" i="7"/>
  <c r="AH9787" i="7"/>
  <c r="AH9805" i="7"/>
  <c r="AH9834" i="7"/>
  <c r="AH9848" i="7"/>
  <c r="AH9863" i="7"/>
  <c r="AH9892" i="7"/>
  <c r="AH9906" i="7"/>
  <c r="AH9920" i="7"/>
  <c r="AH9949" i="7"/>
  <c r="AH9964" i="7"/>
  <c r="AH9992" i="7"/>
  <c r="AH9145" i="7"/>
  <c r="AH9907" i="7"/>
  <c r="AH8801" i="7"/>
  <c r="AH8953" i="7"/>
  <c r="AH9109" i="7"/>
  <c r="AH9234" i="7"/>
  <c r="AH9267" i="7"/>
  <c r="AH9329" i="7"/>
  <c r="AH9415" i="7"/>
  <c r="AH9493" i="7"/>
  <c r="AH9588" i="7"/>
  <c r="AH9669" i="7"/>
  <c r="AH9748" i="7"/>
  <c r="AH9820" i="7"/>
  <c r="AH9877" i="7"/>
  <c r="AH9935" i="7"/>
  <c r="AH9978" i="7"/>
  <c r="AH9950" i="7"/>
  <c r="AH8763" i="7"/>
  <c r="AH8809" i="7"/>
  <c r="AH8853" i="7"/>
  <c r="AH8889" i="7"/>
  <c r="AH8923" i="7"/>
  <c r="AH8956" i="7"/>
  <c r="AH8987" i="7"/>
  <c r="AH9018" i="7"/>
  <c r="AH9051" i="7"/>
  <c r="AH9082" i="7"/>
  <c r="AH9113" i="7"/>
  <c r="AH9174" i="7"/>
  <c r="AH9207" i="7"/>
  <c r="AH9238" i="7"/>
  <c r="AH9269" i="7"/>
  <c r="AH9301" i="7"/>
  <c r="AH9331" i="7"/>
  <c r="AH9363" i="7"/>
  <c r="AH9391" i="7"/>
  <c r="AH9418" i="7"/>
  <c r="AH9444" i="7"/>
  <c r="AH9469" i="7"/>
  <c r="AH9496" i="7"/>
  <c r="AH9522" i="7"/>
  <c r="AH9547" i="7"/>
  <c r="AH9569" i="7"/>
  <c r="AH9590" i="7"/>
  <c r="AH9612" i="7"/>
  <c r="AH9632" i="7"/>
  <c r="AH9652" i="7"/>
  <c r="AH9671" i="7"/>
  <c r="AH9691" i="7"/>
  <c r="AH9710" i="7"/>
  <c r="AH9730" i="7"/>
  <c r="AH9750" i="7"/>
  <c r="AH9769" i="7"/>
  <c r="AH9789" i="7"/>
  <c r="AH9806" i="7"/>
  <c r="AH9821" i="7"/>
  <c r="AH9835" i="7"/>
  <c r="AH9850" i="7"/>
  <c r="AH9864" i="7"/>
  <c r="AH9878" i="7"/>
  <c r="AH9893" i="7"/>
  <c r="AH9922" i="7"/>
  <c r="AH9936" i="7"/>
  <c r="AH9965" i="7"/>
  <c r="AH9979" i="7"/>
  <c r="AH9994" i="7"/>
  <c r="AH8765" i="7"/>
  <c r="AH8812" i="7"/>
  <c r="AH8857" i="7"/>
  <c r="AH8890" i="7"/>
  <c r="AH8925" i="7"/>
  <c r="AH8957" i="7"/>
  <c r="AH8989" i="7"/>
  <c r="AH9021" i="7"/>
  <c r="AH9052" i="7"/>
  <c r="AH9083" i="7"/>
  <c r="AH9114" i="7"/>
  <c r="AH9147" i="7"/>
  <c r="AH9178" i="7"/>
  <c r="AH9209" i="7"/>
  <c r="AH9241" i="7"/>
  <c r="AH9270" i="7"/>
  <c r="AH9303" i="7"/>
  <c r="AH9334" i="7"/>
  <c r="AH9364" i="7"/>
  <c r="AH9393" i="7"/>
  <c r="AH9419" i="7"/>
  <c r="AH9445" i="7"/>
  <c r="AH9472" i="7"/>
  <c r="AH9497" i="7"/>
  <c r="AH9523" i="7"/>
  <c r="AH9548" i="7"/>
  <c r="AH9570" i="7"/>
  <c r="AH9592" i="7"/>
  <c r="AH9613" i="7"/>
  <c r="AH9633" i="7"/>
  <c r="AH9653" i="7"/>
  <c r="AH9672" i="7"/>
  <c r="AH9692" i="7"/>
  <c r="AH9712" i="7"/>
  <c r="AH9731" i="7"/>
  <c r="AH9751" i="7"/>
  <c r="AH9770" i="7"/>
  <c r="AH9790" i="7"/>
  <c r="AH9808" i="7"/>
  <c r="AH9822" i="7"/>
  <c r="AH9836" i="7"/>
  <c r="AH9851" i="7"/>
  <c r="AH9865" i="7"/>
  <c r="AH9880" i="7"/>
  <c r="AH9894" i="7"/>
  <c r="AH9908" i="7"/>
  <c r="AH9923" i="7"/>
  <c r="AH9937" i="7"/>
  <c r="AH9952" i="7"/>
  <c r="AH9966" i="7"/>
  <c r="AH9980" i="7"/>
  <c r="AH9995" i="7"/>
  <c r="AH8770" i="7"/>
  <c r="AH8814" i="7"/>
  <c r="AH8859" i="7"/>
  <c r="AH8891" i="7"/>
  <c r="AH8926" i="7"/>
  <c r="AH8959" i="7"/>
  <c r="AH8991" i="7"/>
  <c r="AH9022" i="7"/>
  <c r="AH9053" i="7"/>
  <c r="AH9085" i="7"/>
  <c r="AH9117" i="7"/>
  <c r="AH9148" i="7"/>
  <c r="AH9179" i="7"/>
  <c r="AH9210" i="7"/>
  <c r="AH9243" i="7"/>
  <c r="AH9274" i="7"/>
  <c r="AH9305" i="7"/>
  <c r="AH9337" i="7"/>
  <c r="AH9365" i="7"/>
  <c r="AH9394" i="7"/>
  <c r="AH9421" i="7"/>
  <c r="AH9447" i="7"/>
  <c r="AH9473" i="7"/>
  <c r="AH9498" i="7"/>
  <c r="AH9525" i="7"/>
  <c r="AH9550" i="7"/>
  <c r="AH9571" i="7"/>
  <c r="AH9593" i="7"/>
  <c r="AH9614" i="7"/>
  <c r="AH9634" i="7"/>
  <c r="AH9654" i="7"/>
  <c r="AH9673" i="7"/>
  <c r="AH9693" i="7"/>
  <c r="AH9713" i="7"/>
  <c r="AH9732" i="7"/>
  <c r="AH9752" i="7"/>
  <c r="AH9772" i="7"/>
  <c r="AH9791" i="7"/>
  <c r="AH9809" i="7"/>
  <c r="AH9823" i="7"/>
  <c r="AH9838" i="7"/>
  <c r="AH9852" i="7"/>
  <c r="AH9866" i="7"/>
  <c r="AH9881" i="7"/>
  <c r="AH9895" i="7"/>
  <c r="AH9910" i="7"/>
  <c r="AH9924" i="7"/>
  <c r="AH9938" i="7"/>
  <c r="AH9953" i="7"/>
  <c r="AH9967" i="7"/>
  <c r="AH9982" i="7"/>
  <c r="AH9996" i="7"/>
  <c r="AH8773" i="7"/>
  <c r="AH8819" i="7"/>
  <c r="AH8861" i="7"/>
  <c r="AH8897" i="7"/>
  <c r="AH8931" i="7"/>
  <c r="AH8962" i="7"/>
  <c r="AH8994" i="7"/>
  <c r="AH9025" i="7"/>
  <c r="AH9057" i="7"/>
  <c r="AH9088" i="7"/>
  <c r="AH9119" i="7"/>
  <c r="AH9151" i="7"/>
  <c r="AH9183" i="7"/>
  <c r="AH9214" i="7"/>
  <c r="AH9245" i="7"/>
  <c r="AH9277" i="7"/>
  <c r="AH9309" i="7"/>
  <c r="AH9340" i="7"/>
  <c r="AH9370" i="7"/>
  <c r="AH9397" i="7"/>
  <c r="AH9424" i="7"/>
  <c r="AH9450" i="7"/>
  <c r="AH9475" i="7"/>
  <c r="AH9502" i="7"/>
  <c r="AH9527" i="7"/>
  <c r="AH9552" i="7"/>
  <c r="AH9574" i="7"/>
  <c r="AH9595" i="7"/>
  <c r="AH9617" i="7"/>
  <c r="AH9636" i="7"/>
  <c r="AH9656" i="7"/>
  <c r="AH9676" i="7"/>
  <c r="AH9695" i="7"/>
  <c r="AH9715" i="7"/>
  <c r="AH9734" i="7"/>
  <c r="AH9754" i="7"/>
  <c r="AH9774" i="7"/>
  <c r="AH9793" i="7"/>
  <c r="AH9810" i="7"/>
  <c r="AH9824" i="7"/>
  <c r="AH9839" i="7"/>
  <c r="AH9853" i="7"/>
  <c r="AH9868" i="7"/>
  <c r="AH9882" i="7"/>
  <c r="AH9896" i="7"/>
  <c r="AH9911" i="7"/>
  <c r="AH9925" i="7"/>
  <c r="AH9940" i="7"/>
  <c r="AH9954" i="7"/>
  <c r="AH9968" i="7"/>
  <c r="AH9983" i="7"/>
  <c r="AH9997" i="7"/>
  <c r="AH8775" i="7"/>
  <c r="AH8821" i="7"/>
  <c r="AH8866" i="7"/>
  <c r="AH8899" i="7"/>
  <c r="AH8934" i="7"/>
  <c r="AH8965" i="7"/>
  <c r="AH8997" i="7"/>
  <c r="AH9029" i="7"/>
  <c r="AH9059" i="7"/>
  <c r="AH9091" i="7"/>
  <c r="AH9123" i="7"/>
  <c r="AH9154" i="7"/>
  <c r="AH9186" i="7"/>
  <c r="AH9217" i="7"/>
  <c r="AH9249" i="7"/>
  <c r="AH9280" i="7"/>
  <c r="AH9311" i="7"/>
  <c r="AH9343" i="7"/>
  <c r="AH9372" i="7"/>
  <c r="AH9401" i="7"/>
  <c r="AH9426" i="7"/>
  <c r="AH9453" i="7"/>
  <c r="AH9479" i="7"/>
  <c r="AH9504" i="7"/>
  <c r="AH9531" i="7"/>
  <c r="AH9554" i="7"/>
  <c r="AH9576" i="7"/>
  <c r="AH9598" i="7"/>
  <c r="AH9619" i="7"/>
  <c r="AH9638" i="7"/>
  <c r="AH9658" i="7"/>
  <c r="AH9678" i="7"/>
  <c r="AH9697" i="7"/>
  <c r="AH9717" i="7"/>
  <c r="AH9737" i="7"/>
  <c r="AH9756" i="7"/>
  <c r="AH9776" i="7"/>
  <c r="AH9796" i="7"/>
  <c r="AH9811" i="7"/>
  <c r="AH9826" i="7"/>
  <c r="AH9840" i="7"/>
  <c r="AH9854" i="7"/>
  <c r="AH9869" i="7"/>
  <c r="AH9883" i="7"/>
  <c r="AH9898" i="7"/>
  <c r="AH9912" i="7"/>
  <c r="AH9926" i="7"/>
  <c r="AH9941" i="7"/>
  <c r="AH9955" i="7"/>
  <c r="AH9970" i="7"/>
  <c r="AH9984" i="7"/>
  <c r="AH9998" i="7"/>
  <c r="Y57" i="7"/>
  <c r="AI103" i="2"/>
  <c r="AE11" i="7"/>
  <c r="AE8930" i="7" s="1"/>
  <c r="Y59" i="7"/>
  <c r="AH1055" i="7" l="1"/>
  <c r="AH870" i="7"/>
  <c r="AH678" i="7"/>
  <c r="AH433" i="7"/>
  <c r="AH35" i="7"/>
  <c r="AH431" i="7"/>
  <c r="AH835" i="7"/>
  <c r="AH547" i="7"/>
  <c r="AH79" i="7"/>
  <c r="AH509" i="7"/>
  <c r="AH1315" i="7"/>
  <c r="AH881" i="7"/>
  <c r="AH302" i="7"/>
  <c r="AH754" i="7"/>
  <c r="AH334" i="7"/>
  <c r="AH824" i="7"/>
  <c r="AH248" i="7"/>
  <c r="AH162" i="7"/>
  <c r="AH424" i="7"/>
  <c r="AH1619" i="7"/>
  <c r="AH1475" i="7"/>
  <c r="AH1331" i="7"/>
  <c r="AH1187" i="7"/>
  <c r="AH1043" i="7"/>
  <c r="AH854" i="7"/>
  <c r="AH662" i="7"/>
  <c r="AH411" i="7"/>
  <c r="AH773" i="7"/>
  <c r="AH410" i="7"/>
  <c r="AH819" i="7"/>
  <c r="AH511" i="7"/>
  <c r="AH930" i="7"/>
  <c r="AH469" i="7"/>
  <c r="AH1303" i="7"/>
  <c r="AH865" i="7"/>
  <c r="AH241" i="7"/>
  <c r="AH742" i="7"/>
  <c r="AH322" i="7"/>
  <c r="AH812" i="7"/>
  <c r="AH224" i="7"/>
  <c r="AH150" i="7"/>
  <c r="AH388" i="7"/>
  <c r="AH647" i="7"/>
  <c r="AH391" i="7"/>
  <c r="AH741" i="7"/>
  <c r="AH369" i="7"/>
  <c r="AH804" i="7"/>
  <c r="AH429" i="7"/>
  <c r="AH899" i="7"/>
  <c r="AH427" i="7"/>
  <c r="AH1267" i="7"/>
  <c r="AH833" i="7"/>
  <c r="AH199" i="7"/>
  <c r="AH694" i="7"/>
  <c r="AH274" i="7"/>
  <c r="AH788" i="7"/>
  <c r="AH188" i="7"/>
  <c r="AH102" i="7"/>
  <c r="AH196" i="7"/>
  <c r="AH1024" i="7"/>
  <c r="AH172" i="7"/>
  <c r="AH1715" i="7"/>
  <c r="AH1571" i="7"/>
  <c r="AH1427" i="7"/>
  <c r="AH1283" i="7"/>
  <c r="AH1139" i="7"/>
  <c r="AH983" i="7"/>
  <c r="AH791" i="7"/>
  <c r="AH599" i="7"/>
  <c r="AH309" i="7"/>
  <c r="AH645" i="7"/>
  <c r="AH225" i="7"/>
  <c r="AH739" i="7"/>
  <c r="AH367" i="7"/>
  <c r="AH803" i="7"/>
  <c r="AH283" i="7"/>
  <c r="AH1183" i="7"/>
  <c r="AH689" i="7"/>
  <c r="AH1018" i="7"/>
  <c r="AH598" i="7"/>
  <c r="AH130" i="7"/>
  <c r="AH620" i="7"/>
  <c r="AH20" i="7"/>
  <c r="AH988" i="7"/>
  <c r="AH39" i="7"/>
  <c r="AH1703" i="7"/>
  <c r="AH1559" i="7"/>
  <c r="AH1415" i="7"/>
  <c r="AH1271" i="7"/>
  <c r="AH1127" i="7"/>
  <c r="AH966" i="7"/>
  <c r="AH774" i="7"/>
  <c r="AH582" i="7"/>
  <c r="AH289" i="7"/>
  <c r="AH629" i="7"/>
  <c r="AH205" i="7"/>
  <c r="AH708" i="7"/>
  <c r="AH326" i="7"/>
  <c r="AH738" i="7"/>
  <c r="AH201" i="7"/>
  <c r="AH1135" i="7"/>
  <c r="AH625" i="7"/>
  <c r="AH958" i="7"/>
  <c r="AH538" i="7"/>
  <c r="AH82" i="7"/>
  <c r="AH572" i="7"/>
  <c r="AH19" i="7"/>
  <c r="AH820" i="7"/>
  <c r="AH26" i="7"/>
  <c r="AH1691" i="7"/>
  <c r="AH1547" i="7"/>
  <c r="AH1403" i="7"/>
  <c r="AH1259" i="7"/>
  <c r="AH1115" i="7"/>
  <c r="AH950" i="7"/>
  <c r="AH758" i="7"/>
  <c r="AH551" i="7"/>
  <c r="AH247" i="7"/>
  <c r="AH597" i="7"/>
  <c r="AH183" i="7"/>
  <c r="AH643" i="7"/>
  <c r="AH305" i="7"/>
  <c r="AH722" i="7"/>
  <c r="AH181" i="7"/>
  <c r="AH1123" i="7"/>
  <c r="AH593" i="7"/>
  <c r="AH946" i="7"/>
  <c r="AH526" i="7"/>
  <c r="AH57" i="7"/>
  <c r="AH548" i="7"/>
  <c r="AH522" i="7"/>
  <c r="AH808" i="7"/>
  <c r="AH264" i="7"/>
  <c r="AH471" i="7"/>
  <c r="AH101" i="7"/>
  <c r="AH595" i="7"/>
  <c r="AH161" i="7"/>
  <c r="AH578" i="7"/>
  <c r="AH1375" i="7"/>
  <c r="AH977" i="7"/>
  <c r="AH405" i="7"/>
  <c r="AH826" i="7"/>
  <c r="AH406" i="7"/>
  <c r="AH956" i="7"/>
  <c r="AH380" i="7"/>
  <c r="AH318" i="7"/>
  <c r="AH592" i="7"/>
  <c r="AE8866" i="7"/>
  <c r="AE9887" i="7"/>
  <c r="AE8850" i="7"/>
  <c r="AE9872" i="7"/>
  <c r="AE8531" i="7"/>
  <c r="AE8835" i="7"/>
  <c r="AE9784" i="7"/>
  <c r="AE9336" i="7"/>
  <c r="AE9695" i="7"/>
  <c r="AE9587" i="7"/>
  <c r="AE9766" i="7"/>
  <c r="AE9903" i="7"/>
  <c r="AE8882" i="7"/>
  <c r="AE402" i="7"/>
  <c r="AE739" i="7"/>
  <c r="AE722" i="7"/>
  <c r="AE1512" i="7"/>
  <c r="AE543" i="7"/>
  <c r="AE2158" i="7"/>
  <c r="AE1407" i="7"/>
  <c r="AE2009" i="7"/>
  <c r="AE2777" i="7"/>
  <c r="AE2671" i="7"/>
  <c r="AE1247" i="7"/>
  <c r="AE2319" i="7"/>
  <c r="AE2805" i="7"/>
  <c r="AE2288" i="7"/>
  <c r="AE2996" i="7"/>
  <c r="AE2756" i="7"/>
  <c r="AE2377" i="7"/>
  <c r="AE3012" i="7"/>
  <c r="AE1864" i="7"/>
  <c r="AE2542" i="7"/>
  <c r="AE3615" i="7"/>
  <c r="AE4611" i="7"/>
  <c r="AE3784" i="7"/>
  <c r="AE3028" i="7"/>
  <c r="AE3512" i="7"/>
  <c r="AE3101" i="7"/>
  <c r="AE3620" i="7"/>
  <c r="AE3448" i="7"/>
  <c r="AE2981" i="7"/>
  <c r="AE3233" i="7"/>
  <c r="AE4200" i="7"/>
  <c r="AE5104" i="7"/>
  <c r="AE3610" i="7"/>
  <c r="AE4693" i="7"/>
  <c r="AE4513" i="7"/>
  <c r="AE4441" i="7"/>
  <c r="AE5445" i="7"/>
  <c r="AE3998" i="7"/>
  <c r="AE5107" i="7"/>
  <c r="AE3473" i="7"/>
  <c r="AE4968" i="7"/>
  <c r="AE4849" i="7"/>
  <c r="AE4608" i="7"/>
  <c r="AE4453" i="7"/>
  <c r="AE3481" i="7"/>
  <c r="AE4354" i="7"/>
  <c r="AE4420" i="7"/>
  <c r="AE5511" i="7"/>
  <c r="AE6188" i="7"/>
  <c r="AE3749" i="7"/>
  <c r="AE3789" i="7"/>
  <c r="AE4121" i="7"/>
  <c r="AE4216" i="7"/>
  <c r="AE3724" i="7"/>
  <c r="AE3838" i="7"/>
  <c r="AE4783" i="7"/>
  <c r="AE5283" i="7"/>
  <c r="AE5708" i="7"/>
  <c r="AE105" i="7"/>
  <c r="AE746" i="7"/>
  <c r="AE1692" i="7"/>
  <c r="AE1110" i="7"/>
  <c r="AE1117" i="7"/>
  <c r="AE1814" i="7"/>
  <c r="AE2079" i="7"/>
  <c r="AE425" i="7"/>
  <c r="AE1045" i="7"/>
  <c r="AE1471" i="7"/>
  <c r="AE1497" i="7"/>
  <c r="AE2818" i="7"/>
  <c r="AE2324" i="7"/>
  <c r="AE3008" i="7"/>
  <c r="AE2795" i="7"/>
  <c r="AE2392" i="7"/>
  <c r="AE3024" i="7"/>
  <c r="AE2240" i="7"/>
  <c r="AE1383" i="7"/>
  <c r="AE3639" i="7"/>
  <c r="AE4623" i="7"/>
  <c r="AE3823" i="7"/>
  <c r="AE3046" i="7"/>
  <c r="AE3525" i="7"/>
  <c r="AE3148" i="7"/>
  <c r="AE3633" i="7"/>
  <c r="AE2584" i="7"/>
  <c r="AE3039" i="7"/>
  <c r="AE3280" i="7"/>
  <c r="AE4240" i="7"/>
  <c r="AE5140" i="7"/>
  <c r="AE3665" i="7"/>
  <c r="AE3141" i="7"/>
  <c r="AE4557" i="7"/>
  <c r="AE4493" i="7"/>
  <c r="AE5484" i="7"/>
  <c r="AE4050" i="7"/>
  <c r="AE5146" i="7"/>
  <c r="AE3563" i="7"/>
  <c r="AE5016" i="7"/>
  <c r="AE4896" i="7"/>
  <c r="AE4673" i="7"/>
  <c r="AE4517" i="7"/>
  <c r="AE3614" i="7"/>
  <c r="AE4448" i="7"/>
  <c r="AE4516" i="7"/>
  <c r="AE5528" i="7"/>
  <c r="AE6200" i="7"/>
  <c r="AE3786" i="7"/>
  <c r="AE3825" i="7"/>
  <c r="AE4182" i="7"/>
  <c r="AE4401" i="7"/>
  <c r="AE3761" i="7"/>
  <c r="AE3877" i="7"/>
  <c r="AE4829" i="7"/>
  <c r="AE5315" i="7"/>
  <c r="AE5803" i="7"/>
  <c r="AE6158" i="7"/>
  <c r="AE6482" i="7"/>
  <c r="AE4982" i="7"/>
  <c r="AE5514" i="7"/>
  <c r="AE4450" i="7"/>
  <c r="AE5287" i="7"/>
  <c r="AE5796" i="7"/>
  <c r="AE5012" i="7"/>
  <c r="AE5478" i="7"/>
  <c r="AE4521" i="7"/>
  <c r="AE5254" i="7"/>
  <c r="AE5705" i="7"/>
  <c r="AE6106" i="7"/>
  <c r="AE4993" i="7"/>
  <c r="AE5462" i="7"/>
  <c r="AE4534" i="7"/>
  <c r="AE5256" i="7"/>
  <c r="AE5710" i="7"/>
  <c r="AE6108" i="7"/>
  <c r="AE6454" i="7"/>
  <c r="AE6777" i="7"/>
  <c r="AE7041" i="7"/>
  <c r="AE7245" i="7"/>
  <c r="AE7473" i="7"/>
  <c r="AE7677" i="7"/>
  <c r="AE969" i="7"/>
  <c r="AE16" i="7"/>
  <c r="AE303" i="7"/>
  <c r="AE1122" i="7"/>
  <c r="AE1379" i="7"/>
  <c r="AE2021" i="7"/>
  <c r="AE2260" i="7"/>
  <c r="AE1417" i="7"/>
  <c r="AE1185" i="7"/>
  <c r="AE1641" i="7"/>
  <c r="AE1878" i="7"/>
  <c r="AE2958" i="7"/>
  <c r="AE1633" i="7"/>
  <c r="AE3140" i="7"/>
  <c r="AE2913" i="7"/>
  <c r="AE1689" i="7"/>
  <c r="AE1615" i="7"/>
  <c r="AE1611" i="7"/>
  <c r="AE2499" i="7"/>
  <c r="AE3759" i="7"/>
  <c r="AE2689" i="7"/>
  <c r="AE2595" i="7"/>
  <c r="AE3223" i="7"/>
  <c r="AE2625" i="7"/>
  <c r="AE3289" i="7"/>
  <c r="AE3777" i="7"/>
  <c r="AE2773" i="7"/>
  <c r="AE3169" i="7"/>
  <c r="AE3395" i="7"/>
  <c r="AE4344" i="7"/>
  <c r="AE5236" i="7"/>
  <c r="AE3804" i="7"/>
  <c r="AE3578" i="7"/>
  <c r="AE4670" i="7"/>
  <c r="AE4630" i="7"/>
  <c r="AE5589" i="7"/>
  <c r="AE4188" i="7"/>
  <c r="AE5251" i="7"/>
  <c r="AE3773" i="7"/>
  <c r="AE3576" i="7"/>
  <c r="AE5022" i="7"/>
  <c r="AE4802" i="7"/>
  <c r="AE4678" i="7"/>
  <c r="AE3918" i="7"/>
  <c r="AE4692" i="7"/>
  <c r="AE4746" i="7"/>
  <c r="AE5622" i="7"/>
  <c r="AE6272" i="7"/>
  <c r="AE3993" i="7"/>
  <c r="AE4026" i="7"/>
  <c r="AE4212" i="7"/>
  <c r="AE4463" i="7"/>
  <c r="AE3837" i="7"/>
  <c r="AE4068" i="7"/>
  <c r="AE4853" i="7"/>
  <c r="AE5331" i="7"/>
  <c r="AE5832" i="7"/>
  <c r="AE6182" i="7"/>
  <c r="AE6554" i="7"/>
  <c r="AE5009" i="7"/>
  <c r="AE5531" i="7"/>
  <c r="AE4573" i="7"/>
  <c r="AE5325" i="7"/>
  <c r="AE5902" i="7"/>
  <c r="AE5036" i="7"/>
  <c r="AE5496" i="7"/>
  <c r="AE4584" i="7"/>
  <c r="AE5271" i="7"/>
  <c r="AE5725" i="7"/>
  <c r="AE6120" i="7"/>
  <c r="AE5017" i="7"/>
  <c r="AE5481" i="7"/>
  <c r="AE4594" i="7"/>
  <c r="AE5274" i="7"/>
  <c r="AE5727" i="7"/>
  <c r="AE6123" i="7"/>
  <c r="AE6468" i="7"/>
  <c r="AE6789" i="7"/>
  <c r="AE7053" i="7"/>
  <c r="AE7257" i="7"/>
  <c r="AE7485" i="7"/>
  <c r="AE7689" i="7"/>
  <c r="AE22" i="7"/>
  <c r="AE268" i="7"/>
  <c r="AE1070" i="7"/>
  <c r="AE1338" i="7"/>
  <c r="AE1683" i="7"/>
  <c r="AE2036" i="7"/>
  <c r="AE1204" i="7"/>
  <c r="AE653" i="7"/>
  <c r="AE1504" i="7"/>
  <c r="AE1891" i="7"/>
  <c r="AE1974" i="7"/>
  <c r="AE3066" i="7"/>
  <c r="AE1950" i="7"/>
  <c r="AE3236" i="7"/>
  <c r="AE1246" i="7"/>
  <c r="AE1991" i="7"/>
  <c r="AE1934" i="7"/>
  <c r="AE2470" i="7"/>
  <c r="AE2692" i="7"/>
  <c r="AE3855" i="7"/>
  <c r="AE2866" i="7"/>
  <c r="AE2826" i="7"/>
  <c r="AE3343" i="7"/>
  <c r="AE2809" i="7"/>
  <c r="AE2521" i="7"/>
  <c r="AE3895" i="7"/>
  <c r="AE2962" i="7"/>
  <c r="AE3308" i="7"/>
  <c r="AE3520" i="7"/>
  <c r="AE4462" i="7"/>
  <c r="AE5344" i="7"/>
  <c r="AE3953" i="7"/>
  <c r="AE3740" i="7"/>
  <c r="AE3401" i="7"/>
  <c r="AE4764" i="7"/>
  <c r="AE5707" i="7"/>
  <c r="AE4341" i="7"/>
  <c r="AE5369" i="7"/>
  <c r="AE3983" i="7"/>
  <c r="AE3806" i="7"/>
  <c r="AE3296" i="7"/>
  <c r="AE4944" i="7"/>
  <c r="AE4825" i="7"/>
  <c r="AE4194" i="7"/>
  <c r="AE3094" i="7"/>
  <c r="AE4886" i="7"/>
  <c r="AE5700" i="7"/>
  <c r="AE6332" i="7"/>
  <c r="AE4147" i="7"/>
  <c r="AE4180" i="7"/>
  <c r="AE3602" i="7"/>
  <c r="AE4492" i="7"/>
  <c r="AE3876" i="7"/>
  <c r="AE4129" i="7"/>
  <c r="AE4894" i="7"/>
  <c r="AE5425" i="7"/>
  <c r="AE5846" i="7"/>
  <c r="AE6194" i="7"/>
  <c r="AE6578" i="7"/>
  <c r="AE5055" i="7"/>
  <c r="AE5645" i="7"/>
  <c r="AE4636" i="7"/>
  <c r="AE5345" i="7"/>
  <c r="AE5937" i="7"/>
  <c r="AE5077" i="7"/>
  <c r="AE5533" i="7"/>
  <c r="AE4704" i="7"/>
  <c r="AE5310" i="7"/>
  <c r="AE5762" i="7"/>
  <c r="AE6149" i="7"/>
  <c r="AE5061" i="7"/>
  <c r="AE5518" i="7"/>
  <c r="AE4715" i="7"/>
  <c r="AE335" i="7"/>
  <c r="AE628" i="7"/>
  <c r="AE1082" i="7"/>
  <c r="AE1518" i="7"/>
  <c r="AE1911" i="7"/>
  <c r="AE2233" i="7"/>
  <c r="AE1563" i="7"/>
  <c r="AE819" i="7"/>
  <c r="AE1156" i="7"/>
  <c r="AE2048" i="7"/>
  <c r="AE2221" i="7"/>
  <c r="AE3078" i="7"/>
  <c r="AE2044" i="7"/>
  <c r="AE3248" i="7"/>
  <c r="AE1360" i="7"/>
  <c r="AE2078" i="7"/>
  <c r="AE1967" i="7"/>
  <c r="AE2512" i="7"/>
  <c r="AE2715" i="7"/>
  <c r="AE3891" i="7"/>
  <c r="AE2888" i="7"/>
  <c r="AE2845" i="7"/>
  <c r="AE3385" i="7"/>
  <c r="AE2829" i="7"/>
  <c r="AE2605" i="7"/>
  <c r="AE3908" i="7"/>
  <c r="AE2980" i="7"/>
  <c r="AE3322" i="7"/>
  <c r="AE3533" i="7"/>
  <c r="AE4475" i="7"/>
  <c r="AE5356" i="7"/>
  <c r="AE3967" i="7"/>
  <c r="AE3758" i="7"/>
  <c r="AE3464" i="7"/>
  <c r="AE4777" i="7"/>
  <c r="AE5720" i="7"/>
  <c r="AE4360" i="7"/>
  <c r="AE5382" i="7"/>
  <c r="AE4003" i="7"/>
  <c r="AE3833" i="7"/>
  <c r="AE3445" i="7"/>
  <c r="AE4959" i="7"/>
  <c r="AE4841" i="7"/>
  <c r="AE3041" i="7"/>
  <c r="AE3424" i="7"/>
  <c r="AE4927" i="7"/>
  <c r="AE5715" i="7"/>
  <c r="AE6344" i="7"/>
  <c r="AE4178" i="7"/>
  <c r="AE4211" i="7"/>
  <c r="AE3678" i="7"/>
  <c r="AE4555" i="7"/>
  <c r="AE4065" i="7"/>
  <c r="AE4160" i="7"/>
  <c r="AE4917" i="7"/>
  <c r="AE5456" i="7"/>
  <c r="AE5876" i="7"/>
  <c r="AE6266" i="7"/>
  <c r="AE6590" i="7"/>
  <c r="AE5074" i="7"/>
  <c r="AE5682" i="7"/>
  <c r="AE4745" i="7"/>
  <c r="AE5457" i="7"/>
  <c r="AE5953" i="7"/>
  <c r="AE5098" i="7"/>
  <c r="AE5554" i="7"/>
  <c r="AE4752" i="7"/>
  <c r="AE5328" i="7"/>
  <c r="AE5781" i="7"/>
  <c r="AE6163" i="7"/>
  <c r="AE5082" i="7"/>
  <c r="AE5538" i="7"/>
  <c r="AE4761" i="7"/>
  <c r="AE5333" i="7"/>
  <c r="AE5783" i="7"/>
  <c r="AE6166" i="7"/>
  <c r="AE6511" i="7"/>
  <c r="AE6825" i="7"/>
  <c r="AE7077" i="7"/>
  <c r="AE7293" i="7"/>
  <c r="AE7509" i="7"/>
  <c r="AE7725" i="7"/>
  <c r="AE7941" i="7"/>
  <c r="AE8157" i="7"/>
  <c r="AE4945" i="7"/>
  <c r="AE96" i="7"/>
  <c r="AE880" i="7"/>
  <c r="AE233" i="7"/>
  <c r="AE1770" i="7"/>
  <c r="AE1923" i="7"/>
  <c r="AE1028" i="7"/>
  <c r="AE1820" i="7"/>
  <c r="AE1376" i="7"/>
  <c r="AE1215" i="7"/>
  <c r="AE2061" i="7"/>
  <c r="AE2385" i="7"/>
  <c r="AE3210" i="7"/>
  <c r="AE2270" i="7"/>
  <c r="AE1762" i="7"/>
  <c r="AE1921" i="7"/>
  <c r="AE2295" i="7"/>
  <c r="AE2481" i="7"/>
  <c r="AE2414" i="7"/>
  <c r="AE2932" i="7"/>
  <c r="AE3999" i="7"/>
  <c r="AE3095" i="7"/>
  <c r="AE3062" i="7"/>
  <c r="AE2622" i="7"/>
  <c r="AE3049" i="7"/>
  <c r="AE2832" i="7"/>
  <c r="AE2703" i="7"/>
  <c r="AE3121" i="7"/>
  <c r="AE3436" i="7"/>
  <c r="AE3637" i="7"/>
  <c r="AE4580" i="7"/>
  <c r="AE5452" i="7"/>
  <c r="AE4080" i="7"/>
  <c r="AE3897" i="7"/>
  <c r="AE3658" i="7"/>
  <c r="AE4882" i="7"/>
  <c r="AE5824" i="7"/>
  <c r="AE4496" i="7"/>
  <c r="AE5486" i="7"/>
  <c r="AE4165" i="7"/>
  <c r="AE4010" i="7"/>
  <c r="AE3684" i="7"/>
  <c r="AE3467" i="7"/>
  <c r="AE3652" i="7"/>
  <c r="AE3736" i="7"/>
  <c r="AE3778" i="7"/>
  <c r="AE5049" i="7"/>
  <c r="AE5809" i="7"/>
  <c r="AE6416" i="7"/>
  <c r="AE4364" i="7"/>
  <c r="AE3601" i="7"/>
  <c r="AE3715" i="7"/>
  <c r="AE4586" i="7"/>
  <c r="AE4127" i="7"/>
  <c r="AE4222" i="7"/>
  <c r="AE5042" i="7"/>
  <c r="AE5472" i="7"/>
  <c r="AE5890" i="7"/>
  <c r="AE6290" i="7"/>
  <c r="AE6614" i="7"/>
  <c r="AE5192" i="7"/>
  <c r="AE5701" i="7"/>
  <c r="AE4791" i="7"/>
  <c r="AE5494" i="7"/>
  <c r="AE5988" i="7"/>
  <c r="AE5156" i="7"/>
  <c r="AE5610" i="7"/>
  <c r="AE4889" i="7"/>
  <c r="AE5385" i="7"/>
  <c r="AE5835" i="7"/>
  <c r="AE6207" i="7"/>
  <c r="AE5141" i="7"/>
  <c r="AE5594" i="7"/>
  <c r="AE4892" i="7"/>
  <c r="AE421" i="7"/>
  <c r="AE987" i="7"/>
  <c r="AE1109" i="7"/>
  <c r="AE1089" i="7"/>
  <c r="AE1396" i="7"/>
  <c r="AE1144" i="7"/>
  <c r="AE2106" i="7"/>
  <c r="AE1980" i="7"/>
  <c r="AE1510" i="7"/>
  <c r="AE2304" i="7"/>
  <c r="AE2117" i="7"/>
  <c r="AE3318" i="7"/>
  <c r="AE2452" i="7"/>
  <c r="AE2124" i="7"/>
  <c r="AE2178" i="7"/>
  <c r="AE2472" i="7"/>
  <c r="AE2360" i="7"/>
  <c r="AE2259" i="7"/>
  <c r="AE3086" i="7"/>
  <c r="AE4131" i="7"/>
  <c r="AE3267" i="7"/>
  <c r="AE3206" i="7"/>
  <c r="AE2869" i="7"/>
  <c r="AE3209" i="7"/>
  <c r="AE3051" i="7"/>
  <c r="AE2920" i="7"/>
  <c r="AE3278" i="7"/>
  <c r="AE2590" i="7"/>
  <c r="AE3768" i="7"/>
  <c r="AE4708" i="7"/>
  <c r="AE5572" i="7"/>
  <c r="AE4223" i="7"/>
  <c r="AE4042" i="7"/>
  <c r="AE3868" i="7"/>
  <c r="AE5013" i="7"/>
  <c r="AE5944" i="7"/>
  <c r="AE4667" i="7"/>
  <c r="AE5617" i="7"/>
  <c r="AE4373" i="7"/>
  <c r="AE4217" i="7"/>
  <c r="AE3932" i="7"/>
  <c r="AE3745" i="7"/>
  <c r="AE4007" i="7"/>
  <c r="AE4076" i="7"/>
  <c r="AE4111" i="7"/>
  <c r="AE5150" i="7"/>
  <c r="AE5897" i="7"/>
  <c r="AE6488" i="7"/>
  <c r="AE4549" i="7"/>
  <c r="AE3714" i="7"/>
  <c r="AE3832" i="7"/>
  <c r="AE4800" i="7"/>
  <c r="AE4220" i="7"/>
  <c r="AE4437" i="7"/>
  <c r="AE5093" i="7"/>
  <c r="AE5519" i="7"/>
  <c r="AE6002" i="7"/>
  <c r="AE445" i="7"/>
  <c r="AE1280" i="7"/>
  <c r="AE1277" i="7"/>
  <c r="AE1389" i="7"/>
  <c r="AE1684" i="7"/>
  <c r="AE1198" i="7"/>
  <c r="AE2261" i="7"/>
  <c r="AE2148" i="7"/>
  <c r="AE1871" i="7"/>
  <c r="AE2448" i="7"/>
  <c r="AE2196" i="7"/>
  <c r="AE3450" i="7"/>
  <c r="AE2612" i="7"/>
  <c r="AE2326" i="7"/>
  <c r="AE1454" i="7"/>
  <c r="AE2616" i="7"/>
  <c r="AE2215" i="7"/>
  <c r="AE2559" i="7"/>
  <c r="AE3244" i="7"/>
  <c r="AE4263" i="7"/>
  <c r="AE3397" i="7"/>
  <c r="AE3370" i="7"/>
  <c r="AE3064" i="7"/>
  <c r="AE3373" i="7"/>
  <c r="AE3196" i="7"/>
  <c r="AE3071" i="7"/>
  <c r="AE3393" i="7"/>
  <c r="AE2775" i="7"/>
  <c r="AE3873" i="7"/>
  <c r="AE4804" i="7"/>
  <c r="AE5668" i="7"/>
  <c r="AE4338" i="7"/>
  <c r="AE4157" i="7"/>
  <c r="AE4013" i="7"/>
  <c r="AE5118" i="7"/>
  <c r="AE3469" i="7"/>
  <c r="AE4779" i="7"/>
  <c r="AE5722" i="7"/>
  <c r="AE4536" i="7"/>
  <c r="AE4381" i="7"/>
  <c r="AE4093" i="7"/>
  <c r="AE3940" i="7"/>
  <c r="AE4255" i="7"/>
  <c r="AE3490" i="7"/>
  <c r="AE3586" i="7"/>
  <c r="AE5244" i="7"/>
  <c r="AE5984" i="7"/>
  <c r="AE6560" i="7"/>
  <c r="AE4726" i="7"/>
  <c r="AE3791" i="7"/>
  <c r="AE4029" i="7"/>
  <c r="AE4824" i="7"/>
  <c r="AE2884" i="7"/>
  <c r="AE4500" i="7"/>
  <c r="AE5126" i="7"/>
  <c r="AE5613" i="7"/>
  <c r="AE6014" i="7"/>
  <c r="AE6338" i="7"/>
  <c r="AE4447" i="7"/>
  <c r="AE5286" i="7"/>
  <c r="AE5866" i="7"/>
  <c r="AE5057" i="7"/>
  <c r="AE5570" i="7"/>
  <c r="AE4520" i="7"/>
  <c r="AE5270" i="7"/>
  <c r="AE5723" i="7"/>
  <c r="AE5038" i="7"/>
  <c r="AE5498" i="7"/>
  <c r="AE5939" i="7"/>
  <c r="AE4530" i="7"/>
  <c r="AE5255" i="7"/>
  <c r="AE5706" i="7"/>
  <c r="AE5043" i="7"/>
  <c r="AE5502" i="7"/>
  <c r="AE5942" i="7"/>
  <c r="AE6295" i="7"/>
  <c r="AE6641" i="7"/>
  <c r="AE6933" i="7"/>
  <c r="AE7149" i="7"/>
  <c r="AE7365" i="7"/>
  <c r="AE7581" i="7"/>
  <c r="AE853" i="7"/>
  <c r="AE795" i="7"/>
  <c r="AE1325" i="7"/>
  <c r="AE1612" i="7"/>
  <c r="AE1900" i="7"/>
  <c r="AE1174" i="7"/>
  <c r="AE2441" i="7"/>
  <c r="AE2174" i="7"/>
  <c r="AE2059" i="7"/>
  <c r="AE1744" i="7"/>
  <c r="AE2370" i="7"/>
  <c r="AE1630" i="7"/>
  <c r="AE2726" i="7"/>
  <c r="AE2469" i="7"/>
  <c r="AE1893" i="7"/>
  <c r="AE2732" i="7"/>
  <c r="AE2529" i="7"/>
  <c r="AE2451" i="7"/>
  <c r="AE3352" i="7"/>
  <c r="AE4359" i="7"/>
  <c r="AE3522" i="7"/>
  <c r="AE2600" i="7"/>
  <c r="AE3193" i="7"/>
  <c r="AE2700" i="7"/>
  <c r="AE3347" i="7"/>
  <c r="AE3214" i="7"/>
  <c r="AE2636" i="7"/>
  <c r="AE2965" i="7"/>
  <c r="AE3991" i="7"/>
  <c r="AE4912" i="7"/>
  <c r="AE5776" i="7"/>
  <c r="AE4466" i="7"/>
  <c r="AE4285" i="7"/>
  <c r="AE4168" i="7"/>
  <c r="AE5235" i="7"/>
  <c r="AE3683" i="7"/>
  <c r="AE4897" i="7"/>
  <c r="AE5838" i="7"/>
  <c r="AE4717" i="7"/>
  <c r="AE4568" i="7"/>
  <c r="AE4280" i="7"/>
  <c r="AE4125" i="7"/>
  <c r="AE4533" i="7"/>
  <c r="AE3852" i="7"/>
  <c r="AE3926" i="7"/>
  <c r="AE5323" i="7"/>
  <c r="AE6044" i="7"/>
  <c r="AE6620" i="7"/>
  <c r="AE4844" i="7"/>
  <c r="AE3828" i="7"/>
  <c r="AE4091" i="7"/>
  <c r="AE4872" i="7"/>
  <c r="AE3649" i="7"/>
  <c r="AE4532" i="7"/>
  <c r="AE5142" i="7"/>
  <c r="AE5646" i="7"/>
  <c r="AE6038" i="7"/>
  <c r="AE6410" i="7"/>
  <c r="AE4507" i="7"/>
  <c r="AE5305" i="7"/>
  <c r="AE5901" i="7"/>
  <c r="AE5097" i="7"/>
  <c r="AE5684" i="7"/>
  <c r="AE4583" i="7"/>
  <c r="AE5309" i="7"/>
  <c r="AE5760" i="7"/>
  <c r="AE5079" i="7"/>
  <c r="AE5535" i="7"/>
  <c r="AE5974" i="7"/>
  <c r="AE4653" i="7"/>
  <c r="AE5293" i="7"/>
  <c r="AE5744" i="7"/>
  <c r="AE5083" i="7"/>
  <c r="AE5540" i="7"/>
  <c r="AE5977" i="7"/>
  <c r="AE6324" i="7"/>
  <c r="AE6668" i="7"/>
  <c r="AE6957" i="7"/>
  <c r="AE7185" i="7"/>
  <c r="AE7389" i="7"/>
  <c r="AE7617" i="7"/>
  <c r="AE74" i="7"/>
  <c r="AE1200" i="7"/>
  <c r="AE1517" i="7"/>
  <c r="AE1906" i="7"/>
  <c r="AE1948" i="7"/>
  <c r="AE1455" i="7"/>
  <c r="AE2585" i="7"/>
  <c r="AE2335" i="7"/>
  <c r="AE557" i="7"/>
  <c r="AE1787" i="7"/>
  <c r="AE2522" i="7"/>
  <c r="AE1759" i="7"/>
  <c r="AE2740" i="7"/>
  <c r="AE2497" i="7"/>
  <c r="AE1926" i="7"/>
  <c r="AE2772" i="7"/>
  <c r="AE2548" i="7"/>
  <c r="AE2474" i="7"/>
  <c r="AE3392" i="7"/>
  <c r="AE4371" i="7"/>
  <c r="AE3548" i="7"/>
  <c r="AE2620" i="7"/>
  <c r="AE3240" i="7"/>
  <c r="AE2722" i="7"/>
  <c r="AE3361" i="7"/>
  <c r="AE3229" i="7"/>
  <c r="AE2661" i="7"/>
  <c r="AE2983" i="7"/>
  <c r="AE4004" i="7"/>
  <c r="AE4924" i="7"/>
  <c r="AE5788" i="7"/>
  <c r="AE4481" i="7"/>
  <c r="AE4300" i="7"/>
  <c r="AE4184" i="7"/>
  <c r="AE5249" i="7"/>
  <c r="AE3704" i="7"/>
  <c r="AE4910" i="7"/>
  <c r="AE5850" i="7"/>
  <c r="AE4733" i="7"/>
  <c r="AE4588" i="7"/>
  <c r="AE4301" i="7"/>
  <c r="AE4145" i="7"/>
  <c r="AE4562" i="7"/>
  <c r="AE3887" i="7"/>
  <c r="AE3958" i="7"/>
  <c r="AE5338" i="7"/>
  <c r="AE6056" i="7"/>
  <c r="AE6632" i="7"/>
  <c r="AE4867" i="7"/>
  <c r="AE4027" i="7"/>
  <c r="AE4123" i="7"/>
  <c r="AE2865" i="7"/>
  <c r="AE3727" i="7"/>
  <c r="AE4591" i="7"/>
  <c r="AE5237" i="7"/>
  <c r="AE5661" i="7"/>
  <c r="AE6050" i="7"/>
  <c r="AE6434" i="7"/>
  <c r="AE4631" i="7"/>
  <c r="AE5418" i="7"/>
  <c r="AE5917" i="7"/>
  <c r="AE5117" i="7"/>
  <c r="AE5721" i="7"/>
  <c r="AE4703" i="7"/>
  <c r="AE5326" i="7"/>
  <c r="AE5780" i="7"/>
  <c r="AE5099" i="7"/>
  <c r="AE5555" i="7"/>
  <c r="AE5991" i="7"/>
  <c r="AE4709" i="7"/>
  <c r="AE5311" i="7"/>
  <c r="AE5765" i="7"/>
  <c r="AE5103" i="7"/>
  <c r="AE5557" i="7"/>
  <c r="AE5993" i="7"/>
  <c r="AE6339" i="7"/>
  <c r="AE6681" i="7"/>
  <c r="AE6969" i="7"/>
  <c r="AE7197" i="7"/>
  <c r="AE7401" i="7"/>
  <c r="AE7629" i="7"/>
  <c r="AE7833" i="7"/>
  <c r="AE8061" i="7"/>
  <c r="AE4538" i="7"/>
  <c r="AE5163" i="7"/>
  <c r="AE960" i="7"/>
  <c r="AE1840" i="7"/>
  <c r="AE2437" i="7"/>
  <c r="AE3070" i="7"/>
  <c r="AE2998" i="7"/>
  <c r="AE5536" i="7"/>
  <c r="AE4616" i="7"/>
  <c r="AE3917" i="7"/>
  <c r="AE4519" i="7"/>
  <c r="AE5075" i="7"/>
  <c r="AE4322" i="7"/>
  <c r="AE5035" i="7"/>
  <c r="AE5252" i="7"/>
  <c r="AE5479" i="7"/>
  <c r="AE5234" i="7"/>
  <c r="AE5388" i="7"/>
  <c r="AE6209" i="7"/>
  <c r="AE6861" i="7"/>
  <c r="AE7329" i="7"/>
  <c r="AE7761" i="7"/>
  <c r="AE7989" i="7"/>
  <c r="AE4477" i="7"/>
  <c r="AE5202" i="7"/>
  <c r="AE5541" i="7"/>
  <c r="AE5875" i="7"/>
  <c r="AE4814" i="7"/>
  <c r="AE5241" i="7"/>
  <c r="AE5580" i="7"/>
  <c r="AE5911" i="7"/>
  <c r="AE4822" i="7"/>
  <c r="AE5242" i="7"/>
  <c r="AE5581" i="7"/>
  <c r="AE4553" i="7"/>
  <c r="AE5089" i="7"/>
  <c r="AE5358" i="7"/>
  <c r="AE5583" i="7"/>
  <c r="AE5808" i="7"/>
  <c r="AE6012" i="7"/>
  <c r="AE6185" i="7"/>
  <c r="AE4782" i="7"/>
  <c r="AE5112" i="7"/>
  <c r="AE5339" i="7"/>
  <c r="AE5566" i="7"/>
  <c r="AE5792" i="7"/>
  <c r="AE4785" i="7"/>
  <c r="AE5113" i="7"/>
  <c r="AE5341" i="7"/>
  <c r="AE5568" i="7"/>
  <c r="AE5793" i="7"/>
  <c r="AE6000" i="7"/>
  <c r="AE6173" i="7"/>
  <c r="AE6346" i="7"/>
  <c r="AE6519" i="7"/>
  <c r="AE6687" i="7"/>
  <c r="AE6831" i="7"/>
  <c r="AE6975" i="7"/>
  <c r="AE7119" i="7"/>
  <c r="AE7263" i="7"/>
  <c r="AE7407" i="7"/>
  <c r="AE7551" i="7"/>
  <c r="AE7695" i="7"/>
  <c r="AE470" i="7"/>
  <c r="AE2621" i="7"/>
  <c r="AE2886" i="7"/>
  <c r="AE3507" i="7"/>
  <c r="AE3515" i="7"/>
  <c r="AE3463" i="7"/>
  <c r="AE5015" i="7"/>
  <c r="AE4784" i="7"/>
  <c r="AE3599" i="7"/>
  <c r="AE5268" i="7"/>
  <c r="AE4691" i="7"/>
  <c r="AE5231" i="7"/>
  <c r="AE5384" i="7"/>
  <c r="AE5611" i="7"/>
  <c r="AE5367" i="7"/>
  <c r="AE5444" i="7"/>
  <c r="AE6252" i="7"/>
  <c r="AE6897" i="7"/>
  <c r="AE7341" i="7"/>
  <c r="AE7773" i="7"/>
  <c r="AE8013" i="7"/>
  <c r="AE4602" i="7"/>
  <c r="AE5240" i="7"/>
  <c r="AE5597" i="7"/>
  <c r="AE5909" i="7"/>
  <c r="AE4922" i="7"/>
  <c r="AE5279" i="7"/>
  <c r="AE5636" i="7"/>
  <c r="AE5945" i="7"/>
  <c r="AE4925" i="7"/>
  <c r="AE5280" i="7"/>
  <c r="AE5638" i="7"/>
  <c r="AE4676" i="7"/>
  <c r="AE5111" i="7"/>
  <c r="AE5375" i="7"/>
  <c r="AE5601" i="7"/>
  <c r="AE5828" i="7"/>
  <c r="AE6027" i="7"/>
  <c r="AE6199" i="7"/>
  <c r="AE4827" i="7"/>
  <c r="AE5132" i="7"/>
  <c r="AE5359" i="7"/>
  <c r="AE5585" i="7"/>
  <c r="AE5810" i="7"/>
  <c r="AE4833" i="7"/>
  <c r="AE5134" i="7"/>
  <c r="AE5360" i="7"/>
  <c r="AE5586" i="7"/>
  <c r="AE5813" i="7"/>
  <c r="AE6015" i="7"/>
  <c r="AE6187" i="7"/>
  <c r="AE6360" i="7"/>
  <c r="AE6533" i="7"/>
  <c r="AE6699" i="7"/>
  <c r="AE6843" i="7"/>
  <c r="AE6987" i="7"/>
  <c r="AE7131" i="7"/>
  <c r="AE7275" i="7"/>
  <c r="AE7419" i="7"/>
  <c r="AE7563" i="7"/>
  <c r="AE7707" i="7"/>
  <c r="AE7851" i="7"/>
  <c r="AE7995" i="7"/>
  <c r="AE8139" i="7"/>
  <c r="AE6082" i="7"/>
  <c r="AE6318" i="7"/>
  <c r="AE6525" i="7"/>
  <c r="AE6721" i="7"/>
  <c r="AE6894" i="7"/>
  <c r="AE7067" i="7"/>
  <c r="AE7240" i="7"/>
  <c r="AE7412" i="7"/>
  <c r="AE7585" i="7"/>
  <c r="AE7758" i="7"/>
  <c r="AE7931" i="7"/>
  <c r="AE8104" i="7"/>
  <c r="AE8264" i="7"/>
  <c r="AE8408" i="7"/>
  <c r="AE6039" i="7"/>
  <c r="AE6285" i="7"/>
  <c r="AE6492" i="7"/>
  <c r="AE6694" i="7"/>
  <c r="AE6866" i="7"/>
  <c r="AE7039" i="7"/>
  <c r="AE7212" i="7"/>
  <c r="AE916" i="7"/>
  <c r="AE1631" i="7"/>
  <c r="AE2045" i="7"/>
  <c r="AE4119" i="7"/>
  <c r="AE2856" i="7"/>
  <c r="AE4181" i="7"/>
  <c r="AE5578" i="7"/>
  <c r="AE3984" i="7"/>
  <c r="AE3676" i="7"/>
  <c r="AE5504" i="7"/>
  <c r="AE4932" i="7"/>
  <c r="AE5269" i="7"/>
  <c r="AE5439" i="7"/>
  <c r="AE5666" i="7"/>
  <c r="AE5424" i="7"/>
  <c r="AE5482" i="7"/>
  <c r="AE6281" i="7"/>
  <c r="AE6921" i="7"/>
  <c r="AE7353" i="7"/>
  <c r="AE7785" i="7"/>
  <c r="AE8049" i="7"/>
  <c r="AE4718" i="7"/>
  <c r="AE5257" i="7"/>
  <c r="AE5616" i="7"/>
  <c r="AE5927" i="7"/>
  <c r="AE4946" i="7"/>
  <c r="AE5297" i="7"/>
  <c r="AE5655" i="7"/>
  <c r="AE5963" i="7"/>
  <c r="AE4951" i="7"/>
  <c r="AE5298" i="7"/>
  <c r="AE5658" i="7"/>
  <c r="AE4729" i="7"/>
  <c r="AE5149" i="7"/>
  <c r="AE5396" i="7"/>
  <c r="AE5621" i="7"/>
  <c r="AE5844" i="7"/>
  <c r="AE6041" i="7"/>
  <c r="AE6214" i="7"/>
  <c r="AE4873" i="7"/>
  <c r="AE5151" i="7"/>
  <c r="AE5376" i="7"/>
  <c r="AE5603" i="7"/>
  <c r="AE5829" i="7"/>
  <c r="AE4878" i="7"/>
  <c r="AE5153" i="7"/>
  <c r="AE5378" i="7"/>
  <c r="AE5605" i="7"/>
  <c r="AE5830" i="7"/>
  <c r="AE6029" i="7"/>
  <c r="AE6202" i="7"/>
  <c r="AE6375" i="7"/>
  <c r="AE6547" i="7"/>
  <c r="AE6711" i="7"/>
  <c r="AE6855" i="7"/>
  <c r="AE6999" i="7"/>
  <c r="AE7143" i="7"/>
  <c r="AE7287" i="7"/>
  <c r="AE7431" i="7"/>
  <c r="AE7575" i="7"/>
  <c r="AE7719" i="7"/>
  <c r="AE7863" i="7"/>
  <c r="AE8007" i="7"/>
  <c r="AE8151" i="7"/>
  <c r="AE6103" i="7"/>
  <c r="AE6335" i="7"/>
  <c r="AE6543" i="7"/>
  <c r="AE6736" i="7"/>
  <c r="AE6908" i="7"/>
  <c r="AE7081" i="7"/>
  <c r="AE7254" i="7"/>
  <c r="AE7427" i="7"/>
  <c r="AE7600" i="7"/>
  <c r="AE7772" i="7"/>
  <c r="AE7945" i="7"/>
  <c r="AE8118" i="7"/>
  <c r="AE8276" i="7"/>
  <c r="AE8420" i="7"/>
  <c r="AE6061" i="7"/>
  <c r="AE6301" i="7"/>
  <c r="AE6509" i="7"/>
  <c r="AE6708" i="7"/>
  <c r="AE6881" i="7"/>
  <c r="AE7054" i="7"/>
  <c r="AE7226" i="7"/>
  <c r="AE1272" i="7"/>
  <c r="AE2479" i="7"/>
  <c r="AE2641" i="7"/>
  <c r="AE4503" i="7"/>
  <c r="AE3348" i="7"/>
  <c r="AE4595" i="7"/>
  <c r="AE5946" i="7"/>
  <c r="AE4140" i="7"/>
  <c r="AE4090" i="7"/>
  <c r="AE5691" i="7"/>
  <c r="AE5230" i="7"/>
  <c r="AE5515" i="7"/>
  <c r="AE5665" i="7"/>
  <c r="AE5888" i="7"/>
  <c r="AE5650" i="7"/>
  <c r="AE5614" i="7"/>
  <c r="AE6382" i="7"/>
  <c r="AE6981" i="7"/>
  <c r="AE7413" i="7"/>
  <c r="AE7797" i="7"/>
  <c r="AE8073" i="7"/>
  <c r="AE4860" i="7"/>
  <c r="AE5278" i="7"/>
  <c r="AE5635" i="7"/>
  <c r="AE5943" i="7"/>
  <c r="AE4971" i="7"/>
  <c r="AE5317" i="7"/>
  <c r="AE5674" i="7"/>
  <c r="AE5979" i="7"/>
  <c r="AE4973" i="7"/>
  <c r="AE5318" i="7"/>
  <c r="AE5675" i="7"/>
  <c r="AE4775" i="7"/>
  <c r="AE5187" i="7"/>
  <c r="AE245" i="7"/>
  <c r="AE1487" i="7"/>
  <c r="AE2152" i="7"/>
  <c r="AE3220" i="7"/>
  <c r="AE3231" i="7"/>
  <c r="AE4000" i="7"/>
  <c r="AE4312" i="7"/>
  <c r="AE4019" i="7"/>
  <c r="AE3793" i="7"/>
  <c r="AE5976" i="7"/>
  <c r="AE5247" i="7"/>
  <c r="AE5553" i="7"/>
  <c r="AE5703" i="7"/>
  <c r="AE5923" i="7"/>
  <c r="AE5688" i="7"/>
  <c r="AE5672" i="7"/>
  <c r="AE6425" i="7"/>
  <c r="AE7005" i="7"/>
  <c r="AE7437" i="7"/>
  <c r="AE7821" i="7"/>
  <c r="AE8085" i="7"/>
  <c r="AE4893" i="7"/>
  <c r="AE5313" i="7"/>
  <c r="AE5653" i="7"/>
  <c r="AE5978" i="7"/>
  <c r="AE4997" i="7"/>
  <c r="AE5352" i="7"/>
  <c r="AE5693" i="7"/>
  <c r="AE6010" i="7"/>
  <c r="AE4998" i="7"/>
  <c r="AE5357" i="7"/>
  <c r="AE5695" i="7"/>
  <c r="AE4870" i="7"/>
  <c r="AE5206" i="7"/>
  <c r="AE5431" i="7"/>
  <c r="AE5659" i="7"/>
  <c r="AE5879" i="7"/>
  <c r="AE6070" i="7"/>
  <c r="AE4313" i="7"/>
  <c r="AE4930" i="7"/>
  <c r="AE5189" i="7"/>
  <c r="AE5414" i="7"/>
  <c r="AE5640" i="7"/>
  <c r="AE4317" i="7"/>
  <c r="AE4931" i="7"/>
  <c r="AE5191" i="7"/>
  <c r="AE5415" i="7"/>
  <c r="AE5642" i="7"/>
  <c r="AE5865" i="7"/>
  <c r="AE6058" i="7"/>
  <c r="AE6231" i="7"/>
  <c r="AE6403" i="7"/>
  <c r="AE6576" i="7"/>
  <c r="AE6735" i="7"/>
  <c r="AE6879" i="7"/>
  <c r="AE7023" i="7"/>
  <c r="AE7167" i="7"/>
  <c r="AE7311" i="7"/>
  <c r="AE7455" i="7"/>
  <c r="AE7599" i="7"/>
  <c r="AE7743" i="7"/>
  <c r="AE7887" i="7"/>
  <c r="AE8031" i="7"/>
  <c r="AE8175" i="7"/>
  <c r="AE6147" i="7"/>
  <c r="AE6370" i="7"/>
  <c r="AE6577" i="7"/>
  <c r="AE6764" i="7"/>
  <c r="AE6937" i="7"/>
  <c r="AE7110" i="7"/>
  <c r="AE7283" i="7"/>
  <c r="AE7456" i="7"/>
  <c r="AE7628" i="7"/>
  <c r="AE7801" i="7"/>
  <c r="AE7974" i="7"/>
  <c r="AE8147" i="7"/>
  <c r="AE8300" i="7"/>
  <c r="AE8444" i="7"/>
  <c r="AE6105" i="7"/>
  <c r="AE6336" i="7"/>
  <c r="AE6544" i="7"/>
  <c r="AE6737" i="7"/>
  <c r="AE6910" i="7"/>
  <c r="AE7082" i="7"/>
  <c r="AE7255" i="7"/>
  <c r="AE7428" i="7"/>
  <c r="AE1685" i="7"/>
  <c r="AE1192" i="7"/>
  <c r="AE2234" i="7"/>
  <c r="AE3679" i="7"/>
  <c r="AE2840" i="7"/>
  <c r="AE4414" i="7"/>
  <c r="AE4859" i="7"/>
  <c r="AE4206" i="7"/>
  <c r="AE4183" i="7"/>
  <c r="AE6122" i="7"/>
  <c r="AE5455" i="7"/>
  <c r="AE5741" i="7"/>
  <c r="AE5834" i="7"/>
  <c r="AE6034" i="7"/>
  <c r="AE5820" i="7"/>
  <c r="AE5766" i="7"/>
  <c r="AE6497" i="7"/>
  <c r="AE7065" i="7"/>
  <c r="AE7497" i="7"/>
  <c r="AE7845" i="7"/>
  <c r="AE8109" i="7"/>
  <c r="AE4919" i="7"/>
  <c r="AE5372" i="7"/>
  <c r="AE5690" i="7"/>
  <c r="AE4296" i="7"/>
  <c r="AE5046" i="7"/>
  <c r="AE5411" i="7"/>
  <c r="AE5730" i="7"/>
  <c r="AE4303" i="7"/>
  <c r="AE5047" i="7"/>
  <c r="AE5412" i="7"/>
  <c r="AE5732" i="7"/>
  <c r="AE4926" i="7"/>
  <c r="AE5226" i="7"/>
  <c r="AE2086" i="7"/>
  <c r="AE2139" i="7"/>
  <c r="AE2890" i="7"/>
  <c r="AE2868" i="7"/>
  <c r="AE3123" i="7"/>
  <c r="AE4321" i="7"/>
  <c r="AE4739" i="7"/>
  <c r="AE5433" i="7"/>
  <c r="AE3648" i="7"/>
  <c r="AE6302" i="7"/>
  <c r="AE5738" i="7"/>
  <c r="AE6003" i="7"/>
  <c r="AE4965" i="7"/>
  <c r="AE4345" i="7"/>
  <c r="AE4967" i="7"/>
  <c r="AE5891" i="7"/>
  <c r="AE6598" i="7"/>
  <c r="AE7113" i="7"/>
  <c r="AE7545" i="7"/>
  <c r="AE7905" i="7"/>
  <c r="AE8133" i="7"/>
  <c r="AE5019" i="7"/>
  <c r="AE5409" i="7"/>
  <c r="AE5729" i="7"/>
  <c r="AE4418" i="7"/>
  <c r="AE5087" i="7"/>
  <c r="AE5448" i="7"/>
  <c r="AE5768" i="7"/>
  <c r="AE4429" i="7"/>
  <c r="AE5088" i="7"/>
  <c r="AE5450" i="7"/>
  <c r="AE5769" i="7"/>
  <c r="AE4978" i="7"/>
  <c r="AE5263" i="7"/>
  <c r="AE5490" i="7"/>
  <c r="AE5714" i="7"/>
  <c r="AE5930" i="7"/>
  <c r="AE6113" i="7"/>
  <c r="AE4498" i="7"/>
  <c r="AE5004" i="7"/>
  <c r="AE5245" i="7"/>
  <c r="AE5470" i="7"/>
  <c r="AE5698" i="7"/>
  <c r="AE4504" i="7"/>
  <c r="AE5005" i="7"/>
  <c r="AE5246" i="7"/>
  <c r="AE5474" i="7"/>
  <c r="AE5699" i="7"/>
  <c r="AE5916" i="7"/>
  <c r="AE6101" i="7"/>
  <c r="AE6274" i="7"/>
  <c r="AE6447" i="7"/>
  <c r="AE6619" i="7"/>
  <c r="AE6771" i="7"/>
  <c r="AE6915" i="7"/>
  <c r="AE7059" i="7"/>
  <c r="AE7203" i="7"/>
  <c r="AE7347" i="7"/>
  <c r="AE7491" i="7"/>
  <c r="AE7635" i="7"/>
  <c r="AE1119" i="7"/>
  <c r="AE1879" i="7"/>
  <c r="AE2298" i="7"/>
  <c r="AE2828" i="7"/>
  <c r="AE3729" i="7"/>
  <c r="AE4974" i="7"/>
  <c r="AE3859" i="7"/>
  <c r="AE5882" i="7"/>
  <c r="AE4159" i="7"/>
  <c r="AE6326" i="7"/>
  <c r="AE5757" i="7"/>
  <c r="AE4398" i="7"/>
  <c r="AE5014" i="7"/>
  <c r="AE4468" i="7"/>
  <c r="AE5018" i="7"/>
  <c r="AE5925" i="7"/>
  <c r="AE6627" i="7"/>
  <c r="AE7125" i="7"/>
  <c r="AE7557" i="7"/>
  <c r="AE7917" i="7"/>
  <c r="AE8193" i="7"/>
  <c r="AE5045" i="7"/>
  <c r="AE5427" i="7"/>
  <c r="AE5767" i="7"/>
  <c r="AE4482" i="7"/>
  <c r="AE5127" i="7"/>
  <c r="AE5467" i="7"/>
  <c r="AE5806" i="7"/>
  <c r="AE4489" i="7"/>
  <c r="AE5129" i="7"/>
  <c r="AE5468" i="7"/>
  <c r="AE5807" i="7"/>
  <c r="AE5003" i="7"/>
  <c r="AE5281" i="7"/>
  <c r="AE5507" i="7"/>
  <c r="AE5734" i="7"/>
  <c r="AE5949" i="7"/>
  <c r="AE6127" i="7"/>
  <c r="AE4559" i="7"/>
  <c r="AE5029" i="7"/>
  <c r="AE5265" i="7"/>
  <c r="AE5491" i="7"/>
  <c r="AE5717" i="7"/>
  <c r="AE4565" i="7"/>
  <c r="AE5030" i="7"/>
  <c r="AE5266" i="7"/>
  <c r="AE5492" i="7"/>
  <c r="AE5718" i="7"/>
  <c r="AE5935" i="7"/>
  <c r="AE6115" i="7"/>
  <c r="AE6288" i="7"/>
  <c r="AE6461" i="7"/>
  <c r="AE6634" i="7"/>
  <c r="AE6783" i="7"/>
  <c r="AE6927" i="7"/>
  <c r="AE7071" i="7"/>
  <c r="AE7215" i="7"/>
  <c r="AE7359" i="7"/>
  <c r="AE7503" i="7"/>
  <c r="AE7647" i="7"/>
  <c r="AE7791" i="7"/>
  <c r="AE7935" i="7"/>
  <c r="AE8079" i="7"/>
  <c r="AE5913" i="7"/>
  <c r="AE6232" i="7"/>
  <c r="AE6438" i="7"/>
  <c r="AE6646" i="7"/>
  <c r="AE6822" i="7"/>
  <c r="AE6995" i="7"/>
  <c r="AE7168" i="7"/>
  <c r="AE7340" i="7"/>
  <c r="AE7513" i="7"/>
  <c r="AE7686" i="7"/>
  <c r="AE7859" i="7"/>
  <c r="AE8032" i="7"/>
  <c r="AE8204" i="7"/>
  <c r="AE8348" i="7"/>
  <c r="AE8492" i="7"/>
  <c r="AE6191" i="7"/>
  <c r="AE6406" i="7"/>
  <c r="AE6613" i="7"/>
  <c r="AE6794" i="7"/>
  <c r="AE6967" i="7"/>
  <c r="AE7140" i="7"/>
  <c r="AE1113" i="7"/>
  <c r="AE2696" i="7"/>
  <c r="AE2439" i="7"/>
  <c r="AE3372" i="7"/>
  <c r="AE4109" i="7"/>
  <c r="AE5353" i="7"/>
  <c r="AE4465" i="7"/>
  <c r="AE6128" i="7"/>
  <c r="AE3762" i="7"/>
  <c r="AE6446" i="7"/>
  <c r="AE5952" i="7"/>
  <c r="AE4750" i="7"/>
  <c r="AE5160" i="7"/>
  <c r="AE4851" i="7"/>
  <c r="AE5162" i="7"/>
  <c r="AE6036" i="7"/>
  <c r="AE6717" i="7"/>
  <c r="AE7209" i="7"/>
  <c r="AE7641" i="7"/>
  <c r="AE7929" i="7"/>
  <c r="AE4225" i="7"/>
  <c r="AE5086" i="7"/>
  <c r="AE5466" i="7"/>
  <c r="AE5822" i="7"/>
  <c r="AE4604" i="7"/>
  <c r="AE5184" i="7"/>
  <c r="AE5505" i="7"/>
  <c r="AE5858" i="7"/>
  <c r="AE4612" i="7"/>
  <c r="AE5186" i="7"/>
  <c r="AE5506" i="7"/>
  <c r="AE4367" i="7"/>
  <c r="AE5027" i="7"/>
  <c r="AE5300" i="7"/>
  <c r="AE5527" i="7"/>
  <c r="AE5753" i="7"/>
  <c r="AE5965" i="7"/>
  <c r="AE6142" i="7"/>
  <c r="AE4621" i="7"/>
  <c r="AE5050" i="7"/>
  <c r="AE5282" i="7"/>
  <c r="AE5508" i="7"/>
  <c r="AE5736" i="7"/>
  <c r="AE4626" i="7"/>
  <c r="AE5051" i="7"/>
  <c r="AE5285" i="7"/>
  <c r="AE5509" i="7"/>
  <c r="AE5737" i="7"/>
  <c r="AE5951" i="7"/>
  <c r="AE6130" i="7"/>
  <c r="AE6303" i="7"/>
  <c r="AE6475" i="7"/>
  <c r="AE6648" i="7"/>
  <c r="AE6795" i="7"/>
  <c r="AE6939" i="7"/>
  <c r="AE7083" i="7"/>
  <c r="AE7227" i="7"/>
  <c r="AE7371" i="7"/>
  <c r="AE7515" i="7"/>
  <c r="AE7659" i="7"/>
  <c r="AE7803" i="7"/>
  <c r="AE7947" i="7"/>
  <c r="AE8091" i="7"/>
  <c r="AE5964" i="7"/>
  <c r="AE6249" i="7"/>
  <c r="AE6456" i="7"/>
  <c r="AE6663" i="7"/>
  <c r="AE6836" i="7"/>
  <c r="AE7009" i="7"/>
  <c r="AE7182" i="7"/>
  <c r="AE7355" i="7"/>
  <c r="AE7528" i="7"/>
  <c r="AE7700" i="7"/>
  <c r="AE7873" i="7"/>
  <c r="AE8046" i="7"/>
  <c r="AE8216" i="7"/>
  <c r="AE8360" i="7"/>
  <c r="AE5864" i="7"/>
  <c r="AE6213" i="7"/>
  <c r="AE6423" i="7"/>
  <c r="AE6630" i="7"/>
  <c r="AE6809" i="7"/>
  <c r="AE6982" i="7"/>
  <c r="AE7154" i="7"/>
  <c r="AE7327" i="7"/>
  <c r="AE1473" i="7"/>
  <c r="AE3306" i="7"/>
  <c r="AE1902" i="7"/>
  <c r="AE3194" i="7"/>
  <c r="AE4672" i="7"/>
  <c r="AE5908" i="7"/>
  <c r="AE3669" i="7"/>
  <c r="AE6476" i="7"/>
  <c r="AE4250" i="7"/>
  <c r="AE6470" i="7"/>
  <c r="AE5971" i="7"/>
  <c r="AE4964" i="7"/>
  <c r="AE5216" i="7"/>
  <c r="AE4941" i="7"/>
  <c r="AE5218" i="7"/>
  <c r="AE6079" i="7"/>
  <c r="AE6753" i="7"/>
  <c r="AE7221" i="7"/>
  <c r="AE7653" i="7"/>
  <c r="AE7965" i="7"/>
  <c r="AE4293" i="7"/>
  <c r="AE5145" i="7"/>
  <c r="AE5483" i="7"/>
  <c r="AE5841" i="7"/>
  <c r="AE4665" i="7"/>
  <c r="AE5203" i="7"/>
  <c r="AE5522" i="7"/>
  <c r="AE5877" i="7"/>
  <c r="AE4675" i="7"/>
  <c r="AE5204" i="7"/>
  <c r="AE5525" i="7"/>
  <c r="AE4430" i="7"/>
  <c r="AE5048" i="7"/>
  <c r="AE5319" i="7"/>
  <c r="AE5545" i="7"/>
  <c r="AE5771" i="7"/>
  <c r="AE5983" i="7"/>
  <c r="AE6156" i="7"/>
  <c r="AE4682" i="7"/>
  <c r="AE5072" i="7"/>
  <c r="AE5302" i="7"/>
  <c r="AE5529" i="7"/>
  <c r="AE5754" i="7"/>
  <c r="AE4688" i="7"/>
  <c r="AE5073" i="7"/>
  <c r="AE5304" i="7"/>
  <c r="AE5530" i="7"/>
  <c r="AE5756" i="7"/>
  <c r="AE5967" i="7"/>
  <c r="AE6144" i="7"/>
  <c r="AE6317" i="7"/>
  <c r="AE6490" i="7"/>
  <c r="AE6661" i="7"/>
  <c r="AE6807" i="7"/>
  <c r="AE6951" i="7"/>
  <c r="AE7095" i="7"/>
  <c r="AE7239" i="7"/>
  <c r="AE7383" i="7"/>
  <c r="AE7527" i="7"/>
  <c r="AE7671" i="7"/>
  <c r="AE7815" i="7"/>
  <c r="AE7959" i="7"/>
  <c r="AE8103" i="7"/>
  <c r="AE6009" i="7"/>
  <c r="AE6265" i="7"/>
  <c r="AE6473" i="7"/>
  <c r="AE6678" i="7"/>
  <c r="AE6851" i="7"/>
  <c r="AE7024" i="7"/>
  <c r="AE7196" i="7"/>
  <c r="AE7369" i="7"/>
  <c r="AE7542" i="7"/>
  <c r="AE7715" i="7"/>
  <c r="AE7888" i="7"/>
  <c r="AE8060" i="7"/>
  <c r="AE8228" i="7"/>
  <c r="AE8372" i="7"/>
  <c r="AE5915" i="7"/>
  <c r="AE6233" i="7"/>
  <c r="AE6441" i="7"/>
  <c r="AE6647" i="7"/>
  <c r="AE6823" i="7"/>
  <c r="AE6996" i="7"/>
  <c r="AE7169" i="7"/>
  <c r="AE7342" i="7"/>
  <c r="AE1047" i="7"/>
  <c r="AE4156" i="7"/>
  <c r="AE4399" i="7"/>
  <c r="AE7533" i="7"/>
  <c r="AE4358" i="7"/>
  <c r="AE5430" i="7"/>
  <c r="AE5639" i="7"/>
  <c r="AE4249" i="7"/>
  <c r="AE5397" i="7"/>
  <c r="AE4904" i="7"/>
  <c r="AE5624" i="7"/>
  <c r="AE6216" i="7"/>
  <c r="AE6723" i="7"/>
  <c r="AE7155" i="7"/>
  <c r="AE7587" i="7"/>
  <c r="AE7911" i="7"/>
  <c r="AE8199" i="7"/>
  <c r="AE6405" i="7"/>
  <c r="AE6793" i="7"/>
  <c r="AE7139" i="7"/>
  <c r="AE7484" i="7"/>
  <c r="AE7830" i="7"/>
  <c r="AE8176" i="7"/>
  <c r="AE8468" i="7"/>
  <c r="AE6371" i="7"/>
  <c r="AE6766" i="7"/>
  <c r="AE7111" i="7"/>
  <c r="AE7399" i="7"/>
  <c r="AE7586" i="7"/>
  <c r="AE7759" i="7"/>
  <c r="AE7932" i="7"/>
  <c r="AE8105" i="7"/>
  <c r="AE6013" i="7"/>
  <c r="AE6269" i="7"/>
  <c r="AE6477" i="7"/>
  <c r="AE6680" i="7"/>
  <c r="AE6853" i="7"/>
  <c r="AE7026" i="7"/>
  <c r="AE7199" i="7"/>
  <c r="AE7372" i="7"/>
  <c r="AE7544" i="7"/>
  <c r="AE6016" i="7"/>
  <c r="AE6270" i="7"/>
  <c r="AE6478" i="7"/>
  <c r="AE6682" i="7"/>
  <c r="AE6854" i="7"/>
  <c r="AE7027" i="7"/>
  <c r="AE7200" i="7"/>
  <c r="AE7373" i="7"/>
  <c r="AE7546" i="7"/>
  <c r="AE6018" i="7"/>
  <c r="AE6271" i="7"/>
  <c r="AE6479" i="7"/>
  <c r="AE6683" i="7"/>
  <c r="AE6856" i="7"/>
  <c r="AE7028" i="7"/>
  <c r="AE7201" i="7"/>
  <c r="AE7374" i="7"/>
  <c r="AE7547" i="7"/>
  <c r="AE6021" i="7"/>
  <c r="AE6273" i="7"/>
  <c r="AE6480" i="7"/>
  <c r="AE6684" i="7"/>
  <c r="AE6857" i="7"/>
  <c r="AE1798" i="7"/>
  <c r="AE4310" i="7"/>
  <c r="AE5442" i="7"/>
  <c r="AE7701" i="7"/>
  <c r="AE4721" i="7"/>
  <c r="AE5544" i="7"/>
  <c r="AE5677" i="7"/>
  <c r="AE4375" i="7"/>
  <c r="AE5435" i="7"/>
  <c r="AE4955" i="7"/>
  <c r="AE5662" i="7"/>
  <c r="AE6245" i="7"/>
  <c r="AE6747" i="7"/>
  <c r="AE7179" i="7"/>
  <c r="AE7611" i="7"/>
  <c r="AE7923" i="7"/>
  <c r="AE5859" i="7"/>
  <c r="AE6421" i="7"/>
  <c r="AE6808" i="7"/>
  <c r="AE7153" i="7"/>
  <c r="AE7499" i="7"/>
  <c r="AE7844" i="7"/>
  <c r="AE8190" i="7"/>
  <c r="AE8480" i="7"/>
  <c r="AE6388" i="7"/>
  <c r="AE6780" i="7"/>
  <c r="AE7126" i="7"/>
  <c r="AE7414" i="7"/>
  <c r="AE7601" i="7"/>
  <c r="AE7774" i="7"/>
  <c r="AE7946" i="7"/>
  <c r="AE8119" i="7"/>
  <c r="AE6040" i="7"/>
  <c r="AE6286" i="7"/>
  <c r="AE6493" i="7"/>
  <c r="AE6695" i="7"/>
  <c r="AE6868" i="7"/>
  <c r="AE7040" i="7"/>
  <c r="AE7213" i="7"/>
  <c r="AE7386" i="7"/>
  <c r="AE7559" i="7"/>
  <c r="AE6042" i="7"/>
  <c r="AE6287" i="7"/>
  <c r="AE6495" i="7"/>
  <c r="AE6696" i="7"/>
  <c r="AE6869" i="7"/>
  <c r="AE7042" i="7"/>
  <c r="AE7214" i="7"/>
  <c r="AE7387" i="7"/>
  <c r="AE7560" i="7"/>
  <c r="AE6045" i="7"/>
  <c r="AE6289" i="7"/>
  <c r="AE6496" i="7"/>
  <c r="AE6697" i="7"/>
  <c r="AE6870" i="7"/>
  <c r="AE7043" i="7"/>
  <c r="AE7216" i="7"/>
  <c r="AE7388" i="7"/>
  <c r="AE7561" i="7"/>
  <c r="AE6047" i="7"/>
  <c r="AE6291" i="7"/>
  <c r="AE6498" i="7"/>
  <c r="AE6698" i="7"/>
  <c r="AE6871" i="7"/>
  <c r="AE7044" i="7"/>
  <c r="AE7217" i="7"/>
  <c r="AE7390" i="7"/>
  <c r="AE7562" i="7"/>
  <c r="AE7735" i="7"/>
  <c r="AE7908" i="7"/>
  <c r="AE8081" i="7"/>
  <c r="AE8245" i="7"/>
  <c r="AE8389" i="7"/>
  <c r="AE8533" i="7"/>
  <c r="AE8677" i="7"/>
  <c r="AE8821" i="7"/>
  <c r="AE8965" i="7"/>
  <c r="AE9109" i="7"/>
  <c r="AE9253" i="7"/>
  <c r="AE9397" i="7"/>
  <c r="AE9541" i="7"/>
  <c r="AE9685" i="7"/>
  <c r="AE9829" i="7"/>
  <c r="AE9973" i="7"/>
  <c r="AE6179" i="7"/>
  <c r="AE2205" i="7"/>
  <c r="AE5135" i="7"/>
  <c r="AE6077" i="7"/>
  <c r="AE7869" i="7"/>
  <c r="AE5064" i="7"/>
  <c r="AE5751" i="7"/>
  <c r="AE5697" i="7"/>
  <c r="AE4435" i="7"/>
  <c r="AE5453" i="7"/>
  <c r="AE4981" i="7"/>
  <c r="AE5679" i="7"/>
  <c r="AE6259" i="7"/>
  <c r="AE6759" i="7"/>
  <c r="AE7191" i="7"/>
  <c r="AE7623" i="7"/>
  <c r="AE7971" i="7"/>
  <c r="AE6037" i="7"/>
  <c r="AE6491" i="7"/>
  <c r="AE6865" i="7"/>
  <c r="AE7211" i="7"/>
  <c r="AE7556" i="7"/>
  <c r="AE7902" i="7"/>
  <c r="AE8240" i="7"/>
  <c r="AE5966" i="7"/>
  <c r="AE6457" i="7"/>
  <c r="AE6838" i="7"/>
  <c r="AE7183" i="7"/>
  <c r="AE7442" i="7"/>
  <c r="AE7615" i="7"/>
  <c r="AE7788" i="7"/>
  <c r="AE7961" i="7"/>
  <c r="AE8134" i="7"/>
  <c r="AE6064" i="7"/>
  <c r="AE6304" i="7"/>
  <c r="AE6510" i="7"/>
  <c r="AE6709" i="7"/>
  <c r="AE6882" i="7"/>
  <c r="AE7055" i="7"/>
  <c r="AE7228" i="7"/>
  <c r="AE7400" i="7"/>
  <c r="AE7573" i="7"/>
  <c r="AE6066" i="7"/>
  <c r="AE6305" i="7"/>
  <c r="AE6513" i="7"/>
  <c r="AE6710" i="7"/>
  <c r="AE6883" i="7"/>
  <c r="AE7056" i="7"/>
  <c r="AE7229" i="7"/>
  <c r="AE7402" i="7"/>
  <c r="AE7574" i="7"/>
  <c r="AE6067" i="7"/>
  <c r="AE6306" i="7"/>
  <c r="AE6514" i="7"/>
  <c r="AE6712" i="7"/>
  <c r="AE6884" i="7"/>
  <c r="AE7057" i="7"/>
  <c r="AE7230" i="7"/>
  <c r="AE7403" i="7"/>
  <c r="AE7576" i="7"/>
  <c r="AE6069" i="7"/>
  <c r="AE6307" i="7"/>
  <c r="AE6515" i="7"/>
  <c r="AE6713" i="7"/>
  <c r="AE6886" i="7"/>
  <c r="AE7058" i="7"/>
  <c r="AE7231" i="7"/>
  <c r="AE7404" i="7"/>
  <c r="AE7577" i="7"/>
  <c r="AE7750" i="7"/>
  <c r="AE7922" i="7"/>
  <c r="AE8095" i="7"/>
  <c r="AE8257" i="7"/>
  <c r="AE8401" i="7"/>
  <c r="AE8545" i="7"/>
  <c r="AE8689" i="7"/>
  <c r="AE8833" i="7"/>
  <c r="AE8977" i="7"/>
  <c r="AE9121" i="7"/>
  <c r="AE9265" i="7"/>
  <c r="AE9409" i="7"/>
  <c r="AE9553" i="7"/>
  <c r="AE9697" i="7"/>
  <c r="AE9841" i="7"/>
  <c r="AE5827" i="7"/>
  <c r="AE6201" i="7"/>
  <c r="AE2068" i="7"/>
  <c r="AE3553" i="7"/>
  <c r="AE5199" i="7"/>
  <c r="AE7977" i="7"/>
  <c r="AE5221" i="7"/>
  <c r="AE4490" i="7"/>
  <c r="AE5791" i="7"/>
  <c r="AE4734" i="7"/>
  <c r="AE5546" i="7"/>
  <c r="AE5095" i="7"/>
  <c r="AE5775" i="7"/>
  <c r="AE6331" i="7"/>
  <c r="AE6819" i="7"/>
  <c r="AE7251" i="7"/>
  <c r="AE7683" i="7"/>
  <c r="AE7983" i="7"/>
  <c r="AE6060" i="7"/>
  <c r="AE6508" i="7"/>
  <c r="AE6880" i="7"/>
  <c r="AE7225" i="7"/>
  <c r="AE7571" i="7"/>
  <c r="AE7916" i="7"/>
  <c r="AE8252" i="7"/>
  <c r="AE6011" i="7"/>
  <c r="AE6474" i="7"/>
  <c r="AE2442" i="7"/>
  <c r="AE4754" i="7"/>
  <c r="AE4412" i="7"/>
  <c r="AE8121" i="7"/>
  <c r="AE5429" i="7"/>
  <c r="AE4952" i="7"/>
  <c r="AE5863" i="7"/>
  <c r="AE4903" i="7"/>
  <c r="AE5623" i="7"/>
  <c r="AE5171" i="7"/>
  <c r="AE5847" i="7"/>
  <c r="AE6389" i="7"/>
  <c r="AE6867" i="7"/>
  <c r="AE7299" i="7"/>
  <c r="AE7731" i="7"/>
  <c r="AE8019" i="7"/>
  <c r="AE6125" i="7"/>
  <c r="AE6559" i="7"/>
  <c r="AE6923" i="7"/>
  <c r="AE7268" i="7"/>
  <c r="AE7614" i="7"/>
  <c r="AE7960" i="7"/>
  <c r="AE8288" i="7"/>
  <c r="AE6083" i="7"/>
  <c r="AE6527" i="7"/>
  <c r="AE6895" i="7"/>
  <c r="AE7241" i="7"/>
  <c r="AE7471" i="7"/>
  <c r="AE7644" i="7"/>
  <c r="AE7817" i="7"/>
  <c r="AE7990" i="7"/>
  <c r="AE8162" i="7"/>
  <c r="AE6107" i="7"/>
  <c r="AE6337" i="7"/>
  <c r="AE6545" i="7"/>
  <c r="AE6738" i="7"/>
  <c r="AE6911" i="7"/>
  <c r="AE7084" i="7"/>
  <c r="AE7256" i="7"/>
  <c r="AE7429" i="7"/>
  <c r="AE7602" i="7"/>
  <c r="AE6109" i="7"/>
  <c r="AE6340" i="7"/>
  <c r="AE6546" i="7"/>
  <c r="AE6739" i="7"/>
  <c r="AE6912" i="7"/>
  <c r="AE7085" i="7"/>
  <c r="AE7258" i="7"/>
  <c r="AE7430" i="7"/>
  <c r="AE7603" i="7"/>
  <c r="AE6111" i="7"/>
  <c r="AE6341" i="7"/>
  <c r="AE6549" i="7"/>
  <c r="AE6740" i="7"/>
  <c r="AE6913" i="7"/>
  <c r="AE7086" i="7"/>
  <c r="AE7259" i="7"/>
  <c r="AE7432" i="7"/>
  <c r="AE7604" i="7"/>
  <c r="AE6112" i="7"/>
  <c r="AE6342" i="7"/>
  <c r="AE6550" i="7"/>
  <c r="AE6742" i="7"/>
  <c r="AE6914" i="7"/>
  <c r="AE7087" i="7"/>
  <c r="AE7260" i="7"/>
  <c r="AE7433" i="7"/>
  <c r="AE7606" i="7"/>
  <c r="AE7778" i="7"/>
  <c r="AE7951" i="7"/>
  <c r="AE8124" i="7"/>
  <c r="AE8281" i="7"/>
  <c r="AE8425" i="7"/>
  <c r="AE8569" i="7"/>
  <c r="AE8713" i="7"/>
  <c r="AE8857" i="7"/>
  <c r="AE9001" i="7"/>
  <c r="AE9145" i="7"/>
  <c r="AE9289" i="7"/>
  <c r="AE9433" i="7"/>
  <c r="AE9577" i="7"/>
  <c r="AE9721" i="7"/>
  <c r="AE9865" i="7"/>
  <c r="AE5938" i="7"/>
  <c r="AE6240" i="7"/>
  <c r="AE6448" i="7"/>
  <c r="AE6654" i="7"/>
  <c r="AE6829" i="7"/>
  <c r="AE7002" i="7"/>
  <c r="AE7175" i="7"/>
  <c r="AE7348" i="7"/>
  <c r="AE7520" i="7"/>
  <c r="AE2278" i="7"/>
  <c r="AE4622" i="7"/>
  <c r="AE5312" i="7"/>
  <c r="AE4353" i="7"/>
  <c r="AE5542" i="7"/>
  <c r="AE5071" i="7"/>
  <c r="AE5895" i="7"/>
  <c r="AE4954" i="7"/>
  <c r="AE5660" i="7"/>
  <c r="AE5208" i="7"/>
  <c r="AE5881" i="7"/>
  <c r="AE6418" i="7"/>
  <c r="AE6891" i="7"/>
  <c r="AE7323" i="7"/>
  <c r="AE7755" i="7"/>
  <c r="AE8043" i="7"/>
  <c r="AE6168" i="7"/>
  <c r="AE6594" i="7"/>
  <c r="AE6952" i="7"/>
  <c r="AE7297" i="7"/>
  <c r="AE7643" i="7"/>
  <c r="AE7988" i="7"/>
  <c r="AE8312" i="7"/>
  <c r="AE6126" i="7"/>
  <c r="AE6561" i="7"/>
  <c r="AE2956" i="7"/>
  <c r="AE6626" i="7"/>
  <c r="AE6151" i="7"/>
  <c r="AE5182" i="7"/>
  <c r="AE5893" i="7"/>
  <c r="AE5337" i="7"/>
  <c r="AE5998" i="7"/>
  <c r="AE5090" i="7"/>
  <c r="AE5773" i="7"/>
  <c r="AE5322" i="7"/>
  <c r="AE5986" i="7"/>
  <c r="AE6504" i="7"/>
  <c r="AE6963" i="7"/>
  <c r="AE7395" i="7"/>
  <c r="AE7779" i="7"/>
  <c r="AE8067" i="7"/>
  <c r="AE6211" i="7"/>
  <c r="AE6629" i="7"/>
  <c r="AE6980" i="7"/>
  <c r="AE7326" i="7"/>
  <c r="AE7672" i="7"/>
  <c r="AE8017" i="7"/>
  <c r="AE8336" i="7"/>
  <c r="AE6169" i="7"/>
  <c r="AE6595" i="7"/>
  <c r="AE6953" i="7"/>
  <c r="AE7298" i="7"/>
  <c r="AE7514" i="7"/>
  <c r="AE7687" i="7"/>
  <c r="AE7860" i="7"/>
  <c r="AE8033" i="7"/>
  <c r="AE8205" i="7"/>
  <c r="AE6172" i="7"/>
  <c r="AE6390" i="7"/>
  <c r="AE6597" i="7"/>
  <c r="AE6781" i="7"/>
  <c r="AE6954" i="7"/>
  <c r="AE7127" i="7"/>
  <c r="AE7300" i="7"/>
  <c r="AE7472" i="7"/>
  <c r="AE7645" i="7"/>
  <c r="AE6174" i="7"/>
  <c r="AE6391" i="7"/>
  <c r="AE6599" i="7"/>
  <c r="AE6782" i="7"/>
  <c r="AE6955" i="7"/>
  <c r="AE7128" i="7"/>
  <c r="AE7301" i="7"/>
  <c r="AE7474" i="7"/>
  <c r="AE7646" i="7"/>
  <c r="AE6175" i="7"/>
  <c r="AE6393" i="7"/>
  <c r="AE6600" i="7"/>
  <c r="AE6784" i="7"/>
  <c r="AE6956" i="7"/>
  <c r="AE7129" i="7"/>
  <c r="AE7302" i="7"/>
  <c r="AE7475" i="7"/>
  <c r="AE7648" i="7"/>
  <c r="AE6177" i="7"/>
  <c r="AE6394" i="7"/>
  <c r="AE6601" i="7"/>
  <c r="AE6785" i="7"/>
  <c r="AE3532" i="7"/>
  <c r="AE5475" i="7"/>
  <c r="AE6555" i="7"/>
  <c r="AE5389" i="7"/>
  <c r="AE4365" i="7"/>
  <c r="AE5413" i="7"/>
  <c r="AE6055" i="7"/>
  <c r="AE5169" i="7"/>
  <c r="AE4258" i="7"/>
  <c r="AE5398" i="7"/>
  <c r="AE6043" i="7"/>
  <c r="AE6562" i="7"/>
  <c r="AE7011" i="7"/>
  <c r="AE7443" i="7"/>
  <c r="AE7827" i="7"/>
  <c r="AE8115" i="7"/>
  <c r="AE6283" i="7"/>
  <c r="AE6692" i="7"/>
  <c r="AE7038" i="7"/>
  <c r="AE7384" i="7"/>
  <c r="AE7729" i="7"/>
  <c r="AE8075" i="7"/>
  <c r="AE8384" i="7"/>
  <c r="AE6250" i="7"/>
  <c r="AE6664" i="7"/>
  <c r="AE7010" i="7"/>
  <c r="AE7313" i="7"/>
  <c r="AE7529" i="7"/>
  <c r="AE7702" i="7"/>
  <c r="AE7874" i="7"/>
  <c r="AE8047" i="7"/>
  <c r="AE8217" i="7"/>
  <c r="AE6193" i="7"/>
  <c r="AE6407" i="7"/>
  <c r="AE6615" i="7"/>
  <c r="AE6796" i="7"/>
  <c r="AE6968" i="7"/>
  <c r="AE7141" i="7"/>
  <c r="AE7314" i="7"/>
  <c r="AE7487" i="7"/>
  <c r="AE7660" i="7"/>
  <c r="AE6196" i="7"/>
  <c r="AE6408" i="7"/>
  <c r="AE6616" i="7"/>
  <c r="AE6797" i="7"/>
  <c r="AE6970" i="7"/>
  <c r="AE7142" i="7"/>
  <c r="AE7315" i="7"/>
  <c r="AE7488" i="7"/>
  <c r="AE7661" i="7"/>
  <c r="AE6197" i="7"/>
  <c r="AE6409" i="7"/>
  <c r="AE6617" i="7"/>
  <c r="AE6798" i="7"/>
  <c r="AE6971" i="7"/>
  <c r="AE7144" i="7"/>
  <c r="AE7316" i="7"/>
  <c r="AE7489" i="7"/>
  <c r="AE7662" i="7"/>
  <c r="AE6198" i="7"/>
  <c r="AE6412" i="7"/>
  <c r="AE6618" i="7"/>
  <c r="AE6799" i="7"/>
  <c r="AE6972" i="7"/>
  <c r="AE7145" i="7"/>
  <c r="AE7318" i="7"/>
  <c r="AE7490" i="7"/>
  <c r="AE7663" i="7"/>
  <c r="AE7836" i="7"/>
  <c r="AE8009" i="7"/>
  <c r="AE8182" i="7"/>
  <c r="AE8329" i="7"/>
  <c r="AE8473" i="7"/>
  <c r="AE8617" i="7"/>
  <c r="AE8761" i="7"/>
  <c r="AE8905" i="7"/>
  <c r="AE9049" i="7"/>
  <c r="AE9193" i="7"/>
  <c r="AE9337" i="7"/>
  <c r="AE9481" i="7"/>
  <c r="AE9625" i="7"/>
  <c r="AE9769" i="7"/>
  <c r="AE9913" i="7"/>
  <c r="AE6071" i="7"/>
  <c r="AE5020" i="7"/>
  <c r="AE4985" i="7"/>
  <c r="AE6813" i="7"/>
  <c r="AE5503" i="7"/>
  <c r="AE4728" i="7"/>
  <c r="AE5451" i="7"/>
  <c r="AE6084" i="7"/>
  <c r="AE5207" i="7"/>
  <c r="AE4379" i="7"/>
  <c r="AE5436" i="7"/>
  <c r="AE6072" i="7"/>
  <c r="AE6591" i="7"/>
  <c r="AE7035" i="7"/>
  <c r="AE7467" i="7"/>
  <c r="AE7839" i="7"/>
  <c r="AE8127" i="7"/>
  <c r="AE6300" i="7"/>
  <c r="AE6707" i="7"/>
  <c r="AE7052" i="7"/>
  <c r="AE7398" i="7"/>
  <c r="AE7744" i="7"/>
  <c r="AE8089" i="7"/>
  <c r="AE8396" i="7"/>
  <c r="AE6268" i="7"/>
  <c r="AE6679" i="7"/>
  <c r="AE7025" i="7"/>
  <c r="AE7356" i="7"/>
  <c r="AE7543" i="7"/>
  <c r="AE7716" i="7"/>
  <c r="AE7889" i="7"/>
  <c r="AE8062" i="7"/>
  <c r="AE5869" i="7"/>
  <c r="AE6215" i="7"/>
  <c r="AE6424" i="7"/>
  <c r="AE6631" i="7"/>
  <c r="AE6810" i="7"/>
  <c r="AE6983" i="7"/>
  <c r="AE7156" i="7"/>
  <c r="AE7328" i="7"/>
  <c r="AE7501" i="7"/>
  <c r="AE5871" i="7"/>
  <c r="AE6217" i="7"/>
  <c r="AE6426" i="7"/>
  <c r="AE6633" i="7"/>
  <c r="AE6811" i="7"/>
  <c r="AE6984" i="7"/>
  <c r="AE7157" i="7"/>
  <c r="AE7330" i="7"/>
  <c r="AE7502" i="7"/>
  <c r="AE5878" i="7"/>
  <c r="AE6219" i="7"/>
  <c r="AE6427" i="7"/>
  <c r="AE6635" i="7"/>
  <c r="AE6812" i="7"/>
  <c r="AE6985" i="7"/>
  <c r="AE7158" i="7"/>
  <c r="AE7331" i="7"/>
  <c r="AE7504" i="7"/>
  <c r="AE5880" i="7"/>
  <c r="AE6220" i="7"/>
  <c r="AE6429" i="7"/>
  <c r="AE6636" i="7"/>
  <c r="AE6814" i="7"/>
  <c r="AE6986" i="7"/>
  <c r="AE7159" i="7"/>
  <c r="AE7332" i="7"/>
  <c r="AE7505" i="7"/>
  <c r="AE7678" i="7"/>
  <c r="AE7850" i="7"/>
  <c r="AE8023" i="7"/>
  <c r="AE8196" i="7"/>
  <c r="AE8341" i="7"/>
  <c r="AE8485" i="7"/>
  <c r="AE8629" i="7"/>
  <c r="AE8773" i="7"/>
  <c r="AE3805" i="7"/>
  <c r="AE5778" i="7"/>
  <c r="AE7101" i="7"/>
  <c r="AE5711" i="7"/>
  <c r="AE5069" i="7"/>
  <c r="AE5469" i="7"/>
  <c r="AE6099" i="7"/>
  <c r="AE5227" i="7"/>
  <c r="AE4440" i="7"/>
  <c r="AE5454" i="7"/>
  <c r="AE6087" i="7"/>
  <c r="AE6605" i="7"/>
  <c r="AE7047" i="7"/>
  <c r="AE7479" i="7"/>
  <c r="AE7875" i="7"/>
  <c r="AE8163" i="7"/>
  <c r="AE6352" i="7"/>
  <c r="AE6750" i="7"/>
  <c r="AE7096" i="7"/>
  <c r="AE7441" i="7"/>
  <c r="AE7787" i="7"/>
  <c r="AE8132" i="7"/>
  <c r="AE8432" i="7"/>
  <c r="AE6319" i="7"/>
  <c r="AE6722" i="7"/>
  <c r="AE7068" i="7"/>
  <c r="AE7370" i="7"/>
  <c r="AE7558" i="7"/>
  <c r="AE7730" i="7"/>
  <c r="AE7903" i="7"/>
  <c r="AE8076" i="7"/>
  <c r="AE5921" i="7"/>
  <c r="AE6234" i="7"/>
  <c r="AE6442" i="7"/>
  <c r="AE6649" i="7"/>
  <c r="AE6824" i="7"/>
  <c r="AE6997" i="7"/>
  <c r="AE7170" i="7"/>
  <c r="AE7343" i="7"/>
  <c r="AE7516" i="7"/>
  <c r="AE5924" i="7"/>
  <c r="AE6235" i="7"/>
  <c r="AE6443" i="7"/>
  <c r="AE6651" i="7"/>
  <c r="AE6826" i="7"/>
  <c r="AE6998" i="7"/>
  <c r="AE7171" i="7"/>
  <c r="AE7344" i="7"/>
  <c r="AE7517" i="7"/>
  <c r="AE5929" i="7"/>
  <c r="AE6237" i="7"/>
  <c r="AE6444" i="7"/>
  <c r="AE6652" i="7"/>
  <c r="AE6827" i="7"/>
  <c r="AE7000" i="7"/>
  <c r="AE7172" i="7"/>
  <c r="AE7345" i="7"/>
  <c r="AE7518" i="7"/>
  <c r="AE5931" i="7"/>
  <c r="AE6239" i="7"/>
  <c r="AE6445" i="7"/>
  <c r="AE6653" i="7"/>
  <c r="AE6828" i="7"/>
  <c r="AE7001" i="7"/>
  <c r="AE7174" i="7"/>
  <c r="AE7346" i="7"/>
  <c r="AE7519" i="7"/>
  <c r="AE7692" i="7"/>
  <c r="AE7865" i="7"/>
  <c r="AE8038" i="7"/>
  <c r="AE8209" i="7"/>
  <c r="AE8353" i="7"/>
  <c r="AE8497" i="7"/>
  <c r="AE8641" i="7"/>
  <c r="AE8785" i="7"/>
  <c r="AE8929" i="7"/>
  <c r="AE9073" i="7"/>
  <c r="AE9217" i="7"/>
  <c r="AE9361" i="7"/>
  <c r="AE9505" i="7"/>
  <c r="AE9649" i="7"/>
  <c r="AE9793" i="7"/>
  <c r="AE9937" i="7"/>
  <c r="AE6114" i="7"/>
  <c r="AE6343" i="7"/>
  <c r="AE6551" i="7"/>
  <c r="AE6743" i="7"/>
  <c r="AE6916" i="7"/>
  <c r="AE7088" i="7"/>
  <c r="AE7261" i="7"/>
  <c r="AE7434" i="7"/>
  <c r="AE7607" i="7"/>
  <c r="AE3191" i="7"/>
  <c r="AE5914" i="7"/>
  <c r="AE6903" i="7"/>
  <c r="AE6966" i="7"/>
  <c r="AE6579" i="7"/>
  <c r="AE7500" i="7"/>
  <c r="AE8018" i="7"/>
  <c r="AE6372" i="7"/>
  <c r="AE6940" i="7"/>
  <c r="AE7458" i="7"/>
  <c r="AE6373" i="7"/>
  <c r="AE6941" i="7"/>
  <c r="AE7459" i="7"/>
  <c r="AE6376" i="7"/>
  <c r="AE6942" i="7"/>
  <c r="AE3871" i="7"/>
  <c r="AE6171" i="7"/>
  <c r="AE7107" i="7"/>
  <c r="AE7124" i="7"/>
  <c r="AE6751" i="7"/>
  <c r="AE7572" i="7"/>
  <c r="AE8090" i="7"/>
  <c r="AE6459" i="7"/>
  <c r="AE7012" i="7"/>
  <c r="AE7530" i="7"/>
  <c r="AE6460" i="7"/>
  <c r="AE7013" i="7"/>
  <c r="AE7531" i="7"/>
  <c r="AE6462" i="7"/>
  <c r="AE7014" i="7"/>
  <c r="AE7532" i="7"/>
  <c r="AE6463" i="7"/>
  <c r="AE6958" i="7"/>
  <c r="AE7303" i="7"/>
  <c r="AE7649" i="7"/>
  <c r="AE7994" i="7"/>
  <c r="AE8317" i="7"/>
  <c r="AE8605" i="7"/>
  <c r="AE8893" i="7"/>
  <c r="AE9157" i="7"/>
  <c r="AE9385" i="7"/>
  <c r="AE9637" i="7"/>
  <c r="AE9889" i="7"/>
  <c r="AE6222" i="7"/>
  <c r="AE6481" i="7"/>
  <c r="AE6714" i="7"/>
  <c r="AE6930" i="7"/>
  <c r="AE7132" i="7"/>
  <c r="AE7333" i="7"/>
  <c r="AE7549" i="7"/>
  <c r="AE7736" i="7"/>
  <c r="AE7909" i="7"/>
  <c r="AE8082" i="7"/>
  <c r="AE8246" i="7"/>
  <c r="AE8390" i="7"/>
  <c r="AE5992" i="7"/>
  <c r="AE6258" i="7"/>
  <c r="AE6466" i="7"/>
  <c r="AE6671" i="7"/>
  <c r="AE6845" i="7"/>
  <c r="AE7018" i="7"/>
  <c r="AE7190" i="7"/>
  <c r="AE7363" i="7"/>
  <c r="AE7536" i="7"/>
  <c r="AE5947" i="7"/>
  <c r="AE6243" i="7"/>
  <c r="AE6450" i="7"/>
  <c r="AE6657" i="7"/>
  <c r="AE6832" i="7"/>
  <c r="AE7004" i="7"/>
  <c r="AE7177" i="7"/>
  <c r="AE7350" i="7"/>
  <c r="AE7523" i="7"/>
  <c r="AE5899" i="7"/>
  <c r="AE6227" i="7"/>
  <c r="AE6435" i="7"/>
  <c r="AE6642" i="7"/>
  <c r="AE6818" i="7"/>
  <c r="AE6991" i="7"/>
  <c r="AE7164" i="7"/>
  <c r="AE7337" i="7"/>
  <c r="AE7510" i="7"/>
  <c r="AE5852" i="7"/>
  <c r="AE6208" i="7"/>
  <c r="AE6419" i="7"/>
  <c r="AE6625" i="7"/>
  <c r="AE6805" i="7"/>
  <c r="AE6978" i="7"/>
  <c r="AE7151" i="7"/>
  <c r="AE7324" i="7"/>
  <c r="AE7496" i="7"/>
  <c r="AE7669" i="7"/>
  <c r="AE6189" i="7"/>
  <c r="AE6402" i="7"/>
  <c r="AE6610" i="7"/>
  <c r="AE6792" i="7"/>
  <c r="AE6146" i="7"/>
  <c r="AE4979" i="7"/>
  <c r="AE7335" i="7"/>
  <c r="AE7312" i="7"/>
  <c r="AE6852" i="7"/>
  <c r="AE7630" i="7"/>
  <c r="AE8148" i="7"/>
  <c r="AE6528" i="7"/>
  <c r="AE7069" i="7"/>
  <c r="AE7588" i="7"/>
  <c r="AE6529" i="7"/>
  <c r="AE7070" i="7"/>
  <c r="AE7589" i="7"/>
  <c r="AE6531" i="7"/>
  <c r="AE7072" i="7"/>
  <c r="AE7590" i="7"/>
  <c r="AE6532" i="7"/>
  <c r="AE7015" i="7"/>
  <c r="AE7361" i="7"/>
  <c r="AE7706" i="7"/>
  <c r="AE8052" i="7"/>
  <c r="AE8365" i="7"/>
  <c r="AE8653" i="7"/>
  <c r="AE8917" i="7"/>
  <c r="AE9169" i="7"/>
  <c r="AE9421" i="7"/>
  <c r="AE9661" i="7"/>
  <c r="AE9901" i="7"/>
  <c r="AE6257" i="7"/>
  <c r="AE6499" i="7"/>
  <c r="AE6728" i="7"/>
  <c r="AE6944" i="7"/>
  <c r="AE7146" i="7"/>
  <c r="AE7362" i="7"/>
  <c r="AE7564" i="7"/>
  <c r="AE7751" i="7"/>
  <c r="AE7924" i="7"/>
  <c r="AE8096" i="7"/>
  <c r="AE8258" i="7"/>
  <c r="AE8402" i="7"/>
  <c r="AE6025" i="7"/>
  <c r="AE6276" i="7"/>
  <c r="AE6484" i="7"/>
  <c r="AE6686" i="7"/>
  <c r="AE6859" i="7"/>
  <c r="AE7032" i="7"/>
  <c r="AE7205" i="7"/>
  <c r="AE7378" i="7"/>
  <c r="AE7550" i="7"/>
  <c r="AE5997" i="7"/>
  <c r="AE6261" i="7"/>
  <c r="AE6467" i="7"/>
  <c r="AE6672" i="7"/>
  <c r="AE6846" i="7"/>
  <c r="AE7019" i="7"/>
  <c r="AE7192" i="7"/>
  <c r="AE7364" i="7"/>
  <c r="AE7537" i="7"/>
  <c r="AE5950" i="7"/>
  <c r="AE6244" i="7"/>
  <c r="AE6451" i="7"/>
  <c r="AE6658" i="7"/>
  <c r="AE6833" i="7"/>
  <c r="AE7006" i="7"/>
  <c r="AE7178" i="7"/>
  <c r="AE7351" i="7"/>
  <c r="AE7524" i="7"/>
  <c r="AE5903" i="7"/>
  <c r="AE6228" i="7"/>
  <c r="AE6436" i="7"/>
  <c r="AE6643" i="7"/>
  <c r="AE6820" i="7"/>
  <c r="AE6992" i="7"/>
  <c r="AE5215" i="7"/>
  <c r="AE5321" i="7"/>
  <c r="AE7539" i="7"/>
  <c r="AE7470" i="7"/>
  <c r="AE6924" i="7"/>
  <c r="AE7658" i="7"/>
  <c r="AE8177" i="7"/>
  <c r="AE6563" i="7"/>
  <c r="AE7098" i="7"/>
  <c r="AE7616" i="7"/>
  <c r="AE6564" i="7"/>
  <c r="AE7099" i="7"/>
  <c r="AE7618" i="7"/>
  <c r="AE6565" i="7"/>
  <c r="AE7100" i="7"/>
  <c r="AE7619" i="7"/>
  <c r="AE6567" i="7"/>
  <c r="AE7030" i="7"/>
  <c r="AE7375" i="7"/>
  <c r="AE7721" i="7"/>
  <c r="AE8066" i="7"/>
  <c r="AE8377" i="7"/>
  <c r="AE8665" i="7"/>
  <c r="AE8941" i="7"/>
  <c r="AE9181" i="7"/>
  <c r="AE9445" i="7"/>
  <c r="AE9673" i="7"/>
  <c r="AE9925" i="7"/>
  <c r="AE6275" i="7"/>
  <c r="AE6516" i="7"/>
  <c r="AE6757" i="7"/>
  <c r="AE6959" i="7"/>
  <c r="AE7160" i="7"/>
  <c r="AE7376" i="7"/>
  <c r="AE7578" i="7"/>
  <c r="AE7765" i="7"/>
  <c r="AE7938" i="7"/>
  <c r="AE8111" i="7"/>
  <c r="AE8270" i="7"/>
  <c r="AE8414" i="7"/>
  <c r="AE6052" i="7"/>
  <c r="AE6293" i="7"/>
  <c r="AE6501" i="7"/>
  <c r="AE6701" i="7"/>
  <c r="AE6874" i="7"/>
  <c r="AE7046" i="7"/>
  <c r="AE7219" i="7"/>
  <c r="AE7392" i="7"/>
  <c r="AE7565" i="7"/>
  <c r="AE6028" i="7"/>
  <c r="AE6277" i="7"/>
  <c r="AE6485" i="7"/>
  <c r="AE6688" i="7"/>
  <c r="AE6860" i="7"/>
  <c r="AE7033" i="7"/>
  <c r="AE7206" i="7"/>
  <c r="AE7379" i="7"/>
  <c r="AE7552" i="7"/>
  <c r="AE5999" i="7"/>
  <c r="AE6262" i="7"/>
  <c r="AE6469" i="7"/>
  <c r="AE6673" i="7"/>
  <c r="AE6847" i="7"/>
  <c r="AE7020" i="7"/>
  <c r="AE7193" i="7"/>
  <c r="AE7366" i="7"/>
  <c r="AE7538" i="7"/>
  <c r="AE5955" i="7"/>
  <c r="AE6246" i="7"/>
  <c r="AE6453" i="7"/>
  <c r="AE6659" i="7"/>
  <c r="AE6834" i="7"/>
  <c r="AE7007" i="7"/>
  <c r="AE7180" i="7"/>
  <c r="AE7352" i="7"/>
  <c r="AE7525" i="7"/>
  <c r="AE5906" i="7"/>
  <c r="AE6229" i="7"/>
  <c r="AE6437" i="7"/>
  <c r="AE6645" i="7"/>
  <c r="AE6821" i="7"/>
  <c r="AE6994" i="7"/>
  <c r="AE7166" i="7"/>
  <c r="AE7339" i="7"/>
  <c r="AE7512" i="7"/>
  <c r="AE5839" i="7"/>
  <c r="AE5678" i="7"/>
  <c r="AE7767" i="7"/>
  <c r="AE7657" i="7"/>
  <c r="AE6938" i="7"/>
  <c r="AE7673" i="7"/>
  <c r="AE8191" i="7"/>
  <c r="AE6580" i="7"/>
  <c r="AE7112" i="7"/>
  <c r="AE7631" i="7"/>
  <c r="AE6581" i="7"/>
  <c r="AE7114" i="7"/>
  <c r="AE7632" i="7"/>
  <c r="AE6582" i="7"/>
  <c r="AE7115" i="7"/>
  <c r="AE7633" i="7"/>
  <c r="AE7269" i="7"/>
  <c r="AE4737" i="7"/>
  <c r="AE7899" i="7"/>
  <c r="AE7816" i="7"/>
  <c r="AE7097" i="7"/>
  <c r="AE7745" i="7"/>
  <c r="AE5973" i="7"/>
  <c r="AE6665" i="7"/>
  <c r="AE7184" i="7"/>
  <c r="AE5975" i="7"/>
  <c r="AE6666" i="7"/>
  <c r="AE7186" i="7"/>
  <c r="AE5981" i="7"/>
  <c r="AE6667" i="7"/>
  <c r="AE7187" i="7"/>
  <c r="AE5985" i="7"/>
  <c r="AE5857" i="7"/>
  <c r="AE5547" i="7"/>
  <c r="AE8187" i="7"/>
  <c r="AE8161" i="7"/>
  <c r="AE7270" i="7"/>
  <c r="AE7831" i="7"/>
  <c r="AE6129" i="7"/>
  <c r="AE6752" i="7"/>
  <c r="AE7271" i="7"/>
  <c r="AE6131" i="7"/>
  <c r="AE6754" i="7"/>
  <c r="AE7272" i="7"/>
  <c r="AE6132" i="7"/>
  <c r="AE6755" i="7"/>
  <c r="AE7273" i="7"/>
  <c r="AE6133" i="7"/>
  <c r="AE6756" i="7"/>
  <c r="AE7130" i="7"/>
  <c r="AE7476" i="7"/>
  <c r="AE7822" i="7"/>
  <c r="AE8167" i="7"/>
  <c r="AE8461" i="7"/>
  <c r="AE8749" i="7"/>
  <c r="AE9025" i="7"/>
  <c r="AE9277" i="7"/>
  <c r="AE9517" i="7"/>
  <c r="AE9757" i="7"/>
  <c r="AE5989" i="7"/>
  <c r="AE6361" i="7"/>
  <c r="AE6603" i="7"/>
  <c r="AE6815" i="7"/>
  <c r="AE7031" i="7"/>
  <c r="AE7232" i="7"/>
  <c r="AE7448" i="7"/>
  <c r="AE7650" i="7"/>
  <c r="AE7823" i="7"/>
  <c r="AE7996" i="7"/>
  <c r="AE8168" i="7"/>
  <c r="AE8318" i="7"/>
  <c r="AE8462" i="7"/>
  <c r="AE6138" i="7"/>
  <c r="AE6363" i="7"/>
  <c r="AE6570" i="7"/>
  <c r="AE6758" i="7"/>
  <c r="AE6931" i="7"/>
  <c r="AE7104" i="7"/>
  <c r="AE7277" i="7"/>
  <c r="AE7450" i="7"/>
  <c r="AE7622" i="7"/>
  <c r="AE6118" i="7"/>
  <c r="AE6347" i="7"/>
  <c r="AE6553" i="7"/>
  <c r="AE6745" i="7"/>
  <c r="AE6918" i="7"/>
  <c r="AE7091" i="7"/>
  <c r="AE7264" i="7"/>
  <c r="AE7436" i="7"/>
  <c r="AE7609" i="7"/>
  <c r="AE6097" i="7"/>
  <c r="AE6330" i="7"/>
  <c r="AE6538" i="7"/>
  <c r="AE6732" i="7"/>
  <c r="AE6905" i="7"/>
  <c r="AE7078" i="7"/>
  <c r="AE7250" i="7"/>
  <c r="AE7423" i="7"/>
  <c r="AE7596" i="7"/>
  <c r="AE6078" i="7"/>
  <c r="AE6315" i="7"/>
  <c r="AE6522" i="7"/>
  <c r="AE6719" i="7"/>
  <c r="AE6892" i="7"/>
  <c r="AE7064" i="7"/>
  <c r="AE7237" i="7"/>
  <c r="AE7410" i="7"/>
  <c r="AE7583" i="7"/>
  <c r="AE6059" i="7"/>
  <c r="AE6299" i="7"/>
  <c r="AE6507" i="7"/>
  <c r="AE6706" i="7"/>
  <c r="AE5750" i="7"/>
  <c r="AE5900" i="7"/>
  <c r="AE6190" i="7"/>
  <c r="AE8324" i="7"/>
  <c r="AE7284" i="7"/>
  <c r="AE7846" i="7"/>
  <c r="AE6150" i="7"/>
  <c r="AE6767" i="7"/>
  <c r="AE7285" i="7"/>
  <c r="AE6153" i="7"/>
  <c r="AE6768" i="7"/>
  <c r="AE7286" i="7"/>
  <c r="AE6154" i="7"/>
  <c r="AE6769" i="7"/>
  <c r="AE7288" i="7"/>
  <c r="AE6155" i="7"/>
  <c r="AE6770" i="7"/>
  <c r="AE7188" i="7"/>
  <c r="AE7534" i="7"/>
  <c r="AE7879" i="7"/>
  <c r="AE8221" i="7"/>
  <c r="AE8509" i="7"/>
  <c r="AE8797" i="7"/>
  <c r="AE9037" i="7"/>
  <c r="AE9301" i="7"/>
  <c r="AE9529" i="7"/>
  <c r="AE9781" i="7"/>
  <c r="AE6023" i="7"/>
  <c r="AE6378" i="7"/>
  <c r="AE6621" i="7"/>
  <c r="AE6844" i="7"/>
  <c r="AE7045" i="7"/>
  <c r="AE7247" i="7"/>
  <c r="AE7463" i="7"/>
  <c r="AE7664" i="7"/>
  <c r="AE7837" i="7"/>
  <c r="AE8010" i="7"/>
  <c r="AE8183" i="7"/>
  <c r="AE8330" i="7"/>
  <c r="AE8474" i="7"/>
  <c r="AE6160" i="7"/>
  <c r="AE6379" i="7"/>
  <c r="AE6587" i="7"/>
  <c r="AE6773" i="7"/>
  <c r="AE6946" i="7"/>
  <c r="AE7118" i="7"/>
  <c r="AE7291" i="7"/>
  <c r="AE7464" i="7"/>
  <c r="AE7637" i="7"/>
  <c r="AE6139" i="7"/>
  <c r="AE6364" i="7"/>
  <c r="AE6571" i="7"/>
  <c r="AE6760" i="7"/>
  <c r="AE6932" i="7"/>
  <c r="AE7105" i="7"/>
  <c r="AE7278" i="7"/>
  <c r="AE7451" i="7"/>
  <c r="AE7624" i="7"/>
  <c r="AE6119" i="7"/>
  <c r="AE6348" i="7"/>
  <c r="AE6556" i="7"/>
  <c r="AE6746" i="7"/>
  <c r="AE6919" i="7"/>
  <c r="AE7092" i="7"/>
  <c r="AE7265" i="7"/>
  <c r="AE7438" i="7"/>
  <c r="AE7610" i="7"/>
  <c r="AE6100" i="7"/>
  <c r="AE6333" i="7"/>
  <c r="AE6539" i="7"/>
  <c r="AE6733" i="7"/>
  <c r="AE6906" i="7"/>
  <c r="AE7079" i="7"/>
  <c r="AE7252" i="7"/>
  <c r="AE7424" i="7"/>
  <c r="AE7597" i="7"/>
  <c r="AE6081" i="7"/>
  <c r="AE6316" i="7"/>
  <c r="AE6523" i="7"/>
  <c r="AE6720" i="7"/>
  <c r="AE6893" i="7"/>
  <c r="AE7066" i="7"/>
  <c r="AE7238" i="7"/>
  <c r="AE7411" i="7"/>
  <c r="AE7584" i="7"/>
  <c r="AE5223" i="7"/>
  <c r="AE6159" i="7"/>
  <c r="AE6387" i="7"/>
  <c r="AE8456" i="7"/>
  <c r="AE7385" i="7"/>
  <c r="AE7918" i="7"/>
  <c r="AE6251" i="7"/>
  <c r="AE6839" i="7"/>
  <c r="AE7357" i="7"/>
  <c r="AE6253" i="7"/>
  <c r="AE6840" i="7"/>
  <c r="AE7358" i="7"/>
  <c r="AE6255" i="7"/>
  <c r="AE6841" i="7"/>
  <c r="AE7360" i="7"/>
  <c r="AE6256" i="7"/>
  <c r="AE6842" i="7"/>
  <c r="AE7202" i="7"/>
  <c r="AE7548" i="7"/>
  <c r="AE7894" i="7"/>
  <c r="AE8233" i="7"/>
  <c r="AE8521" i="7"/>
  <c r="AE8809" i="7"/>
  <c r="AE9061" i="7"/>
  <c r="AE9313" i="7"/>
  <c r="AE9565" i="7"/>
  <c r="AE9805" i="7"/>
  <c r="AE6049" i="7"/>
  <c r="AE6395" i="7"/>
  <c r="AE6637" i="7"/>
  <c r="AE6858" i="7"/>
  <c r="AE7060" i="7"/>
  <c r="AE7276" i="7"/>
  <c r="AE7477" i="7"/>
  <c r="AE7679" i="7"/>
  <c r="AE7852" i="7"/>
  <c r="AE8024" i="7"/>
  <c r="AE8197" i="7"/>
  <c r="AE8342" i="7"/>
  <c r="AE8486" i="7"/>
  <c r="AE6181" i="7"/>
  <c r="AE6397" i="7"/>
  <c r="AE6604" i="7"/>
  <c r="AE6787" i="7"/>
  <c r="AE6960" i="7"/>
  <c r="AE7133" i="7"/>
  <c r="AE7306" i="7"/>
  <c r="AE7478" i="7"/>
  <c r="AE7651" i="7"/>
  <c r="AE6161" i="7"/>
  <c r="AE6381" i="7"/>
  <c r="AE6588" i="7"/>
  <c r="AE6774" i="7"/>
  <c r="AE6947" i="7"/>
  <c r="AE7120" i="7"/>
  <c r="AE7292" i="7"/>
  <c r="AE7465" i="7"/>
  <c r="AE7638" i="7"/>
  <c r="AE6141" i="7"/>
  <c r="AE6365" i="7"/>
  <c r="AE6573" i="7"/>
  <c r="AE6761" i="7"/>
  <c r="AE6934" i="7"/>
  <c r="AE7106" i="7"/>
  <c r="AE7279" i="7"/>
  <c r="AE7452" i="7"/>
  <c r="AE7625" i="7"/>
  <c r="AE6121" i="7"/>
  <c r="AE6349" i="7"/>
  <c r="AE6557" i="7"/>
  <c r="AE6748" i="7"/>
  <c r="AE4995" i="7"/>
  <c r="AE7198" i="7"/>
  <c r="AE7242" i="7"/>
  <c r="AE6089" i="7"/>
  <c r="AE6359" i="7"/>
  <c r="AE7274" i="7"/>
  <c r="AE7966" i="7"/>
  <c r="AE8581" i="7"/>
  <c r="AE9097" i="7"/>
  <c r="AE9601" i="7"/>
  <c r="AE6136" i="7"/>
  <c r="AE6685" i="7"/>
  <c r="AE7103" i="7"/>
  <c r="AE7506" i="7"/>
  <c r="AE7880" i="7"/>
  <c r="AE8222" i="7"/>
  <c r="AE5889" i="7"/>
  <c r="AE6431" i="7"/>
  <c r="AE6816" i="7"/>
  <c r="AE7162" i="7"/>
  <c r="AE7507" i="7"/>
  <c r="AE6204" i="7"/>
  <c r="AE6623" i="7"/>
  <c r="AE6976" i="7"/>
  <c r="AE7321" i="7"/>
  <c r="AE7667" i="7"/>
  <c r="AE6400" i="7"/>
  <c r="AE6790" i="7"/>
  <c r="AE7135" i="7"/>
  <c r="AE7481" i="7"/>
  <c r="AE6165" i="7"/>
  <c r="AE6592" i="7"/>
  <c r="AE6935" i="7"/>
  <c r="AE7208" i="7"/>
  <c r="AE7468" i="7"/>
  <c r="AE6006" i="7"/>
  <c r="AE6369" i="7"/>
  <c r="AE6677" i="7"/>
  <c r="AE6922" i="7"/>
  <c r="AE7123" i="7"/>
  <c r="AE7325" i="7"/>
  <c r="AE7541" i="7"/>
  <c r="AE7728" i="7"/>
  <c r="AE7901" i="7"/>
  <c r="AE8074" i="7"/>
  <c r="AE8239" i="7"/>
  <c r="AE8383" i="7"/>
  <c r="AE8527" i="7"/>
  <c r="AE8671" i="7"/>
  <c r="AE5243" i="7"/>
  <c r="AE7457" i="7"/>
  <c r="AE7415" i="7"/>
  <c r="AE6323" i="7"/>
  <c r="AE6377" i="7"/>
  <c r="AE7289" i="7"/>
  <c r="AE7980" i="7"/>
  <c r="AE8593" i="7"/>
  <c r="AE9133" i="7"/>
  <c r="AE9613" i="7"/>
  <c r="AE6157" i="7"/>
  <c r="AE6700" i="7"/>
  <c r="AE7117" i="7"/>
  <c r="AE7535" i="7"/>
  <c r="AE7895" i="7"/>
  <c r="AE8234" i="7"/>
  <c r="AE5941" i="7"/>
  <c r="AE6449" i="7"/>
  <c r="AE6830" i="7"/>
  <c r="AE7176" i="7"/>
  <c r="AE7522" i="7"/>
  <c r="AE6226" i="7"/>
  <c r="AE6640" i="7"/>
  <c r="AE6990" i="7"/>
  <c r="AE7336" i="7"/>
  <c r="AE5845" i="7"/>
  <c r="AE6417" i="7"/>
  <c r="AE6804" i="7"/>
  <c r="AE7150" i="7"/>
  <c r="AE7495" i="7"/>
  <c r="AE6186" i="7"/>
  <c r="AE6609" i="7"/>
  <c r="AE6949" i="7"/>
  <c r="AE7223" i="7"/>
  <c r="AE7482" i="7"/>
  <c r="AE6035" i="7"/>
  <c r="AE6385" i="7"/>
  <c r="AE6691" i="7"/>
  <c r="AE6936" i="7"/>
  <c r="AE7138" i="7"/>
  <c r="AE7354" i="7"/>
  <c r="AE7555" i="7"/>
  <c r="AE7742" i="7"/>
  <c r="AE7915" i="7"/>
  <c r="AE8088" i="7"/>
  <c r="AE8251" i="7"/>
  <c r="AE8395" i="7"/>
  <c r="AE8539" i="7"/>
  <c r="AE8683" i="7"/>
  <c r="AE8827" i="7"/>
  <c r="AE8971" i="7"/>
  <c r="AE9115" i="7"/>
  <c r="AE9259" i="7"/>
  <c r="AE9403" i="7"/>
  <c r="AE9547" i="7"/>
  <c r="AE9691" i="7"/>
  <c r="AE9835" i="7"/>
  <c r="AE9979" i="7"/>
  <c r="AE7956" i="7"/>
  <c r="AE8242" i="7"/>
  <c r="AE8458" i="7"/>
  <c r="AE8638" i="7"/>
  <c r="AE8811" i="7"/>
  <c r="AE8984" i="7"/>
  <c r="AE9156" i="7"/>
  <c r="AE9329" i="7"/>
  <c r="AE9502" i="7"/>
  <c r="AE9675" i="7"/>
  <c r="AE9848" i="7"/>
  <c r="AE7711" i="7"/>
  <c r="AE8008" i="7"/>
  <c r="AE8279" i="7"/>
  <c r="AE8495" i="7"/>
  <c r="AE8668" i="7"/>
  <c r="AE8841" i="7"/>
  <c r="AE9014" i="7"/>
  <c r="AE9186" i="7"/>
  <c r="AE9359" i="7"/>
  <c r="AE9532" i="7"/>
  <c r="AE9705" i="7"/>
  <c r="AE9878" i="7"/>
  <c r="AE7763" i="7"/>
  <c r="AE8058" i="7"/>
  <c r="AE8316" i="7"/>
  <c r="AE8525" i="7"/>
  <c r="AE5564" i="7"/>
  <c r="AE7486" i="7"/>
  <c r="AE7444" i="7"/>
  <c r="AE6358" i="7"/>
  <c r="AE6585" i="7"/>
  <c r="AE7418" i="7"/>
  <c r="AE8110" i="7"/>
  <c r="AE8701" i="7"/>
  <c r="AE9205" i="7"/>
  <c r="AE9709" i="7"/>
  <c r="AE6292" i="7"/>
  <c r="AE6772" i="7"/>
  <c r="AE7189" i="7"/>
  <c r="AE7592" i="7"/>
  <c r="AE7952" i="7"/>
  <c r="AE8282" i="7"/>
  <c r="AE6073" i="7"/>
  <c r="AE6517" i="7"/>
  <c r="AE6888" i="7"/>
  <c r="AE7234" i="7"/>
  <c r="AE7579" i="7"/>
  <c r="AE6294" i="7"/>
  <c r="AE6702" i="7"/>
  <c r="AE7048" i="7"/>
  <c r="AE7393" i="7"/>
  <c r="AE6030" i="7"/>
  <c r="AE6486" i="7"/>
  <c r="AE6862" i="7"/>
  <c r="AE7207" i="7"/>
  <c r="AE7553" i="7"/>
  <c r="AE6263" i="7"/>
  <c r="AE6676" i="7"/>
  <c r="AE6964" i="7"/>
  <c r="AE7266" i="7"/>
  <c r="AE7511" i="7"/>
  <c r="AE6102" i="7"/>
  <c r="AE6420" i="7"/>
  <c r="AE6734" i="7"/>
  <c r="AE6950" i="7"/>
  <c r="AE7152" i="7"/>
  <c r="AE7368" i="7"/>
  <c r="AE7570" i="7"/>
  <c r="AE7757" i="7"/>
  <c r="AE7930" i="7"/>
  <c r="AE8102" i="7"/>
  <c r="AE8263" i="7"/>
  <c r="AE8407" i="7"/>
  <c r="AE8551" i="7"/>
  <c r="AE8695" i="7"/>
  <c r="AE8839" i="7"/>
  <c r="AE8983" i="7"/>
  <c r="AE9127" i="7"/>
  <c r="AE9271" i="7"/>
  <c r="AE9415" i="7"/>
  <c r="AE9559" i="7"/>
  <c r="AE9703" i="7"/>
  <c r="AE9847" i="7"/>
  <c r="AE7684" i="7"/>
  <c r="AE7982" i="7"/>
  <c r="AE8260" i="7"/>
  <c r="AE8476" i="7"/>
  <c r="AE8652" i="7"/>
  <c r="AE8825" i="7"/>
  <c r="AE8998" i="7"/>
  <c r="AE9171" i="7"/>
  <c r="AE9344" i="7"/>
  <c r="AE9516" i="7"/>
  <c r="AE9689" i="7"/>
  <c r="AE9862" i="7"/>
  <c r="AE7738" i="7"/>
  <c r="AE8034" i="7"/>
  <c r="AE8297" i="7"/>
  <c r="AE8510" i="7"/>
  <c r="AE8682" i="7"/>
  <c r="AE8855" i="7"/>
  <c r="AE9028" i="7"/>
  <c r="AE9201" i="7"/>
  <c r="AE9374" i="7"/>
  <c r="AE9546" i="7"/>
  <c r="AE9719" i="7"/>
  <c r="AE9892" i="7"/>
  <c r="AE7789" i="7"/>
  <c r="AE8084" i="7"/>
  <c r="AE8334" i="7"/>
  <c r="AE8540" i="7"/>
  <c r="AE8712" i="7"/>
  <c r="AE5228" i="7"/>
  <c r="AE7802" i="7"/>
  <c r="AE6088" i="7"/>
  <c r="AE6726" i="7"/>
  <c r="AE6669" i="7"/>
  <c r="AE7447" i="7"/>
  <c r="AE8138" i="7"/>
  <c r="AE8725" i="7"/>
  <c r="AE9229" i="7"/>
  <c r="AE9733" i="7"/>
  <c r="AE6309" i="7"/>
  <c r="AE6786" i="7"/>
  <c r="AE7204" i="7"/>
  <c r="AE7621" i="7"/>
  <c r="AE7967" i="7"/>
  <c r="AE8294" i="7"/>
  <c r="AE6095" i="7"/>
  <c r="AE6535" i="7"/>
  <c r="AE6902" i="7"/>
  <c r="AE7248" i="7"/>
  <c r="AE7594" i="7"/>
  <c r="AE6312" i="7"/>
  <c r="AE6716" i="7"/>
  <c r="AE7062" i="7"/>
  <c r="AE7408" i="7"/>
  <c r="AE6054" i="7"/>
  <c r="AE6503" i="7"/>
  <c r="AE6876" i="7"/>
  <c r="AE7222" i="7"/>
  <c r="AE7567" i="7"/>
  <c r="AE6280" i="7"/>
  <c r="AE6690" i="7"/>
  <c r="AE7021" i="7"/>
  <c r="AE7280" i="7"/>
  <c r="AE7540" i="7"/>
  <c r="AE6124" i="7"/>
  <c r="AE6455" i="7"/>
  <c r="AE6749" i="7"/>
  <c r="AE6965" i="7"/>
  <c r="AE7181" i="7"/>
  <c r="AE7382" i="7"/>
  <c r="AE7598" i="7"/>
  <c r="AE7771" i="7"/>
  <c r="AE7944" i="7"/>
  <c r="AE8117" i="7"/>
  <c r="AE8275" i="7"/>
  <c r="AE8419" i="7"/>
  <c r="AE8563" i="7"/>
  <c r="AE8707" i="7"/>
  <c r="AE8851" i="7"/>
  <c r="AE8995" i="7"/>
  <c r="AE9139" i="7"/>
  <c r="AE9283" i="7"/>
  <c r="AE9427" i="7"/>
  <c r="AE9571" i="7"/>
  <c r="AE9715" i="7"/>
  <c r="AE9859" i="7"/>
  <c r="AE7710" i="7"/>
  <c r="AE8006" i="7"/>
  <c r="AE8278" i="7"/>
  <c r="AE8494" i="7"/>
  <c r="AE8667" i="7"/>
  <c r="AE8840" i="7"/>
  <c r="AE9012" i="7"/>
  <c r="AE9185" i="7"/>
  <c r="AE9358" i="7"/>
  <c r="AE9531" i="7"/>
  <c r="AE9704" i="7"/>
  <c r="AE9876" i="7"/>
  <c r="AE7762" i="7"/>
  <c r="AE8057" i="7"/>
  <c r="AE8315" i="7"/>
  <c r="AE8524" i="7"/>
  <c r="AE8697" i="7"/>
  <c r="AE8870" i="7"/>
  <c r="AE9042" i="7"/>
  <c r="AE9215" i="7"/>
  <c r="AE9388" i="7"/>
  <c r="AE9561" i="7"/>
  <c r="AE9734" i="7"/>
  <c r="AE9906" i="7"/>
  <c r="AE7812" i="7"/>
  <c r="AE8108" i="7"/>
  <c r="AE8352" i="7"/>
  <c r="AE6432" i="7"/>
  <c r="AE7975" i="7"/>
  <c r="AE6322" i="7"/>
  <c r="AE6899" i="7"/>
  <c r="AE6727" i="7"/>
  <c r="AE7462" i="7"/>
  <c r="AE8153" i="7"/>
  <c r="AE8737" i="7"/>
  <c r="AE9241" i="7"/>
  <c r="AE9745" i="7"/>
  <c r="AE6327" i="7"/>
  <c r="AE6800" i="7"/>
  <c r="AE7218" i="7"/>
  <c r="AE7636" i="7"/>
  <c r="AE7981" i="7"/>
  <c r="AE8306" i="7"/>
  <c r="AE6117" i="7"/>
  <c r="AE6552" i="7"/>
  <c r="AE6675" i="7"/>
  <c r="AE8004" i="7"/>
  <c r="AE6357" i="7"/>
  <c r="AE6928" i="7"/>
  <c r="AE6900" i="7"/>
  <c r="AE7591" i="7"/>
  <c r="AE8269" i="7"/>
  <c r="AE8845" i="7"/>
  <c r="AE9325" i="7"/>
  <c r="AE9817" i="7"/>
  <c r="AE6413" i="7"/>
  <c r="AE6872" i="7"/>
  <c r="AE7290" i="7"/>
  <c r="AE7693" i="7"/>
  <c r="AE8039" i="7"/>
  <c r="AE8354" i="7"/>
  <c r="AE6203" i="7"/>
  <c r="AE6622" i="7"/>
  <c r="AE6611" i="7"/>
  <c r="AE6321" i="7"/>
  <c r="AE6898" i="7"/>
  <c r="AE7417" i="7"/>
  <c r="AE6943" i="7"/>
  <c r="AE7634" i="7"/>
  <c r="AE8305" i="7"/>
  <c r="AE8881" i="7"/>
  <c r="AE9373" i="7"/>
  <c r="AE9877" i="7"/>
  <c r="AE6465" i="7"/>
  <c r="AE6901" i="7"/>
  <c r="AE7319" i="7"/>
  <c r="AE7722" i="7"/>
  <c r="AE8068" i="7"/>
  <c r="AE8378" i="7"/>
  <c r="AE6241" i="7"/>
  <c r="AE6656" i="7"/>
  <c r="AE7003" i="7"/>
  <c r="AE7349" i="7"/>
  <c r="AE5894" i="7"/>
  <c r="AE6433" i="7"/>
  <c r="AE6817" i="7"/>
  <c r="AE7163" i="7"/>
  <c r="AE7508" i="7"/>
  <c r="AE6205" i="7"/>
  <c r="AE6624" i="7"/>
  <c r="AE6977" i="7"/>
  <c r="AE7322" i="7"/>
  <c r="AE7668" i="7"/>
  <c r="AE6401" i="7"/>
  <c r="AE6791" i="7"/>
  <c r="AE7108" i="7"/>
  <c r="AE7367" i="7"/>
  <c r="AE7626" i="7"/>
  <c r="AE6247" i="7"/>
  <c r="AE6558" i="7"/>
  <c r="AE6835" i="7"/>
  <c r="AE7037" i="7"/>
  <c r="AE7253" i="7"/>
  <c r="AE7454" i="7"/>
  <c r="AE7656" i="7"/>
  <c r="AE7829" i="7"/>
  <c r="AE8002" i="7"/>
  <c r="AE8174" i="7"/>
  <c r="AE8323" i="7"/>
  <c r="AE8467" i="7"/>
  <c r="AE8611" i="7"/>
  <c r="AE8755" i="7"/>
  <c r="AE8899" i="7"/>
  <c r="AE9043" i="7"/>
  <c r="AE9187" i="7"/>
  <c r="AE9331" i="7"/>
  <c r="AE9475" i="7"/>
  <c r="AE9619" i="7"/>
  <c r="AE9763" i="7"/>
  <c r="AE9907" i="7"/>
  <c r="AE7810" i="7"/>
  <c r="AE8106" i="7"/>
  <c r="AE8350" i="7"/>
  <c r="AE8552" i="7"/>
  <c r="AE8724" i="7"/>
  <c r="AE8897" i="7"/>
  <c r="AE9070" i="7"/>
  <c r="AE9243" i="7"/>
  <c r="AE9416" i="7"/>
  <c r="AE9588" i="7"/>
  <c r="AE9761" i="7"/>
  <c r="AE9934" i="7"/>
  <c r="AE7861" i="7"/>
  <c r="AE8156" i="7"/>
  <c r="AE8387" i="7"/>
  <c r="AE8582" i="7"/>
  <c r="AE8754" i="7"/>
  <c r="AE8927" i="7"/>
  <c r="AE9100" i="7"/>
  <c r="AE9273" i="7"/>
  <c r="AE9446" i="7"/>
  <c r="AE9618" i="7"/>
  <c r="AE9791" i="7"/>
  <c r="AE9964" i="7"/>
  <c r="AE7912" i="7"/>
  <c r="AE8207" i="7"/>
  <c r="AE8424" i="7"/>
  <c r="AE6779" i="7"/>
  <c r="AE6355" i="7"/>
  <c r="AE6926" i="7"/>
  <c r="AE7446" i="7"/>
  <c r="AE7073" i="7"/>
  <c r="AE7764" i="7"/>
  <c r="AE8413" i="7"/>
  <c r="AE8953" i="7"/>
  <c r="AE9457" i="7"/>
  <c r="AE9949" i="7"/>
  <c r="AE6534" i="7"/>
  <c r="AE6973" i="7"/>
  <c r="AE7391" i="7"/>
  <c r="AE7780" i="7"/>
  <c r="AE8125" i="7"/>
  <c r="AE8426" i="7"/>
  <c r="AE6311" i="7"/>
  <c r="AE6715" i="7"/>
  <c r="AE7061" i="7"/>
  <c r="AE7406" i="7"/>
  <c r="AE6053" i="7"/>
  <c r="AE6502" i="7"/>
  <c r="AE6875" i="7"/>
  <c r="AE7220" i="7"/>
  <c r="AE7566" i="7"/>
  <c r="AE6279" i="7"/>
  <c r="AE6689" i="7"/>
  <c r="AE7034" i="7"/>
  <c r="AE7380" i="7"/>
  <c r="AE6004" i="7"/>
  <c r="AE6471" i="7"/>
  <c r="AE6848" i="7"/>
  <c r="AE7122" i="7"/>
  <c r="AE7381" i="7"/>
  <c r="AE7640" i="7"/>
  <c r="AE6264" i="7"/>
  <c r="AE6575" i="7"/>
  <c r="AE6850" i="7"/>
  <c r="AE7051" i="7"/>
  <c r="AE7267" i="7"/>
  <c r="AE7469" i="7"/>
  <c r="AE7670" i="7"/>
  <c r="AE7843" i="7"/>
  <c r="AE8016" i="7"/>
  <c r="AE8189" i="7"/>
  <c r="AE8335" i="7"/>
  <c r="AE8479" i="7"/>
  <c r="AE8623" i="7"/>
  <c r="AE8767" i="7"/>
  <c r="AE8911" i="7"/>
  <c r="AE9055" i="7"/>
  <c r="AE9199" i="7"/>
  <c r="AE9343" i="7"/>
  <c r="AE9487" i="7"/>
  <c r="AE9631" i="7"/>
  <c r="AE9775" i="7"/>
  <c r="AE9919" i="7"/>
  <c r="AE7834" i="7"/>
  <c r="AE8129" i="7"/>
  <c r="AE8368" i="7"/>
  <c r="AE8566" i="7"/>
  <c r="AE8739" i="7"/>
  <c r="AE8912" i="7"/>
  <c r="AE9084" i="7"/>
  <c r="AE9257" i="7"/>
  <c r="AE9430" i="7"/>
  <c r="AE9603" i="7"/>
  <c r="AE9776" i="7"/>
  <c r="AE9948" i="7"/>
  <c r="AE7884" i="7"/>
  <c r="AE8180" i="7"/>
  <c r="AE8405" i="7"/>
  <c r="AE8596" i="7"/>
  <c r="AE8769" i="7"/>
  <c r="AE8942" i="7"/>
  <c r="AE9114" i="7"/>
  <c r="AE9287" i="7"/>
  <c r="AE9460" i="7"/>
  <c r="AE9633" i="7"/>
  <c r="AE9806" i="7"/>
  <c r="AE9978" i="7"/>
  <c r="AE7936" i="7"/>
  <c r="AE8226" i="7"/>
  <c r="AE8442" i="7"/>
  <c r="AE8626" i="7"/>
  <c r="AE8003" i="7"/>
  <c r="AE6724" i="7"/>
  <c r="AE7243" i="7"/>
  <c r="AE7460" i="7"/>
  <c r="AE7102" i="7"/>
  <c r="AE7793" i="7"/>
  <c r="AE8437" i="7"/>
  <c r="AE8989" i="7"/>
  <c r="AE9469" i="7"/>
  <c r="AE9961" i="7"/>
  <c r="AE6568" i="7"/>
  <c r="AE6988" i="7"/>
  <c r="AE7405" i="7"/>
  <c r="AE7794" i="7"/>
  <c r="AE8140" i="7"/>
  <c r="AE8438" i="7"/>
  <c r="AE6328" i="7"/>
  <c r="AE6730" i="7"/>
  <c r="AE7075" i="7"/>
  <c r="AE7421" i="7"/>
  <c r="AE6075" i="7"/>
  <c r="AE6520" i="7"/>
  <c r="AE6889" i="7"/>
  <c r="AE7235" i="7"/>
  <c r="AE7580" i="7"/>
  <c r="AE6297" i="7"/>
  <c r="AE6703" i="7"/>
  <c r="AE7049" i="7"/>
  <c r="AE7394" i="7"/>
  <c r="AE6033" i="7"/>
  <c r="AE6487" i="7"/>
  <c r="AE6863" i="7"/>
  <c r="AE7136" i="7"/>
  <c r="AE7396" i="7"/>
  <c r="AE7655" i="7"/>
  <c r="AE6282" i="7"/>
  <c r="AE6593" i="7"/>
  <c r="AE6864" i="7"/>
  <c r="AE7080" i="7"/>
  <c r="AE7282" i="7"/>
  <c r="AE7483" i="7"/>
  <c r="AE7685" i="7"/>
  <c r="AE7858" i="7"/>
  <c r="AE8030" i="7"/>
  <c r="AE8203" i="7"/>
  <c r="AE8347" i="7"/>
  <c r="AE8491" i="7"/>
  <c r="AE8635" i="7"/>
  <c r="AE8779" i="7"/>
  <c r="AE8923" i="7"/>
  <c r="AE9067" i="7"/>
  <c r="AE9211" i="7"/>
  <c r="AE9355" i="7"/>
  <c r="AE9499" i="7"/>
  <c r="AE9643" i="7"/>
  <c r="AE9787" i="7"/>
  <c r="AE9931" i="7"/>
  <c r="AE7856" i="7"/>
  <c r="AE8155" i="7"/>
  <c r="AE8386" i="7"/>
  <c r="AE8580" i="7"/>
  <c r="AE8753" i="7"/>
  <c r="AE8926" i="7"/>
  <c r="AE9099" i="7"/>
  <c r="AE9272" i="7"/>
  <c r="AE9444" i="7"/>
  <c r="AE9617" i="7"/>
  <c r="AE9790" i="7"/>
  <c r="AE9963" i="7"/>
  <c r="AE7910" i="7"/>
  <c r="AE8206" i="7"/>
  <c r="AE8423" i="7"/>
  <c r="AE8610" i="7"/>
  <c r="AE8783" i="7"/>
  <c r="AE8956" i="7"/>
  <c r="AE9129" i="7"/>
  <c r="AE9302" i="7"/>
  <c r="AE9474" i="7"/>
  <c r="AE9647" i="7"/>
  <c r="AE9820" i="7"/>
  <c r="AE9991" i="7"/>
  <c r="AE7962" i="7"/>
  <c r="AE8244" i="7"/>
  <c r="AE8460" i="7"/>
  <c r="AE8055" i="7"/>
  <c r="AE6929" i="7"/>
  <c r="AE9349" i="7"/>
  <c r="AE7304" i="7"/>
  <c r="AE6225" i="7"/>
  <c r="AE7320" i="7"/>
  <c r="AE6537" i="7"/>
  <c r="AE7422" i="7"/>
  <c r="AE6607" i="7"/>
  <c r="AE7466" i="7"/>
  <c r="AE6762" i="7"/>
  <c r="AE7439" i="7"/>
  <c r="AE6472" i="7"/>
  <c r="AE7022" i="7"/>
  <c r="AE7526" i="7"/>
  <c r="AE7973" i="7"/>
  <c r="AE8359" i="7"/>
  <c r="AE8719" i="7"/>
  <c r="AE9007" i="7"/>
  <c r="AE9295" i="7"/>
  <c r="AE9583" i="7"/>
  <c r="AE9871" i="7"/>
  <c r="AE8029" i="7"/>
  <c r="AE8508" i="7"/>
  <c r="AE8854" i="7"/>
  <c r="AE9200" i="7"/>
  <c r="AE9545" i="7"/>
  <c r="AE9891" i="7"/>
  <c r="AE8083" i="7"/>
  <c r="AE8538" i="7"/>
  <c r="AE8884" i="7"/>
  <c r="AE9230" i="7"/>
  <c r="AE9575" i="7"/>
  <c r="AE9921" i="7"/>
  <c r="AE8135" i="7"/>
  <c r="AE8554" i="7"/>
  <c r="AE8756" i="7"/>
  <c r="AE8928" i="7"/>
  <c r="AE9101" i="7"/>
  <c r="AE9274" i="7"/>
  <c r="AE9447" i="7"/>
  <c r="AE9620" i="7"/>
  <c r="AE9792" i="7"/>
  <c r="AE9965" i="7"/>
  <c r="AE7913" i="7"/>
  <c r="AE8208" i="7"/>
  <c r="AE8427" i="7"/>
  <c r="AE8613" i="7"/>
  <c r="AE8786" i="7"/>
  <c r="AE8958" i="7"/>
  <c r="AE9131" i="7"/>
  <c r="AE9304" i="7"/>
  <c r="AE9477" i="7"/>
  <c r="AE9650" i="7"/>
  <c r="AE9822" i="7"/>
  <c r="AE9993" i="7"/>
  <c r="AE6148" i="7"/>
  <c r="AE7116" i="7"/>
  <c r="AE9493" i="7"/>
  <c r="AE7420" i="7"/>
  <c r="AE6345" i="7"/>
  <c r="AE7334" i="7"/>
  <c r="AE6606" i="7"/>
  <c r="AE7480" i="7"/>
  <c r="AE6718" i="7"/>
  <c r="AE7582" i="7"/>
  <c r="AE6776" i="7"/>
  <c r="AE7453" i="7"/>
  <c r="AE6489" i="7"/>
  <c r="AE7094" i="7"/>
  <c r="AE7613" i="7"/>
  <c r="AE7987" i="7"/>
  <c r="AE8371" i="7"/>
  <c r="AE8731" i="7"/>
  <c r="AE9019" i="7"/>
  <c r="AE9307" i="7"/>
  <c r="AE9595" i="7"/>
  <c r="AE9883" i="7"/>
  <c r="AE8056" i="7"/>
  <c r="AE8523" i="7"/>
  <c r="AE8868" i="7"/>
  <c r="AE9214" i="7"/>
  <c r="AE9560" i="7"/>
  <c r="AE9905" i="7"/>
  <c r="AE8107" i="7"/>
  <c r="AE8553" i="7"/>
  <c r="AE8898" i="7"/>
  <c r="AE9244" i="7"/>
  <c r="AE9590" i="7"/>
  <c r="AE9935" i="7"/>
  <c r="AE8158" i="7"/>
  <c r="AE8568" i="7"/>
  <c r="AE8770" i="7"/>
  <c r="AE8943" i="7"/>
  <c r="AE9116" i="7"/>
  <c r="AE9288" i="7"/>
  <c r="AE9461" i="7"/>
  <c r="AE9634" i="7"/>
  <c r="AE9807" i="7"/>
  <c r="AE9980" i="7"/>
  <c r="AE7939" i="7"/>
  <c r="AE8229" i="7"/>
  <c r="AE8445" i="7"/>
  <c r="AE8627" i="7"/>
  <c r="AE8800" i="7"/>
  <c r="AE8973" i="7"/>
  <c r="AE9146" i="7"/>
  <c r="AE9318" i="7"/>
  <c r="AE9491" i="7"/>
  <c r="AE9664" i="7"/>
  <c r="AE9837" i="7"/>
  <c r="AE9737" i="7"/>
  <c r="AE7964" i="7"/>
  <c r="AE8248" i="7"/>
  <c r="AE8464" i="7"/>
  <c r="AE8643" i="7"/>
  <c r="AE8816" i="7"/>
  <c r="AE8988" i="7"/>
  <c r="AE9161" i="7"/>
  <c r="AE9334" i="7"/>
  <c r="AE9507" i="7"/>
  <c r="AE9680" i="7"/>
  <c r="AE9867" i="7"/>
  <c r="AE7746" i="7"/>
  <c r="AE8041" i="7"/>
  <c r="AE8303" i="7"/>
  <c r="AE8514" i="7"/>
  <c r="AE8687" i="7"/>
  <c r="AE8860" i="7"/>
  <c r="AE9033" i="7"/>
  <c r="AE9206" i="7"/>
  <c r="AE9378" i="7"/>
  <c r="AE9551" i="7"/>
  <c r="AE9724" i="7"/>
  <c r="AE9897" i="7"/>
  <c r="AE7747" i="7"/>
  <c r="AE8042" i="7"/>
  <c r="AE8304" i="7"/>
  <c r="AE8516" i="7"/>
  <c r="AE8688" i="7"/>
  <c r="AE8861" i="7"/>
  <c r="AE9034" i="7"/>
  <c r="AE9207" i="7"/>
  <c r="AE6354" i="7"/>
  <c r="AE7246" i="7"/>
  <c r="AE9589" i="7"/>
  <c r="AE7492" i="7"/>
  <c r="AE6414" i="7"/>
  <c r="AE7435" i="7"/>
  <c r="AE6731" i="7"/>
  <c r="AE7494" i="7"/>
  <c r="AE6775" i="7"/>
  <c r="AE7639" i="7"/>
  <c r="AE6877" i="7"/>
  <c r="AE7554" i="7"/>
  <c r="AE6541" i="7"/>
  <c r="AE7109" i="7"/>
  <c r="AE7627" i="7"/>
  <c r="AE8045" i="7"/>
  <c r="AE8431" i="7"/>
  <c r="AE8743" i="7"/>
  <c r="AE9031" i="7"/>
  <c r="AE9319" i="7"/>
  <c r="AE9607" i="7"/>
  <c r="AE9895" i="7"/>
  <c r="AE8080" i="7"/>
  <c r="AE8537" i="7"/>
  <c r="AE8883" i="7"/>
  <c r="AE9228" i="7"/>
  <c r="AE9574" i="7"/>
  <c r="AE9920" i="7"/>
  <c r="AE8130" i="7"/>
  <c r="AE8567" i="7"/>
  <c r="AE8913" i="7"/>
  <c r="AE9258" i="7"/>
  <c r="AE9604" i="7"/>
  <c r="AE9950" i="7"/>
  <c r="AE8184" i="7"/>
  <c r="AE8583" i="7"/>
  <c r="AE8784" i="7"/>
  <c r="AE8957" i="7"/>
  <c r="AE9130" i="7"/>
  <c r="AE9303" i="7"/>
  <c r="AE9476" i="7"/>
  <c r="AE9648" i="7"/>
  <c r="AE9821" i="7"/>
  <c r="AE9992" i="7"/>
  <c r="AE7963" i="7"/>
  <c r="AE8247" i="7"/>
  <c r="AE8463" i="7"/>
  <c r="AE8642" i="7"/>
  <c r="AE8814" i="7"/>
  <c r="AE8987" i="7"/>
  <c r="AE9160" i="7"/>
  <c r="AE9333" i="7"/>
  <c r="AE9506" i="7"/>
  <c r="AE9678" i="7"/>
  <c r="AE9851" i="7"/>
  <c r="AE7694" i="7"/>
  <c r="AE7991" i="7"/>
  <c r="AE8266" i="7"/>
  <c r="AE8482" i="7"/>
  <c r="AE8657" i="7"/>
  <c r="AE8830" i="7"/>
  <c r="AE9003" i="7"/>
  <c r="AE9176" i="7"/>
  <c r="AE9348" i="7"/>
  <c r="AE9521" i="7"/>
  <c r="AE9694" i="7"/>
  <c r="AE9881" i="7"/>
  <c r="AE7769" i="7"/>
  <c r="AE8065" i="7"/>
  <c r="AE8321" i="7"/>
  <c r="AE8529" i="7"/>
  <c r="AE8702" i="7"/>
  <c r="AE8874" i="7"/>
  <c r="AE9047" i="7"/>
  <c r="AE9220" i="7"/>
  <c r="AE9393" i="7"/>
  <c r="AE9566" i="7"/>
  <c r="AE9738" i="7"/>
  <c r="AE9911" i="7"/>
  <c r="AE7770" i="7"/>
  <c r="AE8069" i="7"/>
  <c r="AE8322" i="7"/>
  <c r="AE8530" i="7"/>
  <c r="AE8703" i="7"/>
  <c r="AE8876" i="7"/>
  <c r="AE9048" i="7"/>
  <c r="AE9221" i="7"/>
  <c r="AE9394" i="7"/>
  <c r="AE9567" i="7"/>
  <c r="AE9754" i="7"/>
  <c r="AE9927" i="7"/>
  <c r="AE7824" i="7"/>
  <c r="AE8120" i="7"/>
  <c r="AE8361" i="7"/>
  <c r="AE8560" i="7"/>
  <c r="AE8733" i="7"/>
  <c r="AE8906" i="7"/>
  <c r="AE9078" i="7"/>
  <c r="AE9251" i="7"/>
  <c r="AE9424" i="7"/>
  <c r="AE9597" i="7"/>
  <c r="AE9770" i="7"/>
  <c r="AE9942" i="7"/>
  <c r="AE7849" i="7"/>
  <c r="AE6085" i="7"/>
  <c r="AE7620" i="7"/>
  <c r="AE9853" i="7"/>
  <c r="AE7708" i="7"/>
  <c r="AE6639" i="7"/>
  <c r="AE7493" i="7"/>
  <c r="AE6788" i="7"/>
  <c r="AE7595" i="7"/>
  <c r="AE6890" i="7"/>
  <c r="AE7654" i="7"/>
  <c r="AE6920" i="7"/>
  <c r="AE7568" i="7"/>
  <c r="AE6628" i="7"/>
  <c r="AE7195" i="7"/>
  <c r="AE7642" i="7"/>
  <c r="AE8059" i="7"/>
  <c r="AE8443" i="7"/>
  <c r="AE8791" i="7"/>
  <c r="AE9079" i="7"/>
  <c r="AE9367" i="7"/>
  <c r="AE9655" i="7"/>
  <c r="AE9943" i="7"/>
  <c r="AE8179" i="7"/>
  <c r="AE8595" i="7"/>
  <c r="AE8940" i="7"/>
  <c r="AE9286" i="7"/>
  <c r="AE9632" i="7"/>
  <c r="AE9977" i="7"/>
  <c r="AE8225" i="7"/>
  <c r="AE8625" i="7"/>
  <c r="AE8970" i="7"/>
  <c r="AE9316" i="7"/>
  <c r="AE9662" i="7"/>
  <c r="AE7690" i="7"/>
  <c r="AE8262" i="7"/>
  <c r="AE8597" i="7"/>
  <c r="AE8799" i="7"/>
  <c r="AE8972" i="7"/>
  <c r="AE9144" i="7"/>
  <c r="AE9317" i="7"/>
  <c r="AE9490" i="7"/>
  <c r="AE9663" i="7"/>
  <c r="AE9836" i="7"/>
  <c r="AE7691" i="7"/>
  <c r="AE7986" i="7"/>
  <c r="AE8265" i="7"/>
  <c r="AE8481" i="7"/>
  <c r="AE8656" i="7"/>
  <c r="AE8829" i="7"/>
  <c r="AE9002" i="7"/>
  <c r="AE9174" i="7"/>
  <c r="AE9347" i="7"/>
  <c r="AE9520" i="7"/>
  <c r="AE9693" i="7"/>
  <c r="AE9866" i="7"/>
  <c r="AE7718" i="7"/>
  <c r="AE8014" i="7"/>
  <c r="AE8284" i="7"/>
  <c r="AE8499" i="7"/>
  <c r="AE8672" i="7"/>
  <c r="AE8844" i="7"/>
  <c r="AE9017" i="7"/>
  <c r="AE9190" i="7"/>
  <c r="AE9363" i="7"/>
  <c r="AE9536" i="7"/>
  <c r="AE9708" i="7"/>
  <c r="AE9896" i="7"/>
  <c r="AE7795" i="7"/>
  <c r="AE8092" i="7"/>
  <c r="AE8339" i="7"/>
  <c r="AE8543" i="7"/>
  <c r="AE8716" i="7"/>
  <c r="AE8889" i="7"/>
  <c r="AE9062" i="7"/>
  <c r="AE9234" i="7"/>
  <c r="AE9407" i="7"/>
  <c r="AE9580" i="7"/>
  <c r="AE9753" i="7"/>
  <c r="AE9926" i="7"/>
  <c r="AE7796" i="7"/>
  <c r="AE8093" i="7"/>
  <c r="AE8340" i="7"/>
  <c r="AE8544" i="7"/>
  <c r="AE8717" i="7"/>
  <c r="AE8890" i="7"/>
  <c r="AE9063" i="7"/>
  <c r="AE6896" i="7"/>
  <c r="AE7807" i="7"/>
  <c r="AE5887" i="7"/>
  <c r="AE7808" i="7"/>
  <c r="AE6744" i="7"/>
  <c r="AE7608" i="7"/>
  <c r="AE6803" i="7"/>
  <c r="AE7652" i="7"/>
  <c r="AE6948" i="7"/>
  <c r="AE6057" i="7"/>
  <c r="AE7036" i="7"/>
  <c r="AE7612" i="7"/>
  <c r="AE6660" i="7"/>
  <c r="AE7210" i="7"/>
  <c r="AE7699" i="7"/>
  <c r="AE8131" i="7"/>
  <c r="AE8455" i="7"/>
  <c r="AE8803" i="7"/>
  <c r="AE9091" i="7"/>
  <c r="AE9379" i="7"/>
  <c r="AE9667" i="7"/>
  <c r="AE9955" i="7"/>
  <c r="AE8202" i="7"/>
  <c r="AE8609" i="7"/>
  <c r="AE8955" i="7"/>
  <c r="AE9300" i="7"/>
  <c r="AE9646" i="7"/>
  <c r="AE9990" i="7"/>
  <c r="AE8243" i="7"/>
  <c r="AE8639" i="7"/>
  <c r="AE8985" i="7"/>
  <c r="AE9330" i="7"/>
  <c r="AE9676" i="7"/>
  <c r="AE7712" i="7"/>
  <c r="AE8280" i="7"/>
  <c r="AE8612" i="7"/>
  <c r="AE8813" i="7"/>
  <c r="AE8986" i="7"/>
  <c r="AE9159" i="7"/>
  <c r="AE9332" i="7"/>
  <c r="AE9504" i="7"/>
  <c r="AE9677" i="7"/>
  <c r="AE9850" i="7"/>
  <c r="AE7717" i="7"/>
  <c r="AE8012" i="7"/>
  <c r="AE8283" i="7"/>
  <c r="AE8498" i="7"/>
  <c r="AE8670" i="7"/>
  <c r="AE8843" i="7"/>
  <c r="AE9016" i="7"/>
  <c r="AE9189" i="7"/>
  <c r="AE9362" i="7"/>
  <c r="AE9534" i="7"/>
  <c r="AE9707" i="7"/>
  <c r="AE9880" i="7"/>
  <c r="AE7741" i="7"/>
  <c r="AE8040" i="7"/>
  <c r="AE8302" i="7"/>
  <c r="AE8513" i="7"/>
  <c r="AE8686" i="7"/>
  <c r="AE8859" i="7"/>
  <c r="AE9032" i="7"/>
  <c r="AE9204" i="7"/>
  <c r="AE9377" i="7"/>
  <c r="AE9550" i="7"/>
  <c r="AE9723" i="7"/>
  <c r="AE9910" i="7"/>
  <c r="AE7819" i="7"/>
  <c r="AE8114" i="7"/>
  <c r="AE8357" i="7"/>
  <c r="AE8558" i="7"/>
  <c r="AE8730" i="7"/>
  <c r="AE8903" i="7"/>
  <c r="AE9076" i="7"/>
  <c r="AE9249" i="7"/>
  <c r="AE9422" i="7"/>
  <c r="AE9594" i="7"/>
  <c r="AE9767" i="7"/>
  <c r="AE9940" i="7"/>
  <c r="AE7820" i="7"/>
  <c r="AE8116" i="7"/>
  <c r="AE8358" i="7"/>
  <c r="AE8559" i="7"/>
  <c r="AE8732" i="7"/>
  <c r="AE8904" i="7"/>
  <c r="AE9077" i="7"/>
  <c r="AE9250" i="7"/>
  <c r="AE9423" i="7"/>
  <c r="AE9596" i="7"/>
  <c r="AE9783" i="7"/>
  <c r="AE9956" i="7"/>
  <c r="AE7871" i="7"/>
  <c r="AE8170" i="7"/>
  <c r="AE8397" i="7"/>
  <c r="AE8589" i="7"/>
  <c r="AE8762" i="7"/>
  <c r="AE8934" i="7"/>
  <c r="AE9107" i="7"/>
  <c r="AE9280" i="7"/>
  <c r="AE9453" i="7"/>
  <c r="AE9626" i="7"/>
  <c r="AE9798" i="7"/>
  <c r="AE9971" i="7"/>
  <c r="AE7898" i="7"/>
  <c r="AE6925" i="7"/>
  <c r="AE7937" i="7"/>
  <c r="AE6093" i="7"/>
  <c r="AE7866" i="7"/>
  <c r="AE6802" i="7"/>
  <c r="AE7666" i="7"/>
  <c r="AE6904" i="7"/>
  <c r="AE6076" i="7"/>
  <c r="AE6962" i="7"/>
  <c r="AE6143" i="7"/>
  <c r="AE7050" i="7"/>
  <c r="AE5855" i="7"/>
  <c r="AE6763" i="7"/>
  <c r="AE7224" i="7"/>
  <c r="AE7714" i="7"/>
  <c r="AE8146" i="7"/>
  <c r="AE8503" i="7"/>
  <c r="AE8815" i="7"/>
  <c r="AE9103" i="7"/>
  <c r="AE9391" i="7"/>
  <c r="AE9679" i="7"/>
  <c r="AE9967" i="7"/>
  <c r="AE8224" i="7"/>
  <c r="AE8624" i="7"/>
  <c r="AE8969" i="7"/>
  <c r="AE9315" i="7"/>
  <c r="AE9660" i="7"/>
  <c r="AE7688" i="7"/>
  <c r="AE8261" i="7"/>
  <c r="AE8654" i="7"/>
  <c r="AE8999" i="7"/>
  <c r="AE9345" i="7"/>
  <c r="AE9690" i="7"/>
  <c r="AE7739" i="7"/>
  <c r="AE8298" i="7"/>
  <c r="AE8640" i="7"/>
  <c r="AE8828" i="7"/>
  <c r="AE9000" i="7"/>
  <c r="AE9173" i="7"/>
  <c r="AE9346" i="7"/>
  <c r="AE9519" i="7"/>
  <c r="AE9692" i="7"/>
  <c r="AE9864" i="7"/>
  <c r="AE7740" i="7"/>
  <c r="AE8036" i="7"/>
  <c r="AE8301" i="7"/>
  <c r="AE8512" i="7"/>
  <c r="AE8685" i="7"/>
  <c r="AE8858" i="7"/>
  <c r="AE9030" i="7"/>
  <c r="AE9203" i="7"/>
  <c r="AE9376" i="7"/>
  <c r="AE9549" i="7"/>
  <c r="AE9722" i="7"/>
  <c r="AE9894" i="7"/>
  <c r="AE7768" i="7"/>
  <c r="AE8064" i="7"/>
  <c r="AE8320" i="7"/>
  <c r="AE8528" i="7"/>
  <c r="AE8700" i="7"/>
  <c r="AE8873" i="7"/>
  <c r="AE9046" i="7"/>
  <c r="AE9219" i="7"/>
  <c r="AE9392" i="7"/>
  <c r="AE6725" i="7"/>
  <c r="AE8293" i="7"/>
  <c r="AE7416" i="7"/>
  <c r="AE8449" i="7"/>
  <c r="AE6586" i="7"/>
  <c r="AE8154" i="7"/>
  <c r="AE6974" i="7"/>
  <c r="AE6096" i="7"/>
  <c r="AE7076" i="7"/>
  <c r="AE6184" i="7"/>
  <c r="AE7121" i="7"/>
  <c r="AE6366" i="7"/>
  <c r="AE7165" i="7"/>
  <c r="AE6145" i="7"/>
  <c r="AE6806" i="7"/>
  <c r="AE7310" i="7"/>
  <c r="AE7800" i="7"/>
  <c r="AE8215" i="7"/>
  <c r="AE8575" i="7"/>
  <c r="AE8875" i="7"/>
  <c r="AE9163" i="7"/>
  <c r="AE9451" i="7"/>
  <c r="AE9739" i="7"/>
  <c r="AE7760" i="7"/>
  <c r="AE8314" i="7"/>
  <c r="AE8696" i="7"/>
  <c r="AE9041" i="7"/>
  <c r="AE9387" i="7"/>
  <c r="AE9732" i="7"/>
  <c r="AE7811" i="7"/>
  <c r="AE8351" i="7"/>
  <c r="AE8726" i="7"/>
  <c r="AE9071" i="7"/>
  <c r="AE9417" i="7"/>
  <c r="AE9762" i="7"/>
  <c r="AE7862" i="7"/>
  <c r="AE8388" i="7"/>
  <c r="AE8669" i="7"/>
  <c r="AE8856" i="7"/>
  <c r="AE9029" i="7"/>
  <c r="AE9202" i="7"/>
  <c r="AE9375" i="7"/>
  <c r="AE9548" i="7"/>
  <c r="AE9720" i="7"/>
  <c r="AE9893" i="7"/>
  <c r="AE7790" i="7"/>
  <c r="AE8086" i="7"/>
  <c r="AE8337" i="7"/>
  <c r="AE8541" i="7"/>
  <c r="AE8714" i="7"/>
  <c r="AE8886" i="7"/>
  <c r="AE9059" i="7"/>
  <c r="AE9232" i="7"/>
  <c r="AE9405" i="7"/>
  <c r="AE9578" i="7"/>
  <c r="AE9750" i="7"/>
  <c r="AE9923" i="7"/>
  <c r="AE7445" i="7"/>
  <c r="AE8557" i="7"/>
  <c r="AE6670" i="7"/>
  <c r="AE8210" i="7"/>
  <c r="AE6989" i="7"/>
  <c r="AE6183" i="7"/>
  <c r="AE7134" i="7"/>
  <c r="AE6313" i="7"/>
  <c r="AE7236" i="7"/>
  <c r="AE6384" i="7"/>
  <c r="AE7194" i="7"/>
  <c r="AE6167" i="7"/>
  <c r="AE6878" i="7"/>
  <c r="AE7397" i="7"/>
  <c r="AE7814" i="7"/>
  <c r="AE8227" i="7"/>
  <c r="AE8587" i="7"/>
  <c r="AE8887" i="7"/>
  <c r="AE9175" i="7"/>
  <c r="AE9463" i="7"/>
  <c r="AE9751" i="7"/>
  <c r="AE7783" i="7"/>
  <c r="AE8332" i="7"/>
  <c r="AE8710" i="7"/>
  <c r="AE9056" i="7"/>
  <c r="AE9401" i="7"/>
  <c r="AE9747" i="7"/>
  <c r="AE7835" i="7"/>
  <c r="AE8369" i="7"/>
  <c r="AE8740" i="7"/>
  <c r="AE9086" i="7"/>
  <c r="AE9431" i="7"/>
  <c r="AE9777" i="7"/>
  <c r="AE7885" i="7"/>
  <c r="AE8406" i="7"/>
  <c r="AE8684" i="7"/>
  <c r="AE8871" i="7"/>
  <c r="AE9044" i="7"/>
  <c r="AE9216" i="7"/>
  <c r="AE9389" i="7"/>
  <c r="AE9562" i="7"/>
  <c r="AE9735" i="7"/>
  <c r="AE9908" i="7"/>
  <c r="AE7813" i="7"/>
  <c r="AE8112" i="7"/>
  <c r="AE8355" i="7"/>
  <c r="AE8555" i="7"/>
  <c r="AE8728" i="7"/>
  <c r="AE8901" i="7"/>
  <c r="AE9074" i="7"/>
  <c r="AE9246" i="7"/>
  <c r="AE9419" i="7"/>
  <c r="AE9592" i="7"/>
  <c r="AE9765" i="7"/>
  <c r="AE9938" i="7"/>
  <c r="AE7841" i="7"/>
  <c r="AE8137" i="7"/>
  <c r="AE8374" i="7"/>
  <c r="AE8571" i="7"/>
  <c r="AE8744" i="7"/>
  <c r="AE8916" i="7"/>
  <c r="AE9089" i="7"/>
  <c r="AE9262" i="7"/>
  <c r="AE9435" i="7"/>
  <c r="AE9608" i="7"/>
  <c r="AE9795" i="7"/>
  <c r="AE9968" i="7"/>
  <c r="AE7919" i="7"/>
  <c r="AE8212" i="7"/>
  <c r="AE8429" i="7"/>
  <c r="AE8615" i="7"/>
  <c r="AE8788" i="7"/>
  <c r="AE8961" i="7"/>
  <c r="AE9134" i="7"/>
  <c r="AE7244" i="7"/>
  <c r="AE8869" i="7"/>
  <c r="AE6887" i="7"/>
  <c r="AE8366" i="7"/>
  <c r="AE7090" i="7"/>
  <c r="AE6329" i="7"/>
  <c r="AE7148" i="7"/>
  <c r="AE6383" i="7"/>
  <c r="AE7294" i="7"/>
  <c r="AE6505" i="7"/>
  <c r="AE7295" i="7"/>
  <c r="AE6210" i="7"/>
  <c r="AE6907" i="7"/>
  <c r="AE7426" i="7"/>
  <c r="AE7872" i="7"/>
  <c r="AE8287" i="7"/>
  <c r="AE8599" i="7"/>
  <c r="AE8935" i="7"/>
  <c r="AE9223" i="7"/>
  <c r="AE9511" i="7"/>
  <c r="AE9799" i="7"/>
  <c r="AE7883" i="7"/>
  <c r="AE8404" i="7"/>
  <c r="AE8768" i="7"/>
  <c r="AE9113" i="7"/>
  <c r="AE9459" i="7"/>
  <c r="AE9804" i="7"/>
  <c r="AE7934" i="7"/>
  <c r="AE8441" i="7"/>
  <c r="AE8798" i="7"/>
  <c r="AE9143" i="7"/>
  <c r="AE9489" i="7"/>
  <c r="AE9834" i="7"/>
  <c r="AE7985" i="7"/>
  <c r="AE8478" i="7"/>
  <c r="AE8698" i="7"/>
  <c r="AE8885" i="7"/>
  <c r="AE9058" i="7"/>
  <c r="AE9231" i="7"/>
  <c r="AE9404" i="7"/>
  <c r="AE9576" i="7"/>
  <c r="AE9749" i="7"/>
  <c r="AE9922" i="7"/>
  <c r="AE7840" i="7"/>
  <c r="AE8136" i="7"/>
  <c r="AE8373" i="7"/>
  <c r="AE8570" i="7"/>
  <c r="AE8742" i="7"/>
  <c r="AE8915" i="7"/>
  <c r="AE9088" i="7"/>
  <c r="AE9261" i="7"/>
  <c r="AE9434" i="7"/>
  <c r="AE9606" i="7"/>
  <c r="AE9779" i="7"/>
  <c r="AE9952" i="7"/>
  <c r="AE7867" i="7"/>
  <c r="AE8164" i="7"/>
  <c r="AE8392" i="7"/>
  <c r="AE8585" i="7"/>
  <c r="AE8758" i="7"/>
  <c r="AE8931" i="7"/>
  <c r="AE9104" i="7"/>
  <c r="AE9276" i="7"/>
  <c r="AE9449" i="7"/>
  <c r="AE9622" i="7"/>
  <c r="AE9809" i="7"/>
  <c r="AE9982" i="7"/>
  <c r="AE7942" i="7"/>
  <c r="AE8231" i="7"/>
  <c r="AE8447" i="7"/>
  <c r="AE8630" i="7"/>
  <c r="AE8802" i="7"/>
  <c r="AE8975" i="7"/>
  <c r="AE9148" i="7"/>
  <c r="AE9321" i="7"/>
  <c r="AE9494" i="7"/>
  <c r="AE9666" i="7"/>
  <c r="AE9839" i="7"/>
  <c r="AE9668" i="7"/>
  <c r="AE7943" i="7"/>
  <c r="AE8232" i="7"/>
  <c r="AE8448" i="7"/>
  <c r="AE8631" i="7"/>
  <c r="AE8804" i="7"/>
  <c r="AE8976" i="7"/>
  <c r="AE6090" i="7"/>
  <c r="AE7262" i="7"/>
  <c r="AE7409" i="7"/>
  <c r="AE7008" i="7"/>
  <c r="AE8659" i="7"/>
  <c r="AE9823" i="7"/>
  <c r="AE9142" i="7"/>
  <c r="AE8477" i="7"/>
  <c r="AE9863" i="7"/>
  <c r="AE8914" i="7"/>
  <c r="AE9605" i="7"/>
  <c r="AE8185" i="7"/>
  <c r="AE8944" i="7"/>
  <c r="AE9635" i="7"/>
  <c r="AE8087" i="7"/>
  <c r="AE8600" i="7"/>
  <c r="AE8974" i="7"/>
  <c r="AE9420" i="7"/>
  <c r="AE9780" i="7"/>
  <c r="AE7892" i="7"/>
  <c r="AE8411" i="7"/>
  <c r="AE8774" i="7"/>
  <c r="AE9119" i="7"/>
  <c r="AE9450" i="7"/>
  <c r="AE9710" i="7"/>
  <c r="AE7674" i="7"/>
  <c r="AE8192" i="7"/>
  <c r="AE8573" i="7"/>
  <c r="AE8832" i="7"/>
  <c r="AE9135" i="7"/>
  <c r="AE9351" i="7"/>
  <c r="AE9552" i="7"/>
  <c r="AE9797" i="7"/>
  <c r="AE9996" i="7"/>
  <c r="AE7997" i="7"/>
  <c r="AE8307" i="7"/>
  <c r="AE8546" i="7"/>
  <c r="AE8776" i="7"/>
  <c r="AE8978" i="7"/>
  <c r="AE9179" i="7"/>
  <c r="AE9381" i="7"/>
  <c r="AE9582" i="7"/>
  <c r="AE9813" i="7"/>
  <c r="AE7676" i="7"/>
  <c r="AE8022" i="7"/>
  <c r="AE8290" i="7"/>
  <c r="AE8504" i="7"/>
  <c r="AE8676" i="7"/>
  <c r="AE8849" i="7"/>
  <c r="AE9022" i="7"/>
  <c r="AE9195" i="7"/>
  <c r="AE9368" i="7"/>
  <c r="AE9540" i="7"/>
  <c r="AE9713" i="7"/>
  <c r="AE9886" i="7"/>
  <c r="AE7753" i="7"/>
  <c r="AE8050" i="7"/>
  <c r="AE8309" i="7"/>
  <c r="AE8519" i="7"/>
  <c r="AE8692" i="7"/>
  <c r="AE8865" i="7"/>
  <c r="AE9038" i="7"/>
  <c r="AE9210" i="7"/>
  <c r="AE9383" i="7"/>
  <c r="AE9556" i="7"/>
  <c r="AE9729" i="7"/>
  <c r="AE9902" i="7"/>
  <c r="AE7781" i="7"/>
  <c r="AE8077" i="7"/>
  <c r="AE8328" i="7"/>
  <c r="AE8535" i="7"/>
  <c r="AE8708" i="7"/>
  <c r="AE8880" i="7"/>
  <c r="AE9053" i="7"/>
  <c r="AE9226" i="7"/>
  <c r="AE9399" i="7"/>
  <c r="AE9572" i="7"/>
  <c r="AE9744" i="7"/>
  <c r="AE9917" i="7"/>
  <c r="AE7806" i="7"/>
  <c r="AE8101" i="7"/>
  <c r="AE8349" i="7"/>
  <c r="AE8550" i="7"/>
  <c r="AE8723" i="7"/>
  <c r="AE8896" i="7"/>
  <c r="AE6325" i="7"/>
  <c r="AE5843" i="7"/>
  <c r="AE6298" i="7"/>
  <c r="AE7296" i="7"/>
  <c r="AE8863" i="7"/>
  <c r="AE7734" i="7"/>
  <c r="AE9372" i="7"/>
  <c r="AE8711" i="7"/>
  <c r="AE7838" i="7"/>
  <c r="AE9015" i="7"/>
  <c r="AE9706" i="7"/>
  <c r="AE8319" i="7"/>
  <c r="AE9045" i="7"/>
  <c r="AE9736" i="7"/>
  <c r="AE8113" i="7"/>
  <c r="AE8614" i="7"/>
  <c r="AE9060" i="7"/>
  <c r="AE9464" i="7"/>
  <c r="AE9824" i="7"/>
  <c r="AE7968" i="7"/>
  <c r="AE8465" i="7"/>
  <c r="AE8817" i="7"/>
  <c r="AE9162" i="7"/>
  <c r="AE9465" i="7"/>
  <c r="AE9782" i="7"/>
  <c r="AE7697" i="7"/>
  <c r="AE8213" i="7"/>
  <c r="AE8588" i="7"/>
  <c r="AE8847" i="7"/>
  <c r="AE9149" i="7"/>
  <c r="AE9365" i="7"/>
  <c r="AE9581" i="7"/>
  <c r="AE9812" i="7"/>
  <c r="AE7675" i="7"/>
  <c r="AE8021" i="7"/>
  <c r="AE8325" i="7"/>
  <c r="AE8574" i="7"/>
  <c r="AE8790" i="7"/>
  <c r="AE8992" i="7"/>
  <c r="AE9194" i="7"/>
  <c r="AE9395" i="7"/>
  <c r="AE9611" i="7"/>
  <c r="AE9827" i="7"/>
  <c r="AE7703" i="7"/>
  <c r="AE8048" i="7"/>
  <c r="AE8308" i="7"/>
  <c r="AE8518" i="7"/>
  <c r="AE8691" i="7"/>
  <c r="AE8864" i="7"/>
  <c r="AE9036" i="7"/>
  <c r="AE9209" i="7"/>
  <c r="AE9382" i="7"/>
  <c r="AE9555" i="7"/>
  <c r="AE9728" i="7"/>
  <c r="AE9900" i="7"/>
  <c r="AE7777" i="7"/>
  <c r="AE8072" i="7"/>
  <c r="AE8327" i="7"/>
  <c r="AE8534" i="7"/>
  <c r="AE8706" i="7"/>
  <c r="AE8879" i="7"/>
  <c r="AE9052" i="7"/>
  <c r="AE9225" i="7"/>
  <c r="AE9398" i="7"/>
  <c r="AE9570" i="7"/>
  <c r="AE9743" i="7"/>
  <c r="AE9916" i="7"/>
  <c r="AE7805" i="7"/>
  <c r="AE8100" i="7"/>
  <c r="AE8346" i="7"/>
  <c r="AE8549" i="7"/>
  <c r="AE8722" i="7"/>
  <c r="AE8895" i="7"/>
  <c r="AE9068" i="7"/>
  <c r="AE9240" i="7"/>
  <c r="AE9413" i="7"/>
  <c r="AE9586" i="7"/>
  <c r="AE9759" i="7"/>
  <c r="AE9932" i="7"/>
  <c r="AE7832" i="7"/>
  <c r="AE8128" i="7"/>
  <c r="AE8367" i="7"/>
  <c r="AE8565" i="7"/>
  <c r="AE8738" i="7"/>
  <c r="AE8910" i="7"/>
  <c r="AE9083" i="7"/>
  <c r="AE9256" i="7"/>
  <c r="AE9429" i="7"/>
  <c r="AE9602" i="7"/>
  <c r="AE9774" i="7"/>
  <c r="AE9947" i="7"/>
  <c r="AE14" i="7"/>
  <c r="AE8590" i="7"/>
  <c r="AE7900" i="7"/>
  <c r="AE9124" i="7"/>
  <c r="AE9815" i="7"/>
  <c r="AE8794" i="7"/>
  <c r="AE9485" i="7"/>
  <c r="AE8241" i="7"/>
  <c r="AE8982" i="7"/>
  <c r="AE9846" i="7"/>
  <c r="AE8475" i="7"/>
  <c r="AE9515" i="7"/>
  <c r="AE9013" i="7"/>
  <c r="AE6399" i="7"/>
  <c r="AE6574" i="7"/>
  <c r="AE7440" i="7"/>
  <c r="AE8947" i="7"/>
  <c r="AE7907" i="7"/>
  <c r="AE9473" i="7"/>
  <c r="AE8812" i="7"/>
  <c r="AE8011" i="7"/>
  <c r="AE9072" i="7"/>
  <c r="AE9764" i="7"/>
  <c r="AE8391" i="7"/>
  <c r="AE9102" i="7"/>
  <c r="AE9794" i="7"/>
  <c r="AE8186" i="7"/>
  <c r="AE8628" i="7"/>
  <c r="AE9075" i="7"/>
  <c r="AE9478" i="7"/>
  <c r="AE9838" i="7"/>
  <c r="AE7992" i="7"/>
  <c r="AE8483" i="7"/>
  <c r="AE8831" i="7"/>
  <c r="AE9177" i="7"/>
  <c r="AE9479" i="7"/>
  <c r="AE9796" i="7"/>
  <c r="AE7723" i="7"/>
  <c r="AE8250" i="7"/>
  <c r="AE8602" i="7"/>
  <c r="AE8919" i="7"/>
  <c r="AE9164" i="7"/>
  <c r="AE9380" i="7"/>
  <c r="AE9610" i="7"/>
  <c r="AE9826" i="7"/>
  <c r="AE7698" i="7"/>
  <c r="AE8044" i="7"/>
  <c r="AE8343" i="7"/>
  <c r="AE8603" i="7"/>
  <c r="AE8805" i="7"/>
  <c r="AE9006" i="7"/>
  <c r="AE9208" i="7"/>
  <c r="AE9410" i="7"/>
  <c r="AE9640" i="7"/>
  <c r="AE9842" i="7"/>
  <c r="AE7726" i="7"/>
  <c r="AE8071" i="7"/>
  <c r="AE8326" i="7"/>
  <c r="AE8532" i="7"/>
  <c r="AE8705" i="7"/>
  <c r="AE8878" i="7"/>
  <c r="AE9051" i="7"/>
  <c r="AE9224" i="7"/>
  <c r="AE9396" i="7"/>
  <c r="AE9569" i="7"/>
  <c r="AE9742" i="7"/>
  <c r="AE9915" i="7"/>
  <c r="AE7804" i="7"/>
  <c r="AE8099" i="7"/>
  <c r="AE8345" i="7"/>
  <c r="AE8548" i="7"/>
  <c r="AE8721" i="7"/>
  <c r="AE8894" i="7"/>
  <c r="AE9066" i="7"/>
  <c r="AE9239" i="7"/>
  <c r="AE9412" i="7"/>
  <c r="AE9585" i="7"/>
  <c r="AE9758" i="7"/>
  <c r="AE9930" i="7"/>
  <c r="AE7828" i="7"/>
  <c r="AE8126" i="7"/>
  <c r="AE8364" i="7"/>
  <c r="AE8564" i="7"/>
  <c r="AE8736" i="7"/>
  <c r="AE8909" i="7"/>
  <c r="AE9082" i="7"/>
  <c r="AE9255" i="7"/>
  <c r="AE9428" i="7"/>
  <c r="AE9600" i="7"/>
  <c r="AE9773" i="7"/>
  <c r="AE9946" i="7"/>
  <c r="AE7855" i="7"/>
  <c r="AE8152" i="7"/>
  <c r="AE8385" i="7"/>
  <c r="AE8579" i="7"/>
  <c r="AE8752" i="7"/>
  <c r="AE8925" i="7"/>
  <c r="AE9098" i="7"/>
  <c r="AE9270" i="7"/>
  <c r="AE9443" i="7"/>
  <c r="AE9616" i="7"/>
  <c r="AE9789" i="7"/>
  <c r="AE9962" i="7"/>
  <c r="AE9269" i="7"/>
  <c r="AE7882" i="7"/>
  <c r="AE8403" i="7"/>
  <c r="AE8766" i="7"/>
  <c r="AE9285" i="7"/>
  <c r="AE9630" i="7"/>
  <c r="AE9976" i="7"/>
  <c r="AE8418" i="7"/>
  <c r="AE9298" i="7"/>
  <c r="AE9988" i="7"/>
  <c r="AE8223" i="7"/>
  <c r="AE8968" i="7"/>
  <c r="AE9659" i="7"/>
  <c r="AE8171" i="7"/>
  <c r="AE9800" i="7"/>
  <c r="AE8417" i="7"/>
  <c r="AE9470" i="7"/>
  <c r="AE8436" i="7"/>
  <c r="AE9658" i="7"/>
  <c r="AE8457" i="7"/>
  <c r="AE9501" i="7"/>
  <c r="AE7682" i="7"/>
  <c r="AE8997" i="7"/>
  <c r="AE9861" i="7"/>
  <c r="AE9085" i="7"/>
  <c r="AE6415" i="7"/>
  <c r="AE6704" i="7"/>
  <c r="AE7498" i="7"/>
  <c r="AE8959" i="7"/>
  <c r="AE7933" i="7"/>
  <c r="AE9488" i="7"/>
  <c r="AE8826" i="7"/>
  <c r="AE8035" i="7"/>
  <c r="AE9087" i="7"/>
  <c r="AE9778" i="7"/>
  <c r="AE8409" i="7"/>
  <c r="AE9117" i="7"/>
  <c r="AE9808" i="7"/>
  <c r="AE8211" i="7"/>
  <c r="AE8715" i="7"/>
  <c r="AE9118" i="7"/>
  <c r="AE9492" i="7"/>
  <c r="AE9852" i="7"/>
  <c r="AE8015" i="7"/>
  <c r="AE8500" i="7"/>
  <c r="AE8846" i="7"/>
  <c r="AE9191" i="7"/>
  <c r="AE9508" i="7"/>
  <c r="AE9810" i="7"/>
  <c r="AE7847" i="7"/>
  <c r="AE8268" i="7"/>
  <c r="AE8616" i="7"/>
  <c r="AE8933" i="7"/>
  <c r="AE9178" i="7"/>
  <c r="AE9408" i="7"/>
  <c r="AE9624" i="7"/>
  <c r="AE9840" i="7"/>
  <c r="AE7724" i="7"/>
  <c r="AE8070" i="7"/>
  <c r="AE8379" i="7"/>
  <c r="AE8618" i="7"/>
  <c r="AE8819" i="7"/>
  <c r="AE9021" i="7"/>
  <c r="AE9222" i="7"/>
  <c r="AE9438" i="7"/>
  <c r="AE9654" i="7"/>
  <c r="AE9856" i="7"/>
  <c r="AE7752" i="7"/>
  <c r="AE8098" i="7"/>
  <c r="AE8344" i="7"/>
  <c r="AE8547" i="7"/>
  <c r="AE8720" i="7"/>
  <c r="AE8892" i="7"/>
  <c r="AE9065" i="7"/>
  <c r="AE9238" i="7"/>
  <c r="AE9411" i="7"/>
  <c r="AE9584" i="7"/>
  <c r="AE9756" i="7"/>
  <c r="AE9929" i="7"/>
  <c r="AE7826" i="7"/>
  <c r="AE8123" i="7"/>
  <c r="AE8363" i="7"/>
  <c r="AE8562" i="7"/>
  <c r="AE8735" i="7"/>
  <c r="AE8908" i="7"/>
  <c r="AE9081" i="7"/>
  <c r="AE9254" i="7"/>
  <c r="AE9426" i="7"/>
  <c r="AE9599" i="7"/>
  <c r="AE9772" i="7"/>
  <c r="AE9945" i="7"/>
  <c r="AE7854" i="7"/>
  <c r="AE8150" i="7"/>
  <c r="AE8382" i="7"/>
  <c r="AE8578" i="7"/>
  <c r="AE8751" i="7"/>
  <c r="AE8924" i="7"/>
  <c r="AE9096" i="7"/>
  <c r="AE9442" i="7"/>
  <c r="AE9615" i="7"/>
  <c r="AE9788" i="7"/>
  <c r="AE9960" i="7"/>
  <c r="AE8178" i="7"/>
  <c r="AE8594" i="7"/>
  <c r="AE8939" i="7"/>
  <c r="AE9112" i="7"/>
  <c r="AE9458" i="7"/>
  <c r="AE9803" i="7"/>
  <c r="AE8200" i="7"/>
  <c r="AE9816" i="7"/>
  <c r="AE8795" i="7"/>
  <c r="AE9314" i="7"/>
  <c r="AE8398" i="7"/>
  <c r="AE9454" i="7"/>
  <c r="AE8198" i="7"/>
  <c r="AE9297" i="7"/>
  <c r="AE7927" i="7"/>
  <c r="AE8967" i="7"/>
  <c r="AE7955" i="7"/>
  <c r="AE8810" i="7"/>
  <c r="AE6430" i="7"/>
  <c r="AE6961" i="7"/>
  <c r="AE7093" i="7"/>
  <c r="AE7786" i="7"/>
  <c r="AE9151" i="7"/>
  <c r="AE8296" i="7"/>
  <c r="AE9718" i="7"/>
  <c r="AE9057" i="7"/>
  <c r="AE8370" i="7"/>
  <c r="AE9188" i="7"/>
  <c r="AE9879" i="7"/>
  <c r="AE8526" i="7"/>
  <c r="AE9218" i="7"/>
  <c r="AE9909" i="7"/>
  <c r="AE8230" i="7"/>
  <c r="AE8729" i="7"/>
  <c r="AE9132" i="7"/>
  <c r="AE9564" i="7"/>
  <c r="AE9924" i="7"/>
  <c r="AE8141" i="7"/>
  <c r="AE8572" i="7"/>
  <c r="AE8918" i="7"/>
  <c r="AE9263" i="7"/>
  <c r="AE9522" i="7"/>
  <c r="AE9825" i="7"/>
  <c r="AE7870" i="7"/>
  <c r="AE8286" i="7"/>
  <c r="AE8645" i="7"/>
  <c r="AE8948" i="7"/>
  <c r="AE9192" i="7"/>
  <c r="AE9437" i="7"/>
  <c r="AE9639" i="7"/>
  <c r="AE9855" i="7"/>
  <c r="AE7748" i="7"/>
  <c r="AE8094" i="7"/>
  <c r="AE8415" i="7"/>
  <c r="AE8632" i="7"/>
  <c r="AE8834" i="7"/>
  <c r="AE9035" i="7"/>
  <c r="AE9237" i="7"/>
  <c r="AE9467" i="7"/>
  <c r="AE9669" i="7"/>
  <c r="AE9870" i="7"/>
  <c r="AE7776" i="7"/>
  <c r="AE8122" i="7"/>
  <c r="AE8362" i="7"/>
  <c r="AE8561" i="7"/>
  <c r="AE8734" i="7"/>
  <c r="AE8907" i="7"/>
  <c r="AE9080" i="7"/>
  <c r="AE9252" i="7"/>
  <c r="AE9425" i="7"/>
  <c r="AE9598" i="7"/>
  <c r="AE9771" i="7"/>
  <c r="AE9944" i="7"/>
  <c r="AE7853" i="7"/>
  <c r="AE8149" i="7"/>
  <c r="AE8381" i="7"/>
  <c r="AE8577" i="7"/>
  <c r="AE8750" i="7"/>
  <c r="AE8922" i="7"/>
  <c r="AE9095" i="7"/>
  <c r="AE9268" i="7"/>
  <c r="AE9441" i="7"/>
  <c r="AE9614" i="7"/>
  <c r="AE9786" i="7"/>
  <c r="AE9959" i="7"/>
  <c r="AE7878" i="7"/>
  <c r="AE8173" i="7"/>
  <c r="AE8400" i="7"/>
  <c r="AE8592" i="7"/>
  <c r="AE8765" i="7"/>
  <c r="AE8938" i="7"/>
  <c r="AE9111" i="7"/>
  <c r="AE9284" i="7"/>
  <c r="AE9456" i="7"/>
  <c r="AE9629" i="7"/>
  <c r="AE9802" i="7"/>
  <c r="AE9975" i="7"/>
  <c r="AE7906" i="7"/>
  <c r="AE8201" i="7"/>
  <c r="AE8421" i="7"/>
  <c r="AE8608" i="7"/>
  <c r="AE8781" i="7"/>
  <c r="AE8954" i="7"/>
  <c r="AE9126" i="7"/>
  <c r="AE9299" i="7"/>
  <c r="AE9472" i="7"/>
  <c r="AE9645" i="7"/>
  <c r="AE9818" i="7"/>
  <c r="AE9989" i="7"/>
  <c r="AE9958" i="7"/>
  <c r="AE9110" i="7"/>
  <c r="AE9455" i="7"/>
  <c r="AE9801" i="7"/>
  <c r="AE7904" i="7"/>
  <c r="AE8607" i="7"/>
  <c r="AE8952" i="7"/>
  <c r="AE9125" i="7"/>
  <c r="AE9644" i="7"/>
  <c r="AE7928" i="7"/>
  <c r="AE8622" i="7"/>
  <c r="AE9141" i="7"/>
  <c r="AE9832" i="7"/>
  <c r="AE7825" i="7"/>
  <c r="AE9972" i="7"/>
  <c r="AE8778" i="7"/>
  <c r="AE9642" i="7"/>
  <c r="AE8621" i="7"/>
  <c r="AE9140" i="7"/>
  <c r="AE10000" i="7"/>
  <c r="AE8637" i="7"/>
  <c r="AE9674" i="7"/>
  <c r="AE7979" i="7"/>
  <c r="AE8824" i="7"/>
  <c r="AE9688" i="7"/>
  <c r="AE7016" i="7"/>
  <c r="AE7249" i="7"/>
  <c r="AE7309" i="7"/>
  <c r="AE7886" i="7"/>
  <c r="AE9235" i="7"/>
  <c r="AE8422" i="7"/>
  <c r="AE9819" i="7"/>
  <c r="AE9158" i="7"/>
  <c r="AE8496" i="7"/>
  <c r="AE9245" i="7"/>
  <c r="AE9936" i="7"/>
  <c r="AE8584" i="7"/>
  <c r="AE9275" i="7"/>
  <c r="AE9966" i="7"/>
  <c r="AE8338" i="7"/>
  <c r="AE8772" i="7"/>
  <c r="AE9147" i="7"/>
  <c r="AE9579" i="7"/>
  <c r="AE9939" i="7"/>
  <c r="AE8165" i="7"/>
  <c r="AE8586" i="7"/>
  <c r="AE8932" i="7"/>
  <c r="AE9278" i="7"/>
  <c r="AE9537" i="7"/>
  <c r="AE9854" i="7"/>
  <c r="AE7896" i="7"/>
  <c r="AE8376" i="7"/>
  <c r="AE8660" i="7"/>
  <c r="AE8962" i="7"/>
  <c r="AE9236" i="7"/>
  <c r="AE9452" i="7"/>
  <c r="AE9653" i="7"/>
  <c r="AE9869" i="7"/>
  <c r="AE7775" i="7"/>
  <c r="AE8143" i="7"/>
  <c r="AE8433" i="7"/>
  <c r="AE8646" i="7"/>
  <c r="AE8848" i="7"/>
  <c r="AE9050" i="7"/>
  <c r="AE9266" i="7"/>
  <c r="AE9482" i="7"/>
  <c r="AE9683" i="7"/>
  <c r="AE9885" i="7"/>
  <c r="AE7799" i="7"/>
  <c r="AE8144" i="7"/>
  <c r="AE8380" i="7"/>
  <c r="AE8576" i="7"/>
  <c r="AE8748" i="7"/>
  <c r="AE8921" i="7"/>
  <c r="AE9094" i="7"/>
  <c r="AE9267" i="7"/>
  <c r="AE9440" i="7"/>
  <c r="AE9612" i="7"/>
  <c r="AE9785" i="7"/>
  <c r="AE7877" i="7"/>
  <c r="AE8172" i="7"/>
  <c r="AE8399" i="7"/>
  <c r="AE8591" i="7"/>
  <c r="AE8764" i="7"/>
  <c r="AE8937" i="7"/>
  <c r="AE9282" i="7"/>
  <c r="AE9628" i="7"/>
  <c r="AE9974" i="7"/>
  <c r="AE8780" i="7"/>
  <c r="AE9471" i="7"/>
  <c r="AE8439" i="7"/>
  <c r="AE9486" i="7"/>
  <c r="AE8936" i="7"/>
  <c r="AE8951" i="7"/>
  <c r="AE8220" i="7"/>
  <c r="AE9831" i="7"/>
  <c r="AE9328" i="7"/>
  <c r="AE8651" i="7"/>
  <c r="AE7074" i="7"/>
  <c r="AE7307" i="7"/>
  <c r="AE7338" i="7"/>
  <c r="AE7958" i="7"/>
  <c r="AE9247" i="7"/>
  <c r="AE8440" i="7"/>
  <c r="AE9833" i="7"/>
  <c r="AE9172" i="7"/>
  <c r="AE8511" i="7"/>
  <c r="AE9260" i="7"/>
  <c r="AE9951" i="7"/>
  <c r="AE8598" i="7"/>
  <c r="AE9290" i="7"/>
  <c r="AE9981" i="7"/>
  <c r="AE8356" i="7"/>
  <c r="AE8787" i="7"/>
  <c r="AE9233" i="7"/>
  <c r="AE9593" i="7"/>
  <c r="AE9953" i="7"/>
  <c r="AE8188" i="7"/>
  <c r="AE8601" i="7"/>
  <c r="AE8946" i="7"/>
  <c r="AE9292" i="7"/>
  <c r="AE9609" i="7"/>
  <c r="AE9868" i="7"/>
  <c r="AE7920" i="7"/>
  <c r="AE8394" i="7"/>
  <c r="AE8674" i="7"/>
  <c r="AE8991" i="7"/>
  <c r="AE9264" i="7"/>
  <c r="AE9466" i="7"/>
  <c r="AE9682" i="7"/>
  <c r="AE9884" i="7"/>
  <c r="AE7798" i="7"/>
  <c r="AE8194" i="7"/>
  <c r="AE8451" i="7"/>
  <c r="AE8661" i="7"/>
  <c r="AE8862" i="7"/>
  <c r="AE9064" i="7"/>
  <c r="AE9294" i="7"/>
  <c r="AE9496" i="7"/>
  <c r="AE9698" i="7"/>
  <c r="AE9899" i="7"/>
  <c r="AE8763" i="7"/>
  <c r="AE9108" i="7"/>
  <c r="AE9281" i="7"/>
  <c r="AE9627" i="7"/>
  <c r="AE8606" i="7"/>
  <c r="AE9987" i="7"/>
  <c r="AE9312" i="7"/>
  <c r="AE9155" i="7"/>
  <c r="AE9342" i="7"/>
  <c r="AE8053" i="7"/>
  <c r="AE6162" i="7"/>
  <c r="AE5959" i="7"/>
  <c r="AE8160" i="7"/>
  <c r="AE9439" i="7"/>
  <c r="AE8681" i="7"/>
  <c r="AE7784" i="7"/>
  <c r="AE9402" i="7"/>
  <c r="AE8655" i="7"/>
  <c r="AE9360" i="7"/>
  <c r="AE7766" i="7"/>
  <c r="AE8699" i="7"/>
  <c r="AE9390" i="7"/>
  <c r="AE7792" i="7"/>
  <c r="AE8410" i="7"/>
  <c r="AE8801" i="7"/>
  <c r="AE9248" i="7"/>
  <c r="AE9636" i="7"/>
  <c r="AE9994" i="7"/>
  <c r="AE8249" i="7"/>
  <c r="AE8644" i="7"/>
  <c r="AE8990" i="7"/>
  <c r="AE9306" i="7"/>
  <c r="AE9623" i="7"/>
  <c r="AE9882" i="7"/>
  <c r="AE7969" i="7"/>
  <c r="AE8412" i="7"/>
  <c r="AE8746" i="7"/>
  <c r="AE9005" i="7"/>
  <c r="AE9279" i="7"/>
  <c r="AE9480" i="7"/>
  <c r="AE9696" i="7"/>
  <c r="AE9898" i="7"/>
  <c r="AE7848" i="7"/>
  <c r="AE8214" i="7"/>
  <c r="AE8469" i="7"/>
  <c r="AE8675" i="7"/>
  <c r="AE8877" i="7"/>
  <c r="AE9093" i="7"/>
  <c r="AE9309" i="7"/>
  <c r="AE9510" i="7"/>
  <c r="AE9712" i="7"/>
  <c r="AE9914" i="7"/>
  <c r="AE7876" i="7"/>
  <c r="AE8195" i="7"/>
  <c r="AE8416" i="7"/>
  <c r="AE8604" i="7"/>
  <c r="AE8777" i="7"/>
  <c r="AE8950" i="7"/>
  <c r="AE9123" i="7"/>
  <c r="AE9296" i="7"/>
  <c r="AE9468" i="7"/>
  <c r="AE9641" i="7"/>
  <c r="AE9814" i="7"/>
  <c r="AE9986" i="7"/>
  <c r="AE7926" i="7"/>
  <c r="AE8219" i="7"/>
  <c r="AE8435" i="7"/>
  <c r="AE8620" i="7"/>
  <c r="AE8793" i="7"/>
  <c r="AE8966" i="7"/>
  <c r="AE9138" i="7"/>
  <c r="AE9311" i="7"/>
  <c r="AE9484" i="7"/>
  <c r="AE9657" i="7"/>
  <c r="AE9830" i="7"/>
  <c r="AE9999" i="7"/>
  <c r="AE7954" i="7"/>
  <c r="AE8238" i="7"/>
  <c r="AE8454" i="7"/>
  <c r="AE8636" i="7"/>
  <c r="AE8808" i="7"/>
  <c r="AE8981" i="7"/>
  <c r="AE9154" i="7"/>
  <c r="AE9327" i="7"/>
  <c r="AE9500" i="7"/>
  <c r="AE9672" i="7"/>
  <c r="AE9845" i="7"/>
  <c r="AE8259" i="7"/>
  <c r="AE9170" i="7"/>
  <c r="AE8450" i="7"/>
  <c r="AE6521" i="7"/>
  <c r="AE6334" i="7"/>
  <c r="AE8299" i="7"/>
  <c r="AE9523" i="7"/>
  <c r="AE8782" i="7"/>
  <c r="AE7957" i="7"/>
  <c r="AE9503" i="7"/>
  <c r="AE8727" i="7"/>
  <c r="AE9418" i="7"/>
  <c r="AE7864" i="7"/>
  <c r="AE8757" i="7"/>
  <c r="AE9448" i="7"/>
  <c r="AE7818" i="7"/>
  <c r="AE8428" i="7"/>
  <c r="AE8888" i="7"/>
  <c r="AE9291" i="7"/>
  <c r="AE9651" i="7"/>
  <c r="AE7696" i="7"/>
  <c r="AE8267" i="7"/>
  <c r="AE8658" i="7"/>
  <c r="AE9004" i="7"/>
  <c r="AE9335" i="7"/>
  <c r="AE9638" i="7"/>
  <c r="AE9954" i="7"/>
  <c r="AE7993" i="7"/>
  <c r="AE8430" i="7"/>
  <c r="AE8760" i="7"/>
  <c r="AE9020" i="7"/>
  <c r="AE9293" i="7"/>
  <c r="AE9495" i="7"/>
  <c r="AE9711" i="7"/>
  <c r="AE9912" i="7"/>
  <c r="AE7897" i="7"/>
  <c r="AE8235" i="7"/>
  <c r="AE8487" i="7"/>
  <c r="AE8690" i="7"/>
  <c r="AE8891" i="7"/>
  <c r="AE9122" i="7"/>
  <c r="AE9323" i="7"/>
  <c r="AE9525" i="7"/>
  <c r="AE9726" i="7"/>
  <c r="AE9928" i="7"/>
  <c r="AE7925" i="7"/>
  <c r="AE8218" i="7"/>
  <c r="AE8434" i="7"/>
  <c r="AE8619" i="7"/>
  <c r="AE8792" i="7"/>
  <c r="AE8964" i="7"/>
  <c r="AE9137" i="7"/>
  <c r="AE9310" i="7"/>
  <c r="AE9483" i="7"/>
  <c r="AE9656" i="7"/>
  <c r="AE9828" i="7"/>
  <c r="AE9998" i="7"/>
  <c r="AE7950" i="7"/>
  <c r="AE8237" i="7"/>
  <c r="AE8453" i="7"/>
  <c r="AE8634" i="7"/>
  <c r="AE8807" i="7"/>
  <c r="AE8980" i="7"/>
  <c r="AE9153" i="7"/>
  <c r="AE9326" i="7"/>
  <c r="AE9498" i="7"/>
  <c r="AE9671" i="7"/>
  <c r="AE9844" i="7"/>
  <c r="AE7681" i="7"/>
  <c r="AE7978" i="7"/>
  <c r="AE8256" i="7"/>
  <c r="AE8472" i="7"/>
  <c r="AE8650" i="7"/>
  <c r="AE8823" i="7"/>
  <c r="AE8996" i="7"/>
  <c r="AE9168" i="7"/>
  <c r="AE9341" i="7"/>
  <c r="AE9514" i="7"/>
  <c r="AE9687" i="7"/>
  <c r="AE9860" i="7"/>
  <c r="AE7709" i="7"/>
  <c r="AE8005" i="7"/>
  <c r="AE8277" i="7"/>
  <c r="AE8493" i="7"/>
  <c r="AE8666" i="7"/>
  <c r="AE8838" i="7"/>
  <c r="AE9011" i="7"/>
  <c r="AE9184" i="7"/>
  <c r="AE9357" i="7"/>
  <c r="AE9530" i="7"/>
  <c r="AE9702" i="7"/>
  <c r="AE9875" i="7"/>
  <c r="AE5837" i="7"/>
  <c r="AE6589" i="7"/>
  <c r="AE6351" i="7"/>
  <c r="AE8311" i="7"/>
  <c r="AE9535" i="7"/>
  <c r="AE8796" i="7"/>
  <c r="AE7984" i="7"/>
  <c r="AE9518" i="7"/>
  <c r="AE8741" i="7"/>
  <c r="AE9432" i="7"/>
  <c r="AE7890" i="7"/>
  <c r="AE8771" i="7"/>
  <c r="AE9462" i="7"/>
  <c r="AE7891" i="7"/>
  <c r="AE8446" i="7"/>
  <c r="AE8902" i="7"/>
  <c r="AE9305" i="7"/>
  <c r="AE9665" i="7"/>
  <c r="AE7720" i="7"/>
  <c r="AE8285" i="7"/>
  <c r="AE8673" i="7"/>
  <c r="AE9018" i="7"/>
  <c r="AE9350" i="7"/>
  <c r="AE9652" i="7"/>
  <c r="AE9969" i="7"/>
  <c r="AE8020" i="7"/>
  <c r="AE8466" i="7"/>
  <c r="AE8775" i="7"/>
  <c r="AE9092" i="7"/>
  <c r="AE9308" i="7"/>
  <c r="AE9509" i="7"/>
  <c r="AE9725" i="7"/>
  <c r="AE9941" i="7"/>
  <c r="AE7921" i="7"/>
  <c r="AE8253" i="7"/>
  <c r="AE8502" i="7"/>
  <c r="AE8704" i="7"/>
  <c r="AE8920" i="7"/>
  <c r="AE9136" i="7"/>
  <c r="AE9338" i="7"/>
  <c r="AE9539" i="7"/>
  <c r="AE9741" i="7"/>
  <c r="AE9957" i="7"/>
  <c r="AE7949" i="7"/>
  <c r="AE8236" i="7"/>
  <c r="AE8452" i="7"/>
  <c r="AE8633" i="7"/>
  <c r="AE8806" i="7"/>
  <c r="AE8979" i="7"/>
  <c r="AE9152" i="7"/>
  <c r="AE9324" i="7"/>
  <c r="AE9497" i="7"/>
  <c r="AE9670" i="7"/>
  <c r="AE9843" i="7"/>
  <c r="AE7680" i="7"/>
  <c r="AE7976" i="7"/>
  <c r="AE8255" i="7"/>
  <c r="AE8471" i="7"/>
  <c r="AE8649" i="7"/>
  <c r="AE8822" i="7"/>
  <c r="AE8994" i="7"/>
  <c r="AE9167" i="7"/>
  <c r="AE9340" i="7"/>
  <c r="AE9513" i="7"/>
  <c r="AE9686" i="7"/>
  <c r="AE9858" i="7"/>
  <c r="AE7705" i="7"/>
  <c r="AE8000" i="7"/>
  <c r="AE8274" i="7"/>
  <c r="AE8490" i="7"/>
  <c r="AE8664" i="7"/>
  <c r="AE8837" i="7"/>
  <c r="AE9010" i="7"/>
  <c r="AE9183" i="7"/>
  <c r="AE9356" i="7"/>
  <c r="AE9528" i="7"/>
  <c r="AE9701" i="7"/>
  <c r="AE9874" i="7"/>
  <c r="AE7733" i="7"/>
  <c r="AE8028" i="7"/>
  <c r="AE8295" i="7"/>
  <c r="AE8507" i="7"/>
  <c r="AE8680" i="7"/>
  <c r="AE8853" i="7"/>
  <c r="AE9026" i="7"/>
  <c r="AE9198" i="7"/>
  <c r="AE9371" i="7"/>
  <c r="AE9544" i="7"/>
  <c r="AE9717" i="7"/>
  <c r="AE9890" i="7"/>
  <c r="AE9573" i="7"/>
  <c r="AE8867" i="7"/>
  <c r="AE9888" i="7"/>
  <c r="AE8852" i="7"/>
  <c r="AE9873" i="7"/>
  <c r="AE8836" i="7"/>
  <c r="AE9857" i="7"/>
  <c r="AE8820" i="7"/>
  <c r="AE9755" i="7"/>
  <c r="AE8517" i="7"/>
  <c r="AE9322" i="7"/>
  <c r="AE9681" i="7"/>
  <c r="AE9752" i="7"/>
  <c r="AE8872" i="7"/>
  <c r="AE9027" i="7"/>
  <c r="AE8709" i="7"/>
  <c r="AE9730" i="7"/>
  <c r="AE8693" i="7"/>
  <c r="AE9714" i="7"/>
  <c r="AE8678" i="7"/>
  <c r="AE9699" i="7"/>
  <c r="AE8662" i="7"/>
  <c r="AE9568" i="7"/>
  <c r="AE8289" i="7"/>
  <c r="AE9120" i="7"/>
  <c r="AE9436" i="7"/>
  <c r="AE9406" i="7"/>
  <c r="AE8159" i="7"/>
  <c r="AE9811" i="7"/>
  <c r="AE9558" i="7"/>
  <c r="AE9414" i="7"/>
  <c r="AE8694" i="7"/>
  <c r="AE9716" i="7"/>
  <c r="AE8679" i="7"/>
  <c r="AE9700" i="7"/>
  <c r="AE8663" i="7"/>
  <c r="AE9684" i="7"/>
  <c r="AE8648" i="7"/>
  <c r="AE9554" i="7"/>
  <c r="AE8271" i="7"/>
  <c r="AE9106" i="7"/>
  <c r="AE9364" i="7"/>
  <c r="AE9320" i="7"/>
  <c r="AE8063" i="7"/>
  <c r="AE9727" i="7"/>
  <c r="AE9400" i="7"/>
  <c r="AE8536" i="7"/>
  <c r="AE9557" i="7"/>
  <c r="AE8520" i="7"/>
  <c r="AE9542" i="7"/>
  <c r="AE8505" i="7"/>
  <c r="AE9526" i="7"/>
  <c r="AE8488" i="7"/>
  <c r="AE9366" i="7"/>
  <c r="AE7970" i="7"/>
  <c r="AE8818" i="7"/>
  <c r="AE9105" i="7"/>
  <c r="AE8960" i="7"/>
  <c r="AE9591" i="7"/>
  <c r="AE8647" i="7"/>
  <c r="AE9386" i="7"/>
  <c r="AE8522" i="7"/>
  <c r="AE9543" i="7"/>
  <c r="AE8506" i="7"/>
  <c r="AE9527" i="7"/>
  <c r="AE8489" i="7"/>
  <c r="AE9512" i="7"/>
  <c r="AE8470" i="7"/>
  <c r="AE9352" i="7"/>
  <c r="AE7948" i="7"/>
  <c r="AE8789" i="7"/>
  <c r="AE9090" i="7"/>
  <c r="AE8945" i="7"/>
  <c r="AE9533" i="7"/>
  <c r="AE8515" i="7"/>
  <c r="AE9242" i="7"/>
  <c r="AE8310" i="7"/>
  <c r="AE9369" i="7"/>
  <c r="AE8291" i="7"/>
  <c r="AE9353" i="7"/>
  <c r="AE8272" i="7"/>
  <c r="AE9165" i="7"/>
  <c r="AE9984" i="7"/>
  <c r="AE8501" i="7"/>
  <c r="AE8759" i="7"/>
  <c r="AE8556" i="7"/>
  <c r="AE8900" i="7"/>
  <c r="AE6979" i="7"/>
  <c r="AE9128" i="7"/>
  <c r="AE9918" i="7"/>
  <c r="AE9227" i="7"/>
  <c r="AE8313" i="7"/>
  <c r="AE9370" i="7"/>
  <c r="AE8292" i="7"/>
  <c r="AE9354" i="7"/>
  <c r="AE8273" i="7"/>
  <c r="AE9339" i="7"/>
  <c r="AE8254" i="7"/>
  <c r="AE9150" i="7"/>
  <c r="AE9970" i="7"/>
  <c r="AE8484" i="7"/>
  <c r="AE8745" i="7"/>
  <c r="AE8542" i="7"/>
  <c r="AE8842" i="7"/>
  <c r="AE6778" i="7"/>
  <c r="AE8331" i="7"/>
  <c r="AE9213" i="7"/>
  <c r="AE9212" i="7"/>
  <c r="AE9196" i="7"/>
  <c r="AE9180" i="7"/>
  <c r="AE8963" i="7"/>
  <c r="AE8393" i="7"/>
  <c r="AE7308" i="7"/>
  <c r="AE9069" i="7"/>
  <c r="AE9197" i="7"/>
  <c r="AE9182" i="7"/>
  <c r="AE7999" i="7"/>
  <c r="AE9166" i="7"/>
  <c r="AE7972" i="7"/>
  <c r="AE8949" i="7"/>
  <c r="AE9740" i="7"/>
  <c r="AE8142" i="7"/>
  <c r="AE8375" i="7"/>
  <c r="AE7914" i="7"/>
  <c r="AE9748" i="7"/>
  <c r="AE7063" i="7"/>
  <c r="AE9760" i="7"/>
  <c r="AE8054" i="7"/>
  <c r="AE8027" i="7"/>
  <c r="AE9746" i="7"/>
  <c r="AE9054" i="7"/>
  <c r="AE7782" i="7"/>
  <c r="AE9039" i="7"/>
  <c r="AE7754" i="7"/>
  <c r="AE9023" i="7"/>
  <c r="AE7727" i="7"/>
  <c r="AE9008" i="7"/>
  <c r="AE9997" i="7"/>
  <c r="AE8747" i="7"/>
  <c r="AE9538" i="7"/>
  <c r="AE9995" i="7"/>
  <c r="AE7868" i="7"/>
  <c r="AE9621" i="7"/>
  <c r="AE8459" i="7"/>
  <c r="AE7147" i="7"/>
  <c r="AE9933" i="7"/>
  <c r="AE9384" i="7"/>
  <c r="AE9904" i="7"/>
  <c r="AE8078" i="7"/>
  <c r="AE8051" i="7"/>
  <c r="AE8026" i="7"/>
  <c r="AE7998" i="7"/>
  <c r="AE9768" i="7"/>
  <c r="AE8166" i="7"/>
  <c r="AE7940" i="7"/>
  <c r="AE9849" i="7"/>
  <c r="AE9731" i="7"/>
  <c r="AE9040" i="7"/>
  <c r="AE7756" i="7"/>
  <c r="AE9024" i="7"/>
  <c r="AE7732" i="7"/>
  <c r="AE9009" i="7"/>
  <c r="AE7704" i="7"/>
  <c r="AE8993" i="7"/>
  <c r="AE9985" i="7"/>
  <c r="AE8718" i="7"/>
  <c r="AE9524" i="7"/>
  <c r="AE9983" i="7"/>
  <c r="AE7842" i="7"/>
  <c r="AE9563" i="7"/>
  <c r="AE8333" i="7"/>
  <c r="AE6917" i="7"/>
  <c r="AH566" i="7"/>
  <c r="AH329" i="7"/>
  <c r="AH83" i="7"/>
  <c r="AH613" i="7"/>
  <c r="AH389" i="7"/>
  <c r="AH143" i="7"/>
  <c r="AH771" i="7"/>
  <c r="AH579" i="7"/>
  <c r="AH347" i="7"/>
  <c r="AH99" i="7"/>
  <c r="AH755" i="7"/>
  <c r="AH530" i="7"/>
  <c r="AH221" i="7"/>
  <c r="AH1327" i="7"/>
  <c r="AH1159" i="7"/>
  <c r="AH929" i="7"/>
  <c r="AH641" i="7"/>
  <c r="AH323" i="7"/>
  <c r="AH970" i="7"/>
  <c r="AH766" i="7"/>
  <c r="AH562" i="7"/>
  <c r="AH346" i="7"/>
  <c r="AH94" i="7"/>
  <c r="AH860" i="7"/>
  <c r="AH596" i="7"/>
  <c r="AH332" i="7"/>
  <c r="AH55" i="7"/>
  <c r="AH174" i="7"/>
  <c r="AH856" i="7"/>
  <c r="AH436" i="7"/>
  <c r="AH51" i="7"/>
  <c r="AH515" i="7"/>
  <c r="AH267" i="7"/>
  <c r="AH757" i="7"/>
  <c r="AH565" i="7"/>
  <c r="AH327" i="7"/>
  <c r="AH81" i="7"/>
  <c r="AH723" i="7"/>
  <c r="AH531" i="7"/>
  <c r="AH285" i="7"/>
  <c r="AH914" i="7"/>
  <c r="AH707" i="7"/>
  <c r="AH447" i="7"/>
  <c r="AH159" i="7"/>
  <c r="AH1279" i="7"/>
  <c r="AH1099" i="7"/>
  <c r="AH849" i="7"/>
  <c r="AH577" i="7"/>
  <c r="AH219" i="7"/>
  <c r="AH922" i="7"/>
  <c r="AH706" i="7"/>
  <c r="AH514" i="7"/>
  <c r="AH310" i="7"/>
  <c r="AH33" i="7"/>
  <c r="AH800" i="7"/>
  <c r="AH536" i="7"/>
  <c r="AH212" i="7"/>
  <c r="AH510" i="7"/>
  <c r="AH138" i="7"/>
  <c r="AH796" i="7"/>
  <c r="AH376" i="7"/>
  <c r="AH492" i="7"/>
  <c r="AH364" i="7"/>
  <c r="AH468" i="7"/>
  <c r="AH227" i="7"/>
  <c r="AH725" i="7"/>
  <c r="AH533" i="7"/>
  <c r="AH287" i="7"/>
  <c r="AH883" i="7"/>
  <c r="AH691" i="7"/>
  <c r="AH491" i="7"/>
  <c r="AH243" i="7"/>
  <c r="AH882" i="7"/>
  <c r="AH659" i="7"/>
  <c r="AH407" i="7"/>
  <c r="AH98" i="7"/>
  <c r="AH1255" i="7"/>
  <c r="AH1063" i="7"/>
  <c r="AH817" i="7"/>
  <c r="AH529" i="7"/>
  <c r="AH179" i="7"/>
  <c r="AH886" i="7"/>
  <c r="AH682" i="7"/>
  <c r="AH478" i="7"/>
  <c r="AH226" i="7"/>
  <c r="AH1028" i="7"/>
  <c r="AH764" i="7"/>
  <c r="AH452" i="7"/>
  <c r="AH176" i="7"/>
  <c r="AH390" i="7"/>
  <c r="AH90" i="7"/>
  <c r="AH736" i="7"/>
  <c r="AH340" i="7"/>
  <c r="AH456" i="7"/>
  <c r="AH206" i="7"/>
  <c r="AH709" i="7"/>
  <c r="AH513" i="7"/>
  <c r="AH266" i="7"/>
  <c r="AH867" i="7"/>
  <c r="AH675" i="7"/>
  <c r="AH470" i="7"/>
  <c r="AH223" i="7"/>
  <c r="AH866" i="7"/>
  <c r="AH642" i="7"/>
  <c r="AH386" i="7"/>
  <c r="AH77" i="7"/>
  <c r="AH1243" i="7"/>
  <c r="AH1051" i="7"/>
  <c r="AH769" i="7"/>
  <c r="AH487" i="7"/>
  <c r="AH158" i="7"/>
  <c r="AH874" i="7"/>
  <c r="AH670" i="7"/>
  <c r="AH454" i="7"/>
  <c r="AH190" i="7"/>
  <c r="AH1004" i="7"/>
  <c r="AH740" i="7"/>
  <c r="AH440" i="7"/>
  <c r="AH164" i="7"/>
  <c r="AH366" i="7"/>
  <c r="AH41" i="7"/>
  <c r="AH640" i="7"/>
  <c r="AH220" i="7"/>
  <c r="AH384" i="7"/>
  <c r="AH185" i="7"/>
  <c r="AH693" i="7"/>
  <c r="AH493" i="7"/>
  <c r="AH245" i="7"/>
  <c r="AH852" i="7"/>
  <c r="AH660" i="7"/>
  <c r="AH449" i="7"/>
  <c r="AH203" i="7"/>
  <c r="AH851" i="7"/>
  <c r="AH626" i="7"/>
  <c r="AH345" i="7"/>
  <c r="AH1399" i="7"/>
  <c r="AH1231" i="7"/>
  <c r="AH1039" i="7"/>
  <c r="AH753" i="7"/>
  <c r="AH467" i="7"/>
  <c r="AH97" i="7"/>
  <c r="AH850" i="7"/>
  <c r="AH658" i="7"/>
  <c r="AH442" i="7"/>
  <c r="AH178" i="7"/>
  <c r="AH980" i="7"/>
  <c r="AH728" i="7"/>
  <c r="AH428" i="7"/>
  <c r="AH140" i="7"/>
  <c r="AH354" i="7"/>
  <c r="AH17" i="7"/>
  <c r="AH628" i="7"/>
  <c r="AH208" i="7"/>
  <c r="AH276" i="7"/>
  <c r="AH121" i="7"/>
  <c r="AH770" i="7"/>
  <c r="AH546" i="7"/>
  <c r="AH263" i="7"/>
  <c r="AH1339" i="7"/>
  <c r="AH1171" i="7"/>
  <c r="AH945" i="7"/>
  <c r="AH657" i="7"/>
  <c r="AH343" i="7"/>
  <c r="AH994" i="7"/>
  <c r="AH778" i="7"/>
  <c r="AH586" i="7"/>
  <c r="AH370" i="7"/>
  <c r="AH106" i="7"/>
  <c r="AH872" i="7"/>
  <c r="AH608" i="7"/>
  <c r="AH356" i="7"/>
  <c r="AH67" i="7"/>
  <c r="AH186" i="7"/>
  <c r="AH952" i="7"/>
  <c r="AH532" i="7"/>
  <c r="AH16" i="7"/>
  <c r="AH62" i="7"/>
  <c r="AH444" i="7"/>
  <c r="AH240" i="7"/>
  <c r="AH160" i="7"/>
  <c r="AH50" i="7"/>
  <c r="AH420" i="7"/>
  <c r="AH192" i="7"/>
  <c r="AH964" i="7"/>
  <c r="AH772" i="7"/>
  <c r="AH556" i="7"/>
  <c r="AH352" i="7"/>
  <c r="AH136" i="7"/>
  <c r="AH38" i="7"/>
  <c r="AH408" i="7"/>
  <c r="AH180" i="7"/>
  <c r="AE2536" i="7"/>
  <c r="AE2336" i="7"/>
  <c r="AE1705" i="7"/>
  <c r="AE1186" i="7"/>
  <c r="AE1654" i="7"/>
  <c r="AE2285" i="7"/>
  <c r="AE1520" i="7"/>
  <c r="AE1514" i="7"/>
  <c r="AE1395" i="7"/>
  <c r="AE1530" i="7"/>
  <c r="AE389" i="7"/>
  <c r="AE269" i="7"/>
  <c r="AE182" i="7"/>
  <c r="AE787" i="7"/>
  <c r="AH168" i="7"/>
  <c r="AH498" i="7"/>
  <c r="AH282" i="7"/>
  <c r="AH78" i="7"/>
  <c r="AH940" i="7"/>
  <c r="AH724" i="7"/>
  <c r="AH520" i="7"/>
  <c r="AH304" i="7"/>
  <c r="AH100" i="7"/>
  <c r="AH73" i="7"/>
  <c r="AH372" i="7"/>
  <c r="AH156" i="7"/>
  <c r="AH308" i="7"/>
  <c r="AH104" i="7"/>
  <c r="AH474" i="7"/>
  <c r="AH258" i="7"/>
  <c r="AH66" i="7"/>
  <c r="AH916" i="7"/>
  <c r="AH712" i="7"/>
  <c r="AH508" i="7"/>
  <c r="AH292" i="7"/>
  <c r="AH88" i="7"/>
  <c r="AH37" i="7"/>
  <c r="AH348" i="7"/>
  <c r="AH96" i="7"/>
  <c r="AH262" i="7"/>
  <c r="AH58" i="7"/>
  <c r="AH908" i="7"/>
  <c r="AH716" i="7"/>
  <c r="AH512" i="7"/>
  <c r="AH296" i="7"/>
  <c r="AH92" i="7"/>
  <c r="AH450" i="7"/>
  <c r="AH246" i="7"/>
  <c r="AH42" i="7"/>
  <c r="AH892" i="7"/>
  <c r="AH700" i="7"/>
  <c r="AH484" i="7"/>
  <c r="AH280" i="7"/>
  <c r="AH76" i="7"/>
  <c r="AH25" i="7"/>
  <c r="AH336" i="7"/>
  <c r="AH60" i="7"/>
  <c r="AH250" i="7"/>
  <c r="AH46" i="7"/>
  <c r="AH896" i="7"/>
  <c r="AH692" i="7"/>
  <c r="AH476" i="7"/>
  <c r="AH284" i="7"/>
  <c r="AH80" i="7"/>
  <c r="AH438" i="7"/>
  <c r="AH234" i="7"/>
  <c r="AH18" i="7"/>
  <c r="AH880" i="7"/>
  <c r="AH676" i="7"/>
  <c r="AH460" i="7"/>
  <c r="AH268" i="7"/>
  <c r="AH52" i="7"/>
  <c r="AH528" i="7"/>
  <c r="AH324" i="7"/>
  <c r="AH48" i="7"/>
  <c r="AH238" i="7"/>
  <c r="AH22" i="7"/>
  <c r="AH884" i="7"/>
  <c r="AH680" i="7"/>
  <c r="AH464" i="7"/>
  <c r="AH260" i="7"/>
  <c r="AH44" i="7"/>
  <c r="AH426" i="7"/>
  <c r="AH222" i="7"/>
  <c r="AH53" i="7"/>
  <c r="AH868" i="7"/>
  <c r="AH652" i="7"/>
  <c r="AH448" i="7"/>
  <c r="AH244" i="7"/>
  <c r="AH28" i="7"/>
  <c r="AH516" i="7"/>
  <c r="AH300" i="7"/>
  <c r="AH24" i="7"/>
  <c r="AE1336" i="7"/>
  <c r="AE2316" i="7"/>
  <c r="AE2085" i="7"/>
  <c r="AE2515" i="7"/>
  <c r="AE1069" i="7"/>
  <c r="AE1231" i="7"/>
  <c r="AE1060" i="7"/>
  <c r="AE1429" i="7"/>
  <c r="AE1677" i="7"/>
  <c r="AE1757" i="7"/>
  <c r="AE1704" i="7"/>
  <c r="AE292" i="7"/>
  <c r="AE120" i="7"/>
  <c r="AE4615" i="7"/>
  <c r="AE5713" i="7"/>
  <c r="AE5487" i="7"/>
  <c r="AE5261" i="7"/>
  <c r="AE5025" i="7"/>
  <c r="AE4550" i="7"/>
  <c r="AE5928" i="7"/>
  <c r="AE5712" i="7"/>
  <c r="AE5485" i="7"/>
  <c r="AE5258" i="7"/>
  <c r="AE5024" i="7"/>
  <c r="AE4542" i="7"/>
  <c r="AE5892" i="7"/>
  <c r="AE5673" i="7"/>
  <c r="AE5446" i="7"/>
  <c r="AE5219" i="7"/>
  <c r="AE4970" i="7"/>
  <c r="AE4416" i="7"/>
  <c r="AE8097" i="7"/>
  <c r="AE7953" i="7"/>
  <c r="AE7809" i="7"/>
  <c r="AE7665" i="7"/>
  <c r="AE7521" i="7"/>
  <c r="AE7377" i="7"/>
  <c r="AE7233" i="7"/>
  <c r="AE7089" i="7"/>
  <c r="AE6945" i="7"/>
  <c r="AE6801" i="7"/>
  <c r="AE6655" i="7"/>
  <c r="AE6483" i="7"/>
  <c r="AE6310" i="7"/>
  <c r="AE6137" i="7"/>
  <c r="AE5960" i="7"/>
  <c r="AE5745" i="7"/>
  <c r="AE5520" i="7"/>
  <c r="AE5294" i="7"/>
  <c r="AE5062" i="7"/>
  <c r="AE4657" i="7"/>
  <c r="AE5726" i="7"/>
  <c r="AE5501" i="7"/>
  <c r="AE5273" i="7"/>
  <c r="AE5040" i="7"/>
  <c r="AE4590" i="7"/>
  <c r="AE6135" i="7"/>
  <c r="AE5957" i="7"/>
  <c r="AE5743" i="7"/>
  <c r="AE5517" i="7"/>
  <c r="AE5291" i="7"/>
  <c r="AE5060" i="7"/>
  <c r="AE4644" i="7"/>
  <c r="AE5742" i="7"/>
  <c r="AE5516" i="7"/>
  <c r="AE5289" i="7"/>
  <c r="AE5058" i="7"/>
  <c r="AE4643" i="7"/>
  <c r="AE5972" i="7"/>
  <c r="AE5758" i="7"/>
  <c r="AE5532" i="7"/>
  <c r="AE5306" i="7"/>
  <c r="AE5076" i="7"/>
  <c r="AE4694" i="7"/>
  <c r="AE5936" i="7"/>
  <c r="AE5719" i="7"/>
  <c r="AE5493" i="7"/>
  <c r="AE5267" i="7"/>
  <c r="AE5034" i="7"/>
  <c r="AE4570" i="7"/>
  <c r="AE6602" i="7"/>
  <c r="AE6458" i="7"/>
  <c r="AE6314" i="7"/>
  <c r="AE6170" i="7"/>
  <c r="AE6026" i="7"/>
  <c r="AE5861" i="7"/>
  <c r="AE5676" i="7"/>
  <c r="AE5489" i="7"/>
  <c r="AE5299" i="7"/>
  <c r="AE5110" i="7"/>
  <c r="AE4875" i="7"/>
  <c r="AE4560" i="7"/>
  <c r="AE4192" i="7"/>
  <c r="AE3800" i="7"/>
  <c r="AE4190" i="7"/>
  <c r="AE3799" i="7"/>
  <c r="AE4848" i="7"/>
  <c r="AE4522" i="7"/>
  <c r="AE4154" i="7"/>
  <c r="AE3754" i="7"/>
  <c r="AE4151" i="7"/>
  <c r="AE3753" i="7"/>
  <c r="AE4149" i="7"/>
  <c r="AE3750" i="7"/>
  <c r="AE4821" i="7"/>
  <c r="AE4487" i="7"/>
  <c r="AE4117" i="7"/>
  <c r="AE3710" i="7"/>
  <c r="AE6608" i="7"/>
  <c r="AE6464" i="7"/>
  <c r="AE6320" i="7"/>
  <c r="AE6176" i="7"/>
  <c r="AE6032" i="7"/>
  <c r="AE5868" i="7"/>
  <c r="AE5685" i="7"/>
  <c r="AE5495" i="7"/>
  <c r="AE5307" i="7"/>
  <c r="AE5119" i="7"/>
  <c r="AE4863" i="7"/>
  <c r="AE4389" i="7"/>
  <c r="AE3817" i="7"/>
  <c r="AE3988" i="7"/>
  <c r="AE4837" i="7"/>
  <c r="AE4326" i="7"/>
  <c r="AE3737" i="7"/>
  <c r="AE3954" i="7"/>
  <c r="AE4103" i="7"/>
  <c r="AE3368" i="7"/>
  <c r="AE4439" i="7"/>
  <c r="AE3878" i="7"/>
  <c r="AE4778" i="7"/>
  <c r="AE4433" i="7"/>
  <c r="AE4062" i="7"/>
  <c r="AE3644" i="7"/>
  <c r="AE4898" i="7"/>
  <c r="AE4589" i="7"/>
  <c r="AE4218" i="7"/>
  <c r="AE3835" i="7"/>
  <c r="AE5115" i="7"/>
  <c r="AE4834" i="7"/>
  <c r="AE4505" i="7"/>
  <c r="AE4134" i="7"/>
  <c r="AE3732" i="7"/>
  <c r="AE4953" i="7"/>
  <c r="AE4661" i="7"/>
  <c r="AE4291" i="7"/>
  <c r="AE3920" i="7"/>
  <c r="AE3396" i="7"/>
  <c r="AE5801" i="7"/>
  <c r="AE5565" i="7"/>
  <c r="AE5329" i="7"/>
  <c r="AE5094" i="7"/>
  <c r="AE4858" i="7"/>
  <c r="AE4598" i="7"/>
  <c r="AE4290" i="7"/>
  <c r="AE3982" i="7"/>
  <c r="AE3621" i="7"/>
  <c r="AE5896" i="7"/>
  <c r="AE5667" i="7"/>
  <c r="AE5432" i="7"/>
  <c r="AE5196" i="7"/>
  <c r="AE4961" i="7"/>
  <c r="AE4725" i="7"/>
  <c r="AE4425" i="7"/>
  <c r="AE4116" i="7"/>
  <c r="AE3785" i="7"/>
  <c r="AE2639" i="7"/>
  <c r="AE4499" i="7"/>
  <c r="AE4243" i="7"/>
  <c r="AE3985" i="7"/>
  <c r="AE3688" i="7"/>
  <c r="AE4680" i="7"/>
  <c r="AE4424" i="7"/>
  <c r="AE4166" i="7"/>
  <c r="AE3909" i="7"/>
  <c r="AE3592" i="7"/>
  <c r="AE5740" i="7"/>
  <c r="AE5524" i="7"/>
  <c r="AE5308" i="7"/>
  <c r="AE5092" i="7"/>
  <c r="AE4876" i="7"/>
  <c r="AE4658" i="7"/>
  <c r="AE4423" i="7"/>
  <c r="AE4187" i="7"/>
  <c r="AE3952" i="7"/>
  <c r="AE3716" i="7"/>
  <c r="AE3480" i="7"/>
  <c r="AE3218" i="7"/>
  <c r="AE2905" i="7"/>
  <c r="AE3518" i="7"/>
  <c r="AE3264" i="7"/>
  <c r="AE2963" i="7"/>
  <c r="AE2553" i="7"/>
  <c r="AE3215" i="7"/>
  <c r="AE2902" i="7"/>
  <c r="AE3434" i="7"/>
  <c r="AE3167" i="7"/>
  <c r="AE2835" i="7"/>
  <c r="AE3856" i="7"/>
  <c r="AE3594" i="7"/>
  <c r="AE3304" i="7"/>
  <c r="AE2978" i="7"/>
  <c r="AE1390" i="7"/>
  <c r="AE3085" i="7"/>
  <c r="AE2676" i="7"/>
  <c r="AE3147" i="7"/>
  <c r="AE2764" i="7"/>
  <c r="AE3472" i="7"/>
  <c r="AE3178" i="7"/>
  <c r="AE2806" i="7"/>
  <c r="AE3328" i="7"/>
  <c r="AE3011" i="7"/>
  <c r="AE3455" i="7"/>
  <c r="AE3159" i="7"/>
  <c r="AE2761" i="7"/>
  <c r="AE3770" i="7"/>
  <c r="AE3509" i="7"/>
  <c r="AE3205" i="7"/>
  <c r="AE2843" i="7"/>
  <c r="AE4575" i="7"/>
  <c r="AE4335" i="7"/>
  <c r="AE4083" i="7"/>
  <c r="AE3843" i="7"/>
  <c r="AE3603" i="7"/>
  <c r="AE3339" i="7"/>
  <c r="AE3053" i="7"/>
  <c r="AE2629" i="7"/>
  <c r="AE2498" i="7"/>
  <c r="AE2334" i="7"/>
  <c r="AE1655" i="7"/>
  <c r="AE2445" i="7"/>
  <c r="AE1603" i="7"/>
  <c r="AE2506" i="7"/>
  <c r="AE1998" i="7"/>
  <c r="AE1870" i="7"/>
  <c r="AE2976" i="7"/>
  <c r="AE2716" i="7"/>
  <c r="AE2426" i="7"/>
  <c r="AE1958" i="7"/>
  <c r="AE2361" i="7"/>
  <c r="AE1772" i="7"/>
  <c r="AE2100" i="7"/>
  <c r="AE2997" i="7"/>
  <c r="AE2742" i="7"/>
  <c r="AE2454" i="7"/>
  <c r="AE2015" i="7"/>
  <c r="AE3224" i="7"/>
  <c r="AE2960" i="7"/>
  <c r="AE2698" i="7"/>
  <c r="AE2389" i="7"/>
  <c r="AE1917" i="7"/>
  <c r="AE2267" i="7"/>
  <c r="AE1580" i="7"/>
  <c r="AE3294" i="7"/>
  <c r="AE3030" i="7"/>
  <c r="AE2779" i="7"/>
  <c r="AE2480" i="7"/>
  <c r="AE2091" i="7"/>
  <c r="AE2368" i="7"/>
  <c r="AE1835" i="7"/>
  <c r="AE2301" i="7"/>
  <c r="AE1617" i="7"/>
  <c r="AE2280" i="7"/>
  <c r="AE2003" i="7"/>
  <c r="AE1618" i="7"/>
  <c r="AE1165" i="7"/>
  <c r="AE1985" i="7"/>
  <c r="AE1424" i="7"/>
  <c r="AE1103" i="7"/>
  <c r="AE1001" i="7"/>
  <c r="AE2467" i="7"/>
  <c r="AE2082" i="7"/>
  <c r="AE1568" i="7"/>
  <c r="AE41" i="7"/>
  <c r="AE2909" i="7"/>
  <c r="AE2573" i="7"/>
  <c r="AE2198" i="7"/>
  <c r="AE1755" i="7"/>
  <c r="AE1149" i="7"/>
  <c r="AE1992" i="7"/>
  <c r="AE1435" i="7"/>
  <c r="AE929" i="7"/>
  <c r="AE581" i="7"/>
  <c r="AE1988" i="7"/>
  <c r="AE1387" i="7"/>
  <c r="AE1888" i="7"/>
  <c r="AE1300" i="7"/>
  <c r="AE1859" i="7"/>
  <c r="AE1347" i="7"/>
  <c r="AE2074" i="7"/>
  <c r="AE1597" i="7"/>
  <c r="AE329" i="7"/>
  <c r="AE1470" i="7"/>
  <c r="AE1086" i="7"/>
  <c r="AE1673" i="7"/>
  <c r="AE1265" i="7"/>
  <c r="AE387" i="7"/>
  <c r="AE1016" i="7"/>
  <c r="AE1668" i="7"/>
  <c r="AE1176" i="7"/>
  <c r="AE1256" i="7"/>
  <c r="AE772" i="7"/>
  <c r="AE196" i="7"/>
  <c r="AE674" i="7"/>
  <c r="AE50" i="7"/>
  <c r="AE337" i="7"/>
  <c r="AE1019" i="7"/>
  <c r="AE849" i="7"/>
  <c r="AE499" i="7"/>
  <c r="AE4120" i="7"/>
  <c r="AE3713" i="7"/>
  <c r="AE4797" i="7"/>
  <c r="AE4456" i="7"/>
  <c r="AE4088" i="7"/>
  <c r="AE3673" i="7"/>
  <c r="AE6596" i="7"/>
  <c r="AE6452" i="7"/>
  <c r="AE6308" i="7"/>
  <c r="AE6164" i="7"/>
  <c r="AE6020" i="7"/>
  <c r="AE5854" i="7"/>
  <c r="AE5669" i="7"/>
  <c r="AE5480" i="7"/>
  <c r="AE5292" i="7"/>
  <c r="AE5101" i="7"/>
  <c r="AE4839" i="7"/>
  <c r="AE4361" i="7"/>
  <c r="AE3779" i="7"/>
  <c r="AE3956" i="7"/>
  <c r="AE4813" i="7"/>
  <c r="AE4294" i="7"/>
  <c r="AE3697" i="7"/>
  <c r="AE3921" i="7"/>
  <c r="AE4073" i="7"/>
  <c r="AE2945" i="7"/>
  <c r="AE4408" i="7"/>
  <c r="AE3840" i="7"/>
  <c r="AE4762" i="7"/>
  <c r="AE4413" i="7"/>
  <c r="AE4041" i="7"/>
  <c r="AE3619" i="7"/>
  <c r="AE4881" i="7"/>
  <c r="AE4569" i="7"/>
  <c r="AE4197" i="7"/>
  <c r="AE3812" i="7"/>
  <c r="AE5100" i="7"/>
  <c r="AE4818" i="7"/>
  <c r="AE4484" i="7"/>
  <c r="AE4113" i="7"/>
  <c r="AE3708" i="7"/>
  <c r="AE4938" i="7"/>
  <c r="AE4640" i="7"/>
  <c r="AE4269" i="7"/>
  <c r="AE3898" i="7"/>
  <c r="AE3156" i="7"/>
  <c r="AE5787" i="7"/>
  <c r="AE5552" i="7"/>
  <c r="AE5316" i="7"/>
  <c r="AE5081" i="7"/>
  <c r="AE4845" i="7"/>
  <c r="AE4582" i="7"/>
  <c r="AE4273" i="7"/>
  <c r="AE3964" i="7"/>
  <c r="AE3596" i="7"/>
  <c r="AE5884" i="7"/>
  <c r="AE5654" i="7"/>
  <c r="AE5419" i="7"/>
  <c r="AE5183" i="7"/>
  <c r="AE4947" i="7"/>
  <c r="AE4712" i="7"/>
  <c r="AE4406" i="7"/>
  <c r="AE4099" i="7"/>
  <c r="AE3763" i="7"/>
  <c r="AE2591" i="7"/>
  <c r="AE4485" i="7"/>
  <c r="AE4229" i="7"/>
  <c r="AE3971" i="7"/>
  <c r="AE3670" i="7"/>
  <c r="AE4666" i="7"/>
  <c r="AE4409" i="7"/>
  <c r="AE4152" i="7"/>
  <c r="AE3892" i="7"/>
  <c r="AE3571" i="7"/>
  <c r="AE5728" i="7"/>
  <c r="AE5512" i="7"/>
  <c r="AE5296" i="7"/>
  <c r="AE5080" i="7"/>
  <c r="AE4864" i="7"/>
  <c r="AE4645" i="7"/>
  <c r="AE4410" i="7"/>
  <c r="AE4174" i="7"/>
  <c r="AE3938" i="7"/>
  <c r="AE3703" i="7"/>
  <c r="AE3466" i="7"/>
  <c r="AE3203" i="7"/>
  <c r="AE2882" i="7"/>
  <c r="AE3505" i="7"/>
  <c r="AE3249" i="7"/>
  <c r="AE2943" i="7"/>
  <c r="AE2084" i="7"/>
  <c r="AE3199" i="7"/>
  <c r="AE2880" i="7"/>
  <c r="AE3420" i="7"/>
  <c r="AE3151" i="7"/>
  <c r="AE2814" i="7"/>
  <c r="AE3842" i="7"/>
  <c r="AE3581" i="7"/>
  <c r="AE3290" i="7"/>
  <c r="AE2957" i="7"/>
  <c r="AE3360" i="7"/>
  <c r="AE3050" i="7"/>
  <c r="AE2604" i="7"/>
  <c r="AE3132" i="7"/>
  <c r="AE2745" i="7"/>
  <c r="AE3458" i="7"/>
  <c r="AE3161" i="7"/>
  <c r="AE2744" i="7"/>
  <c r="AE3299" i="7"/>
  <c r="AE2953" i="7"/>
  <c r="AE3441" i="7"/>
  <c r="AE3143" i="7"/>
  <c r="AE2737" i="7"/>
  <c r="AE3757" i="7"/>
  <c r="AE3468" i="7"/>
  <c r="AE3173" i="7"/>
  <c r="AE2780" i="7"/>
  <c r="AE4563" i="7"/>
  <c r="AE4323" i="7"/>
  <c r="AE4071" i="7"/>
  <c r="AE3831" i="7"/>
  <c r="AE3567" i="7"/>
  <c r="AE3313" i="7"/>
  <c r="AE3004" i="7"/>
  <c r="AE2606" i="7"/>
  <c r="AE2475" i="7"/>
  <c r="AE2262" i="7"/>
  <c r="AE1018" i="7"/>
  <c r="AE2318" i="7"/>
  <c r="AE2550" i="7"/>
  <c r="AE2435" i="7"/>
  <c r="AE1784" i="7"/>
  <c r="AE1826" i="7"/>
  <c r="AE2964" i="7"/>
  <c r="AE2702" i="7"/>
  <c r="AE2378" i="7"/>
  <c r="AE1895" i="7"/>
  <c r="AE2312" i="7"/>
  <c r="AE1729" i="7"/>
  <c r="AE2073" i="7"/>
  <c r="AE2985" i="7"/>
  <c r="AE2727" i="7"/>
  <c r="AE2406" i="7"/>
  <c r="AE1951" i="7"/>
  <c r="AE3188" i="7"/>
  <c r="AE2948" i="7"/>
  <c r="AE2684" i="7"/>
  <c r="AE2373" i="7"/>
  <c r="AE1885" i="7"/>
  <c r="AE2199" i="7"/>
  <c r="AE1425" i="7"/>
  <c r="AE3258" i="7"/>
  <c r="AE3018" i="7"/>
  <c r="AE2766" i="7"/>
  <c r="AE2464" i="7"/>
  <c r="AE2065" i="7"/>
  <c r="AE2320" i="7"/>
  <c r="AE1751" i="7"/>
  <c r="AE2242" i="7"/>
  <c r="AE1569" i="7"/>
  <c r="AE2268" i="7"/>
  <c r="AE1987" i="7"/>
  <c r="AE1598" i="7"/>
  <c r="AE1083" i="7"/>
  <c r="AE1968" i="7"/>
  <c r="AE1402" i="7"/>
  <c r="AE689" i="7"/>
  <c r="AE485" i="7"/>
  <c r="AE2443" i="7"/>
  <c r="AE2069" i="7"/>
  <c r="AE1546" i="7"/>
  <c r="AE1522" i="7"/>
  <c r="AE2873" i="7"/>
  <c r="AE2549" i="7"/>
  <c r="AE2185" i="7"/>
  <c r="AE1736" i="7"/>
  <c r="AE953" i="7"/>
  <c r="AE1944" i="7"/>
  <c r="AE1391" i="7"/>
  <c r="AE773" i="7"/>
  <c r="AE293" i="7"/>
  <c r="AE1908" i="7"/>
  <c r="AE1322" i="7"/>
  <c r="AE1845" i="7"/>
  <c r="AE1263" i="7"/>
  <c r="AE1844" i="7"/>
  <c r="AE1240" i="7"/>
  <c r="AE2026" i="7"/>
  <c r="AE1564" i="7"/>
  <c r="AE1866" i="7"/>
  <c r="AE1458" i="7"/>
  <c r="AE975" i="7"/>
  <c r="AE1625" i="7"/>
  <c r="AE1241" i="7"/>
  <c r="AE315" i="7"/>
  <c r="AE951" i="7"/>
  <c r="AE1584" i="7"/>
  <c r="AE1128" i="7"/>
  <c r="AE1208" i="7"/>
  <c r="AE748" i="7"/>
  <c r="AE172" i="7"/>
  <c r="AE578" i="7"/>
  <c r="AE1021" i="7"/>
  <c r="AE181" i="7"/>
  <c r="AE707" i="7"/>
  <c r="AE465" i="7"/>
  <c r="AE930" i="7"/>
  <c r="AE4089" i="7"/>
  <c r="AE3674" i="7"/>
  <c r="AE4773" i="7"/>
  <c r="AE4426" i="7"/>
  <c r="AE4055" i="7"/>
  <c r="AE3634" i="7"/>
  <c r="AE6584" i="7"/>
  <c r="AE6440" i="7"/>
  <c r="AE6296" i="7"/>
  <c r="AE6152" i="7"/>
  <c r="AE6008" i="7"/>
  <c r="AE5840" i="7"/>
  <c r="AE5652" i="7"/>
  <c r="AE5465" i="7"/>
  <c r="AE5276" i="7"/>
  <c r="AE5084" i="7"/>
  <c r="AE4794" i="7"/>
  <c r="AE4329" i="7"/>
  <c r="AE3741" i="7"/>
  <c r="AE3924" i="7"/>
  <c r="AE4789" i="7"/>
  <c r="AE4262" i="7"/>
  <c r="AE3662" i="7"/>
  <c r="AE3885" i="7"/>
  <c r="AE4040" i="7"/>
  <c r="AE4877" i="7"/>
  <c r="AE4378" i="7"/>
  <c r="AE3801" i="7"/>
  <c r="AE4747" i="7"/>
  <c r="AE4391" i="7"/>
  <c r="AE4021" i="7"/>
  <c r="AE3588" i="7"/>
  <c r="AE4866" i="7"/>
  <c r="AE4548" i="7"/>
  <c r="AE4177" i="7"/>
  <c r="AE3782" i="7"/>
  <c r="AE5085" i="7"/>
  <c r="AE4801" i="7"/>
  <c r="AE4464" i="7"/>
  <c r="AE4092" i="7"/>
  <c r="AE3681" i="7"/>
  <c r="AE4920" i="7"/>
  <c r="AE4620" i="7"/>
  <c r="AE4248" i="7"/>
  <c r="AE3872" i="7"/>
  <c r="AE2822" i="7"/>
  <c r="AE5774" i="7"/>
  <c r="AE5539" i="7"/>
  <c r="AE5303" i="7"/>
  <c r="AE5067" i="7"/>
  <c r="AE4832" i="7"/>
  <c r="AE4564" i="7"/>
  <c r="AE4256" i="7"/>
  <c r="AE3947" i="7"/>
  <c r="AE3573" i="7"/>
  <c r="AE5872" i="7"/>
  <c r="AE5641" i="7"/>
  <c r="AE5406" i="7"/>
  <c r="AE5170" i="7"/>
  <c r="AE4934" i="7"/>
  <c r="AE4697" i="7"/>
  <c r="AE4390" i="7"/>
  <c r="AE4081" i="7"/>
  <c r="AE3743" i="7"/>
  <c r="AE2757" i="7"/>
  <c r="AE4471" i="7"/>
  <c r="AE4214" i="7"/>
  <c r="AE3957" i="7"/>
  <c r="AE3654" i="7"/>
  <c r="AE4652" i="7"/>
  <c r="AE4394" i="7"/>
  <c r="AE4138" i="7"/>
  <c r="AE3874" i="7"/>
  <c r="AE3552" i="7"/>
  <c r="AE5716" i="7"/>
  <c r="AE5500" i="7"/>
  <c r="AE5284" i="7"/>
  <c r="AE5068" i="7"/>
  <c r="AE4852" i="7"/>
  <c r="AE4632" i="7"/>
  <c r="AE4397" i="7"/>
  <c r="AE4161" i="7"/>
  <c r="AE3925" i="7"/>
  <c r="AE3690" i="7"/>
  <c r="AE3452" i="7"/>
  <c r="AE3185" i="7"/>
  <c r="AE2863" i="7"/>
  <c r="AE3492" i="7"/>
  <c r="AE3232" i="7"/>
  <c r="AE2923" i="7"/>
  <c r="AE3449" i="7"/>
  <c r="AE3183" i="7"/>
  <c r="AE2858" i="7"/>
  <c r="AE3406" i="7"/>
  <c r="AE3135" i="7"/>
  <c r="AE2791" i="7"/>
  <c r="AE3829" i="7"/>
  <c r="AE3541" i="7"/>
  <c r="AE3261" i="7"/>
  <c r="AE2898" i="7"/>
  <c r="AE3346" i="7"/>
  <c r="AE3033" i="7"/>
  <c r="AE2577" i="7"/>
  <c r="AE3117" i="7"/>
  <c r="AE2675" i="7"/>
  <c r="AE3429" i="7"/>
  <c r="AE3113" i="7"/>
  <c r="AE2720" i="7"/>
  <c r="AE3285" i="7"/>
  <c r="AE2931" i="7"/>
  <c r="AE3427" i="7"/>
  <c r="AE3096" i="7"/>
  <c r="AE2690" i="7"/>
  <c r="AE3718" i="7"/>
  <c r="AE3454" i="7"/>
  <c r="AE3157" i="7"/>
  <c r="AE2760" i="7"/>
  <c r="AE4551" i="7"/>
  <c r="AE4287" i="7"/>
  <c r="AE4047" i="7"/>
  <c r="AE3795" i="7"/>
  <c r="AE3555" i="7"/>
  <c r="AE3300" i="7"/>
  <c r="AE2987" i="7"/>
  <c r="AE2586" i="7"/>
  <c r="AE2391" i="7"/>
  <c r="AE2058" i="7"/>
  <c r="AE2492" i="7"/>
  <c r="AE2241" i="7"/>
  <c r="AE2531" i="7"/>
  <c r="AE2403" i="7"/>
  <c r="AE1474" i="7"/>
  <c r="AE1699" i="7"/>
  <c r="AE2940" i="7"/>
  <c r="AE2660" i="7"/>
  <c r="AE2362" i="7"/>
  <c r="AE1858" i="7"/>
  <c r="AE2294" i="7"/>
  <c r="AE1688" i="7"/>
  <c r="AE1986" i="7"/>
  <c r="AE2961" i="7"/>
  <c r="AE2685" i="7"/>
  <c r="AE2390" i="7"/>
  <c r="AE1919" i="7"/>
  <c r="AE3176" i="7"/>
  <c r="AE2936" i="7"/>
  <c r="AE2640" i="7"/>
  <c r="AE2341" i="7"/>
  <c r="AE1761" i="7"/>
  <c r="AE2173" i="7"/>
  <c r="AE1340" i="7"/>
  <c r="AE3246" i="7"/>
  <c r="AE3006" i="7"/>
  <c r="AE2724" i="7"/>
  <c r="AE2434" i="7"/>
  <c r="AE1975" i="7"/>
  <c r="AE2302" i="7"/>
  <c r="AE1707" i="7"/>
  <c r="AE2217" i="7"/>
  <c r="AE1489" i="7"/>
  <c r="AE2232" i="7"/>
  <c r="AE1955" i="7"/>
  <c r="AE1534" i="7"/>
  <c r="AE1054" i="7"/>
  <c r="AE1920" i="7"/>
  <c r="AE1359" i="7"/>
  <c r="AE497" i="7"/>
  <c r="AE113" i="7"/>
  <c r="AE2383" i="7"/>
  <c r="AE2028" i="7"/>
  <c r="AE1503" i="7"/>
  <c r="AE1502" i="7"/>
  <c r="AE2861" i="7"/>
  <c r="AE2489" i="7"/>
  <c r="AE2145" i="7"/>
  <c r="AE1691" i="7"/>
  <c r="AE785" i="7"/>
  <c r="AE1928" i="7"/>
  <c r="AE1285" i="7"/>
  <c r="AE1537" i="7"/>
  <c r="AE2305" i="7"/>
  <c r="AE1892" i="7"/>
  <c r="AE1303" i="7"/>
  <c r="AE1749" i="7"/>
  <c r="AE1201" i="7"/>
  <c r="AE1796" i="7"/>
  <c r="AE1199" i="7"/>
  <c r="AE2014" i="7"/>
  <c r="AE1468" i="7"/>
  <c r="AE1818" i="7"/>
  <c r="AE1434" i="7"/>
  <c r="AE903" i="7"/>
  <c r="AE1613" i="7"/>
  <c r="AE1169" i="7"/>
  <c r="AE27" i="7"/>
  <c r="AE807" i="7"/>
  <c r="AE1560" i="7"/>
  <c r="AE1116" i="7"/>
  <c r="AE1112" i="7"/>
  <c r="AE700" i="7"/>
  <c r="AE148" i="7"/>
  <c r="AE554" i="7"/>
  <c r="AE997" i="7"/>
  <c r="AE61" i="7"/>
  <c r="AE491" i="7"/>
  <c r="AE273" i="7"/>
  <c r="AE642" i="7"/>
  <c r="AE6909" i="7"/>
  <c r="AE6765" i="7"/>
  <c r="AE6612" i="7"/>
  <c r="AE6439" i="7"/>
  <c r="AE6267" i="7"/>
  <c r="AE6094" i="7"/>
  <c r="AE5907" i="7"/>
  <c r="AE5689" i="7"/>
  <c r="AE5463" i="7"/>
  <c r="AE5239" i="7"/>
  <c r="AE4994" i="7"/>
  <c r="AE4472" i="7"/>
  <c r="AE5671" i="7"/>
  <c r="AE5443" i="7"/>
  <c r="AE5217" i="7"/>
  <c r="AE4966" i="7"/>
  <c r="AE4404" i="7"/>
  <c r="AE6091" i="7"/>
  <c r="AE5905" i="7"/>
  <c r="AE5687" i="7"/>
  <c r="AE5461" i="7"/>
  <c r="AE5233" i="7"/>
  <c r="AE4988" i="7"/>
  <c r="AE4460" i="7"/>
  <c r="AE5686" i="7"/>
  <c r="AE5459" i="7"/>
  <c r="AE5232" i="7"/>
  <c r="AE4986" i="7"/>
  <c r="AE4458" i="7"/>
  <c r="AE5919" i="7"/>
  <c r="AE5702" i="7"/>
  <c r="AE5477" i="7"/>
  <c r="AE5250" i="7"/>
  <c r="AE5010" i="7"/>
  <c r="AE4511" i="7"/>
  <c r="AE5883" i="7"/>
  <c r="AE5663" i="7"/>
  <c r="AE5437" i="7"/>
  <c r="AE5210" i="7"/>
  <c r="AE4956" i="7"/>
  <c r="AE4385" i="7"/>
  <c r="AE6566" i="7"/>
  <c r="AE6422" i="7"/>
  <c r="AE6278" i="7"/>
  <c r="AE6134" i="7"/>
  <c r="AE5990" i="7"/>
  <c r="AE5818" i="7"/>
  <c r="AE5629" i="7"/>
  <c r="AE5441" i="7"/>
  <c r="AE5253" i="7"/>
  <c r="AE5059" i="7"/>
  <c r="AE4807" i="7"/>
  <c r="AE4469" i="7"/>
  <c r="AE4098" i="7"/>
  <c r="AE3689" i="7"/>
  <c r="AE4097" i="7"/>
  <c r="AE3686" i="7"/>
  <c r="AE4776" i="7"/>
  <c r="AE4432" i="7"/>
  <c r="AE4061" i="7"/>
  <c r="AE3643" i="7"/>
  <c r="AE4060" i="7"/>
  <c r="AE3641" i="7"/>
  <c r="AE4058" i="7"/>
  <c r="AE3636" i="7"/>
  <c r="AE4749" i="7"/>
  <c r="AE4396" i="7"/>
  <c r="AE4025" i="7"/>
  <c r="AE3595" i="7"/>
  <c r="AE6572" i="7"/>
  <c r="AE6428" i="7"/>
  <c r="AE6284" i="7"/>
  <c r="AE6140" i="7"/>
  <c r="AE5996" i="7"/>
  <c r="AE5825" i="7"/>
  <c r="AE5637" i="7"/>
  <c r="AE5449" i="7"/>
  <c r="AE5259" i="7"/>
  <c r="AE5066" i="7"/>
  <c r="AE4770" i="7"/>
  <c r="AE4297" i="7"/>
  <c r="AE3629" i="7"/>
  <c r="AE3890" i="7"/>
  <c r="AE4719" i="7"/>
  <c r="AE4232" i="7"/>
  <c r="AE3540" i="7"/>
  <c r="AE3850" i="7"/>
  <c r="AE3948" i="7"/>
  <c r="AE4854" i="7"/>
  <c r="AE4284" i="7"/>
  <c r="AE3765" i="7"/>
  <c r="AE4699" i="7"/>
  <c r="AE4369" i="7"/>
  <c r="AE3959" i="7"/>
  <c r="AE3562" i="7"/>
  <c r="AE4820" i="7"/>
  <c r="AE4525" i="7"/>
  <c r="AE4115" i="7"/>
  <c r="AE3760" i="7"/>
  <c r="AE5037" i="7"/>
  <c r="AE4786" i="7"/>
  <c r="AE4402" i="7"/>
  <c r="AE4074" i="7"/>
  <c r="AE3605" i="7"/>
  <c r="AE4905" i="7"/>
  <c r="AE4558" i="7"/>
  <c r="AE4230" i="7"/>
  <c r="AE3798" i="7"/>
  <c r="AE5982" i="7"/>
  <c r="AE5735" i="7"/>
  <c r="AE5526" i="7"/>
  <c r="AE5264" i="7"/>
  <c r="AE5054" i="7"/>
  <c r="AE4793" i="7"/>
  <c r="AE4547" i="7"/>
  <c r="AE4205" i="7"/>
  <c r="AE3931" i="7"/>
  <c r="AE3498" i="7"/>
  <c r="AE5860" i="7"/>
  <c r="AE5602" i="7"/>
  <c r="AE5393" i="7"/>
  <c r="AE5131" i="7"/>
  <c r="AE4921" i="7"/>
  <c r="AE4648" i="7"/>
  <c r="AE4374" i="7"/>
  <c r="AE4031" i="7"/>
  <c r="AE3721" i="7"/>
  <c r="AE4685" i="7"/>
  <c r="AE4457" i="7"/>
  <c r="AE4171" i="7"/>
  <c r="AE3943" i="7"/>
  <c r="AE3597" i="7"/>
  <c r="AE4638" i="7"/>
  <c r="AE4352" i="7"/>
  <c r="AE4124" i="7"/>
  <c r="AE3822" i="7"/>
  <c r="AE3530" i="7"/>
  <c r="AE5680" i="7"/>
  <c r="AE5488" i="7"/>
  <c r="AE5248" i="7"/>
  <c r="AE5056" i="7"/>
  <c r="AE4816" i="7"/>
  <c r="AE4619" i="7"/>
  <c r="AE4357" i="7"/>
  <c r="AE4148" i="7"/>
  <c r="AE3886" i="7"/>
  <c r="AE3677" i="7"/>
  <c r="AE3409" i="7"/>
  <c r="AE3170" i="7"/>
  <c r="AE2799" i="7"/>
  <c r="AE3479" i="7"/>
  <c r="AE3184" i="7"/>
  <c r="AE2904" i="7"/>
  <c r="AE3407" i="7"/>
  <c r="AE3168" i="7"/>
  <c r="AE2793" i="7"/>
  <c r="AE3391" i="7"/>
  <c r="AE3088" i="7"/>
  <c r="AE2771" i="7"/>
  <c r="AE3790" i="7"/>
  <c r="AE3528" i="7"/>
  <c r="AE3243" i="7"/>
  <c r="AE2878" i="7"/>
  <c r="AE3332" i="7"/>
  <c r="AE2977" i="7"/>
  <c r="AE3387" i="7"/>
  <c r="AE3065" i="7"/>
  <c r="AE2649" i="7"/>
  <c r="AE3415" i="7"/>
  <c r="AE3098" i="7"/>
  <c r="AE2694" i="7"/>
  <c r="AE3239" i="7"/>
  <c r="AE2891" i="7"/>
  <c r="AE3384" i="7"/>
  <c r="AE3079" i="7"/>
  <c r="AE2665" i="7"/>
  <c r="AE3705" i="7"/>
  <c r="AE3440" i="7"/>
  <c r="AE3110" i="7"/>
  <c r="AE2711" i="7"/>
  <c r="AE4515" i="7"/>
  <c r="AE4275" i="7"/>
  <c r="AE4035" i="7"/>
  <c r="AE3783" i="7"/>
  <c r="AE3543" i="7"/>
  <c r="AE3259" i="7"/>
  <c r="AE2951" i="7"/>
  <c r="AE2520" i="7"/>
  <c r="AE2343" i="7"/>
  <c r="AE1931" i="7"/>
  <c r="AE2471" i="7"/>
  <c r="AE2137" i="7"/>
  <c r="AE2463" i="7"/>
  <c r="AE2300" i="7"/>
  <c r="AE2504" i="7"/>
  <c r="AE1657" i="7"/>
  <c r="AE2928" i="7"/>
  <c r="AE2644" i="7"/>
  <c r="AE2346" i="7"/>
  <c r="AE1730" i="7"/>
  <c r="AE2254" i="7"/>
  <c r="AE1538" i="7"/>
  <c r="AE1953" i="7"/>
  <c r="AE2949" i="7"/>
  <c r="AE2670" i="7"/>
  <c r="AE2374" i="7"/>
  <c r="AE1807" i="7"/>
  <c r="AE3152" i="7"/>
  <c r="AE2899" i="7"/>
  <c r="AE2626" i="7"/>
  <c r="AE2325" i="7"/>
  <c r="AE1719" i="7"/>
  <c r="AE2147" i="7"/>
  <c r="AE3462" i="7"/>
  <c r="AE3222" i="7"/>
  <c r="AE2970" i="7"/>
  <c r="AE2710" i="7"/>
  <c r="AE2418" i="7"/>
  <c r="AE1943" i="7"/>
  <c r="AE2284" i="7"/>
  <c r="AE1570" i="7"/>
  <c r="AE2165" i="7"/>
  <c r="AE1081" i="7"/>
  <c r="AE2219" i="7"/>
  <c r="AE1939" i="7"/>
  <c r="AE1513" i="7"/>
  <c r="AE1026" i="7"/>
  <c r="AE1904" i="7"/>
  <c r="AE1245" i="7"/>
  <c r="AE1527" i="7"/>
  <c r="AE2731" i="7"/>
  <c r="AE2371" i="7"/>
  <c r="AE2012" i="7"/>
  <c r="AE1399" i="7"/>
  <c r="AE1438" i="7"/>
  <c r="AE2837" i="7"/>
  <c r="AE2477" i="7"/>
  <c r="AE2132" i="7"/>
  <c r="AE1585" i="7"/>
  <c r="AE2272" i="7"/>
  <c r="AE1896" i="7"/>
  <c r="AE1257" i="7"/>
  <c r="AE1515" i="7"/>
  <c r="AE2245" i="7"/>
  <c r="AE1834" i="7"/>
  <c r="AE1249" i="7"/>
  <c r="AE1732" i="7"/>
  <c r="AE1180" i="7"/>
  <c r="AE1700" i="7"/>
  <c r="AE1138" i="7"/>
  <c r="AE1978" i="7"/>
  <c r="AE1437" i="7"/>
  <c r="AE1806" i="7"/>
  <c r="AE1362" i="7"/>
  <c r="AE615" i="7"/>
  <c r="AE1589" i="7"/>
  <c r="AE1157" i="7"/>
  <c r="AE377" i="7"/>
  <c r="AE375" i="7"/>
  <c r="AE1524" i="7"/>
  <c r="AE1092" i="7"/>
  <c r="AE1088" i="7"/>
  <c r="AE676" i="7"/>
  <c r="AE28" i="7"/>
  <c r="AE482" i="7"/>
  <c r="AE949" i="7"/>
  <c r="AE49" i="7"/>
  <c r="AE467" i="7"/>
  <c r="AE225" i="7"/>
  <c r="AE126" i="7"/>
  <c r="AE1014" i="7"/>
  <c r="AE20" i="7"/>
  <c r="AE764" i="7"/>
  <c r="AE513" i="7"/>
  <c r="AE262" i="7"/>
  <c r="AE1006" i="7"/>
  <c r="AE755" i="7"/>
  <c r="AE312" i="7"/>
  <c r="AE792" i="7"/>
  <c r="AE193" i="7"/>
  <c r="AE565" i="7"/>
  <c r="AE43" i="7"/>
  <c r="AE116" i="7"/>
  <c r="AE860" i="7"/>
  <c r="AE597" i="7"/>
  <c r="AE334" i="7"/>
  <c r="AE83" i="7"/>
  <c r="AE827" i="7"/>
  <c r="AE336" i="7"/>
  <c r="AE840" i="7"/>
  <c r="AE205" i="7"/>
  <c r="AE589" i="7"/>
  <c r="AE877" i="7"/>
  <c r="AE98" i="7"/>
  <c r="AE338" i="7"/>
  <c r="AE602" i="7"/>
  <c r="AE842" i="7"/>
  <c r="AE52" i="7"/>
  <c r="AE304" i="7"/>
  <c r="AE556" i="7"/>
  <c r="AE796" i="7"/>
  <c r="AE123" i="7"/>
  <c r="AE1136" i="7"/>
  <c r="AE135" i="7"/>
  <c r="AE939" i="7"/>
  <c r="AE1224" i="7"/>
  <c r="AE1404" i="7"/>
  <c r="AE1596" i="7"/>
  <c r="AE1800" i="7"/>
  <c r="AE447" i="7"/>
  <c r="AE1094" i="7"/>
  <c r="AE1274" i="7"/>
  <c r="AE459" i="7"/>
  <c r="AE965" i="7"/>
  <c r="AE1181" i="7"/>
  <c r="AE1349" i="7"/>
  <c r="AE1529" i="7"/>
  <c r="AE1697" i="7"/>
  <c r="AE39" i="7"/>
  <c r="AE1023" i="7"/>
  <c r="AE1194" i="7"/>
  <c r="AE1374" i="7"/>
  <c r="AE1542" i="7"/>
  <c r="AE1722" i="7"/>
  <c r="AE545" i="7"/>
  <c r="AE1233" i="7"/>
  <c r="AE1485" i="7"/>
  <c r="AE1708" i="7"/>
  <c r="AE1930" i="7"/>
  <c r="AE2098" i="7"/>
  <c r="AE603" i="7"/>
  <c r="AE1261" i="7"/>
  <c r="AE1491" i="7"/>
  <c r="AE1731" i="7"/>
  <c r="AE1935" i="7"/>
  <c r="AE989" i="7"/>
  <c r="AE1317" i="7"/>
  <c r="AE1540" i="7"/>
  <c r="AE1780" i="7"/>
  <c r="AE1972" i="7"/>
  <c r="AE1141" i="7"/>
  <c r="AE1430" i="7"/>
  <c r="AE1687" i="7"/>
  <c r="AE1925" i="7"/>
  <c r="AE2102" i="7"/>
  <c r="AE2257" i="7"/>
  <c r="AE1087" i="7"/>
  <c r="AE1388" i="7"/>
  <c r="AE1030" i="7"/>
  <c r="AE783" i="7"/>
  <c r="AE1306" i="7"/>
  <c r="AE1562" i="7"/>
  <c r="AE1819" i="7"/>
  <c r="AE2024" i="7"/>
  <c r="AE2184" i="7"/>
  <c r="AE1041" i="7"/>
  <c r="AE1352" i="7"/>
  <c r="AE1607" i="7"/>
  <c r="AE1863" i="7"/>
  <c r="AE2054" i="7"/>
  <c r="AE2211" i="7"/>
  <c r="AE2357" i="7"/>
  <c r="AE2501" i="7"/>
  <c r="AE2645" i="7"/>
  <c r="AE2789" i="7"/>
  <c r="AE641" i="7"/>
  <c r="AE1288" i="7"/>
  <c r="AE1545" i="7"/>
  <c r="AE1126" i="7"/>
  <c r="AE1418" i="7"/>
  <c r="AE1675" i="7"/>
  <c r="AE1916" i="7"/>
  <c r="AE2095" i="7"/>
  <c r="AE2251" i="7"/>
  <c r="AE2395" i="7"/>
  <c r="AE2539" i="7"/>
  <c r="AE2683" i="7"/>
  <c r="AE1072" i="7"/>
  <c r="AE1377" i="7"/>
  <c r="AE845" i="7"/>
  <c r="AE509" i="7"/>
  <c r="AE1270" i="7"/>
  <c r="AE1531" i="7"/>
  <c r="AE1786" i="7"/>
  <c r="AE2000" i="7"/>
  <c r="AE2164" i="7"/>
  <c r="AE139" i="7"/>
  <c r="AE152" i="7"/>
  <c r="AE884" i="7"/>
  <c r="AE633" i="7"/>
  <c r="AE382" i="7"/>
  <c r="AE131" i="7"/>
  <c r="AE875" i="7"/>
  <c r="AE360" i="7"/>
  <c r="AE864" i="7"/>
  <c r="AE229" i="7"/>
  <c r="AE613" i="7"/>
  <c r="AE901" i="7"/>
  <c r="AE122" i="7"/>
  <c r="AE362" i="7"/>
  <c r="AE614" i="7"/>
  <c r="AE866" i="7"/>
  <c r="AE76" i="7"/>
  <c r="AE316" i="7"/>
  <c r="AE580" i="7"/>
  <c r="AE820" i="7"/>
  <c r="AE267" i="7"/>
  <c r="AE1148" i="7"/>
  <c r="AE279" i="7"/>
  <c r="AE1029" i="7"/>
  <c r="AE1236" i="7"/>
  <c r="AE1416" i="7"/>
  <c r="AE1608" i="7"/>
  <c r="AE1812" i="7"/>
  <c r="AE519" i="7"/>
  <c r="AE1118" i="7"/>
  <c r="AE1286" i="7"/>
  <c r="AE531" i="7"/>
  <c r="AE1020" i="7"/>
  <c r="AE1193" i="7"/>
  <c r="AE1373" i="7"/>
  <c r="AE1541" i="7"/>
  <c r="AE1709" i="7"/>
  <c r="AE111" i="7"/>
  <c r="AE1038" i="7"/>
  <c r="AE1218" i="7"/>
  <c r="AE1386" i="7"/>
  <c r="AE1554" i="7"/>
  <c r="AE1734" i="7"/>
  <c r="AE675" i="7"/>
  <c r="AE1273" i="7"/>
  <c r="AE1501" i="7"/>
  <c r="AE1725" i="7"/>
  <c r="AE1942" i="7"/>
  <c r="AE2110" i="7"/>
  <c r="AE855" i="7"/>
  <c r="AE1282" i="7"/>
  <c r="AE1508" i="7"/>
  <c r="AE1748" i="7"/>
  <c r="AE1947" i="7"/>
  <c r="AE1057" i="7"/>
  <c r="AE1333" i="7"/>
  <c r="AE1557" i="7"/>
  <c r="AE1797" i="7"/>
  <c r="AE1984" i="7"/>
  <c r="AE1167" i="7"/>
  <c r="AE1450" i="7"/>
  <c r="AE1706" i="7"/>
  <c r="AE1940" i="7"/>
  <c r="AE2115" i="7"/>
  <c r="AE2269" i="7"/>
  <c r="AE1114" i="7"/>
  <c r="AE1408" i="7"/>
  <c r="AE1063" i="7"/>
  <c r="AE941" i="7"/>
  <c r="AE1328" i="7"/>
  <c r="AE1583" i="7"/>
  <c r="AE1839" i="7"/>
  <c r="AE2040" i="7"/>
  <c r="AE2197" i="7"/>
  <c r="AE1066" i="7"/>
  <c r="AE1371" i="7"/>
  <c r="AE1628" i="7"/>
  <c r="AE1881" i="7"/>
  <c r="AE2067" i="7"/>
  <c r="AE2224" i="7"/>
  <c r="AE2369" i="7"/>
  <c r="AE2513" i="7"/>
  <c r="AE2657" i="7"/>
  <c r="AE2801" i="7"/>
  <c r="AE809" i="7"/>
  <c r="AE1310" i="7"/>
  <c r="AE1567" i="7"/>
  <c r="AE1153" i="7"/>
  <c r="AE1439" i="7"/>
  <c r="AE1695" i="7"/>
  <c r="AE1932" i="7"/>
  <c r="AE2108" i="7"/>
  <c r="AE2263" i="7"/>
  <c r="AE2407" i="7"/>
  <c r="AE2551" i="7"/>
  <c r="AE2695" i="7"/>
  <c r="AE1102" i="7"/>
  <c r="AE1400" i="7"/>
  <c r="AE1013" i="7"/>
  <c r="AE701" i="7"/>
  <c r="AE1295" i="7"/>
  <c r="AE1551" i="7"/>
  <c r="AE1808" i="7"/>
  <c r="AE2016" i="7"/>
  <c r="AE2177" i="7"/>
  <c r="AE1111" i="7"/>
  <c r="AE1406" i="7"/>
  <c r="AE1663" i="7"/>
  <c r="AE1907" i="7"/>
  <c r="AE2088" i="7"/>
  <c r="AE2244" i="7"/>
  <c r="AE2388" i="7"/>
  <c r="AE1659" i="7"/>
  <c r="AE2087" i="7"/>
  <c r="AE2351" i="7"/>
  <c r="AE1623" i="7"/>
  <c r="AE2064" i="7"/>
  <c r="AE2337" i="7"/>
  <c r="AE1753" i="7"/>
  <c r="AE2143" i="7"/>
  <c r="AE2386" i="7"/>
  <c r="AE2566" i="7"/>
  <c r="AE2738" i="7"/>
  <c r="AE2896" i="7"/>
  <c r="AE3042" i="7"/>
  <c r="AE3186" i="7"/>
  <c r="AE3330" i="7"/>
  <c r="AE3474" i="7"/>
  <c r="AE1883" i="7"/>
  <c r="AE2225" i="7"/>
  <c r="AE1432" i="7"/>
  <c r="AE1981" i="7"/>
  <c r="AE2289" i="7"/>
  <c r="AE2482" i="7"/>
  <c r="AE2654" i="7"/>
  <c r="AE2820" i="7"/>
  <c r="AE2972" i="7"/>
  <c r="AE3116" i="7"/>
  <c r="AE3260" i="7"/>
  <c r="AE1849" i="7"/>
  <c r="AE2202" i="7"/>
  <c r="AE2422" i="7"/>
  <c r="AE2598" i="7"/>
  <c r="AE2769" i="7"/>
  <c r="AE2925" i="7"/>
  <c r="AE1532" i="7"/>
  <c r="AE2017" i="7"/>
  <c r="AE2310" i="7"/>
  <c r="AE1815" i="7"/>
  <c r="AE2181" i="7"/>
  <c r="AE2409" i="7"/>
  <c r="AE1774" i="7"/>
  <c r="AE2156" i="7"/>
  <c r="AE2394" i="7"/>
  <c r="AE2572" i="7"/>
  <c r="AE2746" i="7"/>
  <c r="AE2903" i="7"/>
  <c r="AE3048" i="7"/>
  <c r="AE1742" i="7"/>
  <c r="AE2296" i="7"/>
  <c r="AE2109" i="7"/>
  <c r="AE1999" i="7"/>
  <c r="AE2571" i="7"/>
  <c r="AE2487" i="7"/>
  <c r="AE2411" i="7"/>
  <c r="AE2375" i="7"/>
  <c r="AE2258" i="7"/>
  <c r="AE2057" i="7"/>
  <c r="AE1297" i="7"/>
  <c r="AE2518" i="7"/>
  <c r="AE2423" i="7"/>
  <c r="AE2348" i="7"/>
  <c r="AE2650" i="7"/>
  <c r="AE2894" i="7"/>
  <c r="AE3100" i="7"/>
  <c r="AE3274" i="7"/>
  <c r="AE3431" i="7"/>
  <c r="AE3579" i="7"/>
  <c r="AE3723" i="7"/>
  <c r="AE3867" i="7"/>
  <c r="AE4011" i="7"/>
  <c r="AE4155" i="7"/>
  <c r="AE4299" i="7"/>
  <c r="AE4443" i="7"/>
  <c r="AE4587" i="7"/>
  <c r="AE2642" i="7"/>
  <c r="AE2907" i="7"/>
  <c r="AE3125" i="7"/>
  <c r="AE3311" i="7"/>
  <c r="AE3482" i="7"/>
  <c r="AE3640" i="7"/>
  <c r="AE3797" i="7"/>
  <c r="AE2619" i="7"/>
  <c r="AE2889" i="7"/>
  <c r="AE3111" i="7"/>
  <c r="AE3298" i="7"/>
  <c r="AE2428" i="7"/>
  <c r="AE2827" i="7"/>
  <c r="AE3063" i="7"/>
  <c r="AE3254" i="7"/>
  <c r="AE3428" i="7"/>
  <c r="AE2763" i="7"/>
  <c r="AE3013" i="7"/>
  <c r="AE3208" i="7"/>
  <c r="AE3386" i="7"/>
  <c r="AE3551" i="7"/>
  <c r="AE2697" i="7"/>
  <c r="AE2955" i="7"/>
  <c r="AE3163" i="7"/>
  <c r="AE3345" i="7"/>
  <c r="AE2747" i="7"/>
  <c r="AE2995" i="7"/>
  <c r="AE3195" i="7"/>
  <c r="AE3374" i="7"/>
  <c r="AE2770" i="7"/>
  <c r="AE3016" i="7"/>
  <c r="AE3213" i="7"/>
  <c r="AE3389" i="7"/>
  <c r="AE3554" i="7"/>
  <c r="AE3712" i="7"/>
  <c r="AE3869" i="7"/>
  <c r="AE2725" i="7"/>
  <c r="AE2979" i="7"/>
  <c r="AE3182" i="7"/>
  <c r="AE3362" i="7"/>
  <c r="AE2658" i="7"/>
  <c r="AE2921" i="7"/>
  <c r="AE3136" i="7"/>
  <c r="AE3321" i="7"/>
  <c r="AE2589" i="7"/>
  <c r="AE2862" i="7"/>
  <c r="AE3091" i="7"/>
  <c r="AE3279" i="7"/>
  <c r="AE3451" i="7"/>
  <c r="AE2662" i="7"/>
  <c r="AE2926" i="7"/>
  <c r="AE3139" i="7"/>
  <c r="AE3323" i="7"/>
  <c r="AE3493" i="7"/>
  <c r="AE3650" i="7"/>
  <c r="AE3808" i="7"/>
  <c r="AE3965" i="7"/>
  <c r="AE4122" i="7"/>
  <c r="AE4279" i="7"/>
  <c r="AE4436" i="7"/>
  <c r="AE4593" i="7"/>
  <c r="AE4744" i="7"/>
  <c r="AE4888" i="7"/>
  <c r="AE5032" i="7"/>
  <c r="AE5176" i="7"/>
  <c r="AE5320" i="7"/>
  <c r="AE5464" i="7"/>
  <c r="AE5608" i="7"/>
  <c r="AE5752" i="7"/>
  <c r="AE3487" i="7"/>
  <c r="AE3717" i="7"/>
  <c r="AE3923" i="7"/>
  <c r="AE4094" i="7"/>
  <c r="AE4267" i="7"/>
  <c r="AE4438" i="7"/>
  <c r="AE4609" i="7"/>
  <c r="AE3471" i="7"/>
  <c r="AE3706" i="7"/>
  <c r="AE3914" i="7"/>
  <c r="AE4086" i="7"/>
  <c r="AE4257" i="7"/>
  <c r="AE4428" i="7"/>
  <c r="AE4600" i="7"/>
  <c r="AE2966" i="7"/>
  <c r="AE3680" i="7"/>
  <c r="AE3928" i="7"/>
  <c r="AE4133" i="7"/>
  <c r="AE4339" i="7"/>
  <c r="AE4545" i="7"/>
  <c r="AE4738" i="7"/>
  <c r="AE4895" i="7"/>
  <c r="AE5052" i="7"/>
  <c r="AE5209" i="7"/>
  <c r="AE5366" i="7"/>
  <c r="AE5523" i="7"/>
  <c r="AE5681" i="7"/>
  <c r="AE5836" i="7"/>
  <c r="AE5980" i="7"/>
  <c r="AE3642" i="7"/>
  <c r="AE3893" i="7"/>
  <c r="AE4102" i="7"/>
  <c r="AE4307" i="7"/>
  <c r="AE4512" i="7"/>
  <c r="AE4714" i="7"/>
  <c r="AE4871" i="7"/>
  <c r="AE5028" i="7"/>
  <c r="AE5185" i="7"/>
  <c r="AE5342" i="7"/>
  <c r="AE5499" i="7"/>
  <c r="AE5657" i="7"/>
  <c r="AE5814" i="7"/>
  <c r="AE5958" i="7"/>
  <c r="AE3645" i="7"/>
  <c r="AE3941" i="7"/>
  <c r="AE4189" i="7"/>
  <c r="AE4434" i="7"/>
  <c r="AE4679" i="7"/>
  <c r="AE4874" i="7"/>
  <c r="AE3281" i="7"/>
  <c r="AE3756" i="7"/>
  <c r="AE4032" i="7"/>
  <c r="AE4278" i="7"/>
  <c r="AE4524" i="7"/>
  <c r="AE4755" i="7"/>
  <c r="AE4943" i="7"/>
  <c r="AE2282" i="7"/>
  <c r="AE3709" i="7"/>
  <c r="AE3992" i="7"/>
  <c r="AE4241" i="7"/>
  <c r="AE4486" i="7"/>
  <c r="AE4724" i="7"/>
  <c r="AE4914" i="7"/>
  <c r="AE3501" i="7"/>
  <c r="AE3818" i="7"/>
  <c r="AE4084" i="7"/>
  <c r="AE4330" i="7"/>
  <c r="AE4576" i="7"/>
  <c r="AE4795" i="7"/>
  <c r="AE3691" i="7"/>
  <c r="AE4101" i="7"/>
  <c r="AE4470" i="7"/>
  <c r="AE4808" i="7"/>
  <c r="AE3730" i="7"/>
  <c r="AE4132" i="7"/>
  <c r="AE3774" i="7"/>
  <c r="AE4169" i="7"/>
  <c r="AE3776" i="7"/>
  <c r="AE4172" i="7"/>
  <c r="AE4540" i="7"/>
  <c r="AE4861" i="7"/>
  <c r="AE3815" i="7"/>
  <c r="AE4204" i="7"/>
  <c r="AE3854" i="7"/>
  <c r="AE4234" i="7"/>
  <c r="AE4605" i="7"/>
  <c r="AE4906" i="7"/>
  <c r="AE379" i="7"/>
  <c r="AE236" i="7"/>
  <c r="AE980" i="7"/>
  <c r="AE729" i="7"/>
  <c r="AE466" i="7"/>
  <c r="AE203" i="7"/>
  <c r="AE947" i="7"/>
  <c r="AE432" i="7"/>
  <c r="AE912" i="7"/>
  <c r="AE301" i="7"/>
  <c r="AE661" i="7"/>
  <c r="AE913" i="7"/>
  <c r="AE146" i="7"/>
  <c r="AE386" i="7"/>
  <c r="AE626" i="7"/>
  <c r="AE890" i="7"/>
  <c r="AE100" i="7"/>
  <c r="AE340" i="7"/>
  <c r="AE592" i="7"/>
  <c r="AE844" i="7"/>
  <c r="AE411" i="7"/>
  <c r="AE1160" i="7"/>
  <c r="AE423" i="7"/>
  <c r="AE1056" i="7"/>
  <c r="AE1248" i="7"/>
  <c r="AE1440" i="7"/>
  <c r="AE1632" i="7"/>
  <c r="AE1824" i="7"/>
  <c r="AE591" i="7"/>
  <c r="AE1130" i="7"/>
  <c r="AE17" i="7"/>
  <c r="AE101" i="7"/>
  <c r="AE1037" i="7"/>
  <c r="AE1205" i="7"/>
  <c r="AE1385" i="7"/>
  <c r="AE1553" i="7"/>
  <c r="AE1733" i="7"/>
  <c r="AE183" i="7"/>
  <c r="AE1050" i="7"/>
  <c r="AE1230" i="7"/>
  <c r="AE1398" i="7"/>
  <c r="AE1578" i="7"/>
  <c r="AE1746" i="7"/>
  <c r="AE797" i="7"/>
  <c r="AE1293" i="7"/>
  <c r="AE1516" i="7"/>
  <c r="AE1756" i="7"/>
  <c r="AE1954" i="7"/>
  <c r="AE2122" i="7"/>
  <c r="AE977" i="7"/>
  <c r="AE1299" i="7"/>
  <c r="AE1539" i="7"/>
  <c r="AE1763" i="7"/>
  <c r="AE1959" i="7"/>
  <c r="AE1078" i="7"/>
  <c r="AE1348" i="7"/>
  <c r="AE1588" i="7"/>
  <c r="AE1813" i="7"/>
  <c r="AE1996" i="7"/>
  <c r="AE1195" i="7"/>
  <c r="AE1472" i="7"/>
  <c r="AE1727" i="7"/>
  <c r="AE1956" i="7"/>
  <c r="AE2128" i="7"/>
  <c r="AE2281" i="7"/>
  <c r="AE1143" i="7"/>
  <c r="AE1431" i="7"/>
  <c r="AE1090" i="7"/>
  <c r="AE1039" i="7"/>
  <c r="AE1351" i="7"/>
  <c r="AE1606" i="7"/>
  <c r="AE1862" i="7"/>
  <c r="AE2053" i="7"/>
  <c r="AE2210" i="7"/>
  <c r="AE1093" i="7"/>
  <c r="AE1393" i="7"/>
  <c r="AE1648" i="7"/>
  <c r="AE1897" i="7"/>
  <c r="AE2080" i="7"/>
  <c r="AE2237" i="7"/>
  <c r="AE2381" i="7"/>
  <c r="AE2525" i="7"/>
  <c r="AE2669" i="7"/>
  <c r="AE2813" i="7"/>
  <c r="AE963" i="7"/>
  <c r="AE1330" i="7"/>
  <c r="AE1586" i="7"/>
  <c r="AE1183" i="7"/>
  <c r="AE1462" i="7"/>
  <c r="AE1718" i="7"/>
  <c r="AE1949" i="7"/>
  <c r="AE2121" i="7"/>
  <c r="AE2275" i="7"/>
  <c r="AE2419" i="7"/>
  <c r="AE2563" i="7"/>
  <c r="AE2707" i="7"/>
  <c r="AE1127" i="7"/>
  <c r="AE1419" i="7"/>
  <c r="AE1048" i="7"/>
  <c r="AE869" i="7"/>
  <c r="AE1318" i="7"/>
  <c r="AE1574" i="7"/>
  <c r="AE1831" i="7"/>
  <c r="AE2033" i="7"/>
  <c r="AE2190" i="7"/>
  <c r="AE1137" i="7"/>
  <c r="AE1426" i="7"/>
  <c r="AE1682" i="7"/>
  <c r="AE1922" i="7"/>
  <c r="AE2101" i="7"/>
  <c r="AE2256" i="7"/>
  <c r="AE2400" i="7"/>
  <c r="AE1703" i="7"/>
  <c r="AE2113" i="7"/>
  <c r="AE2367" i="7"/>
  <c r="AE1665" i="7"/>
  <c r="AE2090" i="7"/>
  <c r="AE2353" i="7"/>
  <c r="AE1795" i="7"/>
  <c r="AE2169" i="7"/>
  <c r="AE2402" i="7"/>
  <c r="AE2580" i="7"/>
  <c r="AE2752" i="7"/>
  <c r="AE2910" i="7"/>
  <c r="AE3054" i="7"/>
  <c r="AE3198" i="7"/>
  <c r="AE3342" i="7"/>
  <c r="AE1163" i="7"/>
  <c r="AE1915" i="7"/>
  <c r="AE2247" i="7"/>
  <c r="AE1519" i="7"/>
  <c r="AE2013" i="7"/>
  <c r="AE2307" i="7"/>
  <c r="AE2496" i="7"/>
  <c r="AE2668" i="7"/>
  <c r="AE2833" i="7"/>
  <c r="AE2984" i="7"/>
  <c r="AE3128" i="7"/>
  <c r="AE3272" i="7"/>
  <c r="AE1886" i="7"/>
  <c r="AE2228" i="7"/>
  <c r="AE2438" i="7"/>
  <c r="AE2613" i="7"/>
  <c r="AE2782" i="7"/>
  <c r="AE2937" i="7"/>
  <c r="AE1593" i="7"/>
  <c r="AE2047" i="7"/>
  <c r="AE2327" i="7"/>
  <c r="AE1857" i="7"/>
  <c r="AE2208" i="7"/>
  <c r="AE2425" i="7"/>
  <c r="AE1816" i="7"/>
  <c r="AE2183" i="7"/>
  <c r="AE2410" i="7"/>
  <c r="AE2588" i="7"/>
  <c r="AE2759" i="7"/>
  <c r="AE2916" i="7"/>
  <c r="AE3060" i="7"/>
  <c r="AE1785" i="7"/>
  <c r="AE2350" i="7"/>
  <c r="AE2214" i="7"/>
  <c r="AE2111" i="7"/>
  <c r="AE2592" i="7"/>
  <c r="AE2507" i="7"/>
  <c r="AE2444" i="7"/>
  <c r="AE2413" i="7"/>
  <c r="AE2331" i="7"/>
  <c r="AE2162" i="7"/>
  <c r="AE1694" i="7"/>
  <c r="AE2538" i="7"/>
  <c r="AE2456" i="7"/>
  <c r="AE2396" i="7"/>
  <c r="AE2673" i="7"/>
  <c r="AE2915" i="7"/>
  <c r="AE3115" i="7"/>
  <c r="AE3287" i="7"/>
  <c r="AE3444" i="7"/>
  <c r="AE3591" i="7"/>
  <c r="AE3735" i="7"/>
  <c r="AE3879" i="7"/>
  <c r="AE4023" i="7"/>
  <c r="AE4167" i="7"/>
  <c r="AE4311" i="7"/>
  <c r="AE4455" i="7"/>
  <c r="AE4599" i="7"/>
  <c r="AE2664" i="7"/>
  <c r="AE2929" i="7"/>
  <c r="AE3142" i="7"/>
  <c r="AE3325" i="7"/>
  <c r="AE3496" i="7"/>
  <c r="AE3653" i="7"/>
  <c r="AE3810" i="7"/>
  <c r="AE2643" i="7"/>
  <c r="AE2908" i="7"/>
  <c r="AE3127" i="7"/>
  <c r="AE3312" i="7"/>
  <c r="AE2567" i="7"/>
  <c r="AE2848" i="7"/>
  <c r="AE3081" i="7"/>
  <c r="AE3269" i="7"/>
  <c r="AE3442" i="7"/>
  <c r="AE2786" i="7"/>
  <c r="AE3029" i="7"/>
  <c r="AE3225" i="7"/>
  <c r="AE3400" i="7"/>
  <c r="AE3564" i="7"/>
  <c r="AE2721" i="7"/>
  <c r="AE2975" i="7"/>
  <c r="AE3179" i="7"/>
  <c r="AE3359" i="7"/>
  <c r="AE2767" i="7"/>
  <c r="AE3015" i="7"/>
  <c r="AE3211" i="7"/>
  <c r="AE3388" i="7"/>
  <c r="AE2790" i="7"/>
  <c r="AE3034" i="7"/>
  <c r="AE3228" i="7"/>
  <c r="AE3404" i="7"/>
  <c r="AE3568" i="7"/>
  <c r="AE3725" i="7"/>
  <c r="AE3882" i="7"/>
  <c r="AE2749" i="7"/>
  <c r="AE2999" i="7"/>
  <c r="AE3197" i="7"/>
  <c r="AE3376" i="7"/>
  <c r="AE2679" i="7"/>
  <c r="AE2942" i="7"/>
  <c r="AE3153" i="7"/>
  <c r="AE3335" i="7"/>
  <c r="AE2614" i="7"/>
  <c r="AE2881" i="7"/>
  <c r="AE3107" i="7"/>
  <c r="AE3293" i="7"/>
  <c r="AE3465" i="7"/>
  <c r="AE2686" i="7"/>
  <c r="AE2944" i="7"/>
  <c r="AE3155" i="7"/>
  <c r="AE3337" i="7"/>
  <c r="AE3506" i="7"/>
  <c r="AE3664" i="7"/>
  <c r="AE3821" i="7"/>
  <c r="AE3978" i="7"/>
  <c r="AE4135" i="7"/>
  <c r="AE4292" i="7"/>
  <c r="AE4449" i="7"/>
  <c r="AE4606" i="7"/>
  <c r="AE4756" i="7"/>
  <c r="AE4900" i="7"/>
  <c r="AE5044" i="7"/>
  <c r="AE5188" i="7"/>
  <c r="AE5332" i="7"/>
  <c r="AE5476" i="7"/>
  <c r="AE5620" i="7"/>
  <c r="AE5764" i="7"/>
  <c r="AE3510" i="7"/>
  <c r="AE3734" i="7"/>
  <c r="AE3937" i="7"/>
  <c r="AE4110" i="7"/>
  <c r="AE4281" i="7"/>
  <c r="AE4452" i="7"/>
  <c r="AE4624" i="7"/>
  <c r="AE3494" i="7"/>
  <c r="AE3722" i="7"/>
  <c r="AE3929" i="7"/>
  <c r="AE4100" i="7"/>
  <c r="AE4271" i="7"/>
  <c r="AE4442" i="7"/>
  <c r="AE4614" i="7"/>
  <c r="AE3204" i="7"/>
  <c r="AE3701" i="7"/>
  <c r="AE3945" i="7"/>
  <c r="AE4150" i="7"/>
  <c r="AE4355" i="7"/>
  <c r="AE4561" i="7"/>
  <c r="AE4751" i="7"/>
  <c r="AE4908" i="7"/>
  <c r="AE5065" i="7"/>
  <c r="AE5222" i="7"/>
  <c r="AE5379" i="7"/>
  <c r="AE5537" i="7"/>
  <c r="AE5694" i="7"/>
  <c r="AE5848" i="7"/>
  <c r="AE2709" i="7"/>
  <c r="AE3661" i="7"/>
  <c r="AE3913" i="7"/>
  <c r="AE4118" i="7"/>
  <c r="AE4325" i="7"/>
  <c r="AE4531" i="7"/>
  <c r="AE4727" i="7"/>
  <c r="AE4884" i="7"/>
  <c r="AE5041" i="7"/>
  <c r="AE5198" i="7"/>
  <c r="AE5355" i="7"/>
  <c r="AE5513" i="7"/>
  <c r="AE5670" i="7"/>
  <c r="AE5826" i="7"/>
  <c r="AE5970" i="7"/>
  <c r="AE3671" i="7"/>
  <c r="AE3960" i="7"/>
  <c r="AE4208" i="7"/>
  <c r="AE4454" i="7"/>
  <c r="AE4701" i="7"/>
  <c r="AE4890" i="7"/>
  <c r="AE3439" i="7"/>
  <c r="AE3780" i="7"/>
  <c r="AE4053" i="7"/>
  <c r="AE4298" i="7"/>
  <c r="AE4546" i="7"/>
  <c r="AE4771" i="7"/>
  <c r="AE4958" i="7"/>
  <c r="AE3025" i="7"/>
  <c r="AE3733" i="7"/>
  <c r="AE4012" i="7"/>
  <c r="AE4260" i="7"/>
  <c r="AE4506" i="7"/>
  <c r="AE4741" i="7"/>
  <c r="AE4929" i="7"/>
  <c r="AE3534" i="7"/>
  <c r="AE3844" i="7"/>
  <c r="AE4104" i="7"/>
  <c r="AE4350" i="7"/>
  <c r="AE4597" i="7"/>
  <c r="AE4810" i="7"/>
  <c r="AE3728" i="7"/>
  <c r="AE4130" i="7"/>
  <c r="AE4502" i="7"/>
  <c r="AE4831" i="7"/>
  <c r="AE3767" i="7"/>
  <c r="AE4163" i="7"/>
  <c r="AE3813" i="7"/>
  <c r="AE4198" i="7"/>
  <c r="AE3814" i="7"/>
  <c r="AE4201" i="7"/>
  <c r="AE4572" i="7"/>
  <c r="AE4883" i="7"/>
  <c r="AE3853" i="7"/>
  <c r="AE3109" i="7"/>
  <c r="AE3894" i="7"/>
  <c r="AE4265" i="7"/>
  <c r="AE4637" i="7"/>
  <c r="AE427" i="7"/>
  <c r="AE284" i="7"/>
  <c r="AE21" i="7"/>
  <c r="AE753" i="7"/>
  <c r="AE502" i="7"/>
  <c r="AE251" i="7"/>
  <c r="AE995" i="7"/>
  <c r="AE468" i="7"/>
  <c r="AE936" i="7"/>
  <c r="AE325" i="7"/>
  <c r="AE685" i="7"/>
  <c r="AE925" i="7"/>
  <c r="AE170" i="7"/>
  <c r="AE410" i="7"/>
  <c r="AE650" i="7"/>
  <c r="AE902" i="7"/>
  <c r="AE124" i="7"/>
  <c r="AE364" i="7"/>
  <c r="AE604" i="7"/>
  <c r="AE868" i="7"/>
  <c r="AE555" i="7"/>
  <c r="AE1184" i="7"/>
  <c r="AE495" i="7"/>
  <c r="AE1080" i="7"/>
  <c r="AE1260" i="7"/>
  <c r="AE1452" i="7"/>
  <c r="AE1656" i="7"/>
  <c r="AE1836" i="7"/>
  <c r="AE735" i="7"/>
  <c r="AE1142" i="7"/>
  <c r="AE89" i="7"/>
  <c r="AE173" i="7"/>
  <c r="AE1049" i="7"/>
  <c r="AE1229" i="7"/>
  <c r="AE1397" i="7"/>
  <c r="AE1565" i="7"/>
  <c r="AE1745" i="7"/>
  <c r="AE255" i="7"/>
  <c r="AE1074" i="7"/>
  <c r="AE1242" i="7"/>
  <c r="AE1410" i="7"/>
  <c r="AE1590" i="7"/>
  <c r="AE1758" i="7"/>
  <c r="AE1024" i="7"/>
  <c r="AE1309" i="7"/>
  <c r="AE1533" i="7"/>
  <c r="AE1773" i="7"/>
  <c r="AE1966" i="7"/>
  <c r="AE2146" i="7"/>
  <c r="AE1035" i="7"/>
  <c r="AE1316" i="7"/>
  <c r="AE1556" i="7"/>
  <c r="AE1779" i="7"/>
  <c r="AE1983" i="7"/>
  <c r="AE1099" i="7"/>
  <c r="AE1365" i="7"/>
  <c r="AE1605" i="7"/>
  <c r="AE1828" i="7"/>
  <c r="AE2020" i="7"/>
  <c r="AE1223" i="7"/>
  <c r="AE1495" i="7"/>
  <c r="AE1750" i="7"/>
  <c r="AE1973" i="7"/>
  <c r="AE2141" i="7"/>
  <c r="AE2293" i="7"/>
  <c r="AE1168" i="7"/>
  <c r="AE1451" i="7"/>
  <c r="AE1115" i="7"/>
  <c r="AE1065" i="7"/>
  <c r="AE1370" i="7"/>
  <c r="AE1627" i="7"/>
  <c r="AE1880" i="7"/>
  <c r="AE2066" i="7"/>
  <c r="AE2223" i="7"/>
  <c r="AE1123" i="7"/>
  <c r="AE1415" i="7"/>
  <c r="AE1671" i="7"/>
  <c r="AE1914" i="7"/>
  <c r="AE2093" i="7"/>
  <c r="AE2249" i="7"/>
  <c r="AE2393" i="7"/>
  <c r="AE2537" i="7"/>
  <c r="AE2681" i="7"/>
  <c r="AE2825" i="7"/>
  <c r="AE1042" i="7"/>
  <c r="AE1353" i="7"/>
  <c r="AE1609" i="7"/>
  <c r="AE1209" i="7"/>
  <c r="AE1483" i="7"/>
  <c r="AE1738" i="7"/>
  <c r="AE1964" i="7"/>
  <c r="AE2135" i="7"/>
  <c r="AE2287" i="7"/>
  <c r="AE2431" i="7"/>
  <c r="AE2575" i="7"/>
  <c r="AE2719" i="7"/>
  <c r="AE1155" i="7"/>
  <c r="AE1441" i="7"/>
  <c r="AE1075" i="7"/>
  <c r="AE1017" i="7"/>
  <c r="AE1339" i="7"/>
  <c r="AE1594" i="7"/>
  <c r="AE1850" i="7"/>
  <c r="AE2046" i="7"/>
  <c r="AE2203" i="7"/>
  <c r="AE294" i="7"/>
  <c r="AE667" i="7"/>
  <c r="AE404" i="7"/>
  <c r="AE153" i="7"/>
  <c r="AE885" i="7"/>
  <c r="AE622" i="7"/>
  <c r="AE371" i="7"/>
  <c r="AE48" i="7"/>
  <c r="AE552" i="7"/>
  <c r="AE984" i="7"/>
  <c r="AE349" i="7"/>
  <c r="AE733" i="7"/>
  <c r="AE973" i="7"/>
  <c r="AE194" i="7"/>
  <c r="AE458" i="7"/>
  <c r="AE698" i="7"/>
  <c r="AE938" i="7"/>
  <c r="AE160" i="7"/>
  <c r="AE412" i="7"/>
  <c r="AE652" i="7"/>
  <c r="AE892" i="7"/>
  <c r="AE843" i="7"/>
  <c r="AE1232" i="7"/>
  <c r="AE75" i="7"/>
  <c r="AE1104" i="7"/>
  <c r="AE1296" i="7"/>
  <c r="AE1488" i="7"/>
  <c r="AE1680" i="7"/>
  <c r="AE1872" i="7"/>
  <c r="AE879" i="7"/>
  <c r="AE1166" i="7"/>
  <c r="AE305" i="7"/>
  <c r="AE317" i="7"/>
  <c r="AE1085" i="7"/>
  <c r="AE1253" i="7"/>
  <c r="AE1421" i="7"/>
  <c r="AE1601" i="7"/>
  <c r="AE1769" i="7"/>
  <c r="AE471" i="7"/>
  <c r="AE1098" i="7"/>
  <c r="AE1266" i="7"/>
  <c r="AE1446" i="7"/>
  <c r="AE1614" i="7"/>
  <c r="AE1794" i="7"/>
  <c r="AE1067" i="7"/>
  <c r="AE1341" i="7"/>
  <c r="AE1581" i="7"/>
  <c r="AE1804" i="7"/>
  <c r="AE2002" i="7"/>
  <c r="AE2170" i="7"/>
  <c r="AE1077" i="7"/>
  <c r="AE1364" i="7"/>
  <c r="AE1587" i="7"/>
  <c r="AE1827" i="7"/>
  <c r="AE2007" i="7"/>
  <c r="AE1139" i="7"/>
  <c r="AE1413" i="7"/>
  <c r="AE1636" i="7"/>
  <c r="AE1876" i="7"/>
  <c r="AE281" i="7"/>
  <c r="AE1276" i="7"/>
  <c r="AE1535" i="7"/>
  <c r="AE1791" i="7"/>
  <c r="AE2004" i="7"/>
  <c r="AE2167" i="7"/>
  <c r="AE2317" i="7"/>
  <c r="AE1225" i="7"/>
  <c r="AE1496" i="7"/>
  <c r="AE1173" i="7"/>
  <c r="AE1120" i="7"/>
  <c r="AE1414" i="7"/>
  <c r="AE1670" i="7"/>
  <c r="AE1913" i="7"/>
  <c r="AE2092" i="7"/>
  <c r="AE2248" i="7"/>
  <c r="AE1175" i="7"/>
  <c r="AE1456" i="7"/>
  <c r="AE1713" i="7"/>
  <c r="AE1945" i="7"/>
  <c r="AE2119" i="7"/>
  <c r="AE2273" i="7"/>
  <c r="AE2417" i="7"/>
  <c r="AE2561" i="7"/>
  <c r="AE2705" i="7"/>
  <c r="AE2849" i="7"/>
  <c r="AE1095" i="7"/>
  <c r="AE1394" i="7"/>
  <c r="AE473" i="7"/>
  <c r="AE1264" i="7"/>
  <c r="AE1526" i="7"/>
  <c r="AE1783" i="7"/>
  <c r="AE1997" i="7"/>
  <c r="AE2161" i="7"/>
  <c r="AE2311" i="7"/>
  <c r="AE2455" i="7"/>
  <c r="AE2599" i="7"/>
  <c r="AE2743" i="7"/>
  <c r="AE1210" i="7"/>
  <c r="AE1484" i="7"/>
  <c r="AE1131" i="7"/>
  <c r="AE1079" i="7"/>
  <c r="AE1382" i="7"/>
  <c r="AE1639" i="7"/>
  <c r="AE1889" i="7"/>
  <c r="AE2072" i="7"/>
  <c r="AE2229" i="7"/>
  <c r="AE1219" i="7"/>
  <c r="AE1490" i="7"/>
  <c r="AE1747" i="7"/>
  <c r="AE1970" i="7"/>
  <c r="AE2140" i="7"/>
  <c r="AE2292" i="7"/>
  <c r="AE2436" i="7"/>
  <c r="AE1832" i="7"/>
  <c r="AE2191" i="7"/>
  <c r="AE2415" i="7"/>
  <c r="AE1792" i="7"/>
  <c r="AE2168" i="7"/>
  <c r="AE1135" i="7"/>
  <c r="AE1910" i="7"/>
  <c r="AE2246" i="7"/>
  <c r="AE2450" i="7"/>
  <c r="AE2624" i="7"/>
  <c r="AE2792" i="7"/>
  <c r="AE2946" i="7"/>
  <c r="AE3090" i="7"/>
  <c r="AE3234" i="7"/>
  <c r="AE3378" i="7"/>
  <c r="AE1511" i="7"/>
  <c r="AE2011" i="7"/>
  <c r="AE2306" i="7"/>
  <c r="AE1676" i="7"/>
  <c r="AE2096" i="7"/>
  <c r="AE2356" i="7"/>
  <c r="AE2540" i="7"/>
  <c r="AE2712" i="7"/>
  <c r="AE2872" i="7"/>
  <c r="AE3020" i="7"/>
  <c r="AE3164" i="7"/>
  <c r="AE1442" i="7"/>
  <c r="AE1982" i="7"/>
  <c r="AE2290" i="7"/>
  <c r="AE2483" i="7"/>
  <c r="AE2655" i="7"/>
  <c r="AE2821" i="7"/>
  <c r="AE2973" i="7"/>
  <c r="AE1724" i="7"/>
  <c r="AE2126" i="7"/>
  <c r="AE1369" i="7"/>
  <c r="AE1957" i="7"/>
  <c r="AE2276" i="7"/>
  <c r="AE1294" i="7"/>
  <c r="AE1927" i="7"/>
  <c r="AE2255" i="7"/>
  <c r="AE2458" i="7"/>
  <c r="AE2630" i="7"/>
  <c r="AE2798" i="7"/>
  <c r="AE2952" i="7"/>
  <c r="AE1053" i="7"/>
  <c r="AE1903" i="7"/>
  <c r="AE2460" i="7"/>
  <c r="AE2401" i="7"/>
  <c r="AE2363" i="7"/>
  <c r="AE2027" i="7"/>
  <c r="AE2574" i="7"/>
  <c r="AE2509" i="7"/>
  <c r="AE2490" i="7"/>
  <c r="AE2446" i="7"/>
  <c r="AE2380" i="7"/>
  <c r="AE2163" i="7"/>
  <c r="AE1305" i="7"/>
  <c r="AE2519" i="7"/>
  <c r="AE2476" i="7"/>
  <c r="AE2736" i="7"/>
  <c r="AE2968" i="7"/>
  <c r="AE3158" i="7"/>
  <c r="AE3326" i="7"/>
  <c r="AE3483" i="7"/>
  <c r="AE3627" i="7"/>
  <c r="AE3771" i="7"/>
  <c r="AE3915" i="7"/>
  <c r="AE4059" i="7"/>
  <c r="AE4203" i="7"/>
  <c r="AE4347" i="7"/>
  <c r="AE4491" i="7"/>
  <c r="AE4635" i="7"/>
  <c r="AE2735" i="7"/>
  <c r="AE2989" i="7"/>
  <c r="AE3190" i="7"/>
  <c r="AE3369" i="7"/>
  <c r="AE3535" i="7"/>
  <c r="AE3692" i="7"/>
  <c r="AE3849" i="7"/>
  <c r="AE2714" i="7"/>
  <c r="AE2969" i="7"/>
  <c r="AE3175" i="7"/>
  <c r="AE3356" i="7"/>
  <c r="AE2646" i="7"/>
  <c r="AE2911" i="7"/>
  <c r="AE3129" i="7"/>
  <c r="AE3314" i="7"/>
  <c r="AE2570" i="7"/>
  <c r="AE2850" i="7"/>
  <c r="AE3082" i="7"/>
  <c r="AE3271" i="7"/>
  <c r="AE3443" i="7"/>
  <c r="AE3604" i="7"/>
  <c r="AE2787" i="7"/>
  <c r="AE3031" i="7"/>
  <c r="AE3226" i="7"/>
  <c r="AE2502" i="7"/>
  <c r="AE2830" i="7"/>
  <c r="AE3067" i="7"/>
  <c r="AE3257" i="7"/>
  <c r="AE2578" i="7"/>
  <c r="AE2854" i="7"/>
  <c r="AE3087" i="7"/>
  <c r="AE3276" i="7"/>
  <c r="AE3447" i="7"/>
  <c r="AE3607" i="7"/>
  <c r="AE3764" i="7"/>
  <c r="AE690" i="7"/>
  <c r="AE871" i="7"/>
  <c r="AE596" i="7"/>
  <c r="AE345" i="7"/>
  <c r="AE94" i="7"/>
  <c r="AE838" i="7"/>
  <c r="AE587" i="7"/>
  <c r="AE180" i="7"/>
  <c r="AE672" i="7"/>
  <c r="AE85" i="7"/>
  <c r="AE469" i="7"/>
  <c r="AE781" i="7"/>
  <c r="AE26" i="7"/>
  <c r="AE266" i="7"/>
  <c r="AE506" i="7"/>
  <c r="AE758" i="7"/>
  <c r="AE1010" i="7"/>
  <c r="AE220" i="7"/>
  <c r="AE460" i="7"/>
  <c r="AE724" i="7"/>
  <c r="AE964" i="7"/>
  <c r="AE1040" i="7"/>
  <c r="AE53" i="7"/>
  <c r="AE507" i="7"/>
  <c r="AE1152" i="7"/>
  <c r="AE1344" i="7"/>
  <c r="AE1536" i="7"/>
  <c r="AE1728" i="7"/>
  <c r="AE87" i="7"/>
  <c r="AE1046" i="7"/>
  <c r="AE1214" i="7"/>
  <c r="AE99" i="7"/>
  <c r="AE605" i="7"/>
  <c r="AE1121" i="7"/>
  <c r="AE1301" i="7"/>
  <c r="AE1469" i="7"/>
  <c r="AE1637" i="7"/>
  <c r="AE1817" i="7"/>
  <c r="AE687" i="7"/>
  <c r="AE1146" i="7"/>
  <c r="AE1314" i="7"/>
  <c r="AE1482" i="7"/>
  <c r="AE1662" i="7"/>
  <c r="AE1830" i="7"/>
  <c r="AE1150" i="7"/>
  <c r="AE1405" i="7"/>
  <c r="AE1629" i="7"/>
  <c r="AE1869" i="7"/>
  <c r="AE2038" i="7"/>
  <c r="AE2218" i="7"/>
  <c r="AE1159" i="7"/>
  <c r="AE1412" i="7"/>
  <c r="AE1652" i="7"/>
  <c r="AE1875" i="7"/>
  <c r="AE449" i="7"/>
  <c r="AE1222" i="7"/>
  <c r="AE1461" i="7"/>
  <c r="AE1701" i="7"/>
  <c r="AE1912" i="7"/>
  <c r="AE1027" i="7"/>
  <c r="AE1343" i="7"/>
  <c r="AE1599" i="7"/>
  <c r="AE1856" i="7"/>
  <c r="AE2049" i="7"/>
  <c r="AE2207" i="7"/>
  <c r="AE761" i="7"/>
  <c r="AE1304" i="7"/>
  <c r="AE353" i="7"/>
  <c r="AE1255" i="7"/>
  <c r="AE1203" i="7"/>
  <c r="AE1478" i="7"/>
  <c r="AE1735" i="7"/>
  <c r="AE1961" i="7"/>
  <c r="AE2131" i="7"/>
  <c r="AE401" i="7"/>
  <c r="AE1258" i="7"/>
  <c r="AE1521" i="7"/>
  <c r="AE1777" i="7"/>
  <c r="AE1993" i="7"/>
  <c r="AE2159" i="7"/>
  <c r="AE2309" i="7"/>
  <c r="AE2453" i="7"/>
  <c r="AE2597" i="7"/>
  <c r="AE2741" i="7"/>
  <c r="AE2885" i="7"/>
  <c r="AE1177" i="7"/>
  <c r="AE1459" i="7"/>
  <c r="AE999" i="7"/>
  <c r="AE1334" i="7"/>
  <c r="AE1591" i="7"/>
  <c r="AE1846" i="7"/>
  <c r="AE2043" i="7"/>
  <c r="AE2200" i="7"/>
  <c r="AE2347" i="7"/>
  <c r="AE2491" i="7"/>
  <c r="AE2635" i="7"/>
  <c r="AE665" i="7"/>
  <c r="AE1292" i="7"/>
  <c r="AE1547" i="7"/>
  <c r="AE1213" i="7"/>
  <c r="AE1162" i="7"/>
  <c r="AE1447" i="7"/>
  <c r="AE1702" i="7"/>
  <c r="AE1937" i="7"/>
  <c r="AE2112" i="7"/>
  <c r="AE713" i="7"/>
  <c r="AE1298" i="7"/>
  <c r="AE1555" i="7"/>
  <c r="AE1810" i="7"/>
  <c r="AE2018" i="7"/>
  <c r="AE2179" i="7"/>
  <c r="AE2328" i="7"/>
  <c r="AE1319" i="7"/>
  <c r="AE1938" i="7"/>
  <c r="AE2264" i="7"/>
  <c r="AE1107" i="7"/>
  <c r="AE1909" i="7"/>
  <c r="AE2243" i="7"/>
  <c r="AE1507" i="7"/>
  <c r="AE2006" i="7"/>
  <c r="AE2303" i="7"/>
  <c r="AE2494" i="7"/>
  <c r="AE2666" i="7"/>
  <c r="AE2831" i="7"/>
  <c r="AE2982" i="7"/>
  <c r="AE3126" i="7"/>
  <c r="AE3270" i="7"/>
  <c r="AE3414" i="7"/>
  <c r="AE1672" i="7"/>
  <c r="AE2094" i="7"/>
  <c r="AE2355" i="7"/>
  <c r="AE1803" i="7"/>
  <c r="AE2175" i="7"/>
  <c r="AE2404" i="7"/>
  <c r="AE2582" i="7"/>
  <c r="AE2755" i="7"/>
  <c r="AE2912" i="7"/>
  <c r="AE3056" i="7"/>
  <c r="AE3200" i="7"/>
  <c r="AE1634" i="7"/>
  <c r="AE2071" i="7"/>
  <c r="AE2342" i="7"/>
  <c r="AE2526" i="7"/>
  <c r="AE2699" i="7"/>
  <c r="AE2860" i="7"/>
  <c r="AE3009" i="7"/>
  <c r="AE1851" i="7"/>
  <c r="AE2204" i="7"/>
  <c r="AE1595" i="7"/>
  <c r="AE2051" i="7"/>
  <c r="AE2329" i="7"/>
  <c r="AE1550" i="7"/>
  <c r="AE2023" i="7"/>
  <c r="AE2313" i="7"/>
  <c r="AE2500" i="7"/>
  <c r="AE2674" i="7"/>
  <c r="AE2838" i="7"/>
  <c r="AE2988" i="7"/>
  <c r="AE1486" i="7"/>
  <c r="AE1467" i="7"/>
  <c r="AE2523" i="7"/>
  <c r="AE2484" i="7"/>
  <c r="AE2462" i="7"/>
  <c r="AE2314" i="7"/>
  <c r="AE2029" i="7"/>
  <c r="AE1868" i="7"/>
  <c r="AE881" i="7"/>
  <c r="AE2514" i="7"/>
  <c r="AE2473" i="7"/>
  <c r="AE2382" i="7"/>
  <c r="AE2081" i="7"/>
  <c r="AE1737" i="7"/>
  <c r="AE2543" i="7"/>
  <c r="AE2797" i="7"/>
  <c r="AE3022" i="7"/>
  <c r="AE3202" i="7"/>
  <c r="AE3365" i="7"/>
  <c r="AE3519" i="7"/>
  <c r="AE3663" i="7"/>
  <c r="AE3807" i="7"/>
  <c r="AE3951" i="7"/>
  <c r="AE4095" i="7"/>
  <c r="AE4239" i="7"/>
  <c r="AE4383" i="7"/>
  <c r="AE4527" i="7"/>
  <c r="AE4671" i="7"/>
  <c r="AE2802" i="7"/>
  <c r="AE3043" i="7"/>
  <c r="AE3237" i="7"/>
  <c r="AE3411" i="7"/>
  <c r="AE3574" i="7"/>
  <c r="AE3731" i="7"/>
  <c r="AE3888" i="7"/>
  <c r="AE2783" i="7"/>
  <c r="AE3027" i="7"/>
  <c r="AE3221" i="7"/>
  <c r="AE3398" i="7"/>
  <c r="AE2718" i="7"/>
  <c r="AE2971" i="7"/>
  <c r="AE3177" i="7"/>
  <c r="AE3357" i="7"/>
  <c r="AE2648" i="7"/>
  <c r="AE2914" i="7"/>
  <c r="AE3131" i="7"/>
  <c r="AE3315" i="7"/>
  <c r="AE3486" i="7"/>
  <c r="AE2576" i="7"/>
  <c r="AE2852" i="7"/>
  <c r="AE3083" i="7"/>
  <c r="AE3273" i="7"/>
  <c r="AE2628" i="7"/>
  <c r="AE2895" i="7"/>
  <c r="AE3118" i="7"/>
  <c r="AE3303" i="7"/>
  <c r="AE2653" i="7"/>
  <c r="AE2919" i="7"/>
  <c r="AE3134" i="7"/>
  <c r="AE3319" i="7"/>
  <c r="AE3489" i="7"/>
  <c r="AE3646" i="7"/>
  <c r="AE3803" i="7"/>
  <c r="AE2607" i="7"/>
  <c r="AE2879" i="7"/>
  <c r="AE3105" i="7"/>
  <c r="AE3291" i="7"/>
  <c r="AE1965" i="7"/>
  <c r="AE2815" i="7"/>
  <c r="AE3055" i="7"/>
  <c r="AE3247" i="7"/>
  <c r="AE3421" i="7"/>
  <c r="AE2751" i="7"/>
  <c r="AE3002" i="7"/>
  <c r="AE3201" i="7"/>
  <c r="AE3380" i="7"/>
  <c r="AE2189" i="7"/>
  <c r="AE2819" i="7"/>
  <c r="AE3058" i="7"/>
  <c r="AE3250" i="7"/>
  <c r="AE3423" i="7"/>
  <c r="AE3585" i="7"/>
  <c r="AE3742" i="7"/>
  <c r="AE3899" i="7"/>
  <c r="AE4056" i="7"/>
  <c r="AE4213" i="7"/>
  <c r="AE4370" i="7"/>
  <c r="AE4528" i="7"/>
  <c r="AE4684" i="7"/>
  <c r="AE4828" i="7"/>
  <c r="AE4972" i="7"/>
  <c r="AE5116" i="7"/>
  <c r="AE5260" i="7"/>
  <c r="AE5404" i="7"/>
  <c r="AE5548" i="7"/>
  <c r="AE5692" i="7"/>
  <c r="AE2842" i="7"/>
  <c r="AE3630" i="7"/>
  <c r="AE3839" i="7"/>
  <c r="AE4024" i="7"/>
  <c r="AE4195" i="7"/>
  <c r="AE4366" i="7"/>
  <c r="AE4537" i="7"/>
  <c r="AE2663" i="7"/>
  <c r="AE3618" i="7"/>
  <c r="AE3827" i="7"/>
  <c r="AE4014" i="7"/>
  <c r="AE4185" i="7"/>
  <c r="AE4356" i="7"/>
  <c r="AE4529" i="7"/>
  <c r="AE4698" i="7"/>
  <c r="AE3569" i="7"/>
  <c r="AE3826" i="7"/>
  <c r="AE4048" i="7"/>
  <c r="AE4254" i="7"/>
  <c r="AE4459" i="7"/>
  <c r="AE4664" i="7"/>
  <c r="AE4830" i="7"/>
  <c r="AE4987" i="7"/>
  <c r="AE5144" i="7"/>
  <c r="AE5301" i="7"/>
  <c r="AE5458" i="7"/>
  <c r="AE5615" i="7"/>
  <c r="AE5772" i="7"/>
  <c r="AE5920" i="7"/>
  <c r="AE3524" i="7"/>
  <c r="AE3788" i="7"/>
  <c r="AE4016" i="7"/>
  <c r="AE4221" i="7"/>
  <c r="AE4427" i="7"/>
  <c r="AE4633" i="7"/>
  <c r="AE4806" i="7"/>
  <c r="AE4963" i="7"/>
  <c r="AE5120" i="7"/>
  <c r="AE5277" i="7"/>
  <c r="AE5434" i="7"/>
  <c r="AE5591" i="7"/>
  <c r="AE5748" i="7"/>
  <c r="AE5898" i="7"/>
  <c r="AE3503" i="7"/>
  <c r="AE3820" i="7"/>
  <c r="AE4087" i="7"/>
  <c r="AE4332" i="7"/>
  <c r="AE4577" i="7"/>
  <c r="AE4796" i="7"/>
  <c r="AE4983" i="7"/>
  <c r="AE3631" i="7"/>
  <c r="AE3930" i="7"/>
  <c r="AE4176" i="7"/>
  <c r="AE4421" i="7"/>
  <c r="AE4669" i="7"/>
  <c r="AE4865" i="7"/>
  <c r="AE5053" i="7"/>
  <c r="AE3580" i="7"/>
  <c r="AE3884" i="7"/>
  <c r="AE4137" i="7"/>
  <c r="AE4382" i="7"/>
  <c r="AE4629" i="7"/>
  <c r="AE4835" i="7"/>
  <c r="AE5023" i="7"/>
  <c r="AE3694" i="7"/>
  <c r="AE3980" i="7"/>
  <c r="AE4228" i="7"/>
  <c r="AE4473" i="7"/>
  <c r="AE4716" i="7"/>
  <c r="AE3478" i="7"/>
  <c r="AE3946" i="7"/>
  <c r="AE4316" i="7"/>
  <c r="AE4687" i="7"/>
  <c r="AE3529" i="7"/>
  <c r="AE3977" i="7"/>
  <c r="AE3582" i="7"/>
  <c r="AE4015" i="7"/>
  <c r="AE3583" i="7"/>
  <c r="AE4018" i="7"/>
  <c r="AE4387" i="7"/>
  <c r="AE4743" i="7"/>
  <c r="AE3628" i="7"/>
  <c r="AE4049" i="7"/>
  <c r="AE3668" i="7"/>
  <c r="AE4079" i="7"/>
  <c r="AE4451" i="7"/>
  <c r="AE762" i="7"/>
  <c r="AE907" i="7"/>
  <c r="AE644" i="7"/>
  <c r="AE393" i="7"/>
  <c r="AE142" i="7"/>
  <c r="AE886" i="7"/>
  <c r="AE623" i="7"/>
  <c r="AE216" i="7"/>
  <c r="AE720" i="7"/>
  <c r="AE109" i="7"/>
  <c r="AE481" i="7"/>
  <c r="AE805" i="7"/>
  <c r="AE38" i="7"/>
  <c r="AE290" i="7"/>
  <c r="AE530" i="7"/>
  <c r="AE770" i="7"/>
  <c r="AE1034" i="7"/>
  <c r="AE244" i="7"/>
  <c r="AE484" i="7"/>
  <c r="AE736" i="7"/>
  <c r="AE988" i="7"/>
  <c r="AE1064" i="7"/>
  <c r="AE125" i="7"/>
  <c r="AE651" i="7"/>
  <c r="AE1164" i="7"/>
  <c r="AE1368" i="7"/>
  <c r="AE1548" i="7"/>
  <c r="AE1740" i="7"/>
  <c r="AE159" i="7"/>
  <c r="AE1058" i="7"/>
  <c r="AE1226" i="7"/>
  <c r="AE243" i="7"/>
  <c r="AE677" i="7"/>
  <c r="AE1133" i="7"/>
  <c r="AE1313" i="7"/>
  <c r="AE1481" i="7"/>
  <c r="AE1661" i="7"/>
  <c r="AE1829" i="7"/>
  <c r="AE759" i="7"/>
  <c r="AE1158" i="7"/>
  <c r="AE1326" i="7"/>
  <c r="AE1506" i="7"/>
  <c r="AE1674" i="7"/>
  <c r="AE1842" i="7"/>
  <c r="AE1171" i="7"/>
  <c r="AE1420" i="7"/>
  <c r="AE1660" i="7"/>
  <c r="AE1882" i="7"/>
  <c r="AE2050" i="7"/>
  <c r="AE2230" i="7"/>
  <c r="AE1179" i="7"/>
  <c r="AE1443" i="7"/>
  <c r="AE1667" i="7"/>
  <c r="AE1887" i="7"/>
  <c r="AE617" i="7"/>
  <c r="AE1243" i="7"/>
  <c r="AE1492" i="7"/>
  <c r="AE1717" i="7"/>
  <c r="AE1924" i="7"/>
  <c r="AE1059" i="7"/>
  <c r="AE1366" i="7"/>
  <c r="AE1622" i="7"/>
  <c r="AE1877" i="7"/>
  <c r="AE2063" i="7"/>
  <c r="AE2220" i="7"/>
  <c r="AE917" i="7"/>
  <c r="AE1323" i="7"/>
  <c r="AE593" i="7"/>
  <c r="AE1281" i="7"/>
  <c r="AE1228" i="7"/>
  <c r="AE1498" i="7"/>
  <c r="AE1754" i="7"/>
  <c r="AE1976" i="7"/>
  <c r="AE2144" i="7"/>
  <c r="AE639" i="7"/>
  <c r="AE1287" i="7"/>
  <c r="AE1544" i="7"/>
  <c r="AE1799" i="7"/>
  <c r="AE2010" i="7"/>
  <c r="AE2172" i="7"/>
  <c r="AE2321" i="7"/>
  <c r="AE2465" i="7"/>
  <c r="AE2609" i="7"/>
  <c r="AE2753" i="7"/>
  <c r="AE2897" i="7"/>
  <c r="AE1207" i="7"/>
  <c r="AE1480" i="7"/>
  <c r="AE1043" i="7"/>
  <c r="AE1354" i="7"/>
  <c r="AE1610" i="7"/>
  <c r="AE1867" i="7"/>
  <c r="AE2056" i="7"/>
  <c r="AE2213" i="7"/>
  <c r="AE2359" i="7"/>
  <c r="AE2503" i="7"/>
  <c r="AE2647" i="7"/>
  <c r="AE833" i="7"/>
  <c r="AE1312" i="7"/>
  <c r="AE137" i="7"/>
  <c r="AE1239" i="7"/>
  <c r="AE1187" i="7"/>
  <c r="AE1466" i="7"/>
  <c r="AE1723" i="7"/>
  <c r="AE1952" i="7"/>
  <c r="AE2125" i="7"/>
  <c r="AE891" i="7"/>
  <c r="AE1321" i="7"/>
  <c r="AE1576" i="7"/>
  <c r="AE1833" i="7"/>
  <c r="AE2035" i="7"/>
  <c r="AE2192" i="7"/>
  <c r="AE2340" i="7"/>
  <c r="AE1403" i="7"/>
  <c r="AE1969" i="7"/>
  <c r="AE2283" i="7"/>
  <c r="AE1327" i="7"/>
  <c r="AE1941" i="7"/>
  <c r="AE2265" i="7"/>
  <c r="AE1575" i="7"/>
  <c r="AE2039" i="7"/>
  <c r="AE2322" i="7"/>
  <c r="AE2508" i="7"/>
  <c r="AE2680" i="7"/>
  <c r="AE2844" i="7"/>
  <c r="AE2994" i="7"/>
  <c r="AE3138" i="7"/>
  <c r="AE3282" i="7"/>
  <c r="AE3426" i="7"/>
  <c r="AE1714" i="7"/>
  <c r="AE2120" i="7"/>
  <c r="AE2372" i="7"/>
  <c r="AE1847" i="7"/>
  <c r="AE2201" i="7"/>
  <c r="AE2421" i="7"/>
  <c r="AE2596" i="7"/>
  <c r="AE2768" i="7"/>
  <c r="AE2924" i="7"/>
  <c r="AE3068" i="7"/>
  <c r="AE3212" i="7"/>
  <c r="AE1678" i="7"/>
  <c r="AE2097" i="7"/>
  <c r="AE2358" i="7"/>
  <c r="AE2541" i="7"/>
  <c r="AE2713" i="7"/>
  <c r="AE2874" i="7"/>
  <c r="AE221" i="7"/>
  <c r="AE1890" i="7"/>
  <c r="AE2231" i="7"/>
  <c r="AE1643" i="7"/>
  <c r="AE2077" i="7"/>
  <c r="AE2344" i="7"/>
  <c r="AE1600" i="7"/>
  <c r="AE2052" i="7"/>
  <c r="AE2330" i="7"/>
  <c r="AE2516" i="7"/>
  <c r="AE2688" i="7"/>
  <c r="AE2851" i="7"/>
  <c r="AE3000" i="7"/>
  <c r="AE1561" i="7"/>
  <c r="AE1778" i="7"/>
  <c r="AE2546" i="7"/>
  <c r="AE2505" i="7"/>
  <c r="AE2485" i="7"/>
  <c r="AE2365" i="7"/>
  <c r="AE2136" i="7"/>
  <c r="AE2030" i="7"/>
  <c r="AE1651" i="7"/>
  <c r="AE2534" i="7"/>
  <c r="AE2493" i="7"/>
  <c r="AE2420" i="7"/>
  <c r="AE2186" i="7"/>
  <c r="AE1963" i="7"/>
  <c r="AE2564" i="7"/>
  <c r="AE2816" i="7"/>
  <c r="AE3038" i="7"/>
  <c r="AE3216" i="7"/>
  <c r="AE3379" i="7"/>
  <c r="AE3531" i="7"/>
  <c r="AE3675" i="7"/>
  <c r="AE3819" i="7"/>
  <c r="AE3963" i="7"/>
  <c r="AE4107" i="7"/>
  <c r="AE4251" i="7"/>
  <c r="AE4395" i="7"/>
  <c r="AE4539" i="7"/>
  <c r="AE2349" i="7"/>
  <c r="AE2823" i="7"/>
  <c r="AE3061" i="7"/>
  <c r="AE3252" i="7"/>
  <c r="AE3425" i="7"/>
  <c r="AE3587" i="7"/>
  <c r="AE3744" i="7"/>
  <c r="AE3901" i="7"/>
  <c r="AE2803" i="7"/>
  <c r="AE3045" i="7"/>
  <c r="AE3238" i="7"/>
  <c r="AE3412" i="7"/>
  <c r="AE2739" i="7"/>
  <c r="AE2991" i="7"/>
  <c r="AE3192" i="7"/>
  <c r="AE3371" i="7"/>
  <c r="AE2672" i="7"/>
  <c r="AE2933" i="7"/>
  <c r="AE3146" i="7"/>
  <c r="AE3329" i="7"/>
  <c r="AE3499" i="7"/>
  <c r="AE2603" i="7"/>
  <c r="AE2871" i="7"/>
  <c r="AE3099" i="7"/>
  <c r="AE3288" i="7"/>
  <c r="AE2651" i="7"/>
  <c r="AE2918" i="7"/>
  <c r="AE3133" i="7"/>
  <c r="AE3317" i="7"/>
  <c r="AE2677" i="7"/>
  <c r="AE2939" i="7"/>
  <c r="AE3149" i="7"/>
  <c r="AE3333" i="7"/>
  <c r="AE3502" i="7"/>
  <c r="AE3659" i="7"/>
  <c r="AE3816" i="7"/>
  <c r="AE2632" i="7"/>
  <c r="AE2901" i="7"/>
  <c r="AE3120" i="7"/>
  <c r="AE3305" i="7"/>
  <c r="AE2547" i="7"/>
  <c r="AE2839" i="7"/>
  <c r="AE3073" i="7"/>
  <c r="AE3263" i="7"/>
  <c r="AE3435" i="7"/>
  <c r="AE2774" i="7"/>
  <c r="AE3021" i="7"/>
  <c r="AE3217" i="7"/>
  <c r="AE3394" i="7"/>
  <c r="AE2556" i="7"/>
  <c r="AE2841" i="7"/>
  <c r="AE3075" i="7"/>
  <c r="AE3265" i="7"/>
  <c r="AE3437" i="7"/>
  <c r="AE3598" i="7"/>
  <c r="AE3755" i="7"/>
  <c r="AE3912" i="7"/>
  <c r="AE4069" i="7"/>
  <c r="AE4226" i="7"/>
  <c r="AE4384" i="7"/>
  <c r="AE4541" i="7"/>
  <c r="AE4696" i="7"/>
  <c r="AE4840" i="7"/>
  <c r="AE4984" i="7"/>
  <c r="AE5128" i="7"/>
  <c r="AE5272" i="7"/>
  <c r="AE5416" i="7"/>
  <c r="AE5560" i="7"/>
  <c r="AE5704" i="7"/>
  <c r="AE3076" i="7"/>
  <c r="AE3647" i="7"/>
  <c r="AE3857" i="7"/>
  <c r="AE4038" i="7"/>
  <c r="AE4209" i="7"/>
  <c r="AE4380" i="7"/>
  <c r="AE4552" i="7"/>
  <c r="AE2927" i="7"/>
  <c r="AE3635" i="7"/>
  <c r="AE3845" i="7"/>
  <c r="AE4028" i="7"/>
  <c r="AE4199" i="7"/>
  <c r="AE4372" i="7"/>
  <c r="AE4543" i="7"/>
  <c r="AE4711" i="7"/>
  <c r="AE3593" i="7"/>
  <c r="AE3848" i="7"/>
  <c r="AE4064" i="7"/>
  <c r="AE4270" i="7"/>
  <c r="AE4476" i="7"/>
  <c r="AE4681" i="7"/>
  <c r="AE4843" i="7"/>
  <c r="AE5000" i="7"/>
  <c r="AE5157" i="7"/>
  <c r="AE5314" i="7"/>
  <c r="AE5471" i="7"/>
  <c r="AE5628" i="7"/>
  <c r="AE5785" i="7"/>
  <c r="AE5932" i="7"/>
  <c r="AE3549" i="7"/>
  <c r="AE3809" i="7"/>
  <c r="AE4033" i="7"/>
  <c r="AE4238" i="7"/>
  <c r="AE4445" i="7"/>
  <c r="AE4650" i="7"/>
  <c r="AE4819" i="7"/>
  <c r="AE4976" i="7"/>
  <c r="AE5133" i="7"/>
  <c r="AE5290" i="7"/>
  <c r="AE5447" i="7"/>
  <c r="AE5604" i="7"/>
  <c r="AE5761" i="7"/>
  <c r="AE5910" i="7"/>
  <c r="AE3536" i="7"/>
  <c r="AE3846" i="7"/>
  <c r="AE4105" i="7"/>
  <c r="AE4351" i="7"/>
  <c r="AE4601" i="7"/>
  <c r="AE4811" i="7"/>
  <c r="AE4999" i="7"/>
  <c r="AE3656" i="7"/>
  <c r="AE3949" i="7"/>
  <c r="AE4196" i="7"/>
  <c r="AE4444" i="7"/>
  <c r="AE4689" i="7"/>
  <c r="AE4880" i="7"/>
  <c r="AE5070" i="7"/>
  <c r="AE3606" i="7"/>
  <c r="AE3907" i="7"/>
  <c r="AE4158" i="7"/>
  <c r="AE4403" i="7"/>
  <c r="AE4651" i="7"/>
  <c r="AE4850" i="7"/>
  <c r="AE2800" i="7"/>
  <c r="AE3719" i="7"/>
  <c r="AE4002" i="7"/>
  <c r="AE4247" i="7"/>
  <c r="AE4494" i="7"/>
  <c r="AE4731" i="7"/>
  <c r="AE3527" i="7"/>
  <c r="AE3976" i="7"/>
  <c r="AE4348" i="7"/>
  <c r="AE4713" i="7"/>
  <c r="AE3575" i="7"/>
  <c r="AE4008" i="7"/>
  <c r="AE3623" i="7"/>
  <c r="AE4045" i="7"/>
  <c r="AE3625" i="7"/>
  <c r="AE4046" i="7"/>
  <c r="AE4417" i="7"/>
  <c r="AE4767" i="7"/>
  <c r="AE3667" i="7"/>
  <c r="AE4078" i="7"/>
  <c r="AE3707" i="7"/>
  <c r="AE4112" i="7"/>
  <c r="AE4483" i="7"/>
  <c r="AE4815" i="7"/>
  <c r="AE4306" i="7"/>
  <c r="AE5619" i="7"/>
  <c r="AE5391" i="7"/>
  <c r="AE5167" i="7"/>
  <c r="AE4901" i="7"/>
  <c r="AE4244" i="7"/>
  <c r="AE5842" i="7"/>
  <c r="AE5618" i="7"/>
  <c r="AE5390" i="7"/>
  <c r="AE5165" i="7"/>
  <c r="AE4899" i="7"/>
  <c r="AE4233" i="7"/>
  <c r="AE5805" i="7"/>
  <c r="AE5579" i="7"/>
  <c r="AE5351" i="7"/>
  <c r="AE5125" i="7"/>
  <c r="AE4812" i="7"/>
  <c r="AE8181" i="7"/>
  <c r="AE8037" i="7"/>
  <c r="AE7893" i="7"/>
  <c r="AE7749" i="7"/>
  <c r="AE7605" i="7"/>
  <c r="AE7461" i="7"/>
  <c r="AE7317" i="7"/>
  <c r="AE7173" i="7"/>
  <c r="AE7029" i="7"/>
  <c r="AE6885" i="7"/>
  <c r="AE6741" i="7"/>
  <c r="AE6583" i="7"/>
  <c r="AE6411" i="7"/>
  <c r="AE6238" i="7"/>
  <c r="AE6065" i="7"/>
  <c r="AE5873" i="7"/>
  <c r="AE5651" i="7"/>
  <c r="AE5426" i="7"/>
  <c r="AE5201" i="7"/>
  <c r="AE4942" i="7"/>
  <c r="AE4349" i="7"/>
  <c r="AE5633" i="7"/>
  <c r="AE5405" i="7"/>
  <c r="AE5179" i="7"/>
  <c r="AE4916" i="7"/>
  <c r="AE4282" i="7"/>
  <c r="AE6063" i="7"/>
  <c r="AE5870" i="7"/>
  <c r="AE5649" i="7"/>
  <c r="AE5423" i="7"/>
  <c r="AE5195" i="7"/>
  <c r="AE4940" i="7"/>
  <c r="AE4336" i="7"/>
  <c r="AE5648" i="7"/>
  <c r="AE5422" i="7"/>
  <c r="AE5194" i="7"/>
  <c r="AE4935" i="7"/>
  <c r="AE4334" i="7"/>
  <c r="AE5885" i="7"/>
  <c r="AE5664" i="7"/>
  <c r="AE5438" i="7"/>
  <c r="AE5213" i="7"/>
  <c r="AE4962" i="7"/>
  <c r="AE4388" i="7"/>
  <c r="AE5849" i="7"/>
  <c r="AE5625" i="7"/>
  <c r="AE5399" i="7"/>
  <c r="AE5173" i="7"/>
  <c r="AE4907" i="7"/>
  <c r="AE4261" i="7"/>
  <c r="AE6542" i="7"/>
  <c r="AE6398" i="7"/>
  <c r="AE6254" i="7"/>
  <c r="AE6110" i="7"/>
  <c r="AE5962" i="7"/>
  <c r="AE5786" i="7"/>
  <c r="AE5598" i="7"/>
  <c r="AE5410" i="7"/>
  <c r="AE5220" i="7"/>
  <c r="AE5021" i="7"/>
  <c r="AE4759" i="7"/>
  <c r="AE4405" i="7"/>
  <c r="AE4037" i="7"/>
  <c r="AE3609" i="7"/>
  <c r="AE4036" i="7"/>
  <c r="AE3608" i="7"/>
  <c r="AE4730" i="7"/>
  <c r="AE4368" i="7"/>
  <c r="AE4001" i="7"/>
  <c r="AE3560" i="7"/>
  <c r="AE3997" i="7"/>
  <c r="AE3557" i="7"/>
  <c r="AE3994" i="7"/>
  <c r="AE3556" i="7"/>
  <c r="AE4702" i="7"/>
  <c r="AE4333" i="7"/>
  <c r="AE3962" i="7"/>
  <c r="AE3504" i="7"/>
  <c r="AE6548" i="7"/>
  <c r="AE6404" i="7"/>
  <c r="AE6260" i="7"/>
  <c r="AE6116" i="7"/>
  <c r="AE5969" i="7"/>
  <c r="AE5794" i="7"/>
  <c r="AE5606" i="7"/>
  <c r="AE5417" i="7"/>
  <c r="AE5229" i="7"/>
  <c r="AE5033" i="7"/>
  <c r="AE4722" i="7"/>
  <c r="AE4175" i="7"/>
  <c r="AE3544" i="7"/>
  <c r="AE3739" i="7"/>
  <c r="AE4663" i="7"/>
  <c r="AE4108" i="7"/>
  <c r="AE3417" i="7"/>
  <c r="AE3696" i="7"/>
  <c r="AE3881" i="7"/>
  <c r="AE4760" i="7"/>
  <c r="AE4224" i="7"/>
  <c r="AE3612" i="7"/>
  <c r="AE4660" i="7"/>
  <c r="AE4289" i="7"/>
  <c r="AE3919" i="7"/>
  <c r="AE3382" i="7"/>
  <c r="AE4787" i="7"/>
  <c r="AE4446" i="7"/>
  <c r="AE4075" i="7"/>
  <c r="AE3657" i="7"/>
  <c r="AE5006" i="7"/>
  <c r="AE4723" i="7"/>
  <c r="AE4362" i="7"/>
  <c r="AE3990" i="7"/>
  <c r="AE3547" i="7"/>
  <c r="AE4842" i="7"/>
  <c r="AE4518" i="7"/>
  <c r="AE4146" i="7"/>
  <c r="AE3748" i="7"/>
  <c r="AE5934" i="7"/>
  <c r="AE5709" i="7"/>
  <c r="AE5473" i="7"/>
  <c r="AE5238" i="7"/>
  <c r="AE5002" i="7"/>
  <c r="AE4766" i="7"/>
  <c r="AE4478" i="7"/>
  <c r="AE4170" i="7"/>
  <c r="AE3851" i="7"/>
  <c r="AE3416" i="7"/>
  <c r="AE5811" i="7"/>
  <c r="AE5576" i="7"/>
  <c r="AE5340" i="7"/>
  <c r="AE5105" i="7"/>
  <c r="AE4869" i="7"/>
  <c r="AE4613" i="7"/>
  <c r="AE4304" i="7"/>
  <c r="AE3996" i="7"/>
  <c r="AE3638" i="7"/>
  <c r="AE4656" i="7"/>
  <c r="AE4400" i="7"/>
  <c r="AE4142" i="7"/>
  <c r="AE3880" i="7"/>
  <c r="AE3558" i="7"/>
  <c r="AE4581" i="7"/>
  <c r="AE4324" i="7"/>
  <c r="AE4066" i="7"/>
  <c r="AE3787" i="7"/>
  <c r="AE3410" i="7"/>
  <c r="AE5656" i="7"/>
  <c r="AE5440" i="7"/>
  <c r="AE5224" i="7"/>
  <c r="AE5008" i="7"/>
  <c r="AE4792" i="7"/>
  <c r="AE4567" i="7"/>
  <c r="AE4331" i="7"/>
  <c r="AE4096" i="7"/>
  <c r="AE3860" i="7"/>
  <c r="AE3624" i="7"/>
  <c r="AE3381" i="7"/>
  <c r="AE3108" i="7"/>
  <c r="AE2754" i="7"/>
  <c r="AE3422" i="7"/>
  <c r="AE3154" i="7"/>
  <c r="AE2817" i="7"/>
  <c r="AE3377" i="7"/>
  <c r="AE3106" i="7"/>
  <c r="AE2750" i="7"/>
  <c r="AE3334" i="7"/>
  <c r="AE3052" i="7"/>
  <c r="AE2678" i="7"/>
  <c r="AE3751" i="7"/>
  <c r="AE3476" i="7"/>
  <c r="AE3181" i="7"/>
  <c r="AE2812" i="7"/>
  <c r="AE3275" i="7"/>
  <c r="AE2938" i="7"/>
  <c r="AE3331" i="7"/>
  <c r="AE3014" i="7"/>
  <c r="AE2478" i="7"/>
  <c r="AE3358" i="7"/>
  <c r="AE3047" i="7"/>
  <c r="AE2601" i="7"/>
  <c r="AE3207" i="7"/>
  <c r="AE2804" i="7"/>
  <c r="AE3341" i="7"/>
  <c r="AE3010" i="7"/>
  <c r="AE2565" i="7"/>
  <c r="AE3666" i="7"/>
  <c r="AE3383" i="7"/>
  <c r="AE3077" i="7"/>
  <c r="AE2618" i="7"/>
  <c r="AE4479" i="7"/>
  <c r="AE4227" i="7"/>
  <c r="AE3987" i="7"/>
  <c r="AE3747" i="7"/>
  <c r="AE3495" i="7"/>
  <c r="AE3230" i="7"/>
  <c r="AE2876" i="7"/>
  <c r="AE2457" i="7"/>
  <c r="AE1933" i="7"/>
  <c r="AE2535" i="7"/>
  <c r="AE2379" i="7"/>
  <c r="AE2532" i="7"/>
  <c r="AE2408" i="7"/>
  <c r="AE1822" i="7"/>
  <c r="AE2430" i="7"/>
  <c r="AE1401" i="7"/>
  <c r="AE2877" i="7"/>
  <c r="AE2602" i="7"/>
  <c r="AE2277" i="7"/>
  <c r="AE1646" i="7"/>
  <c r="AE2155" i="7"/>
  <c r="AE1271" i="7"/>
  <c r="AE1809" i="7"/>
  <c r="AE2900" i="7"/>
  <c r="AE2627" i="7"/>
  <c r="AE2308" i="7"/>
  <c r="AE1720" i="7"/>
  <c r="AE3104" i="7"/>
  <c r="AE2859" i="7"/>
  <c r="AE2568" i="7"/>
  <c r="AE2250" i="7"/>
  <c r="AE1582" i="7"/>
  <c r="AE2042" i="7"/>
  <c r="AE3438" i="7"/>
  <c r="AE3174" i="7"/>
  <c r="AE2934" i="7"/>
  <c r="AE2652" i="7"/>
  <c r="AE2354" i="7"/>
  <c r="AE1838" i="7"/>
  <c r="AE2195" i="7"/>
  <c r="AE1411" i="7"/>
  <c r="AE2060" i="7"/>
  <c r="AE2424" i="7"/>
  <c r="AE2166" i="7"/>
  <c r="AE1874" i="7"/>
  <c r="AE1449" i="7"/>
  <c r="AE257" i="7"/>
  <c r="AE1766" i="7"/>
  <c r="AE1132" i="7"/>
  <c r="AE1463" i="7"/>
  <c r="AE2659" i="7"/>
  <c r="AE2323" i="7"/>
  <c r="AE1901" i="7"/>
  <c r="AE1311" i="7"/>
  <c r="AE1375" i="7"/>
  <c r="AE2765" i="7"/>
  <c r="AE2429" i="7"/>
  <c r="AE2041" i="7"/>
  <c r="AE1499" i="7"/>
  <c r="AE2236" i="7"/>
  <c r="AE1775" i="7"/>
  <c r="AE1147" i="7"/>
  <c r="AE1367" i="7"/>
  <c r="AE2193" i="7"/>
  <c r="AE1771" i="7"/>
  <c r="AE1084" i="7"/>
  <c r="AE1653" i="7"/>
  <c r="AE857" i="7"/>
  <c r="AE1635" i="7"/>
  <c r="AE1055" i="7"/>
  <c r="AE1894" i="7"/>
  <c r="AE1372" i="7"/>
  <c r="AE1698" i="7"/>
  <c r="AE1302" i="7"/>
  <c r="AE327" i="7"/>
  <c r="AE1493" i="7"/>
  <c r="AE1097" i="7"/>
  <c r="AE1262" i="7"/>
  <c r="AE15" i="7"/>
  <c r="AE1464" i="7"/>
  <c r="AE723" i="7"/>
  <c r="AE915" i="7"/>
  <c r="AE532" i="7"/>
  <c r="AE986" i="7"/>
  <c r="AE434" i="7"/>
  <c r="AE829" i="7"/>
  <c r="AE744" i="7"/>
  <c r="AE958" i="7"/>
  <c r="AE728" i="7"/>
  <c r="AE5168" i="7"/>
  <c r="AE4902" i="7"/>
  <c r="AE4245" i="7"/>
  <c r="AE5600" i="7"/>
  <c r="AE5374" i="7"/>
  <c r="AE5148" i="7"/>
  <c r="AE4868" i="7"/>
  <c r="AE6024" i="7"/>
  <c r="AE5823" i="7"/>
  <c r="AE5599" i="7"/>
  <c r="AE5373" i="7"/>
  <c r="AE5147" i="7"/>
  <c r="AE4862" i="7"/>
  <c r="AE5994" i="7"/>
  <c r="AE5784" i="7"/>
  <c r="AE5559" i="7"/>
  <c r="AE5334" i="7"/>
  <c r="AE5106" i="7"/>
  <c r="AE4765" i="7"/>
  <c r="AE8169" i="7"/>
  <c r="AE8025" i="7"/>
  <c r="AE7881" i="7"/>
  <c r="AE7737" i="7"/>
  <c r="AE7593" i="7"/>
  <c r="AE7449" i="7"/>
  <c r="AE7305" i="7"/>
  <c r="AE7161" i="7"/>
  <c r="AE7017" i="7"/>
  <c r="AE6873" i="7"/>
  <c r="AE6729" i="7"/>
  <c r="AE6569" i="7"/>
  <c r="AE6396" i="7"/>
  <c r="AE6223" i="7"/>
  <c r="AE6051" i="7"/>
  <c r="AE5856" i="7"/>
  <c r="AE5634" i="7"/>
  <c r="AE5407" i="7"/>
  <c r="AE5180" i="7"/>
  <c r="AE4918" i="7"/>
  <c r="AE4286" i="7"/>
  <c r="AE5612" i="7"/>
  <c r="AE5387" i="7"/>
  <c r="AE5161" i="7"/>
  <c r="AE4891" i="7"/>
  <c r="AE6221" i="7"/>
  <c r="AE6048" i="7"/>
  <c r="AE5853" i="7"/>
  <c r="AE5631" i="7"/>
  <c r="AE5403" i="7"/>
  <c r="AE5178" i="7"/>
  <c r="AE4915" i="7"/>
  <c r="AE4276" i="7"/>
  <c r="AE5627" i="7"/>
  <c r="AE5402" i="7"/>
  <c r="AE5177" i="7"/>
  <c r="AE4911" i="7"/>
  <c r="AE4274" i="7"/>
  <c r="AE5867" i="7"/>
  <c r="AE5647" i="7"/>
  <c r="AE5420" i="7"/>
  <c r="AE5193" i="7"/>
  <c r="AE4933" i="7"/>
  <c r="AE4327" i="7"/>
  <c r="AE5831" i="7"/>
  <c r="AE5607" i="7"/>
  <c r="AE5381" i="7"/>
  <c r="AE5154" i="7"/>
  <c r="AE4879" i="7"/>
  <c r="AE6674" i="7"/>
  <c r="AE6530" i="7"/>
  <c r="AE6386" i="7"/>
  <c r="AE6242" i="7"/>
  <c r="AE6098" i="7"/>
  <c r="AE5948" i="7"/>
  <c r="AE5770" i="7"/>
  <c r="AE5582" i="7"/>
  <c r="AE5394" i="7"/>
  <c r="AE5205" i="7"/>
  <c r="AE5001" i="7"/>
  <c r="AE4735" i="7"/>
  <c r="AE4377" i="7"/>
  <c r="AE4006" i="7"/>
  <c r="AE3566" i="7"/>
  <c r="AE4005" i="7"/>
  <c r="AE3565" i="7"/>
  <c r="AE4705" i="7"/>
  <c r="AE4337" i="7"/>
  <c r="AE3969" i="7"/>
  <c r="AE3513" i="7"/>
  <c r="AE3968" i="7"/>
  <c r="AE3511" i="7"/>
  <c r="AE3966" i="7"/>
  <c r="AE3508" i="7"/>
  <c r="AE4674" i="7"/>
  <c r="AE4302" i="7"/>
  <c r="AE3933" i="7"/>
  <c r="AE3446" i="7"/>
  <c r="AE6536" i="7"/>
  <c r="AE6392" i="7"/>
  <c r="AE6248" i="7"/>
  <c r="AE6104" i="7"/>
  <c r="AE5954" i="7"/>
  <c r="AE5779" i="7"/>
  <c r="AE5590" i="7"/>
  <c r="AE5401" i="7"/>
  <c r="AE5214" i="7"/>
  <c r="AE5011" i="7"/>
  <c r="AE4695" i="7"/>
  <c r="AE4144" i="7"/>
  <c r="AE3500" i="7"/>
  <c r="AE3702" i="7"/>
  <c r="AE4634" i="7"/>
  <c r="AE4077" i="7"/>
  <c r="AE3059" i="7"/>
  <c r="AE3660" i="7"/>
  <c r="AE3841" i="7"/>
  <c r="AE4736" i="7"/>
  <c r="AE4193" i="7"/>
  <c r="AE3570" i="7"/>
  <c r="AE4639" i="7"/>
  <c r="AE4268" i="7"/>
  <c r="AE3896" i="7"/>
  <c r="AE3124" i="7"/>
  <c r="AE4772" i="7"/>
  <c r="AE4422" i="7"/>
  <c r="AE4054" i="7"/>
  <c r="AE3632" i="7"/>
  <c r="AE4991" i="7"/>
  <c r="AE4706" i="7"/>
  <c r="AE4340" i="7"/>
  <c r="AE3970" i="7"/>
  <c r="AE3514" i="7"/>
  <c r="AE4826" i="7"/>
  <c r="AE4497" i="7"/>
  <c r="AE4126" i="7"/>
  <c r="AE3720" i="7"/>
  <c r="AE5922" i="7"/>
  <c r="AE5696" i="7"/>
  <c r="AE5460" i="7"/>
  <c r="AE5225" i="7"/>
  <c r="AE4989" i="7"/>
  <c r="AE4753" i="7"/>
  <c r="AE4461" i="7"/>
  <c r="AE4153" i="7"/>
  <c r="AE3830" i="7"/>
  <c r="AE3235" i="7"/>
  <c r="AE5798" i="7"/>
  <c r="AE5563" i="7"/>
  <c r="AE5327" i="7"/>
  <c r="AE5091" i="7"/>
  <c r="AE4856" i="7"/>
  <c r="AE4596" i="7"/>
  <c r="AE4288" i="7"/>
  <c r="AE3979" i="7"/>
  <c r="AE3616" i="7"/>
  <c r="AE4642" i="7"/>
  <c r="AE4386" i="7"/>
  <c r="AE4128" i="7"/>
  <c r="AE3863" i="7"/>
  <c r="AE3539" i="7"/>
  <c r="AE4566" i="7"/>
  <c r="AE4309" i="7"/>
  <c r="AE4052" i="7"/>
  <c r="AE3769" i="7"/>
  <c r="AE3266" i="7"/>
  <c r="AE5644" i="7"/>
  <c r="AE5428" i="7"/>
  <c r="AE5212" i="7"/>
  <c r="AE4996" i="7"/>
  <c r="AE4780" i="7"/>
  <c r="AE4554" i="7"/>
  <c r="AE4318" i="7"/>
  <c r="AE4082" i="7"/>
  <c r="AE3847" i="7"/>
  <c r="AE3611" i="7"/>
  <c r="AE3367" i="7"/>
  <c r="AE3093" i="7"/>
  <c r="AE2733" i="7"/>
  <c r="AE3408" i="7"/>
  <c r="AE3137" i="7"/>
  <c r="AE2796" i="7"/>
  <c r="AE3363" i="7"/>
  <c r="AE3089" i="7"/>
  <c r="AE2728" i="7"/>
  <c r="AE3320" i="7"/>
  <c r="AE3035" i="7"/>
  <c r="AE2656" i="7"/>
  <c r="AE3738" i="7"/>
  <c r="AE3461" i="7"/>
  <c r="AE3166" i="7"/>
  <c r="AE2748" i="7"/>
  <c r="AE3242" i="7"/>
  <c r="AE2875" i="7"/>
  <c r="AE3316" i="7"/>
  <c r="AE2993" i="7"/>
  <c r="AE3617" i="7"/>
  <c r="AE3344" i="7"/>
  <c r="AE2992" i="7"/>
  <c r="AE2459" i="7"/>
  <c r="AE3160" i="7"/>
  <c r="AE2784" i="7"/>
  <c r="AE3327" i="7"/>
  <c r="AE2990" i="7"/>
  <c r="AE2397" i="7"/>
  <c r="AE3626" i="7"/>
  <c r="AE3355" i="7"/>
  <c r="AE3026" i="7"/>
  <c r="AE2593" i="7"/>
  <c r="AE4467" i="7"/>
  <c r="AE4215" i="7"/>
  <c r="AE3975" i="7"/>
  <c r="AE3711" i="7"/>
  <c r="AE3470" i="7"/>
  <c r="AE3187" i="7"/>
  <c r="AE2855" i="7"/>
  <c r="AE2427" i="7"/>
  <c r="AE1696" i="7"/>
  <c r="AE2517" i="7"/>
  <c r="AE2160" i="7"/>
  <c r="AE2488" i="7"/>
  <c r="AE2238" i="7"/>
  <c r="AE1552" i="7"/>
  <c r="AE2398" i="7"/>
  <c r="AE1315" i="7"/>
  <c r="AE2864" i="7"/>
  <c r="AE2558" i="7"/>
  <c r="AE2235" i="7"/>
  <c r="AE1465" i="7"/>
  <c r="AE2129" i="7"/>
  <c r="AE521" i="7"/>
  <c r="AE1767" i="7"/>
  <c r="AE2887" i="7"/>
  <c r="AE2583" i="7"/>
  <c r="AE2271" i="7"/>
  <c r="AE1592" i="7"/>
  <c r="AE3092" i="7"/>
  <c r="AE2846" i="7"/>
  <c r="AE2554" i="7"/>
  <c r="AE2227" i="7"/>
  <c r="AE1346" i="7"/>
  <c r="AE1979" i="7"/>
  <c r="AE3402" i="7"/>
  <c r="AE3162" i="7"/>
  <c r="AE2922" i="7"/>
  <c r="AE2638" i="7"/>
  <c r="AE2338" i="7"/>
  <c r="AE1711" i="7"/>
  <c r="AE2142" i="7"/>
  <c r="AE2447" i="7"/>
  <c r="AE2034" i="7"/>
  <c r="AE2412" i="7"/>
  <c r="AE2153" i="7"/>
  <c r="AE1855" i="7"/>
  <c r="AE1384" i="7"/>
  <c r="AE2216" i="7"/>
  <c r="AE1743" i="7"/>
  <c r="AE1105" i="7"/>
  <c r="AE1355" i="7"/>
  <c r="AE2623" i="7"/>
  <c r="AE2299" i="7"/>
  <c r="AE1884" i="7"/>
  <c r="AE1291" i="7"/>
  <c r="AE1259" i="7"/>
  <c r="AE2729" i="7"/>
  <c r="AE2405" i="7"/>
  <c r="AE2025" i="7"/>
  <c r="AE1479" i="7"/>
  <c r="AE2171" i="7"/>
  <c r="AE1712" i="7"/>
  <c r="AE1091" i="7"/>
  <c r="AE1345" i="7"/>
  <c r="AE2180" i="7"/>
  <c r="AE1664" i="7"/>
  <c r="AE747" i="7"/>
  <c r="AE1621" i="7"/>
  <c r="AE737" i="7"/>
  <c r="AE1604" i="7"/>
  <c r="AE437" i="7"/>
  <c r="AE1852" i="7"/>
  <c r="AE1324" i="7"/>
  <c r="AE1686" i="7"/>
  <c r="AE1290" i="7"/>
  <c r="AE1853" i="7"/>
  <c r="AE1457" i="7"/>
  <c r="AE1061" i="7"/>
  <c r="AE1238" i="7"/>
  <c r="AE77" i="7"/>
  <c r="AE1392" i="7"/>
  <c r="AE363" i="7"/>
  <c r="AE699" i="7"/>
  <c r="AE508" i="7"/>
  <c r="AE962" i="7"/>
  <c r="AE326" i="7"/>
  <c r="AE769" i="7"/>
  <c r="AE612" i="7"/>
  <c r="AE754" i="7"/>
  <c r="AE524" i="7"/>
  <c r="AE4887" i="7"/>
  <c r="AE6046" i="7"/>
  <c r="AE5851" i="7"/>
  <c r="AE5626" i="7"/>
  <c r="AE5400" i="7"/>
  <c r="AE5175" i="7"/>
  <c r="AE4909" i="7"/>
  <c r="AE4264" i="7"/>
  <c r="AE5815" i="7"/>
  <c r="AE5587" i="7"/>
  <c r="AE5361" i="7"/>
  <c r="AE5136" i="7"/>
  <c r="AE4836" i="7"/>
  <c r="AE6662" i="7"/>
  <c r="AE6518" i="7"/>
  <c r="AE6374" i="7"/>
  <c r="AE6230" i="7"/>
  <c r="AE6086" i="7"/>
  <c r="AE5933" i="7"/>
  <c r="AE5755" i="7"/>
  <c r="AE5567" i="7"/>
  <c r="AE5377" i="7"/>
  <c r="AE5190" i="7"/>
  <c r="AE4980" i="7"/>
  <c r="AE4710" i="7"/>
  <c r="AE4346" i="7"/>
  <c r="AE3974" i="7"/>
  <c r="AE3526" i="7"/>
  <c r="AE3973" i="7"/>
  <c r="AE3523" i="7"/>
  <c r="AE4677" i="7"/>
  <c r="AE4308" i="7"/>
  <c r="AE3936" i="7"/>
  <c r="AE3460" i="7"/>
  <c r="AE3935" i="7"/>
  <c r="AE3459" i="7"/>
  <c r="AE3934" i="7"/>
  <c r="AE3453" i="7"/>
  <c r="AE4641" i="7"/>
  <c r="AE4272" i="7"/>
  <c r="AE3900" i="7"/>
  <c r="AE3171" i="7"/>
  <c r="AE6524" i="7"/>
  <c r="AE6380" i="7"/>
  <c r="AE6236" i="7"/>
  <c r="AE6092" i="7"/>
  <c r="AE5940" i="7"/>
  <c r="AE5763" i="7"/>
  <c r="AE5574" i="7"/>
  <c r="AE5386" i="7"/>
  <c r="AE5197" i="7"/>
  <c r="AE4990" i="7"/>
  <c r="AE4668" i="7"/>
  <c r="AE4051" i="7"/>
  <c r="AE3432" i="7"/>
  <c r="AE3584" i="7"/>
  <c r="AE4603" i="7"/>
  <c r="AE3986" i="7"/>
  <c r="AE4231" i="7"/>
  <c r="AE3537" i="7"/>
  <c r="AE3802" i="7"/>
  <c r="AE4655" i="7"/>
  <c r="AE4162" i="7"/>
  <c r="AE3353" i="7"/>
  <c r="AE4618" i="7"/>
  <c r="AE4207" i="7"/>
  <c r="AE3870" i="7"/>
  <c r="AE5007" i="7"/>
  <c r="AE4757" i="7"/>
  <c r="AE4363" i="7"/>
  <c r="AE4034" i="7"/>
  <c r="AE3550" i="7"/>
  <c r="AE4975" i="7"/>
  <c r="AE4649" i="7"/>
  <c r="AE4319" i="7"/>
  <c r="AE3906" i="7"/>
  <c r="AE3484" i="7"/>
  <c r="AE4781" i="7"/>
  <c r="AE4474" i="7"/>
  <c r="AE4063" i="7"/>
  <c r="AE3695" i="7"/>
  <c r="AE5886" i="7"/>
  <c r="AE5683" i="7"/>
  <c r="AE5421" i="7"/>
  <c r="AE5211" i="7"/>
  <c r="AE4950" i="7"/>
  <c r="AE4740" i="7"/>
  <c r="AE4411" i="7"/>
  <c r="AE4136" i="7"/>
  <c r="AE3766" i="7"/>
  <c r="AE3005" i="7"/>
  <c r="AE5759" i="7"/>
  <c r="AE5550" i="7"/>
  <c r="AE5288" i="7"/>
  <c r="AE5078" i="7"/>
  <c r="AE4817" i="7"/>
  <c r="AE4578" i="7"/>
  <c r="AE4235" i="7"/>
  <c r="AE3961" i="7"/>
  <c r="AE3545" i="7"/>
  <c r="AE4628" i="7"/>
  <c r="AE4342" i="7"/>
  <c r="AE4114" i="7"/>
  <c r="AE3811" i="7"/>
  <c r="AE3516" i="7"/>
  <c r="AE4523" i="7"/>
  <c r="AE4295" i="7"/>
  <c r="AE4009" i="7"/>
  <c r="AE3752" i="7"/>
  <c r="AE2557" i="7"/>
  <c r="AE5632" i="7"/>
  <c r="AE5392" i="7"/>
  <c r="AE5200" i="7"/>
  <c r="AE4960" i="7"/>
  <c r="AE4768" i="7"/>
  <c r="AE4514" i="7"/>
  <c r="AE4305" i="7"/>
  <c r="AE4043" i="7"/>
  <c r="AE3834" i="7"/>
  <c r="AE3572" i="7"/>
  <c r="AE3351" i="7"/>
  <c r="AE3040" i="7"/>
  <c r="AE2708" i="7"/>
  <c r="AE3364" i="7"/>
  <c r="AE3122" i="7"/>
  <c r="AE2730" i="7"/>
  <c r="AE3349" i="7"/>
  <c r="AE3037" i="7"/>
  <c r="AE2704" i="7"/>
  <c r="AE3277" i="7"/>
  <c r="AE3017" i="7"/>
  <c r="AE2579" i="7"/>
  <c r="AE3698" i="7"/>
  <c r="AE3433" i="7"/>
  <c r="AE3119" i="7"/>
  <c r="AE2723" i="7"/>
  <c r="AE3227" i="7"/>
  <c r="AE2853" i="7"/>
  <c r="AE3302" i="7"/>
  <c r="AE2935" i="7"/>
  <c r="AE3590" i="7"/>
  <c r="AE3301" i="7"/>
  <c r="AE2974" i="7"/>
  <c r="AE3456" i="7"/>
  <c r="AE3145" i="7"/>
  <c r="AE2762" i="7"/>
  <c r="AE3284" i="7"/>
  <c r="AE2950" i="7"/>
  <c r="AE3875" i="7"/>
  <c r="AE3613" i="7"/>
  <c r="AE3340" i="7"/>
  <c r="AE3007" i="7"/>
  <c r="AE2562" i="7"/>
  <c r="AE4431" i="7"/>
  <c r="AE4191" i="7"/>
  <c r="AE3939" i="7"/>
  <c r="AE3699" i="7"/>
  <c r="AE3457" i="7"/>
  <c r="AE3172" i="7"/>
  <c r="AE2836" i="7"/>
  <c r="AE2279" i="7"/>
  <c r="AE2581" i="7"/>
  <c r="AE2449" i="7"/>
  <c r="AE2055" i="7"/>
  <c r="AE2466" i="7"/>
  <c r="AE2133" i="7"/>
  <c r="AE2528" i="7"/>
  <c r="AE2212" i="7"/>
  <c r="AE3084" i="7"/>
  <c r="AE2824" i="7"/>
  <c r="AE2544" i="7"/>
  <c r="AE2209" i="7"/>
  <c r="AE1378" i="7"/>
  <c r="AE2103" i="7"/>
  <c r="AE2291" i="7"/>
  <c r="AE1681" i="7"/>
  <c r="AE2847" i="7"/>
  <c r="AE2569" i="7"/>
  <c r="AE2252" i="7"/>
  <c r="AE1528" i="7"/>
  <c r="AE3080" i="7"/>
  <c r="AE2807" i="7"/>
  <c r="AE2524" i="7"/>
  <c r="AE2149" i="7"/>
  <c r="AE1189" i="7"/>
  <c r="AE1946" i="7"/>
  <c r="AE3390" i="7"/>
  <c r="AE3150" i="7"/>
  <c r="AE2883" i="7"/>
  <c r="AE2608" i="7"/>
  <c r="AE2286" i="7"/>
  <c r="AE1666" i="7"/>
  <c r="AE2116" i="7"/>
  <c r="AE2432" i="7"/>
  <c r="AE2001" i="7"/>
  <c r="AE2376" i="7"/>
  <c r="AE2127" i="7"/>
  <c r="AE1790" i="7"/>
  <c r="AE1363" i="7"/>
  <c r="AE2151" i="7"/>
  <c r="AE1679" i="7"/>
  <c r="AE1051" i="7"/>
  <c r="AE1335" i="7"/>
  <c r="AE2611" i="7"/>
  <c r="AE2239" i="7"/>
  <c r="AE1823" i="7"/>
  <c r="AE1235" i="7"/>
  <c r="AE1234" i="7"/>
  <c r="AE2717" i="7"/>
  <c r="AE2345" i="7"/>
  <c r="AE1977" i="7"/>
  <c r="AE1436" i="7"/>
  <c r="AE2157" i="7"/>
  <c r="AE1690" i="7"/>
  <c r="AE629" i="7"/>
  <c r="AE1279" i="7"/>
  <c r="AE2154" i="7"/>
  <c r="AE1642" i="7"/>
  <c r="AE569" i="7"/>
  <c r="AE1525" i="7"/>
  <c r="AE2031" i="7"/>
  <c r="AE1571" i="7"/>
  <c r="AE149" i="7"/>
  <c r="AE1821" i="7"/>
  <c r="AE1211" i="7"/>
  <c r="AE1650" i="7"/>
  <c r="AE1254" i="7"/>
  <c r="AE1841" i="7"/>
  <c r="AE1445" i="7"/>
  <c r="AE821" i="7"/>
  <c r="AE1202" i="7"/>
  <c r="AE1848" i="7"/>
  <c r="AE1380" i="7"/>
  <c r="AE219" i="7"/>
  <c r="AE51" i="7"/>
  <c r="AE448" i="7"/>
  <c r="AE914" i="7"/>
  <c r="AE314" i="7"/>
  <c r="AE757" i="7"/>
  <c r="AE600" i="7"/>
  <c r="AE718" i="7"/>
  <c r="AE476" i="7"/>
  <c r="AE5130" i="7"/>
  <c r="AE4823" i="7"/>
  <c r="AE5790" i="7"/>
  <c r="AE5562" i="7"/>
  <c r="AE5336" i="7"/>
  <c r="AE5109" i="7"/>
  <c r="AE4774" i="7"/>
  <c r="AE5995" i="7"/>
  <c r="AE5789" i="7"/>
  <c r="AE5561" i="7"/>
  <c r="AE5335" i="7"/>
  <c r="AE5108" i="7"/>
  <c r="AE4769" i="7"/>
  <c r="AE5961" i="7"/>
  <c r="AE5749" i="7"/>
  <c r="AE5521" i="7"/>
  <c r="AE5295" i="7"/>
  <c r="AE5063" i="7"/>
  <c r="AE4662" i="7"/>
  <c r="AE8145" i="7"/>
  <c r="AE8001" i="7"/>
  <c r="AE7857" i="7"/>
  <c r="AE7713" i="7"/>
  <c r="AE7569" i="7"/>
  <c r="AE7425" i="7"/>
  <c r="AE7281" i="7"/>
  <c r="AE7137" i="7"/>
  <c r="AE6993" i="7"/>
  <c r="AE6849" i="7"/>
  <c r="AE6705" i="7"/>
  <c r="AE6540" i="7"/>
  <c r="AE6367" i="7"/>
  <c r="AE6195" i="7"/>
  <c r="AE6022" i="7"/>
  <c r="AE5821" i="7"/>
  <c r="AE5595" i="7"/>
  <c r="AE5370" i="7"/>
  <c r="AE5143" i="7"/>
  <c r="AE4855" i="7"/>
  <c r="AE5802" i="7"/>
  <c r="AE5575" i="7"/>
  <c r="AE5349" i="7"/>
  <c r="AE5123" i="7"/>
  <c r="AE4805" i="7"/>
  <c r="AE6192" i="7"/>
  <c r="AE6019" i="7"/>
  <c r="AE5819" i="7"/>
  <c r="AE5593" i="7"/>
  <c r="AE5365" i="7"/>
  <c r="AE5139" i="7"/>
  <c r="AE4847" i="7"/>
  <c r="AE5817" i="7"/>
  <c r="AE5592" i="7"/>
  <c r="AE5364" i="7"/>
  <c r="AE5138" i="7"/>
  <c r="AE4846" i="7"/>
  <c r="AE6031" i="7"/>
  <c r="AE5833" i="7"/>
  <c r="AE5609" i="7"/>
  <c r="AE5383" i="7"/>
  <c r="AE5155" i="7"/>
  <c r="AE4885" i="7"/>
  <c r="AE6001" i="7"/>
  <c r="AE5795" i="7"/>
  <c r="AE5569" i="7"/>
  <c r="AE5343" i="7"/>
  <c r="AE5114" i="7"/>
  <c r="AE4788" i="7"/>
  <c r="AE6650" i="7"/>
  <c r="AE6506" i="7"/>
  <c r="AE6362" i="7"/>
  <c r="AE6218" i="7"/>
  <c r="AE6074" i="7"/>
  <c r="AE5918" i="7"/>
  <c r="AE5739" i="7"/>
  <c r="AE5551" i="7"/>
  <c r="AE5362" i="7"/>
  <c r="AE5174" i="7"/>
  <c r="AE4957" i="7"/>
  <c r="AE4686" i="7"/>
  <c r="AE4315" i="7"/>
  <c r="AE3944" i="7"/>
  <c r="AE3477" i="7"/>
  <c r="AE3942" i="7"/>
  <c r="AE3475" i="7"/>
  <c r="AE4646" i="7"/>
  <c r="AE4277" i="7"/>
  <c r="AE3905" i="7"/>
  <c r="AE3251" i="7"/>
  <c r="AE3904" i="7"/>
  <c r="AE3219" i="7"/>
  <c r="AE3902" i="7"/>
  <c r="AE3189" i="7"/>
  <c r="AE4610" i="7"/>
  <c r="AE4242" i="7"/>
  <c r="AE3861" i="7"/>
  <c r="AE2617" i="7"/>
  <c r="AE6512" i="7"/>
  <c r="AE6368" i="7"/>
  <c r="AE6224" i="7"/>
  <c r="AE6080" i="7"/>
  <c r="AE5926" i="7"/>
  <c r="AE5747" i="7"/>
  <c r="AE5558" i="7"/>
  <c r="AE5371" i="7"/>
  <c r="AE5181" i="7"/>
  <c r="AE4969" i="7"/>
  <c r="AE4574" i="7"/>
  <c r="AE4020" i="7"/>
  <c r="AE4173" i="7"/>
  <c r="AE3542" i="7"/>
  <c r="AE4508" i="7"/>
  <c r="AE3955" i="7"/>
  <c r="AE4139" i="7"/>
  <c r="AE3488" i="7"/>
  <c r="AE3693" i="7"/>
  <c r="AE4625" i="7"/>
  <c r="AE4070" i="7"/>
  <c r="AE2906" i="7"/>
  <c r="AE4556" i="7"/>
  <c r="AE4186" i="7"/>
  <c r="AE3796" i="7"/>
  <c r="AE4992" i="7"/>
  <c r="AE4707" i="7"/>
  <c r="AE4343" i="7"/>
  <c r="AE3972" i="7"/>
  <c r="AE3517" i="7"/>
  <c r="AE4928" i="7"/>
  <c r="AE4627" i="7"/>
  <c r="AE4259" i="7"/>
  <c r="AE3883" i="7"/>
  <c r="AE2986" i="7"/>
  <c r="AE4763" i="7"/>
  <c r="AE4415" i="7"/>
  <c r="AE4044" i="7"/>
  <c r="AE3622" i="7"/>
  <c r="AE5874" i="7"/>
  <c r="AE5643" i="7"/>
  <c r="AE5408" i="7"/>
  <c r="AE5172" i="7"/>
  <c r="AE4937" i="7"/>
  <c r="AE4700" i="7"/>
  <c r="AE4392" i="7"/>
  <c r="AE4085" i="7"/>
  <c r="AE3746" i="7"/>
  <c r="AE5968" i="7"/>
  <c r="AE5746" i="7"/>
  <c r="AE5510" i="7"/>
  <c r="AE5275" i="7"/>
  <c r="AE5039" i="7"/>
  <c r="AE4803" i="7"/>
  <c r="AE4526" i="7"/>
  <c r="AE4219" i="7"/>
  <c r="AE3910" i="7"/>
  <c r="AE3521" i="7"/>
  <c r="AE4585" i="7"/>
  <c r="AE4328" i="7"/>
  <c r="AE4072" i="7"/>
  <c r="AE3792" i="7"/>
  <c r="AE3430" i="7"/>
  <c r="AE4509" i="7"/>
  <c r="AE4252" i="7"/>
  <c r="AE3995" i="7"/>
  <c r="AE3700" i="7"/>
  <c r="AE5812" i="7"/>
  <c r="AE5596" i="7"/>
  <c r="AE5380" i="7"/>
  <c r="AE5164" i="7"/>
  <c r="AE4948" i="7"/>
  <c r="AE4732" i="7"/>
  <c r="AE4501" i="7"/>
  <c r="AE4266" i="7"/>
  <c r="AE4030" i="7"/>
  <c r="AE3794" i="7"/>
  <c r="AE3559" i="7"/>
  <c r="AE3309" i="7"/>
  <c r="AE3023" i="7"/>
  <c r="AE2637" i="7"/>
  <c r="AE3350" i="7"/>
  <c r="AE3074" i="7"/>
  <c r="AE2706" i="7"/>
  <c r="AE3307" i="7"/>
  <c r="AE3019" i="7"/>
  <c r="AE2634" i="7"/>
  <c r="AE3262" i="7"/>
  <c r="AE2959" i="7"/>
  <c r="AE2545" i="7"/>
  <c r="AE3685" i="7"/>
  <c r="AE3419" i="7"/>
  <c r="AE3103" i="7"/>
  <c r="AE2701" i="7"/>
  <c r="AE3180" i="7"/>
  <c r="AE2810" i="7"/>
  <c r="AE3256" i="7"/>
  <c r="AE2917" i="7"/>
  <c r="AE3577" i="7"/>
  <c r="AE3286" i="7"/>
  <c r="AE2954" i="7"/>
  <c r="AE3413" i="7"/>
  <c r="AE3112" i="7"/>
  <c r="AE2691" i="7"/>
  <c r="AE3268" i="7"/>
  <c r="AE2930" i="7"/>
  <c r="AE3862" i="7"/>
  <c r="AE3600" i="7"/>
  <c r="AE3297" i="7"/>
  <c r="AE2967" i="7"/>
  <c r="AE4659" i="7"/>
  <c r="AE4419" i="7"/>
  <c r="AE4179" i="7"/>
  <c r="AE3927" i="7"/>
  <c r="AE3687" i="7"/>
  <c r="AE3418" i="7"/>
  <c r="AE3144" i="7"/>
  <c r="AE2776" i="7"/>
  <c r="AE2188" i="7"/>
  <c r="AE2560" i="7"/>
  <c r="AE2416" i="7"/>
  <c r="AE1898" i="7"/>
  <c r="AE2366" i="7"/>
  <c r="AE1825" i="7"/>
  <c r="AE2461" i="7"/>
  <c r="AE2107" i="7"/>
  <c r="AE3072" i="7"/>
  <c r="AE2811" i="7"/>
  <c r="AE2530" i="7"/>
  <c r="AE2130" i="7"/>
  <c r="AE711" i="7"/>
  <c r="AE2022" i="7"/>
  <c r="AE2274" i="7"/>
  <c r="AE1640" i="7"/>
  <c r="AE2834" i="7"/>
  <c r="AE2555" i="7"/>
  <c r="AE2176" i="7"/>
  <c r="AE1358" i="7"/>
  <c r="AE3044" i="7"/>
  <c r="AE2794" i="7"/>
  <c r="AE2510" i="7"/>
  <c r="AE2123" i="7"/>
  <c r="AE2387" i="7"/>
  <c r="AE1843" i="7"/>
  <c r="AE3366" i="7"/>
  <c r="AE3114" i="7"/>
  <c r="AE2870" i="7"/>
  <c r="AE2594" i="7"/>
  <c r="AE2266" i="7"/>
  <c r="AE1624" i="7"/>
  <c r="AE2037" i="7"/>
  <c r="AE2399" i="7"/>
  <c r="AE1905" i="7"/>
  <c r="AE2364" i="7"/>
  <c r="AE2114" i="7"/>
  <c r="AE1768" i="7"/>
  <c r="AE1342" i="7"/>
  <c r="AE2138" i="7"/>
  <c r="AE1658" i="7"/>
  <c r="AE209" i="7"/>
  <c r="AE1267" i="7"/>
  <c r="AE2587" i="7"/>
  <c r="AE2226" i="7"/>
  <c r="AE1802" i="7"/>
  <c r="AE1101" i="7"/>
  <c r="AE1151" i="7"/>
  <c r="AE2693" i="7"/>
  <c r="AE2333" i="7"/>
  <c r="AE1962" i="7"/>
  <c r="AE1329" i="7"/>
  <c r="AE2118" i="7"/>
  <c r="AE1647" i="7"/>
  <c r="AE365" i="7"/>
  <c r="AE1251" i="7"/>
  <c r="AE2089" i="7"/>
  <c r="AE1579" i="7"/>
  <c r="AE2032" i="7"/>
  <c r="AE1509" i="7"/>
  <c r="AE2019" i="7"/>
  <c r="AE1475" i="7"/>
  <c r="AE2194" i="7"/>
  <c r="AE1789" i="7"/>
  <c r="AE1191" i="7"/>
  <c r="AE1626" i="7"/>
  <c r="AE1182" i="7"/>
  <c r="AE1805" i="7"/>
  <c r="AE1409" i="7"/>
  <c r="AE749" i="7"/>
  <c r="AE1190" i="7"/>
  <c r="AE1776" i="7"/>
  <c r="AE1320" i="7"/>
  <c r="AE567" i="7"/>
  <c r="AE1012" i="7"/>
  <c r="AE436" i="7"/>
  <c r="AE818" i="7"/>
  <c r="AE242" i="7"/>
  <c r="AE709" i="7"/>
  <c r="AE480" i="7"/>
  <c r="AE598" i="7"/>
  <c r="AE356" i="7"/>
  <c r="AE6837" i="7"/>
  <c r="AE6693" i="7"/>
  <c r="AE6526" i="7"/>
  <c r="AE6353" i="7"/>
  <c r="AE6180" i="7"/>
  <c r="AE6007" i="7"/>
  <c r="AE5804" i="7"/>
  <c r="AE5577" i="7"/>
  <c r="AE5350" i="7"/>
  <c r="AE5124" i="7"/>
  <c r="AE4809" i="7"/>
  <c r="AE5782" i="7"/>
  <c r="AE5556" i="7"/>
  <c r="AE5330" i="7"/>
  <c r="AE5102" i="7"/>
  <c r="AE4758" i="7"/>
  <c r="AE6178" i="7"/>
  <c r="AE6005" i="7"/>
  <c r="AE5799" i="7"/>
  <c r="AE5573" i="7"/>
  <c r="AE5348" i="7"/>
  <c r="AE5122" i="7"/>
  <c r="AE4799" i="7"/>
  <c r="AE5797" i="7"/>
  <c r="AE5571" i="7"/>
  <c r="AE5346" i="7"/>
  <c r="AE5121" i="7"/>
  <c r="AE4798" i="7"/>
  <c r="AE6017" i="7"/>
  <c r="AE5816" i="7"/>
  <c r="AE5588" i="7"/>
  <c r="AE5363" i="7"/>
  <c r="AE5137" i="7"/>
  <c r="AE4838" i="7"/>
  <c r="AE5987" i="7"/>
  <c r="AE5777" i="7"/>
  <c r="AE5549" i="7"/>
  <c r="AE5324" i="7"/>
  <c r="AE5096" i="7"/>
  <c r="AE4742" i="7"/>
  <c r="AE6638" i="7"/>
  <c r="AE6494" i="7"/>
  <c r="AE6350" i="7"/>
  <c r="AE6206" i="7"/>
  <c r="AE6062" i="7"/>
  <c r="AE5904" i="7"/>
  <c r="AE5724" i="7"/>
  <c r="AE5534" i="7"/>
  <c r="AE5347" i="7"/>
  <c r="AE5158" i="7"/>
  <c r="AE4939" i="7"/>
  <c r="AE4654" i="7"/>
  <c r="AE4283" i="7"/>
  <c r="AE3916" i="7"/>
  <c r="AE3338" i="7"/>
  <c r="AE3911" i="7"/>
  <c r="AE3310" i="7"/>
  <c r="AE4617" i="7"/>
  <c r="AE4246" i="7"/>
  <c r="AE3866" i="7"/>
  <c r="AE2778" i="7"/>
  <c r="AE3865" i="7"/>
  <c r="AE2734" i="7"/>
  <c r="AE3864" i="7"/>
  <c r="AE2687" i="7"/>
  <c r="AE4579" i="7"/>
  <c r="AE4210" i="7"/>
  <c r="AE3824" i="7"/>
  <c r="AE6644" i="7"/>
  <c r="AE6500" i="7"/>
  <c r="AE6356" i="7"/>
  <c r="AE6212" i="7"/>
  <c r="AE6068" i="7"/>
  <c r="AE5912" i="7"/>
  <c r="AE5731" i="7"/>
  <c r="AE5543" i="7"/>
  <c r="AE5354" i="7"/>
  <c r="AE5166" i="7"/>
  <c r="AE4949" i="7"/>
  <c r="AE4544" i="7"/>
  <c r="AE3989" i="7"/>
  <c r="AE4141" i="7"/>
  <c r="AE3497" i="7"/>
  <c r="AE4480" i="7"/>
  <c r="AE3922" i="7"/>
  <c r="AE4106" i="7"/>
  <c r="AE3403" i="7"/>
  <c r="AE3655" i="7"/>
  <c r="AE4592" i="7"/>
  <c r="AE4039" i="7"/>
  <c r="AE4857" i="7"/>
  <c r="AE4535" i="7"/>
  <c r="AE4164" i="7"/>
  <c r="AE3772" i="7"/>
  <c r="AE4977" i="7"/>
  <c r="AE4690" i="7"/>
  <c r="AE4320" i="7"/>
  <c r="AE3950" i="7"/>
  <c r="AE3485" i="7"/>
  <c r="AE4913" i="7"/>
  <c r="AE4607" i="7"/>
  <c r="AE4236" i="7"/>
  <c r="AE3858" i="7"/>
  <c r="AE5031" i="7"/>
  <c r="AE4748" i="7"/>
  <c r="AE4393" i="7"/>
  <c r="AE4022" i="7"/>
  <c r="AE3589" i="7"/>
  <c r="AE5862" i="7"/>
  <c r="AE5630" i="7"/>
  <c r="AE5395" i="7"/>
  <c r="AE5159" i="7"/>
  <c r="AE4923" i="7"/>
  <c r="AE4683" i="7"/>
  <c r="AE4376" i="7"/>
  <c r="AE4067" i="7"/>
  <c r="AE3726" i="7"/>
  <c r="AE5956" i="7"/>
  <c r="AE5733" i="7"/>
  <c r="AE5497" i="7"/>
  <c r="AE5262" i="7"/>
  <c r="AE5026" i="7"/>
  <c r="AE4790" i="7"/>
  <c r="AE4510" i="7"/>
  <c r="AE4202" i="7"/>
  <c r="AE3889" i="7"/>
  <c r="AE3491" i="7"/>
  <c r="AE4571" i="7"/>
  <c r="AE4314" i="7"/>
  <c r="AE4057" i="7"/>
  <c r="AE3775" i="7"/>
  <c r="AE3324" i="7"/>
  <c r="AE4495" i="7"/>
  <c r="AE4237" i="7"/>
  <c r="AE3981" i="7"/>
  <c r="AE3682" i="7"/>
  <c r="AE5800" i="7"/>
  <c r="AE5584" i="7"/>
  <c r="AE5368" i="7"/>
  <c r="AE5152" i="7"/>
  <c r="AE4936" i="7"/>
  <c r="AE4720" i="7"/>
  <c r="AE4488" i="7"/>
  <c r="AE4253" i="7"/>
  <c r="AE4017" i="7"/>
  <c r="AE3781" i="7"/>
  <c r="AE3546" i="7"/>
  <c r="AE3295" i="7"/>
  <c r="AE3003" i="7"/>
  <c r="AE2615" i="7"/>
  <c r="AE3336" i="7"/>
  <c r="AE3057" i="7"/>
  <c r="AE2682" i="7"/>
  <c r="AE3292" i="7"/>
  <c r="AE3001" i="7"/>
  <c r="AE2610" i="7"/>
  <c r="AE3245" i="7"/>
  <c r="AE2941" i="7"/>
  <c r="AE1739" i="7"/>
  <c r="AE3672" i="7"/>
  <c r="AE3375" i="7"/>
  <c r="AE3069" i="7"/>
  <c r="AE2631" i="7"/>
  <c r="AE3165" i="7"/>
  <c r="AE2788" i="7"/>
  <c r="AE3241" i="7"/>
  <c r="AE2893" i="7"/>
  <c r="AE3538" i="7"/>
  <c r="AE3255" i="7"/>
  <c r="AE2892" i="7"/>
  <c r="AE3399" i="7"/>
  <c r="AE3097" i="7"/>
  <c r="AE2667" i="7"/>
  <c r="AE3253" i="7"/>
  <c r="AE2867" i="7"/>
  <c r="AE3836" i="7"/>
  <c r="AE3561" i="7"/>
  <c r="AE3283" i="7"/>
  <c r="AE2947" i="7"/>
  <c r="AE4647" i="7"/>
  <c r="AE4407" i="7"/>
  <c r="AE4143" i="7"/>
  <c r="AE3903" i="7"/>
  <c r="AE3651" i="7"/>
  <c r="AE3405" i="7"/>
  <c r="AE3130" i="7"/>
  <c r="AE2758" i="7"/>
  <c r="AE2083" i="7"/>
  <c r="AE2495" i="7"/>
  <c r="AE2332" i="7"/>
  <c r="AE2533" i="7"/>
  <c r="AE2315" i="7"/>
  <c r="AE1559" i="7"/>
  <c r="AE2433" i="7"/>
  <c r="AE1994" i="7"/>
  <c r="AE3036" i="7"/>
  <c r="AE2785" i="7"/>
  <c r="AE2486" i="7"/>
  <c r="AE2104" i="7"/>
  <c r="AE2440" i="7"/>
  <c r="AE1989" i="7"/>
  <c r="AE2253" i="7"/>
  <c r="AE1448" i="7"/>
  <c r="AE2808" i="7"/>
  <c r="AE2511" i="7"/>
  <c r="AE2150" i="7"/>
  <c r="AE1216" i="7"/>
  <c r="AE3032" i="7"/>
  <c r="AE2781" i="7"/>
  <c r="AE2468" i="7"/>
  <c r="AE2070" i="7"/>
  <c r="AE2339" i="7"/>
  <c r="AE1801" i="7"/>
  <c r="AE3354" i="7"/>
  <c r="AE3102" i="7"/>
  <c r="AE2857" i="7"/>
  <c r="AE2552" i="7"/>
  <c r="AE2222" i="7"/>
  <c r="AE1423" i="7"/>
  <c r="AE2005" i="7"/>
  <c r="AE2384" i="7"/>
  <c r="AE1873" i="7"/>
  <c r="AE2352" i="7"/>
  <c r="AE2075" i="7"/>
  <c r="AE1726" i="7"/>
  <c r="AE1275" i="7"/>
  <c r="AE2099" i="7"/>
  <c r="AE1616" i="7"/>
  <c r="AE1269" i="7"/>
  <c r="AE1237" i="7"/>
  <c r="AE2527" i="7"/>
  <c r="AE2187" i="7"/>
  <c r="AE1760" i="7"/>
  <c r="AE1071" i="7"/>
  <c r="AE1125" i="7"/>
  <c r="AE2633" i="7"/>
  <c r="AE2297" i="7"/>
  <c r="AE1929" i="7"/>
  <c r="AE1307" i="7"/>
  <c r="AE2105" i="7"/>
  <c r="AE1543" i="7"/>
  <c r="AE1227" i="7"/>
  <c r="AE1197" i="7"/>
  <c r="AE2076" i="7"/>
  <c r="AE1558" i="7"/>
  <c r="AE1960" i="7"/>
  <c r="AE1444" i="7"/>
  <c r="AE1995" i="7"/>
  <c r="AE1460" i="7"/>
  <c r="AE2182" i="7"/>
  <c r="AE1693" i="7"/>
  <c r="AE1108" i="7"/>
  <c r="AE1602" i="7"/>
  <c r="AE1170" i="7"/>
  <c r="AE1781" i="7"/>
  <c r="AE1337" i="7"/>
  <c r="AE533" i="7"/>
  <c r="AE1154" i="7"/>
  <c r="AE1752" i="7"/>
  <c r="AE1308" i="7"/>
  <c r="AE413" i="7"/>
  <c r="AE940" i="7"/>
  <c r="AE388" i="7"/>
  <c r="AE794" i="7"/>
  <c r="AE218" i="7"/>
  <c r="AE541" i="7"/>
  <c r="AE240" i="7"/>
  <c r="AE214" i="7"/>
  <c r="AE1003" i="7"/>
  <c r="AE295" i="7"/>
  <c r="AE570" i="7"/>
  <c r="AE259" i="7"/>
  <c r="AE522" i="7"/>
  <c r="AE163" i="7"/>
  <c r="AE438" i="7"/>
  <c r="AE619" i="7"/>
  <c r="AE882" i="7"/>
  <c r="AE547" i="7"/>
  <c r="AE810" i="7"/>
  <c r="AE767" i="7"/>
  <c r="AE515" i="7"/>
  <c r="AE275" i="7"/>
  <c r="AE35" i="7"/>
  <c r="AE766" i="7"/>
  <c r="AE526" i="7"/>
  <c r="AE286" i="7"/>
  <c r="AE34" i="7"/>
  <c r="AE777" i="7"/>
  <c r="AE537" i="7"/>
  <c r="AE297" i="7"/>
  <c r="AE33" i="7"/>
  <c r="AE788" i="7"/>
  <c r="AE548" i="7"/>
  <c r="AE296" i="7"/>
  <c r="AE44" i="7"/>
  <c r="AE811" i="7"/>
  <c r="AE571" i="7"/>
  <c r="AE307" i="7"/>
  <c r="AE67" i="7"/>
  <c r="AE834" i="7"/>
  <c r="AE582" i="7"/>
  <c r="AE330" i="7"/>
  <c r="AH1025" i="7"/>
  <c r="AH785" i="7"/>
  <c r="AH561" i="7"/>
  <c r="AH281" i="7"/>
  <c r="AH982" i="7"/>
  <c r="AH814" i="7"/>
  <c r="AH634" i="7"/>
  <c r="AH466" i="7"/>
  <c r="AH298" i="7"/>
  <c r="AH118" i="7"/>
  <c r="AH1016" i="7"/>
  <c r="AH836" i="7"/>
  <c r="AH668" i="7"/>
  <c r="AH500" i="7"/>
  <c r="AH320" i="7"/>
  <c r="AH152" i="7"/>
  <c r="AH31" i="7"/>
  <c r="AH378" i="7"/>
  <c r="AH210" i="7"/>
  <c r="AH30" i="7"/>
  <c r="AH928" i="7"/>
  <c r="AH748" i="7"/>
  <c r="AH580" i="7"/>
  <c r="AH412" i="7"/>
  <c r="AH232" i="7"/>
  <c r="AH64" i="7"/>
  <c r="AH49" i="7"/>
  <c r="AH396" i="7"/>
  <c r="AH204" i="7"/>
  <c r="AE696" i="7"/>
  <c r="AE456" i="7"/>
  <c r="AE192" i="7"/>
  <c r="AE971" i="7"/>
  <c r="AE731" i="7"/>
  <c r="AE479" i="7"/>
  <c r="AE227" i="7"/>
  <c r="AE982" i="7"/>
  <c r="AE742" i="7"/>
  <c r="AE478" i="7"/>
  <c r="AE238" i="7"/>
  <c r="AE993" i="7"/>
  <c r="AE741" i="7"/>
  <c r="AE489" i="7"/>
  <c r="AE249" i="7"/>
  <c r="AE1004" i="7"/>
  <c r="AE740" i="7"/>
  <c r="AE500" i="7"/>
  <c r="AE260" i="7"/>
  <c r="AE1015" i="7"/>
  <c r="AE763" i="7"/>
  <c r="AE523" i="7"/>
  <c r="AE283" i="7"/>
  <c r="AE19" i="7"/>
  <c r="AE786" i="7"/>
  <c r="AE546" i="7"/>
  <c r="AE258" i="7"/>
  <c r="AE234" i="7"/>
  <c r="AE637" i="7"/>
  <c r="AE397" i="7"/>
  <c r="AE157" i="7"/>
  <c r="AE900" i="7"/>
  <c r="AE648" i="7"/>
  <c r="AE408" i="7"/>
  <c r="AE168" i="7"/>
  <c r="AE923" i="7"/>
  <c r="AE683" i="7"/>
  <c r="AE443" i="7"/>
  <c r="AE191" i="7"/>
  <c r="AE934" i="7"/>
  <c r="AE694" i="7"/>
  <c r="AE454" i="7"/>
  <c r="AE190" i="7"/>
  <c r="AE945" i="7"/>
  <c r="AE705" i="7"/>
  <c r="AE453" i="7"/>
  <c r="AE201" i="7"/>
  <c r="AE956" i="7"/>
  <c r="AE716" i="7"/>
  <c r="AE452" i="7"/>
  <c r="AE212" i="7"/>
  <c r="AE979" i="7"/>
  <c r="AE727" i="7"/>
  <c r="AE475" i="7"/>
  <c r="AE235" i="7"/>
  <c r="AE1002" i="7"/>
  <c r="AE738" i="7"/>
  <c r="AE498" i="7"/>
  <c r="AE186" i="7"/>
  <c r="AE625" i="7"/>
  <c r="AE373" i="7"/>
  <c r="AE133" i="7"/>
  <c r="AE888" i="7"/>
  <c r="AE624" i="7"/>
  <c r="AE384" i="7"/>
  <c r="AE144" i="7"/>
  <c r="AE911" i="7"/>
  <c r="AE659" i="7"/>
  <c r="AE419" i="7"/>
  <c r="AE179" i="7"/>
  <c r="AE910" i="7"/>
  <c r="AE670" i="7"/>
  <c r="AE430" i="7"/>
  <c r="AE178" i="7"/>
  <c r="AE921" i="7"/>
  <c r="AE681" i="7"/>
  <c r="AE441" i="7"/>
  <c r="AE177" i="7"/>
  <c r="AE932" i="7"/>
  <c r="AE692" i="7"/>
  <c r="AE440" i="7"/>
  <c r="AE188" i="7"/>
  <c r="AE955" i="7"/>
  <c r="AE715" i="7"/>
  <c r="AE451" i="7"/>
  <c r="AE211" i="7"/>
  <c r="AE978" i="7"/>
  <c r="AE726" i="7"/>
  <c r="AE474" i="7"/>
  <c r="AE150" i="7"/>
  <c r="AH132" i="7"/>
  <c r="AE899" i="7"/>
  <c r="AE635" i="7"/>
  <c r="AE395" i="7"/>
  <c r="AE155" i="7"/>
  <c r="AE898" i="7"/>
  <c r="AE646" i="7"/>
  <c r="AE406" i="7"/>
  <c r="AE166" i="7"/>
  <c r="AE897" i="7"/>
  <c r="AE657" i="7"/>
  <c r="AE417" i="7"/>
  <c r="AE165" i="7"/>
  <c r="AE908" i="7"/>
  <c r="AE668" i="7"/>
  <c r="AE428" i="7"/>
  <c r="AE164" i="7"/>
  <c r="AE931" i="7"/>
  <c r="AE691" i="7"/>
  <c r="AE439" i="7"/>
  <c r="AE187" i="7"/>
  <c r="AE954" i="7"/>
  <c r="AE714" i="7"/>
  <c r="AE450" i="7"/>
  <c r="AE138" i="7"/>
  <c r="AH1111" i="7"/>
  <c r="AH913" i="7"/>
  <c r="AH673" i="7"/>
  <c r="AH425" i="7"/>
  <c r="AH117" i="7"/>
  <c r="AH898" i="7"/>
  <c r="AH730" i="7"/>
  <c r="AH550" i="7"/>
  <c r="AH382" i="7"/>
  <c r="AH202" i="7"/>
  <c r="AH34" i="7"/>
  <c r="AH932" i="7"/>
  <c r="AH752" i="7"/>
  <c r="AH584" i="7"/>
  <c r="AH404" i="7"/>
  <c r="AH236" i="7"/>
  <c r="AH68" i="7"/>
  <c r="AH462" i="7"/>
  <c r="AH294" i="7"/>
  <c r="AH114" i="7"/>
  <c r="AH1012" i="7"/>
  <c r="AH844" i="7"/>
  <c r="AH664" i="7"/>
  <c r="AH496" i="7"/>
  <c r="AH316" i="7"/>
  <c r="AH148" i="7"/>
  <c r="AH27" i="7"/>
  <c r="AH480" i="7"/>
  <c r="AH312" i="7"/>
  <c r="AH120" i="7"/>
  <c r="Y76" i="7"/>
  <c r="AJ103" i="2" s="1"/>
  <c r="AK103" i="2" s="1"/>
  <c r="AE816" i="7"/>
  <c r="AE576" i="7"/>
  <c r="AE324" i="7"/>
  <c r="AE72" i="7"/>
  <c r="AE851" i="7"/>
  <c r="AE611" i="7"/>
  <c r="AE347" i="7"/>
  <c r="AE107" i="7"/>
  <c r="AE862" i="7"/>
  <c r="AE610" i="7"/>
  <c r="AE358" i="7"/>
  <c r="AE118" i="7"/>
  <c r="AE873" i="7"/>
  <c r="AE609" i="7"/>
  <c r="AE369" i="7"/>
  <c r="AE129" i="7"/>
  <c r="AE872" i="7"/>
  <c r="AE620" i="7"/>
  <c r="AE380" i="7"/>
  <c r="AE140" i="7"/>
  <c r="AE883" i="7"/>
  <c r="AE643" i="7"/>
  <c r="AE403" i="7"/>
  <c r="AE151" i="7"/>
  <c r="AE906" i="7"/>
  <c r="AE666" i="7"/>
  <c r="AE426" i="7"/>
  <c r="AE517" i="7"/>
  <c r="AE277" i="7"/>
  <c r="AE37" i="7"/>
  <c r="AE768" i="7"/>
  <c r="AE528" i="7"/>
  <c r="AE288" i="7"/>
  <c r="AE36" i="7"/>
  <c r="AE803" i="7"/>
  <c r="AE563" i="7"/>
  <c r="AE323" i="7"/>
  <c r="AE59" i="7"/>
  <c r="AE814" i="7"/>
  <c r="AE574" i="7"/>
  <c r="AE322" i="7"/>
  <c r="AE70" i="7"/>
  <c r="AE825" i="7"/>
  <c r="AE585" i="7"/>
  <c r="AE321" i="7"/>
  <c r="AE81" i="7"/>
  <c r="AE836" i="7"/>
  <c r="AE584" i="7"/>
  <c r="AE332" i="7"/>
  <c r="AE92" i="7"/>
  <c r="AE859" i="7"/>
  <c r="AE595" i="7"/>
  <c r="AE355" i="7"/>
  <c r="AE115" i="7"/>
  <c r="AE870" i="7"/>
  <c r="AE618" i="7"/>
  <c r="AE378" i="7"/>
  <c r="AE493" i="7"/>
  <c r="AE253" i="7"/>
  <c r="AE1008" i="7"/>
  <c r="AE756" i="7"/>
  <c r="AE504" i="7"/>
  <c r="AE264" i="7"/>
  <c r="AE24" i="7"/>
  <c r="AE779" i="7"/>
  <c r="AE539" i="7"/>
  <c r="AE299" i="7"/>
  <c r="AE47" i="7"/>
  <c r="AE790" i="7"/>
  <c r="AE550" i="7"/>
  <c r="AE310" i="7"/>
  <c r="AE46" i="7"/>
  <c r="AE801" i="7"/>
  <c r="AE561" i="7"/>
  <c r="AE309" i="7"/>
  <c r="AE57" i="7"/>
  <c r="AE812" i="7"/>
  <c r="AE572" i="7"/>
  <c r="AE308" i="7"/>
  <c r="AE68" i="7"/>
  <c r="AE835" i="7"/>
  <c r="AE583" i="7"/>
  <c r="AE331" i="7"/>
  <c r="AE91" i="7"/>
  <c r="AE858" i="7"/>
  <c r="AE594" i="7"/>
  <c r="AE354" i="7"/>
  <c r="AH786" i="7"/>
  <c r="AH594" i="7"/>
  <c r="AH365" i="7"/>
  <c r="AH119" i="7"/>
  <c r="AH1291" i="7"/>
  <c r="AH1147" i="7"/>
  <c r="AH993" i="7"/>
  <c r="AH801" i="7"/>
  <c r="AH609" i="7"/>
  <c r="AH385" i="7"/>
  <c r="AH137" i="7"/>
  <c r="AH934" i="7"/>
  <c r="AH790" i="7"/>
  <c r="AH646" i="7"/>
  <c r="AH502" i="7"/>
  <c r="AH358" i="7"/>
  <c r="AH214" i="7"/>
  <c r="AH70" i="7"/>
  <c r="AH992" i="7"/>
  <c r="AH848" i="7"/>
  <c r="AH704" i="7"/>
  <c r="AH560" i="7"/>
  <c r="AH416" i="7"/>
  <c r="AH272" i="7"/>
  <c r="AH128" i="7"/>
  <c r="AH43" i="7"/>
  <c r="AH414" i="7"/>
  <c r="AH270" i="7"/>
  <c r="AH126" i="7"/>
  <c r="AH29" i="7"/>
  <c r="AH904" i="7"/>
  <c r="AH760" i="7"/>
  <c r="AH616" i="7"/>
  <c r="AH472" i="7"/>
  <c r="AH328" i="7"/>
  <c r="AH184" i="7"/>
  <c r="AH40" i="7"/>
  <c r="AH61" i="7"/>
  <c r="AH432" i="7"/>
  <c r="AH288" i="7"/>
  <c r="AH144" i="7"/>
  <c r="AH108" i="7"/>
  <c r="AH228" i="7"/>
  <c r="AH84" i="7"/>
  <c r="AH690" i="7"/>
  <c r="AH489" i="7"/>
  <c r="AH242" i="7"/>
  <c r="AH1363" i="7"/>
  <c r="AH1219" i="7"/>
  <c r="AH1075" i="7"/>
  <c r="AH897" i="7"/>
  <c r="AH705" i="7"/>
  <c r="AH507" i="7"/>
  <c r="AH261" i="7"/>
  <c r="AH1006" i="7"/>
  <c r="AH862" i="7"/>
  <c r="AH718" i="7"/>
  <c r="AH574" i="7"/>
  <c r="AH430" i="7"/>
  <c r="AH286" i="7"/>
  <c r="AH142" i="7"/>
  <c r="AH45" i="7"/>
  <c r="AH920" i="7"/>
  <c r="AH776" i="7"/>
  <c r="AH632" i="7"/>
  <c r="AH488" i="7"/>
  <c r="AH344" i="7"/>
  <c r="AH200" i="7"/>
  <c r="AH56" i="7"/>
  <c r="AH486" i="7"/>
  <c r="AH342" i="7"/>
  <c r="AH198" i="7"/>
  <c r="AH54" i="7"/>
  <c r="AH976" i="7"/>
  <c r="AH832" i="7"/>
  <c r="AH688" i="7"/>
  <c r="AH544" i="7"/>
  <c r="AH400" i="7"/>
  <c r="AH256" i="7"/>
  <c r="AH112" i="7"/>
  <c r="AH15" i="7"/>
  <c r="AH504" i="7"/>
  <c r="AH360" i="7"/>
  <c r="AH216" i="7"/>
  <c r="AH72" i="7"/>
  <c r="AE210" i="7"/>
  <c r="AE114" i="7"/>
  <c r="AE282" i="7"/>
  <c r="AE905" i="7"/>
  <c r="AE1936" i="7"/>
  <c r="AE1765" i="7"/>
  <c r="AE1573" i="7"/>
  <c r="AE1381" i="7"/>
  <c r="AE1161" i="7"/>
  <c r="AE185" i="7"/>
  <c r="AE1899" i="7"/>
  <c r="AE1715" i="7"/>
  <c r="AE1523" i="7"/>
  <c r="AE1331" i="7"/>
  <c r="AE1096" i="7"/>
  <c r="AE2206" i="7"/>
  <c r="AE2062" i="7"/>
  <c r="AE1918" i="7"/>
  <c r="AE1741" i="7"/>
  <c r="AE1549" i="7"/>
  <c r="AE1357" i="7"/>
  <c r="AE1129" i="7"/>
  <c r="AE1854" i="7"/>
  <c r="AE1710" i="7"/>
  <c r="AE1566" i="7"/>
  <c r="AE1422" i="7"/>
  <c r="AE1278" i="7"/>
  <c r="AE1134" i="7"/>
  <c r="AE831" i="7"/>
  <c r="AE1865" i="7"/>
  <c r="AE1721" i="7"/>
  <c r="AE1577" i="7"/>
  <c r="AE1433" i="7"/>
  <c r="AE1289" i="7"/>
  <c r="AE1145" i="7"/>
  <c r="AE893" i="7"/>
  <c r="AE29" i="7"/>
  <c r="AE161" i="7"/>
  <c r="AE1178" i="7"/>
  <c r="AE1032" i="7"/>
  <c r="AE231" i="7"/>
  <c r="AE1788" i="7"/>
  <c r="AE1644" i="7"/>
  <c r="AE1500" i="7"/>
  <c r="AE1356" i="7"/>
  <c r="AE1212" i="7"/>
  <c r="AE1068" i="7"/>
  <c r="AE435" i="7"/>
  <c r="AE207" i="7"/>
  <c r="AE1244" i="7"/>
  <c r="AE1100" i="7"/>
  <c r="AE627" i="7"/>
  <c r="AE976" i="7"/>
  <c r="AE832" i="7"/>
  <c r="AE688" i="7"/>
  <c r="AE544" i="7"/>
  <c r="AE400" i="7"/>
  <c r="AE256" i="7"/>
  <c r="AE112" i="7"/>
  <c r="AE998" i="7"/>
  <c r="AE854" i="7"/>
  <c r="AE710" i="7"/>
  <c r="AE566" i="7"/>
  <c r="AE422" i="7"/>
  <c r="AE278" i="7"/>
  <c r="AE134" i="7"/>
  <c r="AE1009" i="7"/>
  <c r="AE865" i="7"/>
  <c r="AE721" i="7"/>
  <c r="AE577" i="7"/>
  <c r="AE433" i="7"/>
  <c r="AE289" i="7"/>
  <c r="AE145" i="7"/>
  <c r="AE996" i="7"/>
  <c r="AE852" i="7"/>
  <c r="AE708" i="7"/>
  <c r="AE564" i="7"/>
  <c r="AE420" i="7"/>
  <c r="AE276" i="7"/>
  <c r="AE132" i="7"/>
  <c r="AE1007" i="7"/>
  <c r="AE863" i="7"/>
  <c r="AE719" i="7"/>
  <c r="AE575" i="7"/>
  <c r="AE431" i="7"/>
  <c r="AE287" i="7"/>
  <c r="AE143" i="7"/>
  <c r="AE994" i="7"/>
  <c r="AE850" i="7"/>
  <c r="AE706" i="7"/>
  <c r="AE562" i="7"/>
  <c r="AE418" i="7"/>
  <c r="AE274" i="7"/>
  <c r="AE130" i="7"/>
  <c r="AE981" i="7"/>
  <c r="AE837" i="7"/>
  <c r="AE693" i="7"/>
  <c r="AE549" i="7"/>
  <c r="AE405" i="7"/>
  <c r="AE261" i="7"/>
  <c r="AE117" i="7"/>
  <c r="AE968" i="7"/>
  <c r="AE824" i="7"/>
  <c r="AE680" i="7"/>
  <c r="AE536" i="7"/>
  <c r="AE392" i="7"/>
  <c r="AE248" i="7"/>
  <c r="AE104" i="7"/>
  <c r="AE967" i="7"/>
  <c r="AE823" i="7"/>
  <c r="AE679" i="7"/>
  <c r="AE535" i="7"/>
  <c r="AE391" i="7"/>
  <c r="AE247" i="7"/>
  <c r="AE103" i="7"/>
  <c r="AE966" i="7"/>
  <c r="AE822" i="7"/>
  <c r="AE678" i="7"/>
  <c r="AE534" i="7"/>
  <c r="AE390" i="7"/>
  <c r="AE246" i="7"/>
  <c r="AE102" i="7"/>
  <c r="AE90" i="7"/>
  <c r="AE1764" i="7"/>
  <c r="AE1620" i="7"/>
  <c r="AE1476" i="7"/>
  <c r="AE1332" i="7"/>
  <c r="AE1188" i="7"/>
  <c r="AE1044" i="7"/>
  <c r="AE291" i="7"/>
  <c r="AE63" i="7"/>
  <c r="AE1220" i="7"/>
  <c r="AE1076" i="7"/>
  <c r="AE483" i="7"/>
  <c r="AE952" i="7"/>
  <c r="AE808" i="7"/>
  <c r="AE664" i="7"/>
  <c r="AE520" i="7"/>
  <c r="AE376" i="7"/>
  <c r="AE232" i="7"/>
  <c r="AE88" i="7"/>
  <c r="AE974" i="7"/>
  <c r="AE830" i="7"/>
  <c r="AE686" i="7"/>
  <c r="AE542" i="7"/>
  <c r="AE398" i="7"/>
  <c r="AE254" i="7"/>
  <c r="AE110" i="7"/>
  <c r="AE985" i="7"/>
  <c r="AE841" i="7"/>
  <c r="AE697" i="7"/>
  <c r="AE553" i="7"/>
  <c r="AE409" i="7"/>
  <c r="AE265" i="7"/>
  <c r="AE121" i="7"/>
  <c r="AE972" i="7"/>
  <c r="AE828" i="7"/>
  <c r="AE684" i="7"/>
  <c r="AE540" i="7"/>
  <c r="AE396" i="7"/>
  <c r="AE252" i="7"/>
  <c r="AE108" i="7"/>
  <c r="AE983" i="7"/>
  <c r="AE839" i="7"/>
  <c r="AE695" i="7"/>
  <c r="AE551" i="7"/>
  <c r="AE407" i="7"/>
  <c r="AE263" i="7"/>
  <c r="AE119" i="7"/>
  <c r="AE970" i="7"/>
  <c r="AE826" i="7"/>
  <c r="AE682" i="7"/>
  <c r="AE538" i="7"/>
  <c r="AE394" i="7"/>
  <c r="AE250" i="7"/>
  <c r="AE106" i="7"/>
  <c r="AE957" i="7"/>
  <c r="AE813" i="7"/>
  <c r="AE669" i="7"/>
  <c r="AE525" i="7"/>
  <c r="AE381" i="7"/>
  <c r="AE237" i="7"/>
  <c r="AE93" i="7"/>
  <c r="AE944" i="7"/>
  <c r="AE800" i="7"/>
  <c r="AE656" i="7"/>
  <c r="AE512" i="7"/>
  <c r="AE368" i="7"/>
  <c r="AE224" i="7"/>
  <c r="AE80" i="7"/>
  <c r="AE943" i="7"/>
  <c r="AE799" i="7"/>
  <c r="AE655" i="7"/>
  <c r="AE511" i="7"/>
  <c r="AE367" i="7"/>
  <c r="AE223" i="7"/>
  <c r="AE79" i="7"/>
  <c r="AE942" i="7"/>
  <c r="AE798" i="7"/>
  <c r="AE654" i="7"/>
  <c r="AE510" i="7"/>
  <c r="AE366" i="7"/>
  <c r="AE222" i="7"/>
  <c r="AE78" i="7"/>
  <c r="AE66" i="7"/>
  <c r="AE1011" i="7"/>
  <c r="AE147" i="7"/>
  <c r="AE341" i="7"/>
  <c r="AE1196" i="7"/>
  <c r="AE1052" i="7"/>
  <c r="AE339" i="7"/>
  <c r="AE928" i="7"/>
  <c r="AE784" i="7"/>
  <c r="AE640" i="7"/>
  <c r="AE496" i="7"/>
  <c r="AE352" i="7"/>
  <c r="AE208" i="7"/>
  <c r="AE64" i="7"/>
  <c r="AE950" i="7"/>
  <c r="AE806" i="7"/>
  <c r="AE662" i="7"/>
  <c r="AE518" i="7"/>
  <c r="AE374" i="7"/>
  <c r="AE230" i="7"/>
  <c r="AE86" i="7"/>
  <c r="AE961" i="7"/>
  <c r="AE817" i="7"/>
  <c r="AE673" i="7"/>
  <c r="AE529" i="7"/>
  <c r="AE385" i="7"/>
  <c r="AE241" i="7"/>
  <c r="AE97" i="7"/>
  <c r="AE948" i="7"/>
  <c r="AE804" i="7"/>
  <c r="AE660" i="7"/>
  <c r="AE516" i="7"/>
  <c r="AE372" i="7"/>
  <c r="AE228" i="7"/>
  <c r="AE84" i="7"/>
  <c r="AE959" i="7"/>
  <c r="AE815" i="7"/>
  <c r="AE671" i="7"/>
  <c r="AE527" i="7"/>
  <c r="AE383" i="7"/>
  <c r="AE239" i="7"/>
  <c r="AE95" i="7"/>
  <c r="AE946" i="7"/>
  <c r="AE802" i="7"/>
  <c r="AE658" i="7"/>
  <c r="AE514" i="7"/>
  <c r="AE370" i="7"/>
  <c r="AE226" i="7"/>
  <c r="AE82" i="7"/>
  <c r="AE933" i="7"/>
  <c r="AE789" i="7"/>
  <c r="AE645" i="7"/>
  <c r="AE501" i="7"/>
  <c r="AE357" i="7"/>
  <c r="AE213" i="7"/>
  <c r="AE69" i="7"/>
  <c r="AE920" i="7"/>
  <c r="AE776" i="7"/>
  <c r="AE632" i="7"/>
  <c r="AE488" i="7"/>
  <c r="AE344" i="7"/>
  <c r="AE200" i="7"/>
  <c r="AE56" i="7"/>
  <c r="AE919" i="7"/>
  <c r="AE775" i="7"/>
  <c r="AE631" i="7"/>
  <c r="AE487" i="7"/>
  <c r="AE343" i="7"/>
  <c r="AE199" i="7"/>
  <c r="AE55" i="7"/>
  <c r="AE918" i="7"/>
  <c r="AE774" i="7"/>
  <c r="AE630" i="7"/>
  <c r="AE486" i="7"/>
  <c r="AE342" i="7"/>
  <c r="AE198" i="7"/>
  <c r="AE54" i="7"/>
  <c r="AE42" i="7"/>
  <c r="AE2008" i="7"/>
  <c r="AE1861" i="7"/>
  <c r="AE1669" i="7"/>
  <c r="AE1477" i="7"/>
  <c r="AE1283" i="7"/>
  <c r="AE1036" i="7"/>
  <c r="AE1971" i="7"/>
  <c r="AE1811" i="7"/>
  <c r="AE1619" i="7"/>
  <c r="AE1427" i="7"/>
  <c r="AE1221" i="7"/>
  <c r="AE725" i="7"/>
  <c r="AE2134" i="7"/>
  <c r="AE1990" i="7"/>
  <c r="AE1837" i="7"/>
  <c r="AE1645" i="7"/>
  <c r="AE1453" i="7"/>
  <c r="AE1252" i="7"/>
  <c r="AE927" i="7"/>
  <c r="AE1782" i="7"/>
  <c r="AE1638" i="7"/>
  <c r="AE1494" i="7"/>
  <c r="AE1350" i="7"/>
  <c r="AE1206" i="7"/>
  <c r="AE1062" i="7"/>
  <c r="AE399" i="7"/>
  <c r="AE1793" i="7"/>
  <c r="AE1649" i="7"/>
  <c r="AE1505" i="7"/>
  <c r="AE1361" i="7"/>
  <c r="AE1217" i="7"/>
  <c r="AE1073" i="7"/>
  <c r="AE461" i="7"/>
  <c r="AE171" i="7"/>
  <c r="AE1250" i="7"/>
  <c r="AE1106" i="7"/>
  <c r="AE663" i="7"/>
  <c r="AE1860" i="7"/>
  <c r="AE1716" i="7"/>
  <c r="AE1572" i="7"/>
  <c r="AE1428" i="7"/>
  <c r="AE1284" i="7"/>
  <c r="AE1140" i="7"/>
  <c r="AE867" i="7"/>
  <c r="AE65" i="7"/>
  <c r="AE197" i="7"/>
  <c r="AE1172" i="7"/>
  <c r="AE1025" i="7"/>
  <c r="AE195" i="7"/>
  <c r="AE904" i="7"/>
  <c r="AE760" i="7"/>
  <c r="AE616" i="7"/>
  <c r="AE472" i="7"/>
  <c r="AE328" i="7"/>
  <c r="AE184" i="7"/>
  <c r="AE40" i="7"/>
  <c r="AE926" i="7"/>
  <c r="AE782" i="7"/>
  <c r="AE638" i="7"/>
  <c r="AE494" i="7"/>
  <c r="AE350" i="7"/>
  <c r="AE206" i="7"/>
  <c r="AE62" i="7"/>
  <c r="AE937" i="7"/>
  <c r="AE793" i="7"/>
  <c r="AE649" i="7"/>
  <c r="AE505" i="7"/>
  <c r="AE361" i="7"/>
  <c r="AE217" i="7"/>
  <c r="AE73" i="7"/>
  <c r="AE924" i="7"/>
  <c r="AE780" i="7"/>
  <c r="AE636" i="7"/>
  <c r="AE492" i="7"/>
  <c r="AE348" i="7"/>
  <c r="AE204" i="7"/>
  <c r="AE60" i="7"/>
  <c r="AE935" i="7"/>
  <c r="AE791" i="7"/>
  <c r="AE647" i="7"/>
  <c r="AE503" i="7"/>
  <c r="AE359" i="7"/>
  <c r="AE215" i="7"/>
  <c r="AE71" i="7"/>
  <c r="AE922" i="7"/>
  <c r="AE778" i="7"/>
  <c r="AE634" i="7"/>
  <c r="AE490" i="7"/>
  <c r="AE346" i="7"/>
  <c r="AE202" i="7"/>
  <c r="AE58" i="7"/>
  <c r="AE909" i="7"/>
  <c r="AE765" i="7"/>
  <c r="AE621" i="7"/>
  <c r="AE477" i="7"/>
  <c r="AE333" i="7"/>
  <c r="AE189" i="7"/>
  <c r="AE45" i="7"/>
  <c r="AE896" i="7"/>
  <c r="AE752" i="7"/>
  <c r="AE608" i="7"/>
  <c r="AE464" i="7"/>
  <c r="AE320" i="7"/>
  <c r="AE176" i="7"/>
  <c r="AE32" i="7"/>
  <c r="AE895" i="7"/>
  <c r="AE751" i="7"/>
  <c r="AE607" i="7"/>
  <c r="AE463" i="7"/>
  <c r="AE319" i="7"/>
  <c r="AE175" i="7"/>
  <c r="AE31" i="7"/>
  <c r="AE894" i="7"/>
  <c r="AE750" i="7"/>
  <c r="AE606" i="7"/>
  <c r="AE462" i="7"/>
  <c r="AE318" i="7"/>
  <c r="AE174" i="7"/>
  <c r="AE30" i="7"/>
  <c r="AE306" i="7"/>
  <c r="AE162" i="7"/>
  <c r="AE18" i="7"/>
  <c r="AE579" i="7"/>
  <c r="AE351" i="7"/>
  <c r="AE1268" i="7"/>
  <c r="AE1124" i="7"/>
  <c r="AE771" i="7"/>
  <c r="AE1000" i="7"/>
  <c r="AE856" i="7"/>
  <c r="AE712" i="7"/>
  <c r="AE568" i="7"/>
  <c r="AE424" i="7"/>
  <c r="AE280" i="7"/>
  <c r="AE136" i="7"/>
  <c r="AE1022" i="7"/>
  <c r="AE878" i="7"/>
  <c r="AE734" i="7"/>
  <c r="AE590" i="7"/>
  <c r="AE446" i="7"/>
  <c r="AE302" i="7"/>
  <c r="AE158" i="7"/>
  <c r="AE1033" i="7"/>
  <c r="AE889" i="7"/>
  <c r="AE745" i="7"/>
  <c r="AE601" i="7"/>
  <c r="AE457" i="7"/>
  <c r="AE313" i="7"/>
  <c r="AE169" i="7"/>
  <c r="AE25" i="7"/>
  <c r="AE876" i="7"/>
  <c r="AE732" i="7"/>
  <c r="AE588" i="7"/>
  <c r="AE444" i="7"/>
  <c r="AE300" i="7"/>
  <c r="AE156" i="7"/>
  <c r="AE1031" i="7"/>
  <c r="AE887" i="7"/>
  <c r="AE743" i="7"/>
  <c r="AE599" i="7"/>
  <c r="AE455" i="7"/>
  <c r="AE311" i="7"/>
  <c r="AE167" i="7"/>
  <c r="AE23" i="7"/>
  <c r="AE874" i="7"/>
  <c r="AE730" i="7"/>
  <c r="AE586" i="7"/>
  <c r="AE442" i="7"/>
  <c r="AE298" i="7"/>
  <c r="AE154" i="7"/>
  <c r="AE1005" i="7"/>
  <c r="AE861" i="7"/>
  <c r="AE717" i="7"/>
  <c r="AE573" i="7"/>
  <c r="AE429" i="7"/>
  <c r="AE285" i="7"/>
  <c r="AE141" i="7"/>
  <c r="AE992" i="7"/>
  <c r="AE848" i="7"/>
  <c r="AE704" i="7"/>
  <c r="AE560" i="7"/>
  <c r="AE416" i="7"/>
  <c r="AE272" i="7"/>
  <c r="AE128" i="7"/>
  <c r="AE991" i="7"/>
  <c r="AE847" i="7"/>
  <c r="AE703" i="7"/>
  <c r="AE559" i="7"/>
  <c r="AE415" i="7"/>
  <c r="AE271" i="7"/>
  <c r="AE127" i="7"/>
  <c r="AE990" i="7"/>
  <c r="AE846" i="7"/>
  <c r="AE702" i="7"/>
  <c r="AE558" i="7"/>
  <c r="AE414" i="7"/>
  <c r="AE270" i="7"/>
  <c r="Y60" i="7"/>
  <c r="S51" i="7" s="1" a="1"/>
  <c r="BX82" i="2" l="1"/>
  <c r="BX83" i="2"/>
  <c r="BX86" i="2"/>
  <c r="BX90" i="2"/>
  <c r="BX78" i="2"/>
  <c r="CR70" i="1"/>
  <c r="CU83" i="1"/>
  <c r="CU82" i="1"/>
  <c r="CU69" i="1"/>
  <c r="CU68" i="1"/>
  <c r="CK112" i="1"/>
  <c r="CK106" i="1"/>
  <c r="CK105" i="1"/>
  <c r="CK104" i="1"/>
  <c r="CK103" i="1"/>
  <c r="CK102" i="1"/>
  <c r="CK101" i="1"/>
  <c r="CU100" i="1"/>
  <c r="CK100" i="1"/>
  <c r="CK90" i="1"/>
  <c r="CK89" i="1"/>
  <c r="CK86" i="1"/>
  <c r="CK85" i="1"/>
  <c r="CK84" i="1"/>
  <c r="CK83" i="1"/>
  <c r="CK82" i="1"/>
  <c r="CK81" i="1"/>
  <c r="CK80" i="1"/>
  <c r="CK113" i="1"/>
  <c r="AW97" i="1"/>
  <c r="AY81" i="1"/>
  <c r="BD80" i="2" l="1"/>
  <c r="BN80" i="2"/>
  <c r="CM73" i="2"/>
  <c r="CM69" i="2"/>
  <c r="AR43" i="4"/>
  <c r="DO102" i="3"/>
  <c r="DO101" i="3"/>
  <c r="DO100" i="3"/>
  <c r="DE102" i="3"/>
  <c r="DE101" i="3"/>
  <c r="DE100" i="3"/>
  <c r="CU102" i="3"/>
  <c r="CU101" i="3"/>
  <c r="CU100" i="3"/>
  <c r="CK102" i="3"/>
  <c r="CK101" i="3"/>
  <c r="CK100" i="3"/>
  <c r="CA102" i="3"/>
  <c r="CA101" i="3"/>
  <c r="CA100" i="3"/>
  <c r="DG100" i="3"/>
  <c r="CW100" i="3"/>
  <c r="CM100" i="3"/>
  <c r="CC100" i="3"/>
  <c r="BS100" i="3"/>
  <c r="CR82" i="1"/>
  <c r="AJ80" i="1"/>
  <c r="AW41" i="6" l="1"/>
  <c r="AM41" i="6"/>
  <c r="AC41" i="6"/>
  <c r="S41" i="6"/>
  <c r="I41" i="6"/>
  <c r="K4" i="1"/>
  <c r="AF48" i="4" l="1"/>
  <c r="CA130" i="1"/>
  <c r="CA128" i="1"/>
  <c r="A25" i="2" a="1"/>
  <c r="BN70" i="2" s="1"/>
  <c r="A25" i="3" a="1"/>
  <c r="A25" i="6" a="1"/>
  <c r="A25" i="4" a="1"/>
  <c r="A16" i="2" a="1"/>
  <c r="A16" i="3" a="1"/>
  <c r="A25" i="5" a="1"/>
  <c r="BD70" i="2" l="1"/>
  <c r="BO70" i="2"/>
  <c r="AT70" i="2"/>
  <c r="AU70" i="2"/>
  <c r="BE70" i="2"/>
  <c r="AL104" i="2"/>
  <c r="AM104" i="2"/>
  <c r="AL103" i="2"/>
  <c r="AM103" i="2"/>
  <c r="BO79" i="2"/>
  <c r="BE79" i="2"/>
  <c r="BF79" i="2"/>
  <c r="BP79" i="2"/>
  <c r="BP64" i="2"/>
  <c r="BP65" i="2"/>
  <c r="BF64" i="2"/>
  <c r="BF65" i="2"/>
  <c r="AU79" i="2"/>
  <c r="G43" i="7" s="1"/>
  <c r="I43" i="7" s="1"/>
  <c r="AV79" i="2"/>
  <c r="AV65" i="2"/>
  <c r="AV64" i="2"/>
  <c r="AM79" i="2"/>
  <c r="AM102" i="2"/>
  <c r="AL79" i="2"/>
  <c r="AM100" i="2"/>
  <c r="AM101" i="2"/>
  <c r="AM98" i="2"/>
  <c r="AM99" i="2"/>
  <c r="AM96" i="2"/>
  <c r="AM97" i="2"/>
  <c r="AM94" i="2"/>
  <c r="AM95" i="2"/>
  <c r="AM92" i="2"/>
  <c r="AM93" i="2"/>
  <c r="AM90" i="2"/>
  <c r="AM91" i="2"/>
  <c r="AM88" i="2"/>
  <c r="AM89" i="2"/>
  <c r="AL101" i="2"/>
  <c r="AL102" i="2"/>
  <c r="AL99" i="2"/>
  <c r="AL100" i="2"/>
  <c r="AL97" i="2"/>
  <c r="AL98" i="2"/>
  <c r="AL95" i="2"/>
  <c r="AL96" i="2"/>
  <c r="AL93" i="2"/>
  <c r="AL94" i="2"/>
  <c r="AL91" i="2"/>
  <c r="AL92" i="2"/>
  <c r="AL89" i="2"/>
  <c r="AL90" i="2"/>
  <c r="L8" i="2"/>
  <c r="AM85" i="2" s="1"/>
  <c r="AL88" i="2"/>
  <c r="AK88" i="2" s="1"/>
  <c r="L3" i="3"/>
  <c r="L2" i="3"/>
  <c r="L7" i="3"/>
  <c r="L5" i="3"/>
  <c r="L8" i="3"/>
  <c r="L6" i="3"/>
  <c r="L5" i="2"/>
  <c r="AM82" i="2" s="1"/>
  <c r="L7" i="2"/>
  <c r="AM84" i="2" s="1"/>
  <c r="L3" i="2"/>
  <c r="AM80" i="2" s="1"/>
  <c r="L6" i="2"/>
  <c r="AM83" i="2" s="1"/>
  <c r="L2" i="2"/>
  <c r="I7" i="3"/>
  <c r="K7" i="3" s="1"/>
  <c r="G7" i="3"/>
  <c r="G8" i="3"/>
  <c r="I8" i="3"/>
  <c r="K8" i="3" s="1"/>
  <c r="I7" i="2"/>
  <c r="K7" i="2" s="1"/>
  <c r="I8" i="2"/>
  <c r="K8" i="2" s="1"/>
  <c r="G7" i="2"/>
  <c r="AL84" i="2" s="1"/>
  <c r="G8" i="2"/>
  <c r="AL85" i="2" s="1"/>
  <c r="BY86" i="2"/>
  <c r="BY90" i="2"/>
  <c r="BZ78" i="2"/>
  <c r="BY82" i="2"/>
  <c r="AV104" i="4"/>
  <c r="J43" i="7" l="1"/>
  <c r="AV70" i="2"/>
  <c r="AW70" i="2" s="1"/>
  <c r="BQ79" i="2"/>
  <c r="G45" i="7"/>
  <c r="I45" i="7" s="1"/>
  <c r="BG79" i="2"/>
  <c r="G44" i="7"/>
  <c r="I44" i="7" s="1"/>
  <c r="BE67" i="2"/>
  <c r="BF67" i="2" s="1"/>
  <c r="BG67" i="2" s="1"/>
  <c r="AU77" i="2"/>
  <c r="AT80" i="2" s="1"/>
  <c r="BE66" i="2"/>
  <c r="BF66" i="2" s="1"/>
  <c r="BG66" i="2" s="1"/>
  <c r="AU67" i="2"/>
  <c r="AU66" i="2"/>
  <c r="AZ104" i="4"/>
  <c r="J45" i="7" l="1"/>
  <c r="BP70" i="2"/>
  <c r="BQ70" i="2" s="1"/>
  <c r="J44" i="7"/>
  <c r="BF70" i="2"/>
  <c r="BG70" i="2" s="1"/>
  <c r="AY59" i="2" s="1" a="1"/>
  <c r="B42" i="7" a="1"/>
  <c r="AV67" i="2"/>
  <c r="AW67" i="2" s="1"/>
  <c r="AV66" i="2"/>
  <c r="AW66" i="2" s="1"/>
  <c r="AO59" i="2" s="1" a="1"/>
  <c r="DM101" i="3"/>
  <c r="DN101" i="3" s="1"/>
  <c r="DM100" i="3"/>
  <c r="DN100" i="3" s="1"/>
  <c r="DC101" i="3"/>
  <c r="DD101" i="3" s="1"/>
  <c r="DC100" i="3"/>
  <c r="DD100" i="3" s="1"/>
  <c r="CS101" i="3"/>
  <c r="CT101" i="3" s="1"/>
  <c r="CS100" i="3"/>
  <c r="CT100" i="3" s="1"/>
  <c r="CI101" i="3"/>
  <c r="CJ101" i="3" s="1"/>
  <c r="CI100" i="3"/>
  <c r="CJ100" i="3" s="1"/>
  <c r="BY101" i="3"/>
  <c r="BZ101" i="3" s="1"/>
  <c r="BY100" i="3"/>
  <c r="BZ100" i="3" s="1"/>
  <c r="AN77" i="4" a="1"/>
  <c r="AN82" i="4" a="1"/>
  <c r="AN80" i="4" a="1"/>
  <c r="AN81" i="4" a="1"/>
  <c r="AN78" i="4" a="1"/>
  <c r="AN76" i="4" a="1"/>
  <c r="CA76" i="1" l="1"/>
  <c r="CA78" i="1"/>
  <c r="CA77" i="1"/>
  <c r="CA74" i="1"/>
  <c r="CA75" i="1"/>
  <c r="CA79" i="1"/>
  <c r="CA80" i="1"/>
  <c r="CS127" i="1" l="1"/>
  <c r="CS126" i="1"/>
  <c r="C12" i="4" l="1"/>
  <c r="A5" i="6"/>
  <c r="AX105" i="4" l="1"/>
  <c r="AX112" i="4"/>
  <c r="AZ112" i="4" s="1"/>
  <c r="AX55" i="4"/>
  <c r="AX56" i="4"/>
  <c r="AE48" i="4"/>
  <c r="AM37" i="4"/>
  <c r="T59" i="3"/>
  <c r="T61" i="3"/>
  <c r="K42" i="6"/>
  <c r="A2" i="6"/>
  <c r="L34" i="6"/>
  <c r="D33" i="6" s="1"/>
  <c r="V34" i="6"/>
  <c r="N33" i="6" s="1"/>
  <c r="AF34" i="6"/>
  <c r="X33" i="6" s="1"/>
  <c r="AP34" i="6"/>
  <c r="AH33" i="6" s="1"/>
  <c r="AZ34" i="6"/>
  <c r="AR33" i="6" s="1"/>
  <c r="D41" i="6"/>
  <c r="K41" i="6"/>
  <c r="L41" i="6"/>
  <c r="N41" i="6"/>
  <c r="U41" i="6"/>
  <c r="V41" i="6"/>
  <c r="N40" i="6" s="1"/>
  <c r="X41" i="6"/>
  <c r="AE41" i="6"/>
  <c r="AF41" i="6"/>
  <c r="AH41" i="6"/>
  <c r="AO41" i="6"/>
  <c r="AP41" i="6"/>
  <c r="AR41" i="6"/>
  <c r="AY41" i="6"/>
  <c r="AZ41" i="6"/>
  <c r="D42" i="6"/>
  <c r="I42" i="6"/>
  <c r="L42" i="6"/>
  <c r="N42" i="6"/>
  <c r="S42" i="6"/>
  <c r="U42" i="6"/>
  <c r="V42" i="6"/>
  <c r="X42" i="6"/>
  <c r="AC42" i="6"/>
  <c r="AE42" i="6"/>
  <c r="AF42" i="6"/>
  <c r="AH42" i="6"/>
  <c r="AM42" i="6"/>
  <c r="AO42" i="6"/>
  <c r="AP42" i="6"/>
  <c r="AR42" i="6"/>
  <c r="AW42" i="6"/>
  <c r="AY42" i="6"/>
  <c r="AZ42" i="6"/>
  <c r="K50" i="6"/>
  <c r="L50" i="6"/>
  <c r="U50" i="6"/>
  <c r="V50" i="6"/>
  <c r="N49" i="6" s="1"/>
  <c r="AE50" i="6"/>
  <c r="AF50" i="6"/>
  <c r="AO50" i="6"/>
  <c r="AP50" i="6"/>
  <c r="AY50" i="6"/>
  <c r="AZ50" i="6"/>
  <c r="I51" i="6"/>
  <c r="K51" i="6"/>
  <c r="L51" i="6"/>
  <c r="D49" i="6" s="1"/>
  <c r="S51" i="6"/>
  <c r="V51" i="6"/>
  <c r="AC51" i="6"/>
  <c r="AF51" i="6"/>
  <c r="AM51" i="6"/>
  <c r="AO51" i="6"/>
  <c r="AP51" i="6"/>
  <c r="AW51" i="6"/>
  <c r="AY51" i="6"/>
  <c r="AZ51" i="6"/>
  <c r="I52" i="6"/>
  <c r="K52" i="6"/>
  <c r="L52" i="6"/>
  <c r="S52" i="6"/>
  <c r="U52" i="6"/>
  <c r="V52" i="6"/>
  <c r="AC52" i="6"/>
  <c r="AE52" i="6"/>
  <c r="AF52" i="6"/>
  <c r="AM52" i="6"/>
  <c r="AO52" i="6"/>
  <c r="AP52" i="6"/>
  <c r="AW52" i="6"/>
  <c r="AY52" i="6"/>
  <c r="AZ52" i="6"/>
  <c r="J53" i="6"/>
  <c r="L53" i="6"/>
  <c r="T53" i="6"/>
  <c r="V53" i="6"/>
  <c r="AD53" i="6"/>
  <c r="AF53" i="6"/>
  <c r="AN53" i="6"/>
  <c r="AP53" i="6"/>
  <c r="AX53" i="6"/>
  <c r="AZ53" i="6"/>
  <c r="A1" i="5"/>
  <c r="A6" i="5"/>
  <c r="A14" i="5"/>
  <c r="X40" i="6" l="1"/>
  <c r="AR40" i="6"/>
  <c r="AR30" i="6" s="1"/>
  <c r="AR49" i="6"/>
  <c r="AH40" i="6"/>
  <c r="AH49" i="6"/>
  <c r="X49" i="6"/>
  <c r="AE51" i="6"/>
  <c r="U51" i="6"/>
  <c r="N30" i="6" s="1"/>
  <c r="D40" i="6"/>
  <c r="AH30" i="6"/>
  <c r="D30" i="6"/>
  <c r="B35" i="5"/>
  <c r="D32" i="5"/>
  <c r="N32" i="5"/>
  <c r="X32" i="5"/>
  <c r="AH32" i="5"/>
  <c r="AR32" i="5"/>
  <c r="A33" i="5"/>
  <c r="S49" i="5" s="1"/>
  <c r="B33" i="5"/>
  <c r="A34" i="5"/>
  <c r="AM50" i="5" s="1"/>
  <c r="B34" i="5"/>
  <c r="V34" i="5"/>
  <c r="AF34" i="5"/>
  <c r="AP34" i="5"/>
  <c r="AZ34" i="5"/>
  <c r="A35" i="5"/>
  <c r="S51" i="5" s="1"/>
  <c r="V35" i="5"/>
  <c r="AF35" i="5"/>
  <c r="AP35" i="5"/>
  <c r="AZ35" i="5"/>
  <c r="V36" i="5"/>
  <c r="AF36" i="5"/>
  <c r="AP36" i="5"/>
  <c r="AZ36" i="5"/>
  <c r="I37" i="5"/>
  <c r="I39" i="5" s="1"/>
  <c r="S37" i="5"/>
  <c r="S39" i="5" s="1"/>
  <c r="V37" i="5"/>
  <c r="AC37" i="5"/>
  <c r="AC39" i="5" s="1"/>
  <c r="AF37" i="5"/>
  <c r="AM37" i="5"/>
  <c r="AM39" i="5" s="1"/>
  <c r="AP37" i="5"/>
  <c r="AH33" i="5" s="1"/>
  <c r="AW37" i="5"/>
  <c r="AW39" i="5" s="1"/>
  <c r="AZ37" i="5"/>
  <c r="AR33" i="5" s="1"/>
  <c r="A38" i="5"/>
  <c r="B38" i="5"/>
  <c r="V38" i="5"/>
  <c r="AF38" i="5"/>
  <c r="AP38" i="5"/>
  <c r="AZ38" i="5"/>
  <c r="A39" i="5"/>
  <c r="B39" i="5"/>
  <c r="K39" i="5"/>
  <c r="U39" i="5"/>
  <c r="V39" i="5"/>
  <c r="AE39" i="5"/>
  <c r="AF39" i="5"/>
  <c r="AO39" i="5"/>
  <c r="AP39" i="5"/>
  <c r="AY39" i="5"/>
  <c r="AZ39" i="5"/>
  <c r="H40" i="5"/>
  <c r="I40" i="5"/>
  <c r="K40" i="5"/>
  <c r="R40" i="5"/>
  <c r="S40" i="5"/>
  <c r="U40" i="5"/>
  <c r="V40" i="5"/>
  <c r="N33" i="5" s="1"/>
  <c r="AB40" i="5"/>
  <c r="AC40" i="5"/>
  <c r="AE40" i="5"/>
  <c r="AF40" i="5"/>
  <c r="AL40" i="5"/>
  <c r="AM40" i="5"/>
  <c r="AO40" i="5"/>
  <c r="AP40" i="5"/>
  <c r="AV40" i="5"/>
  <c r="AW40" i="5"/>
  <c r="AY40" i="5"/>
  <c r="AZ40" i="5"/>
  <c r="I41" i="5"/>
  <c r="K41" i="5"/>
  <c r="S41" i="5"/>
  <c r="U41" i="5"/>
  <c r="V41" i="5"/>
  <c r="AC41" i="5"/>
  <c r="AE41" i="5"/>
  <c r="AF41" i="5"/>
  <c r="AM41" i="5"/>
  <c r="AO41" i="5"/>
  <c r="AP41" i="5"/>
  <c r="AW41" i="5"/>
  <c r="AY41" i="5"/>
  <c r="AZ41" i="5"/>
  <c r="I42" i="5"/>
  <c r="K42" i="5"/>
  <c r="S42" i="5"/>
  <c r="U42" i="5"/>
  <c r="V42" i="5"/>
  <c r="AC42" i="5"/>
  <c r="AE42" i="5"/>
  <c r="AF42" i="5"/>
  <c r="AM42" i="5"/>
  <c r="AO42" i="5"/>
  <c r="AP42" i="5"/>
  <c r="AW42" i="5"/>
  <c r="AY42" i="5"/>
  <c r="AZ42" i="5"/>
  <c r="K43" i="5"/>
  <c r="U43" i="5"/>
  <c r="V43" i="5"/>
  <c r="AE43" i="5"/>
  <c r="AF43" i="5"/>
  <c r="AO43" i="5"/>
  <c r="AP43" i="5"/>
  <c r="AY43" i="5"/>
  <c r="AZ43" i="5"/>
  <c r="K44" i="5"/>
  <c r="U44" i="5"/>
  <c r="V44" i="5"/>
  <c r="AE44" i="5"/>
  <c r="AF44" i="5"/>
  <c r="AO44" i="5"/>
  <c r="AP44" i="5"/>
  <c r="AY44" i="5"/>
  <c r="AZ44" i="5"/>
  <c r="K45" i="5"/>
  <c r="U45" i="5"/>
  <c r="V45" i="5"/>
  <c r="AE45" i="5"/>
  <c r="AF45" i="5"/>
  <c r="AO45" i="5"/>
  <c r="AP45" i="5"/>
  <c r="AY45" i="5"/>
  <c r="AZ45" i="5"/>
  <c r="K46" i="5"/>
  <c r="U46" i="5"/>
  <c r="V46" i="5"/>
  <c r="AE46" i="5"/>
  <c r="AF46" i="5"/>
  <c r="AO46" i="5"/>
  <c r="AP46" i="5"/>
  <c r="AY46" i="5"/>
  <c r="AZ46" i="5"/>
  <c r="K47" i="5"/>
  <c r="U47" i="5"/>
  <c r="V47" i="5"/>
  <c r="AE47" i="5"/>
  <c r="AF47" i="5"/>
  <c r="AO47" i="5"/>
  <c r="AP47" i="5"/>
  <c r="AY47" i="5"/>
  <c r="AZ47" i="5"/>
  <c r="K48" i="5"/>
  <c r="U48" i="5"/>
  <c r="V48" i="5"/>
  <c r="AE48" i="5"/>
  <c r="AF48" i="5"/>
  <c r="AO48" i="5"/>
  <c r="AP48" i="5"/>
  <c r="AY48" i="5"/>
  <c r="AZ48" i="5"/>
  <c r="D49" i="5"/>
  <c r="J49" i="5"/>
  <c r="K49" i="5"/>
  <c r="N49" i="5"/>
  <c r="T49" i="5"/>
  <c r="U49" i="5"/>
  <c r="V49" i="5"/>
  <c r="X49" i="5"/>
  <c r="AD49" i="5"/>
  <c r="AE49" i="5"/>
  <c r="AF49" i="5"/>
  <c r="AH49" i="5"/>
  <c r="AN49" i="5"/>
  <c r="AO49" i="5"/>
  <c r="AP49" i="5"/>
  <c r="AR49" i="5"/>
  <c r="AX49" i="5"/>
  <c r="AY49" i="5"/>
  <c r="AZ49" i="5"/>
  <c r="J50" i="5"/>
  <c r="K50" i="5"/>
  <c r="T50" i="5"/>
  <c r="U50" i="5"/>
  <c r="V50" i="5"/>
  <c r="AD50" i="5"/>
  <c r="AE50" i="5"/>
  <c r="AF50" i="5"/>
  <c r="AN50" i="5"/>
  <c r="AO50" i="5"/>
  <c r="AP50" i="5"/>
  <c r="AX50" i="5"/>
  <c r="AY50" i="5"/>
  <c r="AZ50" i="5"/>
  <c r="J51" i="5"/>
  <c r="K51" i="5"/>
  <c r="T51" i="5"/>
  <c r="U51" i="5"/>
  <c r="V51" i="5"/>
  <c r="AD51" i="5"/>
  <c r="AE51" i="5"/>
  <c r="AF51" i="5"/>
  <c r="X33" i="5" s="1" a="1"/>
  <c r="AN51" i="5"/>
  <c r="AO51" i="5"/>
  <c r="AP51" i="5"/>
  <c r="AX51" i="5"/>
  <c r="AY51" i="5"/>
  <c r="AZ51" i="5"/>
  <c r="J52" i="5"/>
  <c r="K52" i="5"/>
  <c r="T52" i="5"/>
  <c r="U52" i="5"/>
  <c r="V52" i="5"/>
  <c r="AD52" i="5"/>
  <c r="AE52" i="5"/>
  <c r="AF52" i="5"/>
  <c r="AN52" i="5"/>
  <c r="AO52" i="5"/>
  <c r="AP52" i="5"/>
  <c r="AX52" i="5"/>
  <c r="AY52" i="5"/>
  <c r="AZ52" i="5"/>
  <c r="J53" i="5"/>
  <c r="K53" i="5"/>
  <c r="T53" i="5"/>
  <c r="U53" i="5"/>
  <c r="V53" i="5"/>
  <c r="AD53" i="5"/>
  <c r="AE53" i="5"/>
  <c r="AF53" i="5"/>
  <c r="AN53" i="5"/>
  <c r="AO53" i="5"/>
  <c r="AP53" i="5"/>
  <c r="AX53" i="5"/>
  <c r="AY53" i="5"/>
  <c r="AZ53" i="5"/>
  <c r="I54" i="5"/>
  <c r="K54" i="5" s="1"/>
  <c r="J54" i="5"/>
  <c r="S54" i="5"/>
  <c r="U54" i="5" s="1"/>
  <c r="T54" i="5"/>
  <c r="V54" i="5"/>
  <c r="AC54" i="5"/>
  <c r="AE54" i="5" s="1"/>
  <c r="AD54" i="5"/>
  <c r="AF54" i="5"/>
  <c r="AM54" i="5"/>
  <c r="AO54" i="5" s="1"/>
  <c r="AN54" i="5"/>
  <c r="AP54" i="5"/>
  <c r="AW54" i="5"/>
  <c r="AX54" i="5"/>
  <c r="AY54" i="5"/>
  <c r="AZ54" i="5"/>
  <c r="I55" i="5"/>
  <c r="K55" i="5" s="1"/>
  <c r="J55" i="5"/>
  <c r="S55" i="5"/>
  <c r="T55" i="5"/>
  <c r="U55" i="5"/>
  <c r="V55" i="5"/>
  <c r="AC55" i="5"/>
  <c r="AE55" i="5" s="1"/>
  <c r="AD55" i="5"/>
  <c r="AF55" i="5"/>
  <c r="AM55" i="5"/>
  <c r="AO55" i="5" s="1"/>
  <c r="AN55" i="5"/>
  <c r="AP55" i="5"/>
  <c r="AW55" i="5"/>
  <c r="AY55" i="5" s="1"/>
  <c r="AX55" i="5"/>
  <c r="AZ55" i="5"/>
  <c r="I56" i="5"/>
  <c r="K56" i="5" s="1"/>
  <c r="J56" i="5"/>
  <c r="S56" i="5"/>
  <c r="U56" i="5" s="1"/>
  <c r="T56" i="5"/>
  <c r="V56" i="5"/>
  <c r="AC56" i="5"/>
  <c r="AD56" i="5"/>
  <c r="AE56" i="5"/>
  <c r="AF56" i="5"/>
  <c r="AM56" i="5"/>
  <c r="AO56" i="5" s="1"/>
  <c r="AN56" i="5"/>
  <c r="AP56" i="5"/>
  <c r="AW56" i="5"/>
  <c r="AX56" i="5"/>
  <c r="AY56" i="5"/>
  <c r="AZ56" i="5"/>
  <c r="I57" i="5"/>
  <c r="K57" i="5" s="1"/>
  <c r="J57" i="5"/>
  <c r="J59" i="5" s="1"/>
  <c r="S57" i="5"/>
  <c r="U57" i="5" s="1"/>
  <c r="T57" i="5"/>
  <c r="T59" i="5" s="1"/>
  <c r="V57" i="5"/>
  <c r="AC57" i="5"/>
  <c r="AE57" i="5" s="1"/>
  <c r="AD57" i="5"/>
  <c r="AF57" i="5"/>
  <c r="AM57" i="5"/>
  <c r="AO57" i="5" s="1"/>
  <c r="AN57" i="5"/>
  <c r="AP57" i="5"/>
  <c r="AW57" i="5"/>
  <c r="AY57" i="5" s="1"/>
  <c r="AX57" i="5"/>
  <c r="AZ57" i="5"/>
  <c r="I58" i="5"/>
  <c r="S58" i="5"/>
  <c r="V58" i="5"/>
  <c r="AC58" i="5"/>
  <c r="AD58" i="5"/>
  <c r="AE58" i="5" s="1"/>
  <c r="AF58" i="5"/>
  <c r="AM58" i="5"/>
  <c r="AO58" i="5" s="1"/>
  <c r="AN58" i="5"/>
  <c r="AP58" i="5"/>
  <c r="AW58" i="5"/>
  <c r="AY58" i="5" s="1"/>
  <c r="AX58" i="5"/>
  <c r="AZ58" i="5"/>
  <c r="I59" i="5"/>
  <c r="S59" i="5"/>
  <c r="U59" i="5" s="1"/>
  <c r="V59" i="5"/>
  <c r="AC59" i="5"/>
  <c r="AE59" i="5" s="1"/>
  <c r="AD59" i="5"/>
  <c r="AF59" i="5"/>
  <c r="AM59" i="5"/>
  <c r="AN59" i="5"/>
  <c r="AO59" i="5"/>
  <c r="AP59" i="5"/>
  <c r="AW59" i="5"/>
  <c r="AY59" i="5" s="1"/>
  <c r="AX59" i="5"/>
  <c r="AZ59" i="5"/>
  <c r="BV9" i="4"/>
  <c r="BX9" i="4" s="1"/>
  <c r="BW9" i="4"/>
  <c r="CA9" i="4"/>
  <c r="CB9" i="4"/>
  <c r="CD9" i="4"/>
  <c r="CE9" i="4"/>
  <c r="BY13" i="4"/>
  <c r="BX13" i="4" s="1"/>
  <c r="X30" i="6" l="1"/>
  <c r="A27" i="6" s="1"/>
  <c r="BS156" i="1" s="1"/>
  <c r="C17" i="1" s="1"/>
  <c r="I49" i="5"/>
  <c r="AW49" i="5"/>
  <c r="AC50" i="5"/>
  <c r="S50" i="5"/>
  <c r="I50" i="5"/>
  <c r="AW51" i="5"/>
  <c r="I51" i="5"/>
  <c r="AM51" i="5"/>
  <c r="AC51" i="5"/>
  <c r="AM49" i="5"/>
  <c r="K59" i="5"/>
  <c r="BY14" i="4"/>
  <c r="T58" i="5"/>
  <c r="U58" i="5" s="1"/>
  <c r="J58" i="5"/>
  <c r="K58" i="5" s="1"/>
  <c r="AC49" i="5"/>
  <c r="AW50" i="5"/>
  <c r="AO47" i="4"/>
  <c r="N33" i="4"/>
  <c r="AM36" i="4"/>
  <c r="AO36" i="4"/>
  <c r="AP36" i="4"/>
  <c r="BH36" i="4"/>
  <c r="BI36" i="4"/>
  <c r="V37" i="4"/>
  <c r="AO37" i="4"/>
  <c r="AP37" i="4"/>
  <c r="BH37" i="4"/>
  <c r="BI37" i="4"/>
  <c r="V38" i="4"/>
  <c r="R39" i="4"/>
  <c r="BG39" i="4"/>
  <c r="BI39" i="4"/>
  <c r="AP40" i="4"/>
  <c r="AP45" i="4" s="1"/>
  <c r="BG40" i="4"/>
  <c r="BJ40" i="4"/>
  <c r="AP41" i="4"/>
  <c r="AZ41" i="4"/>
  <c r="BJ41" i="4"/>
  <c r="AV42" i="4"/>
  <c r="AW43" i="4"/>
  <c r="AY43" i="4"/>
  <c r="AZ43" i="4"/>
  <c r="AW44" i="4"/>
  <c r="AZ44" i="4"/>
  <c r="BR44" i="4"/>
  <c r="BS44" i="4"/>
  <c r="AL45" i="4"/>
  <c r="AM45" i="4"/>
  <c r="AM47" i="4" s="1"/>
  <c r="AO45" i="4"/>
  <c r="BS45" i="4"/>
  <c r="AN46" i="4"/>
  <c r="AO46" i="4"/>
  <c r="BS46" i="4"/>
  <c r="S47" i="4"/>
  <c r="V48" i="4" s="1"/>
  <c r="AL47" i="4"/>
  <c r="AN47" i="4"/>
  <c r="AW47" i="4"/>
  <c r="AZ47" i="4"/>
  <c r="L48" i="4"/>
  <c r="AN48" i="4"/>
  <c r="AZ48" i="4"/>
  <c r="C11" i="5" s="1"/>
  <c r="I49" i="4"/>
  <c r="L49" i="4"/>
  <c r="AF49" i="4"/>
  <c r="AN49" i="4"/>
  <c r="AY49" i="4"/>
  <c r="I50" i="4"/>
  <c r="J50" i="4"/>
  <c r="L50" i="4"/>
  <c r="Q50" i="4" a="1"/>
  <c r="AR40" i="4" l="1"/>
  <c r="V47" i="4"/>
  <c r="N36" i="4"/>
  <c r="AP47" i="4"/>
  <c r="AP44" i="4"/>
  <c r="AH30" i="5"/>
  <c r="AR30" i="5"/>
  <c r="N30" i="5"/>
  <c r="X30" i="5"/>
  <c r="AH35" i="4" a="1"/>
  <c r="AY44" i="4"/>
  <c r="AO49" i="4"/>
  <c r="AM49" i="4"/>
  <c r="AP49" i="4" s="1"/>
  <c r="AE49" i="4"/>
  <c r="AM44" i="4"/>
  <c r="AM46" i="4" s="1"/>
  <c r="AC49" i="4"/>
  <c r="BI40" i="4"/>
  <c r="AO44" i="4"/>
  <c r="BS47" i="4"/>
  <c r="BG41" i="4"/>
  <c r="BI41" i="4"/>
  <c r="BX11" i="4"/>
  <c r="BV11" i="4"/>
  <c r="A4" i="4"/>
  <c r="C8" i="4" s="1"/>
  <c r="CA11" i="4"/>
  <c r="B3" i="4"/>
  <c r="BW11" i="4"/>
  <c r="CD11" i="4"/>
  <c r="CB11" i="4"/>
  <c r="A3" i="4"/>
  <c r="AN50" i="4" s="1"/>
  <c r="AP50" i="4" s="1"/>
  <c r="B4" i="4"/>
  <c r="A5" i="4"/>
  <c r="B5" i="4"/>
  <c r="A6" i="4"/>
  <c r="C10" i="4" s="1"/>
  <c r="B6" i="4"/>
  <c r="A7" i="4"/>
  <c r="C11" i="4" s="1"/>
  <c r="B7" i="4"/>
  <c r="CE11" i="4"/>
  <c r="AZ49" i="4"/>
  <c r="AP43" i="4"/>
  <c r="V49" i="4"/>
  <c r="AP46" i="4"/>
  <c r="BI38" i="4"/>
  <c r="AO48" i="4"/>
  <c r="BG38" i="4"/>
  <c r="BY15" i="4"/>
  <c r="BX14" i="4"/>
  <c r="AM48" i="4"/>
  <c r="AP48" i="4" s="1"/>
  <c r="AP42" i="4"/>
  <c r="U38" i="4"/>
  <c r="AI42" i="4"/>
  <c r="U50" i="4"/>
  <c r="V50" i="4"/>
  <c r="AF50" i="4"/>
  <c r="AM50" i="4"/>
  <c r="AO50" i="4"/>
  <c r="AZ50" i="4"/>
  <c r="K51" i="4"/>
  <c r="L51" i="4"/>
  <c r="T51" i="4" a="1"/>
  <c r="B8" i="4" l="1"/>
  <c r="B10" i="4"/>
  <c r="B11" i="4"/>
  <c r="C9" i="4"/>
  <c r="C14" i="4" s="1"/>
  <c r="AM51" i="4" s="1"/>
  <c r="A14" i="4"/>
  <c r="A15" i="4"/>
  <c r="B9" i="4"/>
  <c r="BX15" i="4"/>
  <c r="BY16" i="4"/>
  <c r="U51" i="4"/>
  <c r="V51" i="4"/>
  <c r="X51" i="4"/>
  <c r="AC51" i="4"/>
  <c r="AE51" i="4"/>
  <c r="AF51" i="4"/>
  <c r="AO51" i="4"/>
  <c r="AY51" i="4"/>
  <c r="AZ51" i="4"/>
  <c r="K52" i="4"/>
  <c r="L52" i="4"/>
  <c r="D47" i="4" s="1" a="1"/>
  <c r="T52" i="4" a="1"/>
  <c r="C15" i="4" l="1"/>
  <c r="AN51" i="4" s="1"/>
  <c r="AP51" i="4" s="1"/>
  <c r="C13" i="4"/>
  <c r="AL51" i="4" s="1"/>
  <c r="AH53" i="4" s="1"/>
  <c r="B15" i="4"/>
  <c r="B13" i="4"/>
  <c r="B14" i="4"/>
  <c r="BX16" i="4"/>
  <c r="BY17" i="4"/>
  <c r="T53" i="4" s="1"/>
  <c r="U52" i="4"/>
  <c r="V52" i="4"/>
  <c r="AC52" i="4"/>
  <c r="AE52" i="4"/>
  <c r="AF52" i="4"/>
  <c r="AM52" i="4"/>
  <c r="AN52" i="4"/>
  <c r="AY52" i="4"/>
  <c r="AZ52" i="4"/>
  <c r="D53" i="4"/>
  <c r="H53" i="4"/>
  <c r="L57" i="4" s="1"/>
  <c r="L60" i="4" s="1"/>
  <c r="U53" i="4"/>
  <c r="V53" i="4"/>
  <c r="AA53" i="4"/>
  <c r="AF53" i="4"/>
  <c r="AM53" i="4"/>
  <c r="AN53" i="4"/>
  <c r="AW53" i="4"/>
  <c r="AY53" i="4"/>
  <c r="AZ53" i="4"/>
  <c r="U54" i="4"/>
  <c r="V54" i="4"/>
  <c r="X54" i="4"/>
  <c r="AC54" i="4"/>
  <c r="AD54" i="4"/>
  <c r="AE54" i="4"/>
  <c r="AF54" i="4"/>
  <c r="AM54" i="4"/>
  <c r="AM56" i="4" s="1"/>
  <c r="AN54" i="4"/>
  <c r="AN56" i="4" s="1"/>
  <c r="AW54" i="4"/>
  <c r="AY54" i="4"/>
  <c r="AZ54" i="4"/>
  <c r="H55" i="4"/>
  <c r="U55" i="4"/>
  <c r="V55" i="4"/>
  <c r="AC55" i="4"/>
  <c r="AE55" i="4"/>
  <c r="AF55" i="4"/>
  <c r="AR55" i="4"/>
  <c r="AS55" i="4"/>
  <c r="AW55" i="4"/>
  <c r="U56" i="4"/>
  <c r="V56" i="4"/>
  <c r="X56" i="4"/>
  <c r="AC56" i="4"/>
  <c r="AD56" i="4"/>
  <c r="AE56" i="4"/>
  <c r="AF56" i="4"/>
  <c r="AR56" i="4"/>
  <c r="AR57" i="4" s="1"/>
  <c r="AS56" i="4"/>
  <c r="AW56" i="4"/>
  <c r="T57" i="4"/>
  <c r="U57" i="4"/>
  <c r="V57" i="4"/>
  <c r="X57" i="4"/>
  <c r="AC57" i="4"/>
  <c r="AE57" i="4"/>
  <c r="AF57" i="4"/>
  <c r="AX57" i="4"/>
  <c r="T58" i="4"/>
  <c r="U58" i="4"/>
  <c r="V58" i="4"/>
  <c r="AC58" i="4"/>
  <c r="AD58" i="4"/>
  <c r="AE58" i="4" s="1"/>
  <c r="AF58" i="4" s="1"/>
  <c r="AV58" i="4"/>
  <c r="E59" i="4"/>
  <c r="U59" i="4"/>
  <c r="V59" i="4"/>
  <c r="AL59" i="4"/>
  <c r="AP59" i="4" s="1"/>
  <c r="AN59" i="4"/>
  <c r="BR59" i="4"/>
  <c r="BR60" i="4" s="1"/>
  <c r="BS59" i="4"/>
  <c r="U60" i="4"/>
  <c r="V60" i="4"/>
  <c r="AL60" i="4"/>
  <c r="AW60" i="4"/>
  <c r="I61" i="4"/>
  <c r="K61" i="4"/>
  <c r="T61" i="4" a="1"/>
  <c r="AZ69" i="4" l="1"/>
  <c r="AZ66" i="4"/>
  <c r="AZ68" i="4"/>
  <c r="AZ67" i="4"/>
  <c r="AP64" i="4"/>
  <c r="AP62" i="4"/>
  <c r="AP65" i="4"/>
  <c r="AP61" i="4"/>
  <c r="X47" i="4" a="1"/>
  <c r="AY55" i="4"/>
  <c r="AZ55" i="4" s="1"/>
  <c r="AY57" i="4"/>
  <c r="AZ57" i="4" s="1"/>
  <c r="AY56" i="4"/>
  <c r="AZ56" i="4" s="1"/>
  <c r="AN55" i="4"/>
  <c r="AM55" i="4"/>
  <c r="AO52" i="4"/>
  <c r="AP52" i="4" s="1"/>
  <c r="AO53" i="4"/>
  <c r="AP53" i="4" s="1"/>
  <c r="AO56" i="4"/>
  <c r="AP56" i="4" s="1"/>
  <c r="AO54" i="4"/>
  <c r="AP54" i="4" s="1"/>
  <c r="L59" i="4"/>
  <c r="L61" i="4"/>
  <c r="L58" i="4"/>
  <c r="BX17" i="4"/>
  <c r="BY18" i="4"/>
  <c r="D33" i="4"/>
  <c r="G33" i="4" s="1"/>
  <c r="AO60" i="4"/>
  <c r="U61" i="4"/>
  <c r="V61" i="4"/>
  <c r="AY61" i="4"/>
  <c r="BR61" i="4"/>
  <c r="BS61" i="4"/>
  <c r="H62" i="4"/>
  <c r="I62" i="4"/>
  <c r="K62" i="4"/>
  <c r="L62" i="4"/>
  <c r="AM92" i="4"/>
  <c r="T62" i="4" a="1"/>
  <c r="AR46" i="4" l="1" a="1"/>
  <c r="AO55" i="4"/>
  <c r="AP55" i="4" s="1"/>
  <c r="AH39" i="4" s="1"/>
  <c r="BT61" i="4"/>
  <c r="BT41" i="4"/>
  <c r="BJ37" i="4"/>
  <c r="BT45" i="4"/>
  <c r="BT46" i="4"/>
  <c r="BT43" i="4"/>
  <c r="BT42" i="4"/>
  <c r="BT47" i="4"/>
  <c r="BJ38" i="4"/>
  <c r="BJ39" i="4"/>
  <c r="BJ36" i="4"/>
  <c r="BT44" i="4"/>
  <c r="BT59" i="4"/>
  <c r="BT60" i="4"/>
  <c r="BX18" i="4"/>
  <c r="BY19" i="4"/>
  <c r="U62" i="4"/>
  <c r="V62" i="4"/>
  <c r="AY62" i="4"/>
  <c r="BR62" i="4"/>
  <c r="BT62" i="4"/>
  <c r="I63" i="4"/>
  <c r="J63" i="4"/>
  <c r="K63" i="4"/>
  <c r="L63" i="4"/>
  <c r="T63" i="4" a="1"/>
  <c r="BB35" i="4" l="1" a="1"/>
  <c r="BB30" i="4" s="1" a="1"/>
  <c r="BL40" i="4" a="1"/>
  <c r="BY20" i="4"/>
  <c r="BX19" i="4"/>
  <c r="U63" i="4"/>
  <c r="V63" i="4"/>
  <c r="AK63" i="4" a="1"/>
  <c r="BX20" i="4" l="1"/>
  <c r="BY21" i="4"/>
  <c r="AO63" i="4"/>
  <c r="AX63" i="4"/>
  <c r="AY63" i="4"/>
  <c r="BT63" i="4"/>
  <c r="H64" i="4"/>
  <c r="I64" i="4"/>
  <c r="J64" i="4"/>
  <c r="K64" i="4"/>
  <c r="L64" i="4"/>
  <c r="T64" i="4"/>
  <c r="U64" i="4"/>
  <c r="V64" i="4"/>
  <c r="AN64" i="4" a="1"/>
  <c r="BX21" i="4" l="1"/>
  <c r="BY22" i="4"/>
  <c r="AO64" i="4"/>
  <c r="AY64" i="4"/>
  <c r="BR64" i="4"/>
  <c r="I65" i="4"/>
  <c r="J65" i="4"/>
  <c r="K65" i="4"/>
  <c r="L65" i="4"/>
  <c r="T65" i="4"/>
  <c r="U65" i="4"/>
  <c r="V65" i="4"/>
  <c r="AN65" i="4" a="1"/>
  <c r="AX64" i="4" l="1"/>
  <c r="BX22" i="4"/>
  <c r="BY23" i="4"/>
  <c r="AX65" i="4" s="1"/>
  <c r="AO65" i="4"/>
  <c r="AY65" i="4"/>
  <c r="I66" i="4"/>
  <c r="L66" i="4" s="1"/>
  <c r="J66" i="4"/>
  <c r="K66" i="4"/>
  <c r="T66" i="4"/>
  <c r="T68" i="4" s="1"/>
  <c r="U66" i="4"/>
  <c r="V66" i="4"/>
  <c r="AO66" i="4"/>
  <c r="AY70" i="4"/>
  <c r="I67" i="4"/>
  <c r="J67" i="4"/>
  <c r="L67" i="4" s="1"/>
  <c r="K67" i="4"/>
  <c r="T67" i="4"/>
  <c r="U67" i="4"/>
  <c r="V67" i="4"/>
  <c r="AO67" i="4"/>
  <c r="AY71" i="4"/>
  <c r="H68" i="4"/>
  <c r="D70" i="4" s="1"/>
  <c r="I68" i="4"/>
  <c r="I70" i="4" s="1"/>
  <c r="J68" i="4"/>
  <c r="L68" i="4" s="1"/>
  <c r="K68" i="4"/>
  <c r="V68" i="4"/>
  <c r="AF68" i="4"/>
  <c r="AO68" i="4"/>
  <c r="AY72" i="4"/>
  <c r="U69" i="4"/>
  <c r="V69" i="4"/>
  <c r="X69" i="4"/>
  <c r="Z69" i="4"/>
  <c r="AC69" i="4"/>
  <c r="AF69" i="4" s="1"/>
  <c r="AE69" i="4"/>
  <c r="AM69" i="4"/>
  <c r="AO69" i="4"/>
  <c r="AY73" i="4"/>
  <c r="V70" i="4"/>
  <c r="AC70" i="4"/>
  <c r="AF70" i="4" s="1"/>
  <c r="AM70" i="4"/>
  <c r="AO70" i="4"/>
  <c r="AY74" i="4"/>
  <c r="AC71" i="4"/>
  <c r="AD71" i="4"/>
  <c r="AE71" i="4"/>
  <c r="AN71" i="4"/>
  <c r="AO71" i="4"/>
  <c r="AW75" i="4"/>
  <c r="AY75" i="4"/>
  <c r="O72" i="4"/>
  <c r="P72" i="4"/>
  <c r="Q72" i="4"/>
  <c r="R72" i="4"/>
  <c r="S72" i="4"/>
  <c r="U72" i="4" s="1"/>
  <c r="T72" i="4"/>
  <c r="V72" i="4"/>
  <c r="AD72" i="4"/>
  <c r="AE72" i="4"/>
  <c r="AM72" i="4"/>
  <c r="AN72" i="4" a="1"/>
  <c r="AF71" i="4" l="1"/>
  <c r="N46" i="4"/>
  <c r="I69" i="4"/>
  <c r="AN66" i="4"/>
  <c r="AX62" i="4" s="1"/>
  <c r="I71" i="4"/>
  <c r="I72" i="4" s="1"/>
  <c r="BY24" i="4"/>
  <c r="BX23" i="4"/>
  <c r="AO72" i="4"/>
  <c r="AW76" i="4"/>
  <c r="AY76" i="4"/>
  <c r="AC73" i="4"/>
  <c r="AD73" i="4"/>
  <c r="AF73" i="4" s="1"/>
  <c r="AE73" i="4"/>
  <c r="AM73" i="4"/>
  <c r="AN73" i="4" a="1"/>
  <c r="I73" i="4" l="1"/>
  <c r="BX24" i="4"/>
  <c r="BY25" i="4"/>
  <c r="AO73" i="4"/>
  <c r="O74" i="4"/>
  <c r="P74" i="4"/>
  <c r="S74" i="4"/>
  <c r="V74" i="4"/>
  <c r="AD74" i="4"/>
  <c r="AF74" i="4" s="1"/>
  <c r="X67" i="4" s="1" a="1"/>
  <c r="X30" i="4" s="1" a="1"/>
  <c r="AM74" i="4"/>
  <c r="AN74" i="4" a="1"/>
  <c r="BL66" i="4" l="1"/>
  <c r="BY26" i="4"/>
  <c r="BX25" i="4"/>
  <c r="AX110" i="4" s="1"/>
  <c r="AO74" i="4"/>
  <c r="O75" i="4"/>
  <c r="R76" i="4" s="1"/>
  <c r="P75" i="4"/>
  <c r="S75" i="4"/>
  <c r="V75" i="4"/>
  <c r="AL75" i="4"/>
  <c r="AZ79" i="4"/>
  <c r="O76" i="4"/>
  <c r="P76" i="4"/>
  <c r="S76" i="4"/>
  <c r="V76" i="4"/>
  <c r="AX74" i="4" l="1"/>
  <c r="AX76" i="4" s="1"/>
  <c r="U74" i="4"/>
  <c r="R74" i="4"/>
  <c r="BX26" i="4"/>
  <c r="BY27" i="4"/>
  <c r="AO76" i="4"/>
  <c r="AZ80" i="4"/>
  <c r="O77" i="4"/>
  <c r="P77" i="4"/>
  <c r="S77" i="4"/>
  <c r="V77" i="4"/>
  <c r="AX75" i="4" l="1"/>
  <c r="BX27" i="4"/>
  <c r="BY28" i="4"/>
  <c r="AO77" i="4"/>
  <c r="AZ81" i="4"/>
  <c r="BT77" i="4"/>
  <c r="O78" i="4"/>
  <c r="R77" i="4" s="1"/>
  <c r="P78" i="4"/>
  <c r="R78" i="4"/>
  <c r="S78" i="4"/>
  <c r="V78" i="4"/>
  <c r="T69" i="4" l="1"/>
  <c r="T70" i="4" s="1"/>
  <c r="U76" i="4"/>
  <c r="U77" i="4"/>
  <c r="R75" i="4"/>
  <c r="BX28" i="4"/>
  <c r="BY29" i="4"/>
  <c r="U78" i="4"/>
  <c r="T59" i="4" s="1"/>
  <c r="U75" i="4"/>
  <c r="AN79" i="4"/>
  <c r="AO78" i="4"/>
  <c r="AY82" i="4"/>
  <c r="AZ82" i="4"/>
  <c r="BT78" i="4"/>
  <c r="AO79" i="4"/>
  <c r="AR83" i="4"/>
  <c r="AX83" i="4"/>
  <c r="AY83" i="4"/>
  <c r="AZ83" i="4"/>
  <c r="BT79" i="4"/>
  <c r="O80" i="4"/>
  <c r="P80" i="4"/>
  <c r="S80" i="4"/>
  <c r="V80" i="4"/>
  <c r="AM80" i="4"/>
  <c r="BY30" i="4" l="1"/>
  <c r="BX29" i="4"/>
  <c r="AO80" i="4"/>
  <c r="AY84" i="4"/>
  <c r="AZ84" i="4"/>
  <c r="BS80" i="4"/>
  <c r="BT80" i="4"/>
  <c r="O81" i="4"/>
  <c r="U80" i="4" s="1"/>
  <c r="P81" i="4"/>
  <c r="S81" i="4"/>
  <c r="V81" i="4"/>
  <c r="AM81" i="4"/>
  <c r="BY31" i="4" l="1"/>
  <c r="BX30" i="4"/>
  <c r="R80" i="4"/>
  <c r="AO81" i="4"/>
  <c r="AX85" i="4"/>
  <c r="AY85" i="4" s="1"/>
  <c r="AZ85" i="4" s="1"/>
  <c r="AR78" i="4" s="1" a="1"/>
  <c r="BS81" i="4"/>
  <c r="BT81" i="4"/>
  <c r="O82" i="4"/>
  <c r="P82" i="4"/>
  <c r="R82" i="4"/>
  <c r="S82" i="4"/>
  <c r="V82" i="4"/>
  <c r="AM82" i="4"/>
  <c r="BX31" i="4" l="1"/>
  <c r="BY32" i="4"/>
  <c r="AO82" i="4"/>
  <c r="BS82" i="4"/>
  <c r="BT82" i="4"/>
  <c r="C83" i="4"/>
  <c r="E83" i="4"/>
  <c r="C87" i="4" s="1"/>
  <c r="J83" i="4"/>
  <c r="L85" i="4" s="1"/>
  <c r="L83" i="4"/>
  <c r="L86" i="4" s="1"/>
  <c r="O83" i="4"/>
  <c r="P83" i="4"/>
  <c r="S83" i="4"/>
  <c r="V83" i="4"/>
  <c r="AM83" i="4"/>
  <c r="BQ83" i="4"/>
  <c r="BS83" i="4"/>
  <c r="BT83" i="4"/>
  <c r="BL76" i="4" s="1" a="1"/>
  <c r="I84" i="4"/>
  <c r="O84" i="4"/>
  <c r="R83" i="4" s="1"/>
  <c r="P84" i="4"/>
  <c r="R84" i="4"/>
  <c r="U82" i="4" s="1"/>
  <c r="S84" i="4"/>
  <c r="V84" i="4"/>
  <c r="AM84" i="4"/>
  <c r="AN84" i="4"/>
  <c r="AO84" i="4"/>
  <c r="AZ88" i="4"/>
  <c r="E85" i="4"/>
  <c r="I85" i="4"/>
  <c r="K85" i="4"/>
  <c r="AM85" i="4"/>
  <c r="AN85" i="4"/>
  <c r="AO85" i="4"/>
  <c r="AZ89" i="4"/>
  <c r="I86" i="4"/>
  <c r="AM86" i="4"/>
  <c r="AN86" i="4"/>
  <c r="AO86" i="4"/>
  <c r="AZ90" i="4"/>
  <c r="E87" i="4"/>
  <c r="F87" i="4"/>
  <c r="I87" i="4"/>
  <c r="J87" i="4" a="1"/>
  <c r="C86" i="4" l="1"/>
  <c r="C85" i="4"/>
  <c r="L84" i="4"/>
  <c r="U83" i="4"/>
  <c r="R81" i="4"/>
  <c r="U81" i="4"/>
  <c r="D87" i="4" a="1"/>
  <c r="U84" i="4"/>
  <c r="T60" i="4" s="1"/>
  <c r="N30" i="4" s="1"/>
  <c r="J71" i="4"/>
  <c r="J70" i="4"/>
  <c r="K70" i="4" s="1"/>
  <c r="L70" i="4" s="1"/>
  <c r="J69" i="4"/>
  <c r="K69" i="4" s="1"/>
  <c r="L69" i="4" s="1"/>
  <c r="BX32" i="4"/>
  <c r="BY33" i="4"/>
  <c r="L87" i="4" s="1"/>
  <c r="K87" i="4"/>
  <c r="AM87" i="4"/>
  <c r="AO87" i="4"/>
  <c r="AZ91" i="4"/>
  <c r="C88" i="4"/>
  <c r="E88" i="4" a="1"/>
  <c r="BX33" i="4" l="1"/>
  <c r="BY34" i="4"/>
  <c r="J72" i="4"/>
  <c r="K72" i="4" s="1"/>
  <c r="L72" i="4" s="1"/>
  <c r="K71" i="4"/>
  <c r="L71" i="4" s="1"/>
  <c r="J73" i="4"/>
  <c r="K73" i="4" s="1"/>
  <c r="L73" i="4" s="1"/>
  <c r="D56" i="4" s="1"/>
  <c r="F88" i="4"/>
  <c r="H88" i="4"/>
  <c r="J88" i="4" a="1"/>
  <c r="BY35" i="4" l="1"/>
  <c r="BX34" i="4"/>
  <c r="K88" i="4"/>
  <c r="L88" i="4"/>
  <c r="AM88" i="4"/>
  <c r="AY92" i="4"/>
  <c r="AZ92" i="4"/>
  <c r="C89" i="4"/>
  <c r="E89" i="4" a="1"/>
  <c r="BX35" i="4" l="1"/>
  <c r="BY36" i="4"/>
  <c r="F89" i="4"/>
  <c r="H89" i="4"/>
  <c r="J89" i="4" a="1"/>
  <c r="BY37" i="4" l="1"/>
  <c r="BX36" i="4"/>
  <c r="K89" i="4"/>
  <c r="L89" i="4"/>
  <c r="AM89" i="4"/>
  <c r="AX93" i="4" a="1"/>
  <c r="BX37" i="4" l="1"/>
  <c r="BY38" i="4"/>
  <c r="AX94" i="4" s="1"/>
  <c r="AY93" i="4"/>
  <c r="AZ93" i="4"/>
  <c r="C90" i="4"/>
  <c r="E90" i="4"/>
  <c r="I90" i="4"/>
  <c r="K90" i="4"/>
  <c r="L90" i="4"/>
  <c r="AM90" i="4"/>
  <c r="AM91" i="4" s="1"/>
  <c r="AY94" i="4"/>
  <c r="AZ94" i="4"/>
  <c r="C91" i="4"/>
  <c r="E91" i="4"/>
  <c r="I91" i="4"/>
  <c r="K91" i="4"/>
  <c r="L91" i="4"/>
  <c r="AX95" i="4" a="1"/>
  <c r="BY39" i="4" l="1"/>
  <c r="BX38" i="4"/>
  <c r="AZ95" i="4" s="1"/>
  <c r="AY95" i="4"/>
  <c r="I92" i="4"/>
  <c r="L92" i="4"/>
  <c r="AW96" i="4"/>
  <c r="AX96" i="4"/>
  <c r="AY96" i="4" s="1"/>
  <c r="AZ96" i="4"/>
  <c r="I93" i="4"/>
  <c r="K93" i="4"/>
  <c r="L93" i="4"/>
  <c r="AL93" i="4"/>
  <c r="AM93" i="4"/>
  <c r="AZ97" i="4"/>
  <c r="I94" i="4"/>
  <c r="K94" i="4"/>
  <c r="L94" i="4"/>
  <c r="AX98" i="4" a="1"/>
  <c r="BX39" i="4" l="1"/>
  <c r="BY40" i="4"/>
  <c r="AY98" i="4"/>
  <c r="AZ98" i="4"/>
  <c r="I95" i="4"/>
  <c r="L95" i="4"/>
  <c r="AI95" i="4"/>
  <c r="AJ95" i="4"/>
  <c r="AM95" i="4"/>
  <c r="AP95" i="4"/>
  <c r="AY99" i="4"/>
  <c r="AZ99" i="4"/>
  <c r="E96" i="4"/>
  <c r="I96" i="4"/>
  <c r="J96" i="4"/>
  <c r="K96" i="4" s="1"/>
  <c r="L96" i="4"/>
  <c r="AI96" i="4"/>
  <c r="AJ96" i="4"/>
  <c r="AM96" i="4"/>
  <c r="AP96" i="4"/>
  <c r="AX100" i="4"/>
  <c r="AY100" i="4"/>
  <c r="AZ100" i="4"/>
  <c r="C97" i="4"/>
  <c r="D97" i="4"/>
  <c r="E97" i="4" s="1"/>
  <c r="I97" i="4"/>
  <c r="J97" i="4"/>
  <c r="K97" i="4" s="1"/>
  <c r="L97" i="4"/>
  <c r="AI97" i="4"/>
  <c r="AJ97" i="4"/>
  <c r="AM97" i="4"/>
  <c r="AP97" i="4"/>
  <c r="AW101" i="4"/>
  <c r="AZ101" i="4"/>
  <c r="C98" i="4"/>
  <c r="D98" i="4"/>
  <c r="E98" i="4" s="1"/>
  <c r="I98" i="4"/>
  <c r="J98" i="4"/>
  <c r="K98" i="4" s="1"/>
  <c r="L98" i="4"/>
  <c r="AJ98" i="4"/>
  <c r="AM98" i="4"/>
  <c r="AP98" i="4"/>
  <c r="I99" i="4"/>
  <c r="J99" i="4" a="1"/>
  <c r="K99" i="4"/>
  <c r="L99" i="4"/>
  <c r="AI99" i="4"/>
  <c r="AJ99" i="4"/>
  <c r="AP99" i="4"/>
  <c r="I100" i="4"/>
  <c r="K100" i="4"/>
  <c r="L100" i="4"/>
  <c r="AI100" i="4"/>
  <c r="AL100" i="4"/>
  <c r="AO100" i="4"/>
  <c r="AW112" i="4"/>
  <c r="I101" i="4"/>
  <c r="J101" i="4"/>
  <c r="K101" i="4"/>
  <c r="L101" i="4"/>
  <c r="AI101" i="4"/>
  <c r="AJ101" i="4"/>
  <c r="AM101" i="4"/>
  <c r="AP101" i="4"/>
  <c r="AY105" i="4"/>
  <c r="I102" i="4"/>
  <c r="J102" i="4"/>
  <c r="K102" i="4"/>
  <c r="L102" i="4"/>
  <c r="AJ102" i="4"/>
  <c r="AM102" i="4"/>
  <c r="AP102" i="4"/>
  <c r="I103" i="4"/>
  <c r="L103" i="4"/>
  <c r="AI103" i="4"/>
  <c r="AI98" i="4" s="1"/>
  <c r="AJ103" i="4"/>
  <c r="AM103" i="4"/>
  <c r="AP103" i="4"/>
  <c r="I104" i="4"/>
  <c r="K104" i="4"/>
  <c r="L104" i="4"/>
  <c r="AI104" i="4"/>
  <c r="AJ104" i="4"/>
  <c r="AM104" i="4"/>
  <c r="AP104" i="4"/>
  <c r="I105" i="4"/>
  <c r="K105" i="4"/>
  <c r="L105" i="4"/>
  <c r="AI105" i="4"/>
  <c r="AJ105" i="4"/>
  <c r="AL105" i="4"/>
  <c r="AO104" i="4" s="1"/>
  <c r="AM105" i="4"/>
  <c r="AP105" i="4"/>
  <c r="AY109" i="4"/>
  <c r="I106" i="4"/>
  <c r="J106" i="4"/>
  <c r="K106" i="4"/>
  <c r="L106" i="4"/>
  <c r="I107" i="4"/>
  <c r="K107" i="4"/>
  <c r="L107" i="4"/>
  <c r="AY111" i="4"/>
  <c r="I108" i="4"/>
  <c r="J108" i="4"/>
  <c r="K108" i="4"/>
  <c r="L108" i="4"/>
  <c r="I109" i="4"/>
  <c r="J109" i="4" a="1"/>
  <c r="AR87" i="4" l="1" a="1"/>
  <c r="AX101" i="4"/>
  <c r="AY101" i="4" s="1"/>
  <c r="AL102" i="4"/>
  <c r="AO95" i="4"/>
  <c r="AL98" i="4"/>
  <c r="AI102" i="4"/>
  <c r="AL101" i="4" s="1"/>
  <c r="AO96" i="4"/>
  <c r="AL96" i="4"/>
  <c r="AT106" i="4"/>
  <c r="AY106" i="4"/>
  <c r="AW106" i="4"/>
  <c r="AZ106" i="4" s="1"/>
  <c r="AW111" i="4"/>
  <c r="AZ111" i="4" s="1"/>
  <c r="AO102" i="4"/>
  <c r="AL95" i="4"/>
  <c r="AY110" i="4"/>
  <c r="AR106" i="4"/>
  <c r="AL97" i="4"/>
  <c r="AN87" i="4"/>
  <c r="AW110" i="4"/>
  <c r="AW105" i="4"/>
  <c r="AW107" i="4"/>
  <c r="AZ107" i="4" s="1"/>
  <c r="AO103" i="4"/>
  <c r="AO98" i="4"/>
  <c r="BX40" i="4"/>
  <c r="BY41" i="4"/>
  <c r="AW109" i="4"/>
  <c r="AZ109" i="4" s="1"/>
  <c r="AL103" i="4"/>
  <c r="AL104" i="4" s="1"/>
  <c r="AX108" i="4"/>
  <c r="AY108" i="4" s="1"/>
  <c r="AW108" i="4"/>
  <c r="AO97" i="4"/>
  <c r="AO99" i="4"/>
  <c r="AZ105" i="4"/>
  <c r="AY112" i="4"/>
  <c r="AO105" i="4"/>
  <c r="K109" i="4"/>
  <c r="L109" i="4"/>
  <c r="AN109" i="4"/>
  <c r="AN108" i="4" s="1"/>
  <c r="I110" i="4"/>
  <c r="J110" i="4"/>
  <c r="K110" i="4" s="1"/>
  <c r="L110" i="4"/>
  <c r="AK111" i="4" a="1"/>
  <c r="AP111" i="4" l="1"/>
  <c r="AP109" i="4"/>
  <c r="AP108" i="4"/>
  <c r="AP115" i="4"/>
  <c r="AP116" i="4"/>
  <c r="AP121" i="4"/>
  <c r="AP120" i="4"/>
  <c r="AP117" i="4"/>
  <c r="AP118" i="4"/>
  <c r="AP114" i="4"/>
  <c r="AP110" i="4"/>
  <c r="AP119" i="4"/>
  <c r="AZ110" i="4"/>
  <c r="AZ108" i="4"/>
  <c r="AO101" i="4"/>
  <c r="D82" i="4" a="1"/>
  <c r="D30" i="4" s="1"/>
  <c r="BX41" i="4"/>
  <c r="BY42" i="4"/>
  <c r="AO111" i="4"/>
  <c r="AN112" i="4" a="1"/>
  <c r="AR103" i="4" l="1" a="1"/>
  <c r="BX42" i="4"/>
  <c r="BY43" i="4"/>
  <c r="AP112" i="4" s="1"/>
  <c r="AO112" i="4"/>
  <c r="AN113" i="4" a="1"/>
  <c r="BY44" i="4" l="1"/>
  <c r="BX43" i="4"/>
  <c r="AO113" i="4"/>
  <c r="AO114" i="4"/>
  <c r="AO115" i="4"/>
  <c r="AO117" i="4"/>
  <c r="AO118" i="4"/>
  <c r="AK119" i="4"/>
  <c r="AL120" i="4"/>
  <c r="AM120" i="4"/>
  <c r="AN120" i="4"/>
  <c r="AO120" i="4"/>
  <c r="AL121" i="4"/>
  <c r="AO121" i="4"/>
  <c r="AL122" i="4"/>
  <c r="AN122" i="4"/>
  <c r="AO122" i="4"/>
  <c r="AP122" i="4"/>
  <c r="AL123" i="4"/>
  <c r="AN123" i="4"/>
  <c r="AO123" i="4"/>
  <c r="AP123" i="4"/>
  <c r="AL124" i="4"/>
  <c r="AM124" i="4" a="1"/>
  <c r="AL131" i="4"/>
  <c r="AN121" i="4" l="1"/>
  <c r="AP113" i="4"/>
  <c r="AM121" i="4"/>
  <c r="AN114" i="4"/>
  <c r="BY45" i="4"/>
  <c r="BX44" i="4"/>
  <c r="AN124" i="4" s="1"/>
  <c r="AO124" i="4"/>
  <c r="AP124" i="4"/>
  <c r="AL125" i="4"/>
  <c r="AM125" i="4" a="1"/>
  <c r="BX45" i="4" l="1"/>
  <c r="BY46" i="4"/>
  <c r="AN125" i="4" s="1"/>
  <c r="AO125" i="4"/>
  <c r="AL126" i="4"/>
  <c r="AM126" i="4" a="1"/>
  <c r="AP125" i="4" l="1"/>
  <c r="BX46" i="4"/>
  <c r="BY47" i="4"/>
  <c r="AN126" i="4" s="1"/>
  <c r="AO126" i="4"/>
  <c r="AP126" i="4"/>
  <c r="AL127" i="4"/>
  <c r="AN127" i="4"/>
  <c r="AL128" i="4"/>
  <c r="AN128" i="4"/>
  <c r="AL129" i="4"/>
  <c r="AL130" i="4" s="1"/>
  <c r="AN129" i="4"/>
  <c r="AN130" i="4" s="1"/>
  <c r="AN131" i="4" a="1"/>
  <c r="AI133" i="4"/>
  <c r="AJ133" i="4"/>
  <c r="AM133" i="4"/>
  <c r="AP133" i="4"/>
  <c r="AI134" i="4"/>
  <c r="AL135" i="4" s="1"/>
  <c r="AJ134" i="4"/>
  <c r="AM134" i="4"/>
  <c r="AP134" i="4"/>
  <c r="AI135" i="4"/>
  <c r="AJ135" i="4"/>
  <c r="AM135" i="4"/>
  <c r="AP135" i="4"/>
  <c r="AI136" i="4"/>
  <c r="AJ136" i="4"/>
  <c r="AM136" i="4"/>
  <c r="AP136" i="4"/>
  <c r="AI137" i="4"/>
  <c r="AJ137" i="4"/>
  <c r="AL137" i="4"/>
  <c r="AM129" i="4" s="1"/>
  <c r="AM137" i="4"/>
  <c r="AP137" i="4"/>
  <c r="E9" i="3"/>
  <c r="G9" i="3"/>
  <c r="I9" i="3"/>
  <c r="E10" i="3"/>
  <c r="G10" i="3"/>
  <c r="I10" i="3"/>
  <c r="AL134" i="4" l="1"/>
  <c r="AO129" i="4"/>
  <c r="AP129" i="4" s="1"/>
  <c r="AM130" i="4"/>
  <c r="AO130" i="4" s="1"/>
  <c r="AP130" i="4" s="1"/>
  <c r="AO137" i="4"/>
  <c r="AM123" i="4" s="1"/>
  <c r="AM131" i="4" s="1" a="1"/>
  <c r="AO131" i="4" s="1"/>
  <c r="AP131" i="4" s="1"/>
  <c r="AM128" i="4"/>
  <c r="AO128" i="4" s="1"/>
  <c r="AP128" i="4" s="1"/>
  <c r="AL136" i="4"/>
  <c r="AO134" i="4"/>
  <c r="AO133" i="4"/>
  <c r="AL133" i="4"/>
  <c r="AO135" i="4"/>
  <c r="AM127" i="4"/>
  <c r="AO127" i="4" s="1"/>
  <c r="AP127" i="4" s="1"/>
  <c r="AO136" i="4"/>
  <c r="BY48" i="4"/>
  <c r="BX47" i="4"/>
  <c r="E11" i="3"/>
  <c r="D11" i="3" a="1"/>
  <c r="AH107" i="4" l="1"/>
  <c r="AM122" i="4"/>
  <c r="BX48" i="4"/>
  <c r="BY49" i="4"/>
  <c r="BX49" i="4" l="1"/>
  <c r="BY50" i="4"/>
  <c r="BX50" i="4" l="1"/>
  <c r="BY51" i="4"/>
  <c r="BX51" i="4" l="1"/>
  <c r="BY52" i="4"/>
  <c r="BY53" i="4" l="1"/>
  <c r="BX52" i="4"/>
  <c r="BY54" i="4" l="1"/>
  <c r="BX53" i="4"/>
  <c r="E12" i="3"/>
  <c r="G12" i="3" s="1" a="1"/>
  <c r="E13" i="3"/>
  <c r="D13" i="3" s="1" a="1"/>
  <c r="E14" i="3"/>
  <c r="E15" i="3"/>
  <c r="E16" i="3"/>
  <c r="E17" i="3"/>
  <c r="I17" i="3" s="1" a="1"/>
  <c r="G16" i="3" a="1"/>
  <c r="D15" i="3" a="1"/>
  <c r="D14" i="3" a="1"/>
  <c r="BX54" i="4"/>
  <c r="BY55" i="4"/>
  <c r="E18" i="3"/>
  <c r="D18" i="3" s="1" a="1"/>
  <c r="E19" i="3"/>
  <c r="G19" i="3" s="1" a="1"/>
  <c r="E20" i="3"/>
  <c r="D20" i="3" s="1" a="1"/>
  <c r="E21" i="3"/>
  <c r="G21" i="3" s="1" a="1"/>
  <c r="O17" i="3" a="1"/>
  <c r="K17" i="3" a="1"/>
  <c r="G17" i="3" a="1"/>
  <c r="D17" i="3" a="1"/>
  <c r="M17" i="3" a="1"/>
  <c r="N17" i="3" a="1"/>
  <c r="N16" i="3" a="1"/>
  <c r="I16" i="3" a="1"/>
  <c r="D16" i="3" a="1"/>
  <c r="K16" i="3" a="1"/>
  <c r="M16" i="3" a="1"/>
  <c r="O16" i="3" a="1"/>
  <c r="G15" i="3" a="1"/>
  <c r="O15" i="3" a="1"/>
  <c r="K15" i="3" a="1"/>
  <c r="N15" i="3" a="1"/>
  <c r="I15" i="3" a="1"/>
  <c r="M15" i="3" a="1"/>
  <c r="N14" i="3" a="1"/>
  <c r="G14" i="3" a="1"/>
  <c r="O14" i="3" a="1"/>
  <c r="K14" i="3" a="1"/>
  <c r="I14" i="3" a="1"/>
  <c r="M14" i="3" a="1"/>
  <c r="I13" i="3" a="1"/>
  <c r="O13" i="3" a="1"/>
  <c r="G13" i="3" a="1"/>
  <c r="K13" i="3" a="1"/>
  <c r="N13" i="3" a="1"/>
  <c r="M13" i="3" a="1"/>
  <c r="N12" i="3" a="1"/>
  <c r="D12" i="3" a="1"/>
  <c r="O12" i="3" a="1"/>
  <c r="K12" i="3" a="1"/>
  <c r="M12" i="3" a="1"/>
  <c r="I12" i="3" a="1"/>
  <c r="BY56" i="4"/>
  <c r="BX55" i="4"/>
  <c r="DN63" i="3"/>
  <c r="U39" i="3"/>
  <c r="AE39" i="3"/>
  <c r="AO39" i="3"/>
  <c r="AY39" i="3"/>
  <c r="BS39" i="3"/>
  <c r="CC39" i="3"/>
  <c r="CM39" i="3"/>
  <c r="CW39" i="3"/>
  <c r="W56" i="3"/>
  <c r="BS71" i="3" s="1"/>
  <c r="AG56" i="3"/>
  <c r="CC71" i="3" s="1"/>
  <c r="AQ56" i="3"/>
  <c r="CM71" i="3" s="1"/>
  <c r="BA56" i="3"/>
  <c r="BU56" i="3"/>
  <c r="CE56" i="3"/>
  <c r="CO56" i="3"/>
  <c r="CY56" i="3"/>
  <c r="P59" i="3"/>
  <c r="P61" i="3"/>
  <c r="AU95" i="3" s="1"/>
  <c r="CA61" i="3"/>
  <c r="CK61" i="3"/>
  <c r="CU61" i="3"/>
  <c r="DE61" i="3"/>
  <c r="DO61" i="3"/>
  <c r="AC62" i="3"/>
  <c r="AM62" i="3"/>
  <c r="AW62" i="3"/>
  <c r="BG62" i="3"/>
  <c r="AC63" i="3"/>
  <c r="AL63" i="3"/>
  <c r="AM63" i="3"/>
  <c r="AV63" i="3"/>
  <c r="AW63" i="3"/>
  <c r="BF63" i="3"/>
  <c r="BG63" i="3"/>
  <c r="BP63" i="3"/>
  <c r="BQ63" i="3"/>
  <c r="BZ63" i="3"/>
  <c r="CA63" i="3"/>
  <c r="CK63" i="3"/>
  <c r="CU63" i="3"/>
  <c r="DE63" i="3"/>
  <c r="S64" i="3"/>
  <c r="AC64" i="3"/>
  <c r="AM64" i="3"/>
  <c r="AW64" i="3"/>
  <c r="BG64" i="3"/>
  <c r="BX64" i="3"/>
  <c r="CA64" i="3"/>
  <c r="CA72" i="3" s="1"/>
  <c r="CH64" i="3"/>
  <c r="CK64" i="3"/>
  <c r="CK72" i="3" s="1"/>
  <c r="CR64" i="3"/>
  <c r="CU64" i="3"/>
  <c r="CU68" i="3" s="1"/>
  <c r="DB64" i="3"/>
  <c r="DE64" i="3"/>
  <c r="DE68" i="3" s="1"/>
  <c r="DL64" i="3"/>
  <c r="L65" i="3"/>
  <c r="R65" i="3"/>
  <c r="S65" i="3"/>
  <c r="U65" i="3"/>
  <c r="AA65" i="3"/>
  <c r="AE65" i="3"/>
  <c r="AK65" i="3"/>
  <c r="AO65" i="3"/>
  <c r="AU65" i="3"/>
  <c r="AY65" i="3"/>
  <c r="BE65" i="3"/>
  <c r="BI65" i="3"/>
  <c r="BO65" i="3"/>
  <c r="BQ84" i="3" s="1"/>
  <c r="BY65" i="3"/>
  <c r="CI65" i="3"/>
  <c r="CS65" i="3"/>
  <c r="DC65" i="3"/>
  <c r="DM65" i="3"/>
  <c r="BY66" i="3"/>
  <c r="BS101" i="3" s="1"/>
  <c r="CI66" i="3"/>
  <c r="CC101" i="3" s="1"/>
  <c r="CS66" i="3"/>
  <c r="CM101" i="3" s="1"/>
  <c r="DC66" i="3"/>
  <c r="CW101" i="3" s="1"/>
  <c r="DM66" i="3"/>
  <c r="DG101" i="3" s="1"/>
  <c r="P67" i="3"/>
  <c r="Q67" i="3"/>
  <c r="N71" i="3" s="1"/>
  <c r="R67" i="3"/>
  <c r="AB67" i="3"/>
  <c r="AK67" i="3"/>
  <c r="AL67" i="3"/>
  <c r="AU67" i="3"/>
  <c r="AV67" i="3"/>
  <c r="BE67" i="3"/>
  <c r="BO67" i="3"/>
  <c r="BY67" i="3"/>
  <c r="BS102" i="3" s="1"/>
  <c r="CI67" i="3"/>
  <c r="CC102" i="3" s="1"/>
  <c r="CS67" i="3"/>
  <c r="CM102" i="3" s="1"/>
  <c r="DC67" i="3"/>
  <c r="CW102" i="3" s="1"/>
  <c r="DM67" i="3"/>
  <c r="DG102" i="3" s="1"/>
  <c r="AK68" i="3"/>
  <c r="AE90" i="3" s="1"/>
  <c r="AU68" i="3"/>
  <c r="BE68" i="3"/>
  <c r="AY90" i="3" s="1"/>
  <c r="BO68" i="3"/>
  <c r="BI90" i="3" s="1"/>
  <c r="BS68" i="3"/>
  <c r="CC68" i="3"/>
  <c r="CM68" i="3"/>
  <c r="CW68" i="3"/>
  <c r="DG68" i="3"/>
  <c r="AK69" i="3"/>
  <c r="AE91" i="3" s="1"/>
  <c r="AU69" i="3"/>
  <c r="AO91" i="3" s="1"/>
  <c r="BE69" i="3"/>
  <c r="AY91" i="3" s="1"/>
  <c r="BO69" i="3"/>
  <c r="BI91" i="3" s="1"/>
  <c r="CA69" i="3"/>
  <c r="CK69" i="3"/>
  <c r="DD69" i="3"/>
  <c r="DN69" i="3"/>
  <c r="S70" i="3"/>
  <c r="U70" i="3"/>
  <c r="AC70" i="3"/>
  <c r="AE70" i="3"/>
  <c r="AM70" i="3"/>
  <c r="AO70" i="3"/>
  <c r="AW70" i="3"/>
  <c r="AY70" i="3"/>
  <c r="BG70" i="3"/>
  <c r="BI70" i="3"/>
  <c r="BY70" i="3"/>
  <c r="CA70" i="3"/>
  <c r="CI70" i="3"/>
  <c r="CS70" i="3"/>
  <c r="DC70" i="3"/>
  <c r="DM70" i="3"/>
  <c r="AC71" i="3"/>
  <c r="AM71" i="3"/>
  <c r="AW71" i="3"/>
  <c r="BG71" i="3"/>
  <c r="BY71" i="3"/>
  <c r="CI71" i="3"/>
  <c r="CS71" i="3"/>
  <c r="CW71" i="3"/>
  <c r="DC71" i="3"/>
  <c r="DD71" i="3"/>
  <c r="DE71" i="3"/>
  <c r="DG71" i="3"/>
  <c r="DM71" i="3"/>
  <c r="DN71" i="3"/>
  <c r="S72" i="3"/>
  <c r="AC72" i="3"/>
  <c r="AM72" i="3"/>
  <c r="AW72" i="3"/>
  <c r="BG72" i="3"/>
  <c r="BY72" i="3"/>
  <c r="CI72" i="3"/>
  <c r="CS72" i="3"/>
  <c r="DC72" i="3"/>
  <c r="DM72" i="3"/>
  <c r="S73" i="3"/>
  <c r="AC73" i="3"/>
  <c r="AM73" i="3"/>
  <c r="AW73" i="3"/>
  <c r="BG73" i="3"/>
  <c r="BY73" i="3"/>
  <c r="CI73" i="3"/>
  <c r="CS73" i="3"/>
  <c r="DC73" i="3"/>
  <c r="DM73" i="3"/>
  <c r="AC74" i="3"/>
  <c r="AM74" i="3"/>
  <c r="AW74" i="3"/>
  <c r="BG74" i="3"/>
  <c r="DD74" i="3"/>
  <c r="DN74" i="3"/>
  <c r="AB75" i="3"/>
  <c r="AC75" i="3"/>
  <c r="AM75" i="3"/>
  <c r="AW75" i="3"/>
  <c r="BG75" i="3"/>
  <c r="BS75" i="3"/>
  <c r="CA75" i="3"/>
  <c r="CC75" i="3"/>
  <c r="CM75" i="3"/>
  <c r="CW75" i="3"/>
  <c r="DG75" i="3"/>
  <c r="AC76" i="3"/>
  <c r="AM76" i="3"/>
  <c r="AW76" i="3"/>
  <c r="BG76" i="3"/>
  <c r="U77" i="3"/>
  <c r="AE77" i="3"/>
  <c r="AO77" i="3"/>
  <c r="AY77" i="3"/>
  <c r="BI77" i="3"/>
  <c r="CA77" i="3"/>
  <c r="CA81" i="3"/>
  <c r="CK81" i="3"/>
  <c r="CU81" i="3"/>
  <c r="DE81" i="3"/>
  <c r="CA82" i="3"/>
  <c r="CK82" i="3"/>
  <c r="CU82" i="3"/>
  <c r="DE82" i="3"/>
  <c r="BX83" i="3"/>
  <c r="BZ83" i="3"/>
  <c r="CA83" i="3"/>
  <c r="CH83" i="3"/>
  <c r="CK83" i="3"/>
  <c r="CR83" i="3"/>
  <c r="CU83" i="3"/>
  <c r="DB83" i="3"/>
  <c r="DE83" i="3"/>
  <c r="DL83" i="3"/>
  <c r="AM84" i="3"/>
  <c r="AW84" i="3"/>
  <c r="CA84" i="3"/>
  <c r="CK84" i="3"/>
  <c r="CU84" i="3"/>
  <c r="DE84" i="3"/>
  <c r="Z85" i="3"/>
  <c r="AJ85" i="3"/>
  <c r="AT85" i="3"/>
  <c r="BD85" i="3"/>
  <c r="BN85" i="3"/>
  <c r="BP85" i="3"/>
  <c r="CA85" i="3"/>
  <c r="CA86" i="3" s="1"/>
  <c r="CK85" i="3"/>
  <c r="CK86" i="3" s="1"/>
  <c r="CU85" i="3"/>
  <c r="CU86" i="3" s="1"/>
  <c r="DE85" i="3"/>
  <c r="Z86" i="3"/>
  <c r="AJ86" i="3"/>
  <c r="AM86" i="3"/>
  <c r="AT86" i="3"/>
  <c r="AW86" i="3"/>
  <c r="BD86" i="3"/>
  <c r="BN86" i="3"/>
  <c r="BY86" i="3"/>
  <c r="CI86" i="3"/>
  <c r="CS86" i="3"/>
  <c r="DC86" i="3"/>
  <c r="DE86" i="3"/>
  <c r="DM86" i="3"/>
  <c r="Z87" i="3"/>
  <c r="AJ87" i="3"/>
  <c r="AT87" i="3"/>
  <c r="BD87" i="3"/>
  <c r="BN87" i="3"/>
  <c r="BY87" i="3"/>
  <c r="CI87" i="3"/>
  <c r="CS87" i="3"/>
  <c r="DC87" i="3"/>
  <c r="DM87" i="3"/>
  <c r="DN87" i="3"/>
  <c r="Z88" i="3"/>
  <c r="AJ88" i="3"/>
  <c r="AM88" i="3"/>
  <c r="AT88" i="3"/>
  <c r="AW88" i="3"/>
  <c r="BD88" i="3"/>
  <c r="BG88" i="3"/>
  <c r="BN88" i="3"/>
  <c r="U89" i="3"/>
  <c r="V89" i="3"/>
  <c r="AE89" i="3"/>
  <c r="AF89" i="3"/>
  <c r="AK89" i="3"/>
  <c r="AL89" i="3" s="1"/>
  <c r="AO89" i="3"/>
  <c r="AP89" i="3"/>
  <c r="AU89" i="3"/>
  <c r="AV89" i="3" s="1"/>
  <c r="AY89" i="3"/>
  <c r="AZ89" i="3"/>
  <c r="BE89" i="3"/>
  <c r="BF89" i="3" s="1"/>
  <c r="BI89" i="3"/>
  <c r="BJ89" i="3"/>
  <c r="BO89" i="3"/>
  <c r="BP89" i="3" s="1"/>
  <c r="BX89" i="3"/>
  <c r="CH89" i="3"/>
  <c r="CR89" i="3"/>
  <c r="DB89" i="3"/>
  <c r="DL89" i="3"/>
  <c r="V90" i="3"/>
  <c r="AF90" i="3"/>
  <c r="AK90" i="3"/>
  <c r="AL90" i="3" s="1"/>
  <c r="AP90" i="3"/>
  <c r="AU90" i="3"/>
  <c r="AV90" i="3" s="1"/>
  <c r="AZ90" i="3"/>
  <c r="BE90" i="3"/>
  <c r="BF90" i="3" s="1"/>
  <c r="BJ90" i="3"/>
  <c r="BO90" i="3"/>
  <c r="BP90" i="3" s="1"/>
  <c r="BX90" i="3"/>
  <c r="BY90" i="3"/>
  <c r="BZ90" i="3" s="1"/>
  <c r="CH90" i="3"/>
  <c r="CI90" i="3"/>
  <c r="CJ90" i="3" s="1"/>
  <c r="CR90" i="3"/>
  <c r="CS90" i="3"/>
  <c r="CT90" i="3" s="1"/>
  <c r="DB90" i="3"/>
  <c r="DC90" i="3"/>
  <c r="DD90" i="3" s="1"/>
  <c r="DL90" i="3"/>
  <c r="DM90" i="3"/>
  <c r="DN90" i="3" s="1"/>
  <c r="AK91" i="3"/>
  <c r="AL91" i="3" s="1"/>
  <c r="AU91" i="3"/>
  <c r="AV91" i="3" s="1"/>
  <c r="BE91" i="3"/>
  <c r="BF91" i="3" s="1"/>
  <c r="BO91" i="3"/>
  <c r="BP91" i="3" s="1"/>
  <c r="AM95" i="3"/>
  <c r="AW95" i="3"/>
  <c r="BG95" i="3"/>
  <c r="CA95" i="3"/>
  <c r="CK95" i="3"/>
  <c r="CU95" i="3"/>
  <c r="DE95" i="3"/>
  <c r="DO95" i="3"/>
  <c r="BX96" i="3"/>
  <c r="CA96" i="3"/>
  <c r="CH96" i="3"/>
  <c r="CK96" i="3"/>
  <c r="CR96" i="3"/>
  <c r="CU96" i="3"/>
  <c r="DB96" i="3"/>
  <c r="DE96" i="3"/>
  <c r="DL96" i="3"/>
  <c r="DO96" i="3"/>
  <c r="AM97" i="3"/>
  <c r="AW97" i="3"/>
  <c r="BG97" i="3"/>
  <c r="BX97" i="3"/>
  <c r="BZ97" i="3"/>
  <c r="CA97" i="3"/>
  <c r="CH97" i="3"/>
  <c r="CK97" i="3"/>
  <c r="CR97" i="3"/>
  <c r="CU97" i="3"/>
  <c r="DB97" i="3"/>
  <c r="DE97" i="3"/>
  <c r="DL97" i="3"/>
  <c r="DO97" i="3"/>
  <c r="BX98" i="3"/>
  <c r="CA98" i="3"/>
  <c r="CH98" i="3"/>
  <c r="CK98" i="3"/>
  <c r="CR98" i="3"/>
  <c r="CU98" i="3"/>
  <c r="DB98" i="3"/>
  <c r="DE98" i="3"/>
  <c r="DL98" i="3"/>
  <c r="DN98" i="3"/>
  <c r="DO98" i="3"/>
  <c r="AB99" i="3"/>
  <c r="AJ99" i="3"/>
  <c r="AM99" i="3"/>
  <c r="AT99" i="3"/>
  <c r="AW99" i="3"/>
  <c r="BD99" i="3"/>
  <c r="BG99" i="3"/>
  <c r="BQ99" i="3"/>
  <c r="BX99" i="3"/>
  <c r="CA99" i="3"/>
  <c r="CH99" i="3"/>
  <c r="CK99" i="3"/>
  <c r="CR99" i="3"/>
  <c r="CU99" i="3"/>
  <c r="DB99" i="3"/>
  <c r="DE99" i="3"/>
  <c r="DL99" i="3"/>
  <c r="DO99" i="3"/>
  <c r="BG100" i="3"/>
  <c r="BN100" i="3"/>
  <c r="BT100" i="3"/>
  <c r="CD100" i="3"/>
  <c r="CN100" i="3"/>
  <c r="CX100" i="3"/>
  <c r="DH100" i="3"/>
  <c r="BF101" i="3"/>
  <c r="BP101" i="3"/>
  <c r="BT101" i="3"/>
  <c r="CD101" i="3"/>
  <c r="CN101" i="3"/>
  <c r="CX101" i="3"/>
  <c r="DH101" i="3"/>
  <c r="BY102" i="3"/>
  <c r="BZ102" i="3" s="1"/>
  <c r="CI102" i="3"/>
  <c r="CJ102" i="3" s="1"/>
  <c r="CS102" i="3"/>
  <c r="CT102" i="3" s="1"/>
  <c r="DC102" i="3"/>
  <c r="DD102" i="3" s="1"/>
  <c r="DM102" i="3"/>
  <c r="DN102" i="3" s="1"/>
  <c r="AJ103" i="3"/>
  <c r="AM103" i="3"/>
  <c r="AT103" i="3"/>
  <c r="AW103" i="3"/>
  <c r="BD103" i="3"/>
  <c r="BF103" i="3"/>
  <c r="BG103" i="3"/>
  <c r="AJ104" i="3"/>
  <c r="AV105" i="3"/>
  <c r="AJ106" i="3"/>
  <c r="AM106" i="3"/>
  <c r="AT106" i="3"/>
  <c r="AW106" i="3"/>
  <c r="BD106" i="3"/>
  <c r="BG106" i="3"/>
  <c r="CA106" i="3"/>
  <c r="CK106" i="3"/>
  <c r="CU106" i="3"/>
  <c r="DE106" i="3"/>
  <c r="DO106" i="3"/>
  <c r="AJ107" i="3"/>
  <c r="AK107" i="3"/>
  <c r="AL107" i="3" s="1"/>
  <c r="AU107" i="3"/>
  <c r="AV107" i="3" s="1"/>
  <c r="BY107" i="3"/>
  <c r="CA107" i="3"/>
  <c r="CI107" i="3"/>
  <c r="CK107" i="3"/>
  <c r="CS107" i="3"/>
  <c r="CU107" i="3"/>
  <c r="DC107" i="3"/>
  <c r="DE107" i="3"/>
  <c r="DM107" i="3"/>
  <c r="DO107" i="3"/>
  <c r="AJ108" i="3"/>
  <c r="AM108" i="3"/>
  <c r="AT108" i="3"/>
  <c r="AW108" i="3"/>
  <c r="BD108" i="3"/>
  <c r="BG108" i="3"/>
  <c r="BY108" i="3"/>
  <c r="CA108" i="3"/>
  <c r="CI108" i="3"/>
  <c r="CK108" i="3"/>
  <c r="CS108" i="3"/>
  <c r="CT108" i="3"/>
  <c r="CU108" i="3"/>
  <c r="DC108" i="3"/>
  <c r="DE108" i="3"/>
  <c r="DM108" i="3"/>
  <c r="DO108" i="3"/>
  <c r="BY109" i="3"/>
  <c r="CA109" i="3"/>
  <c r="CI109" i="3"/>
  <c r="CK109" i="3"/>
  <c r="CS109" i="3"/>
  <c r="CU109" i="3"/>
  <c r="DC109" i="3"/>
  <c r="DE109" i="3"/>
  <c r="DM109" i="3"/>
  <c r="DO109" i="3"/>
  <c r="AB110" i="3"/>
  <c r="AJ110" i="3"/>
  <c r="AL110" i="3"/>
  <c r="BX110" i="3"/>
  <c r="CA110" i="3"/>
  <c r="CH110" i="3"/>
  <c r="CK110" i="3"/>
  <c r="CR110" i="3"/>
  <c r="CU110" i="3"/>
  <c r="DB110" i="3"/>
  <c r="DD110" i="3"/>
  <c r="DE110" i="3"/>
  <c r="DL110" i="3"/>
  <c r="DO110" i="3"/>
  <c r="AJ111" i="3"/>
  <c r="AM111" i="3"/>
  <c r="AT111" i="3"/>
  <c r="AW111" i="3"/>
  <c r="BD111" i="3"/>
  <c r="BG111" i="3"/>
  <c r="BX111" i="3"/>
  <c r="CA111" i="3"/>
  <c r="CH111" i="3"/>
  <c r="CK111" i="3"/>
  <c r="CR111" i="3"/>
  <c r="CU111" i="3"/>
  <c r="DB111" i="3"/>
  <c r="DE111" i="3"/>
  <c r="DL111" i="3"/>
  <c r="DO111" i="3"/>
  <c r="AA112" i="3"/>
  <c r="AB112" i="3"/>
  <c r="AK112" i="3"/>
  <c r="AL112" i="3"/>
  <c r="AM112" i="3"/>
  <c r="AT112" i="3"/>
  <c r="AU112" i="3"/>
  <c r="AV112" i="3"/>
  <c r="AW112" i="3"/>
  <c r="BD112" i="3"/>
  <c r="BE112" i="3"/>
  <c r="BF112" i="3"/>
  <c r="BG112" i="3"/>
  <c r="BO112" i="3"/>
  <c r="BP112" i="3"/>
  <c r="BX112" i="3"/>
  <c r="BZ112" i="3"/>
  <c r="CA112" i="3"/>
  <c r="CH112" i="3"/>
  <c r="CK112" i="3"/>
  <c r="CR112" i="3"/>
  <c r="CU112" i="3"/>
  <c r="DB112" i="3"/>
  <c r="DE112" i="3"/>
  <c r="DL112" i="3"/>
  <c r="DO112" i="3"/>
  <c r="BG113" i="3"/>
  <c r="BX113" i="3"/>
  <c r="CA113" i="3"/>
  <c r="CH113" i="3"/>
  <c r="CK113" i="3"/>
  <c r="CR113" i="3"/>
  <c r="CU113" i="3"/>
  <c r="DB113" i="3"/>
  <c r="DE113" i="3"/>
  <c r="DL113" i="3"/>
  <c r="DO113" i="3"/>
  <c r="AB114" i="3"/>
  <c r="BX114" i="3"/>
  <c r="CA114" i="3"/>
  <c r="CH114" i="3"/>
  <c r="CK114" i="3"/>
  <c r="CR114" i="3"/>
  <c r="CU114" i="3"/>
  <c r="DB114" i="3"/>
  <c r="DE114" i="3"/>
  <c r="DL114" i="3"/>
  <c r="DO114" i="3"/>
  <c r="AJ115" i="3"/>
  <c r="AL115" i="3"/>
  <c r="AM115" i="3"/>
  <c r="AT115" i="3"/>
  <c r="AV115" i="3"/>
  <c r="AW115" i="3"/>
  <c r="BD115" i="3"/>
  <c r="BG115" i="3"/>
  <c r="BX115" i="3"/>
  <c r="CA115" i="3"/>
  <c r="CH115" i="3"/>
  <c r="CK115" i="3"/>
  <c r="CR115" i="3"/>
  <c r="CU115" i="3"/>
  <c r="DB115" i="3"/>
  <c r="DE115" i="3"/>
  <c r="DL115" i="3"/>
  <c r="DO115" i="3"/>
  <c r="AA116" i="3"/>
  <c r="AB116" i="3"/>
  <c r="AK116" i="3"/>
  <c r="AL116" i="3"/>
  <c r="AU116" i="3"/>
  <c r="AV116" i="3"/>
  <c r="AW116" i="3"/>
  <c r="BD116" i="3"/>
  <c r="BE116" i="3"/>
  <c r="BF116" i="3"/>
  <c r="BG116" i="3"/>
  <c r="BO116" i="3"/>
  <c r="BP116" i="3"/>
  <c r="BX116" i="3"/>
  <c r="CA116" i="3"/>
  <c r="CH116" i="3"/>
  <c r="CK116" i="3"/>
  <c r="CR116" i="3"/>
  <c r="CU116" i="3"/>
  <c r="DB116" i="3"/>
  <c r="DE116" i="3"/>
  <c r="DL116" i="3"/>
  <c r="DO116" i="3"/>
  <c r="AA117" i="3"/>
  <c r="AB117" i="3"/>
  <c r="AK117" i="3"/>
  <c r="AL117" i="3"/>
  <c r="AU117" i="3"/>
  <c r="AV117" i="3"/>
  <c r="BE117" i="3"/>
  <c r="BF117" i="3"/>
  <c r="BG117" i="3"/>
  <c r="BN117" i="3"/>
  <c r="BO117" i="3"/>
  <c r="BP117" i="3"/>
  <c r="BX117" i="3"/>
  <c r="CA117" i="3"/>
  <c r="CH117" i="3"/>
  <c r="CK117" i="3"/>
  <c r="CR117" i="3"/>
  <c r="CU117" i="3"/>
  <c r="DB117" i="3"/>
  <c r="DE117" i="3"/>
  <c r="DL117" i="3"/>
  <c r="DO117" i="3"/>
  <c r="BX118" i="3"/>
  <c r="CA118" i="3"/>
  <c r="CH118" i="3"/>
  <c r="CK118" i="3"/>
  <c r="CR118" i="3"/>
  <c r="CU118" i="3"/>
  <c r="DB118" i="3"/>
  <c r="DE118" i="3"/>
  <c r="DL118" i="3"/>
  <c r="DO118" i="3"/>
  <c r="AB119" i="3"/>
  <c r="AJ119" i="3"/>
  <c r="AL119" i="3"/>
  <c r="AM119" i="3"/>
  <c r="AT119" i="3"/>
  <c r="AW119" i="3"/>
  <c r="BD119" i="3"/>
  <c r="BG119" i="3"/>
  <c r="BX119" i="3"/>
  <c r="CA119" i="3"/>
  <c r="CH119" i="3"/>
  <c r="CK119" i="3"/>
  <c r="CR119" i="3"/>
  <c r="CU119" i="3"/>
  <c r="DB119" i="3"/>
  <c r="DE119" i="3"/>
  <c r="DL119" i="3"/>
  <c r="DO119" i="3"/>
  <c r="AA120" i="3"/>
  <c r="AB120" i="3"/>
  <c r="AJ120" i="3"/>
  <c r="AK120" i="3"/>
  <c r="AL120" i="3"/>
  <c r="AM120" i="3"/>
  <c r="AT120" i="3"/>
  <c r="AU120" i="3"/>
  <c r="AV120" i="3"/>
  <c r="AW120" i="3"/>
  <c r="BD120" i="3"/>
  <c r="BE120" i="3"/>
  <c r="BF120" i="3"/>
  <c r="BG120" i="3"/>
  <c r="BO120" i="3"/>
  <c r="BP120" i="3"/>
  <c r="BQ120" i="3"/>
  <c r="BX120" i="3"/>
  <c r="CA120" i="3"/>
  <c r="CH120" i="3"/>
  <c r="CK120" i="3"/>
  <c r="CR120" i="3"/>
  <c r="CU120" i="3"/>
  <c r="DB120" i="3"/>
  <c r="DE120" i="3"/>
  <c r="DL120" i="3"/>
  <c r="DO120" i="3"/>
  <c r="BX121" i="3"/>
  <c r="CA121" i="3"/>
  <c r="CH121" i="3"/>
  <c r="CK121" i="3"/>
  <c r="CR121" i="3"/>
  <c r="CU121" i="3"/>
  <c r="DB121" i="3"/>
  <c r="DE121" i="3"/>
  <c r="DL121" i="3"/>
  <c r="DO121" i="3"/>
  <c r="BX122" i="3"/>
  <c r="BY122" i="3"/>
  <c r="BZ122" i="3"/>
  <c r="CA122" i="3"/>
  <c r="CH122" i="3"/>
  <c r="CI122" i="3"/>
  <c r="CK122" i="3"/>
  <c r="CR122" i="3"/>
  <c r="CS122" i="3"/>
  <c r="CU122" i="3"/>
  <c r="DB122" i="3"/>
  <c r="DC122" i="3"/>
  <c r="DE122" i="3"/>
  <c r="DL122" i="3"/>
  <c r="DM122" i="3"/>
  <c r="DO122" i="3"/>
  <c r="BX123" i="3"/>
  <c r="BY123" i="3"/>
  <c r="BZ123" i="3"/>
  <c r="CA123" i="3"/>
  <c r="CH123" i="3"/>
  <c r="CI123" i="3"/>
  <c r="CJ123" i="3"/>
  <c r="CK123" i="3"/>
  <c r="CR123" i="3"/>
  <c r="CS123" i="3"/>
  <c r="CT123" i="3"/>
  <c r="CU123" i="3"/>
  <c r="DB123" i="3"/>
  <c r="DC123" i="3"/>
  <c r="DD123" i="3"/>
  <c r="DE123" i="3"/>
  <c r="DL123" i="3"/>
  <c r="DM123" i="3"/>
  <c r="DN123" i="3"/>
  <c r="DO123" i="3"/>
  <c r="BX124" i="3"/>
  <c r="CA124" i="3"/>
  <c r="CH124" i="3"/>
  <c r="CK124" i="3"/>
  <c r="CR124" i="3"/>
  <c r="CU124" i="3"/>
  <c r="DB124" i="3"/>
  <c r="DE124" i="3"/>
  <c r="DL124" i="3"/>
  <c r="DO124" i="3"/>
  <c r="BX125" i="3"/>
  <c r="CA125" i="3"/>
  <c r="CH125" i="3"/>
  <c r="CK125" i="3"/>
  <c r="CR125" i="3"/>
  <c r="CU125" i="3"/>
  <c r="DB125" i="3"/>
  <c r="DD125" i="3"/>
  <c r="DE125" i="3"/>
  <c r="DL125" i="3"/>
  <c r="DN125" i="3"/>
  <c r="DO125" i="3"/>
  <c r="BX126" i="3"/>
  <c r="BZ126" i="3"/>
  <c r="CA126" i="3"/>
  <c r="CH126" i="3"/>
  <c r="CJ126" i="3"/>
  <c r="CK126" i="3"/>
  <c r="CR126" i="3"/>
  <c r="CT126" i="3"/>
  <c r="CU126" i="3"/>
  <c r="DB126" i="3"/>
  <c r="DE126" i="3"/>
  <c r="DL126" i="3"/>
  <c r="DO126" i="3"/>
  <c r="BX127" i="3"/>
  <c r="BY127" i="3"/>
  <c r="BZ127" i="3"/>
  <c r="CA127" i="3"/>
  <c r="CH127" i="3"/>
  <c r="CI127" i="3"/>
  <c r="CJ127" i="3"/>
  <c r="CK127" i="3"/>
  <c r="CR127" i="3"/>
  <c r="CS127" i="3"/>
  <c r="CT127" i="3"/>
  <c r="CU127" i="3"/>
  <c r="DB127" i="3"/>
  <c r="DC127" i="3"/>
  <c r="DD127" i="3"/>
  <c r="DE127" i="3"/>
  <c r="DL127" i="3"/>
  <c r="DM127" i="3"/>
  <c r="DN127" i="3"/>
  <c r="DO127" i="3"/>
  <c r="BX128" i="3"/>
  <c r="BY128" i="3"/>
  <c r="BZ128" i="3"/>
  <c r="CA128" i="3"/>
  <c r="CH128" i="3"/>
  <c r="CI128" i="3"/>
  <c r="CJ128" i="3"/>
  <c r="CK128" i="3"/>
  <c r="CR128" i="3"/>
  <c r="CS128" i="3"/>
  <c r="CT128" i="3"/>
  <c r="CU128" i="3"/>
  <c r="DB128" i="3"/>
  <c r="DC128" i="3"/>
  <c r="DD128" i="3"/>
  <c r="DE128" i="3"/>
  <c r="DL128" i="3"/>
  <c r="DM128" i="3"/>
  <c r="DN128" i="3"/>
  <c r="DO128" i="3"/>
  <c r="BX129" i="3"/>
  <c r="CA129" i="3"/>
  <c r="CH129" i="3"/>
  <c r="CJ129" i="3"/>
  <c r="CK129" i="3"/>
  <c r="CR129" i="3"/>
  <c r="CT129" i="3"/>
  <c r="CU129" i="3"/>
  <c r="DB129" i="3"/>
  <c r="DD129" i="3"/>
  <c r="DE129" i="3"/>
  <c r="DL129" i="3"/>
  <c r="DN129" i="3"/>
  <c r="DO129" i="3"/>
  <c r="BX130" i="3"/>
  <c r="BZ130" i="3"/>
  <c r="CA130" i="3"/>
  <c r="CH130" i="3"/>
  <c r="CJ130" i="3"/>
  <c r="CK130" i="3"/>
  <c r="CR130" i="3"/>
  <c r="CU130" i="3"/>
  <c r="DB130" i="3"/>
  <c r="DE130" i="3"/>
  <c r="DL130" i="3"/>
  <c r="DO130" i="3"/>
  <c r="BX131" i="3"/>
  <c r="BY131" i="3"/>
  <c r="BZ131" i="3"/>
  <c r="CA131" i="3"/>
  <c r="CH131" i="3"/>
  <c r="CI131" i="3"/>
  <c r="CJ131" i="3"/>
  <c r="CK131" i="3"/>
  <c r="CR131" i="3"/>
  <c r="CS131" i="3"/>
  <c r="CT131" i="3"/>
  <c r="CU131" i="3"/>
  <c r="DB131" i="3"/>
  <c r="DC131" i="3"/>
  <c r="DD131" i="3"/>
  <c r="DE131" i="3"/>
  <c r="DL131" i="3"/>
  <c r="DM131" i="3"/>
  <c r="DN131" i="3"/>
  <c r="DO131" i="3"/>
  <c r="K9" i="2"/>
  <c r="K9" i="3" s="1"/>
  <c r="K10" i="2"/>
  <c r="K10" i="3" s="1"/>
  <c r="I21" i="3" a="1"/>
  <c r="D21" i="3" a="1"/>
  <c r="O21" i="3" a="1"/>
  <c r="M21" i="3" a="1"/>
  <c r="N21" i="3" a="1"/>
  <c r="K21" i="3" a="1"/>
  <c r="M20" i="3" a="1"/>
  <c r="O20" i="3" a="1"/>
  <c r="I20" i="3" a="1"/>
  <c r="G20" i="3" a="1"/>
  <c r="K20" i="3" a="1"/>
  <c r="N20" i="3" a="1"/>
  <c r="K19" i="3" a="1"/>
  <c r="D19" i="3" a="1"/>
  <c r="O19" i="3" a="1"/>
  <c r="N19" i="3" a="1"/>
  <c r="I19" i="3" a="1"/>
  <c r="M19" i="3" a="1"/>
  <c r="O18" i="3" a="1"/>
  <c r="M18" i="3" a="1"/>
  <c r="N18" i="3" a="1"/>
  <c r="K18" i="3" a="1"/>
  <c r="G18" i="3" a="1"/>
  <c r="I18" i="3" a="1"/>
  <c r="G11" i="3" a="1"/>
  <c r="O11" i="3" a="1"/>
  <c r="I11" i="3" a="1"/>
  <c r="M11" i="3" a="1"/>
  <c r="D11" i="2" a="1"/>
  <c r="K11" i="3" a="1"/>
  <c r="N11" i="3" a="1"/>
  <c r="C12" i="5"/>
  <c r="B18" i="5" s="1"/>
  <c r="AA95" i="3"/>
  <c r="AK95" i="3"/>
  <c r="BN116" i="3"/>
  <c r="BQ100" i="3"/>
  <c r="BN99" i="3"/>
  <c r="BQ95" i="3"/>
  <c r="BN120" i="3"/>
  <c r="BQ113" i="3"/>
  <c r="BN113" i="3"/>
  <c r="BQ109" i="3"/>
  <c r="BQ88" i="3"/>
  <c r="BQ112" i="3"/>
  <c r="BN109" i="3"/>
  <c r="BQ108" i="3"/>
  <c r="BQ103" i="3"/>
  <c r="BN119" i="3"/>
  <c r="BN108" i="3"/>
  <c r="BN103" i="3"/>
  <c r="BQ97" i="3"/>
  <c r="CU69" i="3"/>
  <c r="BQ116" i="3"/>
  <c r="BQ106" i="3"/>
  <c r="BQ117" i="3"/>
  <c r="BQ115" i="3"/>
  <c r="BN112" i="3"/>
  <c r="BQ111" i="3"/>
  <c r="BN106" i="3"/>
  <c r="BN115" i="3"/>
  <c r="BN111" i="3"/>
  <c r="CK87" i="3"/>
  <c r="CK88" i="3" s="1"/>
  <c r="CK89" i="3" s="1"/>
  <c r="CK90" i="3" s="1"/>
  <c r="CC80" i="3" s="1"/>
  <c r="BQ90" i="3"/>
  <c r="BQ89" i="3"/>
  <c r="BQ91" i="3"/>
  <c r="CU87" i="3"/>
  <c r="CU88" i="3" s="1"/>
  <c r="CU89" i="3" s="1"/>
  <c r="CU90" i="3" s="1"/>
  <c r="CM80" i="3" s="1"/>
  <c r="BG66" i="3"/>
  <c r="BG90" i="3"/>
  <c r="BG91" i="3"/>
  <c r="BG89" i="3"/>
  <c r="AT104" i="3"/>
  <c r="AW90" i="3"/>
  <c r="AW89" i="3"/>
  <c r="AW91" i="3"/>
  <c r="BQ86" i="3"/>
  <c r="AJ102" i="3"/>
  <c r="AM90" i="3"/>
  <c r="AM91" i="3"/>
  <c r="AM89" i="3"/>
  <c r="AC87" i="3"/>
  <c r="AC91" i="3"/>
  <c r="AC90" i="3"/>
  <c r="AC89" i="3"/>
  <c r="K63" i="3"/>
  <c r="AA91" i="3"/>
  <c r="AB91" i="3" s="1"/>
  <c r="AA89" i="3"/>
  <c r="AB89" i="3" s="1"/>
  <c r="AC95" i="3"/>
  <c r="AA90" i="3"/>
  <c r="AB90" i="3" s="1"/>
  <c r="Z103" i="3"/>
  <c r="Z115" i="3"/>
  <c r="AC115" i="3"/>
  <c r="AC103" i="3"/>
  <c r="Z119" i="3"/>
  <c r="AC84" i="3"/>
  <c r="AC114" i="3"/>
  <c r="Z111" i="3"/>
  <c r="AC119" i="3"/>
  <c r="AC107" i="3"/>
  <c r="Z114" i="3"/>
  <c r="Z102" i="3"/>
  <c r="Z107" i="3"/>
  <c r="AC102" i="3"/>
  <c r="AC111" i="3"/>
  <c r="AC120" i="3"/>
  <c r="AC110" i="3"/>
  <c r="Z110" i="3"/>
  <c r="AC108" i="3"/>
  <c r="Z108" i="3"/>
  <c r="Z99" i="3"/>
  <c r="BG86" i="3"/>
  <c r="BD113" i="3"/>
  <c r="AW117" i="3"/>
  <c r="AT116" i="3"/>
  <c r="AW113" i="3"/>
  <c r="AJ112" i="3"/>
  <c r="BD109" i="3"/>
  <c r="BN105" i="3"/>
  <c r="AW100" i="3"/>
  <c r="AM116" i="3"/>
  <c r="AT113" i="3"/>
  <c r="AC112" i="3"/>
  <c r="AW109" i="3"/>
  <c r="BG105" i="3"/>
  <c r="AT100" i="3"/>
  <c r="BD105" i="3"/>
  <c r="AM100" i="3"/>
  <c r="AM113" i="3"/>
  <c r="Z120" i="3"/>
  <c r="AT117" i="3"/>
  <c r="AJ113" i="3"/>
  <c r="AM109" i="3"/>
  <c r="AW105" i="3"/>
  <c r="BQ101" i="3"/>
  <c r="AJ100" i="3"/>
  <c r="BQ85" i="3"/>
  <c r="BQ118" i="3"/>
  <c r="AC113" i="3"/>
  <c r="Z112" i="3"/>
  <c r="AJ109" i="3"/>
  <c r="AC100" i="3"/>
  <c r="BN118" i="3"/>
  <c r="Z113" i="3"/>
  <c r="AC109" i="3"/>
  <c r="AT105" i="3"/>
  <c r="BN101" i="3"/>
  <c r="DE73" i="3"/>
  <c r="BD100" i="3"/>
  <c r="AM117" i="3"/>
  <c r="BG118" i="3"/>
  <c r="Z109" i="3"/>
  <c r="BQ107" i="3"/>
  <c r="AM105" i="3"/>
  <c r="BG101" i="3"/>
  <c r="BG85" i="3"/>
  <c r="AW66" i="3"/>
  <c r="BD118" i="3"/>
  <c r="AJ117" i="3"/>
  <c r="BQ114" i="3"/>
  <c r="BQ110" i="3"/>
  <c r="BN107" i="3"/>
  <c r="AJ105" i="3"/>
  <c r="BQ102" i="3"/>
  <c r="BQ96" i="3"/>
  <c r="BQ87" i="3"/>
  <c r="CU73" i="3"/>
  <c r="AM66" i="3"/>
  <c r="BG109" i="3"/>
  <c r="AW118" i="3"/>
  <c r="AC117" i="3"/>
  <c r="BN114" i="3"/>
  <c r="BN110" i="3"/>
  <c r="BG107" i="3"/>
  <c r="BQ104" i="3"/>
  <c r="BN102" i="3"/>
  <c r="BD101" i="3"/>
  <c r="BG96" i="3"/>
  <c r="AW85" i="3"/>
  <c r="AC66" i="3"/>
  <c r="AT118" i="3"/>
  <c r="BG114" i="3"/>
  <c r="BG110" i="3"/>
  <c r="BD107" i="3"/>
  <c r="BN104" i="3"/>
  <c r="BG102" i="3"/>
  <c r="AW101" i="3"/>
  <c r="BQ98" i="3"/>
  <c r="AW96" i="3"/>
  <c r="BG87" i="3"/>
  <c r="CK73" i="3"/>
  <c r="BD117" i="3"/>
  <c r="BQ105" i="3"/>
  <c r="AM118" i="3"/>
  <c r="BD114" i="3"/>
  <c r="BD110" i="3"/>
  <c r="AW107" i="3"/>
  <c r="BG104" i="3"/>
  <c r="BD102" i="3"/>
  <c r="AT101" i="3"/>
  <c r="BG98" i="3"/>
  <c r="AM96" i="3"/>
  <c r="AM85" i="3"/>
  <c r="CA68" i="3"/>
  <c r="DE65" i="3"/>
  <c r="AT109" i="3"/>
  <c r="AJ118" i="3"/>
  <c r="AW114" i="3"/>
  <c r="AW110" i="3"/>
  <c r="BD104" i="3"/>
  <c r="AW102" i="3"/>
  <c r="AM101" i="3"/>
  <c r="AW98" i="3"/>
  <c r="AW87" i="3"/>
  <c r="CA73" i="3"/>
  <c r="DE70" i="3"/>
  <c r="AJ116" i="3"/>
  <c r="AC118" i="3"/>
  <c r="AT114" i="3"/>
  <c r="AT110" i="3"/>
  <c r="AT107" i="3"/>
  <c r="AW104" i="3"/>
  <c r="AT102" i="3"/>
  <c r="AJ101" i="3"/>
  <c r="AM98" i="3"/>
  <c r="Z118" i="3"/>
  <c r="AM114" i="3"/>
  <c r="AM110" i="3"/>
  <c r="AM107" i="3"/>
  <c r="AM102" i="3"/>
  <c r="AM87" i="3"/>
  <c r="CK76" i="3"/>
  <c r="CK65" i="3"/>
  <c r="BQ119" i="3"/>
  <c r="AJ114" i="3"/>
  <c r="AM104" i="3"/>
  <c r="CA76" i="3"/>
  <c r="CK70" i="3"/>
  <c r="BS105" i="3"/>
  <c r="CC94" i="3"/>
  <c r="BO95" i="3"/>
  <c r="BE95" i="3"/>
  <c r="CW105" i="3"/>
  <c r="CM94" i="3"/>
  <c r="CM105" i="3"/>
  <c r="DG105" i="3"/>
  <c r="CC105" i="3"/>
  <c r="CW94" i="3"/>
  <c r="DG94" i="3"/>
  <c r="DN66" i="3"/>
  <c r="BF85" i="3"/>
  <c r="DD107" i="3"/>
  <c r="AV69" i="3"/>
  <c r="AU79" i="3"/>
  <c r="AV79" i="3" s="1"/>
  <c r="AW79" i="3" s="1"/>
  <c r="DN96" i="3"/>
  <c r="AB113" i="3"/>
  <c r="AL103" i="3"/>
  <c r="AU77" i="3"/>
  <c r="AV77" i="3" s="1"/>
  <c r="AW77" i="3" s="1"/>
  <c r="DN99" i="3"/>
  <c r="AB106" i="3"/>
  <c r="CT73" i="3"/>
  <c r="DD98" i="3"/>
  <c r="DD99" i="3"/>
  <c r="CT98" i="3"/>
  <c r="DD96" i="3"/>
  <c r="AK77" i="3"/>
  <c r="AL77" i="3" s="1"/>
  <c r="AM77" i="3" s="1"/>
  <c r="CT71" i="3"/>
  <c r="AL118" i="3"/>
  <c r="AB103" i="3"/>
  <c r="AB87" i="3"/>
  <c r="DN108" i="3"/>
  <c r="BP105" i="3"/>
  <c r="CT99" i="3"/>
  <c r="CJ98" i="3"/>
  <c r="CT122" i="3"/>
  <c r="AB118" i="3"/>
  <c r="CI76" i="3"/>
  <c r="CJ76" i="3" s="1"/>
  <c r="BF119" i="3"/>
  <c r="AV103" i="3"/>
  <c r="DD108" i="3"/>
  <c r="BF105" i="3"/>
  <c r="CJ99" i="3"/>
  <c r="BZ124" i="3"/>
  <c r="DN117" i="3"/>
  <c r="CJ112" i="3"/>
  <c r="BE107" i="3"/>
  <c r="BF107" i="3" s="1"/>
  <c r="DC120" i="3"/>
  <c r="DD120" i="3" s="1"/>
  <c r="CJ122" i="3"/>
  <c r="AV119" i="3"/>
  <c r="BZ86" i="3"/>
  <c r="BY76" i="3"/>
  <c r="AB115" i="3"/>
  <c r="DN109" i="3"/>
  <c r="AL105" i="3"/>
  <c r="BQ76" i="3"/>
  <c r="AL111" i="3"/>
  <c r="DM119" i="3"/>
  <c r="DN119" i="3" s="1"/>
  <c r="BP76" i="3"/>
  <c r="DM75" i="3"/>
  <c r="DN75" i="3" s="1"/>
  <c r="CJ68" i="3"/>
  <c r="DD124" i="3"/>
  <c r="BP118" i="3"/>
  <c r="DN114" i="3"/>
  <c r="DD109" i="3"/>
  <c r="BF76" i="3"/>
  <c r="DC119" i="3"/>
  <c r="DD119" i="3" s="1"/>
  <c r="DC77" i="3"/>
  <c r="CS120" i="3"/>
  <c r="CT120" i="3" s="1"/>
  <c r="AB111" i="3"/>
  <c r="AV76" i="3"/>
  <c r="CS75" i="3"/>
  <c r="CT75" i="3" s="1"/>
  <c r="BZ68" i="3"/>
  <c r="DD122" i="3"/>
  <c r="BF118" i="3"/>
  <c r="CS119" i="3"/>
  <c r="CT119" i="3" s="1"/>
  <c r="BZ89" i="3"/>
  <c r="CT124" i="3"/>
  <c r="CJ83" i="3"/>
  <c r="AL76" i="3"/>
  <c r="CI120" i="3"/>
  <c r="CJ120" i="3" s="1"/>
  <c r="DN110" i="3"/>
  <c r="CJ109" i="3"/>
  <c r="AB88" i="3"/>
  <c r="DD126" i="3"/>
  <c r="CJ124" i="3"/>
  <c r="AV118" i="3"/>
  <c r="AL113" i="3"/>
  <c r="CI75" i="3"/>
  <c r="CJ75" i="3" s="1"/>
  <c r="BQ68" i="3"/>
  <c r="AV85" i="3"/>
  <c r="BP68" i="3"/>
  <c r="DN86" i="3"/>
  <c r="BQ80" i="3"/>
  <c r="BO80" i="3"/>
  <c r="BP80" i="3" s="1"/>
  <c r="BF68" i="3"/>
  <c r="R66" i="3"/>
  <c r="AL85" i="3"/>
  <c r="BE80" i="3"/>
  <c r="BF80" i="3" s="1"/>
  <c r="BG80" i="3" s="1"/>
  <c r="Q66" i="3"/>
  <c r="DD89" i="3"/>
  <c r="DN88" i="3"/>
  <c r="DD86" i="3"/>
  <c r="BF75" i="3"/>
  <c r="AV68" i="3"/>
  <c r="DN65" i="3"/>
  <c r="DD88" i="3"/>
  <c r="AU80" i="3"/>
  <c r="AV80" i="3" s="1"/>
  <c r="AW80" i="3" s="1"/>
  <c r="CT97" i="3"/>
  <c r="CT89" i="3"/>
  <c r="CT88" i="3"/>
  <c r="CT86" i="3"/>
  <c r="BQ78" i="3"/>
  <c r="AV75" i="3"/>
  <c r="AL68" i="3"/>
  <c r="CJ89" i="3"/>
  <c r="CJ86" i="3"/>
  <c r="AL75" i="3"/>
  <c r="CJ97" i="3"/>
  <c r="BE77" i="3"/>
  <c r="BF77" i="3" s="1"/>
  <c r="BG77" i="3" s="1"/>
  <c r="CT109" i="3"/>
  <c r="CT96" i="3"/>
  <c r="BO78" i="3"/>
  <c r="BP78" i="3" s="1"/>
  <c r="CJ73" i="3"/>
  <c r="AB68" i="3"/>
  <c r="BZ99" i="3"/>
  <c r="DE87" i="3"/>
  <c r="DE88" i="3" s="1"/>
  <c r="DE89" i="3" s="1"/>
  <c r="DE90" i="3" s="1"/>
  <c r="BE78" i="3"/>
  <c r="BF78" i="3" s="1"/>
  <c r="BG78" i="3" s="1"/>
  <c r="AB76" i="3"/>
  <c r="CT69" i="3"/>
  <c r="BF114" i="3"/>
  <c r="AA107" i="3"/>
  <c r="AB107" i="3" s="1"/>
  <c r="DD87" i="3"/>
  <c r="AU78" i="3"/>
  <c r="AV78" i="3" s="1"/>
  <c r="AW78" i="3" s="1"/>
  <c r="DM76" i="3"/>
  <c r="DN76" i="3" s="1"/>
  <c r="DD65" i="3"/>
  <c r="CJ96" i="3"/>
  <c r="DO83" i="3"/>
  <c r="BZ73" i="3"/>
  <c r="CJ69" i="3"/>
  <c r="DC76" i="3"/>
  <c r="DD76" i="3" s="1"/>
  <c r="DN112" i="3"/>
  <c r="CI119" i="3"/>
  <c r="CJ119" i="3" s="1"/>
  <c r="CT87" i="3"/>
  <c r="DN83" i="3"/>
  <c r="CS76" i="3"/>
  <c r="CT76" i="3" s="1"/>
  <c r="CT65" i="3"/>
  <c r="BZ121" i="3"/>
  <c r="AV114" i="3"/>
  <c r="AK78" i="3"/>
  <c r="AL78" i="3" s="1"/>
  <c r="AM78" i="3" s="1"/>
  <c r="BQ73" i="3"/>
  <c r="AV71" i="3"/>
  <c r="BZ69" i="3"/>
  <c r="CI77" i="3"/>
  <c r="CJ77" i="3" s="1"/>
  <c r="BP115" i="3"/>
  <c r="CT110" i="3"/>
  <c r="BY119" i="3"/>
  <c r="BZ119" i="3" s="1"/>
  <c r="BZ96" i="3"/>
  <c r="CJ87" i="3"/>
  <c r="BP73" i="3"/>
  <c r="BQ69" i="3"/>
  <c r="DD63" i="3"/>
  <c r="DM118" i="3"/>
  <c r="DN118" i="3" s="1"/>
  <c r="BZ116" i="3"/>
  <c r="DD112" i="3"/>
  <c r="DN97" i="3"/>
  <c r="DD83" i="3"/>
  <c r="BY77" i="3"/>
  <c r="BY75" i="3"/>
  <c r="BZ75" i="3" s="1"/>
  <c r="AL71" i="3"/>
  <c r="BP69" i="3"/>
  <c r="BP67" i="3"/>
  <c r="CJ65" i="3"/>
  <c r="AL114" i="3"/>
  <c r="BZ87" i="3"/>
  <c r="BQ77" i="3"/>
  <c r="BF73" i="3"/>
  <c r="CT63" i="3"/>
  <c r="DN122" i="3"/>
  <c r="DM120" i="3"/>
  <c r="DN120" i="3" s="1"/>
  <c r="BF115" i="3"/>
  <c r="CJ110" i="3"/>
  <c r="DN107" i="3"/>
  <c r="BP103" i="3"/>
  <c r="BP96" i="3"/>
  <c r="DO85" i="3"/>
  <c r="DO86" i="3" s="1"/>
  <c r="DO87" i="3" s="1"/>
  <c r="DO88" i="3" s="1"/>
  <c r="DO89" i="3" s="1"/>
  <c r="DO90" i="3" s="1"/>
  <c r="BO77" i="3"/>
  <c r="BP77" i="3" s="1"/>
  <c r="BQ75" i="3"/>
  <c r="AB71" i="3"/>
  <c r="BF69" i="3"/>
  <c r="BF67" i="3"/>
  <c r="CT112" i="3"/>
  <c r="DD97" i="3"/>
  <c r="CT83" i="3"/>
  <c r="BP75" i="3"/>
  <c r="AV73" i="3"/>
  <c r="O71" i="3"/>
  <c r="CJ63" i="3"/>
  <c r="CA87" i="3"/>
  <c r="CA88" i="3" s="1"/>
  <c r="CA89" i="3" s="1"/>
  <c r="CA90" i="3" s="1"/>
  <c r="Z106" i="3"/>
  <c r="Z100" i="3"/>
  <c r="AB98" i="3"/>
  <c r="AC88" i="3"/>
  <c r="AK79" i="3"/>
  <c r="AL79" i="3" s="1"/>
  <c r="AM79" i="3" s="1"/>
  <c r="DD73" i="3"/>
  <c r="BQ72" i="3"/>
  <c r="CK68" i="3"/>
  <c r="BQ67" i="3"/>
  <c r="AB65" i="3"/>
  <c r="DE69" i="3"/>
  <c r="S71" i="3"/>
  <c r="K69" i="3" s="1"/>
  <c r="CU65" i="3"/>
  <c r="CU70" i="3"/>
  <c r="M10" i="3"/>
  <c r="N10" i="3"/>
  <c r="O10" i="3"/>
  <c r="I2" i="3"/>
  <c r="E1" i="3"/>
  <c r="G2" i="3"/>
  <c r="G6" i="3"/>
  <c r="I6" i="3"/>
  <c r="K6" i="3" s="1"/>
  <c r="G3" i="3"/>
  <c r="AA67" i="3" s="1"/>
  <c r="G4" i="3"/>
  <c r="G5" i="3"/>
  <c r="AA96" i="3" s="1"/>
  <c r="AC96" i="3" s="1"/>
  <c r="I5" i="3"/>
  <c r="K5" i="3" s="1"/>
  <c r="AK98" i="3" s="1"/>
  <c r="I4" i="3"/>
  <c r="K4" i="3" s="1"/>
  <c r="K2" i="3"/>
  <c r="I3" i="3"/>
  <c r="Z117" i="3"/>
  <c r="AC116" i="3"/>
  <c r="BZ109" i="3"/>
  <c r="CJ108" i="3"/>
  <c r="CT107" i="3"/>
  <c r="AV101" i="3"/>
  <c r="BP99" i="3"/>
  <c r="BZ98" i="3"/>
  <c r="CJ88" i="3"/>
  <c r="BP86" i="3"/>
  <c r="AB85" i="3"/>
  <c r="AK80" i="3"/>
  <c r="AL80" i="3" s="1"/>
  <c r="AM80" i="3" s="1"/>
  <c r="CU74" i="3"/>
  <c r="BQ70" i="3"/>
  <c r="DE66" i="3"/>
  <c r="BZ65" i="3"/>
  <c r="BP97" i="3"/>
  <c r="CT74" i="3"/>
  <c r="AL73" i="3"/>
  <c r="CK71" i="3"/>
  <c r="BP70" i="3"/>
  <c r="AL69" i="3"/>
  <c r="DN67" i="3"/>
  <c r="DD66" i="3"/>
  <c r="BQ64" i="3"/>
  <c r="AB63" i="3"/>
  <c r="AO90" i="3"/>
  <c r="DC118" i="3"/>
  <c r="DD118" i="3" s="1"/>
  <c r="BZ129" i="3"/>
  <c r="CT125" i="3"/>
  <c r="DN121" i="3"/>
  <c r="BY120" i="3"/>
  <c r="BZ120" i="3" s="1"/>
  <c r="DD117" i="3"/>
  <c r="DN116" i="3"/>
  <c r="BP111" i="3"/>
  <c r="BZ110" i="3"/>
  <c r="BP106" i="3"/>
  <c r="AB105" i="3"/>
  <c r="BF96" i="3"/>
  <c r="BZ88" i="3"/>
  <c r="BP87" i="3"/>
  <c r="DO84" i="3"/>
  <c r="DE75" i="3"/>
  <c r="CK74" i="3"/>
  <c r="CJ71" i="3"/>
  <c r="BQ65" i="3"/>
  <c r="BP64" i="3"/>
  <c r="Z116" i="3"/>
  <c r="BZ108" i="3"/>
  <c r="CJ107" i="3"/>
  <c r="Z105" i="3"/>
  <c r="AL101" i="3"/>
  <c r="BP98" i="3"/>
  <c r="BF86" i="3"/>
  <c r="DN84" i="3"/>
  <c r="AA77" i="3"/>
  <c r="AB77" i="3" s="1"/>
  <c r="AC77" i="3" s="1"/>
  <c r="CJ74" i="3"/>
  <c r="AB73" i="3"/>
  <c r="AB69" i="3"/>
  <c r="DE67" i="3"/>
  <c r="CU66" i="3"/>
  <c r="BP65" i="3"/>
  <c r="CT114" i="3"/>
  <c r="BF99" i="3"/>
  <c r="BF97" i="3"/>
  <c r="BP88" i="3"/>
  <c r="BQ79" i="3"/>
  <c r="DM77" i="3"/>
  <c r="DC75" i="3"/>
  <c r="DD75" i="3" s="1"/>
  <c r="CA74" i="3"/>
  <c r="BF70" i="3"/>
  <c r="DD67" i="3"/>
  <c r="CT66" i="3"/>
  <c r="BF64" i="3"/>
  <c r="BQ62" i="3"/>
  <c r="CJ125" i="3"/>
  <c r="DD121" i="3"/>
  <c r="CS118" i="3"/>
  <c r="CT118" i="3" s="1"/>
  <c r="CT117" i="3"/>
  <c r="DD116" i="3"/>
  <c r="BP110" i="3"/>
  <c r="BF106" i="3"/>
  <c r="AC101" i="3"/>
  <c r="AV96" i="3"/>
  <c r="BF87" i="3"/>
  <c r="DD84" i="3"/>
  <c r="DE77" i="3"/>
  <c r="BZ74" i="3"/>
  <c r="CA71" i="3"/>
  <c r="BP62" i="3"/>
  <c r="CA65" i="3"/>
  <c r="BP113" i="3"/>
  <c r="BF111" i="3"/>
  <c r="BZ107" i="3"/>
  <c r="AB101" i="3"/>
  <c r="BF98" i="3"/>
  <c r="AV86" i="3"/>
  <c r="DO82" i="3"/>
  <c r="BO79" i="3"/>
  <c r="BP79" i="3" s="1"/>
  <c r="CU75" i="3"/>
  <c r="BQ74" i="3"/>
  <c r="BZ71" i="3"/>
  <c r="CU67" i="3"/>
  <c r="CK66" i="3"/>
  <c r="BF65" i="3"/>
  <c r="AV64" i="3"/>
  <c r="DE74" i="3"/>
  <c r="DN130" i="3"/>
  <c r="CJ114" i="3"/>
  <c r="Z101" i="3"/>
  <c r="AV97" i="3"/>
  <c r="BF88" i="3"/>
  <c r="CT84" i="3"/>
  <c r="DE72" i="3"/>
  <c r="AV70" i="3"/>
  <c r="DN68" i="3"/>
  <c r="CT67" i="3"/>
  <c r="CJ66" i="3"/>
  <c r="BF62" i="3"/>
  <c r="BZ125" i="3"/>
  <c r="CT121" i="3"/>
  <c r="CJ117" i="3"/>
  <c r="CT116" i="3"/>
  <c r="BF110" i="3"/>
  <c r="AV106" i="3"/>
  <c r="AV99" i="3"/>
  <c r="AL96" i="3"/>
  <c r="AV87" i="3"/>
  <c r="CU77" i="3"/>
  <c r="DE76" i="3"/>
  <c r="AL64" i="3"/>
  <c r="CU71" i="3"/>
  <c r="CI118" i="3"/>
  <c r="CJ118" i="3" s="1"/>
  <c r="BF113" i="3"/>
  <c r="AV98" i="3"/>
  <c r="AL86" i="3"/>
  <c r="CJ84" i="3"/>
  <c r="BE79" i="3"/>
  <c r="BF79" i="3" s="1"/>
  <c r="BG79" i="3" s="1"/>
  <c r="CU72" i="3"/>
  <c r="BQ71" i="3"/>
  <c r="CK67" i="3"/>
  <c r="CA66" i="3"/>
  <c r="AV65" i="3"/>
  <c r="AV62" i="3"/>
  <c r="DD130" i="3"/>
  <c r="BZ114" i="3"/>
  <c r="AV111" i="3"/>
  <c r="BO107" i="3"/>
  <c r="BP107" i="3" s="1"/>
  <c r="AL97" i="3"/>
  <c r="AV88" i="3"/>
  <c r="CS77" i="3"/>
  <c r="CK75" i="3"/>
  <c r="BP71" i="3"/>
  <c r="AL70" i="3"/>
  <c r="DD68" i="3"/>
  <c r="CJ67" i="3"/>
  <c r="BZ66" i="3"/>
  <c r="AB64" i="3"/>
  <c r="DN124" i="3"/>
  <c r="CJ121" i="3"/>
  <c r="BZ117" i="3"/>
  <c r="CJ116" i="3"/>
  <c r="AV110" i="3"/>
  <c r="AL106" i="3"/>
  <c r="AB96" i="3"/>
  <c r="AL87" i="3"/>
  <c r="AC86" i="3"/>
  <c r="BZ84" i="3"/>
  <c r="DO81" i="3"/>
  <c r="CK77" i="3"/>
  <c r="CU76" i="3"/>
  <c r="AL62" i="3"/>
  <c r="AC85" i="3"/>
  <c r="DD114" i="3"/>
  <c r="AC105" i="3"/>
  <c r="AV113" i="3"/>
  <c r="AC104" i="3"/>
  <c r="AL99" i="3"/>
  <c r="AL98" i="3"/>
  <c r="AB86" i="3"/>
  <c r="DN73" i="3"/>
  <c r="BF71" i="3"/>
  <c r="CA67" i="3"/>
  <c r="BQ66" i="3"/>
  <c r="AL65" i="3"/>
  <c r="R64" i="3"/>
  <c r="BY57" i="4"/>
  <c r="BX56" i="4"/>
  <c r="CT130" i="3"/>
  <c r="DN126" i="3"/>
  <c r="BP119" i="3"/>
  <c r="BY118" i="3"/>
  <c r="BZ118" i="3" s="1"/>
  <c r="BP114" i="3"/>
  <c r="AC106" i="3"/>
  <c r="Z104" i="3"/>
  <c r="AB97" i="3"/>
  <c r="DN89" i="3"/>
  <c r="AL88" i="3"/>
  <c r="BG84" i="3"/>
  <c r="AB70" i="3"/>
  <c r="CT68" i="3"/>
  <c r="BZ67" i="3"/>
  <c r="L64" i="3"/>
  <c r="AB62" i="3"/>
  <c r="CH101" i="3" l="1"/>
  <c r="DO62" i="3"/>
  <c r="DO63" i="3"/>
  <c r="DO64" i="3"/>
  <c r="DO73" i="3" s="1"/>
  <c r="L4" i="3"/>
  <c r="L56" i="5"/>
  <c r="L45" i="5"/>
  <c r="L36" i="5"/>
  <c r="L38" i="5"/>
  <c r="L50" i="5"/>
  <c r="L57" i="5"/>
  <c r="L46" i="5"/>
  <c r="L34" i="5"/>
  <c r="L52" i="5"/>
  <c r="L37" i="5"/>
  <c r="L54" i="5"/>
  <c r="L53" i="5"/>
  <c r="L59" i="5"/>
  <c r="L55" i="5"/>
  <c r="L43" i="5"/>
  <c r="L51" i="5"/>
  <c r="L44" i="5"/>
  <c r="L49" i="5"/>
  <c r="L35" i="5"/>
  <c r="L58" i="5"/>
  <c r="L47" i="5"/>
  <c r="L40" i="5"/>
  <c r="L42" i="5"/>
  <c r="L41" i="5"/>
  <c r="L39" i="5"/>
  <c r="L48" i="5"/>
  <c r="AY94" i="3"/>
  <c r="AO83" i="3"/>
  <c r="AE83" i="3"/>
  <c r="BI94" i="3"/>
  <c r="AY83" i="3"/>
  <c r="BI83" i="3"/>
  <c r="BZ76" i="3"/>
  <c r="BS94" i="3"/>
  <c r="DL100" i="3"/>
  <c r="DL101" i="3"/>
  <c r="DB100" i="3"/>
  <c r="DB101" i="3"/>
  <c r="CR100" i="3"/>
  <c r="CR101" i="3"/>
  <c r="CH100" i="3"/>
  <c r="BX100" i="3"/>
  <c r="BX101" i="3"/>
  <c r="BN89" i="3"/>
  <c r="BN90" i="3"/>
  <c r="BD89" i="3"/>
  <c r="BD90" i="3"/>
  <c r="AT89" i="3"/>
  <c r="AT90" i="3"/>
  <c r="AJ89" i="3"/>
  <c r="AJ90" i="3"/>
  <c r="Z89" i="3"/>
  <c r="Z90" i="3"/>
  <c r="K3" i="3"/>
  <c r="AA69" i="3" s="1"/>
  <c r="AA68" i="3"/>
  <c r="BE96" i="3"/>
  <c r="BE97" i="3"/>
  <c r="AK97" i="3"/>
  <c r="BE98" i="3"/>
  <c r="BO98" i="3"/>
  <c r="BO97" i="3"/>
  <c r="BO96" i="3"/>
  <c r="AA98" i="3"/>
  <c r="AC98" i="3" s="1"/>
  <c r="AU96" i="3"/>
  <c r="AK96" i="3"/>
  <c r="AU97" i="3"/>
  <c r="AU98" i="3"/>
  <c r="AA97" i="3"/>
  <c r="AC97" i="3" s="1"/>
  <c r="AE94" i="3"/>
  <c r="AO94" i="3"/>
  <c r="BS60" i="3"/>
  <c r="CC60" i="3"/>
  <c r="CC56" i="3" s="1"/>
  <c r="CM60" i="3"/>
  <c r="AY60" i="3" a="1"/>
  <c r="DD77" i="3"/>
  <c r="AO60" i="3" a="1"/>
  <c r="BZ77" i="3"/>
  <c r="AE60" i="3" a="1"/>
  <c r="BS80" i="3"/>
  <c r="BI60" i="3" a="1"/>
  <c r="CW80" i="3"/>
  <c r="BY58" i="4"/>
  <c r="BX57" i="4"/>
  <c r="CT77" i="3"/>
  <c r="CW60" i="3"/>
  <c r="DN77" i="3"/>
  <c r="DG80" i="3"/>
  <c r="DO75" i="3" l="1"/>
  <c r="DO68" i="3"/>
  <c r="DO72" i="3"/>
  <c r="DO76" i="3"/>
  <c r="DO66" i="3"/>
  <c r="DO74" i="3"/>
  <c r="DO77" i="3"/>
  <c r="DO67" i="3"/>
  <c r="DO70" i="3"/>
  <c r="DO71" i="3"/>
  <c r="DO65" i="3"/>
  <c r="DO69" i="3"/>
  <c r="D33" i="5"/>
  <c r="D30" i="5" s="1"/>
  <c r="A19" i="5" s="1"/>
  <c r="BS154" i="1" s="1"/>
  <c r="C16" i="1" s="1"/>
  <c r="BS56" i="3"/>
  <c r="CW56" i="3"/>
  <c r="U90" i="3"/>
  <c r="AA80" i="3"/>
  <c r="AB80" i="3" s="1"/>
  <c r="AC80" i="3" s="1"/>
  <c r="U91" i="3"/>
  <c r="AA78" i="3"/>
  <c r="AB78" i="3" s="1"/>
  <c r="AC78" i="3" s="1"/>
  <c r="AA79" i="3"/>
  <c r="AB79" i="3" s="1"/>
  <c r="AC79" i="3" s="1"/>
  <c r="CM56" i="3"/>
  <c r="BY59" i="4"/>
  <c r="BX58" i="4"/>
  <c r="DG60" i="3" l="1"/>
  <c r="DG56" i="3" s="1"/>
  <c r="U60" i="3" a="1"/>
  <c r="U83" i="3" a="1"/>
  <c r="BY60" i="4"/>
  <c r="BX59" i="4"/>
  <c r="BX60" i="4" l="1"/>
  <c r="BY61" i="4"/>
  <c r="BX61" i="4" l="1"/>
  <c r="BY62" i="4"/>
  <c r="BX62" i="4" l="1"/>
  <c r="BY63" i="4"/>
  <c r="D17" i="2" a="1"/>
  <c r="K17" i="2" a="1"/>
  <c r="N17" i="2" a="1"/>
  <c r="G17" i="2" a="1"/>
  <c r="O17" i="2" a="1"/>
  <c r="I17" i="2" a="1"/>
  <c r="M17" i="2" a="1"/>
  <c r="K16" i="2" a="1"/>
  <c r="M16" i="2" a="1"/>
  <c r="O16" i="2" a="1"/>
  <c r="D16" i="2" a="1"/>
  <c r="N16" i="2" a="1"/>
  <c r="G16" i="2" a="1"/>
  <c r="I16" i="2" a="1"/>
  <c r="K15" i="2" a="1"/>
  <c r="M15" i="2" a="1"/>
  <c r="D15" i="2" a="1"/>
  <c r="N15" i="2" a="1"/>
  <c r="G15" i="2" a="1"/>
  <c r="I15" i="2" a="1"/>
  <c r="O15" i="2" a="1"/>
  <c r="D14" i="2" a="1"/>
  <c r="O14" i="2" a="1"/>
  <c r="G14" i="2" a="1"/>
  <c r="N14" i="2" a="1"/>
  <c r="I14" i="2" a="1"/>
  <c r="K14" i="2" a="1"/>
  <c r="M14" i="2" a="1"/>
  <c r="N13" i="2" a="1"/>
  <c r="D13" i="2" a="1"/>
  <c r="G13" i="2" a="1"/>
  <c r="I13" i="2" a="1"/>
  <c r="K13" i="2" a="1"/>
  <c r="M13" i="2" a="1"/>
  <c r="O13" i="2" a="1"/>
  <c r="D12" i="2" a="1"/>
  <c r="G12" i="2" a="1"/>
  <c r="I12" i="2" a="1"/>
  <c r="K12" i="2" a="1"/>
  <c r="M12" i="2" a="1"/>
  <c r="N12" i="2" a="1"/>
  <c r="O12" i="2" a="1"/>
  <c r="BX63" i="4"/>
  <c r="BY64" i="4"/>
  <c r="M21" i="2" a="1"/>
  <c r="N21" i="2" a="1"/>
  <c r="D21" i="2" a="1"/>
  <c r="O21" i="2" a="1"/>
  <c r="G21" i="2" a="1"/>
  <c r="I21" i="2" a="1"/>
  <c r="K21" i="2" a="1"/>
  <c r="M20" i="2" a="1"/>
  <c r="N20" i="2" a="1"/>
  <c r="G20" i="2" a="1"/>
  <c r="K20" i="2" a="1"/>
  <c r="O20" i="2" a="1"/>
  <c r="I20" i="2" a="1"/>
  <c r="D20" i="2" a="1"/>
  <c r="M19" i="2" a="1"/>
  <c r="N19" i="2" a="1"/>
  <c r="I19" i="2" a="1"/>
  <c r="O19" i="2" a="1"/>
  <c r="D19" i="2" a="1"/>
  <c r="K19" i="2" a="1"/>
  <c r="G19" i="2" a="1"/>
  <c r="M18" i="2" a="1"/>
  <c r="N18" i="2" a="1"/>
  <c r="G18" i="2" a="1"/>
  <c r="O18" i="2" a="1"/>
  <c r="K18" i="2" a="1"/>
  <c r="I18" i="2" a="1"/>
  <c r="D18" i="2" a="1"/>
  <c r="BX64" i="4"/>
  <c r="BY65" i="4"/>
  <c r="BP77" i="2"/>
  <c r="AC65" i="2"/>
  <c r="CK65" i="2"/>
  <c r="CC64" i="2" s="1"/>
  <c r="AC66" i="2"/>
  <c r="BP74" i="2"/>
  <c r="AC67" i="2"/>
  <c r="BP75" i="2"/>
  <c r="CU67" i="2"/>
  <c r="AC68" i="2"/>
  <c r="BP76" i="2"/>
  <c r="CR68" i="2"/>
  <c r="CS68" i="2"/>
  <c r="CT68" i="2"/>
  <c r="AC69" i="2"/>
  <c r="CR69" i="2"/>
  <c r="CT69" i="2"/>
  <c r="CU69" i="2"/>
  <c r="AC70" i="2"/>
  <c r="BP78" i="2"/>
  <c r="CK70" i="2"/>
  <c r="CR70" i="2"/>
  <c r="CT70" i="2"/>
  <c r="CU70" i="2"/>
  <c r="AA71" i="2"/>
  <c r="AC71" i="2" s="1"/>
  <c r="CK71" i="2"/>
  <c r="CR71" i="2"/>
  <c r="CT71" i="2"/>
  <c r="CU71" i="2"/>
  <c r="AA72" i="2"/>
  <c r="AC72" i="2" s="1"/>
  <c r="BO80" i="2"/>
  <c r="CJ72" i="2"/>
  <c r="CK72" i="2"/>
  <c r="CR72" i="2"/>
  <c r="CT72" i="2"/>
  <c r="CU72" i="2"/>
  <c r="AC73" i="2"/>
  <c r="CK73" i="2"/>
  <c r="CR73" i="2"/>
  <c r="CS73" i="2"/>
  <c r="CT73" i="2" s="1"/>
  <c r="AC74" i="2"/>
  <c r="CJ74" i="2"/>
  <c r="CK74" i="2"/>
  <c r="CR74" i="2"/>
  <c r="CT74" i="2"/>
  <c r="CU74" i="2"/>
  <c r="CF75" i="2" a="1"/>
  <c r="N11" i="2" a="1"/>
  <c r="M11" i="2" a="1"/>
  <c r="K11" i="2" a="1"/>
  <c r="G11" i="2" a="1"/>
  <c r="O11" i="2" a="1"/>
  <c r="I11" i="2" a="1"/>
  <c r="AA75" i="2" l="1"/>
  <c r="AC75" i="2" s="1"/>
  <c r="BP80" i="2"/>
  <c r="BQ80" i="2" s="1"/>
  <c r="CU73" i="2"/>
  <c r="BI72" i="2" a="1"/>
  <c r="G3" i="2"/>
  <c r="AL80" i="2" s="1"/>
  <c r="I3" i="2"/>
  <c r="G5" i="2"/>
  <c r="AL82" i="2" s="1"/>
  <c r="N10" i="2"/>
  <c r="G4" i="2"/>
  <c r="AL81" i="2" s="1"/>
  <c r="BO66" i="2" s="1"/>
  <c r="BP66" i="2" s="1"/>
  <c r="BQ66" i="2" s="1"/>
  <c r="I4" i="2"/>
  <c r="K4" i="2" s="1"/>
  <c r="G6" i="2"/>
  <c r="AL83" i="2" s="1"/>
  <c r="I5" i="2"/>
  <c r="K5" i="2" s="1"/>
  <c r="O10" i="2"/>
  <c r="I6" i="2"/>
  <c r="K6" i="2" s="1"/>
  <c r="M10" i="2"/>
  <c r="E1" i="2"/>
  <c r="G2" i="2"/>
  <c r="I2" i="2"/>
  <c r="K2" i="2"/>
  <c r="BY66" i="4"/>
  <c r="BX65" i="4"/>
  <c r="CJ75" i="2"/>
  <c r="CK75" i="2"/>
  <c r="CR75" i="2"/>
  <c r="CT75" i="2"/>
  <c r="CU75" i="2"/>
  <c r="AA76" i="2"/>
  <c r="K65" i="3" s="1"/>
  <c r="BF74" i="2"/>
  <c r="CA76" i="2"/>
  <c r="CI76" i="2" a="1"/>
  <c r="K3" i="2" l="1"/>
  <c r="L4" i="2"/>
  <c r="AM81" i="2" s="1"/>
  <c r="BO67" i="2" s="1"/>
  <c r="BP67" i="2" s="1"/>
  <c r="BQ67" i="2" s="1"/>
  <c r="BI59" i="2" s="1" a="1"/>
  <c r="BY67" i="4"/>
  <c r="BX66" i="4"/>
  <c r="AC76" i="2"/>
  <c r="U64" i="2" s="1"/>
  <c r="CJ76" i="2"/>
  <c r="CK76" i="2"/>
  <c r="CR76" i="2"/>
  <c r="BF75" i="2"/>
  <c r="BX77" i="2"/>
  <c r="CA77" i="2"/>
  <c r="CI77" i="2" a="1"/>
  <c r="BI56" i="2" l="1"/>
  <c r="BX67" i="4"/>
  <c r="BY68" i="4"/>
  <c r="CI74" i="2" s="1"/>
  <c r="S59" i="3" s="1"/>
  <c r="CJ77" i="2"/>
  <c r="CK77" i="2"/>
  <c r="CR77" i="2"/>
  <c r="BF76" i="2"/>
  <c r="CA78" i="2"/>
  <c r="AC79" i="2"/>
  <c r="BF77" i="2"/>
  <c r="BZ79" i="2"/>
  <c r="CA79" i="2"/>
  <c r="CD79" i="2"/>
  <c r="CE79" i="2"/>
  <c r="CH79" i="2"/>
  <c r="CK79" i="2"/>
  <c r="AC80" i="2"/>
  <c r="BF78" i="2"/>
  <c r="BZ80" i="2"/>
  <c r="CA80" i="2"/>
  <c r="CD80" i="2"/>
  <c r="CE80" i="2"/>
  <c r="CH80" i="2"/>
  <c r="CK80" i="2"/>
  <c r="AC81" i="2"/>
  <c r="BX81" i="2"/>
  <c r="BY81" i="2"/>
  <c r="BZ90" i="2" s="1"/>
  <c r="BZ81" i="2"/>
  <c r="CE81" i="2"/>
  <c r="CH81" i="2"/>
  <c r="CK81" i="2"/>
  <c r="X82" i="2"/>
  <c r="M65" i="3" s="1"/>
  <c r="K56" i="3" s="1"/>
  <c r="AA82" i="2"/>
  <c r="AC82" i="2" s="1"/>
  <c r="BE80" i="2"/>
  <c r="CD82" i="2"/>
  <c r="CE82" i="2"/>
  <c r="CH82" i="2"/>
  <c r="CK82" i="2"/>
  <c r="AB83" i="2"/>
  <c r="AC83" i="2"/>
  <c r="BZ83" i="2"/>
  <c r="CA83" i="2"/>
  <c r="CE83" i="2"/>
  <c r="CH83" i="2"/>
  <c r="CK83" i="2"/>
  <c r="BX84" i="2"/>
  <c r="BZ84" i="2"/>
  <c r="CA84" i="2"/>
  <c r="CI84" i="2"/>
  <c r="BZ85" i="2"/>
  <c r="CA85" i="2"/>
  <c r="CH85" i="2"/>
  <c r="CJ85" i="2"/>
  <c r="CK85" i="2"/>
  <c r="AV74" i="2"/>
  <c r="CJ86" i="2"/>
  <c r="CK86" i="2"/>
  <c r="AB87" i="2"/>
  <c r="AC87" i="2"/>
  <c r="AV75" i="2"/>
  <c r="BX87" i="2"/>
  <c r="BZ87" i="2"/>
  <c r="CA87" i="2"/>
  <c r="CJ87" i="2"/>
  <c r="CK87" i="2"/>
  <c r="AB88" i="2"/>
  <c r="AC88" i="2"/>
  <c r="AV76" i="2"/>
  <c r="BX88" i="2"/>
  <c r="BZ88" i="2"/>
  <c r="CA88" i="2"/>
  <c r="CH88" i="2"/>
  <c r="CI88" i="2"/>
  <c r="CJ88" i="2"/>
  <c r="CK88" i="2"/>
  <c r="AB89" i="2"/>
  <c r="AC89" i="2"/>
  <c r="AV77" i="2"/>
  <c r="BZ89" i="2"/>
  <c r="CA89" i="2"/>
  <c r="CH89" i="2"/>
  <c r="CI89" i="2"/>
  <c r="CJ89" i="2" s="1"/>
  <c r="CK89" i="2"/>
  <c r="AV78" i="2"/>
  <c r="CH90" i="2"/>
  <c r="CI90" i="2"/>
  <c r="CI96" i="2" s="1"/>
  <c r="CK90" i="2"/>
  <c r="AU80" i="2"/>
  <c r="CK100" i="2"/>
  <c r="CK101" i="2"/>
  <c r="CJ102" i="2"/>
  <c r="CK102" i="2"/>
  <c r="CK103" i="2"/>
  <c r="CI104" i="2"/>
  <c r="S61" i="3" s="1"/>
  <c r="CJ104" i="2"/>
  <c r="CK104" i="2"/>
  <c r="CF105" i="2" a="1"/>
  <c r="U86" i="2" l="1" a="1"/>
  <c r="CI85" i="2"/>
  <c r="BZ86" i="2"/>
  <c r="CA86" i="2" s="1"/>
  <c r="BZ82" i="2"/>
  <c r="CA82" i="2" s="1"/>
  <c r="CD83" i="2"/>
  <c r="CG80" i="2" s="1"/>
  <c r="CD81" i="2"/>
  <c r="CG79" i="2"/>
  <c r="CA90" i="2"/>
  <c r="BO99" i="3"/>
  <c r="AU99" i="3"/>
  <c r="AA99" i="3"/>
  <c r="BE99" i="3"/>
  <c r="AK99" i="3"/>
  <c r="AV80" i="2"/>
  <c r="AO72" i="2" s="1" a="1"/>
  <c r="AO56" i="2" s="1"/>
  <c r="U78" i="2" a="1"/>
  <c r="U56" i="2" s="1"/>
  <c r="BF80" i="2"/>
  <c r="CJ79" i="2"/>
  <c r="CG81" i="2"/>
  <c r="CH96" i="2"/>
  <c r="CJ96" i="2" s="1"/>
  <c r="CJ90" i="2"/>
  <c r="CH86" i="2"/>
  <c r="CH92" i="2" s="1"/>
  <c r="CH87" i="2"/>
  <c r="BX68" i="4"/>
  <c r="BY69" i="4"/>
  <c r="CJ105" i="2"/>
  <c r="CK105" i="2"/>
  <c r="CI106" i="2" a="1"/>
  <c r="BG80" i="2" l="1"/>
  <c r="AY72" i="2" s="1" a="1"/>
  <c r="AY56" i="2" s="1"/>
  <c r="CI86" i="2"/>
  <c r="CI92" i="2" s="1"/>
  <c r="CJ92" i="2" s="1"/>
  <c r="CG82" i="2"/>
  <c r="CJ80" i="2"/>
  <c r="BS75" i="2" a="1"/>
  <c r="BS56" i="2" s="1"/>
  <c r="AA111" i="3"/>
  <c r="AC99" i="3"/>
  <c r="U94" i="3" s="1"/>
  <c r="AA109" i="3"/>
  <c r="AB109" i="3" s="1"/>
  <c r="AA108" i="3"/>
  <c r="AB108" i="3" s="1"/>
  <c r="AU111" i="3"/>
  <c r="AU109" i="3"/>
  <c r="AV109" i="3" s="1"/>
  <c r="AO56" i="3" s="1"/>
  <c r="AU108" i="3"/>
  <c r="AV108" i="3" s="1"/>
  <c r="AK111" i="3"/>
  <c r="AK109" i="3"/>
  <c r="AL109" i="3" s="1"/>
  <c r="AK108" i="3"/>
  <c r="AL108" i="3" s="1"/>
  <c r="AE56" i="3"/>
  <c r="BE111" i="3"/>
  <c r="BE109" i="3"/>
  <c r="BF109" i="3" s="1"/>
  <c r="BE108" i="3"/>
  <c r="BF108" i="3" s="1"/>
  <c r="BO111" i="3"/>
  <c r="BO109" i="3"/>
  <c r="BP109" i="3" s="1"/>
  <c r="BO108" i="3"/>
  <c r="BP108" i="3" s="1"/>
  <c r="BI56" i="3"/>
  <c r="CG83" i="2"/>
  <c r="CK92" i="2"/>
  <c r="CK96" i="2"/>
  <c r="BX69" i="4"/>
  <c r="BY70" i="4"/>
  <c r="CH93" i="2"/>
  <c r="CH91" i="2"/>
  <c r="CJ106" i="2"/>
  <c r="CK106" i="2"/>
  <c r="CI107" i="2" a="1"/>
  <c r="CJ82" i="2" l="1"/>
  <c r="AY56" i="3"/>
  <c r="U56" i="3"/>
  <c r="CJ81" i="2"/>
  <c r="CK94" i="2"/>
  <c r="CK95" i="2"/>
  <c r="CH94" i="2"/>
  <c r="CH95" i="2"/>
  <c r="BY71" i="4"/>
  <c r="BX70" i="4"/>
  <c r="CD113" i="2" s="1"/>
  <c r="CJ107" i="2"/>
  <c r="CK107" i="2"/>
  <c r="CD109" i="2"/>
  <c r="CE109" i="2"/>
  <c r="CH109" i="2"/>
  <c r="CK109" i="2"/>
  <c r="CD110" i="2"/>
  <c r="CE110" i="2"/>
  <c r="CH110" i="2"/>
  <c r="CK110" i="2"/>
  <c r="CD111" i="2"/>
  <c r="CE111" i="2"/>
  <c r="CH111" i="2"/>
  <c r="CK111" i="2"/>
  <c r="CD112" i="2"/>
  <c r="CE112" i="2"/>
  <c r="CH112" i="2"/>
  <c r="CK112" i="2"/>
  <c r="CE113" i="2"/>
  <c r="CH113" i="2"/>
  <c r="CK113" i="2"/>
  <c r="CI114" i="2"/>
  <c r="CH115" i="2"/>
  <c r="CH116" i="2" s="1"/>
  <c r="CI115" i="2"/>
  <c r="CI117" i="2" s="1"/>
  <c r="CJ115" i="2"/>
  <c r="CK115" i="2"/>
  <c r="CJ116" i="2"/>
  <c r="CK116" i="2"/>
  <c r="CJ117" i="2"/>
  <c r="CK117" i="2"/>
  <c r="CH118" i="2"/>
  <c r="CI118" i="2"/>
  <c r="CJ118" i="2"/>
  <c r="CK118" i="2"/>
  <c r="CH119" i="2"/>
  <c r="CI119" i="2"/>
  <c r="CJ119" i="2" s="1"/>
  <c r="CK119" i="2"/>
  <c r="CH120" i="2"/>
  <c r="CI120" i="2"/>
  <c r="CI126" i="2" s="1"/>
  <c r="CK120" i="2"/>
  <c r="CK121" i="2"/>
  <c r="CK122" i="2"/>
  <c r="CK123" i="2"/>
  <c r="CK124" i="2"/>
  <c r="CK125" i="2"/>
  <c r="CK126" i="2"/>
  <c r="CK130" i="2"/>
  <c r="CK131" i="2"/>
  <c r="CK132" i="2"/>
  <c r="CJ133" i="2"/>
  <c r="CK133" i="2"/>
  <c r="CK134" i="2"/>
  <c r="CI135" i="2"/>
  <c r="CJ135" i="2"/>
  <c r="CK135" i="2"/>
  <c r="CF136" i="2" a="1"/>
  <c r="CJ83" i="2" l="1"/>
  <c r="CI87" i="2" s="1"/>
  <c r="A17" i="3"/>
  <c r="BS150" i="1" s="1"/>
  <c r="CG112" i="2"/>
  <c r="CJ109" i="2"/>
  <c r="CK93" i="2"/>
  <c r="CI93" i="2"/>
  <c r="CI91" i="2"/>
  <c r="CJ91" i="2" s="1"/>
  <c r="CK91" i="2" s="1"/>
  <c r="CI121" i="2"/>
  <c r="CC99" i="2" a="1"/>
  <c r="CG111" i="2"/>
  <c r="CJ110" i="2"/>
  <c r="CI116" i="2"/>
  <c r="CI122" i="2" s="1"/>
  <c r="CH117" i="2"/>
  <c r="CH123" i="2" s="1"/>
  <c r="CH126" i="2"/>
  <c r="CJ126" i="2" s="1"/>
  <c r="CH122" i="2"/>
  <c r="CJ120" i="2"/>
  <c r="CG109" i="2"/>
  <c r="CG110" i="2"/>
  <c r="CI123" i="2"/>
  <c r="BX71" i="4"/>
  <c r="BY72" i="4"/>
  <c r="CS76" i="2"/>
  <c r="CU76" i="2" s="1"/>
  <c r="CS77" i="2"/>
  <c r="CJ136" i="2"/>
  <c r="CK136" i="2"/>
  <c r="CI137" i="2" a="1"/>
  <c r="CC69" i="2" l="1" a="1"/>
  <c r="CT77" i="2"/>
  <c r="CU77" i="2"/>
  <c r="CM66" i="2" s="1" a="1"/>
  <c r="CM56" i="2" s="1"/>
  <c r="CI95" i="2"/>
  <c r="CJ95" i="2" s="1"/>
  <c r="CI94" i="2"/>
  <c r="CJ94" i="2" s="1"/>
  <c r="CJ93" i="2"/>
  <c r="CG113" i="2"/>
  <c r="CJ111" i="2" s="1"/>
  <c r="CH125" i="2"/>
  <c r="CT76" i="2"/>
  <c r="CJ122" i="2"/>
  <c r="CH124" i="2"/>
  <c r="CH121" i="2"/>
  <c r="CJ121" i="2" s="1"/>
  <c r="BX72" i="4"/>
  <c r="BY73" i="4"/>
  <c r="CI124" i="2"/>
  <c r="CI125" i="2"/>
  <c r="CJ123" i="2"/>
  <c r="CJ137" i="2"/>
  <c r="CK137" i="2"/>
  <c r="CI138" i="2" a="1"/>
  <c r="CJ125" i="2" l="1"/>
  <c r="CJ124" i="2"/>
  <c r="CJ112" i="2"/>
  <c r="CJ113" i="2" s="1"/>
  <c r="BX73" i="4"/>
  <c r="BY74" i="4"/>
  <c r="CD144" i="2" s="1"/>
  <c r="CJ138" i="2"/>
  <c r="CK138" i="2"/>
  <c r="CD140" i="2"/>
  <c r="CE140" i="2"/>
  <c r="CH140" i="2"/>
  <c r="CK140" i="2"/>
  <c r="CD141" i="2"/>
  <c r="CE141" i="2"/>
  <c r="CH141" i="2"/>
  <c r="CK141" i="2"/>
  <c r="CD142" i="2"/>
  <c r="CE142" i="2"/>
  <c r="CH142" i="2"/>
  <c r="CK142" i="2"/>
  <c r="CD143" i="2"/>
  <c r="CE143" i="2"/>
  <c r="CH143" i="2"/>
  <c r="CK143" i="2"/>
  <c r="CE144" i="2"/>
  <c r="CH144" i="2"/>
  <c r="CK144" i="2"/>
  <c r="CI145" i="2"/>
  <c r="CH146" i="2"/>
  <c r="CH147" i="2" s="1"/>
  <c r="CI146" i="2"/>
  <c r="CI147" i="2" s="1"/>
  <c r="CJ146" i="2"/>
  <c r="CK146" i="2"/>
  <c r="CJ147" i="2"/>
  <c r="CK147" i="2"/>
  <c r="CJ148" i="2"/>
  <c r="CK148" i="2"/>
  <c r="CH149" i="2"/>
  <c r="CI149" i="2"/>
  <c r="CJ149" i="2"/>
  <c r="CK149" i="2"/>
  <c r="CH150" i="2"/>
  <c r="CI150" i="2"/>
  <c r="CJ150" i="2" s="1"/>
  <c r="CK150" i="2"/>
  <c r="CH151" i="2"/>
  <c r="CI151" i="2"/>
  <c r="CJ151" i="2" s="1"/>
  <c r="CK151" i="2"/>
  <c r="CK152" i="2"/>
  <c r="CK153" i="2"/>
  <c r="CK154" i="2"/>
  <c r="CK155" i="2"/>
  <c r="CK156" i="2"/>
  <c r="CK157" i="2"/>
  <c r="CG143" i="2" l="1"/>
  <c r="CJ140" i="2"/>
  <c r="CI153" i="2"/>
  <c r="CC129" i="2" a="1"/>
  <c r="CG142" i="2"/>
  <c r="CH153" i="2"/>
  <c r="CJ141" i="2"/>
  <c r="CI148" i="2"/>
  <c r="CI152" i="2" s="1"/>
  <c r="CH157" i="2"/>
  <c r="CH148" i="2"/>
  <c r="CH154" i="2" s="1"/>
  <c r="CG141" i="2"/>
  <c r="CI157" i="2"/>
  <c r="CG140" i="2"/>
  <c r="BX74" i="4"/>
  <c r="BY75" i="4"/>
  <c r="CJ153" i="2" l="1"/>
  <c r="CI154" i="2"/>
  <c r="CJ154" i="2" s="1"/>
  <c r="CG144" i="2"/>
  <c r="CJ143" i="2" s="1"/>
  <c r="CJ157" i="2"/>
  <c r="CH156" i="2"/>
  <c r="CH155" i="2"/>
  <c r="CH152" i="2"/>
  <c r="CJ152" i="2" s="1"/>
  <c r="BX75" i="4"/>
  <c r="BY76" i="4"/>
  <c r="CI156" i="2" l="1"/>
  <c r="CJ156" i="2" s="1"/>
  <c r="CI155" i="2"/>
  <c r="CJ155" i="2" s="1"/>
  <c r="CJ142" i="2"/>
  <c r="CJ144" i="2" s="1"/>
  <c r="BX76" i="4"/>
  <c r="BY77" i="4"/>
  <c r="CC56" i="2" l="1"/>
  <c r="A17" i="2" s="1"/>
  <c r="BS148" i="1" s="1"/>
  <c r="BX77" i="4"/>
  <c r="BY78" i="4"/>
  <c r="BY79" i="4" l="1"/>
  <c r="BX78" i="4"/>
  <c r="BX79" i="4" l="1"/>
  <c r="BY80" i="4"/>
  <c r="BX80" i="4" l="1"/>
  <c r="BY81" i="4"/>
  <c r="BX81" i="4" l="1"/>
  <c r="BY82" i="4"/>
  <c r="BY83" i="4" l="1"/>
  <c r="BX82" i="4"/>
  <c r="BY84" i="4" l="1"/>
  <c r="BX83" i="4"/>
  <c r="BX84" i="4" l="1"/>
  <c r="BY85" i="4"/>
  <c r="BY86" i="4" l="1"/>
  <c r="BX85" i="4"/>
  <c r="BX86" i="4" l="1"/>
  <c r="BY87" i="4"/>
  <c r="BX87" i="4" l="1"/>
  <c r="BY88" i="4"/>
  <c r="BX88" i="4" l="1"/>
  <c r="BY89" i="4"/>
  <c r="BX89" i="4" l="1"/>
  <c r="BY90" i="4"/>
  <c r="BX90" i="4" l="1"/>
  <c r="BY91" i="4"/>
  <c r="BX91" i="4" l="1"/>
  <c r="BY92" i="4"/>
  <c r="BX92" i="4" l="1"/>
  <c r="BY93" i="4"/>
  <c r="BX93" i="4" l="1"/>
  <c r="BY94" i="4"/>
  <c r="BY95" i="4" l="1"/>
  <c r="BX94" i="4"/>
  <c r="BY96" i="4" l="1"/>
  <c r="BX95" i="4"/>
  <c r="BX96" i="4" l="1"/>
  <c r="BY97" i="4"/>
  <c r="BY98" i="4" l="1"/>
  <c r="BX97" i="4"/>
  <c r="BX98" i="4" l="1"/>
  <c r="BY99" i="4"/>
  <c r="BY100" i="4" l="1"/>
  <c r="BX99" i="4"/>
  <c r="BY101" i="4" l="1"/>
  <c r="BX100" i="4"/>
  <c r="BX101" i="4" l="1"/>
  <c r="BY102" i="4"/>
  <c r="BY103" i="4" l="1"/>
  <c r="BX102" i="4"/>
  <c r="BX103" i="4" l="1"/>
  <c r="BY104" i="4"/>
  <c r="BY105" i="4" l="1"/>
  <c r="BX104" i="4"/>
  <c r="BY106" i="4" l="1"/>
  <c r="BX105" i="4"/>
  <c r="BX106" i="4" l="1"/>
  <c r="BY107" i="4"/>
  <c r="BY108" i="4" l="1"/>
  <c r="BX107" i="4"/>
  <c r="BX108" i="4" l="1"/>
  <c r="BY109" i="4"/>
  <c r="BX109" i="4" l="1"/>
  <c r="BY110" i="4"/>
  <c r="BX110" i="4" l="1"/>
  <c r="BY111" i="4"/>
  <c r="BF155" i="1"/>
  <c r="BF154" i="1"/>
  <c r="BF153" i="1"/>
  <c r="BD153" i="1"/>
  <c r="BG153" i="1" s="1"/>
  <c r="BF152" i="1"/>
  <c r="BD152" i="1"/>
  <c r="AV126" i="1"/>
  <c r="AV125" i="1"/>
  <c r="AV124" i="1"/>
  <c r="AT124" i="1"/>
  <c r="AW124" i="1" s="1"/>
  <c r="AV123" i="1"/>
  <c r="AT123" i="1"/>
  <c r="AV109" i="1"/>
  <c r="AV108" i="1"/>
  <c r="AV107" i="1"/>
  <c r="AT107" i="1"/>
  <c r="AW107" i="1" s="1"/>
  <c r="AV106" i="1"/>
  <c r="AT106" i="1"/>
  <c r="AY155" i="1"/>
  <c r="AO126" i="1"/>
  <c r="AO109" i="1"/>
  <c r="BX111" i="4" l="1"/>
  <c r="BY112" i="4"/>
  <c r="BX112" i="4" l="1"/>
  <c r="BY113" i="4"/>
  <c r="CU118" i="1"/>
  <c r="CT130" i="1"/>
  <c r="CT129" i="1"/>
  <c r="CT128" i="1"/>
  <c r="CT125" i="1"/>
  <c r="CT124" i="1"/>
  <c r="CT123" i="1"/>
  <c r="CS122" i="1"/>
  <c r="CT121" i="1"/>
  <c r="CT120" i="1"/>
  <c r="CT119" i="1"/>
  <c r="CS119" i="1"/>
  <c r="BE150" i="1"/>
  <c r="AU121" i="1"/>
  <c r="AU104" i="1"/>
  <c r="BF149" i="1"/>
  <c r="BD149" i="1"/>
  <c r="BF148" i="1"/>
  <c r="BD148" i="1"/>
  <c r="AV120" i="1"/>
  <c r="AT120" i="1"/>
  <c r="AV119" i="1"/>
  <c r="AT119" i="1"/>
  <c r="AV103" i="1"/>
  <c r="AT103" i="1"/>
  <c r="AV102" i="1"/>
  <c r="AT102" i="1"/>
  <c r="AY151" i="1"/>
  <c r="AO122" i="1"/>
  <c r="AO105" i="1"/>
  <c r="CT127" i="1" l="1"/>
  <c r="CT126" i="1"/>
  <c r="CR119" i="1"/>
  <c r="CU130" i="1"/>
  <c r="CU126" i="1"/>
  <c r="CU125" i="1"/>
  <c r="CU121" i="1"/>
  <c r="CU119" i="1"/>
  <c r="CR126" i="1" s="1"/>
  <c r="CU129" i="1"/>
  <c r="CU124" i="1"/>
  <c r="CU120" i="1"/>
  <c r="CU128" i="1"/>
  <c r="CU127" i="1"/>
  <c r="CU123" i="1"/>
  <c r="BX113" i="4"/>
  <c r="BY114" i="4"/>
  <c r="CT122" i="1"/>
  <c r="CU122" i="1" s="1"/>
  <c r="CR118" i="1"/>
  <c r="CT83" i="1"/>
  <c r="AM82" i="1"/>
  <c r="AJ81" i="1"/>
  <c r="AM81" i="1"/>
  <c r="AM80" i="1"/>
  <c r="F9" i="1"/>
  <c r="CR131" i="1" l="1"/>
  <c r="CR123" i="1"/>
  <c r="CR127" i="1"/>
  <c r="CR130" i="1"/>
  <c r="CR121" i="1"/>
  <c r="CR120" i="1"/>
  <c r="CR129" i="1"/>
  <c r="CR122" i="1"/>
  <c r="CR132" i="1"/>
  <c r="CR125" i="1"/>
  <c r="CR128" i="1"/>
  <c r="CR124" i="1"/>
  <c r="BX114" i="4"/>
  <c r="BY115" i="4"/>
  <c r="BX129" i="1"/>
  <c r="BY116" i="4" l="1"/>
  <c r="BX115" i="4"/>
  <c r="AO108" i="1"/>
  <c r="AO125" i="1"/>
  <c r="AY154" i="1"/>
  <c r="BX116" i="4" l="1"/>
  <c r="BY117" i="4"/>
  <c r="BX117" i="4" l="1"/>
  <c r="BY118" i="4"/>
  <c r="CS113" i="1"/>
  <c r="CQ113" i="1"/>
  <c r="CM113" i="1"/>
  <c r="CS112" i="1"/>
  <c r="CQ112" i="1"/>
  <c r="CM112" i="1"/>
  <c r="CS111" i="1"/>
  <c r="CQ111" i="1"/>
  <c r="CM111" i="1"/>
  <c r="CQ110" i="1"/>
  <c r="CM110" i="1"/>
  <c r="CS109" i="1"/>
  <c r="CQ109" i="1"/>
  <c r="CM109" i="1"/>
  <c r="CR108" i="1"/>
  <c r="CQ108" i="1"/>
  <c r="CR104" i="1"/>
  <c r="CQ104" i="1"/>
  <c r="CR103" i="1"/>
  <c r="CQ103" i="1"/>
  <c r="CR102" i="1"/>
  <c r="CR101" i="1"/>
  <c r="CQ102" i="1"/>
  <c r="CQ101" i="1"/>
  <c r="CS132" i="1" l="1"/>
  <c r="CT132" i="1" s="1"/>
  <c r="CU132" i="1" s="1"/>
  <c r="CS131" i="1"/>
  <c r="CT131" i="1" s="1"/>
  <c r="BX118" i="4"/>
  <c r="BY119" i="4"/>
  <c r="CM68" i="1"/>
  <c r="BX119" i="4" l="1"/>
  <c r="BY120" i="4"/>
  <c r="AU101" i="1"/>
  <c r="BX120" i="4" l="1"/>
  <c r="BY121" i="4"/>
  <c r="BU128" i="1"/>
  <c r="BX121" i="4" l="1"/>
  <c r="BY122" i="4"/>
  <c r="CA127" i="1"/>
  <c r="BY130" i="1"/>
  <c r="BY123" i="4" l="1"/>
  <c r="BX122" i="4"/>
  <c r="AJ73" i="1"/>
  <c r="BX123" i="4" l="1"/>
  <c r="BY124" i="4"/>
  <c r="CS105" i="1"/>
  <c r="CR105" i="1"/>
  <c r="BX124" i="4" l="1"/>
  <c r="BY125" i="4"/>
  <c r="CS110" i="1"/>
  <c r="BE144" i="1"/>
  <c r="BF150" i="1" s="1"/>
  <c r="BG143" i="1"/>
  <c r="BE147" i="1"/>
  <c r="BF146" i="1"/>
  <c r="BF145" i="1"/>
  <c r="BF144" i="1"/>
  <c r="AU115" i="1"/>
  <c r="AV121" i="1" s="1"/>
  <c r="AU98" i="1"/>
  <c r="AU118" i="1"/>
  <c r="AV117" i="1"/>
  <c r="AV116" i="1"/>
  <c r="AV115" i="1"/>
  <c r="AV98" i="1"/>
  <c r="AV100" i="1"/>
  <c r="BS137" i="1"/>
  <c r="BG152" i="1" l="1"/>
  <c r="BX125" i="4"/>
  <c r="BY126" i="4"/>
  <c r="BC157" i="1"/>
  <c r="AV104" i="1"/>
  <c r="BC70" i="1"/>
  <c r="BF147" i="1"/>
  <c r="BB143" i="1"/>
  <c r="AV118" i="1"/>
  <c r="AV101" i="1"/>
  <c r="BG144" i="1"/>
  <c r="BG150" i="1" s="1"/>
  <c r="BX126" i="4" l="1"/>
  <c r="BY127" i="4"/>
  <c r="BD155" i="1"/>
  <c r="BG155" i="1" s="1"/>
  <c r="BD154" i="1"/>
  <c r="BG154" i="1" s="1"/>
  <c r="BG151" i="1"/>
  <c r="BG148" i="1"/>
  <c r="BG145" i="1"/>
  <c r="BE156" i="1"/>
  <c r="BF156" i="1" s="1"/>
  <c r="BG146" i="1"/>
  <c r="BG149" i="1"/>
  <c r="BG147" i="1"/>
  <c r="BD151" i="1"/>
  <c r="BD156" i="1"/>
  <c r="BD150" i="1"/>
  <c r="BD147" i="1"/>
  <c r="BD146" i="1"/>
  <c r="BD145" i="1"/>
  <c r="BD144" i="1"/>
  <c r="BX127" i="4" l="1"/>
  <c r="BY128" i="4"/>
  <c r="BG156" i="1"/>
  <c r="AY142" i="1" a="1"/>
  <c r="BX128" i="4" l="1"/>
  <c r="BY129" i="4"/>
  <c r="CA73" i="1"/>
  <c r="BS72" i="1" s="1" a="1"/>
  <c r="BY130" i="4" l="1"/>
  <c r="BX129" i="4"/>
  <c r="AE72" i="1"/>
  <c r="BQ78" i="1"/>
  <c r="BZ128" i="1"/>
  <c r="BX130" i="1"/>
  <c r="BX128" i="1"/>
  <c r="CA129" i="1"/>
  <c r="CQ107" i="1"/>
  <c r="CQ106" i="1"/>
  <c r="CR100" i="1"/>
  <c r="CU72" i="1"/>
  <c r="CU71" i="1"/>
  <c r="CU70" i="1"/>
  <c r="CA110" i="1"/>
  <c r="CA88" i="1"/>
  <c r="BS128" i="1"/>
  <c r="CQ105" i="1" l="1"/>
  <c r="CU103" i="1"/>
  <c r="CU102" i="1"/>
  <c r="CU101" i="1"/>
  <c r="CU108" i="1"/>
  <c r="CU107" i="1"/>
  <c r="CU106" i="1"/>
  <c r="CU105" i="1"/>
  <c r="CU104" i="1"/>
  <c r="BX130" i="4"/>
  <c r="BY131" i="4"/>
  <c r="BG108" i="1"/>
  <c r="BX131" i="4" l="1"/>
  <c r="BY132" i="4"/>
  <c r="BD130" i="1"/>
  <c r="BX132" i="4" l="1"/>
  <c r="BY133" i="4"/>
  <c r="AV99" i="1"/>
  <c r="S88" i="1"/>
  <c r="Q95" i="1"/>
  <c r="Q94" i="1"/>
  <c r="Q93" i="1"/>
  <c r="O93" i="1"/>
  <c r="Q92" i="1"/>
  <c r="R91" i="1"/>
  <c r="P91" i="1"/>
  <c r="O91" i="1"/>
  <c r="R90" i="1"/>
  <c r="P90" i="1"/>
  <c r="O87" i="1"/>
  <c r="S86" i="1"/>
  <c r="K85" i="1" s="1"/>
  <c r="BX133" i="4" l="1"/>
  <c r="BY134" i="4"/>
  <c r="S95" i="1"/>
  <c r="S93" i="1"/>
  <c r="S89" i="1"/>
  <c r="S90" i="1"/>
  <c r="S91" i="1"/>
  <c r="S92" i="1"/>
  <c r="S94" i="1"/>
  <c r="BY135" i="4" l="1"/>
  <c r="BX134" i="4"/>
  <c r="CA135" i="1"/>
  <c r="CA134" i="1"/>
  <c r="CA133" i="1"/>
  <c r="BX135" i="4" l="1"/>
  <c r="BY136" i="4"/>
  <c r="BS132" i="1" a="1"/>
  <c r="BY137" i="4" l="1"/>
  <c r="BX136" i="4"/>
  <c r="BX137" i="4" l="1"/>
  <c r="BY138" i="4"/>
  <c r="CT108" i="1"/>
  <c r="CT107" i="1"/>
  <c r="CT106" i="1"/>
  <c r="BX138" i="4" l="1"/>
  <c r="BY139" i="4"/>
  <c r="CH89" i="1"/>
  <c r="BX139" i="4" l="1"/>
  <c r="BY140" i="4"/>
  <c r="CJ89" i="1"/>
  <c r="CA92" i="1"/>
  <c r="CA91" i="1"/>
  <c r="CA90" i="1"/>
  <c r="CA89" i="1"/>
  <c r="BY93" i="1"/>
  <c r="CA93" i="1" s="1"/>
  <c r="BW93" i="1"/>
  <c r="BY92" i="1"/>
  <c r="BZ91" i="1"/>
  <c r="BX91" i="1"/>
  <c r="BW91" i="1"/>
  <c r="BZ90" i="1"/>
  <c r="BX90" i="1"/>
  <c r="BT89" i="1"/>
  <c r="CA111" i="1"/>
  <c r="BZ111" i="1"/>
  <c r="CA125" i="1"/>
  <c r="CA124" i="1"/>
  <c r="CA121" i="1"/>
  <c r="CA120" i="1"/>
  <c r="AE71" i="1"/>
  <c r="AF71" i="1"/>
  <c r="AK104" i="1"/>
  <c r="AM104" i="1" s="1"/>
  <c r="AK103" i="1"/>
  <c r="AM103" i="1" s="1"/>
  <c r="AK102" i="1"/>
  <c r="AM102" i="1" s="1"/>
  <c r="AI102" i="1"/>
  <c r="AK101" i="1"/>
  <c r="AM101" i="1" s="1"/>
  <c r="AM100" i="1"/>
  <c r="AL100" i="1"/>
  <c r="AJ100" i="1"/>
  <c r="AI100" i="1"/>
  <c r="AM99" i="1"/>
  <c r="AL99" i="1"/>
  <c r="AJ99" i="1"/>
  <c r="AM98" i="1"/>
  <c r="AF98" i="1"/>
  <c r="CT82" i="1"/>
  <c r="CT68" i="1"/>
  <c r="BS140" i="1"/>
  <c r="CN69" i="1" l="1"/>
  <c r="CH100" i="1"/>
  <c r="BX140" i="4"/>
  <c r="BY141" i="4"/>
  <c r="CM70" i="1"/>
  <c r="BY95" i="1"/>
  <c r="CA95" i="1" s="1"/>
  <c r="BY94" i="1"/>
  <c r="CA94" i="1" s="1"/>
  <c r="CM71" i="1"/>
  <c r="AE96" i="1"/>
  <c r="BY142" i="4" l="1"/>
  <c r="BX141" i="4"/>
  <c r="BY143" i="4" l="1"/>
  <c r="BX142" i="4"/>
  <c r="CC88" i="1" a="1"/>
  <c r="CC111" i="1" a="1"/>
  <c r="BX143" i="4" l="1"/>
  <c r="BY144" i="4"/>
  <c r="K8" i="1"/>
  <c r="BX144" i="4" l="1"/>
  <c r="BY145" i="4"/>
  <c r="BG130" i="1"/>
  <c r="BG129" i="1"/>
  <c r="BG124" i="1"/>
  <c r="BG125" i="1"/>
  <c r="BQ77" i="1"/>
  <c r="BX145" i="4" l="1"/>
  <c r="BY146" i="4"/>
  <c r="BU107" i="1"/>
  <c r="BX146" i="4" l="1"/>
  <c r="BY147" i="4"/>
  <c r="BX68" i="1"/>
  <c r="BX147" i="4" l="1"/>
  <c r="BY148" i="4"/>
  <c r="V112" i="1"/>
  <c r="BX148" i="4" l="1"/>
  <c r="BY149" i="4"/>
  <c r="BS143" i="1"/>
  <c r="BY121" i="1"/>
  <c r="BZ122" i="1"/>
  <c r="BY122" i="1"/>
  <c r="CA122" i="1" s="1"/>
  <c r="BZ121" i="1"/>
  <c r="BX121" i="1"/>
  <c r="BZ126" i="1"/>
  <c r="BZ125" i="1"/>
  <c r="BZ124" i="1"/>
  <c r="BY150" i="4" l="1"/>
  <c r="BX149" i="4"/>
  <c r="CA113" i="1"/>
  <c r="CA112" i="1"/>
  <c r="BX150" i="4" l="1"/>
  <c r="BY151" i="4"/>
  <c r="BY117" i="1"/>
  <c r="CA117" i="1" s="1"/>
  <c r="BW117" i="1"/>
  <c r="BY116" i="1"/>
  <c r="CA116" i="1" s="1"/>
  <c r="BZ115" i="1"/>
  <c r="BX115" i="1"/>
  <c r="CA115" i="1" s="1"/>
  <c r="BW115" i="1"/>
  <c r="BZ114" i="1"/>
  <c r="BX114" i="1"/>
  <c r="CA114" i="1" s="1"/>
  <c r="BT113" i="1"/>
  <c r="BX151" i="4" l="1"/>
  <c r="BY152" i="4"/>
  <c r="BY118" i="1"/>
  <c r="CA118" i="1" s="1"/>
  <c r="BY119" i="1"/>
  <c r="CT105" i="1"/>
  <c r="CT104" i="1"/>
  <c r="CT103" i="1"/>
  <c r="CT102" i="1"/>
  <c r="CQ74" i="1"/>
  <c r="CR72" i="1"/>
  <c r="CQ72" i="1"/>
  <c r="CR71" i="1"/>
  <c r="CS74" i="1"/>
  <c r="CU74" i="1" s="1"/>
  <c r="CS73" i="1"/>
  <c r="CU73" i="1" s="1"/>
  <c r="CT72" i="1"/>
  <c r="CT71" i="1"/>
  <c r="CI104" i="1"/>
  <c r="CG104" i="1"/>
  <c r="CI103" i="1"/>
  <c r="CJ102" i="1"/>
  <c r="CH102" i="1"/>
  <c r="CG102" i="1"/>
  <c r="CJ101" i="1"/>
  <c r="CH101" i="1"/>
  <c r="CD100" i="1"/>
  <c r="CI84" i="1"/>
  <c r="CI86" i="1" s="1"/>
  <c r="CG84" i="1"/>
  <c r="CI83" i="1"/>
  <c r="CJ82" i="1"/>
  <c r="CH82" i="1"/>
  <c r="CG82" i="1"/>
  <c r="CJ81" i="1"/>
  <c r="CH81" i="1"/>
  <c r="CD80" i="1"/>
  <c r="CM100" i="1"/>
  <c r="BX152" i="4" l="1"/>
  <c r="BY153" i="4"/>
  <c r="CI105" i="1"/>
  <c r="CN70" i="1"/>
  <c r="CA119" i="1"/>
  <c r="CS75" i="1"/>
  <c r="CU75" i="1" s="1"/>
  <c r="CS76" i="1"/>
  <c r="CU76" i="1" s="1"/>
  <c r="CI106" i="1"/>
  <c r="CI85" i="1"/>
  <c r="CR76" i="1"/>
  <c r="CR75" i="1"/>
  <c r="L64" i="1"/>
  <c r="AZ97" i="1"/>
  <c r="AZ86" i="1"/>
  <c r="V90" i="1"/>
  <c r="AZ115" i="1"/>
  <c r="BJ95" i="1"/>
  <c r="BJ85" i="1"/>
  <c r="AF86" i="1"/>
  <c r="P65" i="1"/>
  <c r="BD98" i="1"/>
  <c r="CR83" i="1" s="1"/>
  <c r="BD87" i="1"/>
  <c r="S73" i="1"/>
  <c r="BO99" i="1"/>
  <c r="BQ99" i="1" s="1"/>
  <c r="BM99" i="1"/>
  <c r="BO98" i="1"/>
  <c r="BQ98" i="1" s="1"/>
  <c r="BQ97" i="1"/>
  <c r="BP97" i="1"/>
  <c r="BN97" i="1"/>
  <c r="BM97" i="1"/>
  <c r="BQ96" i="1"/>
  <c r="BP96" i="1"/>
  <c r="BN96" i="1"/>
  <c r="BQ95" i="1"/>
  <c r="BE90" i="1"/>
  <c r="BG90" i="1" s="1"/>
  <c r="BC90" i="1"/>
  <c r="BE89" i="1"/>
  <c r="BG89" i="1" s="1"/>
  <c r="BG88" i="1"/>
  <c r="BF88" i="1"/>
  <c r="BD88" i="1"/>
  <c r="BC88" i="1"/>
  <c r="BG87" i="1"/>
  <c r="BF87" i="1"/>
  <c r="BG86" i="1"/>
  <c r="BO89" i="1"/>
  <c r="BQ89" i="1" s="1"/>
  <c r="BM89" i="1"/>
  <c r="BO88" i="1"/>
  <c r="BQ88" i="1" s="1"/>
  <c r="BP87" i="1"/>
  <c r="BN87" i="1"/>
  <c r="BQ87" i="1" s="1"/>
  <c r="BM87" i="1"/>
  <c r="BP86" i="1"/>
  <c r="BN86" i="1"/>
  <c r="BQ86" i="1" s="1"/>
  <c r="BQ85" i="1"/>
  <c r="BG117" i="1"/>
  <c r="BG116" i="1"/>
  <c r="BG115" i="1"/>
  <c r="BG114" i="1"/>
  <c r="BG97" i="1"/>
  <c r="BE103" i="1"/>
  <c r="BG103" i="1" s="1"/>
  <c r="BE102" i="1"/>
  <c r="BG102" i="1" s="1"/>
  <c r="BE101" i="1"/>
  <c r="BG101" i="1" s="1"/>
  <c r="BC101" i="1"/>
  <c r="BE100" i="1"/>
  <c r="BG100" i="1" s="1"/>
  <c r="BG99" i="1"/>
  <c r="BF99" i="1"/>
  <c r="BD99" i="1"/>
  <c r="BC99" i="1"/>
  <c r="BG98" i="1"/>
  <c r="BF98" i="1"/>
  <c r="BC105" i="1"/>
  <c r="BE121" i="1"/>
  <c r="BG121" i="1" s="1"/>
  <c r="BE120" i="1"/>
  <c r="BG120" i="1" s="1"/>
  <c r="BE119" i="1"/>
  <c r="BG119" i="1" s="1"/>
  <c r="BC119" i="1"/>
  <c r="BE118" i="1"/>
  <c r="BG118" i="1" s="1"/>
  <c r="BF117" i="1"/>
  <c r="BD117" i="1"/>
  <c r="BC117" i="1"/>
  <c r="BF116" i="1"/>
  <c r="BD116" i="1"/>
  <c r="AK75" i="1"/>
  <c r="AJ77" i="1"/>
  <c r="AJ76" i="1"/>
  <c r="AJ75" i="1"/>
  <c r="AJ71" i="1"/>
  <c r="AK92" i="1"/>
  <c r="AM92" i="1" s="1"/>
  <c r="AK91" i="1"/>
  <c r="AM91" i="1" s="1"/>
  <c r="AK90" i="1"/>
  <c r="AM90" i="1" s="1"/>
  <c r="AI90" i="1"/>
  <c r="AK89" i="1"/>
  <c r="AM89" i="1" s="1"/>
  <c r="AM88" i="1"/>
  <c r="AL88" i="1"/>
  <c r="AJ88" i="1"/>
  <c r="AI88" i="1"/>
  <c r="AM87" i="1"/>
  <c r="AL87" i="1"/>
  <c r="AJ87" i="1"/>
  <c r="AM86" i="1"/>
  <c r="AM69" i="1"/>
  <c r="AI75" i="1"/>
  <c r="AK74" i="1"/>
  <c r="AM74" i="1" s="1"/>
  <c r="AM73" i="1"/>
  <c r="AL73" i="1"/>
  <c r="AI73" i="1"/>
  <c r="AL72" i="1"/>
  <c r="AJ72" i="1"/>
  <c r="AM72" i="1" s="1"/>
  <c r="AM71" i="1"/>
  <c r="AL82" i="1"/>
  <c r="AK82" i="1"/>
  <c r="AE79" i="1" s="1" a="1"/>
  <c r="AL81" i="1"/>
  <c r="AL80" i="1"/>
  <c r="AA129" i="1"/>
  <c r="AA128" i="1"/>
  <c r="AA127" i="1"/>
  <c r="Y127" i="1"/>
  <c r="AA126" i="1"/>
  <c r="AB125" i="1"/>
  <c r="Z125" i="1"/>
  <c r="Y125" i="1"/>
  <c r="AB124" i="1"/>
  <c r="Z124" i="1"/>
  <c r="AA118" i="1"/>
  <c r="AC118" i="1" s="1"/>
  <c r="AA117" i="1"/>
  <c r="AC117" i="1" s="1"/>
  <c r="AA116" i="1"/>
  <c r="AC116" i="1" s="1"/>
  <c r="Y116" i="1"/>
  <c r="AA115" i="1"/>
  <c r="AC115" i="1" s="1"/>
  <c r="AC114" i="1"/>
  <c r="AB114" i="1"/>
  <c r="Z114" i="1"/>
  <c r="Y114" i="1"/>
  <c r="AC113" i="1"/>
  <c r="AB113" i="1"/>
  <c r="Z113" i="1"/>
  <c r="AC112" i="1"/>
  <c r="AA96" i="1"/>
  <c r="AC96" i="1" s="1"/>
  <c r="AA95" i="1"/>
  <c r="AC95" i="1" s="1"/>
  <c r="AA94" i="1"/>
  <c r="AC94" i="1" s="1"/>
  <c r="Y94" i="1"/>
  <c r="AA93" i="1"/>
  <c r="AC93" i="1" s="1"/>
  <c r="AC92" i="1"/>
  <c r="AB92" i="1"/>
  <c r="Z92" i="1"/>
  <c r="Y92" i="1"/>
  <c r="AC91" i="1"/>
  <c r="AB91" i="1"/>
  <c r="Z91" i="1"/>
  <c r="AC90" i="1"/>
  <c r="Q68" i="1"/>
  <c r="S68" i="1" s="1"/>
  <c r="O68" i="1"/>
  <c r="Q67" i="1"/>
  <c r="S67" i="1" s="1"/>
  <c r="R66" i="1"/>
  <c r="P66" i="1"/>
  <c r="S66" i="1" s="1"/>
  <c r="O66" i="1"/>
  <c r="S65" i="1"/>
  <c r="R65" i="1"/>
  <c r="S64" i="1"/>
  <c r="AW106" i="1" l="1"/>
  <c r="CM81" i="1" a="1"/>
  <c r="CU131" i="1"/>
  <c r="CM117" i="1" s="1" a="1"/>
  <c r="CR106" i="1"/>
  <c r="CR110" i="1" s="1"/>
  <c r="CH105" i="1"/>
  <c r="CR107" i="1"/>
  <c r="CH106" i="1"/>
  <c r="BX153" i="4"/>
  <c r="BY154" i="4"/>
  <c r="AS111" i="1"/>
  <c r="AW98" i="1"/>
  <c r="AS112" i="1"/>
  <c r="AW114" i="1"/>
  <c r="Q69" i="1"/>
  <c r="S69" i="1" s="1"/>
  <c r="Q70" i="1"/>
  <c r="S70" i="1" s="1"/>
  <c r="CC78" i="1" a="1"/>
  <c r="CC56" i="1" s="1"/>
  <c r="CC98" i="1" a="1"/>
  <c r="BO91" i="1"/>
  <c r="BE92" i="1"/>
  <c r="BG92" i="1" s="1"/>
  <c r="BE91" i="1"/>
  <c r="BG91" i="1" s="1"/>
  <c r="BO90" i="1"/>
  <c r="BQ90" i="1" s="1"/>
  <c r="BO100" i="1"/>
  <c r="BQ100" i="1" s="1"/>
  <c r="BO101" i="1"/>
  <c r="BQ101" i="1" s="1"/>
  <c r="AY113" i="1"/>
  <c r="AE84" i="1"/>
  <c r="AK77" i="1"/>
  <c r="AM77" i="1" s="1"/>
  <c r="AM75" i="1"/>
  <c r="AK76" i="1"/>
  <c r="AM76" i="1" s="1"/>
  <c r="U110" i="1"/>
  <c r="U88" i="1"/>
  <c r="AW104" i="1" l="1"/>
  <c r="AU110" i="1"/>
  <c r="AV110" i="1" s="1"/>
  <c r="AW123" i="1"/>
  <c r="CR109" i="1"/>
  <c r="CR111" i="1"/>
  <c r="BX154" i="4"/>
  <c r="BY155" i="4"/>
  <c r="AS128" i="1"/>
  <c r="AT109" i="1"/>
  <c r="AW109" i="1" s="1"/>
  <c r="AT108" i="1"/>
  <c r="AW108" i="1" s="1"/>
  <c r="AW105" i="1"/>
  <c r="AW103" i="1"/>
  <c r="AW102" i="1"/>
  <c r="AW101" i="1"/>
  <c r="AW100" i="1"/>
  <c r="AW99" i="1"/>
  <c r="AT110" i="1"/>
  <c r="AT104" i="1"/>
  <c r="AT105" i="1"/>
  <c r="AT101" i="1"/>
  <c r="AS129" i="1"/>
  <c r="AT100" i="1"/>
  <c r="AT99" i="1"/>
  <c r="AT98" i="1"/>
  <c r="AP97" i="1"/>
  <c r="AW115" i="1"/>
  <c r="AW121" i="1" s="1"/>
  <c r="AR114" i="1"/>
  <c r="K62" i="1"/>
  <c r="CM67" i="1"/>
  <c r="BY123" i="1"/>
  <c r="BY126" i="1" s="1"/>
  <c r="BQ91" i="1"/>
  <c r="BI83" i="1" s="1"/>
  <c r="AY84" i="1"/>
  <c r="CT109" i="1"/>
  <c r="CU109" i="1" s="1"/>
  <c r="BI93" i="1"/>
  <c r="AE68" i="1"/>
  <c r="CR113" i="1" l="1"/>
  <c r="CR112" i="1"/>
  <c r="BX155" i="4"/>
  <c r="BY156" i="4"/>
  <c r="AT126" i="1"/>
  <c r="AW126" i="1" s="1"/>
  <c r="AT125" i="1"/>
  <c r="AW125" i="1" s="1"/>
  <c r="AW117" i="1"/>
  <c r="AT121" i="1"/>
  <c r="AW122" i="1"/>
  <c r="AT127" i="1"/>
  <c r="AU127" i="1"/>
  <c r="AV127" i="1" s="1"/>
  <c r="AT118" i="1"/>
  <c r="AW119" i="1"/>
  <c r="AT122" i="1"/>
  <c r="AW120" i="1"/>
  <c r="AW118" i="1"/>
  <c r="AW116" i="1"/>
  <c r="AW110" i="1"/>
  <c r="AT117" i="1"/>
  <c r="AT116" i="1"/>
  <c r="AO96" i="1" a="1"/>
  <c r="AT115" i="1"/>
  <c r="CA123" i="1"/>
  <c r="BZ130" i="1"/>
  <c r="AO56" i="1" l="1"/>
  <c r="BY157" i="4"/>
  <c r="BX156" i="4"/>
  <c r="AW127" i="1"/>
  <c r="AO113" i="1" a="1"/>
  <c r="AE56" i="1" s="1"/>
  <c r="CA126" i="1"/>
  <c r="C13" i="1"/>
  <c r="BS109" i="1" l="1" a="1"/>
  <c r="BY158" i="4"/>
  <c r="BX157" i="4"/>
  <c r="CT111" i="1"/>
  <c r="CU111" i="1" s="1"/>
  <c r="CT110" i="1"/>
  <c r="CU110" i="1" s="1"/>
  <c r="BY159" i="4" l="1"/>
  <c r="BX158" i="4"/>
  <c r="CT112" i="1"/>
  <c r="CU112" i="1" s="1"/>
  <c r="CT113" i="1"/>
  <c r="CU113" i="1" s="1"/>
  <c r="BX159" i="4" l="1"/>
  <c r="BY160" i="4"/>
  <c r="CM99" i="1"/>
  <c r="CM56" i="1" s="1"/>
  <c r="BX160" i="4" l="1"/>
  <c r="BY161" i="4"/>
  <c r="BG95" i="1"/>
  <c r="AY94" i="1" s="1"/>
  <c r="AC103" i="1"/>
  <c r="AC102" i="1"/>
  <c r="CA67" i="1"/>
  <c r="BX161" i="4" l="1"/>
  <c r="BY162" i="4"/>
  <c r="K6" i="1"/>
  <c r="K5" i="1"/>
  <c r="K2" i="1"/>
  <c r="K1" i="1"/>
  <c r="BX162" i="4" l="1"/>
  <c r="BY163" i="4"/>
  <c r="K9" i="1"/>
  <c r="BX163" i="4" l="1"/>
  <c r="BY164" i="4"/>
  <c r="BX164" i="4" l="1"/>
  <c r="BY165" i="4"/>
  <c r="S79" i="1"/>
  <c r="K78" i="1" s="1"/>
  <c r="BX165" i="4" l="1"/>
  <c r="BY166" i="4"/>
  <c r="BG138" i="1"/>
  <c r="CA64" i="1"/>
  <c r="BS63" i="1" s="1"/>
  <c r="CA68" i="1"/>
  <c r="BS66" i="1" s="1"/>
  <c r="BX166" i="4" l="1"/>
  <c r="BY167" i="4"/>
  <c r="Z104" i="1"/>
  <c r="BN81" i="1"/>
  <c r="BX167" i="4" l="1"/>
  <c r="BY168" i="4"/>
  <c r="Z103" i="1"/>
  <c r="Z99" i="1"/>
  <c r="Z108" i="1"/>
  <c r="BX168" i="4" l="1"/>
  <c r="BY169" i="4"/>
  <c r="AY107" i="1"/>
  <c r="BX169" i="4" l="1"/>
  <c r="BY170" i="4"/>
  <c r="BG137" i="1"/>
  <c r="BG133" i="1"/>
  <c r="AY132" i="1" s="1"/>
  <c r="AY128" i="1"/>
  <c r="AY123" i="1"/>
  <c r="AC108" i="1"/>
  <c r="U107" i="1" s="1"/>
  <c r="AC104" i="1"/>
  <c r="Y105" i="1" s="1"/>
  <c r="AC120" i="1" s="1"/>
  <c r="AC99" i="1"/>
  <c r="U98" i="1" s="1"/>
  <c r="BQ81" i="1"/>
  <c r="BI80" i="1" s="1"/>
  <c r="S82" i="1"/>
  <c r="K81" i="1" s="1"/>
  <c r="BI76" i="1"/>
  <c r="CA87" i="1"/>
  <c r="BS86" i="1" s="1" a="1"/>
  <c r="S76" i="1"/>
  <c r="K75" i="1" s="1"/>
  <c r="K72" i="1"/>
  <c r="BX170" i="4" l="1"/>
  <c r="BY171" i="4"/>
  <c r="U101" i="1"/>
  <c r="BE139" i="1"/>
  <c r="BX171" i="4" l="1"/>
  <c r="BY172" i="4"/>
  <c r="BG139" i="1"/>
  <c r="BZ87" i="1"/>
  <c r="BZ68" i="1"/>
  <c r="BZ64" i="1"/>
  <c r="BP81" i="1"/>
  <c r="BI56" i="1" s="1" a="1"/>
  <c r="BC126" i="1"/>
  <c r="BM75" i="1" s="1"/>
  <c r="BF137" i="1"/>
  <c r="BF138" i="1"/>
  <c r="BC112" i="1"/>
  <c r="BF133" i="1"/>
  <c r="BX172" i="4" l="1"/>
  <c r="BY173" i="4"/>
  <c r="AY136" i="1"/>
  <c r="AY56" i="1" a="1"/>
  <c r="BS56" i="1" a="1"/>
  <c r="L83" i="1"/>
  <c r="R76" i="1"/>
  <c r="R73" i="1"/>
  <c r="K56" i="1" s="1" a="1"/>
  <c r="AB104" i="1"/>
  <c r="AB99" i="1"/>
  <c r="AB108" i="1"/>
  <c r="BY174" i="4" l="1"/>
  <c r="BX173" i="4"/>
  <c r="AB120" i="1"/>
  <c r="BY175" i="4" l="1"/>
  <c r="BX174" i="4"/>
  <c r="U124" i="1"/>
  <c r="U123" i="1"/>
  <c r="V123" i="1"/>
  <c r="U122" i="1"/>
  <c r="AC123" i="1"/>
  <c r="AC125" i="1"/>
  <c r="V122" i="1"/>
  <c r="AC127" i="1"/>
  <c r="AC129" i="1"/>
  <c r="AC122" i="1"/>
  <c r="AC124" i="1"/>
  <c r="Y120" i="1"/>
  <c r="AC126" i="1"/>
  <c r="AC128" i="1"/>
  <c r="Z123" i="1"/>
  <c r="Z129" i="1" s="1"/>
  <c r="BX175" i="4" l="1"/>
  <c r="BY176" i="4"/>
  <c r="U121" i="1"/>
  <c r="U56" i="1" s="1" a="1"/>
  <c r="Z128" i="1"/>
  <c r="BX176" i="4" l="1"/>
  <c r="BY177" i="4"/>
  <c r="C12" i="1"/>
  <c r="BX177" i="4" l="1"/>
  <c r="BY178" i="4"/>
  <c r="BS146" i="1"/>
  <c r="BX178" i="4" l="1"/>
  <c r="BY179" i="4"/>
  <c r="BX179" i="4" l="1"/>
  <c r="BY180" i="4"/>
  <c r="C14" i="1"/>
  <c r="BX180" i="4" l="1"/>
  <c r="BY181" i="4"/>
  <c r="BX181" i="4" l="1"/>
  <c r="BY182" i="4"/>
  <c r="BX182" i="4" l="1"/>
  <c r="BY183" i="4"/>
  <c r="BY184" i="4" l="1"/>
  <c r="BX183" i="4"/>
  <c r="BY185" i="4" l="1"/>
  <c r="BX184" i="4"/>
  <c r="BX185" i="4" l="1"/>
  <c r="BY186" i="4"/>
  <c r="BX186" i="4" l="1"/>
  <c r="BY187" i="4"/>
  <c r="BX187" i="4" l="1"/>
  <c r="BY188" i="4"/>
  <c r="BX188" i="4" l="1"/>
  <c r="BY189" i="4"/>
  <c r="BY190" i="4" l="1"/>
  <c r="BX189" i="4"/>
  <c r="BY191" i="4" l="1"/>
  <c r="BX190" i="4"/>
  <c r="BX191" i="4" l="1"/>
  <c r="BY192" i="4"/>
  <c r="BX192" i="4" l="1"/>
  <c r="BY193" i="4"/>
  <c r="BX193" i="4" l="1"/>
  <c r="BY194" i="4"/>
  <c r="BX194" i="4" l="1"/>
  <c r="BY195" i="4"/>
  <c r="BX195" i="4" l="1"/>
  <c r="BY196" i="4"/>
  <c r="BX196" i="4" l="1"/>
  <c r="BY197" i="4"/>
  <c r="BX197" i="4" l="1"/>
  <c r="BY198" i="4"/>
  <c r="BX198" i="4" l="1"/>
  <c r="BY199" i="4"/>
  <c r="BX199" i="4" l="1"/>
  <c r="BY200" i="4"/>
  <c r="BX200" i="4" l="1"/>
  <c r="BY201" i="4"/>
  <c r="BX201" i="4" l="1"/>
  <c r="BY202" i="4"/>
  <c r="BX202" i="4" l="1"/>
  <c r="BY203" i="4"/>
  <c r="BX203" i="4" l="1"/>
  <c r="BY204" i="4"/>
  <c r="BX204" i="4" l="1"/>
  <c r="BY205" i="4"/>
  <c r="BY206" i="4" l="1"/>
  <c r="BX205" i="4"/>
  <c r="BY207" i="4" l="1"/>
  <c r="BX206" i="4"/>
  <c r="BX207" i="4" l="1"/>
  <c r="BY208" i="4"/>
  <c r="BX208" i="4" l="1"/>
  <c r="BY209" i="4"/>
  <c r="BX209" i="4" l="1"/>
  <c r="BY210" i="4"/>
  <c r="BX210" i="4" l="1"/>
  <c r="BY211" i="4"/>
  <c r="BX211" i="4" l="1"/>
  <c r="BY212" i="4"/>
  <c r="BX212" i="4" l="1"/>
  <c r="BY213" i="4"/>
  <c r="BX213" i="4" l="1"/>
  <c r="BY214" i="4"/>
  <c r="BX214" i="4" l="1"/>
  <c r="BY215" i="4"/>
  <c r="BX215" i="4" l="1"/>
  <c r="BY216" i="4"/>
  <c r="BX216" i="4" l="1"/>
  <c r="BY217" i="4"/>
  <c r="BX217" i="4" l="1"/>
  <c r="BY218" i="4"/>
  <c r="BX218" i="4" l="1"/>
  <c r="BY219" i="4"/>
  <c r="BX219" i="4" l="1"/>
  <c r="BY220" i="4"/>
  <c r="BX220" i="4" l="1"/>
  <c r="BY221" i="4"/>
  <c r="BY222" i="4" l="1"/>
  <c r="BX221" i="4"/>
  <c r="BY223" i="4" l="1"/>
  <c r="BX222" i="4"/>
  <c r="BX223" i="4" l="1"/>
  <c r="BY224" i="4"/>
  <c r="BX224" i="4" l="1"/>
  <c r="BY225" i="4"/>
  <c r="BX225" i="4" l="1"/>
  <c r="BY226" i="4"/>
  <c r="BX226" i="4" l="1"/>
  <c r="BY227" i="4"/>
  <c r="BX227" i="4" l="1"/>
  <c r="BY228" i="4"/>
  <c r="BX228" i="4" l="1"/>
  <c r="BY229" i="4"/>
  <c r="BX229" i="4" l="1"/>
  <c r="BY230" i="4"/>
  <c r="BY231" i="4" l="1"/>
  <c r="BX230" i="4"/>
  <c r="BY232" i="4" l="1"/>
  <c r="BX231" i="4"/>
  <c r="BX232" i="4" l="1"/>
  <c r="BY233" i="4"/>
  <c r="BX233" i="4" l="1"/>
  <c r="BY234" i="4"/>
  <c r="BY235" i="4" l="1"/>
  <c r="BX234" i="4"/>
  <c r="BX235" i="4" l="1"/>
  <c r="BY236" i="4"/>
  <c r="BX236" i="4" l="1"/>
  <c r="BY237" i="4"/>
  <c r="BY238" i="4" l="1"/>
  <c r="BX237" i="4"/>
  <c r="BY239" i="4" l="1"/>
  <c r="BX238" i="4"/>
  <c r="BX239" i="4" l="1"/>
  <c r="BY240" i="4"/>
  <c r="BX240" i="4" l="1"/>
  <c r="BY241" i="4"/>
  <c r="BX241" i="4" l="1"/>
  <c r="BY242" i="4"/>
  <c r="BX242" i="4" l="1"/>
  <c r="BY243" i="4"/>
  <c r="BX243" i="4" l="1"/>
  <c r="BY244" i="4"/>
  <c r="BX244" i="4" l="1"/>
  <c r="BY245" i="4"/>
  <c r="BX245" i="4" l="1"/>
  <c r="BY246" i="4"/>
  <c r="BX246" i="4" l="1"/>
  <c r="BY247" i="4"/>
  <c r="BX247" i="4" l="1"/>
  <c r="BY248" i="4"/>
  <c r="BX248" i="4" l="1"/>
  <c r="BY249" i="4"/>
  <c r="BX249" i="4" l="1"/>
  <c r="BY250" i="4"/>
  <c r="BX250" i="4" l="1"/>
  <c r="BY251" i="4"/>
  <c r="BY252" i="4" l="1"/>
  <c r="BX251" i="4"/>
  <c r="BX252" i="4" l="1"/>
  <c r="BY253" i="4"/>
  <c r="BY254" i="4" l="1"/>
  <c r="BX253" i="4"/>
  <c r="BY255" i="4" l="1"/>
  <c r="BX254" i="4"/>
  <c r="BX255" i="4" l="1"/>
  <c r="BY256" i="4"/>
  <c r="BX256" i="4" l="1"/>
  <c r="BY257" i="4"/>
  <c r="BX257" i="4" l="1"/>
  <c r="BY258" i="4"/>
  <c r="BX258" i="4" l="1"/>
  <c r="BY259" i="4"/>
  <c r="BX259" i="4" l="1"/>
  <c r="BY260" i="4"/>
  <c r="BX260" i="4" l="1"/>
  <c r="BY261" i="4"/>
  <c r="BY262" i="4" l="1"/>
  <c r="BX261" i="4"/>
  <c r="BY263" i="4" l="1"/>
  <c r="BX262" i="4"/>
  <c r="BX263" i="4" l="1"/>
  <c r="BY264" i="4"/>
  <c r="BX264" i="4" l="1"/>
  <c r="BY265" i="4"/>
  <c r="BX265" i="4" l="1"/>
  <c r="BY266" i="4"/>
  <c r="BX266" i="4" l="1"/>
  <c r="BY267" i="4"/>
  <c r="BX267" i="4" l="1"/>
  <c r="BY268" i="4"/>
  <c r="BX268" i="4" l="1"/>
  <c r="BY269" i="4"/>
  <c r="BY270" i="4" l="1"/>
  <c r="BX269" i="4"/>
  <c r="BY271" i="4" l="1"/>
  <c r="BX270" i="4"/>
  <c r="BX271" i="4" l="1"/>
  <c r="BY272" i="4"/>
  <c r="BX272" i="4" l="1"/>
  <c r="BY273" i="4"/>
  <c r="BX273" i="4" l="1"/>
  <c r="BY274" i="4"/>
  <c r="BX274" i="4" l="1"/>
  <c r="BY275" i="4"/>
  <c r="BX275" i="4" l="1"/>
  <c r="BY276" i="4"/>
  <c r="BX276" i="4" l="1"/>
  <c r="BY277" i="4"/>
  <c r="BY278" i="4" l="1"/>
  <c r="BX277" i="4"/>
  <c r="BX278" i="4" l="1"/>
  <c r="BY279" i="4"/>
  <c r="BX279" i="4" l="1"/>
  <c r="BY280" i="4"/>
  <c r="BX280" i="4" l="1"/>
  <c r="BY281" i="4"/>
  <c r="BX281" i="4" l="1"/>
  <c r="BY282" i="4"/>
  <c r="BX282" i="4" l="1"/>
  <c r="BY283" i="4"/>
  <c r="BX283" i="4" l="1"/>
  <c r="BY284" i="4"/>
  <c r="BY285" i="4" l="1"/>
  <c r="BX284" i="4"/>
  <c r="BY286" i="4" l="1"/>
  <c r="BX285" i="4"/>
  <c r="BY287" i="4" l="1"/>
  <c r="BX286" i="4"/>
  <c r="BX287" i="4" l="1"/>
  <c r="BY288" i="4"/>
  <c r="BX288" i="4" l="1"/>
  <c r="BY289" i="4"/>
  <c r="BX289" i="4" l="1"/>
  <c r="BY290" i="4"/>
  <c r="BX290" i="4" l="1"/>
  <c r="BY291" i="4"/>
  <c r="BX291" i="4" l="1"/>
  <c r="BY292" i="4"/>
  <c r="BX292" i="4" l="1"/>
  <c r="BY293" i="4"/>
  <c r="BX293" i="4" l="1"/>
  <c r="BY294" i="4"/>
  <c r="BX294" i="4" l="1"/>
  <c r="BY295" i="4"/>
  <c r="BX295" i="4" l="1"/>
  <c r="BY296" i="4"/>
  <c r="BX296" i="4" l="1"/>
  <c r="BY297" i="4"/>
  <c r="BX297" i="4" l="1"/>
  <c r="BY298" i="4"/>
  <c r="BX298" i="4" l="1"/>
  <c r="BY299" i="4"/>
  <c r="BX299" i="4" l="1"/>
  <c r="BY300" i="4"/>
  <c r="BX300" i="4" l="1"/>
  <c r="BY301" i="4"/>
  <c r="BY302" i="4" l="1"/>
  <c r="BX301" i="4"/>
  <c r="BY303" i="4" l="1"/>
  <c r="BX302" i="4"/>
  <c r="BX303" i="4" l="1"/>
  <c r="BY304" i="4"/>
  <c r="BX304" i="4" l="1"/>
  <c r="BY305" i="4"/>
  <c r="BX305" i="4" l="1"/>
  <c r="BY306" i="4"/>
  <c r="BX306" i="4" l="1"/>
  <c r="BY307" i="4"/>
  <c r="BX307" i="4" l="1"/>
  <c r="BY308" i="4"/>
  <c r="BX308" i="4" l="1"/>
  <c r="BY309" i="4"/>
  <c r="BX309" i="4" l="1"/>
  <c r="BY310" i="4"/>
  <c r="BY311" i="4" l="1"/>
  <c r="BX310" i="4"/>
  <c r="BY312" i="4" l="1"/>
  <c r="BX311" i="4"/>
  <c r="BY313" i="4" l="1"/>
  <c r="BX312" i="4"/>
  <c r="BX313" i="4" l="1"/>
  <c r="BY314" i="4"/>
  <c r="BX314" i="4" l="1"/>
  <c r="BY315" i="4"/>
  <c r="BX315" i="4" l="1"/>
  <c r="BY316" i="4"/>
  <c r="BX316" i="4" l="1"/>
  <c r="BY317" i="4"/>
  <c r="BY318" i="4" l="1"/>
  <c r="BX317" i="4"/>
  <c r="BY319" i="4" l="1"/>
  <c r="BX318" i="4"/>
  <c r="BX319" i="4" l="1"/>
  <c r="BY320" i="4"/>
  <c r="BX320" i="4" l="1"/>
  <c r="BY321" i="4"/>
  <c r="BX321" i="4" l="1"/>
  <c r="BY322" i="4"/>
  <c r="BX322" i="4" l="1"/>
  <c r="BY323" i="4"/>
  <c r="BX323" i="4" l="1"/>
  <c r="BY324" i="4"/>
  <c r="BX324" i="4" l="1"/>
  <c r="BY325" i="4"/>
  <c r="BX325" i="4" l="1"/>
  <c r="BY326" i="4"/>
  <c r="BX326" i="4" l="1"/>
  <c r="BY327" i="4"/>
  <c r="BX327" i="4" l="1"/>
  <c r="BY328" i="4"/>
  <c r="BX328" i="4" l="1"/>
  <c r="BY329" i="4"/>
  <c r="BX329" i="4" l="1"/>
  <c r="BY330" i="4"/>
  <c r="BX330" i="4" l="1"/>
  <c r="BY331" i="4"/>
  <c r="BY332" i="4" l="1"/>
  <c r="BX331" i="4"/>
  <c r="BX332" i="4" l="1"/>
  <c r="BY333" i="4"/>
  <c r="BY334" i="4" l="1"/>
  <c r="BX333" i="4"/>
  <c r="BY335" i="4" l="1"/>
  <c r="BX334" i="4"/>
  <c r="BX335" i="4" l="1"/>
  <c r="BY336" i="4"/>
  <c r="BX336" i="4" l="1"/>
  <c r="BY337" i="4"/>
  <c r="BX337" i="4" l="1"/>
  <c r="BY338" i="4"/>
  <c r="BX338" i="4" l="1"/>
  <c r="BY339" i="4"/>
  <c r="BX339" i="4" l="1"/>
  <c r="BY340" i="4"/>
  <c r="BX340" i="4" l="1"/>
  <c r="BY341" i="4"/>
  <c r="BX341" i="4" l="1"/>
  <c r="BY342" i="4"/>
  <c r="BX342" i="4" l="1"/>
  <c r="BY343" i="4"/>
  <c r="BX343" i="4" l="1"/>
  <c r="BY344" i="4"/>
  <c r="BX344" i="4" l="1"/>
  <c r="BY345" i="4"/>
  <c r="BX345" i="4" l="1"/>
  <c r="BY346" i="4"/>
  <c r="BX346" i="4" l="1"/>
  <c r="BY347" i="4"/>
  <c r="BX347" i="4" l="1"/>
  <c r="BY348" i="4"/>
  <c r="BX348" i="4" l="1"/>
  <c r="BY349" i="4"/>
  <c r="BY350" i="4" l="1"/>
  <c r="BX349" i="4"/>
  <c r="BY351" i="4" l="1"/>
  <c r="BX350" i="4"/>
  <c r="BX351" i="4" l="1"/>
  <c r="BY352" i="4"/>
  <c r="BX352" i="4" l="1"/>
  <c r="BY353" i="4"/>
  <c r="BX353" i="4" l="1"/>
  <c r="BY354" i="4"/>
  <c r="BX354" i="4" l="1"/>
  <c r="BY355" i="4"/>
  <c r="BX355" i="4" l="1"/>
  <c r="BY356" i="4"/>
  <c r="BX356" i="4" l="1"/>
  <c r="BY357" i="4"/>
  <c r="BY358" i="4" l="1"/>
  <c r="BX357" i="4"/>
  <c r="BX358" i="4" l="1"/>
  <c r="BY359" i="4"/>
  <c r="BX359" i="4" l="1"/>
  <c r="BY360" i="4"/>
  <c r="BX360" i="4" l="1"/>
  <c r="BY361" i="4"/>
  <c r="BX361" i="4" l="1"/>
  <c r="BY362" i="4"/>
  <c r="BY363" i="4" l="1"/>
  <c r="BX362" i="4"/>
  <c r="BX363" i="4" l="1"/>
  <c r="BY364" i="4"/>
  <c r="BX364" i="4" l="1"/>
  <c r="BY365" i="4"/>
  <c r="BY366" i="4" l="1"/>
  <c r="BX365" i="4"/>
  <c r="BY367" i="4" l="1"/>
  <c r="BX366" i="4"/>
  <c r="BX367" i="4" l="1"/>
  <c r="BY368" i="4"/>
  <c r="BX368" i="4" l="1"/>
  <c r="BY369" i="4"/>
  <c r="BX369" i="4" l="1"/>
  <c r="BY370" i="4"/>
  <c r="BX370" i="4" l="1"/>
  <c r="BY371" i="4"/>
  <c r="BX371" i="4" l="1"/>
  <c r="BY372" i="4"/>
  <c r="BX372" i="4" l="1"/>
  <c r="BY373" i="4"/>
  <c r="BX373" i="4" l="1"/>
  <c r="BY374" i="4"/>
  <c r="BX374" i="4" l="1"/>
  <c r="BY375" i="4"/>
  <c r="BX375" i="4" l="1"/>
  <c r="BY376" i="4"/>
  <c r="BX376" i="4" l="1"/>
  <c r="BY377" i="4"/>
  <c r="BY378" i="4" l="1"/>
  <c r="BX377" i="4"/>
  <c r="BX378" i="4" l="1"/>
  <c r="BY379" i="4"/>
  <c r="BX379" i="4" l="1"/>
  <c r="BY380" i="4"/>
  <c r="BX380" i="4" l="1"/>
  <c r="BY381" i="4"/>
  <c r="BY382" i="4" l="1"/>
  <c r="BX381" i="4"/>
  <c r="BY383" i="4" l="1"/>
  <c r="BX382" i="4"/>
  <c r="BX383" i="4" l="1"/>
  <c r="BY384" i="4"/>
  <c r="BX384" i="4" l="1"/>
  <c r="BY385" i="4"/>
  <c r="BX385" i="4" l="1"/>
  <c r="BY386" i="4"/>
  <c r="BX386" i="4" l="1"/>
  <c r="BY387" i="4"/>
  <c r="BX387" i="4" l="1"/>
  <c r="BY388" i="4"/>
  <c r="BX388" i="4" l="1"/>
  <c r="BY389" i="4"/>
  <c r="BY390" i="4" l="1"/>
  <c r="BX389" i="4"/>
  <c r="BY391" i="4" l="1"/>
  <c r="BX390" i="4"/>
  <c r="BX391" i="4" l="1"/>
  <c r="BY392" i="4"/>
  <c r="BX392" i="4" l="1"/>
  <c r="BY393" i="4"/>
  <c r="BX393" i="4" l="1"/>
  <c r="BY394" i="4"/>
  <c r="BX394" i="4" l="1"/>
  <c r="BY395" i="4"/>
  <c r="BX395" i="4" l="1"/>
  <c r="BY396" i="4"/>
  <c r="BX396" i="4" l="1"/>
  <c r="BY397" i="4"/>
  <c r="BY398" i="4" l="1"/>
  <c r="BX397" i="4"/>
  <c r="BY399" i="4" l="1"/>
  <c r="BX398" i="4"/>
  <c r="BX399" i="4" l="1"/>
  <c r="BY400" i="4"/>
  <c r="BX400" i="4" l="1"/>
  <c r="BY401" i="4"/>
  <c r="BX401" i="4" l="1"/>
  <c r="BY402" i="4"/>
  <c r="BX402" i="4" l="1"/>
  <c r="BY403" i="4"/>
  <c r="BX403" i="4" l="1"/>
  <c r="BY404" i="4"/>
  <c r="BX404" i="4" l="1"/>
  <c r="BY405" i="4"/>
  <c r="BX405" i="4" l="1"/>
  <c r="BY406" i="4"/>
  <c r="BX406" i="4" l="1"/>
  <c r="BY407" i="4"/>
  <c r="BX407" i="4" l="1"/>
  <c r="BY408" i="4"/>
  <c r="BX408" i="4" l="1"/>
  <c r="BY409" i="4"/>
  <c r="BX409" i="4" l="1"/>
  <c r="BY410" i="4"/>
  <c r="BX410" i="4" l="1"/>
  <c r="BY411" i="4"/>
  <c r="BY412" i="4" l="1"/>
  <c r="BX411" i="4"/>
  <c r="BY413" i="4" l="1"/>
  <c r="BX412" i="4"/>
  <c r="BY414" i="4" l="1"/>
  <c r="BX413" i="4"/>
  <c r="BY415" i="4" l="1"/>
  <c r="BX414" i="4"/>
  <c r="BX415" i="4" l="1"/>
  <c r="BY416" i="4"/>
  <c r="BX416" i="4" l="1"/>
  <c r="BY417" i="4"/>
  <c r="BX417" i="4" l="1"/>
  <c r="BY418" i="4"/>
  <c r="BX418" i="4" l="1"/>
  <c r="BY419" i="4"/>
  <c r="BX419" i="4" l="1"/>
  <c r="BY420" i="4"/>
  <c r="BX420" i="4" l="1"/>
  <c r="BY421" i="4"/>
  <c r="BX421" i="4" l="1"/>
  <c r="BY422" i="4"/>
  <c r="BX422" i="4" l="1"/>
  <c r="BY423" i="4"/>
  <c r="BX423" i="4" l="1"/>
  <c r="BY424" i="4"/>
  <c r="BX424" i="4" l="1"/>
  <c r="BY425" i="4"/>
  <c r="BX425" i="4" l="1"/>
  <c r="BY426" i="4"/>
  <c r="BX426" i="4" l="1"/>
  <c r="BY427" i="4"/>
  <c r="BX427" i="4" l="1"/>
  <c r="BY428" i="4"/>
  <c r="BX428" i="4" l="1"/>
  <c r="BY429" i="4"/>
  <c r="BY430" i="4" l="1"/>
  <c r="BX429" i="4"/>
  <c r="BY431" i="4" l="1"/>
  <c r="BX430" i="4"/>
  <c r="BX431" i="4" l="1"/>
  <c r="BY432" i="4"/>
  <c r="BX432" i="4" l="1"/>
  <c r="BY433" i="4"/>
  <c r="BX433" i="4" l="1"/>
  <c r="BY434" i="4"/>
  <c r="BX434" i="4" l="1"/>
  <c r="BY435" i="4"/>
  <c r="BX435" i="4" l="1"/>
  <c r="BY436" i="4"/>
  <c r="BX436" i="4" l="1"/>
  <c r="BY437" i="4"/>
  <c r="BY438" i="4" l="1"/>
  <c r="BX437" i="4"/>
  <c r="BX438" i="4" l="1"/>
  <c r="BY439" i="4"/>
  <c r="BX439" i="4" l="1"/>
  <c r="BY440" i="4"/>
  <c r="BY441" i="4" l="1"/>
  <c r="BX440" i="4"/>
  <c r="BX441" i="4" l="1"/>
  <c r="BY442" i="4"/>
  <c r="BX442" i="4" l="1"/>
  <c r="BY443" i="4"/>
  <c r="BX443" i="4" l="1"/>
  <c r="BY444" i="4"/>
  <c r="BX444" i="4" l="1"/>
  <c r="BY445" i="4"/>
  <c r="BY446" i="4" l="1"/>
  <c r="BX445" i="4"/>
  <c r="BY447" i="4" l="1"/>
  <c r="BX446" i="4"/>
  <c r="BX447" i="4" l="1"/>
  <c r="BY448" i="4"/>
  <c r="BX448" i="4" l="1"/>
  <c r="BY449" i="4"/>
  <c r="BX449" i="4" l="1"/>
  <c r="BY450" i="4"/>
  <c r="BX450" i="4" l="1"/>
  <c r="BY451" i="4"/>
  <c r="BX451" i="4" l="1"/>
  <c r="BY452" i="4"/>
  <c r="BX452" i="4" l="1"/>
  <c r="BY453" i="4"/>
  <c r="BX453" i="4" l="1"/>
  <c r="BY454" i="4"/>
  <c r="BX454" i="4" l="1"/>
  <c r="BY455" i="4"/>
  <c r="BX455" i="4" l="1"/>
  <c r="BY456" i="4"/>
  <c r="BX456" i="4" l="1"/>
  <c r="BY457" i="4"/>
  <c r="BY458" i="4" l="1"/>
  <c r="BX457" i="4"/>
  <c r="BX458" i="4" l="1"/>
  <c r="BY459" i="4"/>
  <c r="BX459" i="4" l="1"/>
  <c r="BY460" i="4"/>
  <c r="BX460" i="4" l="1"/>
  <c r="BY461" i="4"/>
  <c r="BY462" i="4" l="1"/>
  <c r="BX461" i="4"/>
  <c r="BY463" i="4" l="1"/>
  <c r="BX462" i="4"/>
  <c r="BX463" i="4" l="1"/>
  <c r="BY464" i="4"/>
  <c r="BX464" i="4" l="1"/>
  <c r="BY465" i="4"/>
  <c r="BX465" i="4" l="1"/>
  <c r="BY466" i="4"/>
  <c r="BX466" i="4" l="1"/>
  <c r="BY467" i="4"/>
  <c r="BX467" i="4" l="1"/>
  <c r="BY468" i="4"/>
  <c r="BX468" i="4" l="1"/>
  <c r="BY469" i="4"/>
  <c r="BX469" i="4" l="1"/>
  <c r="BY470" i="4"/>
  <c r="BX470" i="4" l="1"/>
  <c r="BY471" i="4"/>
  <c r="BX471" i="4" l="1"/>
  <c r="BY472" i="4"/>
  <c r="BX472" i="4" l="1"/>
  <c r="BY473" i="4"/>
  <c r="BX473" i="4" l="1"/>
  <c r="BY474" i="4"/>
  <c r="BX474" i="4" l="1"/>
  <c r="BY475" i="4"/>
  <c r="BX475" i="4" l="1"/>
  <c r="BY476" i="4"/>
  <c r="BY477" i="4" l="1"/>
  <c r="BX476" i="4"/>
  <c r="BY478" i="4" l="1"/>
  <c r="BX477" i="4"/>
  <c r="BY479" i="4" l="1"/>
  <c r="BX478" i="4"/>
  <c r="BX479" i="4" l="1"/>
  <c r="BY480" i="4"/>
  <c r="BX480" i="4" l="1"/>
  <c r="BY481" i="4"/>
  <c r="BX481" i="4" l="1"/>
  <c r="BY482" i="4"/>
  <c r="BX482" i="4" l="1"/>
  <c r="BY483" i="4"/>
  <c r="BX483" i="4" l="1"/>
  <c r="BY484" i="4"/>
  <c r="BX484" i="4" l="1"/>
  <c r="BY485" i="4"/>
  <c r="BX485" i="4" l="1"/>
  <c r="BY486" i="4"/>
  <c r="BX486" i="4" l="1"/>
  <c r="BY487" i="4"/>
  <c r="BX487" i="4" l="1"/>
  <c r="BY488" i="4"/>
  <c r="BX488" i="4" l="1"/>
  <c r="BY489" i="4"/>
  <c r="BX489" i="4" l="1"/>
  <c r="BY490" i="4"/>
  <c r="BY491" i="4" l="1"/>
  <c r="BX490" i="4"/>
  <c r="BX491" i="4" l="1"/>
  <c r="BY492" i="4"/>
  <c r="BX492" i="4" l="1"/>
  <c r="BY493" i="4"/>
  <c r="BY494" i="4" l="1"/>
  <c r="BX493" i="4"/>
  <c r="BY495" i="4" l="1"/>
  <c r="BX494" i="4"/>
  <c r="BX495" i="4" l="1"/>
  <c r="BY496" i="4"/>
  <c r="BX496" i="4" l="1"/>
  <c r="BY497" i="4"/>
  <c r="BX497" i="4" l="1"/>
  <c r="BY498" i="4"/>
  <c r="BX498" i="4" l="1"/>
  <c r="BY499" i="4"/>
  <c r="BX499" i="4" l="1"/>
  <c r="BY500" i="4"/>
  <c r="BX500" i="4" l="1"/>
  <c r="BY501" i="4"/>
  <c r="BX501" i="4" l="1"/>
  <c r="BY502" i="4"/>
  <c r="BX502" i="4" l="1"/>
  <c r="BY503" i="4"/>
  <c r="BX503" i="4" l="1"/>
  <c r="BY504" i="4"/>
  <c r="BX504" i="4" l="1"/>
  <c r="BY505" i="4"/>
  <c r="BX505" i="4" l="1"/>
  <c r="BY506" i="4"/>
  <c r="BX506" i="4" l="1"/>
  <c r="BY507" i="4"/>
  <c r="BX507" i="4" l="1"/>
  <c r="BY508" i="4"/>
  <c r="BY509" i="4" l="1"/>
  <c r="BX508" i="4"/>
  <c r="BY510" i="4" l="1"/>
  <c r="BX509" i="4"/>
  <c r="BY511" i="4" l="1"/>
  <c r="BX510" i="4"/>
  <c r="BX511" i="4" l="1"/>
  <c r="BY512" i="4"/>
  <c r="BX512" i="4" l="1"/>
  <c r="BY513" i="4"/>
  <c r="BX513" i="4" l="1"/>
  <c r="BY514" i="4"/>
  <c r="BX514" i="4" l="1"/>
  <c r="BY515" i="4"/>
  <c r="BX515" i="4" l="1"/>
  <c r="BY516" i="4"/>
  <c r="BX516" i="4" l="1"/>
  <c r="BY517" i="4"/>
  <c r="BY518" i="4" l="1"/>
  <c r="BX517" i="4"/>
  <c r="BY519" i="4" l="1"/>
  <c r="BX518" i="4"/>
  <c r="BX519" i="4" l="1"/>
  <c r="BY520" i="4"/>
  <c r="BX520" i="4" l="1"/>
  <c r="BY521" i="4"/>
  <c r="BX521" i="4" l="1"/>
  <c r="BY522" i="4"/>
  <c r="BX522" i="4" l="1"/>
  <c r="BY523" i="4"/>
  <c r="BX523" i="4" l="1"/>
  <c r="BY524" i="4"/>
  <c r="BX524" i="4" l="1"/>
  <c r="BY525" i="4"/>
  <c r="BY526" i="4" l="1"/>
  <c r="BX525" i="4"/>
  <c r="BY527" i="4" l="1"/>
  <c r="BX526" i="4"/>
  <c r="BX527" i="4" l="1"/>
  <c r="BY528" i="4"/>
  <c r="BX528" i="4" l="1"/>
  <c r="BY529" i="4"/>
  <c r="BX529" i="4" l="1"/>
  <c r="BY530" i="4"/>
  <c r="BX530" i="4" l="1"/>
  <c r="BY531" i="4"/>
  <c r="BX531" i="4" l="1"/>
  <c r="BY532" i="4"/>
  <c r="BX532" i="4" l="1"/>
  <c r="BY533" i="4"/>
  <c r="BX533" i="4" l="1"/>
  <c r="BY534" i="4"/>
  <c r="BX534" i="4" l="1"/>
  <c r="BY535" i="4"/>
  <c r="BX535" i="4" l="1"/>
  <c r="BY536" i="4"/>
  <c r="BX536" i="4" l="1"/>
  <c r="BY537" i="4"/>
  <c r="BY538" i="4" l="1"/>
  <c r="BX537" i="4"/>
  <c r="BX538" i="4" l="1"/>
  <c r="BY539" i="4"/>
  <c r="BX539" i="4" l="1"/>
  <c r="BY540" i="4"/>
  <c r="BY541" i="4" l="1"/>
  <c r="BX540" i="4"/>
  <c r="BY542" i="4" l="1"/>
  <c r="BX541" i="4"/>
  <c r="BY543" i="4" l="1"/>
  <c r="BX542" i="4"/>
  <c r="BX543" i="4" l="1"/>
  <c r="BY544" i="4"/>
  <c r="BX544" i="4" l="1"/>
  <c r="BY545" i="4"/>
  <c r="BX545" i="4" l="1"/>
  <c r="BY546" i="4"/>
  <c r="BX546" i="4" l="1"/>
  <c r="BY547" i="4"/>
  <c r="BX547" i="4" l="1"/>
  <c r="BY548" i="4"/>
  <c r="BX548" i="4" l="1"/>
  <c r="BY549" i="4"/>
  <c r="BX549" i="4" l="1"/>
  <c r="BY550" i="4"/>
  <c r="BX550" i="4" l="1"/>
  <c r="BY551" i="4"/>
  <c r="BX551" i="4" l="1"/>
  <c r="BY552" i="4"/>
  <c r="BX552" i="4" l="1"/>
  <c r="BY553" i="4"/>
  <c r="BX553" i="4" l="1"/>
  <c r="BY554" i="4"/>
  <c r="BX554" i="4" l="1"/>
  <c r="BY555" i="4"/>
  <c r="BX555" i="4" l="1"/>
  <c r="BY556" i="4"/>
  <c r="BY557" i="4" l="1"/>
  <c r="BX556" i="4"/>
  <c r="BY558" i="4" l="1"/>
  <c r="BX557" i="4"/>
  <c r="BY559" i="4" l="1"/>
  <c r="BX558" i="4"/>
  <c r="BX559" i="4" l="1"/>
  <c r="BY560" i="4"/>
  <c r="BX560" i="4" l="1"/>
  <c r="BY561" i="4"/>
  <c r="BX561" i="4" l="1"/>
  <c r="BY562" i="4"/>
  <c r="BX562" i="4" l="1"/>
  <c r="BY563" i="4"/>
  <c r="BX563" i="4" l="1"/>
  <c r="BY564" i="4"/>
  <c r="BX564" i="4" l="1"/>
  <c r="BY565" i="4"/>
  <c r="BX565" i="4" l="1"/>
  <c r="BY566" i="4"/>
  <c r="BX566" i="4" l="1"/>
  <c r="BY567" i="4"/>
  <c r="BX567" i="4" l="1"/>
  <c r="BY568" i="4"/>
  <c r="BY569" i="4" l="1"/>
  <c r="BX568" i="4"/>
  <c r="BX569" i="4" l="1"/>
  <c r="BY570" i="4"/>
  <c r="BX570" i="4" l="1"/>
  <c r="BY571" i="4"/>
  <c r="BX571" i="4" l="1"/>
  <c r="BY572" i="4"/>
  <c r="BX572" i="4" l="1"/>
  <c r="BY573" i="4"/>
  <c r="BY574" i="4" l="1"/>
  <c r="BX573" i="4"/>
  <c r="BY575" i="4" l="1"/>
  <c r="BX574" i="4"/>
  <c r="BX575" i="4" l="1"/>
  <c r="BY576" i="4"/>
  <c r="BX576" i="4" l="1"/>
  <c r="BY577" i="4"/>
  <c r="BX577" i="4" l="1"/>
  <c r="BY578" i="4"/>
  <c r="BX578" i="4" l="1"/>
  <c r="BY579" i="4"/>
  <c r="BX579" i="4" l="1"/>
  <c r="BY580" i="4"/>
  <c r="BX580" i="4" l="1"/>
  <c r="BY581" i="4"/>
  <c r="BX581" i="4" l="1"/>
  <c r="BY582" i="4"/>
  <c r="BX582" i="4" l="1"/>
  <c r="BY583" i="4"/>
  <c r="BY584" i="4" l="1"/>
  <c r="BX583" i="4"/>
  <c r="BX584" i="4" l="1"/>
  <c r="BY585" i="4"/>
  <c r="BX585" i="4" l="1"/>
  <c r="BY586" i="4"/>
  <c r="BX586" i="4" l="1"/>
  <c r="BY587" i="4"/>
  <c r="BX587" i="4" l="1"/>
  <c r="BY588" i="4"/>
  <c r="BX588" i="4" l="1"/>
  <c r="BY589" i="4"/>
  <c r="BY590" i="4" l="1"/>
  <c r="BX589" i="4"/>
  <c r="BY591" i="4" l="1"/>
  <c r="BX590" i="4"/>
  <c r="BX591" i="4" l="1"/>
  <c r="BY592" i="4"/>
  <c r="BX592" i="4" l="1"/>
  <c r="BY593" i="4"/>
  <c r="BX593" i="4" l="1"/>
  <c r="BY594" i="4"/>
  <c r="BX594" i="4" l="1"/>
  <c r="BY595" i="4"/>
  <c r="BX595" i="4" l="1"/>
  <c r="BY596" i="4"/>
  <c r="BX596" i="4" l="1"/>
  <c r="BY597" i="4"/>
  <c r="BX597" i="4" l="1"/>
  <c r="BY598" i="4"/>
  <c r="BX598" i="4" l="1"/>
  <c r="BY599" i="4"/>
  <c r="BX599" i="4" l="1"/>
  <c r="BY600" i="4"/>
  <c r="BX600" i="4" l="1"/>
  <c r="BY601" i="4"/>
  <c r="BX601" i="4" l="1"/>
  <c r="BY602" i="4"/>
  <c r="BX602" i="4" l="1"/>
  <c r="BY603" i="4"/>
  <c r="BX603" i="4" l="1"/>
  <c r="BY604" i="4"/>
  <c r="BX604" i="4" l="1"/>
  <c r="BY605" i="4"/>
  <c r="BY606" i="4" l="1"/>
  <c r="BX605" i="4"/>
  <c r="BY607" i="4" l="1"/>
  <c r="BX606" i="4"/>
  <c r="BX607" i="4" l="1"/>
  <c r="BY608" i="4"/>
  <c r="BX608" i="4" l="1"/>
  <c r="BY609" i="4"/>
  <c r="BX609" i="4" l="1"/>
  <c r="BY610" i="4"/>
  <c r="BX610" i="4" l="1"/>
  <c r="BY611" i="4"/>
  <c r="BX611" i="4" l="1"/>
  <c r="BY612" i="4"/>
  <c r="BX612" i="4" l="1"/>
  <c r="BY613" i="4"/>
  <c r="BX613" i="4" l="1"/>
  <c r="BY614" i="4"/>
  <c r="BX614" i="4" l="1"/>
  <c r="BY615" i="4"/>
  <c r="BX615" i="4" l="1"/>
  <c r="BY616" i="4"/>
  <c r="BX616" i="4" l="1"/>
  <c r="BY617" i="4"/>
  <c r="BY618" i="4" l="1"/>
  <c r="BX617" i="4"/>
  <c r="BY619" i="4" l="1"/>
  <c r="BX618" i="4"/>
  <c r="BX619" i="4" l="1"/>
  <c r="BY620" i="4"/>
  <c r="BX620" i="4" l="1"/>
  <c r="BY621" i="4"/>
  <c r="BY622" i="4" l="1"/>
  <c r="BX621" i="4"/>
  <c r="BY623" i="4" l="1"/>
  <c r="BX622" i="4"/>
  <c r="BX623" i="4" l="1"/>
  <c r="BY624" i="4"/>
  <c r="BX624" i="4" l="1"/>
  <c r="BY625" i="4"/>
  <c r="BX625" i="4" l="1"/>
  <c r="BY626" i="4"/>
  <c r="BX626" i="4" l="1"/>
  <c r="BY627" i="4"/>
  <c r="BX627" i="4" l="1"/>
  <c r="BY628" i="4"/>
  <c r="BX628" i="4" l="1"/>
  <c r="BY629" i="4"/>
  <c r="BX629" i="4" l="1"/>
  <c r="BY630" i="4"/>
  <c r="BX630" i="4" l="1"/>
  <c r="BY631" i="4"/>
  <c r="BX631" i="4" l="1"/>
  <c r="BY632" i="4"/>
  <c r="BX632" i="4" l="1"/>
  <c r="BY633" i="4"/>
  <c r="BX633" i="4" l="1"/>
  <c r="BY634" i="4"/>
  <c r="BX634" i="4" l="1"/>
  <c r="BY635" i="4"/>
  <c r="BX635" i="4" l="1"/>
  <c r="BY636" i="4"/>
  <c r="BY637" i="4" l="1"/>
  <c r="BX636" i="4"/>
  <c r="BY638" i="4" l="1"/>
  <c r="BX637" i="4"/>
  <c r="BY639" i="4" l="1"/>
  <c r="BX638" i="4"/>
  <c r="BX639" i="4" l="1"/>
  <c r="BY640" i="4"/>
  <c r="BX640" i="4" l="1"/>
  <c r="BY641" i="4"/>
  <c r="BX641" i="4" l="1"/>
  <c r="BY642" i="4"/>
  <c r="BX642" i="4" l="1"/>
  <c r="BY643" i="4"/>
  <c r="BX643" i="4" l="1"/>
  <c r="BY644" i="4"/>
  <c r="BX644" i="4" l="1"/>
  <c r="BY645" i="4"/>
  <c r="BY646" i="4" l="1"/>
  <c r="BX645" i="4"/>
  <c r="BY647" i="4" l="1"/>
  <c r="BX646" i="4"/>
  <c r="BX647" i="4" l="1"/>
  <c r="BY648" i="4"/>
  <c r="BY649" i="4" l="1"/>
  <c r="BX648" i="4"/>
  <c r="BX649" i="4" l="1"/>
  <c r="BY650" i="4"/>
  <c r="BX650" i="4" l="1"/>
  <c r="BY651" i="4"/>
  <c r="BX651" i="4" l="1"/>
  <c r="BY652" i="4"/>
  <c r="BX652" i="4" l="1"/>
  <c r="BY653" i="4"/>
  <c r="BY654" i="4" l="1"/>
  <c r="BX653" i="4"/>
  <c r="BY655" i="4" l="1"/>
  <c r="BX654" i="4"/>
  <c r="BX655" i="4" l="1"/>
  <c r="BY656" i="4"/>
  <c r="BX656" i="4" l="1"/>
  <c r="BY657" i="4"/>
  <c r="BX657" i="4" l="1"/>
  <c r="BY658" i="4"/>
  <c r="BX658" i="4" l="1"/>
  <c r="BY659" i="4"/>
  <c r="BX659" i="4" l="1"/>
  <c r="BY660" i="4"/>
  <c r="BX660" i="4" l="1"/>
  <c r="BY661" i="4"/>
  <c r="BX661" i="4" l="1"/>
  <c r="BY662" i="4"/>
  <c r="BY663" i="4" l="1"/>
  <c r="BX662" i="4"/>
  <c r="BX663" i="4" l="1"/>
  <c r="BY664" i="4"/>
  <c r="BX664" i="4" l="1"/>
  <c r="BY665" i="4"/>
  <c r="BX665" i="4" l="1"/>
  <c r="BY666" i="4"/>
  <c r="BX666" i="4" l="1"/>
  <c r="BY667" i="4"/>
  <c r="BY668" i="4" l="1"/>
  <c r="BX667" i="4"/>
  <c r="BX668" i="4" l="1"/>
  <c r="BY669" i="4"/>
  <c r="BY670" i="4" l="1"/>
  <c r="BX669" i="4"/>
  <c r="BY671" i="4" l="1"/>
  <c r="BX670" i="4"/>
  <c r="BX671" i="4" l="1"/>
  <c r="BY672" i="4"/>
  <c r="BX672" i="4" l="1"/>
  <c r="BY673" i="4"/>
  <c r="BX673" i="4" l="1"/>
  <c r="BY674" i="4"/>
  <c r="BX674" i="4" l="1"/>
  <c r="BY675" i="4"/>
  <c r="BX675" i="4" l="1"/>
  <c r="BY676" i="4"/>
  <c r="BX676" i="4" l="1"/>
  <c r="BY677" i="4"/>
  <c r="BX677" i="4" l="1"/>
  <c r="BY678" i="4"/>
  <c r="BX678" i="4" l="1"/>
  <c r="BY679" i="4"/>
  <c r="BX679" i="4" l="1"/>
  <c r="BY680" i="4"/>
  <c r="BX680" i="4" l="1"/>
  <c r="BY681" i="4"/>
  <c r="BY682" i="4" l="1"/>
  <c r="BX681" i="4"/>
  <c r="BX682" i="4" l="1"/>
  <c r="BY683" i="4"/>
  <c r="BX683" i="4" l="1"/>
  <c r="BY684" i="4"/>
  <c r="BX684" i="4" l="1"/>
  <c r="BY685" i="4"/>
  <c r="BY686" i="4" l="1"/>
  <c r="BX685" i="4"/>
  <c r="BY687" i="4" l="1"/>
  <c r="BX686" i="4"/>
  <c r="BX687" i="4" l="1"/>
  <c r="BY688" i="4"/>
  <c r="BX688" i="4" l="1"/>
  <c r="BY689" i="4"/>
  <c r="BX689" i="4" l="1"/>
  <c r="BY690" i="4"/>
  <c r="BX690" i="4" l="1"/>
  <c r="BY691" i="4"/>
  <c r="BX691" i="4" l="1"/>
  <c r="BY692" i="4"/>
  <c r="BX692" i="4" l="1"/>
  <c r="BY693" i="4"/>
  <c r="BX693" i="4" l="1"/>
  <c r="BY694" i="4"/>
  <c r="BY695" i="4" l="1"/>
  <c r="BX694" i="4"/>
  <c r="BX695" i="4" l="1"/>
  <c r="BY696" i="4"/>
  <c r="BX696" i="4" l="1"/>
  <c r="BY697" i="4"/>
  <c r="BX697" i="4" l="1"/>
  <c r="BY698" i="4"/>
  <c r="BX698" i="4" l="1"/>
  <c r="BY699" i="4"/>
  <c r="BX699" i="4" l="1"/>
  <c r="BY700" i="4"/>
  <c r="BX700" i="4" l="1"/>
  <c r="BY701" i="4"/>
  <c r="BY702" i="4" l="1"/>
  <c r="BX701" i="4"/>
  <c r="BY703" i="4" l="1"/>
  <c r="BX702" i="4"/>
  <c r="BX703" i="4" l="1"/>
  <c r="BY704" i="4"/>
  <c r="BX704" i="4" l="1"/>
  <c r="BY705" i="4"/>
  <c r="BX705" i="4" l="1"/>
  <c r="BY706" i="4"/>
  <c r="BX706" i="4" l="1"/>
  <c r="BY707" i="4"/>
  <c r="BX707" i="4" l="1"/>
  <c r="BY708" i="4"/>
  <c r="BX708" i="4" l="1"/>
  <c r="BY709" i="4"/>
  <c r="BY710" i="4" l="1"/>
  <c r="BX709" i="4"/>
  <c r="BX710" i="4" l="1"/>
  <c r="BY711" i="4"/>
  <c r="BX711" i="4" l="1"/>
  <c r="BY712" i="4"/>
  <c r="BX712" i="4" l="1"/>
  <c r="BY713" i="4"/>
  <c r="BX713" i="4" l="1"/>
  <c r="BY714" i="4"/>
  <c r="BY715" i="4" l="1"/>
  <c r="BX714" i="4"/>
  <c r="BY716" i="4" l="1"/>
  <c r="BX715" i="4"/>
  <c r="BY717" i="4" l="1"/>
  <c r="BX716" i="4"/>
  <c r="BY718" i="4" l="1"/>
  <c r="BX717" i="4"/>
  <c r="BY719" i="4" l="1"/>
  <c r="BX718" i="4"/>
  <c r="BX719" i="4" l="1"/>
  <c r="BY720" i="4"/>
  <c r="BX720" i="4" l="1"/>
  <c r="BY721" i="4"/>
  <c r="BX721" i="4" l="1"/>
  <c r="BY722" i="4"/>
  <c r="BX722" i="4" l="1"/>
  <c r="BY723" i="4"/>
  <c r="BX723" i="4" l="1"/>
  <c r="BY724" i="4"/>
  <c r="BX724" i="4" l="1"/>
  <c r="BY725" i="4"/>
  <c r="BX725" i="4" l="1"/>
  <c r="BY726" i="4"/>
  <c r="BX726" i="4" l="1"/>
  <c r="BY727" i="4"/>
  <c r="BX727" i="4" l="1"/>
  <c r="BY728" i="4"/>
  <c r="BX728" i="4" l="1"/>
  <c r="BY729" i="4"/>
  <c r="BX729" i="4" l="1"/>
  <c r="BY730" i="4"/>
  <c r="BX730" i="4" l="1"/>
  <c r="BY731" i="4"/>
  <c r="BX731" i="4" l="1"/>
  <c r="BY732" i="4"/>
  <c r="BX732" i="4" l="1"/>
  <c r="BY733" i="4"/>
  <c r="BY734" i="4" l="1"/>
  <c r="BX733" i="4"/>
  <c r="BY735" i="4" l="1"/>
  <c r="BX734" i="4"/>
  <c r="BX735" i="4" l="1"/>
  <c r="BY736" i="4"/>
  <c r="BX736" i="4" l="1"/>
  <c r="BY737" i="4"/>
  <c r="BX737" i="4" l="1"/>
  <c r="BY738" i="4"/>
  <c r="BX738" i="4" l="1"/>
  <c r="BY739" i="4"/>
  <c r="BX739" i="4" l="1"/>
  <c r="BY740" i="4"/>
  <c r="BX740" i="4" l="1"/>
  <c r="BY741" i="4"/>
  <c r="BX741" i="4" l="1"/>
  <c r="BY742" i="4"/>
  <c r="BY743" i="4" l="1"/>
  <c r="BX742" i="4"/>
  <c r="BY744" i="4" l="1"/>
  <c r="BX743" i="4"/>
  <c r="BX744" i="4" l="1"/>
  <c r="BY745" i="4"/>
  <c r="BY746" i="4" l="1"/>
  <c r="BX745" i="4"/>
  <c r="BX746" i="4" l="1"/>
  <c r="BY747" i="4"/>
  <c r="BX747" i="4" l="1"/>
  <c r="BY748" i="4"/>
  <c r="BX748" i="4" l="1"/>
  <c r="BY749" i="4"/>
  <c r="BY750" i="4" l="1"/>
  <c r="BX749" i="4"/>
  <c r="BY751" i="4" l="1"/>
  <c r="BX750" i="4"/>
  <c r="BX751" i="4" l="1"/>
  <c r="BY752" i="4"/>
  <c r="BX752" i="4" l="1"/>
  <c r="BY753" i="4"/>
  <c r="BX753" i="4" l="1"/>
  <c r="BY754" i="4"/>
  <c r="BX754" i="4" l="1"/>
  <c r="BY755" i="4"/>
  <c r="BX755" i="4" l="1"/>
  <c r="BY756" i="4"/>
  <c r="BX756" i="4" l="1"/>
  <c r="BY757" i="4"/>
  <c r="BX757" i="4" l="1"/>
  <c r="BY758" i="4"/>
  <c r="BY759" i="4" l="1"/>
  <c r="BX758" i="4"/>
  <c r="BY760" i="4" l="1"/>
  <c r="BX759" i="4"/>
  <c r="BX760" i="4" l="1"/>
  <c r="BY761" i="4"/>
  <c r="BX761" i="4" l="1"/>
  <c r="BY762" i="4"/>
  <c r="BX762" i="4" l="1"/>
  <c r="BY763" i="4"/>
  <c r="BX763" i="4" l="1"/>
  <c r="BY764" i="4"/>
  <c r="BY765" i="4" l="1"/>
  <c r="BX764" i="4"/>
  <c r="BY766" i="4" l="1"/>
  <c r="BX765" i="4"/>
  <c r="BY767" i="4" l="1"/>
  <c r="BX766" i="4"/>
  <c r="BX767" i="4" l="1"/>
  <c r="BY768" i="4"/>
  <c r="BX768" i="4" l="1"/>
  <c r="BY769" i="4"/>
  <c r="BX769" i="4" l="1"/>
  <c r="BY770" i="4"/>
  <c r="BX770" i="4" l="1"/>
  <c r="BY771" i="4"/>
  <c r="BX771" i="4" l="1"/>
  <c r="BY772" i="4"/>
  <c r="BX772" i="4" l="1"/>
  <c r="BY773" i="4"/>
  <c r="BX773" i="4" l="1"/>
  <c r="BY774" i="4"/>
  <c r="BX774" i="4" l="1"/>
  <c r="BY775" i="4"/>
  <c r="BX775" i="4" l="1"/>
  <c r="BY776" i="4"/>
  <c r="BX776" i="4" l="1"/>
  <c r="BY777" i="4"/>
  <c r="BX777" i="4" l="1"/>
  <c r="BY778" i="4"/>
  <c r="BY779" i="4" l="1"/>
  <c r="BX778" i="4"/>
  <c r="BY780" i="4" l="1"/>
  <c r="BX779" i="4"/>
  <c r="BX780" i="4" l="1"/>
  <c r="BY781" i="4"/>
  <c r="BY782" i="4" l="1"/>
  <c r="BX781" i="4"/>
  <c r="BY783" i="4" l="1"/>
  <c r="BX782" i="4"/>
  <c r="BX783" i="4" l="1"/>
  <c r="BY784" i="4"/>
  <c r="BX784" i="4" l="1"/>
  <c r="BY785" i="4"/>
  <c r="BX785" i="4" l="1"/>
  <c r="BY786" i="4"/>
  <c r="BX786" i="4" l="1"/>
  <c r="BY787" i="4"/>
  <c r="BX787" i="4" l="1"/>
  <c r="BY788" i="4"/>
  <c r="BX788" i="4" l="1"/>
  <c r="BY789" i="4"/>
  <c r="BX789" i="4" l="1"/>
  <c r="BY790" i="4"/>
  <c r="BX790" i="4" l="1"/>
  <c r="BY791" i="4"/>
  <c r="BY792" i="4" l="1"/>
  <c r="BX791" i="4"/>
  <c r="BX792" i="4" l="1"/>
  <c r="BY793" i="4"/>
  <c r="BX793" i="4" l="1"/>
  <c r="BY794" i="4"/>
  <c r="BX794" i="4" l="1"/>
  <c r="BY795" i="4"/>
  <c r="BX795" i="4" l="1"/>
  <c r="BY796" i="4"/>
  <c r="BX796" i="4" l="1"/>
  <c r="BY797" i="4"/>
  <c r="BY798" i="4" l="1"/>
  <c r="BX797" i="4"/>
  <c r="BY799" i="4" l="1"/>
  <c r="BX798" i="4"/>
  <c r="BX799" i="4" l="1"/>
  <c r="BY800" i="4"/>
  <c r="BX800" i="4" l="1"/>
  <c r="BY801" i="4"/>
  <c r="BX801" i="4" l="1"/>
  <c r="BY802" i="4"/>
  <c r="BX802" i="4" l="1"/>
  <c r="BY803" i="4"/>
  <c r="BX803" i="4" l="1"/>
  <c r="BY804" i="4"/>
  <c r="BX804" i="4" l="1"/>
  <c r="BY805" i="4"/>
  <c r="BX805" i="4" l="1"/>
  <c r="BY806" i="4"/>
  <c r="BX806" i="4" l="1"/>
  <c r="BY807" i="4"/>
  <c r="BX807" i="4" l="1"/>
  <c r="BY808" i="4"/>
  <c r="BX808" i="4" l="1"/>
  <c r="BY809" i="4"/>
  <c r="BX809" i="4" l="1"/>
  <c r="BY810" i="4"/>
  <c r="BX810" i="4" l="1"/>
  <c r="BY811" i="4"/>
  <c r="BX811" i="4" l="1"/>
  <c r="BY812" i="4"/>
  <c r="BY813" i="4" l="1"/>
  <c r="BX812" i="4"/>
  <c r="BY814" i="4" l="1"/>
  <c r="BX813" i="4"/>
  <c r="BY815" i="4" l="1"/>
  <c r="BX814" i="4"/>
  <c r="BX815" i="4" l="1"/>
  <c r="BY816" i="4"/>
  <c r="BX816" i="4" l="1"/>
  <c r="BY817" i="4"/>
  <c r="BX817" i="4" l="1"/>
  <c r="BY818" i="4"/>
  <c r="BX818" i="4" l="1"/>
  <c r="BY819" i="4"/>
  <c r="BX819" i="4" l="1"/>
  <c r="BY820" i="4"/>
  <c r="BX820" i="4" l="1"/>
  <c r="BY821" i="4"/>
  <c r="BX821" i="4" l="1"/>
  <c r="BY822" i="4"/>
  <c r="BX822" i="4" l="1"/>
  <c r="BY823" i="4"/>
  <c r="BX823" i="4" l="1"/>
  <c r="BY824" i="4"/>
  <c r="BX824" i="4" l="1"/>
  <c r="BY825" i="4"/>
  <c r="BX825" i="4" l="1"/>
  <c r="BY826" i="4"/>
  <c r="BX826" i="4" l="1"/>
  <c r="BY827" i="4"/>
  <c r="BX827" i="4" l="1"/>
  <c r="BY828" i="4"/>
  <c r="BX828" i="4" l="1"/>
  <c r="BY829" i="4"/>
  <c r="BY830" i="4" l="1"/>
  <c r="BX829" i="4"/>
  <c r="BY831" i="4" l="1"/>
  <c r="BX830" i="4"/>
  <c r="BX831" i="4" l="1"/>
  <c r="BY832" i="4"/>
  <c r="BX832" i="4" l="1"/>
  <c r="BY833" i="4"/>
  <c r="BX833" i="4" l="1"/>
  <c r="BY834" i="4"/>
  <c r="BX834" i="4" l="1"/>
  <c r="BY835" i="4"/>
  <c r="BX835" i="4" l="1"/>
  <c r="BY836" i="4"/>
  <c r="BX836" i="4" l="1"/>
  <c r="BY837" i="4"/>
  <c r="BX837" i="4" l="1"/>
  <c r="BY838" i="4"/>
  <c r="BX838" i="4" l="1"/>
  <c r="BY839" i="4"/>
  <c r="BY840" i="4" l="1"/>
  <c r="BX839" i="4"/>
  <c r="BY841" i="4" l="1"/>
  <c r="BX840" i="4"/>
  <c r="BX841" i="4" l="1"/>
  <c r="BY842" i="4"/>
  <c r="BY843" i="4" l="1"/>
  <c r="BX842" i="4"/>
  <c r="BX843" i="4" l="1"/>
  <c r="BY844" i="4"/>
  <c r="BX844" i="4" l="1"/>
  <c r="BY845" i="4"/>
  <c r="BY846" i="4" l="1"/>
  <c r="BX845" i="4"/>
  <c r="BY847" i="4" l="1"/>
  <c r="BX846" i="4"/>
  <c r="BX847" i="4" l="1"/>
  <c r="BY848" i="4"/>
  <c r="BX848" i="4" l="1"/>
  <c r="BY849" i="4"/>
  <c r="BX849" i="4" l="1"/>
  <c r="BY850" i="4"/>
  <c r="BX850" i="4" l="1"/>
  <c r="BY851" i="4"/>
  <c r="BX851" i="4" l="1"/>
  <c r="BY852" i="4"/>
  <c r="BX852" i="4" l="1"/>
  <c r="BY853" i="4"/>
  <c r="BX853" i="4" l="1"/>
  <c r="BY854" i="4"/>
  <c r="BX854" i="4" l="1"/>
  <c r="BY855" i="4"/>
  <c r="BX855" i="4" l="1"/>
  <c r="BY856" i="4"/>
  <c r="BX856" i="4" l="1"/>
  <c r="BY857" i="4"/>
  <c r="BX857" i="4" l="1"/>
  <c r="BY858" i="4"/>
  <c r="BX858" i="4" l="1"/>
  <c r="BY859" i="4"/>
  <c r="BX859" i="4" l="1"/>
  <c r="BY860" i="4"/>
  <c r="BX860" i="4" l="1"/>
  <c r="BY861" i="4"/>
  <c r="BY862" i="4" l="1"/>
  <c r="BX861" i="4"/>
  <c r="BY863" i="4" l="1"/>
  <c r="BX862" i="4"/>
  <c r="BX863" i="4" l="1"/>
  <c r="BY864" i="4"/>
  <c r="BX864" i="4" l="1"/>
  <c r="BY865" i="4"/>
  <c r="BX865" i="4" l="1"/>
  <c r="BY866" i="4"/>
  <c r="BX866" i="4" l="1"/>
  <c r="BY867" i="4"/>
  <c r="BX867" i="4" l="1"/>
  <c r="BY868" i="4"/>
  <c r="BX868" i="4" l="1"/>
  <c r="BY869" i="4"/>
  <c r="BY870" i="4" l="1"/>
  <c r="BX869" i="4"/>
  <c r="BX870" i="4" l="1"/>
  <c r="BY871" i="4"/>
  <c r="BX871" i="4" l="1"/>
  <c r="BY872" i="4"/>
  <c r="BX872" i="4" l="1"/>
  <c r="BY873" i="4"/>
  <c r="BX873" i="4" l="1"/>
  <c r="BY874" i="4"/>
  <c r="BX874" i="4" l="1"/>
  <c r="BY875" i="4"/>
  <c r="BY876" i="4" l="1"/>
  <c r="BX875" i="4"/>
  <c r="BX876" i="4" l="1"/>
  <c r="BY877" i="4"/>
  <c r="BY878" i="4" l="1"/>
  <c r="BX877" i="4"/>
  <c r="BY879" i="4" l="1"/>
  <c r="BX878" i="4"/>
  <c r="BX879" i="4" l="1"/>
  <c r="BY880" i="4"/>
  <c r="BX880" i="4" l="1"/>
  <c r="BY881" i="4"/>
  <c r="BX881" i="4" l="1"/>
  <c r="BY882" i="4"/>
  <c r="BX882" i="4" l="1"/>
  <c r="BY883" i="4"/>
  <c r="BX883" i="4" l="1"/>
  <c r="BY884" i="4"/>
  <c r="BX884" i="4" l="1"/>
  <c r="BY885" i="4"/>
  <c r="BX885" i="4" l="1"/>
  <c r="BY886" i="4"/>
  <c r="BX886" i="4" l="1"/>
  <c r="BY887" i="4"/>
  <c r="BX887" i="4" l="1"/>
  <c r="BY888" i="4"/>
  <c r="BY889" i="4" l="1"/>
  <c r="BX888" i="4"/>
  <c r="BX889" i="4" l="1"/>
  <c r="BY890" i="4"/>
  <c r="BX890" i="4" l="1"/>
  <c r="BY891" i="4"/>
  <c r="BX891" i="4" l="1"/>
  <c r="BY892" i="4"/>
  <c r="BX892" i="4" l="1"/>
  <c r="BY893" i="4"/>
  <c r="BY894" i="4" l="1"/>
  <c r="BX893" i="4"/>
  <c r="BY895" i="4" l="1"/>
  <c r="BX894" i="4"/>
  <c r="BX895" i="4" l="1"/>
  <c r="BY896" i="4"/>
  <c r="BX896" i="4" l="1"/>
  <c r="BY897" i="4"/>
  <c r="BX897" i="4" l="1"/>
  <c r="BY898" i="4"/>
  <c r="BX898" i="4" l="1"/>
  <c r="BY899" i="4"/>
  <c r="BX899" i="4" l="1"/>
  <c r="BY900" i="4"/>
  <c r="BX900" i="4" l="1"/>
  <c r="BY901" i="4"/>
  <c r="BX901" i="4" l="1"/>
  <c r="BY902" i="4"/>
  <c r="BX902" i="4" l="1"/>
  <c r="BY903" i="4"/>
  <c r="BY904" i="4" l="1"/>
  <c r="BX903" i="4"/>
  <c r="BX904" i="4" l="1"/>
  <c r="BY905" i="4"/>
  <c r="BY906" i="4" l="1"/>
  <c r="BX905" i="4"/>
  <c r="BY907" i="4" l="1"/>
  <c r="BX906" i="4"/>
  <c r="BX907" i="4" l="1"/>
  <c r="BY908" i="4"/>
  <c r="BY909" i="4" l="1"/>
  <c r="BX908" i="4"/>
  <c r="BY910" i="4" l="1"/>
  <c r="BX909" i="4"/>
  <c r="BY911" i="4" l="1"/>
  <c r="BX910" i="4"/>
  <c r="BX911" i="4" l="1"/>
  <c r="BY912" i="4"/>
  <c r="BX912" i="4" l="1"/>
  <c r="BY913" i="4"/>
  <c r="BX913" i="4" l="1"/>
  <c r="BY914" i="4"/>
  <c r="BX914" i="4" l="1"/>
  <c r="BY915" i="4"/>
  <c r="BX915" i="4" l="1"/>
  <c r="BY916" i="4"/>
  <c r="BX916" i="4" l="1"/>
  <c r="BY917" i="4"/>
  <c r="BX917" i="4" l="1"/>
  <c r="BY918" i="4"/>
  <c r="BX918" i="4" l="1"/>
  <c r="BY919" i="4"/>
  <c r="BX919" i="4" l="1"/>
  <c r="BY920" i="4"/>
  <c r="BX920" i="4" l="1"/>
  <c r="BY921" i="4"/>
  <c r="BX921" i="4" l="1"/>
  <c r="BY922" i="4"/>
  <c r="BX922" i="4" l="1"/>
  <c r="BY923" i="4"/>
  <c r="BX923" i="4" l="1"/>
  <c r="BY924" i="4"/>
  <c r="BX924" i="4" l="1"/>
  <c r="BY925" i="4"/>
  <c r="BY926" i="4" l="1"/>
  <c r="BX925" i="4"/>
  <c r="BY927" i="4" l="1"/>
  <c r="BX926" i="4"/>
  <c r="BX927" i="4" l="1"/>
  <c r="BY928" i="4"/>
  <c r="BX928" i="4" l="1"/>
  <c r="BY929" i="4"/>
  <c r="BX929" i="4" l="1"/>
  <c r="BY930" i="4"/>
  <c r="BX930" i="4" l="1"/>
  <c r="BY931" i="4"/>
  <c r="BX931" i="4" l="1"/>
  <c r="BY932" i="4"/>
  <c r="BX932" i="4" l="1"/>
  <c r="BY933" i="4"/>
  <c r="BX933" i="4" l="1"/>
  <c r="BY934" i="4"/>
  <c r="BX934" i="4" l="1"/>
  <c r="BY935" i="4"/>
  <c r="BX935" i="4" l="1"/>
  <c r="BY936" i="4"/>
  <c r="BY937" i="4" l="1"/>
  <c r="BX936" i="4"/>
  <c r="BY938" i="4" l="1"/>
  <c r="BX937" i="4"/>
  <c r="BX938" i="4" l="1"/>
  <c r="BY939" i="4"/>
  <c r="BY940" i="4" l="1"/>
  <c r="BX939" i="4"/>
  <c r="BX940" i="4" l="1"/>
  <c r="BY941" i="4"/>
  <c r="BY942" i="4" l="1"/>
  <c r="BX941" i="4"/>
  <c r="BY943" i="4" l="1"/>
  <c r="BX942" i="4"/>
  <c r="BX943" i="4" l="1"/>
  <c r="BY944" i="4"/>
  <c r="BX944" i="4" l="1"/>
  <c r="BY945" i="4"/>
  <c r="BX945" i="4" l="1"/>
  <c r="BY946" i="4"/>
  <c r="BX946" i="4" l="1"/>
  <c r="BY947" i="4"/>
  <c r="BX947" i="4" l="1"/>
  <c r="BY948" i="4"/>
  <c r="BX948" i="4" l="1"/>
  <c r="BY949" i="4"/>
  <c r="BX949" i="4" l="1"/>
  <c r="BY950" i="4"/>
  <c r="BX950" i="4" l="1"/>
  <c r="BY951" i="4"/>
  <c r="BX951" i="4" l="1"/>
  <c r="BY952" i="4"/>
  <c r="BY953" i="4" l="1"/>
  <c r="BX952" i="4"/>
  <c r="BY954" i="4" l="1"/>
  <c r="BX953" i="4"/>
  <c r="BX954" i="4" l="1"/>
  <c r="BY955" i="4"/>
  <c r="BX955" i="4" l="1"/>
  <c r="BY956" i="4"/>
  <c r="BX956" i="4" l="1"/>
  <c r="BY957" i="4"/>
  <c r="BY958" i="4" l="1"/>
  <c r="BX957" i="4"/>
  <c r="BY959" i="4" l="1"/>
  <c r="BX958" i="4"/>
  <c r="BX959" i="4" l="1"/>
  <c r="BY960" i="4"/>
  <c r="BX960" i="4" l="1"/>
  <c r="BY961" i="4"/>
  <c r="BX961" i="4" l="1"/>
  <c r="BY962" i="4"/>
  <c r="BX962" i="4" l="1"/>
  <c r="BY963" i="4"/>
  <c r="BX963" i="4" l="1"/>
  <c r="BY964" i="4"/>
  <c r="BX964" i="4" l="1"/>
  <c r="BY965" i="4"/>
  <c r="BX965" i="4" l="1"/>
  <c r="BY966" i="4"/>
  <c r="BY967" i="4" l="1"/>
  <c r="BX966" i="4"/>
  <c r="BX967" i="4" l="1"/>
  <c r="BY968" i="4"/>
  <c r="BX968" i="4" l="1"/>
  <c r="BY969" i="4"/>
  <c r="BX969" i="4" l="1"/>
  <c r="BY970" i="4"/>
  <c r="BX970" i="4" l="1"/>
  <c r="BY971" i="4"/>
  <c r="BX971" i="4" l="1"/>
  <c r="BY972" i="4"/>
  <c r="BX972" i="4" l="1"/>
  <c r="BY973" i="4"/>
  <c r="BY974" i="4" l="1"/>
  <c r="BX973" i="4"/>
  <c r="BY975" i="4" l="1"/>
  <c r="BX974" i="4"/>
  <c r="BX975" i="4" l="1"/>
  <c r="BY976" i="4"/>
  <c r="BX976" i="4" l="1"/>
  <c r="BY977" i="4"/>
  <c r="BX977" i="4" l="1"/>
  <c r="BY978" i="4"/>
  <c r="BX978" i="4" l="1"/>
  <c r="BY979" i="4"/>
  <c r="BX979" i="4" l="1"/>
  <c r="BY980" i="4"/>
  <c r="BX980" i="4" l="1"/>
  <c r="BY981" i="4"/>
  <c r="BY982" i="4" l="1"/>
  <c r="BX981" i="4"/>
  <c r="BX982" i="4" l="1"/>
  <c r="BY983" i="4"/>
  <c r="BX983" i="4" l="1"/>
  <c r="BY984" i="4"/>
  <c r="BX984" i="4" l="1"/>
  <c r="BY985" i="4"/>
  <c r="BY986" i="4" l="1"/>
  <c r="BX985" i="4"/>
  <c r="BX986" i="4" l="1"/>
  <c r="BY987" i="4"/>
  <c r="BX987" i="4" l="1"/>
  <c r="BY988" i="4"/>
  <c r="BX988" i="4" l="1"/>
  <c r="BY989" i="4"/>
  <c r="BY990" i="4" l="1"/>
  <c r="BX989" i="4"/>
  <c r="BY991" i="4" l="1"/>
  <c r="BX990" i="4"/>
  <c r="BX991" i="4" l="1"/>
  <c r="BY992" i="4"/>
  <c r="BX992" i="4" l="1"/>
  <c r="BY993" i="4"/>
  <c r="BX993" i="4" l="1"/>
  <c r="BY994" i="4"/>
  <c r="BX994" i="4" l="1"/>
  <c r="BY995" i="4"/>
  <c r="BX995" i="4" l="1"/>
  <c r="BY996" i="4"/>
  <c r="BX996" i="4" l="1"/>
  <c r="BY997" i="4"/>
  <c r="BX997" i="4" l="1"/>
  <c r="BY998" i="4"/>
  <c r="BX998" i="4" l="1"/>
  <c r="BY999" i="4"/>
  <c r="BX999" i="4" l="1"/>
  <c r="BY1000" i="4"/>
  <c r="BX1000" i="4" l="1"/>
  <c r="BY1001" i="4"/>
  <c r="BX1001" i="4" l="1"/>
  <c r="BY1002" i="4"/>
  <c r="BX1002" i="4" l="1"/>
  <c r="BY1003" i="4"/>
  <c r="BX1003" i="4" l="1"/>
  <c r="BY1004" i="4"/>
  <c r="BX1004" i="4" l="1"/>
  <c r="BY1005" i="4"/>
  <c r="BY1006" i="4" l="1"/>
  <c r="BX1005" i="4"/>
  <c r="BY1007" i="4" l="1"/>
  <c r="BX1006" i="4"/>
  <c r="BX1007" i="4" l="1"/>
  <c r="BY1008" i="4"/>
  <c r="BX1008" i="4" l="1"/>
  <c r="BY1009" i="4"/>
  <c r="BX1009" i="4" l="1"/>
  <c r="BY1010" i="4"/>
  <c r="BX1010" i="4" l="1"/>
  <c r="BY1011" i="4"/>
  <c r="BX1011" i="4" l="1"/>
  <c r="BY1012" i="4"/>
  <c r="BY1013" i="4" l="1"/>
  <c r="BX1012" i="4"/>
  <c r="BX1013" i="4" l="1"/>
  <c r="BY1014" i="4"/>
  <c r="BY1015" i="4" l="1"/>
  <c r="BX1014" i="4"/>
  <c r="BX1015" i="4" l="1"/>
  <c r="BY1016" i="4"/>
  <c r="BX1016" i="4" l="1"/>
  <c r="BY1017" i="4"/>
  <c r="BX1017" i="4" l="1"/>
  <c r="BY1018" i="4"/>
  <c r="BX1018" i="4" l="1"/>
  <c r="BY1019" i="4"/>
  <c r="BX1019" i="4" l="1"/>
  <c r="BY1020" i="4"/>
  <c r="BX1020" i="4" l="1"/>
  <c r="BY1021" i="4"/>
  <c r="BY1022" i="4" l="1"/>
  <c r="BX1021" i="4"/>
  <c r="BY1023" i="4" l="1"/>
  <c r="BX1022" i="4"/>
  <c r="BX1023" i="4" l="1"/>
  <c r="BY1024" i="4"/>
  <c r="BX1024" i="4" l="1"/>
  <c r="BY1025" i="4"/>
  <c r="BX1025" i="4" l="1"/>
  <c r="BY1026" i="4"/>
  <c r="BX1026" i="4" l="1"/>
  <c r="BY1027" i="4"/>
  <c r="BX1027" i="4" l="1"/>
  <c r="BY1028" i="4"/>
  <c r="BX1028" i="4" l="1"/>
  <c r="BY1029" i="4"/>
  <c r="BY1030" i="4" l="1"/>
  <c r="BX1029" i="4"/>
  <c r="BX1030" i="4" l="1"/>
  <c r="BY1031" i="4"/>
  <c r="BX1031" i="4" l="1"/>
  <c r="BY1032" i="4"/>
  <c r="BY1033" i="4" l="1"/>
  <c r="BX1032" i="4"/>
  <c r="BY1034" i="4" l="1"/>
  <c r="BX1033" i="4"/>
  <c r="BX1034" i="4" l="1"/>
  <c r="BY1035" i="4"/>
  <c r="BY1036" i="4" l="1"/>
  <c r="BX1035" i="4"/>
  <c r="BX1036" i="4" l="1"/>
  <c r="BY1037" i="4"/>
  <c r="BY1038" i="4" l="1"/>
  <c r="BX1037" i="4"/>
  <c r="BY1039" i="4" l="1"/>
  <c r="BX1038" i="4"/>
  <c r="BX1039" i="4" l="1"/>
  <c r="BY1040" i="4"/>
  <c r="BX1040" i="4" l="1"/>
  <c r="BY1041" i="4"/>
  <c r="BX1041" i="4" l="1"/>
  <c r="BY1042" i="4"/>
  <c r="BX1042" i="4" l="1"/>
  <c r="BY1043" i="4"/>
  <c r="BX1043" i="4" l="1"/>
  <c r="BY1044" i="4"/>
  <c r="BX1044" i="4" l="1"/>
  <c r="BY1045" i="4"/>
  <c r="BX1045" i="4" l="1"/>
  <c r="BY1046" i="4"/>
  <c r="BX1046" i="4" l="1"/>
  <c r="BY1047" i="4"/>
  <c r="BX1047" i="4" l="1"/>
  <c r="BY1048" i="4"/>
  <c r="BX1048" i="4" l="1"/>
  <c r="BY1049" i="4"/>
  <c r="BY1050" i="4" l="1"/>
  <c r="BX1049" i="4"/>
  <c r="BY1051" i="4" l="1"/>
  <c r="BX1050" i="4"/>
  <c r="BX1051" i="4" l="1"/>
  <c r="BY1052" i="4"/>
  <c r="BX1052" i="4" l="1"/>
  <c r="BY1053" i="4"/>
  <c r="BY1054" i="4" l="1"/>
  <c r="BX1053" i="4"/>
  <c r="BY1055" i="4" l="1"/>
  <c r="BX1054" i="4"/>
  <c r="BX1055" i="4" l="1"/>
  <c r="BY1056" i="4"/>
  <c r="BX1056" i="4" l="1"/>
  <c r="BY1057" i="4"/>
  <c r="BX1057" i="4" l="1"/>
  <c r="BY1058" i="4"/>
  <c r="BX1058" i="4" l="1"/>
  <c r="BY1059" i="4"/>
  <c r="BX1059" i="4" l="1"/>
  <c r="BY1060" i="4"/>
  <c r="BX1060" i="4" l="1"/>
  <c r="BY1061" i="4"/>
  <c r="BY1062" i="4" l="1"/>
  <c r="BX1061" i="4"/>
  <c r="BX1062" i="4" l="1"/>
  <c r="BY1063" i="4"/>
  <c r="BX1063" i="4" l="1"/>
  <c r="BY1064" i="4"/>
  <c r="BX1064" i="4" l="1"/>
  <c r="BY1065" i="4"/>
  <c r="BX1065" i="4" l="1"/>
  <c r="BY1066" i="4"/>
  <c r="BX1066" i="4" l="1"/>
  <c r="BY1067" i="4"/>
  <c r="BY1068" i="4" l="1"/>
  <c r="BX1067" i="4"/>
  <c r="BX1068" i="4" l="1"/>
  <c r="BY1069" i="4"/>
  <c r="BY1070" i="4" l="1"/>
  <c r="BX1069" i="4"/>
  <c r="BY1071" i="4" l="1"/>
  <c r="BX1070" i="4"/>
  <c r="BX1071" i="4" l="1"/>
  <c r="BY1072" i="4"/>
  <c r="BX1072" i="4" l="1"/>
  <c r="BY1073" i="4"/>
  <c r="BX1073" i="4" l="1"/>
  <c r="BY1074" i="4"/>
  <c r="BX1074" i="4" l="1"/>
  <c r="BY1075" i="4"/>
  <c r="BX1075" i="4" l="1"/>
  <c r="BY1076" i="4"/>
  <c r="BX1076" i="4" l="1"/>
  <c r="BY1077" i="4"/>
  <c r="BX1077" i="4" l="1"/>
  <c r="BY1078" i="4"/>
  <c r="BX1078" i="4" l="1"/>
  <c r="BY1079" i="4"/>
  <c r="BY1080" i="4" l="1"/>
  <c r="BX1079" i="4"/>
  <c r="BY1081" i="4" l="1"/>
  <c r="BX1080" i="4"/>
  <c r="BX1081" i="4" l="1"/>
  <c r="BY1082" i="4"/>
  <c r="BY1083" i="4" l="1"/>
  <c r="BX1082" i="4"/>
  <c r="BX1083" i="4" l="1"/>
  <c r="BY1084" i="4"/>
  <c r="BX1084" i="4" l="1"/>
  <c r="BY1085" i="4"/>
  <c r="BY1086" i="4" l="1"/>
  <c r="BX1085" i="4"/>
  <c r="BY1087" i="4" l="1"/>
  <c r="BX1086" i="4"/>
  <c r="BX1087" i="4" l="1"/>
  <c r="BY1088" i="4"/>
  <c r="BX1088" i="4" l="1"/>
  <c r="BY1089" i="4"/>
  <c r="BX1089" i="4" l="1"/>
  <c r="BY1090" i="4"/>
  <c r="BX1090" i="4" l="1"/>
  <c r="BY1091" i="4"/>
  <c r="BX1091" i="4" l="1"/>
  <c r="BY1092" i="4"/>
  <c r="BX1092" i="4" l="1"/>
  <c r="BY1093" i="4"/>
  <c r="BX1093" i="4" l="1"/>
  <c r="BY1094" i="4"/>
  <c r="BY1095" i="4" l="1"/>
  <c r="BX1094" i="4"/>
  <c r="BY1096" i="4" l="1"/>
  <c r="BX1095" i="4"/>
  <c r="BX1096" i="4" l="1"/>
  <c r="BY1097" i="4"/>
  <c r="BX1097" i="4" l="1"/>
  <c r="BY1098" i="4"/>
  <c r="BX1098" i="4" l="1"/>
  <c r="BY1099" i="4"/>
  <c r="BY1100" i="4" l="1"/>
  <c r="BX1099" i="4"/>
  <c r="BY1101" i="4" l="1"/>
  <c r="BX1100" i="4"/>
  <c r="BY1102" i="4" l="1"/>
  <c r="BX1101" i="4"/>
  <c r="BY1103" i="4" l="1"/>
  <c r="BX1102" i="4"/>
  <c r="BX1103" i="4" l="1"/>
  <c r="BY1104" i="4"/>
  <c r="BX1104" i="4" l="1"/>
  <c r="BY1105" i="4"/>
  <c r="BX1105" i="4" l="1"/>
  <c r="BY1106" i="4"/>
  <c r="BX1106" i="4" l="1"/>
  <c r="BY1107" i="4"/>
  <c r="BX1107" i="4" l="1"/>
  <c r="BY1108" i="4"/>
  <c r="BY1109" i="4" l="1"/>
  <c r="BX1108" i="4"/>
  <c r="BX1109" i="4" l="1"/>
  <c r="BY1110" i="4"/>
  <c r="BX1110" i="4" l="1"/>
  <c r="BY1111" i="4"/>
  <c r="BX1111" i="4" l="1"/>
  <c r="BY1112" i="4"/>
  <c r="BX1112" i="4" l="1"/>
  <c r="BY1113" i="4"/>
  <c r="BX1113" i="4" l="1"/>
  <c r="BY1114" i="4"/>
  <c r="BX1114" i="4" l="1"/>
  <c r="BY1115" i="4"/>
  <c r="BX1115" i="4" l="1"/>
  <c r="BY1116" i="4"/>
  <c r="BX1116" i="4" l="1"/>
  <c r="BY1117" i="4"/>
  <c r="BY1118" i="4" l="1"/>
  <c r="BX1117" i="4"/>
  <c r="BY1119" i="4" l="1"/>
  <c r="BX1118" i="4"/>
  <c r="BX1119" i="4" l="1"/>
  <c r="BY1120" i="4"/>
  <c r="BX1120" i="4" l="1"/>
  <c r="BY1121" i="4"/>
  <c r="BX1121" i="4" l="1"/>
  <c r="BY1122" i="4"/>
  <c r="BX1122" i="4" l="1"/>
  <c r="BY1123" i="4"/>
  <c r="BX1123" i="4" l="1"/>
  <c r="BY1124" i="4"/>
  <c r="BX1124" i="4" l="1"/>
  <c r="BY1125" i="4"/>
  <c r="BX1125" i="4" l="1"/>
  <c r="BY1126" i="4"/>
  <c r="BY1127" i="4" l="1"/>
  <c r="BX1126" i="4"/>
  <c r="BY1128" i="4" l="1"/>
  <c r="BX1127" i="4"/>
  <c r="BX1128" i="4" l="1"/>
  <c r="BY1129" i="4"/>
  <c r="BY1130" i="4" l="1"/>
  <c r="BX1129" i="4"/>
  <c r="BX1130" i="4" l="1"/>
  <c r="BY1131" i="4"/>
  <c r="BX1131" i="4" l="1"/>
  <c r="BY1132" i="4"/>
  <c r="BX1132" i="4" l="1"/>
  <c r="BY1133" i="4"/>
  <c r="BY1134" i="4" l="1"/>
  <c r="BX1133" i="4"/>
  <c r="BY1135" i="4" l="1"/>
  <c r="BX1134" i="4"/>
  <c r="BX1135" i="4" l="1"/>
  <c r="BY1136" i="4"/>
  <c r="BX1136" i="4" l="1"/>
  <c r="BY1137" i="4"/>
  <c r="BX1137" i="4" l="1"/>
  <c r="BY1138" i="4"/>
  <c r="BX1138" i="4" l="1"/>
  <c r="BY1139" i="4"/>
  <c r="BX1139" i="4" l="1"/>
  <c r="BY1140" i="4"/>
  <c r="BX1140" i="4" l="1"/>
  <c r="BY1141" i="4"/>
  <c r="BX1141" i="4" l="1"/>
  <c r="BY1142" i="4"/>
  <c r="BY1143" i="4" l="1"/>
  <c r="BX1142" i="4"/>
  <c r="BX1143" i="4" l="1"/>
  <c r="BY1144" i="4"/>
  <c r="BX1144" i="4" l="1"/>
  <c r="BY1145" i="4"/>
  <c r="BX1145" i="4" l="1"/>
  <c r="BY1146" i="4"/>
  <c r="BX1146" i="4" l="1"/>
  <c r="BY1147" i="4"/>
  <c r="BY1148" i="4" l="1"/>
  <c r="BX1147" i="4"/>
  <c r="BY1149" i="4" l="1"/>
  <c r="BX1148" i="4"/>
  <c r="BY1150" i="4" l="1"/>
  <c r="BX1149" i="4"/>
  <c r="BY1151" i="4" l="1"/>
  <c r="BX1150" i="4"/>
  <c r="BX1151" i="4" l="1"/>
  <c r="BY1152" i="4"/>
  <c r="BX1152" i="4" l="1"/>
  <c r="BY1153" i="4"/>
  <c r="BX1153" i="4" l="1"/>
  <c r="BY1154" i="4"/>
  <c r="BX1154" i="4" l="1"/>
  <c r="BY1155" i="4"/>
  <c r="BX1155" i="4" l="1"/>
  <c r="BY1156" i="4"/>
  <c r="BX1156" i="4" l="1"/>
  <c r="BY1157" i="4"/>
  <c r="BX1157" i="4" l="1"/>
  <c r="BY1158" i="4"/>
  <c r="BX1158" i="4" l="1"/>
  <c r="BY1159" i="4"/>
  <c r="BX1159" i="4" l="1"/>
  <c r="BY1160" i="4"/>
  <c r="BX1160" i="4" l="1"/>
  <c r="BY1161" i="4"/>
  <c r="BX1161" i="4" l="1"/>
  <c r="BY1162" i="4"/>
  <c r="BX1162" i="4" l="1"/>
  <c r="BY1163" i="4"/>
  <c r="BX1163" i="4" l="1"/>
  <c r="BY1164" i="4"/>
  <c r="BX1164" i="4" l="1"/>
  <c r="BY1165" i="4"/>
  <c r="BY1166" i="4" l="1"/>
  <c r="BX1165" i="4"/>
  <c r="BY1167" i="4" l="1"/>
  <c r="BX1166" i="4"/>
  <c r="BX1167" i="4" l="1"/>
  <c r="BY1168" i="4"/>
  <c r="BX1168" i="4" l="1"/>
  <c r="BY1169" i="4"/>
  <c r="BX1169" i="4" l="1"/>
  <c r="BY1170" i="4"/>
  <c r="BX1170" i="4" l="1"/>
  <c r="BY1171" i="4"/>
  <c r="BX1171" i="4" l="1"/>
  <c r="BY1172" i="4"/>
  <c r="BY1173" i="4" l="1"/>
  <c r="BX1172" i="4"/>
  <c r="BY1174" i="4" l="1"/>
  <c r="BX1173" i="4"/>
  <c r="BY1175" i="4" l="1"/>
  <c r="BX1174" i="4"/>
  <c r="BX1175" i="4" l="1"/>
  <c r="BY1176" i="4"/>
  <c r="BY1177" i="4" l="1"/>
  <c r="BX1176" i="4"/>
  <c r="BX1177" i="4" l="1"/>
  <c r="BY1178" i="4"/>
  <c r="BX1178" i="4" l="1"/>
  <c r="BY1179" i="4"/>
  <c r="BX1179" i="4" l="1"/>
  <c r="BY1180" i="4"/>
  <c r="BX1180" i="4" l="1"/>
  <c r="BY1181" i="4"/>
  <c r="BY1182" i="4" l="1"/>
  <c r="BX1181" i="4"/>
  <c r="BY1183" i="4" l="1"/>
  <c r="BX1182" i="4"/>
  <c r="BX1183" i="4" l="1"/>
  <c r="BY1184" i="4"/>
  <c r="BX1184" i="4" l="1"/>
  <c r="BY1185" i="4"/>
  <c r="BX1185" i="4" l="1"/>
  <c r="BY1186" i="4"/>
  <c r="BX1186" i="4" l="1"/>
  <c r="BY1187" i="4"/>
  <c r="BX1187" i="4" l="1"/>
  <c r="BY1188" i="4"/>
  <c r="BX1188" i="4" l="1"/>
  <c r="BY1189" i="4"/>
  <c r="BX1189" i="4" l="1"/>
  <c r="BY1190" i="4"/>
  <c r="BX1190" i="4" l="1"/>
  <c r="BY1191" i="4"/>
  <c r="BX1191" i="4" l="1"/>
  <c r="BY1192" i="4"/>
  <c r="BX1192" i="4" l="1"/>
  <c r="BY1193" i="4"/>
  <c r="BX1193" i="4" l="1"/>
  <c r="BY1194" i="4"/>
  <c r="BY1195" i="4" l="1"/>
  <c r="BX1194" i="4"/>
  <c r="BY1196" i="4" l="1"/>
  <c r="BX1195" i="4"/>
  <c r="BX1196" i="4" l="1"/>
  <c r="BY1197" i="4"/>
  <c r="BY1198" i="4" l="1"/>
  <c r="BX1197" i="4"/>
  <c r="BY1199" i="4" l="1"/>
  <c r="BX1198" i="4"/>
  <c r="BX1199" i="4" l="1"/>
  <c r="BY1200" i="4"/>
  <c r="BX1200" i="4" l="1"/>
  <c r="BY1201" i="4"/>
  <c r="BX1201" i="4" l="1"/>
  <c r="BY1202" i="4"/>
  <c r="BX1202" i="4" l="1"/>
  <c r="BY1203" i="4"/>
  <c r="BX1203" i="4" l="1"/>
  <c r="BY1204" i="4"/>
  <c r="BX1204" i="4" l="1"/>
  <c r="BY1205" i="4"/>
  <c r="BX1205" i="4" l="1"/>
  <c r="BY1206" i="4"/>
  <c r="BX1206" i="4" l="1"/>
  <c r="BY1207" i="4"/>
  <c r="BX1207" i="4" l="1"/>
  <c r="BY1208" i="4"/>
  <c r="BX1208" i="4" l="1"/>
  <c r="BY1209" i="4"/>
  <c r="BY1210" i="4" l="1"/>
  <c r="BX1209" i="4"/>
  <c r="BY1211" i="4" l="1"/>
  <c r="BX1210" i="4"/>
  <c r="BY1212" i="4" l="1"/>
  <c r="BX1211" i="4"/>
  <c r="BY1213" i="4" l="1"/>
  <c r="BX1212" i="4"/>
  <c r="BY1214" i="4" l="1"/>
  <c r="BX1213" i="4"/>
  <c r="BY1215" i="4" l="1"/>
  <c r="BX1214" i="4"/>
  <c r="BX1215" i="4" l="1"/>
  <c r="BY1216" i="4"/>
  <c r="BX1216" i="4" l="1"/>
  <c r="BY1217" i="4"/>
  <c r="BX1217" i="4" l="1"/>
  <c r="BY1218" i="4"/>
  <c r="BX1218" i="4" l="1"/>
  <c r="BY1219" i="4"/>
  <c r="BX1219" i="4" l="1"/>
  <c r="BY1220" i="4"/>
  <c r="BY1221" i="4" l="1"/>
  <c r="BX1220" i="4"/>
  <c r="BY1222" i="4" l="1"/>
  <c r="BX1221" i="4"/>
  <c r="BX1222" i="4" l="1"/>
  <c r="BY1223" i="4"/>
  <c r="BY1224" i="4" l="1"/>
  <c r="BX1223" i="4"/>
  <c r="BX1224" i="4" l="1"/>
  <c r="BY1225" i="4"/>
  <c r="BX1225" i="4" l="1"/>
  <c r="BY1226" i="4"/>
  <c r="BX1226" i="4" l="1"/>
  <c r="BY1227" i="4"/>
  <c r="BX1227" i="4" l="1"/>
  <c r="BY1228" i="4"/>
  <c r="BX1228" i="4" l="1"/>
  <c r="BY1229" i="4"/>
  <c r="BY1230" i="4" l="1"/>
  <c r="BX1229" i="4"/>
  <c r="BY1231" i="4" l="1"/>
  <c r="BX1230" i="4"/>
  <c r="BX1231" i="4" l="1"/>
  <c r="BY1232" i="4"/>
  <c r="BX1232" i="4" l="1"/>
  <c r="BY1233" i="4"/>
  <c r="BX1233" i="4" l="1"/>
  <c r="BY1234" i="4"/>
  <c r="BX1234" i="4" l="1"/>
  <c r="BY1235" i="4"/>
  <c r="BX1235" i="4" l="1"/>
  <c r="BY1236" i="4"/>
  <c r="BX1236" i="4" l="1"/>
  <c r="BY1237" i="4"/>
  <c r="BX1237" i="4" l="1"/>
  <c r="BY1238" i="4"/>
  <c r="BX1238" i="4" l="1"/>
  <c r="BY1239" i="4"/>
  <c r="BX1239" i="4" l="1"/>
  <c r="BY1240" i="4"/>
  <c r="BY1241" i="4" l="1"/>
  <c r="BX1240" i="4"/>
  <c r="BY1242" i="4" l="1"/>
  <c r="BX1241" i="4"/>
  <c r="BY1243" i="4" l="1"/>
  <c r="BX1242" i="4"/>
  <c r="BX1243" i="4" l="1"/>
  <c r="BY1244" i="4"/>
  <c r="BY1245" i="4" l="1"/>
  <c r="BX1244" i="4"/>
  <c r="BY1246" i="4" l="1"/>
  <c r="BX1245" i="4"/>
  <c r="BY1247" i="4" l="1"/>
  <c r="BX1246" i="4"/>
  <c r="BX1247" i="4" l="1"/>
  <c r="BY1248" i="4"/>
  <c r="BX1248" i="4" l="1"/>
  <c r="BY1249" i="4"/>
  <c r="BX1249" i="4" l="1"/>
  <c r="BY1250" i="4"/>
  <c r="BX1250" i="4" l="1"/>
  <c r="BY1251" i="4"/>
  <c r="BX1251" i="4" l="1"/>
  <c r="BY1252" i="4"/>
  <c r="BX1252" i="4" l="1"/>
  <c r="BY1253" i="4"/>
  <c r="BX1253" i="4" l="1"/>
  <c r="BY1254" i="4"/>
  <c r="BY1255" i="4" l="1"/>
  <c r="BX1254" i="4"/>
  <c r="BX1255" i="4" l="1"/>
  <c r="BY1256" i="4"/>
  <c r="BX1256" i="4" l="1"/>
  <c r="BY1257" i="4"/>
  <c r="BX1257" i="4" l="1"/>
  <c r="BY1258" i="4"/>
  <c r="BX1258" i="4" l="1"/>
  <c r="BY1259" i="4"/>
  <c r="BX1259" i="4" l="1"/>
  <c r="BY1260" i="4"/>
  <c r="BX1260" i="4" l="1"/>
  <c r="BY1261" i="4"/>
  <c r="BY1262" i="4" l="1"/>
  <c r="BX1261" i="4"/>
  <c r="BY1263" i="4" l="1"/>
  <c r="BX1262" i="4"/>
  <c r="BX1263" i="4" l="1"/>
  <c r="BY1264" i="4"/>
  <c r="BX1264" i="4" l="1"/>
  <c r="BY1265" i="4"/>
  <c r="BX1265" i="4" l="1"/>
  <c r="BY1266" i="4"/>
  <c r="BX1266" i="4" l="1"/>
  <c r="BY1267" i="4"/>
  <c r="BX1267" i="4" l="1"/>
  <c r="BY1268" i="4"/>
  <c r="BX1268" i="4" l="1"/>
  <c r="BY1269" i="4"/>
  <c r="BY1270" i="4" l="1"/>
  <c r="BX1269" i="4"/>
  <c r="BX1270" i="4" l="1"/>
  <c r="BY1271" i="4"/>
  <c r="BX1271" i="4" l="1"/>
  <c r="BY1272" i="4"/>
  <c r="BX1272" i="4" l="1"/>
  <c r="BY1273" i="4"/>
  <c r="BX1273" i="4" l="1"/>
  <c r="BY1274" i="4"/>
  <c r="BX1274" i="4" l="1"/>
  <c r="BY1275" i="4"/>
  <c r="BX1275" i="4" l="1"/>
  <c r="BY1276" i="4"/>
  <c r="BX1276" i="4" l="1"/>
  <c r="BY1277" i="4"/>
  <c r="BY1278" i="4" l="1"/>
  <c r="BX1277" i="4"/>
  <c r="BY1279" i="4" l="1"/>
  <c r="BX1278" i="4"/>
  <c r="BX1279" i="4" l="1"/>
  <c r="BY1280" i="4"/>
  <c r="BX1280" i="4" l="1"/>
  <c r="BY1281" i="4"/>
  <c r="BX1281" i="4" l="1"/>
  <c r="BY1282" i="4"/>
  <c r="BX1282" i="4" l="1"/>
  <c r="BY1283" i="4"/>
  <c r="BX1283" i="4" l="1"/>
  <c r="BY1284" i="4"/>
  <c r="BY1285" i="4" l="1"/>
  <c r="BX1284" i="4"/>
  <c r="BY1286" i="4" l="1"/>
  <c r="BX1285" i="4"/>
  <c r="BX1286" i="4" l="1"/>
  <c r="BY1287" i="4"/>
  <c r="BY1288" i="4" l="1"/>
  <c r="BX1287" i="4"/>
  <c r="BX1288" i="4" l="1"/>
  <c r="BY1289" i="4"/>
  <c r="BX1289" i="4" l="1"/>
  <c r="BY1290" i="4"/>
  <c r="BX1290" i="4" l="1"/>
  <c r="BY1291" i="4"/>
  <c r="BX1291" i="4" l="1"/>
  <c r="BY1292" i="4"/>
  <c r="BX1292" i="4" l="1"/>
  <c r="BY1293" i="4"/>
  <c r="BY1294" i="4" l="1"/>
  <c r="BX1293" i="4"/>
  <c r="BY1295" i="4" l="1"/>
  <c r="BX1294" i="4"/>
  <c r="BX1295" i="4" l="1"/>
  <c r="BY1296" i="4"/>
  <c r="BX1296" i="4" l="1"/>
  <c r="BY1297" i="4"/>
  <c r="BX1297" i="4" l="1"/>
  <c r="BY1298" i="4"/>
  <c r="BX1298" i="4" l="1"/>
  <c r="BY1299" i="4"/>
  <c r="BX1299" i="4" l="1"/>
  <c r="BY1300" i="4"/>
  <c r="BX1300" i="4" l="1"/>
  <c r="BY1301" i="4"/>
  <c r="BX1301" i="4" l="1"/>
  <c r="BY1302" i="4"/>
  <c r="BX1302" i="4" l="1"/>
  <c r="BY1303" i="4"/>
  <c r="BY1304" i="4" l="1"/>
  <c r="BX1303" i="4"/>
  <c r="BY1305" i="4" l="1"/>
  <c r="BX1304" i="4"/>
  <c r="BY1306" i="4" l="1"/>
  <c r="BX1305" i="4"/>
  <c r="BX1306" i="4" l="1"/>
  <c r="BY1307" i="4"/>
  <c r="BY1308" i="4" l="1"/>
  <c r="BX1307" i="4"/>
  <c r="BX1308" i="4" l="1"/>
  <c r="BY1309" i="4"/>
  <c r="BY1310" i="4" l="1"/>
  <c r="BX1309" i="4"/>
  <c r="BY1311" i="4" l="1"/>
  <c r="BX1310" i="4"/>
  <c r="BX1311" i="4" l="1"/>
  <c r="BY1312" i="4"/>
  <c r="BX1312" i="4" l="1"/>
  <c r="BY1313" i="4"/>
  <c r="BX1313" i="4" l="1"/>
  <c r="BY1314" i="4"/>
  <c r="BX1314" i="4" l="1"/>
  <c r="BY1315" i="4"/>
  <c r="BX1315" i="4" l="1"/>
  <c r="BY1316" i="4"/>
  <c r="BX1316" i="4" l="1"/>
  <c r="BY1317" i="4"/>
  <c r="BX1317" i="4" l="1"/>
  <c r="BY1318" i="4"/>
  <c r="BX1318" i="4" l="1"/>
  <c r="BY1319" i="4"/>
  <c r="BY1320" i="4" l="1"/>
  <c r="BX1319" i="4"/>
  <c r="BY1321" i="4" l="1"/>
  <c r="BX1320" i="4"/>
  <c r="BX1321" i="4" l="1"/>
  <c r="BY1322" i="4"/>
  <c r="BX1322" i="4" l="1"/>
  <c r="BY1323" i="4"/>
  <c r="BX1323" i="4" l="1"/>
  <c r="BY1324" i="4"/>
  <c r="BX1324" i="4" l="1"/>
  <c r="BY1325" i="4"/>
  <c r="BY1326" i="4" l="1"/>
  <c r="BX1325" i="4"/>
  <c r="BY1327" i="4" l="1"/>
  <c r="BX1326" i="4"/>
  <c r="BX1327" i="4" l="1"/>
  <c r="BY1328" i="4"/>
  <c r="BX1328" i="4" l="1"/>
  <c r="BY1329" i="4"/>
  <c r="BX1329" i="4" l="1"/>
  <c r="BY1330" i="4"/>
  <c r="BX1330" i="4" l="1"/>
  <c r="BY1331" i="4"/>
  <c r="BX1331" i="4" l="1"/>
  <c r="BY1332" i="4"/>
  <c r="BX1332" i="4" l="1"/>
  <c r="BY1333" i="4"/>
  <c r="BX1333" i="4" l="1"/>
  <c r="BY1334" i="4"/>
  <c r="BX1334" i="4" l="1"/>
  <c r="BY1335" i="4"/>
  <c r="BX1335" i="4" l="1"/>
  <c r="BY1336" i="4"/>
  <c r="BX1336" i="4" l="1"/>
  <c r="BY1337" i="4"/>
  <c r="BX1337" i="4" l="1"/>
  <c r="BY1338" i="4"/>
  <c r="BX1338" i="4" l="1"/>
  <c r="BY1339" i="4"/>
  <c r="BX1339" i="4" l="1"/>
  <c r="BY1340" i="4"/>
  <c r="BX1340" i="4" l="1"/>
  <c r="BY1341" i="4"/>
  <c r="BY1342" i="4" l="1"/>
  <c r="BX1341" i="4"/>
  <c r="BX1342" i="4" l="1"/>
  <c r="BY1343" i="4"/>
  <c r="BX1343" i="4" l="1"/>
  <c r="BY1344" i="4"/>
  <c r="BX1344" i="4" l="1"/>
  <c r="BY1345" i="4"/>
  <c r="BX1345" i="4" l="1"/>
  <c r="BY1346" i="4"/>
  <c r="BX1346" i="4" l="1"/>
  <c r="BY1347" i="4"/>
  <c r="BX1347" i="4" l="1"/>
  <c r="BY1348" i="4"/>
  <c r="BY1349" i="4" l="1"/>
  <c r="BX1348" i="4"/>
  <c r="BX1349" i="4" l="1"/>
  <c r="BY1350" i="4"/>
  <c r="BY1351" i="4" l="1"/>
  <c r="BX1350" i="4"/>
  <c r="BX1351" i="4" l="1"/>
  <c r="BY1352" i="4"/>
  <c r="BX1352" i="4" l="1"/>
  <c r="BY1353" i="4"/>
  <c r="BX1353" i="4" l="1"/>
  <c r="BY1354" i="4"/>
  <c r="BX1354" i="4" l="1"/>
  <c r="BY1355" i="4"/>
  <c r="BX1355" i="4" l="1"/>
  <c r="BY1356" i="4"/>
  <c r="BX1356" i="4" l="1"/>
  <c r="BY1357" i="4"/>
  <c r="BY1358" i="4" l="1"/>
  <c r="BX1357" i="4"/>
  <c r="BX1358" i="4" l="1"/>
  <c r="BY1359" i="4"/>
  <c r="BX1359" i="4" l="1"/>
  <c r="BY1360" i="4"/>
  <c r="BX1360" i="4" l="1"/>
  <c r="BY1361" i="4"/>
  <c r="BX1361" i="4" l="1"/>
  <c r="BY1362" i="4"/>
  <c r="BX1362" i="4" l="1"/>
  <c r="BY1363" i="4"/>
  <c r="BX1363" i="4" l="1"/>
  <c r="BY1364" i="4"/>
  <c r="BX1364" i="4" l="1"/>
  <c r="BY1365" i="4"/>
  <c r="BY1366" i="4" l="1"/>
  <c r="BX1365" i="4"/>
  <c r="BX1366" i="4" l="1"/>
  <c r="BY1367" i="4"/>
  <c r="BX1367" i="4" l="1"/>
  <c r="BY1368" i="4"/>
  <c r="BX1368" i="4" l="1"/>
  <c r="BY1369" i="4"/>
  <c r="BY1370" i="4" l="1"/>
  <c r="BX1369" i="4"/>
  <c r="BX1370" i="4" l="1"/>
  <c r="BY1371" i="4"/>
  <c r="BX1371" i="4" l="1"/>
  <c r="BY1372" i="4"/>
  <c r="BX1372" i="4" l="1"/>
  <c r="BY1373" i="4"/>
  <c r="BY1374" i="4" l="1"/>
  <c r="BX1373" i="4"/>
  <c r="BX1374" i="4" l="1"/>
  <c r="BY1375" i="4"/>
  <c r="BX1375" i="4" l="1"/>
  <c r="BY1376" i="4"/>
  <c r="BX1376" i="4" l="1"/>
  <c r="BY1377" i="4"/>
  <c r="BX1377" i="4" l="1"/>
  <c r="BY1378" i="4"/>
  <c r="BX1378" i="4" l="1"/>
  <c r="BY1379" i="4"/>
  <c r="BX1379" i="4" l="1"/>
  <c r="BY1380" i="4"/>
  <c r="BY1381" i="4" l="1"/>
  <c r="BX1380" i="4"/>
  <c r="BY1382" i="4" l="1"/>
  <c r="BX1381" i="4"/>
  <c r="BX1382" i="4" l="1"/>
  <c r="BY1383" i="4"/>
  <c r="BX1383" i="4" l="1"/>
  <c r="BY1384" i="4"/>
  <c r="BX1384" i="4" l="1"/>
  <c r="BY1385" i="4"/>
  <c r="BX1385" i="4" l="1"/>
  <c r="BY1386" i="4"/>
  <c r="BX1386" i="4" l="1"/>
  <c r="BY1387" i="4"/>
  <c r="BY1388" i="4" l="1"/>
  <c r="BX1387" i="4"/>
  <c r="BY1389" i="4" l="1"/>
  <c r="BX1388" i="4"/>
  <c r="BY1390" i="4" l="1"/>
  <c r="BX1389" i="4"/>
  <c r="BY1391" i="4" l="1"/>
  <c r="BX1390" i="4"/>
  <c r="BX1391" i="4" l="1"/>
  <c r="BY1392" i="4"/>
  <c r="BX1392" i="4" l="1"/>
  <c r="BY1393" i="4"/>
  <c r="BX1393" i="4" l="1"/>
  <c r="BY1394" i="4"/>
  <c r="BX1394" i="4" l="1"/>
  <c r="BY1395" i="4"/>
  <c r="BX1395" i="4" l="1"/>
  <c r="BY1396" i="4"/>
  <c r="BX1396" i="4" l="1"/>
  <c r="BY1397" i="4"/>
  <c r="BX1397" i="4" l="1"/>
  <c r="BY1398" i="4"/>
  <c r="BX1398" i="4" l="1"/>
  <c r="BY1399" i="4"/>
  <c r="BY1400" i="4" l="1"/>
  <c r="BX1399" i="4"/>
  <c r="BX1400" i="4" l="1"/>
  <c r="BY1401" i="4"/>
  <c r="BX1401" i="4" l="1"/>
  <c r="BY1402" i="4"/>
  <c r="BX1402" i="4" l="1"/>
  <c r="BY1403" i="4"/>
  <c r="BX1403" i="4" l="1"/>
  <c r="BY1404" i="4"/>
  <c r="BY1405" i="4" l="1"/>
  <c r="BX1404" i="4"/>
  <c r="BY1406" i="4" l="1"/>
  <c r="BX1405" i="4"/>
  <c r="BY1407" i="4" l="1"/>
  <c r="BX1406" i="4"/>
  <c r="BY1408" i="4" l="1"/>
  <c r="BX1407" i="4"/>
  <c r="BX1408" i="4" l="1"/>
  <c r="BY1409" i="4"/>
  <c r="BX1409" i="4" l="1"/>
  <c r="BY1410" i="4"/>
  <c r="BX1410" i="4" l="1"/>
  <c r="BY1411" i="4"/>
  <c r="BX1411" i="4" l="1"/>
  <c r="BY1412" i="4"/>
  <c r="BX1412" i="4" l="1"/>
  <c r="BY1413" i="4"/>
  <c r="BX1413" i="4" l="1"/>
  <c r="BY1414" i="4"/>
  <c r="BX1414" i="4" l="1"/>
  <c r="BY1415" i="4"/>
  <c r="BX1415" i="4" l="1"/>
  <c r="BY1416" i="4"/>
  <c r="BX1416" i="4" l="1"/>
  <c r="BY1417" i="4"/>
  <c r="BX1417" i="4" l="1"/>
  <c r="BY1418" i="4"/>
  <c r="BX1418" i="4" l="1"/>
  <c r="BY1419" i="4"/>
  <c r="BX1419" i="4" l="1"/>
  <c r="BY1420" i="4"/>
  <c r="BX1420" i="4" l="1"/>
  <c r="BY1421" i="4"/>
  <c r="BY1422" i="4" l="1"/>
  <c r="BX1421" i="4"/>
  <c r="BX1422" i="4" l="1"/>
  <c r="BY1423" i="4"/>
  <c r="BX1423" i="4" l="1"/>
  <c r="BY1424" i="4"/>
  <c r="BX1424" i="4" l="1"/>
  <c r="BY1425" i="4"/>
  <c r="BX1425" i="4" l="1"/>
  <c r="BY1426" i="4"/>
  <c r="BX1426" i="4" l="1"/>
  <c r="BY1427" i="4"/>
  <c r="BX1427" i="4" l="1"/>
  <c r="BY1428" i="4"/>
  <c r="BX1428" i="4" l="1"/>
  <c r="BY1429" i="4"/>
  <c r="BX1429" i="4" l="1"/>
  <c r="BY1430" i="4"/>
  <c r="BX1430" i="4" l="1"/>
  <c r="BY1431" i="4"/>
  <c r="BX1431" i="4" l="1"/>
  <c r="BY1432" i="4"/>
  <c r="BX1432" i="4" l="1"/>
  <c r="BY1433" i="4"/>
  <c r="BX1433" i="4" l="1"/>
  <c r="BY1434" i="4"/>
  <c r="BX1434" i="4" l="1"/>
  <c r="BY1435" i="4"/>
  <c r="BY1436" i="4" l="1"/>
  <c r="BX1435" i="4"/>
  <c r="BY1437" i="4" l="1"/>
  <c r="BX1436" i="4"/>
  <c r="BY1438" i="4" l="1"/>
  <c r="BX1437" i="4"/>
  <c r="BX1438" i="4" l="1"/>
  <c r="BY1439" i="4"/>
  <c r="BX1439" i="4" l="1"/>
  <c r="BY1440" i="4"/>
  <c r="BX1440" i="4" l="1"/>
  <c r="BY1441" i="4"/>
  <c r="BX1441" i="4" l="1"/>
  <c r="BY1442" i="4"/>
  <c r="BX1442" i="4" l="1"/>
  <c r="BY1443" i="4"/>
  <c r="BX1443" i="4" l="1"/>
  <c r="BY1444" i="4"/>
  <c r="BY1445" i="4" l="1"/>
  <c r="BX1444" i="4"/>
  <c r="BX1445" i="4" l="1"/>
  <c r="BY1446" i="4"/>
  <c r="BX1446" i="4" l="1"/>
  <c r="BY1447" i="4"/>
  <c r="BX1447" i="4" l="1"/>
  <c r="BY1448" i="4"/>
  <c r="BX1448" i="4" l="1"/>
  <c r="BY1449" i="4"/>
  <c r="BX1449" i="4" l="1"/>
  <c r="BY1450" i="4"/>
  <c r="BX1450" i="4" l="1"/>
  <c r="BY1451" i="4"/>
  <c r="BX1451" i="4" l="1"/>
  <c r="BY1452" i="4"/>
  <c r="BX1452" i="4" l="1"/>
  <c r="BY1453" i="4"/>
  <c r="BY1454" i="4" l="1"/>
  <c r="BX1453" i="4"/>
  <c r="BX1454" i="4" l="1"/>
  <c r="BY1455" i="4"/>
  <c r="BX1455" i="4" l="1"/>
  <c r="BY1456" i="4"/>
  <c r="BX1456" i="4" l="1"/>
  <c r="BY1457" i="4"/>
  <c r="BX1457" i="4" l="1"/>
  <c r="BY1458" i="4"/>
  <c r="BY1459" i="4" l="1"/>
  <c r="BX1458" i="4"/>
  <c r="BX1459" i="4" l="1"/>
  <c r="BY1460" i="4"/>
  <c r="BY1461" i="4" l="1"/>
  <c r="BX1460" i="4"/>
  <c r="BY1462" i="4" l="1"/>
  <c r="BX1461" i="4"/>
  <c r="BY1463" i="4" l="1"/>
  <c r="BX1462" i="4"/>
  <c r="BX1463" i="4" l="1"/>
  <c r="BY1464" i="4"/>
  <c r="BY1465" i="4" l="1"/>
  <c r="BX1464" i="4"/>
  <c r="BX1465" i="4" l="1"/>
  <c r="BY1466" i="4"/>
  <c r="BX1466" i="4" l="1"/>
  <c r="BY1467" i="4"/>
  <c r="BX1467" i="4" l="1"/>
  <c r="BY1468" i="4"/>
  <c r="BX1468" i="4" l="1"/>
  <c r="BY1469" i="4"/>
  <c r="BX1469" i="4" l="1"/>
  <c r="BY1470" i="4"/>
  <c r="BX1470" i="4" l="1"/>
  <c r="BY1471" i="4"/>
  <c r="BX1471" i="4" l="1"/>
  <c r="BY1472" i="4"/>
  <c r="BX1472" i="4" l="1"/>
  <c r="BY1473" i="4"/>
  <c r="BX1473" i="4" l="1"/>
  <c r="BY1474" i="4"/>
  <c r="BX1474" i="4" l="1"/>
  <c r="BY1475" i="4"/>
  <c r="BX1475" i="4" l="1"/>
  <c r="BY1476" i="4"/>
  <c r="BX1476" i="4" l="1"/>
  <c r="BY1477" i="4"/>
  <c r="BY1478" i="4" l="1"/>
  <c r="BX1477" i="4"/>
  <c r="BY1479" i="4" l="1"/>
  <c r="BX1478" i="4"/>
  <c r="BX1479" i="4" l="1"/>
  <c r="BY1480" i="4"/>
  <c r="BY1481" i="4" l="1"/>
  <c r="BX1480" i="4"/>
  <c r="BX1481" i="4" l="1"/>
  <c r="BY1482" i="4"/>
  <c r="BX1482" i="4" l="1"/>
  <c r="BY1483" i="4"/>
  <c r="BX1483" i="4" l="1"/>
  <c r="BY1484" i="4"/>
  <c r="BX1484" i="4" l="1"/>
  <c r="BY1485" i="4"/>
  <c r="BX1485" i="4" l="1"/>
  <c r="BY1486" i="4"/>
  <c r="BX1486" i="4" l="1"/>
  <c r="BY1487" i="4"/>
  <c r="BY1488" i="4" l="1"/>
  <c r="BX1487" i="4"/>
  <c r="BY1489" i="4" l="1"/>
  <c r="BX1488" i="4"/>
  <c r="BX1489" i="4" l="1"/>
  <c r="BY1490" i="4"/>
  <c r="BX1490" i="4" l="1"/>
  <c r="BY1491" i="4"/>
  <c r="BX1491" i="4" l="1"/>
  <c r="BY1492" i="4"/>
  <c r="BX1492" i="4" l="1"/>
  <c r="BY1493" i="4"/>
  <c r="BY1494" i="4" l="1"/>
  <c r="BX1493" i="4"/>
  <c r="BY1495" i="4" l="1"/>
  <c r="BX1494" i="4"/>
  <c r="BX1495" i="4" l="1"/>
  <c r="BY1496" i="4"/>
  <c r="BY1497" i="4" l="1"/>
  <c r="BX1496" i="4"/>
  <c r="BX1497" i="4" l="1"/>
  <c r="BY1498" i="4"/>
  <c r="BX1498" i="4" l="1"/>
  <c r="BY1499" i="4"/>
  <c r="BX1499" i="4" l="1"/>
  <c r="BY1500" i="4"/>
  <c r="BX1500" i="4" l="1"/>
  <c r="BY1501" i="4"/>
  <c r="BX1501" i="4" l="1"/>
  <c r="BY1502" i="4"/>
  <c r="BX1502" i="4" l="1"/>
  <c r="BY1503" i="4"/>
  <c r="BX1503" i="4" l="1"/>
  <c r="BY1504" i="4"/>
  <c r="BY1505" i="4" l="1"/>
  <c r="BX1504" i="4"/>
  <c r="BX1505" i="4" l="1"/>
  <c r="BY1506" i="4"/>
  <c r="BX1506" i="4" l="1"/>
  <c r="BY1507" i="4"/>
  <c r="BX1507" i="4" l="1"/>
  <c r="BY1508" i="4"/>
  <c r="BY1509" i="4" l="1"/>
  <c r="BX1508" i="4"/>
  <c r="BY1510" i="4" l="1"/>
  <c r="BX1509" i="4"/>
  <c r="BY1511" i="4" l="1"/>
  <c r="BX1510" i="4"/>
  <c r="BX1511" i="4" l="1"/>
  <c r="BY1512" i="4"/>
  <c r="BY1513" i="4" l="1"/>
  <c r="BX1512" i="4"/>
  <c r="BX1513" i="4" l="1"/>
  <c r="BY1514" i="4"/>
  <c r="BX1514" i="4" l="1"/>
  <c r="BY1515" i="4"/>
  <c r="BX1515" i="4" l="1"/>
  <c r="BY1516" i="4"/>
  <c r="BX1516" i="4" l="1"/>
  <c r="BY1517" i="4"/>
  <c r="BX1517" i="4" l="1"/>
  <c r="BY1518" i="4"/>
  <c r="BX1518" i="4" l="1"/>
  <c r="BY1519" i="4"/>
  <c r="BX1519" i="4" l="1"/>
  <c r="BY1520" i="4"/>
  <c r="BX1520" i="4" l="1"/>
  <c r="BY1521" i="4"/>
  <c r="BX1521" i="4" l="1"/>
  <c r="BY1522" i="4"/>
  <c r="BX1522" i="4" l="1"/>
  <c r="BY1523" i="4"/>
  <c r="BX1523" i="4" l="1"/>
  <c r="BY1524" i="4"/>
  <c r="BX1524" i="4" l="1"/>
  <c r="BY1525" i="4"/>
  <c r="BY1526" i="4" l="1"/>
  <c r="BX1525" i="4"/>
  <c r="BY1527" i="4" l="1"/>
  <c r="BX1526" i="4"/>
  <c r="BX1527" i="4" l="1"/>
  <c r="BY1528" i="4"/>
  <c r="BY1529" i="4" l="1"/>
  <c r="BX1528" i="4"/>
  <c r="BX1529" i="4" l="1"/>
  <c r="BY1530" i="4"/>
  <c r="BX1530" i="4" l="1"/>
  <c r="BY1531" i="4"/>
  <c r="BX1531" i="4" l="1"/>
  <c r="BY1532" i="4"/>
  <c r="BX1532" i="4" l="1"/>
  <c r="BY1533" i="4"/>
  <c r="BX1533" i="4" l="1"/>
  <c r="BY1534" i="4"/>
  <c r="BY1535" i="4" l="1"/>
  <c r="BX1534" i="4"/>
  <c r="BY1536" i="4" l="1"/>
  <c r="BX1535" i="4"/>
  <c r="BX1536" i="4" l="1"/>
  <c r="BY1537" i="4"/>
  <c r="BX1537" i="4" l="1"/>
  <c r="BY1538" i="4"/>
  <c r="BX1538" i="4" l="1"/>
  <c r="BY1539" i="4"/>
  <c r="BX1539" i="4" l="1"/>
  <c r="BY1540" i="4"/>
  <c r="BX1540" i="4" l="1"/>
  <c r="BY1541" i="4"/>
  <c r="BY1542" i="4" l="1"/>
  <c r="BX1541" i="4"/>
  <c r="BY1543" i="4" l="1"/>
  <c r="BX1542" i="4"/>
  <c r="BX1543" i="4" l="1"/>
  <c r="BY1544" i="4"/>
  <c r="BY1545" i="4" l="1"/>
  <c r="BX1544" i="4"/>
  <c r="BX1545" i="4" l="1"/>
  <c r="BY1546" i="4"/>
  <c r="BX1546" i="4" l="1"/>
  <c r="BY1547" i="4"/>
  <c r="BX1547" i="4" l="1"/>
  <c r="BY1548" i="4"/>
  <c r="BX1548" i="4" l="1"/>
  <c r="BY1549" i="4"/>
  <c r="BY1550" i="4" l="1"/>
  <c r="BX1549" i="4"/>
  <c r="BX1550" i="4" l="1"/>
  <c r="BY1551" i="4"/>
  <c r="BX1551" i="4" l="1"/>
  <c r="BY1552" i="4"/>
  <c r="BX1552" i="4" l="1"/>
  <c r="BY1553" i="4"/>
  <c r="BX1553" i="4" l="1"/>
  <c r="BY1554" i="4"/>
  <c r="BX1554" i="4" l="1"/>
  <c r="BY1555" i="4"/>
  <c r="BY1556" i="4" l="1"/>
  <c r="BX1555" i="4"/>
  <c r="BY1557" i="4" l="1"/>
  <c r="BX1556" i="4"/>
  <c r="BY1558" i="4" l="1"/>
  <c r="BX1557" i="4"/>
  <c r="BY1559" i="4" l="1"/>
  <c r="BX1558" i="4"/>
  <c r="BX1559" i="4" l="1"/>
  <c r="BY1560" i="4"/>
  <c r="BY1561" i="4" l="1"/>
  <c r="BX1560" i="4"/>
  <c r="BX1561" i="4" l="1"/>
  <c r="BY1562" i="4"/>
  <c r="BX1562" i="4" l="1"/>
  <c r="BY1563" i="4"/>
  <c r="BX1563" i="4" l="1"/>
  <c r="BY1564" i="4"/>
  <c r="BX1564" i="4" l="1"/>
  <c r="BY1565" i="4"/>
  <c r="BX1565" i="4" l="1"/>
  <c r="BY1566" i="4"/>
  <c r="BX1566" i="4" l="1"/>
  <c r="BY1567" i="4"/>
  <c r="BX1567" i="4" l="1"/>
  <c r="BY1568" i="4"/>
  <c r="BX1568" i="4" l="1"/>
  <c r="BY1569" i="4"/>
  <c r="BX1569" i="4" l="1"/>
  <c r="BY1570" i="4"/>
  <c r="BX1570" i="4" l="1"/>
  <c r="BY1571" i="4"/>
  <c r="BX1571" i="4" l="1"/>
  <c r="BY1572" i="4"/>
  <c r="BX1572" i="4" l="1"/>
  <c r="BY1573" i="4"/>
  <c r="BY1574" i="4" l="1"/>
  <c r="BX1573" i="4"/>
  <c r="BY1575" i="4" l="1"/>
  <c r="BX1574" i="4"/>
  <c r="BX1575" i="4" l="1"/>
  <c r="BY1576" i="4"/>
  <c r="BX1576" i="4" l="1"/>
  <c r="BY1577" i="4"/>
  <c r="BX1577" i="4" l="1"/>
  <c r="BY1578" i="4"/>
  <c r="BX1578" i="4" l="1"/>
  <c r="BY1579" i="4"/>
  <c r="BX1579" i="4" l="1"/>
  <c r="BY1580" i="4"/>
  <c r="BX1580" i="4" l="1"/>
  <c r="BY1581" i="4"/>
  <c r="BY1582" i="4" l="1"/>
  <c r="BX1581" i="4"/>
  <c r="BX1582" i="4" l="1"/>
  <c r="BY1583" i="4"/>
  <c r="BX1583" i="4" l="1"/>
  <c r="BY1584" i="4"/>
  <c r="BX1584" i="4" l="1"/>
  <c r="BY1585" i="4"/>
  <c r="BX1585" i="4" l="1"/>
  <c r="BY1586" i="4"/>
  <c r="BX1586" i="4" l="1"/>
  <c r="BY1587" i="4"/>
  <c r="BX1587" i="4" l="1"/>
  <c r="BY1588" i="4"/>
  <c r="BX1588" i="4" l="1"/>
  <c r="BY1589" i="4"/>
  <c r="BY1590" i="4" l="1"/>
  <c r="BX1589" i="4"/>
  <c r="BY1591" i="4" l="1"/>
  <c r="BX1590" i="4"/>
  <c r="BX1591" i="4" l="1"/>
  <c r="BY1592" i="4"/>
  <c r="BX1592" i="4" l="1"/>
  <c r="BY1593" i="4"/>
  <c r="BX1593" i="4" l="1"/>
  <c r="BY1594" i="4"/>
  <c r="BX1594" i="4" l="1"/>
  <c r="BY1595" i="4"/>
  <c r="BX1595" i="4" l="1"/>
  <c r="BY1596" i="4"/>
  <c r="BX1596" i="4" l="1"/>
  <c r="BY1597" i="4"/>
  <c r="BX1597" i="4" l="1"/>
  <c r="BY1598" i="4"/>
  <c r="BX1598" i="4" l="1"/>
  <c r="BY1599" i="4"/>
  <c r="BX1599" i="4" l="1"/>
  <c r="BY1600" i="4"/>
  <c r="BX1600" i="4" l="1"/>
  <c r="BY1601" i="4"/>
  <c r="BY1602" i="4" l="1"/>
  <c r="BX1601" i="4"/>
  <c r="BY1603" i="4" l="1"/>
  <c r="BX1602" i="4"/>
  <c r="BX1603" i="4" l="1"/>
  <c r="BY1604" i="4"/>
  <c r="BX1604" i="4" l="1"/>
  <c r="BY1605" i="4"/>
  <c r="BY1606" i="4" l="1"/>
  <c r="BX1605" i="4"/>
  <c r="BY1607" i="4" l="1"/>
  <c r="BX1606" i="4"/>
  <c r="BX1607" i="4" l="1"/>
  <c r="BY1608" i="4"/>
  <c r="BX1608" i="4" l="1"/>
  <c r="BY1609" i="4"/>
  <c r="BX1609" i="4" l="1"/>
  <c r="BY1610" i="4"/>
  <c r="BX1610" i="4" l="1"/>
  <c r="BY1611" i="4"/>
  <c r="BX1611" i="4" l="1"/>
  <c r="BY1612" i="4"/>
  <c r="BX1612" i="4" l="1"/>
  <c r="BY1613" i="4"/>
  <c r="BX1613" i="4" l="1"/>
  <c r="BY1614" i="4"/>
  <c r="BY1615" i="4" l="1"/>
  <c r="BX1614" i="4"/>
  <c r="BX1615" i="4" l="1"/>
  <c r="BY1616" i="4"/>
  <c r="BX1616" i="4" l="1"/>
  <c r="BY1617" i="4"/>
  <c r="BX1617" i="4" l="1"/>
  <c r="BY1618" i="4"/>
  <c r="BX1618" i="4" l="1"/>
  <c r="BY1619" i="4"/>
  <c r="BX1619" i="4" l="1"/>
  <c r="BY1620" i="4"/>
  <c r="BY1621" i="4" l="1"/>
  <c r="BX1620" i="4"/>
  <c r="BY1622" i="4" l="1"/>
  <c r="BX1621" i="4"/>
  <c r="BY1623" i="4" l="1"/>
  <c r="BX1622" i="4"/>
  <c r="BX1623" i="4" l="1"/>
  <c r="BY1624" i="4"/>
  <c r="BY1625" i="4" l="1"/>
  <c r="BX1624" i="4"/>
  <c r="BX1625" i="4" l="1"/>
  <c r="BY1626" i="4"/>
  <c r="BX1626" i="4" l="1"/>
  <c r="BY1627" i="4"/>
  <c r="BX1627" i="4" l="1"/>
  <c r="BY1628" i="4"/>
  <c r="BX1628" i="4" l="1"/>
  <c r="BY1629" i="4"/>
  <c r="BX1629" i="4" l="1"/>
  <c r="BY1630" i="4"/>
  <c r="BX1630" i="4" l="1"/>
  <c r="BY1631" i="4"/>
  <c r="BX1631" i="4" l="1"/>
  <c r="BY1632" i="4"/>
  <c r="BX1632" i="4" l="1"/>
  <c r="BY1633" i="4"/>
  <c r="BX1633" i="4" l="1"/>
  <c r="BY1634" i="4"/>
  <c r="BX1634" i="4" l="1"/>
  <c r="BY1635" i="4"/>
  <c r="BX1635" i="4" l="1"/>
  <c r="BY1636" i="4"/>
  <c r="BX1636" i="4" l="1"/>
  <c r="BY1637" i="4"/>
  <c r="BY1638" i="4" l="1"/>
  <c r="BX1637" i="4"/>
  <c r="BY1639" i="4" l="1"/>
  <c r="BX1638" i="4"/>
  <c r="BX1639" i="4" l="1"/>
  <c r="BY1640" i="4"/>
  <c r="BX1640" i="4" l="1"/>
  <c r="BY1641" i="4"/>
  <c r="BX1641" i="4" l="1"/>
  <c r="BY1642" i="4"/>
  <c r="BX1642" i="4" l="1"/>
  <c r="BY1643" i="4"/>
  <c r="BX1643" i="4" l="1"/>
  <c r="BY1644" i="4"/>
  <c r="BX1644" i="4" l="1"/>
  <c r="BY1645" i="4"/>
  <c r="BX1645" i="4" l="1"/>
  <c r="BY1646" i="4"/>
  <c r="BY1647" i="4" l="1"/>
  <c r="BX1646" i="4"/>
  <c r="BY1648" i="4" l="1"/>
  <c r="BX1647" i="4"/>
  <c r="BX1648" i="4" l="1"/>
  <c r="BY1649" i="4"/>
  <c r="BX1649" i="4" l="1"/>
  <c r="BY1650" i="4"/>
  <c r="BX1650" i="4" l="1"/>
  <c r="BY1651" i="4"/>
  <c r="BX1651" i="4" l="1"/>
  <c r="BY1652" i="4"/>
  <c r="BX1652" i="4" l="1"/>
  <c r="BY1653" i="4"/>
  <c r="BY1654" i="4" l="1"/>
  <c r="BX1653" i="4"/>
  <c r="BY1655" i="4" l="1"/>
  <c r="BX1654" i="4"/>
  <c r="BX1655" i="4" l="1"/>
  <c r="BY1656" i="4"/>
  <c r="BX1656" i="4" l="1"/>
  <c r="BY1657" i="4"/>
  <c r="BX1657" i="4" l="1"/>
  <c r="BY1658" i="4"/>
  <c r="BX1658" i="4" l="1"/>
  <c r="BY1659" i="4"/>
  <c r="BX1659" i="4" l="1"/>
  <c r="BY1660" i="4"/>
  <c r="BX1660" i="4" l="1"/>
  <c r="BY1661" i="4"/>
  <c r="BX1661" i="4" l="1"/>
  <c r="BY1662" i="4"/>
  <c r="BX1662" i="4" l="1"/>
  <c r="BY1663" i="4"/>
  <c r="BY1664" i="4" l="1"/>
  <c r="BX1663" i="4"/>
  <c r="BY1665" i="4" l="1"/>
  <c r="BX1664" i="4"/>
  <c r="BX1665" i="4" l="1"/>
  <c r="BY1666" i="4"/>
  <c r="BX1666" i="4" l="1"/>
  <c r="BY1667" i="4"/>
  <c r="BY1668" i="4" l="1"/>
  <c r="BX1667" i="4"/>
  <c r="BY1669" i="4" l="1"/>
  <c r="BX1668" i="4"/>
  <c r="BY1670" i="4" l="1"/>
  <c r="BX1669" i="4"/>
  <c r="BY1671" i="4" l="1"/>
  <c r="BX1670" i="4"/>
  <c r="BX1671" i="4" l="1"/>
  <c r="BY1672" i="4"/>
  <c r="BX1672" i="4" l="1"/>
  <c r="BY1673" i="4"/>
  <c r="BX1673" i="4" l="1"/>
  <c r="BY1674" i="4"/>
  <c r="BX1674" i="4" l="1"/>
  <c r="BY1675" i="4"/>
  <c r="BX1675" i="4" l="1"/>
  <c r="BY1676" i="4"/>
  <c r="BX1676" i="4" l="1"/>
  <c r="BY1677" i="4"/>
  <c r="BX1677" i="4" l="1"/>
  <c r="BY1678" i="4"/>
  <c r="BX1678" i="4" l="1"/>
  <c r="BY1679" i="4"/>
  <c r="BX1679" i="4" l="1"/>
  <c r="BY1680" i="4"/>
  <c r="BX1680" i="4" l="1"/>
  <c r="BY1681" i="4"/>
  <c r="BX1681" i="4" l="1"/>
  <c r="BY1682" i="4"/>
  <c r="BX1682" i="4" l="1"/>
  <c r="BY1683" i="4"/>
  <c r="BX1683" i="4" l="1"/>
  <c r="BY1684" i="4"/>
  <c r="BX1684" i="4" l="1"/>
  <c r="BY1685" i="4"/>
  <c r="BY1686" i="4" l="1"/>
  <c r="BX1685" i="4"/>
  <c r="BY1687" i="4" l="1"/>
  <c r="BX1686" i="4"/>
  <c r="BX1687" i="4" l="1"/>
  <c r="BY1688" i="4"/>
  <c r="BX1688" i="4" l="1"/>
  <c r="BY1689" i="4"/>
  <c r="BX1689" i="4" l="1"/>
  <c r="BY1690" i="4"/>
  <c r="BX1690" i="4" l="1"/>
  <c r="BY1691" i="4"/>
  <c r="BX1691" i="4" l="1"/>
  <c r="BY1692" i="4"/>
  <c r="BY1693" i="4" l="1"/>
  <c r="BX1692" i="4"/>
  <c r="BX1693" i="4" l="1"/>
  <c r="BY1694" i="4"/>
  <c r="BX1694" i="4" l="1"/>
  <c r="BY1695" i="4"/>
  <c r="BX1695" i="4" l="1"/>
  <c r="BY1696" i="4"/>
  <c r="BX1696" i="4" l="1"/>
  <c r="BY1697" i="4"/>
  <c r="BX1697" i="4" l="1"/>
  <c r="BY1698" i="4"/>
  <c r="BX1698" i="4" l="1"/>
  <c r="BY1699" i="4"/>
  <c r="BX1699" i="4" l="1"/>
  <c r="BY1700" i="4"/>
  <c r="BX1700" i="4" l="1"/>
  <c r="BY1701" i="4"/>
  <c r="BY1702" i="4" l="1"/>
  <c r="BX1701" i="4"/>
  <c r="BY1703" i="4" l="1"/>
  <c r="BX1702" i="4"/>
  <c r="BX1703" i="4" l="1"/>
  <c r="BY1704" i="4"/>
  <c r="BX1704" i="4" l="1"/>
  <c r="BY1705" i="4"/>
  <c r="BX1705" i="4" l="1"/>
  <c r="BY1706" i="4"/>
  <c r="BX1706" i="4" l="1"/>
  <c r="BY1707" i="4"/>
  <c r="BX1707" i="4" l="1"/>
  <c r="BY1708" i="4"/>
  <c r="BX1708" i="4" l="1"/>
  <c r="BY1709" i="4"/>
  <c r="BX1709" i="4" l="1"/>
  <c r="BY1710" i="4"/>
  <c r="BX1710" i="4" l="1"/>
  <c r="BY1711" i="4"/>
  <c r="BX1711" i="4" l="1"/>
  <c r="BY1712" i="4"/>
  <c r="BY1713" i="4" l="1"/>
  <c r="BX1712" i="4"/>
  <c r="BX1713" i="4" l="1"/>
  <c r="BY1714" i="4"/>
  <c r="BX1714" i="4" l="1"/>
  <c r="BY1715" i="4"/>
  <c r="BX1715" i="4" l="1"/>
  <c r="BY1716" i="4"/>
  <c r="BX1716" i="4" l="1"/>
  <c r="BY1717" i="4"/>
  <c r="BY1718" i="4" l="1"/>
  <c r="BX1717" i="4"/>
  <c r="BY1719" i="4" l="1"/>
  <c r="BX1718" i="4"/>
  <c r="BX1719" i="4" l="1"/>
  <c r="BY1720" i="4"/>
  <c r="BX1720" i="4" l="1"/>
  <c r="BY1721" i="4"/>
  <c r="BX1721" i="4" l="1"/>
  <c r="BY1722" i="4"/>
  <c r="BX1722" i="4" l="1"/>
  <c r="BY1723" i="4"/>
  <c r="BX1723" i="4" l="1"/>
  <c r="BY1724" i="4"/>
  <c r="BX1724" i="4" l="1"/>
  <c r="BY1725" i="4"/>
  <c r="BX1725" i="4" l="1"/>
  <c r="BY1726" i="4"/>
  <c r="BX1726" i="4" l="1"/>
  <c r="BY1727" i="4"/>
  <c r="BX1727" i="4" l="1"/>
  <c r="BY1728" i="4"/>
  <c r="BY1729" i="4" l="1"/>
  <c r="BX1728" i="4"/>
  <c r="BY1730" i="4" l="1"/>
  <c r="BX1729" i="4"/>
  <c r="BX1730" i="4" l="1"/>
  <c r="BY1731" i="4"/>
  <c r="BX1731" i="4" l="1"/>
  <c r="BY1732" i="4"/>
  <c r="BY1733" i="4" l="1"/>
  <c r="BX1732" i="4"/>
  <c r="BY1734" i="4" l="1"/>
  <c r="BX1733" i="4"/>
  <c r="BY1735" i="4" l="1"/>
  <c r="BX1734" i="4"/>
  <c r="BX1735" i="4" l="1"/>
  <c r="BY1736" i="4"/>
  <c r="BX1736" i="4" l="1"/>
  <c r="BY1737" i="4"/>
  <c r="BX1737" i="4" l="1"/>
  <c r="BY1738" i="4"/>
  <c r="BX1738" i="4" l="1"/>
  <c r="BY1739" i="4"/>
  <c r="BX1739" i="4" l="1"/>
  <c r="BY1740" i="4"/>
  <c r="BX1740" i="4" l="1"/>
  <c r="BY1741" i="4"/>
  <c r="BX1741" i="4" l="1"/>
  <c r="BY1742" i="4"/>
  <c r="BX1742" i="4" l="1"/>
  <c r="BY1743" i="4"/>
  <c r="BX1743" i="4" l="1"/>
  <c r="BY1744" i="4"/>
  <c r="BY1745" i="4" l="1"/>
  <c r="BX1744" i="4"/>
  <c r="BY1746" i="4" l="1"/>
  <c r="BX1745" i="4"/>
  <c r="BX1746" i="4" l="1"/>
  <c r="BY1747" i="4"/>
  <c r="BX1747" i="4" l="1"/>
  <c r="BY1748" i="4"/>
  <c r="BX1748" i="4" l="1"/>
  <c r="BY1749" i="4"/>
  <c r="BY1750" i="4" l="1"/>
  <c r="BX1749" i="4"/>
  <c r="BY1751" i="4" l="1"/>
  <c r="BX1750" i="4"/>
  <c r="BX1751" i="4" l="1"/>
  <c r="BY1752" i="4"/>
  <c r="BX1752" i="4" l="1"/>
  <c r="BY1753" i="4"/>
  <c r="BX1753" i="4" l="1"/>
  <c r="BY1754" i="4"/>
  <c r="BX1754" i="4" l="1"/>
  <c r="BY1755" i="4"/>
  <c r="BX1755" i="4" l="1"/>
  <c r="BY1756" i="4"/>
  <c r="BY1757" i="4" l="1"/>
  <c r="BX1756" i="4"/>
  <c r="BX1757" i="4" l="1"/>
  <c r="BY1758" i="4"/>
  <c r="BX1758" i="4" l="1"/>
  <c r="BY1759" i="4"/>
  <c r="BX1759" i="4" l="1"/>
  <c r="BY1760" i="4"/>
  <c r="BX1760" i="4" l="1"/>
  <c r="BY1761" i="4"/>
  <c r="BX1761" i="4" l="1"/>
  <c r="BY1762" i="4"/>
  <c r="BX1762" i="4" l="1"/>
  <c r="BY1763" i="4"/>
  <c r="BX1763" i="4" l="1"/>
  <c r="BY1764" i="4"/>
  <c r="BX1764" i="4" l="1"/>
  <c r="BY1765" i="4"/>
  <c r="BY1766" i="4" l="1"/>
  <c r="BX1765" i="4"/>
  <c r="BY1767" i="4" l="1"/>
  <c r="BX1766" i="4"/>
  <c r="BX1767" i="4" l="1"/>
  <c r="BY1768" i="4"/>
  <c r="BX1768" i="4" l="1"/>
  <c r="BY1769" i="4"/>
  <c r="BX1769" i="4" l="1"/>
  <c r="BY1770" i="4"/>
  <c r="BX1770" i="4" l="1"/>
  <c r="BY1771" i="4"/>
  <c r="BX1771" i="4" l="1"/>
  <c r="BY1772" i="4"/>
  <c r="BY1773" i="4" l="1"/>
  <c r="BX1772" i="4"/>
  <c r="BY1774" i="4" l="1"/>
  <c r="BX1773" i="4"/>
  <c r="BX1774" i="4" l="1"/>
  <c r="BY1775" i="4"/>
  <c r="BY1776" i="4" l="1"/>
  <c r="BX1775" i="4"/>
  <c r="BY1777" i="4" l="1"/>
  <c r="BX1776" i="4"/>
  <c r="BX1777" i="4" l="1"/>
  <c r="BY1778" i="4"/>
  <c r="BX1778" i="4" l="1"/>
  <c r="BY1779" i="4"/>
  <c r="BX1779" i="4" l="1"/>
  <c r="BY1780" i="4"/>
  <c r="BX1780" i="4" l="1"/>
  <c r="BY1781" i="4"/>
  <c r="BY1782" i="4" l="1"/>
  <c r="BX1781" i="4"/>
  <c r="BY1783" i="4" l="1"/>
  <c r="BX1782" i="4"/>
  <c r="BX1783" i="4" l="1"/>
  <c r="BY1784" i="4"/>
  <c r="BX1784" i="4" l="1"/>
  <c r="BY1785" i="4"/>
  <c r="BX1785" i="4" l="1"/>
  <c r="BY1786" i="4"/>
  <c r="BX1786" i="4" l="1"/>
  <c r="BY1787" i="4"/>
  <c r="BX1787" i="4" l="1"/>
  <c r="BY1788" i="4"/>
  <c r="BX1788" i="4" l="1"/>
  <c r="BY1789" i="4"/>
  <c r="BX1789" i="4" l="1"/>
  <c r="BY1790" i="4"/>
  <c r="BX1790" i="4" l="1"/>
  <c r="BY1791" i="4"/>
  <c r="BX1791" i="4" l="1"/>
  <c r="BY1792" i="4"/>
  <c r="BX1792" i="4" l="1"/>
  <c r="BY1793" i="4"/>
  <c r="BY1794" i="4" l="1"/>
  <c r="BX1793" i="4"/>
  <c r="BX1794" i="4" l="1"/>
  <c r="BY1795" i="4"/>
  <c r="BY1796" i="4" l="1"/>
  <c r="BX1795" i="4"/>
  <c r="BY1797" i="4" l="1"/>
  <c r="BX1796" i="4"/>
  <c r="BY1798" i="4" l="1"/>
  <c r="BX1797" i="4"/>
  <c r="BY1799" i="4" l="1"/>
  <c r="BX1798" i="4"/>
  <c r="BX1799" i="4" l="1"/>
  <c r="BY1800" i="4"/>
  <c r="BX1800" i="4" l="1"/>
  <c r="BY1801" i="4"/>
  <c r="BX1801" i="4" l="1"/>
  <c r="BY1802" i="4"/>
  <c r="BX1802" i="4" l="1"/>
  <c r="BY1803" i="4"/>
  <c r="BX1803" i="4" l="1"/>
  <c r="BY1804" i="4"/>
  <c r="BX1804" i="4" l="1"/>
  <c r="BY1805" i="4"/>
  <c r="BX1805" i="4" l="1"/>
  <c r="BY1806" i="4"/>
  <c r="BX1806" i="4" l="1"/>
  <c r="BY1807" i="4"/>
  <c r="BX1807" i="4" l="1"/>
  <c r="BY1808" i="4"/>
  <c r="BX1808" i="4" l="1"/>
  <c r="BY1809" i="4"/>
  <c r="BX1809" i="4" l="1"/>
  <c r="BY1810" i="4"/>
  <c r="BX1810" i="4" l="1"/>
  <c r="BY1811" i="4"/>
  <c r="BY1812" i="4" l="1"/>
  <c r="BX1811" i="4"/>
  <c r="BY1813" i="4" l="1"/>
  <c r="BX1812" i="4"/>
  <c r="BY1814" i="4" l="1"/>
  <c r="BX1813" i="4"/>
  <c r="BY1815" i="4" l="1"/>
  <c r="BX1814" i="4"/>
  <c r="BX1815" i="4" l="1"/>
  <c r="BY1816" i="4"/>
  <c r="BX1816" i="4" l="1"/>
  <c r="BY1817" i="4"/>
  <c r="BX1817" i="4" l="1"/>
  <c r="BY1818" i="4"/>
  <c r="BX1818" i="4" l="1"/>
  <c r="BY1819" i="4"/>
  <c r="BY1820" i="4" l="1"/>
  <c r="BX1819" i="4"/>
  <c r="BX1820" i="4" l="1"/>
  <c r="BY1821" i="4"/>
  <c r="BX1821" i="4" l="1"/>
  <c r="BY1822" i="4"/>
  <c r="BX1822" i="4" l="1"/>
  <c r="BY1823" i="4"/>
  <c r="BX1823" i="4" l="1"/>
  <c r="BY1824" i="4"/>
  <c r="BX1824" i="4" l="1"/>
  <c r="BY1825" i="4"/>
  <c r="BX1825" i="4" l="1"/>
  <c r="BY1826" i="4"/>
  <c r="BX1826" i="4" l="1"/>
  <c r="BY1827" i="4"/>
  <c r="BX1827" i="4" l="1"/>
  <c r="BY1828" i="4"/>
  <c r="BX1828" i="4" l="1"/>
  <c r="BY1829" i="4"/>
  <c r="BY1830" i="4" l="1"/>
  <c r="BX1829" i="4"/>
  <c r="BY1831" i="4" l="1"/>
  <c r="BX1830" i="4"/>
  <c r="BX1831" i="4" l="1"/>
  <c r="BY1832" i="4"/>
  <c r="BX1832" i="4" l="1"/>
  <c r="BY1833" i="4"/>
  <c r="BX1833" i="4" l="1"/>
  <c r="BY1834" i="4"/>
  <c r="BX1834" i="4" l="1"/>
  <c r="BY1835" i="4"/>
  <c r="BX1835" i="4" l="1"/>
  <c r="BY1836" i="4"/>
  <c r="BX1836" i="4" l="1"/>
  <c r="BY1837" i="4"/>
  <c r="BY1838" i="4" l="1"/>
  <c r="BX1837" i="4"/>
  <c r="BY1839" i="4" l="1"/>
  <c r="BX1838" i="4"/>
  <c r="BX1839" i="4" l="1"/>
  <c r="BY1840" i="4"/>
  <c r="BX1840" i="4" l="1"/>
  <c r="BY1841" i="4"/>
  <c r="BX1841" i="4" l="1"/>
  <c r="BY1842" i="4"/>
  <c r="BX1842" i="4" l="1"/>
  <c r="BY1843" i="4"/>
  <c r="BX1843" i="4" l="1"/>
  <c r="BY1844" i="4"/>
  <c r="BX1844" i="4" l="1"/>
  <c r="BY1845" i="4"/>
  <c r="BY1846" i="4" l="1"/>
  <c r="BX1845" i="4"/>
  <c r="BY1847" i="4" l="1"/>
  <c r="BX1846" i="4"/>
  <c r="BX1847" i="4" l="1"/>
  <c r="BY1848" i="4"/>
  <c r="BX1848" i="4" l="1"/>
  <c r="BY1849" i="4"/>
  <c r="BY1850" i="4" l="1"/>
  <c r="BX1849" i="4"/>
  <c r="BX1850" i="4" l="1"/>
  <c r="BY1851" i="4"/>
  <c r="BX1851" i="4" l="1"/>
  <c r="BY1852" i="4"/>
  <c r="BX1852" i="4" l="1"/>
  <c r="BY1853" i="4"/>
  <c r="BX1853" i="4" l="1"/>
  <c r="BY1854" i="4"/>
  <c r="BX1854" i="4" l="1"/>
  <c r="BY1855" i="4"/>
  <c r="BX1855" i="4" l="1"/>
  <c r="BY1856" i="4"/>
  <c r="BY1857" i="4" l="1"/>
  <c r="BX1856" i="4"/>
  <c r="BX1857" i="4" l="1"/>
  <c r="BY1858" i="4"/>
  <c r="BX1858" i="4" l="1"/>
  <c r="BY1859" i="4"/>
  <c r="BX1859" i="4" l="1"/>
  <c r="BY1860" i="4"/>
  <c r="BX1860" i="4" l="1"/>
  <c r="BY1861" i="4"/>
  <c r="BY1862" i="4" l="1"/>
  <c r="BX1861" i="4"/>
  <c r="BY1863" i="4" l="1"/>
  <c r="BX1862" i="4"/>
  <c r="BX1863" i="4" l="1"/>
  <c r="BY1864" i="4"/>
  <c r="BX1864" i="4" l="1"/>
  <c r="BY1865" i="4"/>
  <c r="BX1865" i="4" l="1"/>
  <c r="BY1866" i="4"/>
  <c r="BX1866" i="4" l="1"/>
  <c r="BY1867" i="4"/>
  <c r="BX1867" i="4" l="1"/>
  <c r="BY1868" i="4"/>
  <c r="BX1868" i="4" l="1"/>
  <c r="BY1869" i="4"/>
  <c r="BX1869" i="4" l="1"/>
  <c r="BY1870" i="4"/>
  <c r="BX1870" i="4" l="1"/>
  <c r="BY1871" i="4"/>
  <c r="BY1872" i="4" l="1"/>
  <c r="BX1871" i="4"/>
  <c r="BY1873" i="4" l="1"/>
  <c r="BX1872" i="4"/>
  <c r="BY1874" i="4" l="1"/>
  <c r="BX1873" i="4"/>
  <c r="BY1875" i="4" l="1"/>
  <c r="BX1874" i="4"/>
  <c r="BY1876" i="4" l="1"/>
  <c r="BX1875" i="4"/>
  <c r="BX1876" i="4" l="1"/>
  <c r="BY1877" i="4"/>
  <c r="BY1878" i="4" l="1"/>
  <c r="BX1877" i="4"/>
  <c r="BY1879" i="4" l="1"/>
  <c r="BX1878" i="4"/>
  <c r="BX1879" i="4" l="1"/>
  <c r="BY1880" i="4"/>
  <c r="BX1880" i="4" l="1"/>
  <c r="BY1881" i="4"/>
  <c r="BX1881" i="4" l="1"/>
  <c r="BY1882" i="4"/>
  <c r="BX1882" i="4" l="1"/>
  <c r="BY1883" i="4"/>
  <c r="BX1883" i="4" l="1"/>
  <c r="BY1884" i="4"/>
  <c r="BX1884" i="4" l="1"/>
  <c r="BY1885" i="4"/>
  <c r="BX1885" i="4" l="1"/>
  <c r="BY1886" i="4"/>
  <c r="BX1886" i="4" l="1"/>
  <c r="BY1887" i="4"/>
  <c r="BX1887" i="4" l="1"/>
  <c r="BY1888" i="4"/>
  <c r="BX1888" i="4" l="1"/>
  <c r="BY1889" i="4"/>
  <c r="BX1889" i="4" l="1"/>
  <c r="BY1890" i="4"/>
  <c r="BX1890" i="4" l="1"/>
  <c r="BY1891" i="4"/>
  <c r="BX1891" i="4" l="1"/>
  <c r="BY1892" i="4"/>
  <c r="BY1893" i="4" l="1"/>
  <c r="BX1892" i="4"/>
  <c r="BY1894" i="4" l="1"/>
  <c r="BX1893" i="4"/>
  <c r="BY1895" i="4" l="1"/>
  <c r="BX1894" i="4"/>
  <c r="BX1895" i="4" l="1"/>
  <c r="BY1896" i="4"/>
  <c r="BX1896" i="4" l="1"/>
  <c r="BY1897" i="4"/>
  <c r="BX1897" i="4" l="1"/>
  <c r="BY1898" i="4"/>
  <c r="BX1898" i="4" l="1"/>
  <c r="BY1899" i="4"/>
  <c r="BX1899" i="4" l="1"/>
  <c r="BY1900" i="4"/>
  <c r="BX1900" i="4" l="1"/>
  <c r="BY1901" i="4"/>
  <c r="BX1901" i="4" l="1"/>
  <c r="BY1902" i="4"/>
  <c r="BX1902" i="4" l="1"/>
  <c r="BY1903" i="4"/>
  <c r="BX1903" i="4" l="1"/>
  <c r="BY1904" i="4"/>
  <c r="BX1904" i="4" l="1"/>
  <c r="BY1905" i="4"/>
  <c r="BX1905" i="4" l="1"/>
  <c r="BY1906" i="4"/>
  <c r="BX1906" i="4" l="1"/>
  <c r="BY1907" i="4"/>
  <c r="BX1907" i="4" l="1"/>
  <c r="BY1908" i="4"/>
  <c r="BY1909" i="4" l="1"/>
  <c r="BX1908" i="4"/>
  <c r="BY1910" i="4" l="1"/>
  <c r="BX1909" i="4"/>
  <c r="BY1911" i="4" l="1"/>
  <c r="BX1910" i="4"/>
  <c r="BX1911" i="4" l="1"/>
  <c r="BY1912" i="4"/>
  <c r="BX1912" i="4" l="1"/>
  <c r="BY1913" i="4"/>
  <c r="BX1913" i="4" l="1"/>
  <c r="BY1914" i="4"/>
  <c r="BX1914" i="4" l="1"/>
  <c r="BY1915" i="4"/>
  <c r="BX1915" i="4" l="1"/>
  <c r="BY1916" i="4"/>
  <c r="BX1916" i="4" l="1"/>
  <c r="BY1917" i="4"/>
  <c r="BX1917" i="4" l="1"/>
  <c r="BY1918" i="4"/>
  <c r="BX1918" i="4" l="1"/>
  <c r="BY1919" i="4"/>
  <c r="BX1919" i="4" l="1"/>
  <c r="BY1920" i="4"/>
  <c r="BX1920" i="4" l="1"/>
  <c r="BY1921" i="4"/>
  <c r="BX1921" i="4" l="1"/>
  <c r="BY1922" i="4"/>
  <c r="BX1922" i="4" l="1"/>
  <c r="BY1923" i="4"/>
  <c r="BX1923" i="4" l="1"/>
  <c r="BY1924" i="4"/>
  <c r="BX1924" i="4" l="1"/>
  <c r="BY1925" i="4"/>
  <c r="BY1926" i="4" l="1"/>
  <c r="BX1925" i="4"/>
  <c r="BX1926" i="4" l="1"/>
  <c r="BY1927" i="4"/>
  <c r="BX1927" i="4" l="1"/>
  <c r="BY1928" i="4"/>
  <c r="BX1928" i="4" l="1"/>
  <c r="BY1929" i="4"/>
  <c r="BX1929" i="4" l="1"/>
  <c r="BY1930" i="4"/>
  <c r="BY1931" i="4" l="1"/>
  <c r="BX1930" i="4"/>
  <c r="BY1932" i="4" l="1"/>
  <c r="BX1931" i="4"/>
  <c r="BX1932" i="4" l="1"/>
  <c r="BY1933" i="4"/>
  <c r="BX1933" i="4" l="1"/>
  <c r="BY1934" i="4"/>
  <c r="BX1934" i="4" l="1"/>
  <c r="BY1935" i="4"/>
  <c r="BX1935" i="4" l="1"/>
  <c r="BY1936" i="4"/>
  <c r="BX1936" i="4" l="1"/>
  <c r="BY1937" i="4"/>
  <c r="BX1937" i="4" l="1"/>
  <c r="BY1938" i="4"/>
  <c r="BY1939" i="4" l="1"/>
  <c r="BX1938" i="4"/>
  <c r="BY1940" i="4" l="1"/>
  <c r="BX1939" i="4"/>
  <c r="BX1940" i="4" l="1"/>
  <c r="BY1941" i="4"/>
  <c r="BX1941" i="4" l="1"/>
  <c r="BY1942" i="4"/>
  <c r="BX1942" i="4" l="1"/>
  <c r="BY1943" i="4"/>
  <c r="BX1943" i="4" l="1"/>
  <c r="BY1944" i="4"/>
  <c r="BX1944" i="4" l="1"/>
  <c r="BY1945" i="4"/>
  <c r="BX1945" i="4" l="1"/>
  <c r="BY1946" i="4"/>
  <c r="BY1947" i="4" l="1"/>
  <c r="BX1946" i="4"/>
  <c r="BY1948" i="4" l="1"/>
  <c r="BX1947" i="4"/>
  <c r="BX1948" i="4" l="1"/>
  <c r="BY1949" i="4"/>
  <c r="BX1949" i="4" l="1"/>
  <c r="BY1950" i="4"/>
  <c r="BX1950" i="4" l="1"/>
  <c r="BY1951" i="4"/>
  <c r="BX1951" i="4" l="1"/>
  <c r="BY1952" i="4"/>
  <c r="BX1952" i="4" l="1"/>
  <c r="BY1953" i="4"/>
  <c r="BX1953" i="4" l="1"/>
  <c r="BY1954" i="4"/>
  <c r="BX1954" i="4" l="1"/>
  <c r="BY1955" i="4"/>
  <c r="BX1955" i="4" l="1"/>
  <c r="BY1956" i="4"/>
  <c r="BX1956" i="4" l="1"/>
  <c r="BY1957" i="4"/>
  <c r="BX1957" i="4" l="1"/>
  <c r="BY1958" i="4"/>
  <c r="BX1958" i="4" l="1"/>
  <c r="BY1959" i="4"/>
  <c r="BX1959" i="4" l="1"/>
  <c r="BY1960" i="4"/>
  <c r="BY1961" i="4" l="1"/>
  <c r="BX1960" i="4"/>
  <c r="BY1962" i="4" l="1"/>
  <c r="BX1961" i="4"/>
  <c r="BY1963" i="4" l="1"/>
  <c r="BX1962" i="4"/>
  <c r="BY1964" i="4" l="1"/>
  <c r="BX1963" i="4"/>
  <c r="BX1964" i="4" l="1"/>
  <c r="BY1965" i="4"/>
  <c r="BX1965" i="4" l="1"/>
  <c r="BY1966" i="4"/>
  <c r="BX1966" i="4" l="1"/>
  <c r="BY1967" i="4"/>
  <c r="BX1967" i="4" l="1"/>
  <c r="BY1968" i="4"/>
  <c r="BX1968" i="4" l="1"/>
  <c r="BY1969" i="4"/>
  <c r="BX1969" i="4" l="1"/>
  <c r="BY1970" i="4"/>
  <c r="BX1970" i="4" l="1"/>
  <c r="BY1971" i="4"/>
  <c r="BX1971" i="4" l="1"/>
  <c r="BY1972" i="4"/>
  <c r="BX1972" i="4" l="1"/>
  <c r="BY1973" i="4"/>
  <c r="BX1973" i="4" l="1"/>
  <c r="BY1974" i="4"/>
  <c r="BX1974" i="4" l="1"/>
  <c r="BY1975" i="4"/>
  <c r="BX1975" i="4" l="1"/>
  <c r="BY1976" i="4"/>
  <c r="BX1976" i="4" l="1"/>
  <c r="BY1977" i="4"/>
  <c r="BX1977" i="4" l="1"/>
  <c r="BY1978" i="4"/>
  <c r="BY1979" i="4" l="1"/>
  <c r="BX1978" i="4"/>
  <c r="BY1980" i="4" l="1"/>
  <c r="BX1979" i="4"/>
  <c r="BX1980" i="4" l="1"/>
  <c r="BY1981" i="4"/>
  <c r="BX1981" i="4" l="1"/>
  <c r="BY1982" i="4"/>
  <c r="BX1982" i="4" l="1"/>
  <c r="BY1983" i="4"/>
  <c r="BX1983" i="4" l="1"/>
  <c r="BY1984" i="4"/>
  <c r="BX1984" i="4" l="1"/>
  <c r="BY1985" i="4"/>
  <c r="BX1985" i="4" l="1"/>
  <c r="BY1986" i="4"/>
  <c r="BX1986" i="4" l="1"/>
  <c r="BY1987" i="4"/>
  <c r="BX1987" i="4" l="1"/>
  <c r="BY1988" i="4"/>
  <c r="BX1988" i="4" l="1"/>
  <c r="BY1989" i="4"/>
  <c r="BY1990" i="4" l="1"/>
  <c r="BX1989" i="4"/>
  <c r="BX1990" i="4" l="1"/>
  <c r="BY1991" i="4"/>
  <c r="BX1991" i="4" l="1"/>
  <c r="BY1992" i="4"/>
  <c r="BX1992" i="4" l="1"/>
  <c r="BY1993" i="4"/>
  <c r="BX1993" i="4" l="1"/>
  <c r="BY1994" i="4"/>
  <c r="BY1995" i="4" l="1"/>
  <c r="BX1994" i="4"/>
  <c r="BY1996" i="4" l="1"/>
  <c r="BX1995" i="4"/>
  <c r="BX1996" i="4" l="1"/>
  <c r="BY1997" i="4"/>
  <c r="BX1997" i="4" l="1"/>
  <c r="BY1998" i="4"/>
  <c r="BX1998" i="4" l="1"/>
  <c r="BY1999" i="4"/>
  <c r="BX1999" i="4" l="1"/>
  <c r="BY2000" i="4"/>
  <c r="BX2000" i="4" l="1"/>
  <c r="BY2001" i="4"/>
  <c r="BX2001" i="4" l="1"/>
  <c r="BY2002" i="4"/>
  <c r="BX2002" i="4" l="1"/>
  <c r="BY2003" i="4"/>
  <c r="BX2003" i="4" l="1"/>
  <c r="BY2004" i="4"/>
  <c r="BX2004" i="4" l="1"/>
  <c r="BY2005" i="4"/>
  <c r="BX2005" i="4" l="1"/>
  <c r="BY2006" i="4"/>
  <c r="BX2006" i="4" l="1"/>
  <c r="BY2007" i="4"/>
  <c r="BX2007" i="4" l="1"/>
  <c r="BY2008" i="4"/>
  <c r="BX2008" i="4" l="1"/>
  <c r="BY2009" i="4"/>
  <c r="BX2009" i="4" l="1"/>
  <c r="BY2010" i="4"/>
  <c r="BY2011" i="4" l="1"/>
  <c r="BX2010" i="4"/>
  <c r="BY2012" i="4" l="1"/>
  <c r="BX2011" i="4"/>
  <c r="BX2012" i="4" l="1"/>
  <c r="BY2013" i="4"/>
  <c r="BX2013" i="4" l="1"/>
  <c r="BY2014" i="4"/>
  <c r="BX2014" i="4" l="1"/>
  <c r="BY2015" i="4"/>
  <c r="BX2015" i="4" l="1"/>
  <c r="BY2016" i="4"/>
  <c r="BX2016" i="4" l="1"/>
  <c r="BY2017" i="4"/>
  <c r="BY2018" i="4" l="1"/>
  <c r="BX2017" i="4"/>
  <c r="BX2018" i="4" l="1"/>
  <c r="BY2019" i="4"/>
  <c r="BX2019" i="4" l="1"/>
  <c r="BY2020" i="4"/>
  <c r="BX2020" i="4" l="1"/>
  <c r="BY2021" i="4"/>
  <c r="BX2021" i="4" l="1"/>
  <c r="BY2022" i="4"/>
  <c r="BX2022" i="4" l="1"/>
  <c r="BY2023" i="4"/>
  <c r="BX2023" i="4" l="1"/>
  <c r="BY2024" i="4"/>
  <c r="BY2025" i="4" l="1"/>
  <c r="BX2024" i="4"/>
  <c r="BX2025" i="4" l="1"/>
  <c r="BY2026" i="4"/>
  <c r="BY2027" i="4" l="1"/>
  <c r="BX2026" i="4"/>
  <c r="BY2028" i="4" l="1"/>
  <c r="BX2027" i="4"/>
  <c r="BX2028" i="4" l="1"/>
  <c r="BY2029" i="4"/>
  <c r="BX2029" i="4" l="1"/>
  <c r="BY2030" i="4"/>
  <c r="BX2030" i="4" l="1"/>
  <c r="BY2031" i="4"/>
  <c r="BX2031" i="4" l="1"/>
  <c r="BY2032" i="4"/>
  <c r="BX2032" i="4" l="1"/>
  <c r="BY2033" i="4"/>
  <c r="BX2033" i="4" l="1"/>
  <c r="BY2034" i="4"/>
  <c r="BX2034" i="4" l="1"/>
  <c r="BY2035" i="4"/>
  <c r="BX2035" i="4" l="1"/>
  <c r="BY2036" i="4"/>
  <c r="BX2036" i="4" l="1"/>
  <c r="BY2037" i="4"/>
  <c r="BY2038" i="4" l="1"/>
  <c r="BX2037" i="4"/>
  <c r="BY2039" i="4" l="1"/>
  <c r="BX2038" i="4"/>
  <c r="BY2040" i="4" l="1"/>
  <c r="BX2039" i="4"/>
  <c r="BX2040" i="4" l="1"/>
  <c r="BY2041" i="4"/>
  <c r="BX2041" i="4" l="1"/>
  <c r="BY2042" i="4"/>
  <c r="BY2043" i="4" l="1"/>
  <c r="BX2042" i="4"/>
  <c r="BY2044" i="4" l="1"/>
  <c r="BX2043" i="4"/>
  <c r="BX2044" i="4" l="1"/>
  <c r="BY2045" i="4"/>
  <c r="BX2045" i="4" l="1"/>
  <c r="BY2046" i="4"/>
  <c r="BX2046" i="4" l="1"/>
  <c r="BY2047" i="4"/>
  <c r="BX2047" i="4" l="1"/>
  <c r="BY2048" i="4"/>
  <c r="BX2048" i="4" l="1"/>
  <c r="BY2049" i="4"/>
  <c r="BX2049" i="4" l="1"/>
  <c r="BY2050" i="4"/>
  <c r="BX2050" i="4" l="1"/>
  <c r="BY2051" i="4"/>
  <c r="BX2051" i="4" l="1"/>
  <c r="BY2052" i="4"/>
  <c r="BX2052" i="4" l="1"/>
  <c r="BY2053" i="4"/>
  <c r="BX2053" i="4" l="1"/>
  <c r="BY2054" i="4"/>
  <c r="BX2054" i="4" l="1"/>
  <c r="BY2055" i="4"/>
  <c r="BX2055" i="4" l="1"/>
  <c r="BY2056" i="4"/>
  <c r="BX2056" i="4" l="1"/>
  <c r="BY2057" i="4"/>
  <c r="BY2058" i="4" l="1"/>
  <c r="BX2057" i="4"/>
  <c r="BY2059" i="4" l="1"/>
  <c r="BX2058" i="4"/>
  <c r="BY2060" i="4" l="1"/>
  <c r="BX2059" i="4"/>
  <c r="BX2060" i="4" l="1"/>
  <c r="BY2061" i="4"/>
  <c r="BX2061" i="4" l="1"/>
  <c r="BY2062" i="4"/>
  <c r="BX2062" i="4" l="1"/>
  <c r="BY2063" i="4"/>
  <c r="BX2063" i="4" l="1"/>
  <c r="BY2064" i="4"/>
  <c r="BX2064" i="4" l="1"/>
  <c r="BY2065" i="4"/>
  <c r="BY2066" i="4" l="1"/>
  <c r="BX2065" i="4"/>
  <c r="BY2067" i="4" l="1"/>
  <c r="BX2066" i="4"/>
  <c r="BX2067" i="4" l="1"/>
  <c r="BY2068" i="4"/>
  <c r="BX2068" i="4" l="1"/>
  <c r="BY2069" i="4"/>
  <c r="BX2069" i="4" l="1"/>
  <c r="BY2070" i="4"/>
  <c r="BX2070" i="4" l="1"/>
  <c r="BY2071" i="4"/>
  <c r="BX2071" i="4" l="1"/>
  <c r="BY2072" i="4"/>
  <c r="BX2072" i="4" l="1"/>
  <c r="BY2073" i="4"/>
  <c r="BX2073" i="4" l="1"/>
  <c r="BY2074" i="4"/>
  <c r="BY2075" i="4" l="1"/>
  <c r="BX2074" i="4"/>
  <c r="BY2076" i="4" l="1"/>
  <c r="BX2075" i="4"/>
  <c r="BX2076" i="4" l="1"/>
  <c r="BY2077" i="4"/>
  <c r="BX2077" i="4" l="1"/>
  <c r="BY2078" i="4"/>
  <c r="BX2078" i="4" l="1"/>
  <c r="BY2079" i="4"/>
  <c r="BX2079" i="4" l="1"/>
  <c r="BY2080" i="4"/>
  <c r="BX2080" i="4" l="1"/>
  <c r="BY2081" i="4"/>
  <c r="BX2081" i="4" l="1"/>
  <c r="BY2082" i="4"/>
  <c r="BX2082" i="4" l="1"/>
  <c r="BY2083" i="4"/>
  <c r="BX2083" i="4" l="1"/>
  <c r="BY2084" i="4"/>
  <c r="BX2084" i="4" l="1"/>
  <c r="BY2085" i="4"/>
  <c r="BX2085" i="4" l="1"/>
  <c r="BY2086" i="4"/>
  <c r="BY2087" i="4" l="1"/>
  <c r="BX2086" i="4"/>
  <c r="BY2088" i="4" l="1"/>
  <c r="BX2087" i="4"/>
  <c r="BX2088" i="4" l="1"/>
  <c r="BY2089" i="4"/>
  <c r="BX2089" i="4" l="1"/>
  <c r="BY2090" i="4"/>
  <c r="BY2091" i="4" l="1"/>
  <c r="BX2090" i="4"/>
  <c r="BY2092" i="4" l="1"/>
  <c r="BX2091" i="4"/>
  <c r="BX2092" i="4" l="1"/>
  <c r="BY2093" i="4"/>
  <c r="BX2093" i="4" l="1"/>
  <c r="BY2094" i="4"/>
  <c r="BX2094" i="4" l="1"/>
  <c r="BY2095" i="4"/>
  <c r="BX2095" i="4" l="1"/>
  <c r="BY2096" i="4"/>
  <c r="BX2096" i="4" l="1"/>
  <c r="BY2097" i="4"/>
  <c r="BX2097" i="4" l="1"/>
  <c r="BY2098" i="4"/>
  <c r="BX2098" i="4" l="1"/>
  <c r="BY2099" i="4"/>
  <c r="BX2099" i="4" l="1"/>
  <c r="BY2100" i="4"/>
  <c r="BY2101" i="4" l="1"/>
  <c r="BX2100" i="4"/>
  <c r="BY2102" i="4" l="1"/>
  <c r="BX2101" i="4"/>
  <c r="BY2103" i="4" l="1"/>
  <c r="BX2102" i="4"/>
  <c r="BX2103" i="4" l="1"/>
  <c r="BY2104" i="4"/>
  <c r="BX2104" i="4" l="1"/>
  <c r="BY2105" i="4"/>
  <c r="BX2105" i="4" l="1"/>
  <c r="BY2106" i="4"/>
  <c r="BY2107" i="4" l="1"/>
  <c r="BX2106" i="4"/>
  <c r="BY2108" i="4" l="1"/>
  <c r="BX2107" i="4"/>
  <c r="BX2108" i="4" l="1"/>
  <c r="BY2109" i="4"/>
  <c r="BX2109" i="4" l="1"/>
  <c r="BY2110" i="4"/>
  <c r="BX2110" i="4" l="1"/>
  <c r="BY2111" i="4"/>
  <c r="BX2111" i="4" l="1"/>
  <c r="BY2112" i="4"/>
  <c r="BX2112" i="4" l="1"/>
  <c r="BY2113" i="4"/>
  <c r="BX2113" i="4" l="1"/>
  <c r="BY2114" i="4"/>
  <c r="BY2115" i="4" l="1"/>
  <c r="BX2114" i="4"/>
  <c r="BX2115" i="4" l="1"/>
  <c r="BY2116" i="4"/>
  <c r="BX2116" i="4" l="1"/>
  <c r="BY2117" i="4"/>
  <c r="BX2117" i="4" l="1"/>
  <c r="BY2118" i="4"/>
  <c r="BX2118" i="4" l="1"/>
  <c r="BY2119" i="4"/>
  <c r="BX2119" i="4" l="1"/>
  <c r="BY2120" i="4"/>
  <c r="BX2120" i="4" l="1"/>
  <c r="BY2121" i="4"/>
  <c r="BX2121" i="4" l="1"/>
  <c r="BY2122" i="4"/>
  <c r="BY2123" i="4" l="1"/>
  <c r="BX2122" i="4"/>
  <c r="BY2124" i="4" l="1"/>
  <c r="BX2123" i="4"/>
  <c r="BX2124" i="4" l="1"/>
  <c r="BY2125" i="4"/>
  <c r="BX2125" i="4" l="1"/>
  <c r="BY2126" i="4"/>
  <c r="BX2126" i="4" l="1"/>
  <c r="BY2127" i="4"/>
  <c r="BX2127" i="4" l="1"/>
  <c r="BY2128" i="4"/>
  <c r="BX2128" i="4" l="1"/>
  <c r="BY2129" i="4"/>
  <c r="BX2129" i="4" l="1"/>
  <c r="BY2130" i="4"/>
  <c r="BX2130" i="4" l="1"/>
  <c r="BY2131" i="4"/>
  <c r="BX2131" i="4" l="1"/>
  <c r="BY2132" i="4"/>
  <c r="BX2132" i="4" l="1"/>
  <c r="BY2133" i="4"/>
  <c r="BX2133" i="4" l="1"/>
  <c r="BY2134" i="4"/>
  <c r="BY2135" i="4" l="1"/>
  <c r="BX2134" i="4"/>
  <c r="BY2136" i="4" l="1"/>
  <c r="BX2135" i="4"/>
  <c r="BY2137" i="4" l="1"/>
  <c r="BX2136" i="4"/>
  <c r="BX2137" i="4" l="1"/>
  <c r="BY2138" i="4"/>
  <c r="BY2139" i="4" l="1"/>
  <c r="BX2138" i="4"/>
  <c r="BY2140" i="4" l="1"/>
  <c r="BX2139" i="4"/>
  <c r="BX2140" i="4" l="1"/>
  <c r="BY2141" i="4"/>
  <c r="BX2141" i="4" l="1"/>
  <c r="BY2142" i="4"/>
  <c r="BX2142" i="4" l="1"/>
  <c r="BY2143" i="4"/>
  <c r="BX2143" i="4" l="1"/>
  <c r="BY2144" i="4"/>
  <c r="BX2144" i="4" l="1"/>
  <c r="BY2145" i="4"/>
  <c r="BX2145" i="4" l="1"/>
  <c r="BY2146" i="4"/>
  <c r="BX2146" i="4" l="1"/>
  <c r="BY2147" i="4"/>
  <c r="BX2147" i="4" l="1"/>
  <c r="BY2148" i="4"/>
  <c r="BX2148" i="4" l="1"/>
  <c r="BY2149" i="4"/>
  <c r="BX2149" i="4" l="1"/>
  <c r="BY2150" i="4"/>
  <c r="BX2150" i="4" l="1"/>
  <c r="BY2151" i="4"/>
  <c r="BX2151" i="4" l="1"/>
  <c r="BY2152" i="4"/>
  <c r="BX2152" i="4" l="1"/>
  <c r="BY2153" i="4"/>
  <c r="BX2153" i="4" l="1"/>
  <c r="BY2154" i="4"/>
  <c r="BY2155" i="4" l="1"/>
  <c r="BX2154" i="4"/>
  <c r="BY2156" i="4" l="1"/>
  <c r="BX2155" i="4"/>
  <c r="BX2156" i="4" l="1"/>
  <c r="BY2157" i="4"/>
  <c r="BX2157" i="4" l="1"/>
  <c r="BY2158" i="4"/>
  <c r="BX2158" i="4" l="1"/>
  <c r="BY2159" i="4"/>
  <c r="BX2159" i="4" l="1"/>
  <c r="BY2160" i="4"/>
  <c r="BX2160" i="4" l="1"/>
  <c r="BY2161" i="4"/>
  <c r="BX2161" i="4" l="1"/>
  <c r="BY2162" i="4"/>
  <c r="BY2163" i="4" l="1"/>
  <c r="BX2162" i="4"/>
  <c r="BY2164" i="4" l="1"/>
  <c r="BX2163" i="4"/>
  <c r="BX2164" i="4" l="1"/>
  <c r="BY2165" i="4"/>
  <c r="BX2165" i="4" l="1"/>
  <c r="BY2166" i="4"/>
  <c r="BX2166" i="4" l="1"/>
  <c r="BY2167" i="4"/>
  <c r="BX2167" i="4" l="1"/>
  <c r="BY2168" i="4"/>
  <c r="BX2168" i="4" l="1"/>
  <c r="BY2169" i="4"/>
  <c r="BX2169" i="4" l="1"/>
  <c r="BY2170" i="4"/>
  <c r="BY2171" i="4" l="1"/>
  <c r="BX2170" i="4"/>
  <c r="BY2172" i="4" l="1"/>
  <c r="BX2171" i="4"/>
  <c r="BX2172" i="4" l="1"/>
  <c r="BY2173" i="4"/>
  <c r="BX2173" i="4" l="1"/>
  <c r="BY2174" i="4"/>
  <c r="BX2174" i="4" l="1"/>
  <c r="BY2175" i="4"/>
  <c r="BX2175" i="4" l="1"/>
  <c r="BY2176" i="4"/>
  <c r="BX2176" i="4" l="1"/>
  <c r="BY2177" i="4"/>
  <c r="BX2177" i="4" l="1"/>
  <c r="BY2178" i="4"/>
  <c r="BX2178" i="4" l="1"/>
  <c r="BY2179" i="4"/>
  <c r="BY2180" i="4" l="1"/>
  <c r="BX2179" i="4"/>
  <c r="BX2180" i="4" l="1"/>
  <c r="BY2181" i="4"/>
  <c r="BX2181" i="4" l="1"/>
  <c r="BY2182" i="4"/>
  <c r="BX2182" i="4" l="1"/>
  <c r="BY2183" i="4"/>
  <c r="BX2183" i="4" l="1"/>
  <c r="BY2184" i="4"/>
  <c r="BY2185" i="4" l="1"/>
  <c r="BX2184" i="4"/>
  <c r="BX2185" i="4" l="1"/>
  <c r="BY2186" i="4"/>
  <c r="BY2187" i="4" l="1"/>
  <c r="BX2186" i="4"/>
  <c r="BY2188" i="4" l="1"/>
  <c r="BX2187" i="4"/>
  <c r="BX2188" i="4" l="1"/>
  <c r="BY2189" i="4"/>
  <c r="BX2189" i="4" l="1"/>
  <c r="BY2190" i="4"/>
  <c r="BX2190" i="4" l="1"/>
  <c r="BY2191" i="4"/>
  <c r="BX2191" i="4" l="1"/>
  <c r="BY2192" i="4"/>
  <c r="BX2192" i="4" l="1"/>
  <c r="BY2193" i="4"/>
  <c r="BX2193" i="4" l="1"/>
  <c r="BY2194" i="4"/>
  <c r="BX2194" i="4" l="1"/>
  <c r="BY2195" i="4"/>
  <c r="BX2195" i="4" l="1"/>
  <c r="BY2196" i="4"/>
  <c r="BX2196" i="4" l="1"/>
  <c r="BY2197" i="4"/>
  <c r="BX2197" i="4" l="1"/>
  <c r="BY2198" i="4"/>
  <c r="BX2198" i="4" l="1"/>
  <c r="BY2199" i="4"/>
  <c r="BX2199" i="4" l="1"/>
  <c r="BY2200" i="4"/>
  <c r="BX2200" i="4" l="1"/>
  <c r="BY2201" i="4"/>
  <c r="BX2201" i="4" l="1"/>
  <c r="BY2202" i="4"/>
  <c r="BY2203" i="4" l="1"/>
  <c r="BX2202" i="4"/>
  <c r="BY2204" i="4" l="1"/>
  <c r="BX2203" i="4"/>
  <c r="BX2204" i="4" l="1"/>
  <c r="BY2205" i="4"/>
  <c r="BX2205" i="4" l="1"/>
  <c r="BY2206" i="4"/>
  <c r="BX2206" i="4" l="1"/>
  <c r="BY2207" i="4"/>
  <c r="BX2207" i="4" l="1"/>
  <c r="BY2208" i="4"/>
  <c r="BY2209" i="4" l="1"/>
  <c r="BX2208" i="4"/>
  <c r="BY2210" i="4" l="1"/>
  <c r="BX2209" i="4"/>
  <c r="BX2210" i="4" l="1"/>
  <c r="BY2211" i="4"/>
  <c r="BX2211" i="4" l="1"/>
  <c r="BY2212" i="4"/>
  <c r="BX2212" i="4" l="1"/>
  <c r="BY2213" i="4"/>
  <c r="BX2213" i="4" l="1"/>
  <c r="BY2214" i="4"/>
  <c r="BX2214" i="4" l="1"/>
  <c r="BY2215" i="4"/>
  <c r="BX2215" i="4" l="1"/>
  <c r="BY2216" i="4"/>
  <c r="BY2217" i="4" l="1"/>
  <c r="BX2216" i="4"/>
  <c r="BX2217" i="4" l="1"/>
  <c r="BY2218" i="4"/>
  <c r="BY2219" i="4" l="1"/>
  <c r="BX2218" i="4"/>
  <c r="BY2220" i="4" l="1"/>
  <c r="BX2219" i="4"/>
  <c r="BX2220" i="4" l="1"/>
  <c r="BY2221" i="4"/>
  <c r="BX2221" i="4" l="1"/>
  <c r="BY2222" i="4"/>
  <c r="BX2222" i="4" l="1"/>
  <c r="BY2223" i="4"/>
  <c r="BX2223" i="4" l="1"/>
  <c r="BY2224" i="4"/>
  <c r="BX2224" i="4" l="1"/>
  <c r="BY2225" i="4"/>
  <c r="BX2225" i="4" l="1"/>
  <c r="BY2226" i="4"/>
  <c r="BX2226" i="4" l="1"/>
  <c r="BY2227" i="4"/>
  <c r="BY2228" i="4" l="1"/>
  <c r="BX2227" i="4"/>
  <c r="BY2229" i="4" l="1"/>
  <c r="BX2228" i="4"/>
  <c r="BY2230" i="4" l="1"/>
  <c r="BX2229" i="4"/>
  <c r="BX2230" i="4" l="1"/>
  <c r="BY2231" i="4"/>
  <c r="BX2231" i="4" l="1"/>
  <c r="BY2232" i="4"/>
  <c r="BX2232" i="4" l="1"/>
  <c r="BY2233" i="4"/>
  <c r="BX2233" i="4" l="1"/>
  <c r="BY2234" i="4"/>
  <c r="BY2235" i="4" l="1"/>
  <c r="BX2234" i="4"/>
  <c r="BY2236" i="4" l="1"/>
  <c r="BX2235" i="4"/>
  <c r="BX2236" i="4" l="1"/>
  <c r="BY2237" i="4"/>
  <c r="BX2237" i="4" l="1"/>
  <c r="BY2238" i="4"/>
  <c r="BX2238" i="4" l="1"/>
  <c r="BY2239" i="4"/>
  <c r="BX2239" i="4" l="1"/>
  <c r="BY2240" i="4"/>
  <c r="BX2240" i="4" l="1"/>
  <c r="BY2241" i="4"/>
  <c r="BX2241" i="4" l="1"/>
  <c r="BY2242" i="4"/>
  <c r="BX2242" i="4" l="1"/>
  <c r="BY2243" i="4"/>
  <c r="BX2243" i="4" l="1"/>
  <c r="BY2244" i="4"/>
  <c r="BX2244" i="4" l="1"/>
  <c r="BY2245" i="4"/>
  <c r="BY2246" i="4" l="1"/>
  <c r="BX2245" i="4"/>
  <c r="BY2247" i="4" l="1"/>
  <c r="BX2246" i="4"/>
  <c r="BX2247" i="4" l="1"/>
  <c r="BY2248" i="4"/>
  <c r="BY2249" i="4" l="1"/>
  <c r="BX2248" i="4"/>
  <c r="BY2250" i="4" l="1"/>
  <c r="BX2249" i="4"/>
  <c r="BY2251" i="4" l="1"/>
  <c r="BX2250" i="4"/>
  <c r="BY2252" i="4" l="1"/>
  <c r="BX2251" i="4"/>
  <c r="BX2252" i="4" l="1"/>
  <c r="BY2253" i="4"/>
  <c r="BX2253" i="4" l="1"/>
  <c r="BY2254" i="4"/>
  <c r="BX2254" i="4" l="1"/>
  <c r="BY2255" i="4"/>
  <c r="BX2255" i="4" l="1"/>
  <c r="BY2256" i="4"/>
  <c r="BX2256" i="4" l="1"/>
  <c r="BY2257" i="4"/>
  <c r="BX2257" i="4" l="1"/>
  <c r="BY2258" i="4"/>
  <c r="BX2258" i="4" l="1"/>
  <c r="BY2259" i="4"/>
  <c r="BX2259" i="4" l="1"/>
  <c r="BY2260" i="4"/>
  <c r="BX2260" i="4" l="1"/>
  <c r="BY2261" i="4"/>
  <c r="BX2261" i="4" l="1"/>
  <c r="BY2262" i="4"/>
  <c r="BX2262" i="4" l="1"/>
  <c r="BY2263" i="4"/>
  <c r="BX2263" i="4" l="1"/>
  <c r="BY2264" i="4"/>
  <c r="BX2264" i="4" l="1"/>
  <c r="BY2265" i="4"/>
  <c r="BX2265" i="4" l="1"/>
  <c r="BY2266" i="4"/>
  <c r="BY2267" i="4" l="1"/>
  <c r="BX2266" i="4"/>
  <c r="BY2268" i="4" l="1"/>
  <c r="BX2267" i="4"/>
  <c r="BX2268" i="4" l="1"/>
  <c r="BY2269" i="4"/>
  <c r="BX2269" i="4" l="1"/>
  <c r="BY2270" i="4"/>
  <c r="BX2270" i="4" l="1"/>
  <c r="BY2271" i="4"/>
  <c r="BX2271" i="4" l="1"/>
  <c r="BY2272" i="4"/>
  <c r="BY2273" i="4" l="1"/>
  <c r="BX2272" i="4"/>
  <c r="BX2273" i="4" l="1"/>
  <c r="BY2274" i="4"/>
  <c r="BX2274" i="4" l="1"/>
  <c r="BY2275" i="4"/>
  <c r="BX2275" i="4" l="1"/>
  <c r="BY2276" i="4"/>
  <c r="BX2276" i="4" l="1"/>
  <c r="BY2277" i="4"/>
  <c r="BX2277" i="4" l="1"/>
  <c r="BY2278" i="4"/>
  <c r="BX2278" i="4" l="1"/>
  <c r="BY2279" i="4"/>
  <c r="BY2280" i="4" l="1"/>
  <c r="BX2279" i="4"/>
  <c r="BY2281" i="4" l="1"/>
  <c r="BX2280" i="4"/>
  <c r="BY2282" i="4" l="1"/>
  <c r="BX2281" i="4"/>
  <c r="BY2283" i="4" l="1"/>
  <c r="BX2282" i="4"/>
  <c r="BY2284" i="4" l="1"/>
  <c r="BX2283" i="4"/>
  <c r="BX2284" i="4" l="1"/>
  <c r="BY2285" i="4"/>
  <c r="BX2285" i="4" l="1"/>
  <c r="BY2286" i="4"/>
  <c r="BX2286" i="4" l="1"/>
  <c r="BY2287" i="4"/>
  <c r="BX2287" i="4" l="1"/>
  <c r="BY2288" i="4"/>
  <c r="BX2288" i="4" l="1"/>
  <c r="BY2289" i="4"/>
  <c r="BX2289" i="4" l="1"/>
  <c r="BY2290" i="4"/>
  <c r="BX2290" i="4" l="1"/>
  <c r="BY2291" i="4"/>
  <c r="BY2292" i="4" l="1"/>
  <c r="BX2291" i="4"/>
  <c r="BY2293" i="4" l="1"/>
  <c r="BX2292" i="4"/>
  <c r="BX2293" i="4" l="1"/>
  <c r="BY2294" i="4"/>
  <c r="BX2294" i="4" l="1"/>
  <c r="BY2295" i="4"/>
  <c r="BX2295" i="4" l="1"/>
  <c r="BY2296" i="4"/>
  <c r="BX2296" i="4" l="1"/>
  <c r="BY2297" i="4"/>
  <c r="BX2297" i="4" l="1"/>
  <c r="BY2298" i="4"/>
  <c r="BY2299" i="4" l="1"/>
  <c r="BX2298" i="4"/>
  <c r="BY2300" i="4" l="1"/>
  <c r="BX2299" i="4"/>
  <c r="BX2300" i="4" l="1"/>
  <c r="BY2301" i="4"/>
  <c r="BX2301" i="4" l="1"/>
  <c r="BY2302" i="4"/>
  <c r="BX2302" i="4" l="1"/>
  <c r="BY2303" i="4"/>
  <c r="BX2303" i="4" l="1"/>
  <c r="BY2304" i="4"/>
  <c r="BX2304" i="4" l="1"/>
  <c r="BY2305" i="4"/>
  <c r="BX2305" i="4" l="1"/>
  <c r="BY2306" i="4"/>
  <c r="BX2306" i="4" l="1"/>
  <c r="BY2307" i="4"/>
  <c r="BX2307" i="4" l="1"/>
  <c r="BY2308" i="4"/>
  <c r="BX2308" i="4" l="1"/>
  <c r="BY2309" i="4"/>
  <c r="BX2309" i="4" l="1"/>
  <c r="BY2310" i="4"/>
  <c r="BY2311" i="4" l="1"/>
  <c r="BX2310" i="4"/>
  <c r="BY2312" i="4" l="1"/>
  <c r="BX2311" i="4"/>
  <c r="BX2312" i="4" l="1"/>
  <c r="BY2313" i="4"/>
  <c r="BX2313" i="4" l="1"/>
  <c r="BY2314" i="4"/>
  <c r="BY2315" i="4" l="1"/>
  <c r="BX2314" i="4"/>
  <c r="BY2316" i="4" l="1"/>
  <c r="BX2315" i="4"/>
  <c r="BX2316" i="4" l="1"/>
  <c r="BY2317" i="4"/>
  <c r="BX2317" i="4" l="1"/>
  <c r="BY2318" i="4"/>
  <c r="BX2318" i="4" l="1"/>
  <c r="BY2319" i="4"/>
  <c r="BX2319" i="4" l="1"/>
  <c r="BY2320" i="4"/>
  <c r="BX2320" i="4" l="1"/>
  <c r="BY2321" i="4"/>
  <c r="BX2321" i="4" l="1"/>
  <c r="BY2322" i="4"/>
  <c r="BX2322" i="4" l="1"/>
  <c r="BY2323" i="4"/>
  <c r="BX2323" i="4" l="1"/>
  <c r="BY2324" i="4"/>
  <c r="BX2324" i="4" l="1"/>
  <c r="BY2325" i="4"/>
  <c r="BX2325" i="4" l="1"/>
  <c r="BY2326" i="4"/>
  <c r="BX2326" i="4" l="1"/>
  <c r="BY2327" i="4"/>
  <c r="BX2327" i="4" l="1"/>
  <c r="BY2328" i="4"/>
  <c r="BX2328" i="4" l="1"/>
  <c r="BY2329" i="4"/>
  <c r="BX2329" i="4" l="1"/>
  <c r="BY2330" i="4"/>
  <c r="BY2331" i="4" l="1"/>
  <c r="BX2330" i="4"/>
  <c r="BY2332" i="4" l="1"/>
  <c r="BX2331" i="4"/>
  <c r="BX2332" i="4" l="1"/>
  <c r="BY2333" i="4"/>
  <c r="BX2333" i="4" l="1"/>
  <c r="BY2334" i="4"/>
  <c r="BX2334" i="4" l="1"/>
  <c r="BY2335" i="4"/>
  <c r="BX2335" i="4" l="1"/>
  <c r="BY2336" i="4"/>
  <c r="BX2336" i="4" l="1"/>
  <c r="BY2337" i="4"/>
  <c r="BX2337" i="4" l="1"/>
  <c r="BY2338" i="4"/>
  <c r="BX2338" i="4" l="1"/>
  <c r="BY2339" i="4"/>
  <c r="BX2339" i="4" l="1"/>
  <c r="BY2340" i="4"/>
  <c r="BX2340" i="4" l="1"/>
  <c r="BY2341" i="4"/>
  <c r="BY2342" i="4" l="1"/>
  <c r="BX2341" i="4"/>
  <c r="BX2342" i="4" l="1"/>
  <c r="BY2343" i="4"/>
  <c r="BX2343" i="4" l="1"/>
  <c r="BY2344" i="4"/>
  <c r="BX2344" i="4" l="1"/>
  <c r="BY2345" i="4"/>
  <c r="BY2346" i="4" l="1"/>
  <c r="BX2345" i="4"/>
  <c r="BY2347" i="4" l="1"/>
  <c r="BX2346" i="4"/>
  <c r="BX2347" i="4" l="1"/>
  <c r="BY2348" i="4"/>
  <c r="BX2348" i="4" l="1"/>
  <c r="BY2349" i="4"/>
  <c r="BX2349" i="4" l="1"/>
  <c r="BY2350" i="4"/>
  <c r="BX2350" i="4" l="1"/>
  <c r="BY2351" i="4"/>
  <c r="BX2351" i="4" l="1"/>
  <c r="BY2352" i="4"/>
  <c r="BX2352" i="4" l="1"/>
  <c r="BY2353" i="4"/>
  <c r="BY2354" i="4" l="1"/>
  <c r="BX2353" i="4"/>
  <c r="BX2354" i="4" l="1"/>
  <c r="BY2355" i="4"/>
  <c r="BX2355" i="4" l="1"/>
  <c r="BY2356" i="4"/>
  <c r="BX2356" i="4" l="1"/>
  <c r="BY2357" i="4"/>
  <c r="BX2357" i="4" l="1"/>
  <c r="BY2358" i="4"/>
  <c r="BX2358" i="4" l="1"/>
  <c r="BY2359" i="4"/>
  <c r="BX2359" i="4" l="1"/>
  <c r="BY2360" i="4"/>
  <c r="BX2360" i="4" l="1"/>
  <c r="BY2361" i="4"/>
  <c r="BX2361" i="4" l="1"/>
  <c r="BY2362" i="4"/>
  <c r="BY2363" i="4" l="1"/>
  <c r="BX2362" i="4"/>
  <c r="BX2363" i="4" l="1"/>
  <c r="BY2364" i="4"/>
  <c r="BY2365" i="4" l="1"/>
  <c r="BX2364" i="4"/>
  <c r="BX2365" i="4" l="1"/>
  <c r="BY2366" i="4"/>
  <c r="BX2366" i="4" l="1"/>
  <c r="BY2367" i="4"/>
  <c r="BX2367" i="4" l="1"/>
  <c r="BY2368" i="4"/>
  <c r="BX2368" i="4" l="1"/>
  <c r="BY2369" i="4"/>
  <c r="BX2369" i="4" l="1"/>
  <c r="BY2370" i="4"/>
  <c r="BY2371" i="4" l="1"/>
  <c r="BX2370" i="4"/>
  <c r="BY2372" i="4" l="1"/>
  <c r="BX2371" i="4"/>
  <c r="BX2372" i="4" l="1"/>
  <c r="BY2373" i="4"/>
  <c r="BX2373" i="4" l="1"/>
  <c r="BY2374" i="4"/>
  <c r="BX2374" i="4" l="1"/>
  <c r="BY2375" i="4"/>
  <c r="BX2375" i="4" l="1"/>
  <c r="BY2376" i="4"/>
  <c r="BX2376" i="4" l="1"/>
  <c r="BY2377" i="4"/>
  <c r="BX2377" i="4" l="1"/>
  <c r="BY2378" i="4"/>
  <c r="BY2379" i="4" l="1"/>
  <c r="BX2378" i="4"/>
  <c r="BX2379" i="4" l="1"/>
  <c r="BY2380" i="4"/>
  <c r="BY2381" i="4" l="1"/>
  <c r="BX2380" i="4"/>
  <c r="BX2381" i="4" l="1"/>
  <c r="BY2382" i="4"/>
  <c r="BX2382" i="4" l="1"/>
  <c r="BY2383" i="4"/>
  <c r="BX2383" i="4" l="1"/>
  <c r="BY2384" i="4"/>
  <c r="BX2384" i="4" l="1"/>
  <c r="BY2385" i="4"/>
  <c r="BX2385" i="4" l="1"/>
  <c r="BY2386" i="4"/>
  <c r="BY2387" i="4" l="1"/>
  <c r="BX2386" i="4"/>
  <c r="BY2388" i="4" l="1"/>
  <c r="BX2387" i="4"/>
  <c r="BX2388" i="4" l="1"/>
  <c r="BY2389" i="4"/>
  <c r="BX2389" i="4" l="1"/>
  <c r="BY2390" i="4"/>
  <c r="BX2390" i="4" l="1"/>
  <c r="BY2391" i="4"/>
  <c r="BX2391" i="4" l="1"/>
  <c r="BY2392" i="4"/>
  <c r="BX2392" i="4" l="1"/>
  <c r="BY2393" i="4"/>
  <c r="BX2393" i="4" l="1"/>
  <c r="BY2394" i="4"/>
  <c r="BX2394" i="4" l="1"/>
  <c r="BY2395" i="4"/>
  <c r="BX2395" i="4" l="1"/>
  <c r="BY2396" i="4"/>
  <c r="BX2396" i="4" l="1"/>
  <c r="BY2397" i="4"/>
  <c r="BX2397" i="4" l="1"/>
  <c r="BY2398" i="4"/>
  <c r="BX2398" i="4" l="1"/>
  <c r="BY2399" i="4"/>
  <c r="BY2400" i="4" l="1"/>
  <c r="BX2399" i="4"/>
  <c r="BY2401" i="4" l="1"/>
  <c r="BX2400" i="4"/>
  <c r="BX2401" i="4" l="1"/>
  <c r="BY2402" i="4"/>
  <c r="BX2402" i="4" l="1"/>
  <c r="BY2403" i="4"/>
  <c r="BY2404" i="4" l="1"/>
  <c r="BX2403" i="4"/>
  <c r="BX2404" i="4" l="1"/>
  <c r="BY2405" i="4"/>
  <c r="BX2405" i="4" l="1"/>
  <c r="BY2406" i="4"/>
  <c r="BX2406" i="4" l="1"/>
  <c r="BY2407" i="4"/>
  <c r="BX2407" i="4" l="1"/>
  <c r="BY2408" i="4"/>
  <c r="BX2408" i="4" l="1"/>
  <c r="BY2409" i="4"/>
  <c r="BX2409" i="4" l="1"/>
  <c r="BY2410" i="4"/>
  <c r="BX2410" i="4" l="1"/>
  <c r="BY2411" i="4"/>
  <c r="BX2411" i="4" l="1"/>
  <c r="BY2412" i="4"/>
  <c r="BX2412" i="4" l="1"/>
  <c r="BY2413" i="4"/>
  <c r="BX2413" i="4" l="1"/>
  <c r="BY2414" i="4"/>
  <c r="BX2414" i="4" l="1"/>
  <c r="BY2415" i="4"/>
  <c r="BY2416" i="4" l="1"/>
  <c r="BX2415" i="4"/>
  <c r="BX2416" i="4" l="1"/>
  <c r="BY2417" i="4"/>
  <c r="BX2417" i="4" l="1"/>
  <c r="BY2418" i="4"/>
  <c r="BX2418" i="4" l="1"/>
  <c r="BY2419" i="4"/>
  <c r="BY2420" i="4" l="1"/>
  <c r="BX2419" i="4"/>
  <c r="BX2420" i="4" l="1"/>
  <c r="BY2421" i="4"/>
  <c r="BX2421" i="4" l="1"/>
  <c r="BY2422" i="4"/>
  <c r="BX2422" i="4" l="1"/>
  <c r="BY2423" i="4"/>
  <c r="BX2423" i="4" l="1"/>
  <c r="BY2424" i="4"/>
  <c r="BX2424" i="4" l="1"/>
  <c r="BY2425" i="4"/>
  <c r="BY2426" i="4" l="1"/>
  <c r="BX2425" i="4"/>
  <c r="BY2427" i="4" l="1"/>
  <c r="BX2426" i="4"/>
  <c r="BY2428" i="4" l="1"/>
  <c r="BX2427" i="4"/>
  <c r="BX2428" i="4" l="1"/>
  <c r="BY2429" i="4"/>
  <c r="BX2429" i="4" l="1"/>
  <c r="BY2430" i="4"/>
  <c r="BX2430" i="4" l="1"/>
  <c r="BY2431" i="4"/>
  <c r="BX2431" i="4" l="1"/>
  <c r="BY2432" i="4"/>
  <c r="BX2432" i="4" l="1"/>
  <c r="BY2433" i="4"/>
  <c r="BX2433" i="4" l="1"/>
  <c r="BY2434" i="4"/>
  <c r="BX2434" i="4" l="1"/>
  <c r="BY2435" i="4"/>
  <c r="BY2436" i="4" l="1"/>
  <c r="BX2435" i="4"/>
  <c r="BX2436" i="4" l="1"/>
  <c r="BY2437" i="4"/>
  <c r="BX2437" i="4" l="1"/>
  <c r="BY2438" i="4"/>
  <c r="BX2438" i="4" l="1"/>
  <c r="BY2439" i="4"/>
  <c r="BX2439" i="4" l="1"/>
  <c r="BY2440" i="4"/>
  <c r="BX2440" i="4" l="1"/>
  <c r="BY2441" i="4"/>
  <c r="BX2441" i="4" l="1"/>
  <c r="BY2442" i="4"/>
  <c r="BX2442" i="4" l="1"/>
  <c r="BY2443" i="4"/>
  <c r="BX2443" i="4" l="1"/>
  <c r="BY2444" i="4"/>
  <c r="BX2444" i="4" l="1"/>
  <c r="BY2445" i="4"/>
  <c r="BX2445" i="4" l="1"/>
  <c r="BY2446" i="4"/>
  <c r="BX2446" i="4" l="1"/>
  <c r="BY2447" i="4"/>
  <c r="BX2447" i="4" l="1"/>
  <c r="BY2448" i="4"/>
  <c r="BY2449" i="4" l="1"/>
  <c r="BX2448" i="4"/>
  <c r="BX2449" i="4" l="1"/>
  <c r="BY2450" i="4"/>
  <c r="BX2450" i="4" l="1"/>
  <c r="BY2451" i="4"/>
  <c r="BY2452" i="4" l="1"/>
  <c r="BX2451" i="4"/>
  <c r="BX2452" i="4" l="1"/>
  <c r="BY2453" i="4"/>
  <c r="BX2453" i="4" l="1"/>
  <c r="BY2454" i="4"/>
  <c r="BX2454" i="4" l="1"/>
  <c r="BY2455" i="4"/>
  <c r="BX2455" i="4" l="1"/>
  <c r="BY2456" i="4"/>
  <c r="BX2456" i="4" l="1"/>
  <c r="BY2457" i="4"/>
  <c r="BX2457" i="4" l="1"/>
  <c r="BY2458" i="4"/>
  <c r="BX2458" i="4" l="1"/>
  <c r="BY2459" i="4"/>
  <c r="BX2459" i="4" l="1"/>
  <c r="BY2460" i="4"/>
  <c r="BX2460" i="4" l="1"/>
  <c r="BY2461" i="4"/>
  <c r="BX2461" i="4" l="1"/>
  <c r="BY2462" i="4"/>
  <c r="BX2462" i="4" l="1"/>
  <c r="BY2463" i="4"/>
  <c r="BX2463" i="4" l="1"/>
  <c r="BY2464" i="4"/>
  <c r="BX2464" i="4" l="1"/>
  <c r="BY2465" i="4"/>
  <c r="BY2466" i="4" l="1"/>
  <c r="BX2465" i="4"/>
  <c r="BY2467" i="4" l="1"/>
  <c r="BX2466" i="4"/>
  <c r="BY2468" i="4" l="1"/>
  <c r="BX2467" i="4"/>
  <c r="BX2468" i="4" l="1"/>
  <c r="BY2469" i="4"/>
  <c r="BX2469" i="4" l="1"/>
  <c r="BY2470" i="4"/>
  <c r="BX2470" i="4" l="1"/>
  <c r="BY2471" i="4"/>
  <c r="BX2471" i="4" l="1"/>
  <c r="BY2472" i="4"/>
  <c r="BX2472" i="4" l="1"/>
  <c r="BY2473" i="4"/>
  <c r="BX2473" i="4" l="1"/>
  <c r="BY2474" i="4"/>
  <c r="BX2474" i="4" l="1"/>
  <c r="BY2475" i="4"/>
  <c r="BY2476" i="4" l="1"/>
  <c r="BX2475" i="4"/>
  <c r="BX2476" i="4" l="1"/>
  <c r="BY2477" i="4"/>
  <c r="BX2477" i="4" l="1"/>
  <c r="BY2478" i="4"/>
  <c r="BX2478" i="4" l="1"/>
  <c r="BY2479" i="4"/>
  <c r="BX2479" i="4" l="1"/>
  <c r="BY2480" i="4"/>
  <c r="BX2480" i="4" l="1"/>
  <c r="BY2481" i="4"/>
  <c r="BX2481" i="4" l="1"/>
  <c r="BY2482" i="4"/>
  <c r="BX2482" i="4" l="1"/>
  <c r="BY2483" i="4"/>
  <c r="BY2484" i="4" l="1"/>
  <c r="BX2483" i="4"/>
  <c r="BX2484" i="4" l="1"/>
  <c r="BY2485" i="4"/>
  <c r="BX2485" i="4" l="1"/>
  <c r="BY2486" i="4"/>
  <c r="BX2486" i="4" l="1"/>
  <c r="BY2487" i="4"/>
  <c r="BX2487" i="4" l="1"/>
  <c r="BY2488" i="4"/>
  <c r="BX2488" i="4" l="1"/>
  <c r="BY2489" i="4"/>
  <c r="BX2489" i="4" l="1"/>
  <c r="BY2490" i="4"/>
  <c r="BX2490" i="4" l="1"/>
  <c r="BY2491" i="4"/>
  <c r="BX2491" i="4" l="1"/>
  <c r="BY2492" i="4"/>
  <c r="BX2492" i="4" l="1"/>
  <c r="BY2493" i="4"/>
  <c r="BY2494" i="4" l="1"/>
  <c r="BX2493" i="4"/>
  <c r="BY2495" i="4" l="1"/>
  <c r="BX2494" i="4"/>
  <c r="BX2495" i="4" l="1"/>
  <c r="BY2496" i="4"/>
  <c r="BY2497" i="4" l="1"/>
  <c r="BX2496" i="4"/>
  <c r="BY2498" i="4" l="1"/>
  <c r="BX2497" i="4"/>
  <c r="BX2498" i="4" l="1"/>
  <c r="BY2499" i="4"/>
  <c r="BY2500" i="4" l="1"/>
  <c r="BX2499" i="4"/>
  <c r="BX2500" i="4" l="1"/>
  <c r="BY2501" i="4"/>
  <c r="BX2501" i="4" l="1"/>
  <c r="BY2502" i="4"/>
  <c r="BX2502" i="4" l="1"/>
  <c r="BY2503" i="4"/>
  <c r="BX2503" i="4" l="1"/>
  <c r="BY2504" i="4"/>
  <c r="BX2504" i="4" l="1"/>
  <c r="BY2505" i="4"/>
  <c r="BX2505" i="4" l="1"/>
  <c r="BY2506" i="4"/>
  <c r="BX2506" i="4" l="1"/>
  <c r="BY2507" i="4"/>
  <c r="BX2507" i="4" l="1"/>
  <c r="BY2508" i="4"/>
  <c r="BX2508" i="4" l="1"/>
  <c r="BY2509" i="4"/>
  <c r="BX2509" i="4" l="1"/>
  <c r="BY2510" i="4"/>
  <c r="BY2511" i="4" l="1"/>
  <c r="BX2510" i="4"/>
  <c r="BY2512" i="4" l="1"/>
  <c r="BX2511" i="4"/>
  <c r="BX2512" i="4" l="1"/>
  <c r="BY2513" i="4"/>
  <c r="BX2513" i="4" l="1"/>
  <c r="BY2514" i="4"/>
  <c r="BX2514" i="4" l="1"/>
  <c r="BY2515" i="4"/>
  <c r="BY2516" i="4" l="1"/>
  <c r="BX2515" i="4"/>
  <c r="BX2516" i="4" l="1"/>
  <c r="BY2517" i="4"/>
  <c r="BX2517" i="4" l="1"/>
  <c r="BY2518" i="4"/>
  <c r="BX2518" i="4" l="1"/>
  <c r="BY2519" i="4"/>
  <c r="BX2519" i="4" l="1"/>
  <c r="BY2520" i="4"/>
  <c r="BX2520" i="4" l="1"/>
  <c r="BY2521" i="4"/>
  <c r="BX2521" i="4" l="1"/>
  <c r="BY2522" i="4"/>
  <c r="BY2523" i="4" l="1"/>
  <c r="BX2522" i="4"/>
  <c r="BY2524" i="4" l="1"/>
  <c r="BX2523" i="4"/>
  <c r="BX2524" i="4" l="1"/>
  <c r="BY2525" i="4"/>
  <c r="BX2525" i="4" l="1"/>
  <c r="BY2526" i="4"/>
  <c r="BX2526" i="4" l="1"/>
  <c r="BY2527" i="4"/>
  <c r="BX2527" i="4" l="1"/>
  <c r="BY2528" i="4"/>
  <c r="BX2528" i="4" l="1"/>
  <c r="BY2529" i="4"/>
  <c r="BX2529" i="4" l="1"/>
  <c r="BY2530" i="4"/>
  <c r="BX2530" i="4" l="1"/>
  <c r="BY2531" i="4"/>
  <c r="BY2532" i="4" l="1"/>
  <c r="BX2531" i="4"/>
  <c r="BX2532" i="4" l="1"/>
  <c r="BY2533" i="4"/>
  <c r="BX2533" i="4" l="1"/>
  <c r="BY2534" i="4"/>
  <c r="BX2534" i="4" l="1"/>
  <c r="BY2535" i="4"/>
  <c r="BX2535" i="4" l="1"/>
  <c r="BY2536" i="4"/>
  <c r="BX2536" i="4" l="1"/>
  <c r="BY2537" i="4"/>
  <c r="BX2537" i="4" l="1"/>
  <c r="BY2538" i="4"/>
  <c r="BX2538" i="4" l="1"/>
  <c r="BY2539" i="4"/>
  <c r="BX2539" i="4" l="1"/>
  <c r="BY2540" i="4"/>
  <c r="BX2540" i="4" l="1"/>
  <c r="BY2541" i="4"/>
  <c r="BX2541" i="4" l="1"/>
  <c r="BY2542" i="4"/>
  <c r="BX2542" i="4" l="1"/>
  <c r="BY2543" i="4"/>
  <c r="BY2544" i="4" l="1"/>
  <c r="BX2543" i="4"/>
  <c r="BY2545" i="4" l="1"/>
  <c r="BX2544" i="4"/>
  <c r="BX2545" i="4" l="1"/>
  <c r="BY2546" i="4"/>
  <c r="BX2546" i="4" l="1"/>
  <c r="BY2547" i="4"/>
  <c r="BY2548" i="4" l="1"/>
  <c r="BX2547" i="4"/>
  <c r="BX2548" i="4" l="1"/>
  <c r="BY2549" i="4"/>
  <c r="BX2549" i="4" l="1"/>
  <c r="BY2550" i="4"/>
  <c r="BX2550" i="4" l="1"/>
  <c r="BY2551" i="4"/>
  <c r="BX2551" i="4" l="1"/>
  <c r="BY2552" i="4"/>
  <c r="BX2552" i="4" l="1"/>
  <c r="BY2553" i="4"/>
  <c r="BX2553" i="4" l="1"/>
  <c r="BY2554" i="4"/>
  <c r="BX2554" i="4" l="1"/>
  <c r="BY2555" i="4"/>
  <c r="BX2555" i="4" l="1"/>
  <c r="BY2556" i="4"/>
  <c r="BX2556" i="4" l="1"/>
  <c r="BY2557" i="4"/>
  <c r="BX2557" i="4" l="1"/>
  <c r="BY2558" i="4"/>
  <c r="BX2558" i="4" l="1"/>
  <c r="BY2559" i="4"/>
  <c r="BX2559" i="4" l="1"/>
  <c r="BY2560" i="4"/>
  <c r="BX2560" i="4" l="1"/>
  <c r="BY2561" i="4"/>
  <c r="BX2561" i="4" l="1"/>
  <c r="BY2562" i="4"/>
  <c r="BY2563" i="4" l="1"/>
  <c r="BX2562" i="4"/>
  <c r="BY2564" i="4" l="1"/>
  <c r="BX2563" i="4"/>
  <c r="BX2564" i="4" l="1"/>
  <c r="BY2565" i="4"/>
  <c r="BX2565" i="4" l="1"/>
  <c r="BY2566" i="4"/>
  <c r="BX2566" i="4" l="1"/>
  <c r="BY2567" i="4"/>
  <c r="BX2567" i="4" l="1"/>
  <c r="BY2568" i="4"/>
  <c r="BX2568" i="4" l="1"/>
  <c r="BY2569" i="4"/>
  <c r="BY2570" i="4" l="1"/>
  <c r="BX2569" i="4"/>
  <c r="BY2571" i="4" l="1"/>
  <c r="BX2570" i="4"/>
  <c r="BX2571" i="4" l="1"/>
  <c r="BY2572" i="4"/>
  <c r="BX2572" i="4" l="1"/>
  <c r="BY2573" i="4"/>
  <c r="BX2573" i="4" l="1"/>
  <c r="BY2574" i="4"/>
  <c r="BX2574" i="4" l="1"/>
  <c r="BY2575" i="4"/>
  <c r="BX2575" i="4" l="1"/>
  <c r="BY2576" i="4"/>
  <c r="BX2576" i="4" l="1"/>
  <c r="BY2577" i="4"/>
  <c r="BX2577" i="4" l="1"/>
  <c r="BY2578" i="4"/>
  <c r="BX2578" i="4" l="1"/>
  <c r="BY2579" i="4"/>
  <c r="BY2580" i="4" l="1"/>
  <c r="BX2579" i="4"/>
  <c r="BX2580" i="4" l="1"/>
  <c r="BY2581" i="4"/>
  <c r="BX2581" i="4" l="1"/>
  <c r="BY2582" i="4"/>
  <c r="BX2582" i="4" l="1"/>
  <c r="BY2583" i="4"/>
  <c r="BX2583" i="4" l="1"/>
  <c r="BY2584" i="4"/>
  <c r="BX2584" i="4" l="1"/>
  <c r="BY2585" i="4"/>
  <c r="BX2585" i="4" l="1"/>
  <c r="BY2586" i="4"/>
  <c r="BX2586" i="4" l="1"/>
  <c r="BY2587" i="4"/>
  <c r="BY2588" i="4" l="1"/>
  <c r="BX2587" i="4"/>
  <c r="BX2588" i="4" l="1"/>
  <c r="BY2589" i="4"/>
  <c r="BX2589" i="4" l="1"/>
  <c r="BY2590" i="4"/>
  <c r="BY2591" i="4" l="1"/>
  <c r="BX2590" i="4"/>
  <c r="BY2592" i="4" l="1"/>
  <c r="BX2591" i="4"/>
  <c r="BX2592" i="4" l="1"/>
  <c r="BY2593" i="4"/>
  <c r="BX2593" i="4" l="1"/>
  <c r="BY2594" i="4"/>
  <c r="BX2594" i="4" l="1"/>
  <c r="BY2595" i="4"/>
  <c r="BY2596" i="4" l="1"/>
  <c r="BX2595" i="4"/>
  <c r="BX2596" i="4" l="1"/>
  <c r="BY2597" i="4"/>
  <c r="BX2597" i="4" l="1"/>
  <c r="BY2598" i="4"/>
  <c r="BX2598" i="4" l="1"/>
  <c r="BY2599" i="4"/>
  <c r="BX2599" i="4" l="1"/>
  <c r="BY2600" i="4"/>
  <c r="BX2600" i="4" l="1"/>
  <c r="BY2601" i="4"/>
  <c r="BX2601" i="4" l="1"/>
  <c r="BY2602" i="4"/>
  <c r="BX2602" i="4" l="1"/>
  <c r="BY2603" i="4"/>
  <c r="BX2603" i="4" l="1"/>
  <c r="BY2604" i="4"/>
  <c r="BX2604" i="4" l="1"/>
  <c r="BY2605" i="4"/>
  <c r="BX2605" i="4" l="1"/>
  <c r="BY2606" i="4"/>
  <c r="BX2606" i="4" l="1"/>
  <c r="BY2607" i="4"/>
  <c r="BX2607" i="4" l="1"/>
  <c r="BY2608" i="4"/>
  <c r="BX2608" i="4" l="1"/>
  <c r="BY2609" i="4"/>
  <c r="BY2610" i="4" l="1"/>
  <c r="BX2609" i="4"/>
  <c r="BX2610" i="4" l="1"/>
  <c r="BY2611" i="4"/>
  <c r="BY2612" i="4" l="1"/>
  <c r="BX2611" i="4"/>
  <c r="BX2612" i="4" l="1"/>
  <c r="BY2613" i="4"/>
  <c r="BX2613" i="4" l="1"/>
  <c r="BY2614" i="4"/>
  <c r="BX2614" i="4" l="1"/>
  <c r="BY2615" i="4"/>
  <c r="BX2615" i="4" l="1"/>
  <c r="BY2616" i="4"/>
  <c r="BX2616" i="4" l="1"/>
  <c r="BY2617" i="4"/>
  <c r="BY2618" i="4" l="1"/>
  <c r="BX2617" i="4"/>
  <c r="BX2618" i="4" l="1"/>
  <c r="BY2619" i="4"/>
  <c r="BX2619" i="4" l="1"/>
  <c r="BY2620" i="4"/>
  <c r="BX2620" i="4" l="1"/>
  <c r="BY2621" i="4"/>
  <c r="BX2621" i="4" l="1"/>
  <c r="BY2622" i="4"/>
  <c r="BX2622" i="4" l="1"/>
  <c r="BY2623" i="4"/>
  <c r="BX2623" i="4" l="1"/>
  <c r="BY2624" i="4"/>
  <c r="BY2625" i="4" l="1"/>
  <c r="BX2624" i="4"/>
  <c r="BX2625" i="4" l="1"/>
  <c r="BY2626" i="4"/>
  <c r="BY2627" i="4" l="1"/>
  <c r="BX2626" i="4"/>
  <c r="BY2628" i="4" l="1"/>
  <c r="BX2627" i="4"/>
  <c r="BX2628" i="4" l="1"/>
  <c r="BY2629" i="4"/>
  <c r="BX2629" i="4" l="1"/>
  <c r="BY2630" i="4"/>
  <c r="BX2630" i="4" l="1"/>
  <c r="BY2631" i="4"/>
  <c r="BX2631" i="4" l="1"/>
  <c r="BY2632" i="4"/>
  <c r="BX2632" i="4" l="1"/>
  <c r="BY2633" i="4"/>
  <c r="BX2633" i="4" l="1"/>
  <c r="BY2634" i="4"/>
  <c r="BX2634" i="4" l="1"/>
  <c r="BY2635" i="4"/>
  <c r="BX2635" i="4" l="1"/>
  <c r="BY2636" i="4"/>
  <c r="BX2636" i="4" l="1"/>
  <c r="BY2637" i="4"/>
  <c r="BY2638" i="4" l="1"/>
  <c r="BX2637" i="4"/>
  <c r="BY2639" i="4" l="1"/>
  <c r="BX2638" i="4"/>
  <c r="BX2639" i="4" l="1"/>
  <c r="BY2640" i="4"/>
  <c r="BX2640" i="4" l="1"/>
  <c r="BY2641" i="4"/>
  <c r="BX2641" i="4" l="1"/>
  <c r="BY2642" i="4"/>
  <c r="BX2642" i="4" l="1"/>
  <c r="BY2643" i="4"/>
  <c r="BY2644" i="4" l="1"/>
  <c r="BX2643" i="4"/>
  <c r="BX2644" i="4" l="1"/>
  <c r="BY2645" i="4"/>
  <c r="BX2645" i="4" l="1"/>
  <c r="BY2646" i="4"/>
  <c r="BX2646" i="4" l="1"/>
  <c r="BY2647" i="4"/>
  <c r="BX2647" i="4" l="1"/>
  <c r="BY2648" i="4"/>
  <c r="BX2648" i="4" l="1"/>
  <c r="BY2649" i="4"/>
  <c r="BX2649" i="4" l="1"/>
  <c r="BY2650" i="4"/>
  <c r="BX2650" i="4" l="1"/>
  <c r="BY2651" i="4"/>
  <c r="BX2651" i="4" l="1"/>
  <c r="BY2652" i="4"/>
  <c r="BX2652" i="4" l="1"/>
  <c r="BY2653" i="4"/>
  <c r="BX2653" i="4" l="1"/>
  <c r="BY2654" i="4"/>
  <c r="BX2654" i="4" l="1"/>
  <c r="BY2655" i="4"/>
  <c r="BX2655" i="4" l="1"/>
  <c r="BY2656" i="4"/>
  <c r="BX2656" i="4" l="1"/>
  <c r="BY2657" i="4"/>
  <c r="BX2657" i="4" l="1"/>
  <c r="BY2658" i="4"/>
  <c r="BY2659" i="4" l="1"/>
  <c r="BX2658" i="4"/>
  <c r="BY2660" i="4" l="1"/>
  <c r="BX2659" i="4"/>
  <c r="BX2660" i="4" l="1"/>
  <c r="BY2661" i="4"/>
  <c r="BX2661" i="4" l="1"/>
  <c r="BY2662" i="4"/>
  <c r="BX2662" i="4" l="1"/>
  <c r="BY2663" i="4"/>
  <c r="BX2663" i="4" l="1"/>
  <c r="BY2664" i="4"/>
  <c r="BX2664" i="4" l="1"/>
  <c r="BY2665" i="4"/>
  <c r="BX2665" i="4" l="1"/>
  <c r="BY2666" i="4"/>
  <c r="BX2666" i="4" l="1"/>
  <c r="BY2667" i="4"/>
  <c r="BX2667" i="4" l="1"/>
  <c r="BY2668" i="4"/>
  <c r="BX2668" i="4" l="1"/>
  <c r="BY2669" i="4"/>
  <c r="BX2669" i="4" l="1"/>
  <c r="BY2670" i="4"/>
  <c r="BX2670" i="4" l="1"/>
  <c r="BY2671" i="4"/>
  <c r="BX2671" i="4" l="1"/>
  <c r="BY2672" i="4"/>
  <c r="BX2672" i="4" l="1"/>
  <c r="BY2673" i="4"/>
  <c r="BX2673" i="4" l="1"/>
  <c r="BY2674" i="4"/>
  <c r="BX2674" i="4" l="1"/>
  <c r="BY2675" i="4"/>
  <c r="BY2676" i="4" l="1"/>
  <c r="BX2675" i="4"/>
  <c r="BX2676" i="4" l="1"/>
  <c r="BY2677" i="4"/>
  <c r="BX2677" i="4" l="1"/>
  <c r="BY2678" i="4"/>
  <c r="BX2678" i="4" l="1"/>
  <c r="BY2679" i="4"/>
  <c r="BX2679" i="4" l="1"/>
  <c r="BY2680" i="4"/>
  <c r="BX2680" i="4" l="1"/>
  <c r="BY2681" i="4"/>
  <c r="BX2681" i="4" l="1"/>
  <c r="BY2682" i="4"/>
  <c r="BX2682" i="4" l="1"/>
  <c r="BY2683" i="4"/>
  <c r="BX2683" i="4" l="1"/>
  <c r="BY2684" i="4"/>
  <c r="BY2685" i="4" l="1"/>
  <c r="BX2684" i="4"/>
  <c r="BY2686" i="4" l="1"/>
  <c r="BX2685" i="4"/>
  <c r="BX2686" i="4" l="1"/>
  <c r="BY2687" i="4"/>
  <c r="BX2687" i="4" l="1"/>
  <c r="BY2688" i="4"/>
  <c r="BX2688" i="4" l="1"/>
  <c r="BY2689" i="4"/>
  <c r="BX2689" i="4" l="1"/>
  <c r="BY2690" i="4"/>
  <c r="BX2690" i="4" l="1"/>
  <c r="BY2691" i="4"/>
  <c r="BY2692" i="4" l="1"/>
  <c r="BX2691" i="4"/>
  <c r="BX2692" i="4" l="1"/>
  <c r="BY2693" i="4"/>
  <c r="BX2693" i="4" l="1"/>
  <c r="BY2694" i="4"/>
  <c r="BX2694" i="4" l="1"/>
  <c r="BY2695" i="4"/>
  <c r="BX2695" i="4" l="1"/>
  <c r="BY2696" i="4"/>
  <c r="BX2696" i="4" l="1"/>
  <c r="BY2697" i="4"/>
  <c r="BY2698" i="4" l="1"/>
  <c r="BX2697" i="4"/>
  <c r="BY2699" i="4" l="1"/>
  <c r="BX2698" i="4"/>
  <c r="BX2699" i="4" l="1"/>
  <c r="BY2700" i="4"/>
  <c r="BX2700" i="4" l="1"/>
  <c r="BY2701" i="4"/>
  <c r="BX2701" i="4" l="1"/>
  <c r="BY2702" i="4"/>
  <c r="BY2703" i="4" l="1"/>
  <c r="BX2702" i="4"/>
  <c r="BY2704" i="4" l="1"/>
  <c r="BX2703" i="4"/>
  <c r="BX2704" i="4" l="1"/>
  <c r="BY2705" i="4"/>
  <c r="BY2706" i="4" l="1"/>
  <c r="BX2705" i="4"/>
  <c r="BY2707" i="4" l="1"/>
  <c r="BX2706" i="4"/>
  <c r="BY2708" i="4" l="1"/>
  <c r="BX2707" i="4"/>
  <c r="BX2708" i="4" l="1"/>
  <c r="BY2709" i="4"/>
  <c r="BX2709" i="4" l="1"/>
  <c r="BY2710" i="4"/>
  <c r="BX2710" i="4" l="1"/>
  <c r="BY2711" i="4"/>
  <c r="BX2711" i="4" l="1"/>
  <c r="BY2712" i="4"/>
  <c r="BX2712" i="4" l="1"/>
  <c r="BY2713" i="4"/>
  <c r="BX2713" i="4" l="1"/>
  <c r="BY2714" i="4"/>
  <c r="BX2714" i="4" l="1"/>
  <c r="BY2715" i="4"/>
  <c r="BX2715" i="4" l="1"/>
  <c r="BY2716" i="4"/>
  <c r="BX2716" i="4" l="1"/>
  <c r="BY2717" i="4"/>
  <c r="BX2717" i="4" l="1"/>
  <c r="BY2718" i="4"/>
  <c r="BX2718" i="4" l="1"/>
  <c r="BY2719" i="4"/>
  <c r="BX2719" i="4" l="1"/>
  <c r="BY2720" i="4"/>
  <c r="BX2720" i="4" l="1"/>
  <c r="BY2721" i="4"/>
  <c r="BX2721" i="4" l="1"/>
  <c r="BY2722" i="4"/>
  <c r="BX2722" i="4" l="1"/>
  <c r="BY2723" i="4"/>
  <c r="BY2724" i="4" l="1"/>
  <c r="BX2723" i="4"/>
  <c r="BX2724" i="4" l="1"/>
  <c r="BY2725" i="4"/>
  <c r="BX2725" i="4" l="1"/>
  <c r="BY2726" i="4"/>
  <c r="BX2726" i="4" l="1"/>
  <c r="BY2727" i="4"/>
  <c r="BX2727" i="4" l="1"/>
  <c r="BY2728" i="4"/>
  <c r="BX2728" i="4" l="1"/>
  <c r="BY2729" i="4"/>
  <c r="BX2729" i="4" l="1"/>
  <c r="BY2730" i="4"/>
  <c r="BY2731" i="4" l="1"/>
  <c r="BX2730" i="4"/>
  <c r="BY2732" i="4" l="1"/>
  <c r="BX2731" i="4"/>
  <c r="BY2733" i="4" l="1"/>
  <c r="BX2732" i="4"/>
  <c r="BX2733" i="4" l="1"/>
  <c r="BY2734" i="4"/>
  <c r="BX2734" i="4" l="1"/>
  <c r="BY2735" i="4"/>
  <c r="BX2735" i="4" l="1"/>
  <c r="BY2736" i="4"/>
  <c r="BX2736" i="4" l="1"/>
  <c r="BY2737" i="4"/>
  <c r="BX2737" i="4" l="1"/>
  <c r="BY2738" i="4"/>
  <c r="BX2738" i="4" l="1"/>
  <c r="BY2739" i="4"/>
  <c r="BY2740" i="4" l="1"/>
  <c r="BX2739" i="4"/>
  <c r="BX2740" i="4" l="1"/>
  <c r="BY2741" i="4"/>
  <c r="BX2741" i="4" l="1"/>
  <c r="BY2742" i="4"/>
  <c r="BX2742" i="4" l="1"/>
  <c r="BY2743" i="4"/>
  <c r="BX2743" i="4" l="1"/>
  <c r="BY2744" i="4"/>
  <c r="BX2744" i="4" l="1"/>
  <c r="BY2745" i="4"/>
  <c r="BX2745" i="4" l="1"/>
  <c r="BY2746" i="4"/>
  <c r="BY2747" i="4" l="1"/>
  <c r="BX2746" i="4"/>
  <c r="BY2748" i="4" l="1"/>
  <c r="BX2747" i="4"/>
  <c r="BX2748" i="4" l="1"/>
  <c r="BY2749" i="4"/>
  <c r="BX2749" i="4" l="1"/>
  <c r="BY2750" i="4"/>
  <c r="BX2750" i="4" l="1"/>
  <c r="BY2751" i="4"/>
  <c r="BX2751" i="4" l="1"/>
  <c r="BY2752" i="4"/>
  <c r="BY2753" i="4" l="1"/>
  <c r="BX2752" i="4"/>
  <c r="BY2754" i="4" l="1"/>
  <c r="BX2753" i="4"/>
  <c r="BX2754" i="4" l="1"/>
  <c r="BY2755" i="4"/>
  <c r="BY2756" i="4" l="1"/>
  <c r="BX2755" i="4"/>
  <c r="BX2756" i="4" l="1"/>
  <c r="BY2757" i="4"/>
  <c r="BX2757" i="4" l="1"/>
  <c r="BY2758" i="4"/>
  <c r="BX2758" i="4" l="1"/>
  <c r="BY2759" i="4"/>
  <c r="BX2759" i="4" l="1"/>
  <c r="BY2760" i="4"/>
  <c r="BX2760" i="4" l="1"/>
  <c r="BY2761" i="4"/>
  <c r="BX2761" i="4" l="1"/>
  <c r="BY2762" i="4"/>
  <c r="BX2762" i="4" l="1"/>
  <c r="BY2763" i="4"/>
  <c r="BX2763" i="4" l="1"/>
  <c r="BY2764" i="4"/>
  <c r="BX2764" i="4" l="1"/>
  <c r="BY2765" i="4"/>
  <c r="BX2765" i="4" l="1"/>
  <c r="BY2766" i="4"/>
  <c r="BY2767" i="4" l="1"/>
  <c r="BX2766" i="4"/>
  <c r="BX2767" i="4" l="1"/>
  <c r="BY2768" i="4"/>
  <c r="BX2768" i="4" l="1"/>
  <c r="BY2769" i="4"/>
  <c r="BX2769" i="4" l="1"/>
  <c r="BY2770" i="4"/>
  <c r="BX2770" i="4" l="1"/>
  <c r="BY2771" i="4"/>
  <c r="BY2772" i="4" l="1"/>
  <c r="BX2771" i="4"/>
  <c r="BX2772" i="4" l="1"/>
  <c r="BY2773" i="4"/>
  <c r="BX2773" i="4" l="1"/>
  <c r="BY2774" i="4"/>
  <c r="BX2774" i="4" l="1"/>
  <c r="BY2775" i="4"/>
  <c r="BX2775" i="4" l="1"/>
  <c r="BY2776" i="4"/>
  <c r="BX2776" i="4" l="1"/>
  <c r="BY2777" i="4"/>
  <c r="BX2777" i="4" l="1"/>
  <c r="BY2778" i="4"/>
  <c r="BY2779" i="4" l="1"/>
  <c r="BX2778" i="4"/>
  <c r="BX2779" i="4" l="1"/>
  <c r="BY2780" i="4"/>
  <c r="BX2780" i="4" l="1"/>
  <c r="BY2781" i="4"/>
  <c r="BX2781" i="4" l="1"/>
  <c r="BY2782" i="4"/>
  <c r="BX2782" i="4" l="1"/>
  <c r="BY2783" i="4"/>
  <c r="BX2783" i="4" l="1"/>
  <c r="BY2784" i="4"/>
  <c r="BX2784" i="4" l="1"/>
  <c r="BY2785" i="4"/>
  <c r="BX2785" i="4" l="1"/>
  <c r="BY2786" i="4"/>
  <c r="BX2786" i="4" l="1"/>
  <c r="BY2787" i="4"/>
  <c r="BY2788" i="4" l="1"/>
  <c r="BX2787" i="4"/>
  <c r="BX2788" i="4" l="1"/>
  <c r="BY2789" i="4"/>
  <c r="BX2789" i="4" l="1"/>
  <c r="BY2790" i="4"/>
  <c r="BX2790" i="4" l="1"/>
  <c r="BY2791" i="4"/>
  <c r="BX2791" i="4" l="1"/>
  <c r="BY2792" i="4"/>
  <c r="BX2792" i="4" l="1"/>
  <c r="BY2793" i="4"/>
  <c r="BX2793" i="4" l="1"/>
  <c r="BY2794" i="4"/>
  <c r="BX2794" i="4" l="1"/>
  <c r="BY2795" i="4"/>
  <c r="BX2795" i="4" l="1"/>
  <c r="BY2796" i="4"/>
  <c r="BX2796" i="4" l="1"/>
  <c r="BY2797" i="4"/>
  <c r="BX2797" i="4" l="1"/>
  <c r="BY2798" i="4"/>
  <c r="BY2799" i="4" l="1"/>
  <c r="BX2798" i="4"/>
  <c r="BY2800" i="4" l="1"/>
  <c r="BX2799" i="4"/>
  <c r="BX2800" i="4" l="1"/>
  <c r="BY2801" i="4"/>
  <c r="BX2801" i="4" l="1"/>
  <c r="BY2802" i="4"/>
  <c r="BX2802" i="4" l="1"/>
  <c r="BY2803" i="4"/>
  <c r="BY2804" i="4" l="1"/>
  <c r="BX2803" i="4"/>
  <c r="BX2804" i="4" l="1"/>
  <c r="BY2805" i="4"/>
  <c r="BX2805" i="4" l="1"/>
  <c r="BY2806" i="4"/>
  <c r="BX2806" i="4" l="1"/>
  <c r="BY2807" i="4"/>
  <c r="BX2807" i="4" l="1"/>
  <c r="BY2808" i="4"/>
  <c r="BX2808" i="4" l="1"/>
  <c r="BY2809" i="4"/>
  <c r="BX2809" i="4" l="1"/>
  <c r="BY2810" i="4"/>
  <c r="BX2810" i="4" l="1"/>
  <c r="BY2811" i="4"/>
  <c r="BX2811" i="4" l="1"/>
  <c r="BY2812" i="4"/>
  <c r="BY2813" i="4" l="1"/>
  <c r="BX2812" i="4"/>
  <c r="BY2814" i="4" l="1"/>
  <c r="BX2813" i="4"/>
  <c r="BY2815" i="4" l="1"/>
  <c r="BX2814" i="4"/>
  <c r="BX2815" i="4" l="1"/>
  <c r="BY2816" i="4"/>
  <c r="BX2816" i="4" l="1"/>
  <c r="BY2817" i="4"/>
  <c r="BX2817" i="4" l="1"/>
  <c r="BY2818" i="4"/>
  <c r="BY2819" i="4" l="1"/>
  <c r="BX2818" i="4"/>
  <c r="BY2820" i="4" l="1"/>
  <c r="BX2819" i="4"/>
  <c r="BX2820" i="4" l="1"/>
  <c r="BY2821" i="4"/>
  <c r="BX2821" i="4" l="1"/>
  <c r="BY2822" i="4"/>
  <c r="BX2822" i="4" l="1"/>
  <c r="BY2823" i="4"/>
  <c r="BX2823" i="4" l="1"/>
  <c r="BY2824" i="4"/>
  <c r="BX2824" i="4" l="1"/>
  <c r="BY2825" i="4"/>
  <c r="BX2825" i="4" l="1"/>
  <c r="BY2826" i="4"/>
  <c r="BX2826" i="4" l="1"/>
  <c r="BY2827" i="4"/>
  <c r="BX2827" i="4" l="1"/>
  <c r="BY2828" i="4"/>
  <c r="BX2828" i="4" l="1"/>
  <c r="BY2829" i="4"/>
  <c r="BX2829" i="4" l="1"/>
  <c r="BY2830" i="4"/>
  <c r="BX2830" i="4" l="1"/>
  <c r="BY2831" i="4"/>
  <c r="BX2831" i="4" l="1"/>
  <c r="BY2832" i="4"/>
  <c r="BX2832" i="4" l="1"/>
  <c r="BY2833" i="4"/>
  <c r="BX2833" i="4" l="1"/>
  <c r="BY2834" i="4"/>
  <c r="BX2834" i="4" l="1"/>
  <c r="BY2835" i="4"/>
  <c r="BY2836" i="4" l="1"/>
  <c r="BX2835" i="4"/>
  <c r="BX2836" i="4" l="1"/>
  <c r="BY2837" i="4"/>
  <c r="BX2837" i="4" l="1"/>
  <c r="BY2838" i="4"/>
  <c r="BX2838" i="4" l="1"/>
  <c r="BY2839" i="4"/>
  <c r="BX2839" i="4" l="1"/>
  <c r="BY2840" i="4"/>
  <c r="BX2840" i="4" l="1"/>
  <c r="BY2841" i="4"/>
  <c r="BX2841" i="4" l="1"/>
  <c r="BY2842" i="4"/>
  <c r="BY2843" i="4" l="1"/>
  <c r="BX2842" i="4"/>
  <c r="BY2844" i="4" l="1"/>
  <c r="BX2843" i="4"/>
  <c r="BX2844" i="4" l="1"/>
  <c r="BY2845" i="4"/>
  <c r="BX2845" i="4" l="1"/>
  <c r="BY2846" i="4"/>
  <c r="BX2846" i="4" l="1"/>
  <c r="BY2847" i="4"/>
  <c r="BX2847" i="4" l="1"/>
  <c r="BY2848" i="4"/>
  <c r="BX2848" i="4" l="1"/>
  <c r="BY2849" i="4"/>
  <c r="BY2850" i="4" l="1"/>
  <c r="BX2849" i="4"/>
  <c r="BX2850" i="4" l="1"/>
  <c r="BY2851" i="4"/>
  <c r="BY2852" i="4" l="1"/>
  <c r="BX2851" i="4"/>
  <c r="BX2852" i="4" l="1"/>
  <c r="BY2853" i="4"/>
  <c r="BX2853" i="4" l="1"/>
  <c r="BY2854" i="4"/>
  <c r="BX2854" i="4" l="1"/>
  <c r="BY2855" i="4"/>
  <c r="BX2855" i="4" l="1"/>
  <c r="BY2856" i="4"/>
  <c r="BX2856" i="4" l="1"/>
  <c r="BY2857" i="4"/>
  <c r="BX2857" i="4" l="1"/>
  <c r="BY2858" i="4"/>
  <c r="BX2858" i="4" l="1"/>
  <c r="BY2859" i="4"/>
  <c r="BX2859" i="4" l="1"/>
  <c r="BY2860" i="4"/>
  <c r="BX2860" i="4" l="1"/>
  <c r="BY2861" i="4"/>
  <c r="BX2861" i="4" l="1"/>
  <c r="BY2862" i="4"/>
  <c r="BY2863" i="4" l="1"/>
  <c r="BX2862" i="4"/>
  <c r="BY2864" i="4" l="1"/>
  <c r="BX2863" i="4"/>
  <c r="BX2864" i="4" l="1"/>
  <c r="BY2865" i="4"/>
  <c r="BX2865" i="4" l="1"/>
  <c r="BY2866" i="4"/>
  <c r="BX2866" i="4" l="1"/>
  <c r="BY2867" i="4"/>
  <c r="BY2868" i="4" l="1"/>
  <c r="BX2867" i="4"/>
  <c r="BX2868" i="4" l="1"/>
  <c r="BY2869" i="4"/>
  <c r="BX2869" i="4" l="1"/>
  <c r="BY2870" i="4"/>
  <c r="BX2870" i="4" l="1"/>
  <c r="BY2871" i="4"/>
  <c r="BX2871" i="4" l="1"/>
  <c r="BY2872" i="4"/>
  <c r="BX2872" i="4" l="1"/>
  <c r="BY2873" i="4"/>
  <c r="BX2873" i="4" l="1"/>
  <c r="BY2874" i="4"/>
  <c r="BY2875" i="4" l="1"/>
  <c r="BX2874" i="4"/>
  <c r="BX2875" i="4" l="1"/>
  <c r="BY2876" i="4"/>
  <c r="BX2876" i="4" l="1"/>
  <c r="BY2877" i="4"/>
  <c r="BX2877" i="4" l="1"/>
  <c r="BY2878" i="4"/>
  <c r="BY2879" i="4" l="1"/>
  <c r="BX2878" i="4"/>
  <c r="BY2880" i="4" l="1"/>
  <c r="BX2879" i="4"/>
  <c r="BX2880" i="4" l="1"/>
  <c r="BY2881" i="4"/>
  <c r="BX2881" i="4" l="1"/>
  <c r="BY2882" i="4"/>
  <c r="BY2883" i="4" l="1"/>
  <c r="BX2882" i="4"/>
  <c r="BY2884" i="4" l="1"/>
  <c r="BX2883" i="4"/>
  <c r="BX2884" i="4" l="1"/>
  <c r="BY2885" i="4"/>
  <c r="BX2885" i="4" l="1"/>
  <c r="BY2886" i="4"/>
  <c r="BX2886" i="4" l="1"/>
  <c r="BY2887" i="4"/>
  <c r="BX2887" i="4" l="1"/>
  <c r="BY2888" i="4"/>
  <c r="BX2888" i="4" l="1"/>
  <c r="BY2889" i="4"/>
  <c r="BX2889" i="4" l="1"/>
  <c r="BY2890" i="4"/>
  <c r="BX2890" i="4" l="1"/>
  <c r="BY2891" i="4"/>
  <c r="BX2891" i="4" l="1"/>
  <c r="BY2892" i="4"/>
  <c r="BX2892" i="4" l="1"/>
  <c r="BY2893" i="4"/>
  <c r="BX2893" i="4" l="1"/>
  <c r="BY2894" i="4"/>
  <c r="BX2894" i="4" l="1"/>
  <c r="BY2895" i="4"/>
  <c r="BX2895" i="4" l="1"/>
  <c r="BY2896" i="4"/>
  <c r="BX2896" i="4" l="1"/>
  <c r="BY2897" i="4"/>
  <c r="BX2897" i="4" l="1"/>
  <c r="BY2898" i="4"/>
  <c r="BX2898" i="4" l="1"/>
  <c r="BY2899" i="4"/>
  <c r="BY2900" i="4" l="1"/>
  <c r="BX2899" i="4"/>
  <c r="BX2900" i="4" l="1"/>
  <c r="BY2901" i="4"/>
  <c r="BX2901" i="4" l="1"/>
  <c r="BY2902" i="4"/>
  <c r="BX2902" i="4" l="1"/>
  <c r="BY2903" i="4"/>
  <c r="BX2903" i="4" l="1"/>
  <c r="BY2904" i="4"/>
  <c r="BX2904" i="4" l="1"/>
  <c r="BY2905" i="4"/>
  <c r="BY2906" i="4" l="1"/>
  <c r="BX2905" i="4"/>
  <c r="BY2907" i="4" l="1"/>
  <c r="BX2906" i="4"/>
  <c r="BX2907" i="4" l="1"/>
  <c r="BY2908" i="4"/>
  <c r="BX2908" i="4" l="1"/>
  <c r="BY2909" i="4"/>
  <c r="BX2909" i="4" l="1"/>
  <c r="BY2910" i="4"/>
  <c r="BX2910" i="4" l="1"/>
  <c r="BY2911" i="4"/>
  <c r="BX2911" i="4" l="1"/>
  <c r="BY2912" i="4"/>
  <c r="BY2913" i="4" l="1"/>
  <c r="BX2912" i="4"/>
  <c r="BY2914" i="4" l="1"/>
  <c r="BX2913" i="4"/>
  <c r="BX2914" i="4" l="1"/>
  <c r="BY2915" i="4"/>
  <c r="BY2916" i="4" l="1"/>
  <c r="BX2915" i="4"/>
  <c r="BX2916" i="4" l="1"/>
  <c r="BY2917" i="4"/>
  <c r="BX2917" i="4" l="1"/>
  <c r="BY2918" i="4"/>
  <c r="BX2918" i="4" l="1"/>
  <c r="BY2919" i="4"/>
  <c r="BX2919" i="4" l="1"/>
  <c r="BY2920" i="4"/>
  <c r="BX2920" i="4" l="1"/>
  <c r="BY2921" i="4"/>
  <c r="BX2921" i="4" l="1"/>
  <c r="BY2922" i="4"/>
  <c r="BX2922" i="4" l="1"/>
  <c r="BY2923" i="4"/>
  <c r="BX2923" i="4" l="1"/>
  <c r="BY2924" i="4"/>
  <c r="BY2925" i="4" l="1"/>
  <c r="BX2924" i="4"/>
  <c r="BY2926" i="4" l="1"/>
  <c r="BX2925" i="4"/>
  <c r="BX2926" i="4" l="1"/>
  <c r="BY2927" i="4"/>
  <c r="BX2927" i="4" l="1"/>
  <c r="BY2928" i="4"/>
  <c r="BX2928" i="4" l="1"/>
  <c r="BY2929" i="4"/>
  <c r="BX2929" i="4" l="1"/>
  <c r="BY2930" i="4"/>
  <c r="BX2930" i="4" l="1"/>
  <c r="BY2931" i="4"/>
  <c r="BY2932" i="4" l="1"/>
  <c r="BX2931" i="4"/>
  <c r="BX2932" i="4" l="1"/>
  <c r="BY2933" i="4"/>
  <c r="BX2933" i="4" l="1"/>
  <c r="BY2934" i="4"/>
  <c r="BX2934" i="4" l="1"/>
  <c r="BY2935" i="4"/>
  <c r="BX2935" i="4" l="1"/>
  <c r="BY2936" i="4"/>
  <c r="BX2936" i="4" l="1"/>
  <c r="BY2937" i="4"/>
  <c r="BX2937" i="4" l="1"/>
  <c r="BY2938" i="4"/>
  <c r="BX2938" i="4" l="1"/>
  <c r="BY2939" i="4"/>
  <c r="BY2940" i="4" l="1"/>
  <c r="BX2939" i="4"/>
  <c r="BX2940" i="4" l="1"/>
  <c r="BY2941" i="4"/>
  <c r="BX2941" i="4" l="1"/>
  <c r="BY2942" i="4"/>
  <c r="BY2943" i="4" l="1"/>
  <c r="BX2942" i="4"/>
  <c r="BY2944" i="4" l="1"/>
  <c r="BX2943" i="4"/>
  <c r="BX2944" i="4" l="1"/>
  <c r="BY2945" i="4"/>
  <c r="BX2945" i="4" l="1"/>
  <c r="BY2946" i="4"/>
  <c r="BX2946" i="4" l="1"/>
  <c r="BY2947" i="4"/>
  <c r="BY2948" i="4" l="1"/>
  <c r="BX2947" i="4"/>
  <c r="BX2948" i="4" l="1"/>
  <c r="BY2949" i="4"/>
  <c r="BX2949" i="4" l="1"/>
  <c r="BY2950" i="4"/>
  <c r="BX2950" i="4" l="1"/>
  <c r="BY2951" i="4"/>
  <c r="BX2951" i="4" l="1"/>
  <c r="BY2952" i="4"/>
  <c r="BX2952" i="4" l="1"/>
  <c r="BY2953" i="4"/>
  <c r="BX2953" i="4" l="1"/>
  <c r="BY2954" i="4"/>
  <c r="BX2954" i="4" l="1"/>
  <c r="BY2955" i="4"/>
  <c r="BX2955" i="4" l="1"/>
  <c r="BY2956" i="4"/>
  <c r="BX2956" i="4" l="1"/>
  <c r="BY2957" i="4"/>
  <c r="BX2957" i="4" l="1"/>
  <c r="BY2958" i="4"/>
  <c r="BX2958" i="4" l="1"/>
  <c r="BY2959" i="4"/>
  <c r="BX2959" i="4" l="1"/>
  <c r="BY2960" i="4"/>
  <c r="BY2961" i="4" l="1"/>
  <c r="BX2960" i="4"/>
  <c r="BY2962" i="4" l="1"/>
  <c r="BX2961" i="4"/>
  <c r="BX2962" i="4" l="1"/>
  <c r="BY2963" i="4"/>
  <c r="BX2963" i="4" l="1"/>
  <c r="BY2964" i="4"/>
  <c r="BY2965" i="4" l="1"/>
  <c r="BX2964" i="4"/>
  <c r="BX2965" i="4" l="1"/>
  <c r="BY2966" i="4"/>
  <c r="BX2966" i="4" l="1"/>
  <c r="BY2967" i="4"/>
  <c r="BX2967" i="4" l="1"/>
  <c r="BY2968" i="4"/>
  <c r="BY2969" i="4" l="1"/>
  <c r="BX2968" i="4"/>
  <c r="BY2970" i="4" l="1"/>
  <c r="BX2969" i="4"/>
  <c r="BX2970" i="4" l="1"/>
  <c r="BY2971" i="4"/>
  <c r="BX2971" i="4" l="1"/>
  <c r="BY2972" i="4"/>
  <c r="BX2972" i="4" l="1"/>
  <c r="BY2973" i="4"/>
  <c r="BX2973" i="4" l="1"/>
  <c r="BY2974" i="4"/>
  <c r="BX2974" i="4" l="1"/>
  <c r="BY2975" i="4"/>
  <c r="BX2975" i="4" l="1"/>
  <c r="BY2976" i="4"/>
  <c r="BX2976" i="4" l="1"/>
  <c r="BY2977" i="4"/>
  <c r="BY2978" i="4" l="1"/>
  <c r="BX2977" i="4"/>
  <c r="BX2978" i="4" l="1"/>
  <c r="BY2979" i="4"/>
  <c r="BX2979" i="4" l="1"/>
  <c r="BY2980" i="4"/>
  <c r="BX2980" i="4" l="1"/>
  <c r="BY2981" i="4"/>
  <c r="BX2981" i="4" l="1"/>
  <c r="BY2982" i="4"/>
  <c r="BX2982" i="4" l="1"/>
  <c r="BY2983" i="4"/>
  <c r="BX2983" i="4" l="1"/>
  <c r="BY2984" i="4"/>
  <c r="BX2984" i="4" l="1"/>
  <c r="BY2985" i="4"/>
  <c r="BX2985" i="4" l="1"/>
  <c r="BY2986" i="4"/>
  <c r="BX2986" i="4" l="1"/>
  <c r="BY2987" i="4"/>
  <c r="BX2987" i="4" l="1"/>
  <c r="BY2988" i="4"/>
  <c r="BX2988" i="4" l="1"/>
  <c r="BY2989" i="4"/>
  <c r="BY2990" i="4" l="1"/>
  <c r="BX2989" i="4"/>
  <c r="BY2991" i="4" l="1"/>
  <c r="BX2990" i="4"/>
  <c r="BX2991" i="4" l="1"/>
  <c r="BY2992" i="4"/>
  <c r="BX2992" i="4" l="1"/>
  <c r="BY2993" i="4"/>
  <c r="BY2994" i="4" l="1"/>
  <c r="BX2993" i="4"/>
  <c r="BX2994" i="4" l="1"/>
  <c r="BY2995" i="4"/>
  <c r="BX2995" i="4" l="1"/>
  <c r="BY2996" i="4"/>
  <c r="BX2996" i="4" l="1"/>
  <c r="BY2997" i="4"/>
  <c r="BX2997" i="4" l="1"/>
  <c r="BY2998" i="4"/>
  <c r="BX2998" i="4" l="1"/>
  <c r="BY2999" i="4"/>
  <c r="BX2999" i="4" l="1"/>
  <c r="BY3000" i="4"/>
  <c r="BX3000" i="4" l="1"/>
  <c r="BY3001" i="4"/>
  <c r="BX3001" i="4" l="1"/>
  <c r="BY3002" i="4"/>
  <c r="BX3002" i="4" l="1"/>
  <c r="BY3003" i="4"/>
  <c r="BX3003" i="4" l="1"/>
  <c r="BY3004" i="4"/>
  <c r="BX3004" i="4" l="1"/>
  <c r="BY3005" i="4"/>
  <c r="BX3005" i="4" l="1"/>
  <c r="BY3006" i="4"/>
  <c r="BX3006" i="4" l="1"/>
  <c r="BY3007" i="4"/>
  <c r="BY3008" i="4" l="1"/>
  <c r="BX3007" i="4"/>
  <c r="BY3009" i="4" l="1"/>
  <c r="BX3008" i="4"/>
  <c r="BY3010" i="4" l="1"/>
  <c r="BX3009" i="4"/>
  <c r="BX3010" i="4" l="1"/>
  <c r="BY3011" i="4"/>
  <c r="BX3011" i="4" l="1"/>
  <c r="BY3012" i="4"/>
  <c r="BX3012" i="4" l="1"/>
  <c r="BY3013" i="4"/>
  <c r="BX3013" i="4" l="1"/>
  <c r="BY3014" i="4"/>
  <c r="BX3014" i="4" l="1"/>
  <c r="BY3015" i="4"/>
  <c r="BX3015" i="4" l="1"/>
  <c r="BY3016" i="4"/>
  <c r="BX3016" i="4" l="1"/>
  <c r="BY3017" i="4"/>
  <c r="BY3018" i="4" l="1"/>
  <c r="BX3017" i="4"/>
  <c r="BX3018" i="4" l="1"/>
  <c r="BY3019" i="4"/>
  <c r="BX3019" i="4" l="1"/>
  <c r="BY3020" i="4"/>
  <c r="BX3020" i="4" l="1"/>
  <c r="BY3021" i="4"/>
  <c r="BX3021" i="4" l="1"/>
  <c r="BY3022" i="4"/>
  <c r="BX3022" i="4" l="1"/>
  <c r="BY3023" i="4"/>
  <c r="BX3023" i="4" l="1"/>
  <c r="BY3024" i="4"/>
  <c r="BX3024" i="4" l="1"/>
  <c r="BY3025" i="4"/>
  <c r="BY3026" i="4" l="1"/>
  <c r="BX3025" i="4"/>
  <c r="BX3026" i="4" l="1"/>
  <c r="BY3027" i="4"/>
  <c r="BX3027" i="4" l="1"/>
  <c r="BY3028" i="4"/>
  <c r="BX3028" i="4" l="1"/>
  <c r="BY3029" i="4"/>
  <c r="BX3029" i="4" l="1"/>
  <c r="BY3030" i="4"/>
  <c r="BX3030" i="4" l="1"/>
  <c r="BY3031" i="4"/>
  <c r="BX3031" i="4" l="1"/>
  <c r="BY3032" i="4"/>
  <c r="BX3032" i="4" l="1"/>
  <c r="BY3033" i="4"/>
  <c r="BX3033" i="4" l="1"/>
  <c r="BY3034" i="4"/>
  <c r="BX3034" i="4" l="1"/>
  <c r="BY3035" i="4"/>
  <c r="BX3035" i="4" l="1"/>
  <c r="BY3036" i="4"/>
  <c r="BX3036" i="4" l="1"/>
  <c r="BY3037" i="4"/>
  <c r="BX3037" i="4" l="1"/>
  <c r="BY3038" i="4"/>
  <c r="BY3039" i="4" l="1"/>
  <c r="BX3038" i="4"/>
  <c r="BY3040" i="4" l="1"/>
  <c r="BX3039" i="4"/>
  <c r="BX3040" i="4" l="1"/>
  <c r="BY3041" i="4"/>
  <c r="BY3042" i="4" l="1"/>
  <c r="BX3041" i="4"/>
  <c r="BX3042" i="4" l="1"/>
  <c r="BY3043" i="4"/>
  <c r="BX3043" i="4" l="1"/>
  <c r="BY3044" i="4"/>
  <c r="BX3044" i="4" l="1"/>
  <c r="BY3045" i="4"/>
  <c r="BX3045" i="4" l="1"/>
  <c r="BY3046" i="4"/>
  <c r="BX3046" i="4" l="1"/>
  <c r="BY3047" i="4"/>
  <c r="BX3047" i="4" l="1"/>
  <c r="BY3048" i="4"/>
  <c r="BX3048" i="4" l="1"/>
  <c r="BY3049" i="4"/>
  <c r="BX3049" i="4" l="1"/>
  <c r="BY3050" i="4"/>
  <c r="BX3050" i="4" l="1"/>
  <c r="BY3051" i="4"/>
  <c r="BX3051" i="4" l="1"/>
  <c r="BY3052" i="4"/>
  <c r="BX3052" i="4" l="1"/>
  <c r="BY3053" i="4"/>
  <c r="BY3054" i="4" l="1"/>
  <c r="BX3053" i="4"/>
  <c r="BX3054" i="4" l="1"/>
  <c r="BY3055" i="4"/>
  <c r="BX3055" i="4" l="1"/>
  <c r="BY3056" i="4"/>
  <c r="BX3056" i="4" l="1"/>
  <c r="BY3057" i="4"/>
  <c r="BY3058" i="4" l="1"/>
  <c r="BX3057" i="4"/>
  <c r="BX3058" i="4" l="1"/>
  <c r="BY3059" i="4"/>
  <c r="BX3059" i="4" l="1"/>
  <c r="BY3060" i="4"/>
  <c r="BX3060" i="4" l="1"/>
  <c r="BY3061" i="4"/>
  <c r="BX3061" i="4" l="1"/>
  <c r="BY3062" i="4"/>
  <c r="BX3062" i="4" l="1"/>
  <c r="BY3063" i="4"/>
  <c r="BX3063" i="4" l="1"/>
  <c r="BY3064" i="4"/>
  <c r="BX3064" i="4" l="1"/>
  <c r="BY3065" i="4"/>
  <c r="BY3066" i="4" l="1"/>
  <c r="BX3065" i="4"/>
  <c r="BY3067" i="4" l="1"/>
  <c r="BX3066" i="4"/>
  <c r="BX3067" i="4" l="1"/>
  <c r="BY3068" i="4"/>
  <c r="BX3068" i="4" l="1"/>
  <c r="BY3069" i="4"/>
  <c r="BX3069" i="4" l="1"/>
  <c r="BY3070" i="4"/>
  <c r="BX3070" i="4" l="1"/>
  <c r="BY3071" i="4"/>
  <c r="BX3071" i="4" l="1"/>
  <c r="BY3072" i="4"/>
  <c r="BX3072" i="4" l="1"/>
  <c r="BY3073" i="4"/>
  <c r="BY3074" i="4" l="1"/>
  <c r="BX3073" i="4"/>
  <c r="BX3074" i="4" l="1"/>
  <c r="BY3075" i="4"/>
  <c r="BX3075" i="4" l="1"/>
  <c r="BY3076" i="4"/>
  <c r="BX3076" i="4" l="1"/>
  <c r="BY3077" i="4"/>
  <c r="BX3077" i="4" l="1"/>
  <c r="BY3078" i="4"/>
  <c r="BX3078" i="4" l="1"/>
  <c r="BY3079" i="4"/>
  <c r="BX3079" i="4" l="1"/>
  <c r="BY3080" i="4"/>
  <c r="BX3080" i="4" l="1"/>
  <c r="BY3081" i="4"/>
  <c r="BX3081" i="4" l="1"/>
  <c r="BY3082" i="4"/>
  <c r="BX3082" i="4" l="1"/>
  <c r="BY3083" i="4"/>
  <c r="BX3083" i="4" l="1"/>
  <c r="BY3084" i="4"/>
  <c r="BX3084" i="4" l="1"/>
  <c r="BY3085" i="4"/>
  <c r="BX3085" i="4" l="1"/>
  <c r="BY3086" i="4"/>
  <c r="BY3087" i="4" l="1"/>
  <c r="BX3086" i="4"/>
  <c r="BY3088" i="4" l="1"/>
  <c r="BX3087" i="4"/>
  <c r="BX3088" i="4" l="1"/>
  <c r="BY3089" i="4"/>
  <c r="BY3090" i="4" l="1"/>
  <c r="BX3089" i="4"/>
  <c r="BX3090" i="4" l="1"/>
  <c r="BY3091" i="4"/>
  <c r="BX3091" i="4" l="1"/>
  <c r="BY3092" i="4"/>
  <c r="BX3092" i="4" l="1"/>
  <c r="BY3093" i="4"/>
  <c r="BX3093" i="4" l="1"/>
  <c r="BY3094" i="4"/>
  <c r="BX3094" i="4" l="1"/>
  <c r="BY3095" i="4"/>
  <c r="BX3095" i="4" l="1"/>
  <c r="BY3096" i="4"/>
  <c r="BX3096" i="4" l="1"/>
  <c r="BY3097" i="4"/>
  <c r="BX3097" i="4" l="1"/>
  <c r="BY3098" i="4"/>
  <c r="BX3098" i="4" l="1"/>
  <c r="BY3099" i="4"/>
  <c r="BX3099" i="4" l="1"/>
  <c r="BY3100" i="4"/>
  <c r="BX3100" i="4" l="1"/>
  <c r="BY3101" i="4"/>
  <c r="BX3101" i="4" l="1"/>
  <c r="BY3102" i="4"/>
  <c r="BX3102" i="4" l="1"/>
  <c r="BY3103" i="4"/>
  <c r="BX3103" i="4" l="1"/>
  <c r="BY3104" i="4"/>
  <c r="BX3104" i="4" l="1"/>
  <c r="BY3105" i="4"/>
  <c r="BY3106" i="4" l="1"/>
  <c r="BX3105" i="4"/>
  <c r="BX3106" i="4" l="1"/>
  <c r="BY3107" i="4"/>
  <c r="BX3107" i="4" l="1"/>
  <c r="BY3108" i="4"/>
  <c r="BX3108" i="4" l="1"/>
  <c r="BY3109" i="4"/>
  <c r="BX3109" i="4" l="1"/>
  <c r="BY3110" i="4"/>
  <c r="BX3110" i="4" l="1"/>
  <c r="BY3111" i="4"/>
  <c r="BX3111" i="4" l="1"/>
  <c r="BY3112" i="4"/>
  <c r="BX3112" i="4" l="1"/>
  <c r="BY3113" i="4"/>
  <c r="BY3114" i="4" l="1"/>
  <c r="BX3113" i="4"/>
  <c r="BY3115" i="4" l="1"/>
  <c r="BX3114" i="4"/>
  <c r="BX3115" i="4" l="1"/>
  <c r="BY3116" i="4"/>
  <c r="BX3116" i="4" l="1"/>
  <c r="BY3117" i="4"/>
  <c r="BX3117" i="4" l="1"/>
  <c r="BY3118" i="4"/>
  <c r="BX3118" i="4" l="1"/>
  <c r="BY3119" i="4"/>
  <c r="BX3119" i="4" l="1"/>
  <c r="BY3120" i="4"/>
  <c r="BX3120" i="4" l="1"/>
  <c r="BY3121" i="4"/>
  <c r="BY3122" i="4" l="1"/>
  <c r="BX3121" i="4"/>
  <c r="BX3122" i="4" l="1"/>
  <c r="BY3123" i="4"/>
  <c r="BX3123" i="4" l="1"/>
  <c r="BY3124" i="4"/>
  <c r="BX3124" i="4" l="1"/>
  <c r="BY3125" i="4"/>
  <c r="BX3125" i="4" l="1"/>
  <c r="BY3126" i="4"/>
  <c r="BX3126" i="4" l="1"/>
  <c r="BY3127" i="4"/>
  <c r="BX3127" i="4" l="1"/>
  <c r="BY3128" i="4"/>
  <c r="BY3129" i="4" l="1"/>
  <c r="BX3128" i="4"/>
  <c r="BY3130" i="4" l="1"/>
  <c r="BX3129" i="4"/>
  <c r="BX3130" i="4" l="1"/>
  <c r="BY3131" i="4"/>
  <c r="BY3132" i="4" l="1"/>
  <c r="BX3131" i="4"/>
  <c r="BX3132" i="4" l="1"/>
  <c r="BY3133" i="4"/>
  <c r="BX3133" i="4" l="1"/>
  <c r="BY3134" i="4"/>
  <c r="BY3135" i="4" l="1"/>
  <c r="BX3134" i="4"/>
  <c r="BY3136" i="4" l="1"/>
  <c r="BX3135" i="4"/>
  <c r="BX3136" i="4" l="1"/>
  <c r="BY3137" i="4"/>
  <c r="BY3138" i="4" l="1"/>
  <c r="BX3137" i="4"/>
  <c r="BX3138" i="4" l="1"/>
  <c r="BY3139" i="4"/>
  <c r="BX3139" i="4" l="1"/>
  <c r="BY3140" i="4"/>
  <c r="BX3140" i="4" l="1"/>
  <c r="BY3141" i="4"/>
  <c r="BX3141" i="4" l="1"/>
  <c r="BY3142" i="4"/>
  <c r="BX3142" i="4" l="1"/>
  <c r="BY3143" i="4"/>
  <c r="BX3143" i="4" l="1"/>
  <c r="BY3144" i="4"/>
  <c r="BX3144" i="4" l="1"/>
  <c r="BY3145" i="4"/>
  <c r="BX3145" i="4" l="1"/>
  <c r="BY3146" i="4"/>
  <c r="BX3146" i="4" l="1"/>
  <c r="BY3147" i="4"/>
  <c r="BX3147" i="4" l="1"/>
  <c r="BY3148" i="4"/>
  <c r="BX3148" i="4" l="1"/>
  <c r="BY3149" i="4"/>
  <c r="BX3149" i="4" l="1"/>
  <c r="BY3150" i="4"/>
  <c r="BX3150" i="4" l="1"/>
  <c r="BY3151" i="4"/>
  <c r="BX3151" i="4" l="1"/>
  <c r="BY3152" i="4"/>
  <c r="BX3152" i="4" l="1"/>
  <c r="BY3153" i="4"/>
  <c r="BY3154" i="4" l="1"/>
  <c r="BX3153" i="4"/>
  <c r="BX3154" i="4" l="1"/>
  <c r="BY3155" i="4"/>
  <c r="BX3155" i="4" l="1"/>
  <c r="BY3156" i="4"/>
  <c r="BX3156" i="4" l="1"/>
  <c r="BY3157" i="4"/>
  <c r="BX3157" i="4" l="1"/>
  <c r="BY3158" i="4"/>
  <c r="BX3158" i="4" l="1"/>
  <c r="BY3159" i="4"/>
  <c r="BX3159" i="4" l="1"/>
  <c r="BY3160" i="4"/>
  <c r="BY3161" i="4" l="1"/>
  <c r="BX3160" i="4"/>
  <c r="BY3162" i="4" l="1"/>
  <c r="BX3161" i="4"/>
  <c r="BX3162" i="4" l="1"/>
  <c r="BY3163" i="4"/>
  <c r="BX3163" i="4" l="1"/>
  <c r="BY3164" i="4"/>
  <c r="BX3164" i="4" l="1"/>
  <c r="BY3165" i="4"/>
  <c r="BX3165" i="4" l="1"/>
  <c r="BY3166" i="4"/>
  <c r="BX3166" i="4" l="1"/>
  <c r="BY3167" i="4"/>
  <c r="BX3167" i="4" l="1"/>
  <c r="BY3168" i="4"/>
  <c r="BX3168" i="4" l="1"/>
  <c r="BY3169" i="4"/>
  <c r="BY3170" i="4" l="1"/>
  <c r="BX3169" i="4"/>
  <c r="BX3170" i="4" l="1"/>
  <c r="BY3171" i="4"/>
  <c r="BX3171" i="4" l="1"/>
  <c r="BY3172" i="4"/>
  <c r="BX3172" i="4" l="1"/>
  <c r="BY3173" i="4"/>
  <c r="BX3173" i="4" l="1"/>
  <c r="BY3174" i="4"/>
  <c r="BX3174" i="4" l="1"/>
  <c r="BY3175" i="4"/>
  <c r="BY3176" i="4" l="1"/>
  <c r="BX3175" i="4"/>
  <c r="BX3176" i="4" l="1"/>
  <c r="BY3177" i="4"/>
  <c r="BX3177" i="4" l="1"/>
  <c r="BY3178" i="4"/>
  <c r="BX3178" i="4" l="1"/>
  <c r="BY3179" i="4"/>
  <c r="BX3179" i="4" l="1"/>
  <c r="BY3180" i="4"/>
  <c r="BX3180" i="4" l="1"/>
  <c r="BY3181" i="4"/>
  <c r="BY3182" i="4" l="1"/>
  <c r="BX3181" i="4"/>
  <c r="BY3183" i="4" l="1"/>
  <c r="BX3182" i="4"/>
  <c r="BX3183" i="4" l="1"/>
  <c r="BY3184" i="4"/>
  <c r="BX3184" i="4" l="1"/>
  <c r="BY3185" i="4"/>
  <c r="BY3186" i="4" l="1"/>
  <c r="BX3185" i="4"/>
  <c r="BX3186" i="4" l="1"/>
  <c r="BY3187" i="4"/>
  <c r="BX3187" i="4" l="1"/>
  <c r="BY3188" i="4"/>
  <c r="BX3188" i="4" l="1"/>
  <c r="BY3189" i="4"/>
  <c r="BX3189" i="4" l="1"/>
  <c r="BY3190" i="4"/>
  <c r="BX3190" i="4" l="1"/>
  <c r="BY3191" i="4"/>
  <c r="BX3191" i="4" l="1"/>
  <c r="BY3192" i="4"/>
  <c r="BX3192" i="4" l="1"/>
  <c r="BY3193" i="4"/>
  <c r="BX3193" i="4" l="1"/>
  <c r="BY3194" i="4"/>
  <c r="BX3194" i="4" l="1"/>
  <c r="BY3195" i="4"/>
  <c r="BX3195" i="4" l="1"/>
  <c r="BY3196" i="4"/>
  <c r="BX3196" i="4" l="1"/>
  <c r="BY3197" i="4"/>
  <c r="BY3198" i="4" l="1"/>
  <c r="BX3197" i="4"/>
  <c r="BX3198" i="4" l="1"/>
  <c r="BY3199" i="4"/>
  <c r="BX3199" i="4" l="1"/>
  <c r="BY3200" i="4"/>
  <c r="BX3200" i="4" l="1"/>
  <c r="BY3201" i="4"/>
  <c r="BY3202" i="4" l="1"/>
  <c r="BX3201" i="4"/>
  <c r="BX3202" i="4" l="1"/>
  <c r="BY3203" i="4"/>
  <c r="BX3203" i="4" l="1"/>
  <c r="BY3204" i="4"/>
  <c r="BX3204" i="4" l="1"/>
  <c r="BY3205" i="4"/>
  <c r="BX3205" i="4" l="1"/>
  <c r="BY3206" i="4"/>
  <c r="BX3206" i="4" l="1"/>
  <c r="BY3207" i="4"/>
  <c r="BY3208" i="4" l="1"/>
  <c r="BX3207" i="4"/>
  <c r="BY3209" i="4" l="1"/>
  <c r="BX3208" i="4"/>
  <c r="BX3209" i="4" l="1"/>
  <c r="BY3210" i="4"/>
  <c r="BX3210" i="4" l="1"/>
  <c r="BY3211" i="4"/>
  <c r="BX3211" i="4" l="1"/>
  <c r="BY3212" i="4"/>
  <c r="BX3212" i="4" l="1"/>
  <c r="BY3213" i="4"/>
  <c r="BX3213" i="4" l="1"/>
  <c r="BY3214" i="4"/>
  <c r="BX3214" i="4" l="1"/>
  <c r="BY3215" i="4"/>
  <c r="BX3215" i="4" l="1"/>
  <c r="BY3216" i="4"/>
  <c r="BX3216" i="4" l="1"/>
  <c r="BY3217" i="4"/>
  <c r="BY3218" i="4" l="1"/>
  <c r="BX3217" i="4"/>
  <c r="BX3218" i="4" l="1"/>
  <c r="BY3219" i="4"/>
  <c r="BX3219" i="4" l="1"/>
  <c r="BY3220" i="4"/>
  <c r="BX3220" i="4" l="1"/>
  <c r="BY3221" i="4"/>
  <c r="BX3221" i="4" l="1"/>
  <c r="BY3222" i="4"/>
  <c r="BX3222" i="4" l="1"/>
  <c r="BY3223" i="4"/>
  <c r="BX3223" i="4" l="1"/>
  <c r="BY3224" i="4"/>
  <c r="BX3224" i="4" l="1"/>
  <c r="BY3225" i="4"/>
  <c r="BX3225" i="4" l="1"/>
  <c r="BY3226" i="4"/>
  <c r="BX3226" i="4" l="1"/>
  <c r="BY3227" i="4"/>
  <c r="BX3227" i="4" l="1"/>
  <c r="BY3228" i="4"/>
  <c r="BY3229" i="4" l="1"/>
  <c r="BX3228" i="4"/>
  <c r="BX3229" i="4" l="1"/>
  <c r="BY3230" i="4"/>
  <c r="BX3230" i="4" l="1"/>
  <c r="BY3231" i="4"/>
  <c r="BX3231" i="4" l="1"/>
  <c r="BY3232" i="4"/>
  <c r="BX3232" i="4" l="1"/>
  <c r="BY3233" i="4"/>
  <c r="BY3234" i="4" l="1"/>
  <c r="BX3233" i="4"/>
  <c r="BX3234" i="4" l="1"/>
  <c r="BY3235" i="4"/>
  <c r="BX3235" i="4" l="1"/>
  <c r="BY3236" i="4"/>
  <c r="BX3236" i="4" l="1"/>
  <c r="BY3237" i="4"/>
  <c r="BX3237" i="4" l="1"/>
  <c r="BY3238" i="4"/>
  <c r="BX3238" i="4" l="1"/>
  <c r="BY3239" i="4"/>
  <c r="BX3239" i="4" l="1"/>
  <c r="BY3240" i="4"/>
  <c r="BX3240" i="4" l="1"/>
  <c r="BY3241" i="4"/>
  <c r="BX3241" i="4" l="1"/>
  <c r="BY3242" i="4"/>
  <c r="BX3242" i="4" l="1"/>
  <c r="BY3243" i="4"/>
  <c r="BX3243" i="4" l="1"/>
  <c r="BY3244" i="4"/>
  <c r="BX3244" i="4" l="1"/>
  <c r="BY3245" i="4"/>
  <c r="BY3246" i="4" l="1"/>
  <c r="BX3245" i="4"/>
  <c r="BY3247" i="4" l="1"/>
  <c r="BX3246" i="4"/>
  <c r="BX3247" i="4" l="1"/>
  <c r="BY3248" i="4"/>
  <c r="BY3249" i="4" l="1"/>
  <c r="BX3248" i="4"/>
  <c r="BY3250" i="4" l="1"/>
  <c r="BX3249" i="4"/>
  <c r="BX3250" i="4" l="1"/>
  <c r="BY3251" i="4"/>
  <c r="BX3251" i="4" l="1"/>
  <c r="BY3252" i="4"/>
  <c r="BX3252" i="4" l="1"/>
  <c r="BY3253" i="4"/>
  <c r="BX3253" i="4" l="1"/>
  <c r="BY3254" i="4"/>
  <c r="BX3254" i="4" l="1"/>
  <c r="BY3255" i="4"/>
  <c r="BX3255" i="4" l="1"/>
  <c r="BY3256" i="4"/>
  <c r="BX3256" i="4" l="1"/>
  <c r="BY3257" i="4"/>
  <c r="BX3257" i="4" l="1"/>
  <c r="BY3258" i="4"/>
  <c r="BX3258" i="4" l="1"/>
  <c r="BY3259" i="4"/>
  <c r="BX3259" i="4" l="1"/>
  <c r="BY3260" i="4"/>
  <c r="BX3260" i="4" l="1"/>
  <c r="BY3261" i="4"/>
  <c r="BX3261" i="4" l="1"/>
  <c r="BY3262" i="4"/>
  <c r="BX3262" i="4" l="1"/>
  <c r="BY3263" i="4"/>
  <c r="BX3263" i="4" l="1"/>
  <c r="BY3264" i="4"/>
  <c r="BY3265" i="4" l="1"/>
  <c r="BX3264" i="4"/>
  <c r="BY3266" i="4" l="1"/>
  <c r="BX3265" i="4"/>
  <c r="BX3266" i="4" l="1"/>
  <c r="BY3267" i="4"/>
  <c r="BX3267" i="4" l="1"/>
  <c r="BY3268" i="4"/>
  <c r="BX3268" i="4" l="1"/>
  <c r="BY3269" i="4"/>
  <c r="BX3269" i="4" l="1"/>
  <c r="BY3270" i="4"/>
  <c r="BX3270" i="4" l="1"/>
  <c r="BY3271" i="4"/>
  <c r="BX3271" i="4" l="1"/>
  <c r="BY3272" i="4"/>
  <c r="BY3273" i="4" l="1"/>
  <c r="BX3272" i="4"/>
  <c r="BY3274" i="4" l="1"/>
  <c r="BX3273" i="4"/>
  <c r="BX3274" i="4" l="1"/>
  <c r="BY3275" i="4"/>
  <c r="BX3275" i="4" l="1"/>
  <c r="BY3276" i="4"/>
  <c r="BX3276" i="4" l="1"/>
  <c r="BY3277" i="4"/>
  <c r="BX3277" i="4" l="1"/>
  <c r="BY3278" i="4"/>
  <c r="BX3278" i="4" l="1"/>
  <c r="BY3279" i="4"/>
  <c r="BX3279" i="4" l="1"/>
  <c r="BY3280" i="4"/>
  <c r="BX3280" i="4" l="1"/>
  <c r="BY3281" i="4"/>
  <c r="BY3282" i="4" l="1"/>
  <c r="BX3281" i="4"/>
  <c r="BX3282" i="4" l="1"/>
  <c r="BY3283" i="4"/>
  <c r="BX3283" i="4" l="1"/>
  <c r="BY3284" i="4"/>
  <c r="BX3284" i="4" l="1"/>
  <c r="BY3285" i="4"/>
  <c r="BX3285" i="4" l="1"/>
  <c r="BY3286" i="4"/>
  <c r="BX3286" i="4" l="1"/>
  <c r="BY3287" i="4"/>
  <c r="BY3288" i="4" l="1"/>
  <c r="BX3287" i="4"/>
  <c r="BX3288" i="4" l="1"/>
  <c r="BY3289" i="4"/>
  <c r="BX3289" i="4" l="1"/>
  <c r="BY3290" i="4"/>
  <c r="BX3290" i="4" l="1"/>
  <c r="BY3291" i="4"/>
  <c r="BX3291" i="4" l="1"/>
  <c r="BY3292" i="4"/>
  <c r="BY3293" i="4" l="1"/>
  <c r="BX3292" i="4"/>
  <c r="BY3294" i="4" l="1"/>
  <c r="BX3293" i="4"/>
  <c r="BX3294" i="4" l="1"/>
  <c r="BY3295" i="4"/>
  <c r="BX3295" i="4" l="1"/>
  <c r="BY3296" i="4"/>
  <c r="BX3296" i="4" l="1"/>
  <c r="BY3297" i="4"/>
  <c r="BY3298" i="4" l="1"/>
  <c r="BX3297" i="4"/>
  <c r="BX3298" i="4" l="1"/>
  <c r="BY3299" i="4"/>
  <c r="BX3299" i="4" l="1"/>
  <c r="BY3300" i="4"/>
  <c r="BX3300" i="4" l="1"/>
  <c r="BY3301" i="4"/>
  <c r="BX3301" i="4" l="1"/>
  <c r="BY3302" i="4"/>
  <c r="BX3302" i="4" l="1"/>
  <c r="BY3303" i="4"/>
  <c r="BX3303" i="4" l="1"/>
  <c r="BY3304" i="4"/>
  <c r="BX3304" i="4" l="1"/>
  <c r="BY3305" i="4"/>
  <c r="BX3305" i="4" l="1"/>
  <c r="BY3306" i="4"/>
  <c r="BX3306" i="4" l="1"/>
  <c r="BY3307" i="4"/>
  <c r="BX3307" i="4" l="1"/>
  <c r="BY3308" i="4"/>
  <c r="BX3308" i="4" l="1"/>
  <c r="BY3309" i="4"/>
  <c r="BX3309" i="4" l="1"/>
  <c r="BY3310" i="4"/>
  <c r="BY3311" i="4" l="1"/>
  <c r="BX3310" i="4"/>
  <c r="BY3312" i="4" l="1"/>
  <c r="BX3311" i="4"/>
  <c r="BY3313" i="4" l="1"/>
  <c r="BX3312" i="4"/>
  <c r="BY3314" i="4" l="1"/>
  <c r="BX3313" i="4"/>
  <c r="BX3314" i="4" l="1"/>
  <c r="BY3315" i="4"/>
  <c r="BX3315" i="4" l="1"/>
  <c r="BY3316" i="4"/>
  <c r="BX3316" i="4" l="1"/>
  <c r="BY3317" i="4"/>
  <c r="BX3317" i="4" l="1"/>
  <c r="BY3318" i="4"/>
  <c r="BX3318" i="4" l="1"/>
  <c r="BY3319" i="4"/>
  <c r="BX3319" i="4" l="1"/>
  <c r="BY3320" i="4"/>
  <c r="BX3320" i="4" l="1"/>
  <c r="BY3321" i="4"/>
  <c r="BX3321" i="4" l="1"/>
  <c r="BY3322" i="4"/>
  <c r="BX3322" i="4" l="1"/>
  <c r="BY3323" i="4"/>
  <c r="BX3323" i="4" l="1"/>
  <c r="BY3324" i="4"/>
  <c r="BY3325" i="4" l="1"/>
  <c r="BX3324" i="4"/>
  <c r="BX3325" i="4" l="1"/>
  <c r="BY3326" i="4"/>
  <c r="BX3326" i="4" l="1"/>
  <c r="BY3327" i="4"/>
  <c r="BX3327" i="4" l="1"/>
  <c r="BY3328" i="4"/>
  <c r="BX3328" i="4" l="1"/>
  <c r="BY3329" i="4"/>
  <c r="BY3330" i="4" l="1"/>
  <c r="BX3329" i="4"/>
  <c r="BX3330" i="4" l="1"/>
  <c r="BY3331" i="4"/>
  <c r="BX3331" i="4" l="1"/>
  <c r="BY3332" i="4"/>
  <c r="BX3332" i="4" l="1"/>
  <c r="BY3333" i="4"/>
  <c r="BX3333" i="4" l="1"/>
  <c r="BY3334" i="4"/>
  <c r="BX3334" i="4" l="1"/>
  <c r="BY3335" i="4"/>
  <c r="BX3335" i="4" l="1"/>
  <c r="BY3336" i="4"/>
  <c r="BY3337" i="4" l="1"/>
  <c r="BX3336" i="4"/>
  <c r="BX3337" i="4" l="1"/>
  <c r="BY3338" i="4"/>
  <c r="BX3338" i="4" l="1"/>
  <c r="BY3339" i="4"/>
  <c r="BX3339" i="4" l="1"/>
  <c r="BY3340" i="4"/>
  <c r="BX3340" i="4" l="1"/>
  <c r="BY3341" i="4"/>
  <c r="BX3341" i="4" l="1"/>
  <c r="BY3342" i="4"/>
  <c r="BX3342" i="4" l="1"/>
  <c r="BY3343" i="4"/>
  <c r="BX3343" i="4" l="1"/>
  <c r="BY3344" i="4"/>
  <c r="BX3344" i="4" l="1"/>
  <c r="BY3345" i="4"/>
  <c r="BY3346" i="4" l="1"/>
  <c r="BX3345" i="4"/>
  <c r="BX3346" i="4" l="1"/>
  <c r="BY3347" i="4"/>
  <c r="BX3347" i="4" l="1"/>
  <c r="BY3348" i="4"/>
  <c r="BX3348" i="4" l="1"/>
  <c r="BY3349" i="4"/>
  <c r="BX3349" i="4" l="1"/>
  <c r="BY3350" i="4"/>
  <c r="BX3350" i="4" l="1"/>
  <c r="BY3351" i="4"/>
  <c r="BX3351" i="4" l="1"/>
  <c r="BY3352" i="4"/>
  <c r="BY3353" i="4" l="1"/>
  <c r="BX3352" i="4"/>
  <c r="BY3354" i="4" l="1"/>
  <c r="BX3353" i="4"/>
  <c r="BX3354" i="4" l="1"/>
  <c r="BY3355" i="4"/>
  <c r="BY3356" i="4" l="1"/>
  <c r="BX3355" i="4"/>
  <c r="BY3357" i="4" l="1"/>
  <c r="BX3356" i="4"/>
  <c r="BX3357" i="4" l="1"/>
  <c r="BY3358" i="4"/>
  <c r="BX3358" i="4" l="1"/>
  <c r="BY3359" i="4"/>
  <c r="BX3359" i="4" l="1"/>
  <c r="BY3360" i="4"/>
  <c r="BX3360" i="4" l="1"/>
  <c r="BY3361" i="4"/>
  <c r="BY3362" i="4" l="1"/>
  <c r="BX3361" i="4"/>
  <c r="BX3362" i="4" l="1"/>
  <c r="BY3363" i="4"/>
  <c r="BX3363" i="4" l="1"/>
  <c r="BY3364" i="4"/>
  <c r="BX3364" i="4" l="1"/>
  <c r="BY3365" i="4"/>
  <c r="BX3365" i="4" l="1"/>
  <c r="BY3366" i="4"/>
  <c r="BX3366" i="4" l="1"/>
  <c r="BY3367" i="4"/>
  <c r="BX3367" i="4" l="1"/>
  <c r="BY3368" i="4"/>
  <c r="BX3368" i="4" l="1"/>
  <c r="BY3369" i="4"/>
  <c r="BX3369" i="4" l="1"/>
  <c r="BY3370" i="4"/>
  <c r="BX3370" i="4" l="1"/>
  <c r="BY3371" i="4"/>
  <c r="BX3371" i="4" l="1"/>
  <c r="BY3372" i="4"/>
  <c r="BX3372" i="4" l="1"/>
  <c r="BY3373" i="4"/>
  <c r="BY3374" i="4" l="1"/>
  <c r="BX3373" i="4"/>
  <c r="BX3374" i="4" l="1"/>
  <c r="BY3375" i="4"/>
  <c r="BY3376" i="4" l="1"/>
  <c r="BX3375" i="4"/>
  <c r="BX3376" i="4" l="1"/>
  <c r="BY3377" i="4"/>
  <c r="BY3378" i="4" l="1"/>
  <c r="BX3377" i="4"/>
  <c r="BX3378" i="4" l="1"/>
  <c r="BY3379" i="4"/>
  <c r="BX3379" i="4" l="1"/>
  <c r="BY3380" i="4"/>
  <c r="BX3380" i="4" l="1"/>
  <c r="BY3381" i="4"/>
  <c r="BX3381" i="4" l="1"/>
  <c r="BY3382" i="4"/>
  <c r="BX3382" i="4" l="1"/>
  <c r="BY3383" i="4"/>
  <c r="BX3383" i="4" l="1"/>
  <c r="BY3384" i="4"/>
  <c r="BX3384" i="4" l="1"/>
  <c r="BY3385" i="4"/>
  <c r="BX3385" i="4" l="1"/>
  <c r="BY3386" i="4"/>
  <c r="BX3386" i="4" l="1"/>
  <c r="BY3387" i="4"/>
  <c r="BY3388" i="4" l="1"/>
  <c r="BX3387" i="4"/>
  <c r="BY3389" i="4" l="1"/>
  <c r="BX3388" i="4"/>
  <c r="BX3389" i="4" l="1"/>
  <c r="BY3390" i="4"/>
  <c r="BX3390" i="4" l="1"/>
  <c r="BY3391" i="4"/>
  <c r="BX3391" i="4" l="1"/>
  <c r="BY3392" i="4"/>
  <c r="BX3392" i="4" l="1"/>
  <c r="BY3393" i="4"/>
  <c r="BY3394" i="4" l="1"/>
  <c r="BX3393" i="4"/>
  <c r="BX3394" i="4" l="1"/>
  <c r="BY3395" i="4"/>
  <c r="BX3395" i="4" l="1"/>
  <c r="BY3396" i="4"/>
  <c r="BX3396" i="4" l="1"/>
  <c r="BY3397" i="4"/>
  <c r="BX3397" i="4" l="1"/>
  <c r="BY3398" i="4"/>
  <c r="BY3399" i="4" l="1"/>
  <c r="BX3398" i="4"/>
  <c r="BX3399" i="4" l="1"/>
  <c r="BY3400" i="4"/>
  <c r="BX3400" i="4" l="1"/>
  <c r="BY3401" i="4"/>
  <c r="BX3401" i="4" l="1"/>
  <c r="BY3402" i="4"/>
  <c r="BX3402" i="4" l="1"/>
  <c r="BY3403" i="4"/>
  <c r="BX3403" i="4" l="1"/>
  <c r="BY3404" i="4"/>
  <c r="BX3404" i="4" l="1"/>
  <c r="BY3405" i="4"/>
  <c r="BX3405" i="4" l="1"/>
  <c r="BY3406" i="4"/>
  <c r="BX3406" i="4" l="1"/>
  <c r="BY3407" i="4"/>
  <c r="BX3407" i="4" l="1"/>
  <c r="BY3408" i="4"/>
  <c r="BX3408" i="4" l="1"/>
  <c r="BY3409" i="4"/>
  <c r="BY3410" i="4" l="1"/>
  <c r="BX3409" i="4"/>
  <c r="BX3410" i="4" l="1"/>
  <c r="BY3411" i="4"/>
  <c r="BX3411" i="4" l="1"/>
  <c r="BY3412" i="4"/>
  <c r="BX3412" i="4" l="1"/>
  <c r="BY3413" i="4"/>
  <c r="BX3413" i="4" l="1"/>
  <c r="BY3414" i="4"/>
  <c r="BX3414" i="4" l="1"/>
  <c r="BY3415" i="4"/>
  <c r="BX3415" i="4" l="1"/>
  <c r="BY3416" i="4"/>
  <c r="BY3417" i="4" l="1"/>
  <c r="BX3416" i="4"/>
  <c r="BY3418" i="4" l="1"/>
  <c r="BX3417" i="4"/>
  <c r="BY3419" i="4" l="1"/>
  <c r="BX3418" i="4"/>
  <c r="BX3419" i="4" l="1"/>
  <c r="BY3420" i="4"/>
  <c r="BX3420" i="4" l="1"/>
  <c r="BY3421" i="4"/>
  <c r="BX3421" i="4" l="1"/>
  <c r="BY3422" i="4"/>
  <c r="BX3422" i="4" l="1"/>
  <c r="BY3423" i="4"/>
  <c r="BX3423" i="4" l="1"/>
  <c r="BY3424" i="4"/>
  <c r="BX3424" i="4" l="1"/>
  <c r="BY3425" i="4"/>
  <c r="BY3426" i="4" l="1"/>
  <c r="BX3425" i="4"/>
  <c r="BX3426" i="4" l="1"/>
  <c r="BY3427" i="4"/>
  <c r="BX3427" i="4" l="1"/>
  <c r="BY3428" i="4"/>
  <c r="BX3428" i="4" l="1"/>
  <c r="BY3429" i="4"/>
  <c r="BX3429" i="4" l="1"/>
  <c r="BY3430" i="4"/>
  <c r="BX3430" i="4" l="1"/>
  <c r="BY3431" i="4"/>
  <c r="BX3431" i="4" l="1"/>
  <c r="BY3432" i="4"/>
  <c r="BX3432" i="4" l="1"/>
  <c r="BY3433" i="4"/>
  <c r="BX3433" i="4" l="1"/>
  <c r="BY3434" i="4"/>
  <c r="BY3435" i="4" l="1"/>
  <c r="BX3434" i="4"/>
  <c r="BX3435" i="4" l="1"/>
  <c r="BY3436" i="4"/>
  <c r="BX3436" i="4" l="1"/>
  <c r="BY3437" i="4"/>
  <c r="BY3438" i="4" l="1"/>
  <c r="BX3437" i="4"/>
  <c r="BX3438" i="4" l="1"/>
  <c r="BY3439" i="4"/>
  <c r="BX3439" i="4" l="1"/>
  <c r="BY3440" i="4"/>
  <c r="BX3440" i="4" l="1"/>
  <c r="BY3441" i="4"/>
  <c r="BY3442" i="4" l="1"/>
  <c r="BX3441" i="4"/>
  <c r="BX3442" i="4" l="1"/>
  <c r="BY3443" i="4"/>
  <c r="BX3443" i="4" l="1"/>
  <c r="BY3444" i="4"/>
  <c r="BX3444" i="4" l="1"/>
  <c r="BY3445" i="4"/>
  <c r="BX3445" i="4" l="1"/>
  <c r="BY3446" i="4"/>
  <c r="BX3446" i="4" l="1"/>
  <c r="BY3447" i="4"/>
  <c r="BX3447" i="4" l="1"/>
  <c r="BY3448" i="4"/>
  <c r="BX3448" i="4" l="1"/>
  <c r="BY3449" i="4"/>
  <c r="BX3449" i="4" l="1"/>
  <c r="BY3450" i="4"/>
  <c r="BX3450" i="4" l="1"/>
  <c r="BY3451" i="4"/>
  <c r="BY3452" i="4" l="1"/>
  <c r="BX3451" i="4"/>
  <c r="BX3452" i="4" l="1"/>
  <c r="BY3453" i="4"/>
  <c r="BX3453" i="4" l="1"/>
  <c r="BY3454" i="4"/>
  <c r="BX3454" i="4" l="1"/>
  <c r="BY3455" i="4"/>
  <c r="BX3455" i="4" l="1"/>
  <c r="BY3456" i="4"/>
  <c r="BY3457" i="4" l="1"/>
  <c r="BX3456" i="4"/>
  <c r="BY3458" i="4" l="1"/>
  <c r="BX3457" i="4"/>
  <c r="BX3458" i="4" l="1"/>
  <c r="BY3459" i="4"/>
  <c r="BX3459" i="4" l="1"/>
  <c r="BY3460" i="4"/>
  <c r="BX3460" i="4" l="1"/>
  <c r="BY3461" i="4"/>
  <c r="BX3461" i="4" l="1"/>
  <c r="BY3462" i="4"/>
  <c r="BX3462" i="4" l="1"/>
  <c r="BY3463" i="4"/>
  <c r="BX3463" i="4" l="1"/>
  <c r="BY3464" i="4"/>
  <c r="BX3464" i="4" l="1"/>
  <c r="BY3465" i="4"/>
  <c r="BX3465" i="4" l="1"/>
  <c r="BY3466" i="4"/>
  <c r="BX3466" i="4" l="1"/>
  <c r="BY3467" i="4"/>
  <c r="BX3467" i="4" l="1"/>
  <c r="BY3468" i="4"/>
  <c r="BX3468" i="4" l="1"/>
  <c r="BY3469" i="4"/>
  <c r="BX3469" i="4" l="1"/>
  <c r="BY3470" i="4"/>
  <c r="BX3470" i="4" l="1"/>
  <c r="BY3471" i="4"/>
  <c r="BX3471" i="4" l="1"/>
  <c r="BY3472" i="4"/>
  <c r="BX3472" i="4" l="1"/>
  <c r="BY3473" i="4"/>
  <c r="BY3474" i="4" l="1"/>
  <c r="BX3473" i="4"/>
  <c r="BX3474" i="4" l="1"/>
  <c r="BY3475" i="4"/>
  <c r="BX3475" i="4" l="1"/>
  <c r="BY3476" i="4"/>
  <c r="BX3476" i="4" l="1"/>
  <c r="BY3477" i="4"/>
  <c r="BY3478" i="4" l="1"/>
  <c r="BX3477" i="4"/>
  <c r="BY3479" i="4" l="1"/>
  <c r="BX3478" i="4"/>
  <c r="BX3479" i="4" l="1"/>
  <c r="BY3480" i="4"/>
  <c r="BX3480" i="4" l="1"/>
  <c r="BY3481" i="4"/>
  <c r="BX3481" i="4" l="1"/>
  <c r="BY3482" i="4"/>
  <c r="BX3482" i="4" l="1"/>
  <c r="BY3483" i="4"/>
  <c r="BX3483" i="4" l="1"/>
  <c r="BY3484" i="4"/>
  <c r="BX3484" i="4" l="1"/>
  <c r="BY3485" i="4"/>
  <c r="BX3485" i="4" l="1"/>
  <c r="BY3486" i="4"/>
  <c r="BX3486" i="4" l="1"/>
  <c r="BY3487" i="4"/>
  <c r="BX3487" i="4" l="1"/>
  <c r="BY3488" i="4"/>
  <c r="BX3488" i="4" l="1"/>
  <c r="BY3489" i="4"/>
  <c r="BX3489" i="4" l="1"/>
  <c r="BY3490" i="4"/>
  <c r="BX3490" i="4" l="1"/>
  <c r="BY3491" i="4"/>
  <c r="BX3491" i="4" l="1"/>
  <c r="BY3492" i="4"/>
  <c r="BX3492" i="4" l="1"/>
  <c r="BY3493" i="4"/>
  <c r="BX3493" i="4" l="1"/>
  <c r="BY3494" i="4"/>
  <c r="BY3495" i="4" l="1"/>
  <c r="BX3494" i="4"/>
  <c r="BX3495" i="4" l="1"/>
  <c r="BY3496" i="4"/>
  <c r="BX3496" i="4" l="1"/>
  <c r="BY3497" i="4"/>
  <c r="BX3497" i="4" l="1"/>
  <c r="BY3498" i="4"/>
  <c r="BX3498" i="4" l="1"/>
  <c r="BY3499" i="4"/>
  <c r="BX3499" i="4" l="1"/>
  <c r="BY3500" i="4"/>
  <c r="BX3500" i="4" l="1"/>
  <c r="BY3501" i="4"/>
  <c r="BX3501" i="4" l="1"/>
  <c r="BY3502" i="4"/>
  <c r="BX3502" i="4" l="1"/>
  <c r="BY3503" i="4"/>
  <c r="BX3503" i="4" l="1"/>
  <c r="BY3504" i="4"/>
  <c r="BX3504" i="4" l="1"/>
  <c r="BY3505" i="4"/>
  <c r="BY3506" i="4" l="1"/>
  <c r="BX3505" i="4"/>
  <c r="BX3506" i="4" l="1"/>
  <c r="BY3507" i="4"/>
  <c r="BX3507" i="4" l="1"/>
  <c r="BY3508" i="4"/>
  <c r="BX3508" i="4" l="1"/>
  <c r="BY3509" i="4"/>
  <c r="BX3509" i="4" l="1"/>
  <c r="BY3510" i="4"/>
  <c r="BY3511" i="4" l="1"/>
  <c r="BX3510" i="4"/>
  <c r="BX3511" i="4" l="1"/>
  <c r="BY3512" i="4"/>
  <c r="BX3512" i="4" l="1"/>
  <c r="BY3513" i="4"/>
  <c r="BX3513" i="4" l="1"/>
  <c r="BY3514" i="4"/>
  <c r="BX3514" i="4" l="1"/>
  <c r="BY3515" i="4"/>
  <c r="BX3515" i="4" l="1"/>
  <c r="BY3516" i="4"/>
  <c r="BX3516" i="4" l="1"/>
  <c r="BY3517" i="4"/>
  <c r="BX3517" i="4" l="1"/>
  <c r="BY3518" i="4"/>
  <c r="BX3518" i="4" l="1"/>
  <c r="BY3519" i="4"/>
  <c r="BX3519" i="4" l="1"/>
  <c r="BY3520" i="4"/>
  <c r="BX3520" i="4" l="1"/>
  <c r="BY3521" i="4"/>
  <c r="BY3522" i="4" l="1"/>
  <c r="BX3521" i="4"/>
  <c r="BY3523" i="4" l="1"/>
  <c r="BX3522" i="4"/>
  <c r="BX3523" i="4" l="1"/>
  <c r="BY3524" i="4"/>
  <c r="BX3524" i="4" l="1"/>
  <c r="BY3525" i="4"/>
  <c r="BX3525" i="4" l="1"/>
  <c r="BY3526" i="4"/>
  <c r="BY3527" i="4" l="1"/>
  <c r="BX3526" i="4"/>
  <c r="BX3527" i="4" l="1"/>
  <c r="BY3528" i="4"/>
  <c r="BX3528" i="4" l="1"/>
  <c r="BY3529" i="4"/>
  <c r="BX3529" i="4" l="1"/>
  <c r="BY3530" i="4"/>
  <c r="BX3530" i="4" l="1"/>
  <c r="BY3531" i="4"/>
  <c r="BX3531" i="4" l="1"/>
  <c r="BY3532" i="4"/>
  <c r="BX3532" i="4" l="1"/>
  <c r="BY3533" i="4"/>
  <c r="BX3533" i="4" l="1"/>
  <c r="BY3534" i="4"/>
  <c r="BX3534" i="4" l="1"/>
  <c r="BY3535" i="4"/>
  <c r="BX3535" i="4" l="1"/>
  <c r="BY3536" i="4"/>
  <c r="BX3536" i="4" l="1"/>
  <c r="BY3537" i="4"/>
  <c r="BX3537" i="4" l="1"/>
  <c r="BY3538" i="4"/>
  <c r="BX3538" i="4" l="1"/>
  <c r="BY3539" i="4"/>
  <c r="BX3539" i="4" l="1"/>
  <c r="BY3540" i="4"/>
  <c r="BX3540" i="4" l="1"/>
  <c r="BY3541" i="4"/>
  <c r="BX3541" i="4" l="1"/>
  <c r="BY3542" i="4"/>
  <c r="BY3543" i="4" l="1"/>
  <c r="BX3542" i="4"/>
  <c r="BX3543" i="4" l="1"/>
  <c r="BY3544" i="4"/>
  <c r="BX3544" i="4" l="1"/>
  <c r="BY3545" i="4"/>
  <c r="BX3545" i="4" l="1"/>
  <c r="BY3546" i="4"/>
  <c r="BX3546" i="4" l="1"/>
  <c r="BY3547" i="4"/>
  <c r="BX3547" i="4" l="1"/>
  <c r="BY3548" i="4"/>
  <c r="BX3548" i="4" l="1"/>
  <c r="BY3549" i="4"/>
  <c r="BY3550" i="4" l="1"/>
  <c r="BX3549" i="4"/>
  <c r="BX3550" i="4" l="1"/>
  <c r="BY3551" i="4"/>
  <c r="BX3551" i="4" l="1"/>
  <c r="BY3552" i="4"/>
  <c r="BX3552" i="4" l="1"/>
  <c r="BY3553" i="4"/>
  <c r="BY3554" i="4" l="1"/>
  <c r="BX3553" i="4"/>
  <c r="BY3555" i="4" l="1"/>
  <c r="BX3554" i="4"/>
  <c r="BX3555" i="4" l="1"/>
  <c r="BY3556" i="4"/>
  <c r="BX3556" i="4" l="1"/>
  <c r="BY3557" i="4"/>
  <c r="BX3557" i="4" l="1"/>
  <c r="BY3558" i="4"/>
  <c r="BY3559" i="4" l="1"/>
  <c r="BX3558" i="4"/>
  <c r="BX3559" i="4" l="1"/>
  <c r="BY3560" i="4"/>
  <c r="BX3560" i="4" l="1"/>
  <c r="BY3561" i="4"/>
  <c r="BX3561" i="4" l="1"/>
  <c r="BY3562" i="4"/>
  <c r="BX3562" i="4" l="1"/>
  <c r="BY3563" i="4"/>
  <c r="BX3563" i="4" l="1"/>
  <c r="BY3564" i="4"/>
  <c r="BX3564" i="4" l="1"/>
  <c r="BY3565" i="4"/>
  <c r="BX3565" i="4" l="1"/>
  <c r="BY3566" i="4"/>
  <c r="BX3566" i="4" l="1"/>
  <c r="BY3567" i="4"/>
  <c r="BY3568" i="4" l="1"/>
  <c r="BX3567" i="4"/>
  <c r="BY3569" i="4" l="1"/>
  <c r="BX3568" i="4"/>
  <c r="BX3569" i="4" l="1"/>
  <c r="BY3570" i="4"/>
  <c r="BX3570" i="4" l="1"/>
  <c r="BY3571" i="4"/>
  <c r="BX3571" i="4" l="1"/>
  <c r="BY3572" i="4"/>
  <c r="BX3572" i="4" l="1"/>
  <c r="BY3573" i="4"/>
  <c r="BX3573" i="4" l="1"/>
  <c r="BY3574" i="4"/>
  <c r="BY3575" i="4" l="1"/>
  <c r="BX3574" i="4"/>
  <c r="BX3575" i="4" l="1"/>
  <c r="BY3576" i="4"/>
  <c r="BX3576" i="4" l="1"/>
  <c r="BY3577" i="4"/>
  <c r="BX3577" i="4" l="1"/>
  <c r="BY3578" i="4"/>
  <c r="BX3578" i="4" l="1"/>
  <c r="BY3579" i="4"/>
  <c r="BX3579" i="4" l="1"/>
  <c r="BY3580" i="4"/>
  <c r="BX3580" i="4" l="1"/>
  <c r="BY3581" i="4"/>
  <c r="BY3582" i="4" l="1"/>
  <c r="BX3581" i="4"/>
  <c r="BX3582" i="4" l="1"/>
  <c r="BY3583" i="4"/>
  <c r="BX3583" i="4" l="1"/>
  <c r="BY3584" i="4"/>
  <c r="BX3584" i="4" l="1"/>
  <c r="BY3585" i="4"/>
  <c r="BX3585" i="4" l="1"/>
  <c r="BY3586" i="4"/>
  <c r="BX3586" i="4" l="1"/>
  <c r="BY3587" i="4"/>
  <c r="BX3587" i="4" l="1"/>
  <c r="BY3588" i="4"/>
  <c r="BX3588" i="4" l="1"/>
  <c r="BY3589" i="4"/>
  <c r="BY3590" i="4" l="1"/>
  <c r="BX3589" i="4"/>
  <c r="BY3591" i="4" l="1"/>
  <c r="BX3590" i="4"/>
  <c r="BX3591" i="4" l="1"/>
  <c r="BY3592" i="4"/>
  <c r="BX3592" i="4" l="1"/>
  <c r="BY3593" i="4"/>
  <c r="BX3593" i="4" l="1"/>
  <c r="BY3594" i="4"/>
  <c r="BX3594" i="4" l="1"/>
  <c r="BY3595" i="4"/>
  <c r="BX3595" i="4" l="1"/>
  <c r="BY3596" i="4"/>
  <c r="BX3596" i="4" l="1"/>
  <c r="BY3597" i="4"/>
  <c r="BX3597" i="4" l="1"/>
  <c r="BY3598" i="4"/>
  <c r="BX3598" i="4" l="1"/>
  <c r="BY3599" i="4"/>
  <c r="BX3599" i="4" l="1"/>
  <c r="BY3600" i="4"/>
  <c r="BX3600" i="4" l="1"/>
  <c r="BY3601" i="4"/>
  <c r="BY3602" i="4" l="1"/>
  <c r="BX3601" i="4"/>
  <c r="BY3603" i="4" l="1"/>
  <c r="BX3602" i="4"/>
  <c r="BX3603" i="4" l="1"/>
  <c r="BY3604" i="4"/>
  <c r="BX3604" i="4" l="1"/>
  <c r="BY3605" i="4"/>
  <c r="BX3605" i="4" l="1"/>
  <c r="BY3606" i="4"/>
  <c r="BY3607" i="4" l="1"/>
  <c r="BX3606" i="4"/>
  <c r="BX3607" i="4" l="1"/>
  <c r="BY3608" i="4"/>
  <c r="BX3608" i="4" l="1"/>
  <c r="BY3609" i="4"/>
  <c r="BX3609" i="4" l="1"/>
  <c r="BY3610" i="4"/>
  <c r="BX3610" i="4" l="1"/>
  <c r="BY3611" i="4"/>
  <c r="BX3611" i="4" l="1"/>
  <c r="BY3612" i="4"/>
  <c r="BX3612" i="4" l="1"/>
  <c r="BY3613" i="4"/>
  <c r="BX3613" i="4" l="1"/>
  <c r="BY3614" i="4"/>
  <c r="BX3614" i="4" l="1"/>
  <c r="BY3615" i="4"/>
  <c r="BX3615" i="4" l="1"/>
  <c r="BY3616" i="4"/>
  <c r="BX3616" i="4" l="1"/>
  <c r="BY3617" i="4"/>
  <c r="BX3617" i="4" l="1"/>
  <c r="BY3618" i="4"/>
  <c r="BX3618" i="4" l="1"/>
  <c r="BY3619" i="4"/>
  <c r="BX3619" i="4" l="1"/>
  <c r="BY3620" i="4"/>
  <c r="BX3620" i="4" l="1"/>
  <c r="BY3621" i="4"/>
  <c r="BX3621" i="4" l="1"/>
  <c r="BY3622" i="4"/>
  <c r="BY3623" i="4" l="1"/>
  <c r="BX3622" i="4"/>
  <c r="BX3623" i="4" l="1"/>
  <c r="BY3624" i="4"/>
  <c r="BX3624" i="4" l="1"/>
  <c r="BY3625" i="4"/>
  <c r="BX3625" i="4" l="1"/>
  <c r="BY3626" i="4"/>
  <c r="BX3626" i="4" l="1"/>
  <c r="BY3627" i="4"/>
  <c r="BX3627" i="4" l="1"/>
  <c r="BY3628" i="4"/>
  <c r="BX3628" i="4" l="1"/>
  <c r="BY3629" i="4"/>
  <c r="BY3630" i="4" l="1"/>
  <c r="BX3629" i="4"/>
  <c r="BX3630" i="4" l="1"/>
  <c r="BY3631" i="4"/>
  <c r="BX3631" i="4" l="1"/>
  <c r="BY3632" i="4"/>
  <c r="BX3632" i="4" l="1"/>
  <c r="BY3633" i="4"/>
  <c r="BX3633" i="4" l="1"/>
  <c r="BY3634" i="4"/>
  <c r="BX3634" i="4" l="1"/>
  <c r="BY3635" i="4"/>
  <c r="BX3635" i="4" l="1"/>
  <c r="BY3636" i="4"/>
  <c r="BX3636" i="4" l="1"/>
  <c r="BY3637" i="4"/>
  <c r="BX3637" i="4" l="1"/>
  <c r="BY3638" i="4"/>
  <c r="BY3639" i="4" l="1"/>
  <c r="BX3638" i="4"/>
  <c r="BX3639" i="4" l="1"/>
  <c r="BY3640" i="4"/>
  <c r="BX3640" i="4" l="1"/>
  <c r="BY3641" i="4"/>
  <c r="BX3641" i="4" l="1"/>
  <c r="BY3642" i="4"/>
  <c r="BX3642" i="4" l="1"/>
  <c r="BY3643" i="4"/>
  <c r="BX3643" i="4" l="1"/>
  <c r="BY3644" i="4"/>
  <c r="BX3644" i="4" l="1"/>
  <c r="BY3645" i="4"/>
  <c r="BY3646" i="4" l="1"/>
  <c r="BX3645" i="4"/>
  <c r="BY3647" i="4" l="1"/>
  <c r="BX3646" i="4"/>
  <c r="BY3648" i="4" l="1"/>
  <c r="BX3647" i="4"/>
  <c r="BX3648" i="4" l="1"/>
  <c r="BY3649" i="4"/>
  <c r="BX3649" i="4" l="1"/>
  <c r="BY3650" i="4"/>
  <c r="BY3651" i="4" l="1"/>
  <c r="BX3650" i="4"/>
  <c r="BY3652" i="4" l="1"/>
  <c r="BX3651" i="4"/>
  <c r="BX3652" i="4" l="1"/>
  <c r="BY3653" i="4"/>
  <c r="BX3653" i="4" l="1"/>
  <c r="BY3654" i="4"/>
  <c r="BY3655" i="4" l="1"/>
  <c r="BX3654" i="4"/>
  <c r="BX3655" i="4" l="1"/>
  <c r="BY3656" i="4"/>
  <c r="BX3656" i="4" l="1"/>
  <c r="BY3657" i="4"/>
  <c r="BX3657" i="4" l="1"/>
  <c r="BY3658" i="4"/>
  <c r="BX3658" i="4" l="1"/>
  <c r="BY3659" i="4"/>
  <c r="BX3659" i="4" l="1"/>
  <c r="BY3660" i="4"/>
  <c r="BX3660" i="4" l="1"/>
  <c r="BY3661" i="4"/>
  <c r="BX3661" i="4" l="1"/>
  <c r="BY3662" i="4"/>
  <c r="BX3662" i="4" l="1"/>
  <c r="BY3663" i="4"/>
  <c r="BX3663" i="4" l="1"/>
  <c r="BY3664" i="4"/>
  <c r="BX3664" i="4" l="1"/>
  <c r="BY3665" i="4"/>
  <c r="BX3665" i="4" l="1"/>
  <c r="BY3666" i="4"/>
  <c r="BX3666" i="4" l="1"/>
  <c r="BY3667" i="4"/>
  <c r="BX3667" i="4" l="1"/>
  <c r="BY3668" i="4"/>
  <c r="BY3669" i="4" l="1"/>
  <c r="BX3668" i="4"/>
  <c r="BX3669" i="4" l="1"/>
  <c r="BY3670" i="4"/>
  <c r="BY3671" i="4" l="1"/>
  <c r="BX3670" i="4"/>
  <c r="BX3671" i="4" l="1"/>
  <c r="BY3672" i="4"/>
  <c r="BX3672" i="4" l="1"/>
  <c r="BY3673" i="4"/>
  <c r="BX3673" i="4" l="1"/>
  <c r="BY3674" i="4"/>
  <c r="BX3674" i="4" l="1"/>
  <c r="BY3675" i="4"/>
  <c r="BX3675" i="4" l="1"/>
  <c r="BY3676" i="4"/>
  <c r="BX3676" i="4" l="1"/>
  <c r="BY3677" i="4"/>
  <c r="BY3678" i="4" l="1"/>
  <c r="BX3677" i="4"/>
  <c r="BY3679" i="4" l="1"/>
  <c r="BX3678" i="4"/>
  <c r="BX3679" i="4" l="1"/>
  <c r="BY3680" i="4"/>
  <c r="BX3680" i="4" l="1"/>
  <c r="BY3681" i="4"/>
  <c r="BX3681" i="4" l="1"/>
  <c r="BY3682" i="4"/>
  <c r="BX3682" i="4" l="1"/>
  <c r="BY3683" i="4"/>
  <c r="BX3683" i="4" l="1"/>
  <c r="BY3684" i="4"/>
  <c r="BX3684" i="4" l="1"/>
  <c r="BY3685" i="4"/>
  <c r="BX3685" i="4" l="1"/>
  <c r="BY3686" i="4"/>
  <c r="BY3687" i="4" l="1"/>
  <c r="BX3686" i="4"/>
  <c r="BX3687" i="4" l="1"/>
  <c r="BY3688" i="4"/>
  <c r="BX3688" i="4" l="1"/>
  <c r="BY3689" i="4"/>
  <c r="BX3689" i="4" l="1"/>
  <c r="BY3690" i="4"/>
  <c r="BX3690" i="4" l="1"/>
  <c r="BY3691" i="4"/>
  <c r="BX3691" i="4" l="1"/>
  <c r="BY3692" i="4"/>
  <c r="BX3692" i="4" l="1"/>
  <c r="BY3693" i="4"/>
  <c r="BX3693" i="4" l="1"/>
  <c r="BY3694" i="4"/>
  <c r="BX3694" i="4" l="1"/>
  <c r="BY3695" i="4"/>
  <c r="BX3695" i="4" l="1"/>
  <c r="BY3696" i="4"/>
  <c r="BX3696" i="4" l="1"/>
  <c r="BY3697" i="4"/>
  <c r="BX3697" i="4" l="1"/>
  <c r="BY3698" i="4"/>
  <c r="BX3698" i="4" l="1"/>
  <c r="BY3699" i="4"/>
  <c r="BY3700" i="4" l="1"/>
  <c r="BX3699" i="4"/>
  <c r="BX3700" i="4" l="1"/>
  <c r="BY3701" i="4"/>
  <c r="BX3701" i="4" l="1"/>
  <c r="BY3702" i="4"/>
  <c r="BY3703" i="4" l="1"/>
  <c r="BX3702" i="4"/>
  <c r="BX3703" i="4" l="1"/>
  <c r="BY3704" i="4"/>
  <c r="BX3704" i="4" l="1"/>
  <c r="BY3705" i="4"/>
  <c r="BX3705" i="4" l="1"/>
  <c r="BY3706" i="4"/>
  <c r="BX3706" i="4" l="1"/>
  <c r="BY3707" i="4"/>
  <c r="BX3707" i="4" l="1"/>
  <c r="BY3708" i="4"/>
  <c r="BX3708" i="4" l="1"/>
  <c r="BY3709" i="4"/>
  <c r="BX3709" i="4" l="1"/>
  <c r="BY3710" i="4"/>
  <c r="BX3710" i="4" l="1"/>
  <c r="BY3711" i="4"/>
  <c r="BX3711" i="4" l="1"/>
  <c r="BY3712" i="4"/>
  <c r="BX3712" i="4" l="1"/>
  <c r="BY3713" i="4"/>
  <c r="BY3714" i="4" l="1"/>
  <c r="BX3713" i="4"/>
  <c r="BX3714" i="4" l="1"/>
  <c r="BY3715" i="4"/>
  <c r="BX3715" i="4" l="1"/>
  <c r="BY3716" i="4"/>
  <c r="BX3716" i="4" l="1"/>
  <c r="BY3717" i="4"/>
  <c r="BX3717" i="4" l="1"/>
  <c r="BY3718" i="4"/>
  <c r="BY3719" i="4" l="1"/>
  <c r="BX3718" i="4"/>
  <c r="BX3719" i="4" l="1"/>
  <c r="BY3720" i="4"/>
  <c r="BX3720" i="4" l="1"/>
  <c r="BY3721" i="4"/>
  <c r="BX3721" i="4" l="1"/>
  <c r="BY3722" i="4"/>
  <c r="BX3722" i="4" l="1"/>
  <c r="BY3723" i="4"/>
  <c r="BX3723" i="4" l="1"/>
  <c r="BY3724" i="4"/>
  <c r="BX3724" i="4" l="1"/>
  <c r="BY3725" i="4"/>
  <c r="BY3726" i="4" l="1"/>
  <c r="BX3725" i="4"/>
  <c r="BX3726" i="4" l="1"/>
  <c r="BY3727" i="4"/>
  <c r="BX3727" i="4" l="1"/>
  <c r="BY3728" i="4"/>
  <c r="BX3728" i="4" l="1"/>
  <c r="BY3729" i="4"/>
  <c r="BX3729" i="4" l="1"/>
  <c r="BY3730" i="4"/>
  <c r="BX3730" i="4" l="1"/>
  <c r="BY3731" i="4"/>
  <c r="BX3731" i="4" l="1"/>
  <c r="BY3732" i="4"/>
  <c r="BX3732" i="4" l="1"/>
  <c r="BY3733" i="4"/>
  <c r="BX3733" i="4" l="1"/>
  <c r="BY3734" i="4"/>
  <c r="BY3735" i="4" l="1"/>
  <c r="BX3734" i="4"/>
  <c r="BX3735" i="4" l="1"/>
  <c r="BY3736" i="4"/>
  <c r="BX3736" i="4" l="1"/>
  <c r="BY3737" i="4"/>
  <c r="BX3737" i="4" l="1"/>
  <c r="BY3738" i="4"/>
  <c r="BX3738" i="4" l="1"/>
  <c r="BY3739" i="4"/>
  <c r="BX3739" i="4" l="1"/>
  <c r="BY3740" i="4"/>
  <c r="BX3740" i="4" l="1"/>
  <c r="BY3741" i="4"/>
  <c r="BX3741" i="4" l="1"/>
  <c r="BY3742" i="4"/>
  <c r="BX3742" i="4" l="1"/>
  <c r="BY3743" i="4"/>
  <c r="BX3743" i="4" l="1"/>
  <c r="BY3744" i="4"/>
  <c r="BX3744" i="4" l="1"/>
  <c r="BY3745" i="4"/>
  <c r="BX3745" i="4" l="1"/>
  <c r="BY3746" i="4"/>
  <c r="BY3747" i="4" l="1"/>
  <c r="BX3746" i="4"/>
  <c r="BX3747" i="4" l="1"/>
  <c r="BY3748" i="4"/>
  <c r="BX3748" i="4" l="1"/>
  <c r="BY3749" i="4"/>
  <c r="BX3749" i="4" l="1"/>
  <c r="BY3750" i="4"/>
  <c r="BY3751" i="4" l="1"/>
  <c r="BX3750" i="4"/>
  <c r="BX3751" i="4" l="1"/>
  <c r="BY3752" i="4"/>
  <c r="BX3752" i="4" l="1"/>
  <c r="BY3753" i="4"/>
  <c r="BX3753" i="4" l="1"/>
  <c r="BY3754" i="4"/>
  <c r="BX3754" i="4" l="1"/>
  <c r="BY3755" i="4"/>
  <c r="BX3755" i="4" l="1"/>
  <c r="BY3756" i="4"/>
  <c r="BX3756" i="4" l="1"/>
  <c r="BY3757" i="4"/>
  <c r="BX3757" i="4" l="1"/>
  <c r="BY3758" i="4"/>
  <c r="BX3758" i="4" l="1"/>
  <c r="BY3759" i="4"/>
  <c r="BX3759" i="4" l="1"/>
  <c r="BY3760" i="4"/>
  <c r="BX3760" i="4" l="1"/>
  <c r="BY3761" i="4"/>
  <c r="BX3761" i="4" l="1"/>
  <c r="BY3762" i="4"/>
  <c r="BY3763" i="4" l="1"/>
  <c r="BX3762" i="4"/>
  <c r="BY3764" i="4" l="1"/>
  <c r="BX3763" i="4"/>
  <c r="BY3765" i="4" l="1"/>
  <c r="BX3764" i="4"/>
  <c r="BX3765" i="4" l="1"/>
  <c r="BY3766" i="4"/>
  <c r="BY3767" i="4" l="1"/>
  <c r="BX3766" i="4"/>
  <c r="BX3767" i="4" l="1"/>
  <c r="BY3768" i="4"/>
  <c r="BX3768" i="4" l="1"/>
  <c r="BY3769" i="4"/>
  <c r="BX3769" i="4" l="1"/>
  <c r="BY3770" i="4"/>
  <c r="BX3770" i="4" l="1"/>
  <c r="BY3771" i="4"/>
  <c r="BX3771" i="4" l="1"/>
  <c r="BY3772" i="4"/>
  <c r="BX3772" i="4" l="1"/>
  <c r="BY3773" i="4"/>
  <c r="BX3773" i="4" l="1"/>
  <c r="BY3774" i="4"/>
  <c r="BX3774" i="4" l="1"/>
  <c r="BY3775" i="4"/>
  <c r="BX3775" i="4" l="1"/>
  <c r="BY3776" i="4"/>
  <c r="BX3776" i="4" l="1"/>
  <c r="BY3777" i="4"/>
  <c r="BX3777" i="4" l="1"/>
  <c r="BY3778" i="4"/>
  <c r="BX3778" i="4" l="1"/>
  <c r="BY3779" i="4"/>
  <c r="BX3779" i="4" l="1"/>
  <c r="BY3780" i="4"/>
  <c r="BX3780" i="4" l="1"/>
  <c r="BY3781" i="4"/>
  <c r="BX3781" i="4" l="1"/>
  <c r="BY3782" i="4"/>
  <c r="BY3783" i="4" l="1"/>
  <c r="BX3782" i="4"/>
  <c r="BX3783" i="4" l="1"/>
  <c r="BY3784" i="4"/>
  <c r="BX3784" i="4" l="1"/>
  <c r="BY3785" i="4"/>
  <c r="BX3785" i="4" l="1"/>
  <c r="BY3786" i="4"/>
  <c r="BX3786" i="4" l="1"/>
  <c r="BY3787" i="4"/>
  <c r="BX3787" i="4" l="1"/>
  <c r="BY3788" i="4"/>
  <c r="BX3788" i="4" l="1"/>
  <c r="BY3789" i="4"/>
  <c r="BX3789" i="4" l="1"/>
  <c r="BY3790" i="4"/>
  <c r="BX3790" i="4" l="1"/>
  <c r="BY3791" i="4"/>
  <c r="BX3791" i="4" l="1"/>
  <c r="BY3792" i="4"/>
  <c r="BX3792" i="4" l="1"/>
  <c r="BY3793" i="4"/>
  <c r="BY3794" i="4" l="1"/>
  <c r="BX3793" i="4"/>
  <c r="BX3794" i="4" l="1"/>
  <c r="BY3795" i="4"/>
  <c r="BX3795" i="4" l="1"/>
  <c r="BY3796" i="4"/>
  <c r="BX3796" i="4" l="1"/>
  <c r="BY3797" i="4"/>
  <c r="BX3797" i="4" l="1"/>
  <c r="BY3798" i="4"/>
  <c r="BY3799" i="4" l="1"/>
  <c r="BX3798" i="4"/>
  <c r="BX3799" i="4" l="1"/>
  <c r="BY3800" i="4"/>
  <c r="BX3800" i="4" l="1"/>
  <c r="BY3801" i="4"/>
  <c r="BX3801" i="4" l="1"/>
  <c r="BY3802" i="4"/>
  <c r="BX3802" i="4" l="1"/>
  <c r="BY3803" i="4"/>
  <c r="BX3803" i="4" l="1"/>
  <c r="BY3804" i="4"/>
  <c r="BX3804" i="4" l="1"/>
  <c r="BY3805" i="4"/>
  <c r="BX3805" i="4" l="1"/>
  <c r="BY3806" i="4"/>
  <c r="BX3806" i="4" l="1"/>
  <c r="BY3807" i="4"/>
  <c r="BY3808" i="4" l="1"/>
  <c r="BX3807" i="4"/>
  <c r="BY3809" i="4" l="1"/>
  <c r="BX3808" i="4"/>
  <c r="BX3809" i="4" l="1"/>
  <c r="BY3810" i="4"/>
  <c r="BX3810" i="4" l="1"/>
  <c r="BY3811" i="4"/>
  <c r="BX3811" i="4" l="1"/>
  <c r="BY3812" i="4"/>
  <c r="BX3812" i="4" l="1"/>
  <c r="BY3813" i="4"/>
  <c r="BX3813" i="4" l="1"/>
  <c r="BY3814" i="4"/>
  <c r="BY3815" i="4" l="1"/>
  <c r="BX3814" i="4"/>
  <c r="BX3815" i="4" l="1"/>
  <c r="BY3816" i="4"/>
  <c r="BX3816" i="4" l="1"/>
  <c r="BY3817" i="4"/>
  <c r="BX3817" i="4" l="1"/>
  <c r="BY3818" i="4"/>
  <c r="BX3818" i="4" l="1"/>
  <c r="BY3819" i="4"/>
  <c r="BX3819" i="4" l="1"/>
  <c r="BY3820" i="4"/>
  <c r="BX3820" i="4" l="1"/>
  <c r="BY3821" i="4"/>
  <c r="BX3821" i="4" l="1"/>
  <c r="BY3822" i="4"/>
  <c r="BX3822" i="4" l="1"/>
  <c r="BY3823" i="4"/>
  <c r="BX3823" i="4" l="1"/>
  <c r="BY3824" i="4"/>
  <c r="BX3824" i="4" l="1"/>
  <c r="BY3825" i="4"/>
  <c r="BX3825" i="4" l="1"/>
  <c r="BY3826" i="4"/>
  <c r="BX3826" i="4" l="1"/>
  <c r="BY3827" i="4"/>
  <c r="BX3827" i="4" l="1"/>
  <c r="BY3828" i="4"/>
  <c r="BX3828" i="4" l="1"/>
  <c r="BY3829" i="4"/>
  <c r="BX3829" i="4" l="1"/>
  <c r="BY3830" i="4"/>
  <c r="BY3831" i="4" l="1"/>
  <c r="BX3830" i="4"/>
  <c r="BX3831" i="4" l="1"/>
  <c r="BY3832" i="4"/>
  <c r="BX3832" i="4" l="1"/>
  <c r="BY3833" i="4"/>
  <c r="BX3833" i="4" l="1"/>
  <c r="BY3834" i="4"/>
  <c r="BX3834" i="4" l="1"/>
  <c r="BY3835" i="4"/>
  <c r="BX3835" i="4" l="1"/>
  <c r="BY3836" i="4"/>
  <c r="BX3836" i="4" l="1"/>
  <c r="BY3837" i="4"/>
  <c r="BX3837" i="4" l="1"/>
  <c r="BY3838" i="4"/>
  <c r="BX3838" i="4" l="1"/>
  <c r="BY3839" i="4"/>
  <c r="BY3840" i="4" l="1"/>
  <c r="BX3839" i="4"/>
  <c r="BY3841" i="4" l="1"/>
  <c r="BX3840" i="4"/>
  <c r="BX3841" i="4" l="1"/>
  <c r="BY3842" i="4"/>
  <c r="BX3842" i="4" l="1"/>
  <c r="BY3843" i="4"/>
  <c r="BX3843" i="4" l="1"/>
  <c r="BY3844" i="4"/>
  <c r="BX3844" i="4" l="1"/>
  <c r="BY3845" i="4"/>
  <c r="BX3845" i="4" l="1"/>
  <c r="BY3846" i="4"/>
  <c r="BY3847" i="4" l="1"/>
  <c r="BX3846" i="4"/>
  <c r="BX3847" i="4" l="1"/>
  <c r="BY3848" i="4"/>
  <c r="BX3848" i="4" l="1"/>
  <c r="BY3849" i="4"/>
  <c r="BX3849" i="4" l="1"/>
  <c r="BY3850" i="4"/>
  <c r="BX3850" i="4" l="1"/>
  <c r="BY3851" i="4"/>
  <c r="BX3851" i="4" l="1"/>
  <c r="BY3852" i="4"/>
  <c r="BX3852" i="4" l="1"/>
  <c r="BY3853" i="4"/>
  <c r="BX3853" i="4" l="1"/>
  <c r="BY3854" i="4"/>
  <c r="BX3854" i="4" l="1"/>
  <c r="BY3855" i="4"/>
  <c r="BX3855" i="4" l="1"/>
  <c r="BY3856" i="4"/>
  <c r="BX3856" i="4" l="1"/>
  <c r="BY3857" i="4"/>
  <c r="BX3857" i="4" l="1"/>
  <c r="BY3858" i="4"/>
  <c r="BX3858" i="4" l="1"/>
  <c r="BY3859" i="4"/>
  <c r="BX3859" i="4" l="1"/>
  <c r="BY3860" i="4"/>
  <c r="BY3861" i="4" l="1"/>
  <c r="BX3860" i="4"/>
  <c r="BX3861" i="4" l="1"/>
  <c r="BY3862" i="4"/>
  <c r="BY3863" i="4" l="1"/>
  <c r="BX3862" i="4"/>
  <c r="BX3863" i="4" l="1"/>
  <c r="BY3864" i="4"/>
  <c r="BX3864" i="4" l="1"/>
  <c r="BY3865" i="4"/>
  <c r="BX3865" i="4" l="1"/>
  <c r="BY3866" i="4"/>
  <c r="BX3866" i="4" l="1"/>
  <c r="BY3867" i="4"/>
  <c r="BX3867" i="4" l="1"/>
  <c r="BY3868" i="4"/>
  <c r="BX3868" i="4" l="1"/>
  <c r="BY3869" i="4"/>
  <c r="BX3869" i="4" l="1"/>
  <c r="BY3870" i="4"/>
  <c r="BX3870" i="4" l="1"/>
  <c r="BY3871" i="4"/>
  <c r="BX3871" i="4" l="1"/>
  <c r="BY3872" i="4"/>
  <c r="BX3872" i="4" l="1"/>
  <c r="BY3873" i="4"/>
  <c r="BY3874" i="4" l="1"/>
  <c r="BX3873" i="4"/>
  <c r="BX3874" i="4" l="1"/>
  <c r="BY3875" i="4"/>
  <c r="BX3875" i="4" l="1"/>
  <c r="BY3876" i="4"/>
  <c r="BX3876" i="4" l="1"/>
  <c r="BY3877" i="4"/>
  <c r="BY3878" i="4" l="1"/>
  <c r="BX3877" i="4"/>
  <c r="BY3879" i="4" l="1"/>
  <c r="BX3878" i="4"/>
  <c r="BX3879" i="4" l="1"/>
  <c r="BY3880" i="4"/>
  <c r="BX3880" i="4" l="1"/>
  <c r="BY3881" i="4"/>
  <c r="BX3881" i="4" l="1"/>
  <c r="BY3882" i="4"/>
  <c r="BX3882" i="4" l="1"/>
  <c r="BY3883" i="4"/>
  <c r="BX3883" i="4" l="1"/>
  <c r="BY3884" i="4"/>
  <c r="BX3884" i="4" l="1"/>
  <c r="BY3885" i="4"/>
  <c r="BY3886" i="4" l="1"/>
  <c r="BX3885" i="4"/>
  <c r="BX3886" i="4" l="1"/>
  <c r="BY3887" i="4"/>
  <c r="BX3887" i="4" l="1"/>
  <c r="BY3888" i="4"/>
  <c r="BX3888" i="4" l="1"/>
  <c r="BY3889" i="4"/>
  <c r="BX3889" i="4" l="1"/>
  <c r="BY3890" i="4"/>
  <c r="BX3890" i="4" l="1"/>
  <c r="BY3891" i="4"/>
  <c r="BX3891" i="4" l="1"/>
  <c r="BY3892" i="4"/>
  <c r="BX3892" i="4" l="1"/>
  <c r="BY3893" i="4"/>
  <c r="BX3893" i="4" l="1"/>
  <c r="BY3894" i="4"/>
  <c r="BY3895" i="4" l="1"/>
  <c r="BX3894" i="4"/>
  <c r="BX3895" i="4" l="1"/>
  <c r="BY3896" i="4"/>
  <c r="BX3896" i="4" l="1"/>
  <c r="BY3897" i="4"/>
  <c r="BX3897" i="4" l="1"/>
  <c r="BY3898" i="4"/>
  <c r="BX3898" i="4" l="1"/>
  <c r="BY3899" i="4"/>
  <c r="BX3899" i="4" l="1"/>
  <c r="BY3900" i="4"/>
  <c r="BX3900" i="4" l="1"/>
  <c r="BY3901" i="4"/>
  <c r="BX3901" i="4" l="1"/>
  <c r="BY3902" i="4"/>
  <c r="BX3902" i="4" l="1"/>
  <c r="BY3903" i="4"/>
  <c r="BX3903" i="4" l="1"/>
  <c r="BY3904" i="4"/>
  <c r="BX3904" i="4" l="1"/>
  <c r="BY3905" i="4"/>
  <c r="BY3906" i="4" l="1"/>
  <c r="BX3905" i="4"/>
  <c r="BY3907" i="4" l="1"/>
  <c r="BX3906" i="4"/>
  <c r="BX3907" i="4" l="1"/>
  <c r="BY3908" i="4"/>
  <c r="BX3908" i="4" l="1"/>
  <c r="BY3909" i="4"/>
  <c r="BX3909" i="4" l="1"/>
  <c r="BY3910" i="4"/>
  <c r="BY3911" i="4" l="1"/>
  <c r="BX3910" i="4"/>
  <c r="BX3911" i="4" l="1"/>
  <c r="BY3912" i="4"/>
  <c r="BX3912" i="4" l="1"/>
  <c r="BY3913" i="4"/>
  <c r="BX3913" i="4" l="1"/>
  <c r="BY3914" i="4"/>
  <c r="BX3914" i="4" l="1"/>
  <c r="BY3915" i="4"/>
  <c r="BX3915" i="4" l="1"/>
  <c r="BY3916" i="4"/>
  <c r="BX3916" i="4" l="1"/>
  <c r="BY3917" i="4"/>
  <c r="BX3917" i="4" l="1"/>
  <c r="BY3918" i="4"/>
  <c r="BX3918" i="4" l="1"/>
  <c r="BY3919" i="4"/>
  <c r="BY3920" i="4" l="1"/>
  <c r="BX3919" i="4"/>
  <c r="BY3921" i="4" l="1"/>
  <c r="BX3920" i="4"/>
  <c r="BX3921" i="4" l="1"/>
  <c r="BY3922" i="4"/>
  <c r="BX3922" i="4" l="1"/>
  <c r="BY3923" i="4"/>
  <c r="BX3923" i="4" l="1"/>
  <c r="BY3924" i="4"/>
  <c r="BX3924" i="4" l="1"/>
  <c r="BY3925" i="4"/>
  <c r="BY3926" i="4" l="1"/>
  <c r="BX3925" i="4"/>
  <c r="BY3927" i="4" l="1"/>
  <c r="BX3926" i="4"/>
  <c r="BX3927" i="4" l="1"/>
  <c r="BY3928" i="4"/>
  <c r="BX3928" i="4" l="1"/>
  <c r="BY3929" i="4"/>
  <c r="BX3929" i="4" l="1"/>
  <c r="BY3930" i="4"/>
  <c r="BX3930" i="4" l="1"/>
  <c r="BY3931" i="4"/>
  <c r="BX3931" i="4" l="1"/>
  <c r="BY3932" i="4"/>
  <c r="BX3932" i="4" l="1"/>
  <c r="BY3933" i="4"/>
  <c r="BX3933" i="4" l="1"/>
  <c r="BY3934" i="4"/>
  <c r="BX3934" i="4" l="1"/>
  <c r="BY3935" i="4"/>
  <c r="BX3935" i="4" l="1"/>
  <c r="BY3936" i="4"/>
  <c r="BX3936" i="4" l="1"/>
  <c r="BY3937" i="4"/>
  <c r="BX3937" i="4" l="1"/>
  <c r="BY3938" i="4"/>
  <c r="BX3938" i="4" l="1"/>
  <c r="BY3939" i="4"/>
  <c r="BX3939" i="4" l="1"/>
  <c r="BY3940" i="4"/>
  <c r="BX3940" i="4" l="1"/>
  <c r="BY3941" i="4"/>
  <c r="BX3941" i="4" l="1"/>
  <c r="BY3942" i="4"/>
  <c r="BY3943" i="4" l="1"/>
  <c r="BX3942" i="4"/>
  <c r="BX3943" i="4" l="1"/>
  <c r="BY3944" i="4"/>
  <c r="BX3944" i="4" l="1"/>
  <c r="BY3945" i="4"/>
  <c r="BX3945" i="4" l="1"/>
  <c r="BY3946" i="4"/>
  <c r="BX3946" i="4" l="1"/>
  <c r="BY3947" i="4"/>
  <c r="BY3948" i="4" l="1"/>
  <c r="BX3947" i="4"/>
  <c r="BX3948" i="4" l="1"/>
  <c r="BY3949" i="4"/>
  <c r="BY3950" i="4" l="1"/>
  <c r="BX3949" i="4"/>
  <c r="BY3951" i="4" l="1"/>
  <c r="BX3950" i="4"/>
  <c r="BX3951" i="4" l="1"/>
  <c r="BY3952" i="4"/>
  <c r="BX3952" i="4" l="1"/>
  <c r="BY3953" i="4"/>
  <c r="BX3953" i="4" l="1"/>
  <c r="BY3954" i="4"/>
  <c r="BX3954" i="4" l="1"/>
  <c r="BY3955" i="4"/>
  <c r="BX3955" i="4" l="1"/>
  <c r="BY3956" i="4"/>
  <c r="BX3956" i="4" l="1"/>
  <c r="BY3957" i="4"/>
  <c r="BY3958" i="4" l="1"/>
  <c r="BX3957" i="4"/>
  <c r="BY3959" i="4" l="1"/>
  <c r="BX3958" i="4"/>
  <c r="BX3959" i="4" l="1"/>
  <c r="BY3960" i="4"/>
  <c r="BX3960" i="4" l="1"/>
  <c r="BY3961" i="4"/>
  <c r="BX3961" i="4" l="1"/>
  <c r="BY3962" i="4"/>
  <c r="BX3962" i="4" l="1"/>
  <c r="BY3963" i="4"/>
  <c r="BX3963" i="4" l="1"/>
  <c r="BY3964" i="4"/>
  <c r="BX3964" i="4" l="1"/>
  <c r="BY3965" i="4"/>
  <c r="BX3965" i="4" l="1"/>
  <c r="BY3966" i="4"/>
  <c r="BX3966" i="4" l="1"/>
  <c r="BY3967" i="4"/>
  <c r="BX3967" i="4" l="1"/>
  <c r="BY3968" i="4"/>
  <c r="BX3968" i="4" l="1"/>
  <c r="BY3969" i="4"/>
  <c r="BY3970" i="4" l="1"/>
  <c r="BX3969" i="4"/>
  <c r="BY3971" i="4" l="1"/>
  <c r="BX3970" i="4"/>
  <c r="BX3971" i="4" l="1"/>
  <c r="BY3972" i="4"/>
  <c r="BX3972" i="4" l="1"/>
  <c r="BY3973" i="4"/>
  <c r="BX3973" i="4" l="1"/>
  <c r="BY3974" i="4"/>
  <c r="BY3975" i="4" l="1"/>
  <c r="BX3974" i="4"/>
  <c r="BX3975" i="4" l="1"/>
  <c r="BY3976" i="4"/>
  <c r="BX3976" i="4" l="1"/>
  <c r="BY3977" i="4"/>
  <c r="BX3977" i="4" l="1"/>
  <c r="BY3978" i="4"/>
  <c r="BX3978" i="4" l="1"/>
  <c r="BY3979" i="4"/>
  <c r="BX3979" i="4" l="1"/>
  <c r="BY3980" i="4"/>
  <c r="BX3980" i="4" l="1"/>
  <c r="BY3981" i="4"/>
  <c r="BX3981" i="4" l="1"/>
  <c r="BY3982" i="4"/>
  <c r="BX3982" i="4" l="1"/>
  <c r="BY3983" i="4"/>
  <c r="BX3983" i="4" l="1"/>
  <c r="BY3984" i="4"/>
  <c r="BX3984" i="4" l="1"/>
  <c r="BY3985" i="4"/>
  <c r="BX3985" i="4" l="1"/>
  <c r="BY3986" i="4"/>
  <c r="BY3987" i="4" l="1"/>
  <c r="BX3986" i="4"/>
  <c r="BY3988" i="4" l="1"/>
  <c r="BX3987" i="4"/>
  <c r="BX3988" i="4" l="1"/>
  <c r="BY3989" i="4"/>
  <c r="BY3990" i="4" l="1"/>
  <c r="BX3989" i="4"/>
  <c r="BX3990" i="4" l="1"/>
  <c r="BY3991" i="4"/>
  <c r="BX3991" i="4" l="1"/>
  <c r="BY3992" i="4"/>
  <c r="BX3992" i="4" l="1"/>
  <c r="BY3993" i="4"/>
  <c r="BX3993" i="4" l="1"/>
  <c r="BY3994" i="4"/>
  <c r="BX3994" i="4" l="1"/>
  <c r="BY3995" i="4"/>
  <c r="BX3995" i="4" l="1"/>
  <c r="BY3996" i="4"/>
  <c r="BX3996" i="4" l="1"/>
  <c r="BY3997" i="4"/>
  <c r="BX3997" i="4" l="1"/>
  <c r="BY3998" i="4"/>
  <c r="BX3998" i="4" l="1"/>
  <c r="BY3999" i="4"/>
  <c r="BX3999" i="4" l="1"/>
  <c r="BY4000" i="4"/>
  <c r="BX4000" i="4" l="1"/>
  <c r="BY4001" i="4"/>
  <c r="BX4001" i="4" l="1"/>
  <c r="BY4002" i="4"/>
  <c r="BX4002" i="4" l="1"/>
  <c r="BY4003" i="4"/>
  <c r="BX4003" i="4" l="1"/>
  <c r="BY4004" i="4"/>
  <c r="BX4004" i="4" l="1"/>
  <c r="BY4005" i="4"/>
  <c r="BY4006" i="4" l="1"/>
  <c r="BX4005" i="4"/>
  <c r="BY4007" i="4" l="1"/>
  <c r="BX4006" i="4"/>
  <c r="BX4007" i="4" l="1"/>
  <c r="BY4008" i="4"/>
  <c r="BX4008" i="4" l="1"/>
  <c r="BY4009" i="4"/>
  <c r="BX4009" i="4" l="1"/>
  <c r="BY4010" i="4"/>
  <c r="BY4011" i="4" l="1"/>
  <c r="BX4010" i="4"/>
  <c r="BX4011" i="4" l="1"/>
  <c r="BY4012" i="4"/>
  <c r="BX4012" i="4" l="1"/>
  <c r="BY4013" i="4"/>
  <c r="BX4013" i="4" l="1"/>
  <c r="BY4014" i="4"/>
  <c r="BX4014" i="4" l="1"/>
  <c r="BY4015" i="4"/>
  <c r="BX4015" i="4" l="1"/>
  <c r="BY4016" i="4"/>
  <c r="BX4016" i="4" l="1"/>
  <c r="BY4017" i="4"/>
  <c r="BX4017" i="4" l="1"/>
  <c r="BY4018" i="4"/>
  <c r="BX4018" i="4" l="1"/>
  <c r="BY4019" i="4"/>
  <c r="BX4019" i="4" l="1"/>
  <c r="BY4020" i="4"/>
  <c r="BY4021" i="4" l="1"/>
  <c r="BX4020" i="4"/>
  <c r="BY4022" i="4" l="1"/>
  <c r="BX4021" i="4"/>
  <c r="BX4022" i="4" l="1"/>
  <c r="BY4023" i="4"/>
  <c r="BX4023" i="4" l="1"/>
  <c r="BY4024" i="4"/>
  <c r="BX4024" i="4" l="1"/>
  <c r="BY4025" i="4"/>
  <c r="BX4025" i="4" l="1"/>
  <c r="BY4026" i="4"/>
  <c r="BY4027" i="4" l="1"/>
  <c r="BX4026" i="4"/>
  <c r="BX4027" i="4" l="1"/>
  <c r="BY4028" i="4"/>
  <c r="BX4028" i="4" l="1"/>
  <c r="BY4029" i="4"/>
  <c r="BX4029" i="4" l="1"/>
  <c r="BY4030" i="4"/>
  <c r="BX4030" i="4" l="1"/>
  <c r="BY4031" i="4"/>
  <c r="BX4031" i="4" l="1"/>
  <c r="BY4032" i="4"/>
  <c r="BX4032" i="4" l="1"/>
  <c r="BY4033" i="4"/>
  <c r="BX4033" i="4" l="1"/>
  <c r="BY4034" i="4"/>
  <c r="BX4034" i="4" l="1"/>
  <c r="BY4035" i="4"/>
  <c r="BX4035" i="4" l="1"/>
  <c r="BY4036" i="4"/>
  <c r="BX4036" i="4" l="1"/>
  <c r="BY4037" i="4"/>
  <c r="BX4037" i="4" l="1"/>
  <c r="BY4038" i="4"/>
  <c r="BX4038" i="4" l="1"/>
  <c r="BY4039" i="4"/>
  <c r="BX4039" i="4" l="1"/>
  <c r="BY4040" i="4"/>
  <c r="BX4040" i="4" l="1"/>
  <c r="BY4041" i="4"/>
  <c r="BX4041" i="4" l="1"/>
  <c r="BY4042" i="4"/>
  <c r="BY4043" i="4" l="1"/>
  <c r="BX4042" i="4"/>
  <c r="BX4043" i="4" l="1"/>
  <c r="BY4044" i="4"/>
  <c r="BX4044" i="4" l="1"/>
  <c r="BY4045" i="4"/>
  <c r="BX4045" i="4" l="1"/>
  <c r="BY4046" i="4"/>
  <c r="BX4046" i="4" l="1"/>
  <c r="BY4047" i="4"/>
  <c r="BX4047" i="4" l="1"/>
  <c r="BY4048" i="4"/>
  <c r="BX4048" i="4" l="1"/>
  <c r="BY4049" i="4"/>
  <c r="BX4049" i="4" l="1"/>
  <c r="BY4050" i="4"/>
  <c r="BY4051" i="4" l="1"/>
  <c r="BX4050" i="4"/>
  <c r="BX4051" i="4" l="1"/>
  <c r="BY4052" i="4"/>
  <c r="BX4052" i="4" l="1"/>
  <c r="BY4053" i="4"/>
  <c r="BX4053" i="4" l="1"/>
  <c r="BY4054" i="4"/>
  <c r="BX4054" i="4" l="1"/>
  <c r="BY4055" i="4"/>
  <c r="BX4055" i="4" l="1"/>
  <c r="BY4056" i="4"/>
  <c r="BX4056" i="4" l="1"/>
  <c r="BY4057" i="4"/>
  <c r="BX4057" i="4" l="1"/>
  <c r="BY4058" i="4"/>
  <c r="BY4059" i="4" l="1"/>
  <c r="BX4058" i="4"/>
  <c r="BX4059" i="4" l="1"/>
  <c r="BY4060" i="4"/>
  <c r="BX4060" i="4" l="1"/>
  <c r="BY4061" i="4"/>
  <c r="BX4061" i="4" l="1"/>
  <c r="BY4062" i="4"/>
  <c r="BX4062" i="4" l="1"/>
  <c r="BY4063" i="4"/>
  <c r="BX4063" i="4" l="1"/>
  <c r="BY4064" i="4"/>
  <c r="BX4064" i="4" l="1"/>
  <c r="BY4065" i="4"/>
  <c r="BX4065" i="4" l="1"/>
  <c r="BY4066" i="4"/>
  <c r="BX4066" i="4" l="1"/>
  <c r="BY4067" i="4"/>
  <c r="BX4067" i="4" l="1"/>
  <c r="BY4068" i="4"/>
  <c r="BX4068" i="4" l="1"/>
  <c r="BY4069" i="4"/>
  <c r="BX4069" i="4" l="1"/>
  <c r="BY4070" i="4"/>
  <c r="BX4070" i="4" l="1"/>
  <c r="BY4071" i="4"/>
  <c r="BX4071" i="4" l="1"/>
  <c r="BY4072" i="4"/>
  <c r="BY4073" i="4" l="1"/>
  <c r="BX4072" i="4"/>
  <c r="BX4073" i="4" l="1"/>
  <c r="BY4074" i="4"/>
  <c r="BY4075" i="4" l="1"/>
  <c r="BX4074" i="4"/>
  <c r="BX4075" i="4" l="1"/>
  <c r="BY4076" i="4"/>
  <c r="BX4076" i="4" l="1"/>
  <c r="BY4077" i="4"/>
  <c r="BX4077" i="4" l="1"/>
  <c r="BY4078" i="4"/>
  <c r="BX4078" i="4" l="1"/>
  <c r="BY4079" i="4"/>
  <c r="BX4079" i="4" l="1"/>
  <c r="BY4080" i="4"/>
  <c r="BX4080" i="4" l="1"/>
  <c r="BY4081" i="4"/>
  <c r="BX4081" i="4" l="1"/>
  <c r="BY4082" i="4"/>
  <c r="BX4082" i="4" l="1"/>
  <c r="BY4083" i="4"/>
  <c r="BX4083" i="4" l="1"/>
  <c r="BY4084" i="4"/>
  <c r="BX4084" i="4" l="1"/>
  <c r="BY4085" i="4"/>
  <c r="BX4085" i="4" l="1"/>
  <c r="BY4086" i="4"/>
  <c r="BX4086" i="4" l="1"/>
  <c r="BY4087" i="4"/>
  <c r="BX4087" i="4" l="1"/>
  <c r="BY4088" i="4"/>
  <c r="BX4088" i="4" l="1"/>
  <c r="BY4089" i="4"/>
  <c r="BX4089" i="4" l="1"/>
  <c r="BY4090" i="4"/>
  <c r="BY4091" i="4" l="1"/>
  <c r="BX4090" i="4"/>
  <c r="BX4091" i="4" l="1"/>
  <c r="BY4092" i="4"/>
  <c r="BX4092" i="4" l="1"/>
  <c r="BY4093" i="4"/>
  <c r="BX4093" i="4" l="1"/>
  <c r="BY4094" i="4"/>
  <c r="BX4094" i="4" l="1"/>
  <c r="BY4095" i="4"/>
  <c r="BX4095" i="4" l="1"/>
  <c r="BY4096" i="4"/>
  <c r="BX4096" i="4" l="1"/>
  <c r="BY4097" i="4"/>
  <c r="BX4097" i="4" l="1"/>
  <c r="BY4098" i="4"/>
  <c r="BX4098" i="4" l="1"/>
  <c r="BY4099" i="4"/>
  <c r="BX4099" i="4" l="1"/>
  <c r="BY4100" i="4"/>
  <c r="BX4100" i="4" l="1"/>
  <c r="BY4101" i="4"/>
  <c r="BY4102" i="4" l="1"/>
  <c r="BX4101" i="4"/>
  <c r="BX4102" i="4" l="1"/>
  <c r="BY4103" i="4"/>
  <c r="BX4103" i="4" l="1"/>
  <c r="BY4104" i="4"/>
  <c r="BX4104" i="4" l="1"/>
  <c r="BY4105" i="4"/>
  <c r="BX4105" i="4" l="1"/>
  <c r="BY4106" i="4"/>
  <c r="BY4107" i="4" l="1"/>
  <c r="BX4106" i="4"/>
  <c r="BX4107" i="4" l="1"/>
  <c r="BY4108" i="4"/>
  <c r="BX4108" i="4" l="1"/>
  <c r="BY4109" i="4"/>
  <c r="BX4109" i="4" l="1"/>
  <c r="BY4110" i="4"/>
  <c r="BX4110" i="4" l="1"/>
  <c r="BY4111" i="4"/>
  <c r="BX4111" i="4" l="1"/>
  <c r="BY4112" i="4"/>
  <c r="BX4112" i="4" l="1"/>
  <c r="BY4113" i="4"/>
  <c r="BX4113" i="4" l="1"/>
  <c r="BY4114" i="4"/>
  <c r="BX4114" i="4" l="1"/>
  <c r="BY4115" i="4"/>
  <c r="BX4115" i="4" l="1"/>
  <c r="BY4116" i="4"/>
  <c r="BX4116" i="4" l="1"/>
  <c r="BY4117" i="4"/>
  <c r="BX4117" i="4" l="1"/>
  <c r="BY4118" i="4"/>
  <c r="BX4118" i="4" l="1"/>
  <c r="BY4119" i="4"/>
  <c r="BX4119" i="4" l="1"/>
  <c r="BY4120" i="4"/>
  <c r="BX4120" i="4" l="1"/>
  <c r="BY4121" i="4"/>
  <c r="BX4121" i="4" l="1"/>
  <c r="BY4122" i="4"/>
  <c r="BY4123" i="4" l="1"/>
  <c r="BX4122" i="4"/>
  <c r="BX4123" i="4" l="1"/>
  <c r="BY4124" i="4"/>
  <c r="BX4124" i="4" l="1"/>
  <c r="BY4125" i="4"/>
  <c r="BX4125" i="4" l="1"/>
  <c r="BY4126" i="4"/>
  <c r="BX4126" i="4" l="1"/>
  <c r="BY4127" i="4"/>
  <c r="BX4127" i="4" l="1"/>
  <c r="BY4128" i="4"/>
  <c r="BX4128" i="4" l="1"/>
  <c r="BY4129" i="4"/>
  <c r="BX4129" i="4" l="1"/>
  <c r="BY4130" i="4"/>
  <c r="BY4131" i="4" l="1"/>
  <c r="BX4130" i="4"/>
  <c r="BX4131" i="4" l="1"/>
  <c r="BY4132" i="4"/>
  <c r="BX4132" i="4" l="1"/>
  <c r="BY4133" i="4"/>
  <c r="BX4133" i="4" l="1"/>
  <c r="BY4134" i="4"/>
  <c r="BX4134" i="4" l="1"/>
  <c r="BY4135" i="4"/>
  <c r="BX4135" i="4" l="1"/>
  <c r="BY4136" i="4"/>
  <c r="BX4136" i="4" l="1"/>
  <c r="BY4137" i="4"/>
  <c r="BY4138" i="4" l="1"/>
  <c r="BX4137" i="4"/>
  <c r="BY4139" i="4" l="1"/>
  <c r="BX4138" i="4"/>
  <c r="BX4139" i="4" l="1"/>
  <c r="BY4140" i="4"/>
  <c r="BX4140" i="4" l="1"/>
  <c r="BY4141" i="4"/>
  <c r="BX4141" i="4" l="1"/>
  <c r="BY4142" i="4"/>
  <c r="BX4142" i="4" l="1"/>
  <c r="BY4143" i="4"/>
  <c r="BX4143" i="4" l="1"/>
  <c r="BY4144" i="4"/>
  <c r="BX4144" i="4" l="1"/>
  <c r="BY4145" i="4"/>
  <c r="BX4145" i="4" l="1"/>
  <c r="BY4146" i="4"/>
  <c r="BX4146" i="4" l="1"/>
  <c r="BY4147" i="4"/>
  <c r="BX4147" i="4" l="1"/>
  <c r="BY4148" i="4"/>
  <c r="BX4148" i="4" l="1"/>
  <c r="BY4149" i="4"/>
  <c r="BX4149" i="4" l="1"/>
  <c r="BY4150" i="4"/>
  <c r="BX4150" i="4" l="1"/>
  <c r="BY4151" i="4"/>
  <c r="BX4151" i="4" l="1"/>
  <c r="BY4152" i="4"/>
  <c r="BY4153" i="4" l="1"/>
  <c r="BX4152" i="4"/>
  <c r="BY4154" i="4" l="1"/>
  <c r="BX4153" i="4"/>
  <c r="BY4155" i="4" l="1"/>
  <c r="BX4154" i="4"/>
  <c r="BX4155" i="4" l="1"/>
  <c r="BY4156" i="4"/>
  <c r="BX4156" i="4" l="1"/>
  <c r="BY4157" i="4"/>
  <c r="BX4157" i="4" l="1"/>
  <c r="BY4158" i="4"/>
  <c r="BX4158" i="4" l="1"/>
  <c r="BY4159" i="4"/>
  <c r="BX4159" i="4" l="1"/>
  <c r="BY4160" i="4"/>
  <c r="BX4160" i="4" l="1"/>
  <c r="BY4161" i="4"/>
  <c r="BX4161" i="4" l="1"/>
  <c r="BY4162" i="4"/>
  <c r="BX4162" i="4" l="1"/>
  <c r="BY4163" i="4"/>
  <c r="BX4163" i="4" l="1"/>
  <c r="BY4164" i="4"/>
  <c r="BX4164" i="4" l="1"/>
  <c r="BY4165" i="4"/>
  <c r="BX4165" i="4" l="1"/>
  <c r="BY4166" i="4"/>
  <c r="BX4166" i="4" l="1"/>
  <c r="BY4167" i="4"/>
  <c r="BX4167" i="4" l="1"/>
  <c r="BY4168" i="4"/>
  <c r="BX4168" i="4" l="1"/>
  <c r="BY4169" i="4"/>
  <c r="BX4169" i="4" l="1"/>
  <c r="BY4170" i="4"/>
  <c r="BY4171" i="4" l="1"/>
  <c r="BX4170" i="4"/>
  <c r="BX4171" i="4" l="1"/>
  <c r="BY4172" i="4"/>
  <c r="BX4172" i="4" l="1"/>
  <c r="BY4173" i="4"/>
  <c r="BX4173" i="4" l="1"/>
  <c r="BY4174" i="4"/>
  <c r="BX4174" i="4" l="1"/>
  <c r="BY4175" i="4"/>
  <c r="BX4175" i="4" l="1"/>
  <c r="BY4176" i="4"/>
  <c r="BX4176" i="4" l="1"/>
  <c r="BY4177" i="4"/>
  <c r="BX4177" i="4" l="1"/>
  <c r="BY4178" i="4"/>
  <c r="BY4179" i="4" l="1"/>
  <c r="BX4178" i="4"/>
  <c r="BX4179" i="4" l="1"/>
  <c r="BY4180" i="4"/>
  <c r="BY4181" i="4" l="1"/>
  <c r="BX4180" i="4"/>
  <c r="BY4182" i="4" l="1"/>
  <c r="BX4181" i="4"/>
  <c r="BX4182" i="4" l="1"/>
  <c r="BY4183" i="4"/>
  <c r="BX4183" i="4" l="1"/>
  <c r="BY4184" i="4"/>
  <c r="BX4184" i="4" l="1"/>
  <c r="BY4185" i="4"/>
  <c r="BX4185" i="4" l="1"/>
  <c r="BY4186" i="4"/>
  <c r="BY4187" i="4" l="1"/>
  <c r="BX4186" i="4"/>
  <c r="BX4187" i="4" l="1"/>
  <c r="BY4188" i="4"/>
  <c r="BX4188" i="4" l="1"/>
  <c r="BY4189" i="4"/>
  <c r="BX4189" i="4" l="1"/>
  <c r="BY4190" i="4"/>
  <c r="BX4190" i="4" l="1"/>
  <c r="BY4191" i="4"/>
  <c r="BX4191" i="4" l="1"/>
  <c r="BY4192" i="4"/>
  <c r="BX4192" i="4" l="1"/>
  <c r="BY4193" i="4"/>
  <c r="BX4193" i="4" l="1"/>
  <c r="BY4194" i="4"/>
  <c r="BX4194" i="4" l="1"/>
  <c r="BY4195" i="4"/>
  <c r="BX4195" i="4" l="1"/>
  <c r="BY4196" i="4"/>
  <c r="BX4196" i="4" l="1"/>
  <c r="BY4197" i="4"/>
  <c r="BX4197" i="4" l="1"/>
  <c r="BY4198" i="4"/>
  <c r="BX4198" i="4" l="1"/>
  <c r="BY4199" i="4"/>
  <c r="BX4199" i="4" l="1"/>
  <c r="BY4200" i="4"/>
  <c r="BX4200" i="4" l="1"/>
  <c r="BY4201" i="4"/>
  <c r="BX4201" i="4" l="1"/>
  <c r="BY4202" i="4"/>
  <c r="BY4203" i="4" l="1"/>
  <c r="BX4202" i="4"/>
  <c r="BX4203" i="4" l="1"/>
  <c r="BY4204" i="4"/>
  <c r="BX4204" i="4" l="1"/>
  <c r="BY4205" i="4"/>
  <c r="BX4205" i="4" l="1"/>
  <c r="BY4206" i="4"/>
  <c r="BX4206" i="4" l="1"/>
  <c r="BY4207" i="4"/>
  <c r="BX4207" i="4" l="1"/>
  <c r="BY4208" i="4"/>
  <c r="BX4208" i="4" l="1"/>
  <c r="BY4209" i="4"/>
  <c r="BX4209" i="4" l="1"/>
  <c r="BY4210" i="4"/>
  <c r="BX4210" i="4" l="1"/>
  <c r="BY4211" i="4"/>
  <c r="BX4211" i="4" l="1"/>
  <c r="BY4212" i="4"/>
  <c r="BX4212" i="4" l="1"/>
  <c r="BY4213" i="4"/>
  <c r="BX4213" i="4" l="1"/>
  <c r="BY4214" i="4"/>
  <c r="BX4214" i="4" l="1"/>
  <c r="BY4215" i="4"/>
  <c r="BX4215" i="4" l="1"/>
  <c r="BY4216" i="4"/>
  <c r="BX4216" i="4" l="1"/>
  <c r="BY4217" i="4"/>
  <c r="BY4218" i="4" l="1"/>
  <c r="BX4217" i="4"/>
  <c r="BY4219" i="4" l="1"/>
  <c r="BX4218" i="4"/>
  <c r="BX4219" i="4" l="1"/>
  <c r="BY4220" i="4"/>
  <c r="BX4220" i="4" l="1"/>
  <c r="BY4221" i="4"/>
  <c r="BX4221" i="4" l="1"/>
  <c r="BY4222" i="4"/>
  <c r="BX4222" i="4" l="1"/>
  <c r="BY4223" i="4"/>
  <c r="BX4223" i="4" l="1"/>
  <c r="BY4224" i="4"/>
  <c r="BX4224" i="4" l="1"/>
  <c r="BY4225" i="4"/>
  <c r="BX4225" i="4" l="1"/>
  <c r="BY4226" i="4"/>
  <c r="BX4226" i="4" l="1"/>
  <c r="BY4227" i="4"/>
  <c r="BX4227" i="4" l="1"/>
  <c r="BY4228" i="4"/>
  <c r="BX4228" i="4" l="1"/>
  <c r="BY4229" i="4"/>
  <c r="BY4230" i="4" l="1"/>
  <c r="BX4229" i="4"/>
  <c r="BY4231" i="4" l="1"/>
  <c r="BX4230" i="4"/>
  <c r="BX4231" i="4" l="1"/>
  <c r="BY4232" i="4"/>
  <c r="BX4232" i="4" l="1"/>
  <c r="BY4233" i="4"/>
  <c r="BX4233" i="4" l="1"/>
  <c r="BY4234" i="4"/>
  <c r="BY4235" i="4" l="1"/>
  <c r="BX4234" i="4"/>
  <c r="BX4235" i="4" l="1"/>
  <c r="BY4236" i="4"/>
  <c r="BX4236" i="4" l="1"/>
  <c r="BY4237" i="4"/>
  <c r="BX4237" i="4" l="1"/>
  <c r="BY4238" i="4"/>
  <c r="BX4238" i="4" l="1"/>
  <c r="BY4239" i="4"/>
  <c r="BX4239" i="4" l="1"/>
  <c r="BY4240" i="4"/>
  <c r="BX4240" i="4" l="1"/>
  <c r="BY4241" i="4"/>
  <c r="BX4241" i="4" l="1"/>
  <c r="BY4242" i="4"/>
  <c r="BX4242" i="4" l="1"/>
  <c r="BY4243" i="4"/>
  <c r="BX4243" i="4" l="1"/>
  <c r="BY4244" i="4"/>
  <c r="BX4244" i="4" l="1"/>
  <c r="BY4245" i="4"/>
  <c r="BX4245" i="4" l="1"/>
  <c r="BY4246" i="4"/>
  <c r="BX4246" i="4" l="1"/>
  <c r="BY4247" i="4"/>
  <c r="BX4247" i="4" l="1"/>
  <c r="BY4248" i="4"/>
  <c r="BX4248" i="4" l="1"/>
  <c r="BY4249" i="4"/>
  <c r="BX4249" i="4" l="1"/>
  <c r="BY4250" i="4"/>
  <c r="BY4251" i="4" l="1"/>
  <c r="BX4250" i="4"/>
  <c r="BX4251" i="4" l="1"/>
  <c r="BY4252" i="4"/>
  <c r="BX4252" i="4" l="1"/>
  <c r="BY4253" i="4"/>
  <c r="BX4253" i="4" l="1"/>
  <c r="BY4254" i="4"/>
  <c r="BX4254" i="4" l="1"/>
  <c r="BY4255" i="4"/>
  <c r="BX4255" i="4" l="1"/>
  <c r="BY4256" i="4"/>
  <c r="BX4256" i="4" l="1"/>
  <c r="BY4257" i="4"/>
  <c r="BY4258" i="4" l="1"/>
  <c r="BX4257" i="4"/>
  <c r="BX4258" i="4" l="1"/>
  <c r="BY4259" i="4"/>
  <c r="BX4259" i="4" l="1"/>
  <c r="BY4260" i="4"/>
  <c r="BX4260" i="4" l="1"/>
  <c r="BY4261" i="4"/>
  <c r="BX4261" i="4" l="1"/>
  <c r="BY4262" i="4"/>
  <c r="BX4262" i="4" l="1"/>
  <c r="BY4263" i="4"/>
  <c r="BX4263" i="4" l="1"/>
  <c r="BY4264" i="4"/>
  <c r="BX4264" i="4" l="1"/>
  <c r="BY4265" i="4"/>
  <c r="BX4265" i="4" l="1"/>
  <c r="BY4266" i="4"/>
  <c r="BY4267" i="4" l="1"/>
  <c r="BX4266" i="4"/>
  <c r="BX4267" i="4" l="1"/>
  <c r="BY4268" i="4"/>
  <c r="BX4268" i="4" l="1"/>
  <c r="BY4269" i="4"/>
  <c r="BX4269" i="4" l="1"/>
  <c r="BY4270" i="4"/>
  <c r="BX4270" i="4" l="1"/>
  <c r="BY4271" i="4"/>
  <c r="BX4271" i="4" l="1"/>
  <c r="BY4272" i="4"/>
  <c r="BX4272" i="4" l="1"/>
  <c r="BY4273" i="4"/>
  <c r="BX4273" i="4" l="1"/>
  <c r="BY4274" i="4"/>
  <c r="BX4274" i="4" l="1"/>
  <c r="BY4275" i="4"/>
  <c r="BX4275" i="4" l="1"/>
  <c r="BY4276" i="4"/>
  <c r="BX4276" i="4" l="1"/>
  <c r="BY4277" i="4"/>
  <c r="BX4277" i="4" l="1"/>
  <c r="BY4278" i="4"/>
  <c r="BY4279" i="4" l="1"/>
  <c r="BX4278" i="4"/>
  <c r="BX4279" i="4" l="1"/>
  <c r="BY4280" i="4"/>
  <c r="BX4280" i="4" l="1"/>
  <c r="BY4281" i="4"/>
  <c r="BX4281" i="4" l="1"/>
  <c r="BY4282" i="4"/>
  <c r="BY4283" i="4" l="1"/>
  <c r="BX4282" i="4"/>
  <c r="BX4283" i="4" l="1"/>
  <c r="BY4284" i="4"/>
  <c r="BX4284" i="4" l="1"/>
  <c r="BY4285" i="4"/>
  <c r="BX4285" i="4" l="1"/>
  <c r="BY4286" i="4"/>
  <c r="BX4286" i="4" l="1"/>
  <c r="BY4287" i="4"/>
  <c r="BX4287" i="4" l="1"/>
  <c r="BY4288" i="4"/>
  <c r="BX4288" i="4" l="1"/>
  <c r="BY4289" i="4"/>
  <c r="BX4289" i="4" l="1"/>
  <c r="BY4290" i="4"/>
  <c r="BX4290" i="4" l="1"/>
  <c r="BY4291" i="4"/>
  <c r="BX4291" i="4" l="1"/>
  <c r="BY4292" i="4"/>
  <c r="BX4292" i="4" l="1"/>
  <c r="BY4293" i="4"/>
  <c r="BX4293" i="4" l="1"/>
  <c r="BY4294" i="4"/>
  <c r="BY4295" i="4" l="1"/>
  <c r="BX4294" i="4"/>
  <c r="BY4296" i="4" l="1"/>
  <c r="BX4295" i="4"/>
  <c r="BX4296" i="4" l="1"/>
  <c r="BY4297" i="4"/>
  <c r="BX4297" i="4" l="1"/>
  <c r="BY4298" i="4"/>
  <c r="BY4299" i="4" l="1"/>
  <c r="BX4298" i="4"/>
  <c r="BX4299" i="4" l="1"/>
  <c r="BY4300" i="4"/>
  <c r="BX4300" i="4" l="1"/>
  <c r="BY4301" i="4"/>
  <c r="BX4301" i="4" l="1"/>
  <c r="BY4302" i="4"/>
  <c r="BX4302" i="4" l="1"/>
  <c r="BY4303" i="4"/>
  <c r="BX4303" i="4" l="1"/>
  <c r="BY4304" i="4"/>
  <c r="BX4304" i="4" l="1"/>
  <c r="BY4305" i="4"/>
  <c r="BY4306" i="4" l="1"/>
  <c r="BX4305" i="4"/>
  <c r="BX4306" i="4" l="1"/>
  <c r="BY4307" i="4"/>
  <c r="BX4307" i="4" l="1"/>
  <c r="BY4308" i="4"/>
  <c r="BX4308" i="4" l="1"/>
  <c r="BY4309" i="4"/>
  <c r="BX4309" i="4" l="1"/>
  <c r="BY4310" i="4"/>
  <c r="BX4310" i="4" l="1"/>
  <c r="BY4311" i="4"/>
  <c r="BX4311" i="4" l="1"/>
  <c r="BY4312" i="4"/>
  <c r="BX4312" i="4" l="1"/>
  <c r="BY4313" i="4"/>
  <c r="BX4313" i="4" l="1"/>
  <c r="BY4314" i="4"/>
  <c r="BY4315" i="4" l="1"/>
  <c r="BX4314" i="4"/>
  <c r="BX4315" i="4" l="1"/>
  <c r="BY4316" i="4"/>
  <c r="BX4316" i="4" l="1"/>
  <c r="BY4317" i="4"/>
  <c r="BX4317" i="4" l="1"/>
  <c r="BY4318" i="4"/>
  <c r="BX4318" i="4" l="1"/>
  <c r="BY4319" i="4"/>
  <c r="BX4319" i="4" l="1"/>
  <c r="BY4320" i="4"/>
  <c r="BX4320" i="4" l="1"/>
  <c r="BY4321" i="4"/>
  <c r="BX4321" i="4" l="1"/>
  <c r="BY4322" i="4"/>
  <c r="BX4322" i="4" l="1"/>
  <c r="BY4323" i="4"/>
  <c r="BX4323" i="4" l="1"/>
  <c r="BY4324" i="4"/>
  <c r="BX4324" i="4" l="1"/>
  <c r="BY4325" i="4"/>
  <c r="BX4325" i="4" l="1"/>
  <c r="BY4326" i="4"/>
  <c r="BY4327" i="4" l="1"/>
  <c r="BX4326" i="4"/>
  <c r="BY4328" i="4" l="1"/>
  <c r="BX4327" i="4"/>
  <c r="BX4328" i="4" l="1"/>
  <c r="BY4329" i="4"/>
  <c r="BX4329" i="4" l="1"/>
  <c r="BY4330" i="4"/>
  <c r="BY4331" i="4" l="1"/>
  <c r="BX4330" i="4"/>
  <c r="BX4331" i="4" l="1"/>
  <c r="BY4332" i="4"/>
  <c r="BX4332" i="4" l="1"/>
  <c r="BY4333" i="4"/>
  <c r="BX4333" i="4" l="1"/>
  <c r="BY4334" i="4"/>
  <c r="BX4334" i="4" l="1"/>
  <c r="BY4335" i="4"/>
  <c r="BX4335" i="4" l="1"/>
  <c r="BY4336" i="4"/>
  <c r="BX4336" i="4" l="1"/>
  <c r="BY4337" i="4"/>
  <c r="BX4337" i="4" l="1"/>
  <c r="BY4338" i="4"/>
  <c r="BX4338" i="4" l="1"/>
  <c r="BY4339" i="4"/>
  <c r="BY4340" i="4" l="1"/>
  <c r="BX4339" i="4"/>
  <c r="BY4341" i="4" l="1"/>
  <c r="BX4340" i="4"/>
  <c r="BX4341" i="4" l="1"/>
  <c r="BY4342" i="4"/>
  <c r="BX4342" i="4" l="1"/>
  <c r="BY4343" i="4"/>
  <c r="BX4343" i="4" l="1"/>
  <c r="BY4344" i="4"/>
  <c r="BX4344" i="4" l="1"/>
  <c r="BY4345" i="4"/>
  <c r="BX4345" i="4" l="1"/>
  <c r="BY4346" i="4"/>
  <c r="BY4347" i="4" l="1"/>
  <c r="BX4346" i="4"/>
  <c r="BX4347" i="4" l="1"/>
  <c r="BY4348" i="4"/>
  <c r="BX4348" i="4" l="1"/>
  <c r="BY4349" i="4"/>
  <c r="BX4349" i="4" l="1"/>
  <c r="BY4350" i="4"/>
  <c r="BX4350" i="4" l="1"/>
  <c r="BY4351" i="4"/>
  <c r="BX4351" i="4" l="1"/>
  <c r="BY4352" i="4"/>
  <c r="BX4352" i="4" l="1"/>
  <c r="BY4353" i="4"/>
  <c r="BY4354" i="4" l="1"/>
  <c r="BX4353" i="4"/>
  <c r="BY4355" i="4" l="1"/>
  <c r="BX4354" i="4"/>
  <c r="BX4355" i="4" l="1"/>
  <c r="BY4356" i="4"/>
  <c r="BX4356" i="4" l="1"/>
  <c r="BY4357" i="4"/>
  <c r="BX4357" i="4" l="1"/>
  <c r="BY4358" i="4"/>
  <c r="BX4358" i="4" l="1"/>
  <c r="BY4359" i="4"/>
  <c r="BX4359" i="4" l="1"/>
  <c r="BY4360" i="4"/>
  <c r="BX4360" i="4" l="1"/>
  <c r="BY4361" i="4"/>
  <c r="BX4361" i="4" l="1"/>
  <c r="BY4362" i="4"/>
  <c r="BY4363" i="4" l="1"/>
  <c r="BX4362" i="4"/>
  <c r="BX4363" i="4" l="1"/>
  <c r="BY4364" i="4"/>
  <c r="BX4364" i="4" l="1"/>
  <c r="BY4365" i="4"/>
  <c r="BX4365" i="4" l="1"/>
  <c r="BY4366" i="4"/>
  <c r="BX4366" i="4" l="1"/>
  <c r="BY4367" i="4"/>
  <c r="BX4367" i="4" l="1"/>
  <c r="BY4368" i="4"/>
  <c r="BX4368" i="4" l="1"/>
  <c r="BY4369" i="4"/>
  <c r="BX4369" i="4" l="1"/>
  <c r="BY4370" i="4"/>
  <c r="BX4370" i="4" l="1"/>
  <c r="BY4371" i="4"/>
  <c r="BX4371" i="4" l="1"/>
  <c r="BY4372" i="4"/>
  <c r="BY4373" i="4" l="1"/>
  <c r="BX4372" i="4"/>
  <c r="BY4374" i="4" l="1"/>
  <c r="BX4373" i="4"/>
  <c r="BX4374" i="4" l="1"/>
  <c r="BY4375" i="4"/>
  <c r="BY4376" i="4" l="1"/>
  <c r="BX4375" i="4"/>
  <c r="BX4376" i="4" l="1"/>
  <c r="BY4377" i="4"/>
  <c r="BX4377" i="4" l="1"/>
  <c r="BY4378" i="4"/>
  <c r="BY4379" i="4" l="1"/>
  <c r="BX4378" i="4"/>
  <c r="BX4379" i="4" l="1"/>
  <c r="BY4380" i="4"/>
  <c r="BX4380" i="4" l="1"/>
  <c r="BY4381" i="4"/>
  <c r="BX4381" i="4" l="1"/>
  <c r="BY4382" i="4"/>
  <c r="BX4382" i="4" l="1"/>
  <c r="BY4383" i="4"/>
  <c r="BX4383" i="4" l="1"/>
  <c r="BY4384" i="4"/>
  <c r="BX4384" i="4" l="1"/>
  <c r="BY4385" i="4"/>
  <c r="BX4385" i="4" l="1"/>
  <c r="BY4386" i="4"/>
  <c r="BX4386" i="4" l="1"/>
  <c r="BY4387" i="4"/>
  <c r="BX4387" i="4" l="1"/>
  <c r="BY4388" i="4"/>
  <c r="BX4388" i="4" l="1"/>
  <c r="BY4389" i="4"/>
  <c r="BX4389" i="4" l="1"/>
  <c r="BY4390" i="4"/>
  <c r="BX4390" i="4" l="1"/>
  <c r="BY4391" i="4"/>
  <c r="BX4391" i="4" l="1"/>
  <c r="BY4392" i="4"/>
  <c r="BX4392" i="4" l="1"/>
  <c r="BY4393" i="4"/>
  <c r="BX4393" i="4" l="1"/>
  <c r="BY4394" i="4"/>
  <c r="BY4395" i="4" l="1"/>
  <c r="BX4394" i="4"/>
  <c r="BX4395" i="4" l="1"/>
  <c r="BY4396" i="4"/>
  <c r="BX4396" i="4" l="1"/>
  <c r="BY4397" i="4"/>
  <c r="BX4397" i="4" l="1"/>
  <c r="BY4398" i="4"/>
  <c r="BX4398" i="4" l="1"/>
  <c r="BY4399" i="4"/>
  <c r="BX4399" i="4" l="1"/>
  <c r="BY4400" i="4"/>
  <c r="BX4400" i="4" l="1"/>
  <c r="BY4401" i="4"/>
  <c r="BX4401" i="4" l="1"/>
  <c r="BY4402" i="4"/>
  <c r="BY4403" i="4" l="1"/>
  <c r="BX4402" i="4"/>
  <c r="BX4403" i="4" l="1"/>
  <c r="BY4404" i="4"/>
  <c r="BX4404" i="4" l="1"/>
  <c r="BY4405" i="4"/>
  <c r="BX4405" i="4" l="1"/>
  <c r="BY4406" i="4"/>
  <c r="BX4406" i="4" l="1"/>
  <c r="BY4407" i="4"/>
  <c r="BX4407" i="4" l="1"/>
  <c r="BY4408" i="4"/>
  <c r="BX4408" i="4" l="1"/>
  <c r="BY4409" i="4"/>
  <c r="BX4409" i="4" l="1"/>
  <c r="BY4410" i="4"/>
  <c r="BY4411" i="4" l="1"/>
  <c r="BX4410" i="4"/>
  <c r="BX4411" i="4" l="1"/>
  <c r="BY4412" i="4"/>
  <c r="BX4412" i="4" l="1"/>
  <c r="BY4413" i="4"/>
  <c r="BX4413" i="4" l="1"/>
  <c r="BY4414" i="4"/>
  <c r="BX4414" i="4" l="1"/>
  <c r="BY4415" i="4"/>
  <c r="BX4415" i="4" l="1"/>
  <c r="BY4416" i="4"/>
  <c r="BX4416" i="4" l="1"/>
  <c r="BY4417" i="4"/>
  <c r="BY4418" i="4" l="1"/>
  <c r="BX4417" i="4"/>
  <c r="BX4418" i="4" l="1"/>
  <c r="BY4419" i="4"/>
  <c r="BX4419" i="4" l="1"/>
  <c r="BY4420" i="4"/>
  <c r="BX4420" i="4" l="1"/>
  <c r="BY4421" i="4"/>
  <c r="BX4421" i="4" l="1"/>
  <c r="BY4422" i="4"/>
  <c r="BX4422" i="4" l="1"/>
  <c r="BY4423" i="4"/>
  <c r="BY4424" i="4" l="1"/>
  <c r="BX4423" i="4"/>
  <c r="BY4425" i="4" l="1"/>
  <c r="BX4424" i="4"/>
  <c r="BX4425" i="4" l="1"/>
  <c r="BY4426" i="4"/>
  <c r="BY4427" i="4" l="1"/>
  <c r="BX4426" i="4"/>
  <c r="BX4427" i="4" l="1"/>
  <c r="BY4428" i="4"/>
  <c r="BX4428" i="4" l="1"/>
  <c r="BY4429" i="4"/>
  <c r="BX4429" i="4" l="1"/>
  <c r="BY4430" i="4"/>
  <c r="BX4430" i="4" l="1"/>
  <c r="BY4431" i="4"/>
  <c r="BX4431" i="4" l="1"/>
  <c r="BY4432" i="4"/>
  <c r="BX4432" i="4" l="1"/>
  <c r="BY4433" i="4"/>
  <c r="BX4433" i="4" l="1"/>
  <c r="BY4434" i="4"/>
  <c r="BX4434" i="4" l="1"/>
  <c r="BY4435" i="4"/>
  <c r="BX4435" i="4" l="1"/>
  <c r="BY4436" i="4"/>
  <c r="BX4436" i="4" l="1"/>
  <c r="BY4437" i="4"/>
  <c r="BX4437" i="4" l="1"/>
  <c r="BY4438" i="4"/>
  <c r="BX4438" i="4" l="1"/>
  <c r="BY4439" i="4"/>
  <c r="BX4439" i="4" l="1"/>
  <c r="BY4440" i="4"/>
  <c r="BX4440" i="4" l="1"/>
  <c r="BY4441" i="4"/>
  <c r="BX4441" i="4" l="1"/>
  <c r="BY4442" i="4"/>
  <c r="BY4443" i="4" l="1"/>
  <c r="BX4442" i="4"/>
  <c r="BX4443" i="4" l="1"/>
  <c r="BY4444" i="4"/>
  <c r="BX4444" i="4" l="1"/>
  <c r="BY4445" i="4"/>
  <c r="BX4445" i="4" l="1"/>
  <c r="BY4446" i="4"/>
  <c r="BX4446" i="4" l="1"/>
  <c r="BY4447" i="4"/>
  <c r="BX4447" i="4" l="1"/>
  <c r="BY4448" i="4"/>
  <c r="BX4448" i="4" l="1"/>
  <c r="BY4449" i="4"/>
  <c r="BY4450" i="4" l="1"/>
  <c r="BX4449" i="4"/>
  <c r="BY4451" i="4" l="1"/>
  <c r="BX4450" i="4"/>
  <c r="BY4452" i="4" l="1"/>
  <c r="BX4451" i="4"/>
  <c r="BX4452" i="4" l="1"/>
  <c r="BY4453" i="4"/>
  <c r="BX4453" i="4" l="1"/>
  <c r="BY4454" i="4"/>
  <c r="BX4454" i="4" l="1"/>
  <c r="BY4455" i="4"/>
  <c r="BX4455" i="4" l="1"/>
  <c r="BY4456" i="4"/>
  <c r="BX4456" i="4" l="1"/>
  <c r="BY4457" i="4"/>
  <c r="BX4457" i="4" l="1"/>
  <c r="BY4458" i="4"/>
  <c r="BY4459" i="4" l="1"/>
  <c r="BX4458" i="4"/>
  <c r="BX4459" i="4" l="1"/>
  <c r="BY4460" i="4"/>
  <c r="BX4460" i="4" l="1"/>
  <c r="BY4461" i="4"/>
  <c r="BX4461" i="4" l="1"/>
  <c r="BY4462" i="4"/>
  <c r="BX4462" i="4" l="1"/>
  <c r="BY4463" i="4"/>
  <c r="BX4463" i="4" l="1"/>
  <c r="BY4464" i="4"/>
  <c r="BX4464" i="4" l="1"/>
  <c r="BY4465" i="4"/>
  <c r="BX4465" i="4" l="1"/>
  <c r="BY4466" i="4"/>
  <c r="BX4466" i="4" l="1"/>
  <c r="BY4467" i="4"/>
  <c r="BX4467" i="4" l="1"/>
  <c r="BY4468" i="4"/>
  <c r="BX4468" i="4" l="1"/>
  <c r="BY4469" i="4"/>
  <c r="BX4469" i="4" l="1"/>
  <c r="BY4470" i="4"/>
  <c r="BX4470" i="4" l="1"/>
  <c r="BY4471" i="4"/>
  <c r="BX4471" i="4" l="1"/>
  <c r="BY4472" i="4"/>
  <c r="BY4473" i="4" l="1"/>
  <c r="BX4472" i="4"/>
  <c r="BX4473" i="4" l="1"/>
  <c r="BY4474" i="4"/>
  <c r="BY4475" i="4" l="1"/>
  <c r="BX4474" i="4"/>
  <c r="BX4475" i="4" l="1"/>
  <c r="BY4476" i="4"/>
  <c r="BX4476" i="4" l="1"/>
  <c r="BY4477" i="4"/>
  <c r="BX4477" i="4" l="1"/>
  <c r="BY4478" i="4"/>
  <c r="BX4478" i="4" l="1"/>
  <c r="BY4479" i="4"/>
  <c r="BX4479" i="4" l="1"/>
  <c r="BY4480" i="4"/>
  <c r="BX4480" i="4" l="1"/>
  <c r="BY4481" i="4"/>
  <c r="BX4481" i="4" l="1"/>
  <c r="BY4482" i="4"/>
  <c r="BX4482" i="4" l="1"/>
  <c r="BY4483" i="4"/>
  <c r="BX4483" i="4" l="1"/>
  <c r="BY4484" i="4"/>
  <c r="BX4484" i="4" l="1"/>
  <c r="BY4485" i="4"/>
  <c r="BX4485" i="4" l="1"/>
  <c r="BY4486" i="4"/>
  <c r="BX4486" i="4" l="1"/>
  <c r="BY4487" i="4"/>
  <c r="BX4487" i="4" l="1"/>
  <c r="BY4488" i="4"/>
  <c r="BX4488" i="4" l="1"/>
  <c r="BY4489" i="4"/>
  <c r="BY4490" i="4" l="1"/>
  <c r="BX4489" i="4"/>
  <c r="BY4491" i="4" l="1"/>
  <c r="BX4490" i="4"/>
  <c r="BX4491" i="4" l="1"/>
  <c r="BY4492" i="4"/>
  <c r="BX4492" i="4" l="1"/>
  <c r="BY4493" i="4"/>
  <c r="BX4493" i="4" l="1"/>
  <c r="BY4494" i="4"/>
  <c r="BX4494" i="4" l="1"/>
  <c r="BY4495" i="4"/>
  <c r="BX4495" i="4" l="1"/>
  <c r="BY4496" i="4"/>
  <c r="BX4496" i="4" l="1"/>
  <c r="BY4497" i="4"/>
  <c r="BX4497" i="4" l="1"/>
  <c r="BY4498" i="4"/>
  <c r="BX4498" i="4" l="1"/>
  <c r="BY4499" i="4"/>
  <c r="BY4500" i="4" l="1"/>
  <c r="BX4499" i="4"/>
  <c r="BX4500" i="4" l="1"/>
  <c r="BY4501" i="4"/>
  <c r="BX4501" i="4" l="1"/>
  <c r="BY4502" i="4"/>
  <c r="BX4502" i="4" l="1"/>
  <c r="BY4503" i="4"/>
  <c r="BX4503" i="4" l="1"/>
  <c r="BY4504" i="4"/>
  <c r="BX4504" i="4" l="1"/>
  <c r="BY4505" i="4"/>
  <c r="BX4505" i="4" l="1"/>
  <c r="BY4506" i="4"/>
  <c r="BY4507" i="4" l="1"/>
  <c r="BX4506" i="4"/>
  <c r="BX4507" i="4" l="1"/>
  <c r="BY4508" i="4"/>
  <c r="BX4508" i="4" l="1"/>
  <c r="BY4509" i="4"/>
  <c r="BX4509" i="4" l="1"/>
  <c r="BY4510" i="4"/>
  <c r="BX4510" i="4" l="1"/>
  <c r="BY4511" i="4"/>
  <c r="BX4511" i="4" l="1"/>
  <c r="BY4512" i="4"/>
  <c r="BX4512" i="4" l="1"/>
  <c r="BY4513" i="4"/>
  <c r="BX4513" i="4" l="1"/>
  <c r="BY4514" i="4"/>
  <c r="BX4514" i="4" l="1"/>
  <c r="BY4515" i="4"/>
  <c r="BX4515" i="4" l="1"/>
  <c r="BY4516" i="4"/>
  <c r="BX4516" i="4" l="1"/>
  <c r="BY4517" i="4"/>
  <c r="BX4517" i="4" l="1"/>
  <c r="BY4518" i="4"/>
  <c r="BX4518" i="4" l="1"/>
  <c r="BY4519" i="4"/>
  <c r="BX4519" i="4" l="1"/>
  <c r="BY4520" i="4"/>
  <c r="BY4521" i="4" l="1"/>
  <c r="BX4520" i="4"/>
  <c r="BX4521" i="4" l="1"/>
  <c r="BY4522" i="4"/>
  <c r="BY4523" i="4" l="1"/>
  <c r="BX4522" i="4"/>
  <c r="BX4523" i="4" l="1"/>
  <c r="BY4524" i="4"/>
  <c r="BX4524" i="4" l="1"/>
  <c r="BY4525" i="4"/>
  <c r="BX4525" i="4" l="1"/>
  <c r="BY4526" i="4"/>
  <c r="BX4526" i="4" l="1"/>
  <c r="BY4527" i="4"/>
  <c r="BX4527" i="4" l="1"/>
  <c r="BY4528" i="4"/>
  <c r="BX4528" i="4" l="1"/>
  <c r="BY4529" i="4"/>
  <c r="BX4529" i="4" l="1"/>
  <c r="BY4530" i="4"/>
  <c r="BX4530" i="4" l="1"/>
  <c r="BY4531" i="4"/>
  <c r="BX4531" i="4" l="1"/>
  <c r="BY4532" i="4"/>
  <c r="BY4533" i="4" l="1"/>
  <c r="BX4532" i="4"/>
  <c r="BY4534" i="4" l="1"/>
  <c r="BX4533" i="4"/>
  <c r="BX4534" i="4" l="1"/>
  <c r="BY4535" i="4"/>
  <c r="BX4535" i="4" l="1"/>
  <c r="BY4536" i="4"/>
  <c r="BX4536" i="4" l="1"/>
  <c r="BY4537" i="4"/>
  <c r="BX4537" i="4" l="1"/>
  <c r="BY4538" i="4"/>
  <c r="BY4539" i="4" l="1"/>
  <c r="BX4538" i="4"/>
  <c r="BX4539" i="4" l="1"/>
  <c r="BY4540" i="4"/>
  <c r="BX4540" i="4" l="1"/>
  <c r="BY4541" i="4"/>
  <c r="BX4541" i="4" l="1"/>
  <c r="BY4542" i="4"/>
  <c r="BX4542" i="4" l="1"/>
  <c r="BY4543" i="4"/>
  <c r="BX4543" i="4" l="1"/>
  <c r="BY4544" i="4"/>
  <c r="BX4544" i="4" l="1"/>
  <c r="BY4545" i="4"/>
  <c r="BX4545" i="4" l="1"/>
  <c r="BY4546" i="4"/>
  <c r="BY4547" i="4" l="1"/>
  <c r="BX4546" i="4"/>
  <c r="BX4547" i="4" l="1"/>
  <c r="BY4548" i="4"/>
  <c r="BX4548" i="4" l="1"/>
  <c r="BY4549" i="4"/>
  <c r="BX4549" i="4" l="1"/>
  <c r="BY4550" i="4"/>
  <c r="BX4550" i="4" l="1"/>
  <c r="BY4551" i="4"/>
  <c r="BX4551" i="4" l="1"/>
  <c r="BY4552" i="4"/>
  <c r="BX4552" i="4" l="1"/>
  <c r="BY4553" i="4"/>
  <c r="BX4553" i="4" l="1"/>
  <c r="BY4554" i="4"/>
  <c r="BY4555" i="4" l="1"/>
  <c r="BX4554" i="4"/>
  <c r="BX4555" i="4" l="1"/>
  <c r="BY4556" i="4"/>
  <c r="BX4556" i="4" l="1"/>
  <c r="BY4557" i="4"/>
  <c r="BX4557" i="4" l="1"/>
  <c r="BY4558" i="4"/>
  <c r="BX4558" i="4" l="1"/>
  <c r="BY4559" i="4"/>
  <c r="BX4559" i="4" l="1"/>
  <c r="BY4560" i="4"/>
  <c r="BX4560" i="4" l="1"/>
  <c r="BY4561" i="4"/>
  <c r="BX4561" i="4" l="1"/>
  <c r="BY4562" i="4"/>
  <c r="BX4562" i="4" l="1"/>
  <c r="BY4563" i="4"/>
  <c r="BX4563" i="4" l="1"/>
  <c r="BY4564" i="4"/>
  <c r="BY4565" i="4" l="1"/>
  <c r="BX4564" i="4"/>
  <c r="BX4565" i="4" l="1"/>
  <c r="BY4566" i="4"/>
  <c r="BY4567" i="4" l="1"/>
  <c r="BX4566" i="4"/>
  <c r="BY4568" i="4" l="1"/>
  <c r="BX4567" i="4"/>
  <c r="BX4568" i="4" l="1"/>
  <c r="BY4569" i="4"/>
  <c r="BX4569" i="4" l="1"/>
  <c r="BY4570" i="4"/>
  <c r="BY4571" i="4" l="1"/>
  <c r="BX4570" i="4"/>
  <c r="BX4571" i="4" l="1"/>
  <c r="BY4572" i="4"/>
  <c r="BX4572" i="4" l="1"/>
  <c r="BY4573" i="4"/>
  <c r="BX4573" i="4" l="1"/>
  <c r="BY4574" i="4"/>
  <c r="BX4574" i="4" l="1"/>
  <c r="BY4575" i="4"/>
  <c r="BX4575" i="4" l="1"/>
  <c r="BY4576" i="4"/>
  <c r="BX4576" i="4" l="1"/>
  <c r="BY4577" i="4"/>
  <c r="BX4577" i="4" l="1"/>
  <c r="BY4578" i="4"/>
  <c r="BX4578" i="4" l="1"/>
  <c r="BY4579" i="4"/>
  <c r="BX4579" i="4" l="1"/>
  <c r="BY4580" i="4"/>
  <c r="BX4580" i="4" l="1"/>
  <c r="BY4581" i="4"/>
  <c r="BX4581" i="4" l="1"/>
  <c r="BY4582" i="4"/>
  <c r="BX4582" i="4" l="1"/>
  <c r="BY4583" i="4"/>
  <c r="BY4584" i="4" l="1"/>
  <c r="BX4583" i="4"/>
  <c r="BY4585" i="4" l="1"/>
  <c r="BX4584" i="4"/>
  <c r="BX4585" i="4" l="1"/>
  <c r="BY4586" i="4"/>
  <c r="BX4586" i="4" l="1"/>
  <c r="BY4587" i="4"/>
  <c r="BX4587" i="4" l="1"/>
  <c r="BY4588" i="4"/>
  <c r="BX4588" i="4" l="1"/>
  <c r="BY4589" i="4"/>
  <c r="BX4589" i="4" l="1"/>
  <c r="BY4590" i="4"/>
  <c r="BX4590" i="4" l="1"/>
  <c r="BY4591" i="4"/>
  <c r="BX4591" i="4" l="1"/>
  <c r="BY4592" i="4"/>
  <c r="BX4592" i="4" l="1"/>
  <c r="BY4593" i="4"/>
  <c r="BY4594" i="4" l="1"/>
  <c r="BX4593" i="4"/>
  <c r="BX4594" i="4" l="1"/>
  <c r="BY4595" i="4"/>
  <c r="BX4595" i="4" l="1"/>
  <c r="BY4596" i="4"/>
  <c r="BX4596" i="4" l="1"/>
  <c r="BY4597" i="4"/>
  <c r="BX4597" i="4" l="1"/>
  <c r="BY4598" i="4"/>
  <c r="BX4598" i="4" l="1"/>
  <c r="BY4599" i="4"/>
  <c r="BY4600" i="4" l="1"/>
  <c r="BX4599" i="4"/>
  <c r="BY4601" i="4" l="1"/>
  <c r="BX4600" i="4"/>
  <c r="BX4601" i="4" l="1"/>
  <c r="BY4602" i="4"/>
  <c r="BX4602" i="4" l="1"/>
  <c r="BY4603" i="4"/>
  <c r="BX4603" i="4" l="1"/>
  <c r="BY4604" i="4"/>
  <c r="BX4604" i="4" l="1"/>
  <c r="BY4605" i="4"/>
  <c r="BX4605" i="4" l="1"/>
  <c r="BY4606" i="4"/>
  <c r="BX4606" i="4" l="1"/>
  <c r="BY4607" i="4"/>
  <c r="BX4607" i="4" l="1"/>
  <c r="BY4608" i="4"/>
  <c r="BX4608" i="4" l="1"/>
  <c r="BY4609" i="4"/>
  <c r="BX4609" i="4" l="1"/>
  <c r="BY4610" i="4"/>
  <c r="BX4610" i="4" l="1"/>
  <c r="BY4611" i="4"/>
  <c r="BX4611" i="4" l="1"/>
  <c r="BY4612" i="4"/>
  <c r="BX4612" i="4" l="1"/>
  <c r="BY4613" i="4"/>
  <c r="BX4613" i="4" l="1"/>
  <c r="BY4614" i="4"/>
  <c r="BX4614" i="4" l="1"/>
  <c r="BY4615" i="4"/>
  <c r="BY4616" i="4" l="1"/>
  <c r="BX4615" i="4"/>
  <c r="BY4617" i="4" l="1"/>
  <c r="BX4616" i="4"/>
  <c r="BX4617" i="4" l="1"/>
  <c r="BY4618" i="4"/>
  <c r="BX4618" i="4" l="1"/>
  <c r="BY4619" i="4"/>
  <c r="BX4619" i="4" l="1"/>
  <c r="BY4620" i="4"/>
  <c r="BX4620" i="4" l="1"/>
  <c r="BY4621" i="4"/>
  <c r="BX4621" i="4" l="1"/>
  <c r="BY4622" i="4"/>
  <c r="BX4622" i="4" l="1"/>
  <c r="BY4623" i="4"/>
  <c r="BX4623" i="4" l="1"/>
  <c r="BY4624" i="4"/>
  <c r="BX4624" i="4" l="1"/>
  <c r="BY4625" i="4"/>
  <c r="BX4625" i="4" l="1"/>
  <c r="BY4626" i="4"/>
  <c r="BX4626" i="4" l="1"/>
  <c r="BY4627" i="4"/>
  <c r="BX4627" i="4" l="1"/>
  <c r="BY4628" i="4"/>
  <c r="BX4628" i="4" l="1"/>
  <c r="BY4629" i="4"/>
  <c r="BX4629" i="4" l="1"/>
  <c r="BY4630" i="4"/>
  <c r="BX4630" i="4" l="1"/>
  <c r="BY4631" i="4"/>
  <c r="BY4632" i="4" l="1"/>
  <c r="BX4631" i="4"/>
  <c r="BY4633" i="4" l="1"/>
  <c r="BX4632" i="4"/>
  <c r="BX4633" i="4" l="1"/>
  <c r="BY4634" i="4"/>
  <c r="BX4634" i="4" l="1"/>
  <c r="BY4635" i="4"/>
  <c r="BX4635" i="4" l="1"/>
  <c r="BY4636" i="4"/>
  <c r="BX4636" i="4" l="1"/>
  <c r="BY4637" i="4"/>
  <c r="BX4637" i="4" l="1"/>
  <c r="BY4638" i="4"/>
  <c r="BX4638" i="4" l="1"/>
  <c r="BY4639" i="4"/>
  <c r="BX4639" i="4" l="1"/>
  <c r="BY4640" i="4"/>
  <c r="BX4640" i="4" l="1"/>
  <c r="BY4641" i="4"/>
  <c r="BX4641" i="4" l="1"/>
  <c r="BY4642" i="4"/>
  <c r="BY4643" i="4" l="1"/>
  <c r="BX4642" i="4"/>
  <c r="BY4644" i="4" l="1"/>
  <c r="BX4643" i="4"/>
  <c r="BX4644" i="4" l="1"/>
  <c r="BY4645" i="4"/>
  <c r="BX4645" i="4" l="1"/>
  <c r="BY4646" i="4"/>
  <c r="BX4646" i="4" l="1"/>
  <c r="BY4647" i="4"/>
  <c r="BY4648" i="4" l="1"/>
  <c r="BX4647" i="4"/>
  <c r="BY4649" i="4" l="1"/>
  <c r="BX4648" i="4"/>
  <c r="BX4649" i="4" l="1"/>
  <c r="BY4650" i="4"/>
  <c r="BX4650" i="4" l="1"/>
  <c r="BY4651" i="4"/>
  <c r="BX4651" i="4" l="1"/>
  <c r="BY4652" i="4"/>
  <c r="BX4652" i="4" l="1"/>
  <c r="BY4653" i="4"/>
  <c r="BX4653" i="4" l="1"/>
  <c r="BY4654" i="4"/>
  <c r="BX4654" i="4" l="1"/>
  <c r="BY4655" i="4"/>
  <c r="BX4655" i="4" l="1"/>
  <c r="BY4656" i="4"/>
  <c r="BX4656" i="4" l="1"/>
  <c r="BY4657" i="4"/>
  <c r="BX4657" i="4" l="1"/>
  <c r="BY4658" i="4"/>
  <c r="BX4658" i="4" l="1"/>
  <c r="BY4659" i="4"/>
  <c r="BX4659" i="4" l="1"/>
  <c r="BY4660" i="4"/>
  <c r="BX4660" i="4" l="1"/>
  <c r="BY4661" i="4"/>
  <c r="BX4661" i="4" l="1"/>
  <c r="BY4662" i="4"/>
  <c r="BX4662" i="4" l="1"/>
  <c r="BY4663" i="4"/>
  <c r="BY4664" i="4" l="1"/>
  <c r="BX4663" i="4"/>
  <c r="BY4665" i="4" l="1"/>
  <c r="BX4664" i="4"/>
  <c r="BX4665" i="4" l="1"/>
  <c r="BY4666" i="4"/>
  <c r="BX4666" i="4" l="1"/>
  <c r="BY4667" i="4"/>
  <c r="BX4667" i="4" l="1"/>
  <c r="BY4668" i="4"/>
  <c r="BX4668" i="4" l="1"/>
  <c r="BY4669" i="4"/>
  <c r="BX4669" i="4" l="1"/>
  <c r="BY4670" i="4"/>
  <c r="BX4670" i="4" l="1"/>
  <c r="BY4671" i="4"/>
  <c r="BY4672" i="4" l="1"/>
  <c r="BX4671" i="4"/>
  <c r="BX4672" i="4" l="1"/>
  <c r="BY4673" i="4"/>
  <c r="BX4673" i="4" l="1"/>
  <c r="BY4674" i="4"/>
  <c r="BX4674" i="4" l="1"/>
  <c r="BY4675" i="4"/>
  <c r="BX4675" i="4" l="1"/>
  <c r="BY4676" i="4"/>
  <c r="BX4676" i="4" l="1"/>
  <c r="BY4677" i="4"/>
  <c r="BX4677" i="4" l="1"/>
  <c r="BY4678" i="4"/>
  <c r="BX4678" i="4" l="1"/>
  <c r="BY4679" i="4"/>
  <c r="BY4680" i="4" l="1"/>
  <c r="BX4679" i="4"/>
  <c r="BY4681" i="4" l="1"/>
  <c r="BX4680" i="4"/>
  <c r="BX4681" i="4" l="1"/>
  <c r="BY4682" i="4"/>
  <c r="BX4682" i="4" l="1"/>
  <c r="BY4683" i="4"/>
  <c r="BX4683" i="4" l="1"/>
  <c r="BY4684" i="4"/>
  <c r="BX4684" i="4" l="1"/>
  <c r="BY4685" i="4"/>
  <c r="BX4685" i="4" l="1"/>
  <c r="BY4686" i="4"/>
  <c r="BX4686" i="4" l="1"/>
  <c r="BY4687" i="4"/>
  <c r="BX4687" i="4" l="1"/>
  <c r="BY4688" i="4"/>
  <c r="BX4688" i="4" l="1"/>
  <c r="BY4689" i="4"/>
  <c r="BX4689" i="4" l="1"/>
  <c r="BY4690" i="4"/>
  <c r="BX4690" i="4" l="1"/>
  <c r="BY4691" i="4"/>
  <c r="BX4691" i="4" l="1"/>
  <c r="BY4692" i="4"/>
  <c r="BX4692" i="4" l="1"/>
  <c r="BY4693" i="4"/>
  <c r="BY4694" i="4" l="1"/>
  <c r="BX4693" i="4"/>
  <c r="BX4694" i="4" l="1"/>
  <c r="BY4695" i="4"/>
  <c r="BY4696" i="4" l="1"/>
  <c r="BX4695" i="4"/>
  <c r="BY4697" i="4" l="1"/>
  <c r="BX4696" i="4"/>
  <c r="BX4697" i="4" l="1"/>
  <c r="BY4698" i="4"/>
  <c r="BX4698" i="4" l="1"/>
  <c r="BY4699" i="4"/>
  <c r="BX4699" i="4" l="1"/>
  <c r="BY4700" i="4"/>
  <c r="BX4700" i="4" l="1"/>
  <c r="BY4701" i="4"/>
  <c r="BX4701" i="4" l="1"/>
  <c r="BY4702" i="4"/>
  <c r="BX4702" i="4" l="1"/>
  <c r="BY4703" i="4"/>
  <c r="BX4703" i="4" l="1"/>
  <c r="BY4704" i="4"/>
  <c r="BX4704" i="4" l="1"/>
  <c r="BY4705" i="4"/>
  <c r="BX4705" i="4" l="1"/>
  <c r="BY4706" i="4"/>
  <c r="BX4706" i="4" l="1"/>
  <c r="BY4707" i="4"/>
  <c r="BY4708" i="4" l="1"/>
  <c r="BX4707" i="4"/>
  <c r="BX4708" i="4" l="1"/>
  <c r="BY4709" i="4"/>
  <c r="BX4709" i="4" l="1"/>
  <c r="BY4710" i="4"/>
  <c r="BY4711" i="4" l="1"/>
  <c r="BX4710" i="4"/>
  <c r="BY4712" i="4" l="1"/>
  <c r="BX4711" i="4"/>
  <c r="BY4713" i="4" l="1"/>
  <c r="BX4712" i="4"/>
  <c r="BX4713" i="4" l="1"/>
  <c r="BY4714" i="4"/>
  <c r="BX4714" i="4" l="1"/>
  <c r="BY4715" i="4"/>
  <c r="BX4715" i="4" l="1"/>
  <c r="BY4716" i="4"/>
  <c r="BX4716" i="4" l="1"/>
  <c r="BY4717" i="4"/>
  <c r="BX4717" i="4" l="1"/>
  <c r="BY4718" i="4"/>
  <c r="BX4718" i="4" l="1"/>
  <c r="BY4719" i="4"/>
  <c r="BX4719" i="4" l="1"/>
  <c r="BY4720" i="4"/>
  <c r="BX4720" i="4" l="1"/>
  <c r="BY4721" i="4"/>
  <c r="BY4722" i="4" l="1"/>
  <c r="BX4721" i="4"/>
  <c r="BX4722" i="4" l="1"/>
  <c r="BY4723" i="4"/>
  <c r="BX4723" i="4" l="1"/>
  <c r="BY4724" i="4"/>
  <c r="BX4724" i="4" l="1"/>
  <c r="BY4725" i="4"/>
  <c r="BX4725" i="4" l="1"/>
  <c r="BY4726" i="4"/>
  <c r="BX4726" i="4" l="1"/>
  <c r="BY4727" i="4"/>
  <c r="BY4728" i="4" l="1"/>
  <c r="BX4727" i="4"/>
  <c r="BY4729" i="4" l="1"/>
  <c r="BX4728" i="4"/>
  <c r="BX4729" i="4" l="1"/>
  <c r="BY4730" i="4"/>
  <c r="BX4730" i="4" l="1"/>
  <c r="BY4731" i="4"/>
  <c r="BX4731" i="4" l="1"/>
  <c r="BY4732" i="4"/>
  <c r="BX4732" i="4" l="1"/>
  <c r="BY4733" i="4"/>
  <c r="BX4733" i="4" l="1"/>
  <c r="BY4734" i="4"/>
  <c r="BX4734" i="4" l="1"/>
  <c r="BY4735" i="4"/>
  <c r="BX4735" i="4" l="1"/>
  <c r="BY4736" i="4"/>
  <c r="BX4736" i="4" l="1"/>
  <c r="BY4737" i="4"/>
  <c r="BX4737" i="4" l="1"/>
  <c r="BY4738" i="4"/>
  <c r="BX4738" i="4" l="1"/>
  <c r="BY4739" i="4"/>
  <c r="BX4739" i="4" l="1"/>
  <c r="BY4740" i="4"/>
  <c r="BX4740" i="4" l="1"/>
  <c r="BY4741" i="4"/>
  <c r="BX4741" i="4" l="1"/>
  <c r="BY4742" i="4"/>
  <c r="BX4742" i="4" l="1"/>
  <c r="BY4743" i="4"/>
  <c r="BY4744" i="4" l="1"/>
  <c r="BX4743" i="4"/>
  <c r="BY4745" i="4" l="1"/>
  <c r="BX4744" i="4"/>
  <c r="BX4745" i="4" l="1"/>
  <c r="BY4746" i="4"/>
  <c r="BX4746" i="4" l="1"/>
  <c r="BY4747" i="4"/>
  <c r="BX4747" i="4" l="1"/>
  <c r="BY4748" i="4"/>
  <c r="BX4748" i="4" l="1"/>
  <c r="BY4749" i="4"/>
  <c r="BX4749" i="4" l="1"/>
  <c r="BY4750" i="4"/>
  <c r="BX4750" i="4" l="1"/>
  <c r="BY4751" i="4"/>
  <c r="BX4751" i="4" l="1"/>
  <c r="BY4752" i="4"/>
  <c r="BX4752" i="4" l="1"/>
  <c r="BY4753" i="4"/>
  <c r="BX4753" i="4" l="1"/>
  <c r="BY4754" i="4"/>
  <c r="BX4754" i="4" l="1"/>
  <c r="BY4755" i="4"/>
  <c r="BX4755" i="4" l="1"/>
  <c r="BY4756" i="4"/>
  <c r="BX4756" i="4" l="1"/>
  <c r="BY4757" i="4"/>
  <c r="BY4758" i="4" l="1"/>
  <c r="BX4757" i="4"/>
  <c r="BX4758" i="4" l="1"/>
  <c r="BY4759" i="4"/>
  <c r="BY4760" i="4" l="1"/>
  <c r="BX4759" i="4"/>
  <c r="BY4761" i="4" l="1"/>
  <c r="BX4760" i="4"/>
  <c r="BX4761" i="4" l="1"/>
  <c r="BY4762" i="4"/>
  <c r="BX4762" i="4" l="1"/>
  <c r="BY4763" i="4"/>
  <c r="BX4763" i="4" l="1"/>
  <c r="BY4764" i="4"/>
  <c r="BX4764" i="4" l="1"/>
  <c r="BY4765" i="4"/>
  <c r="BX4765" i="4" l="1"/>
  <c r="BY4766" i="4"/>
  <c r="BX4766" i="4" l="1"/>
  <c r="BY4767" i="4"/>
  <c r="BX4767" i="4" l="1"/>
  <c r="BY4768" i="4"/>
  <c r="BX4768" i="4" l="1"/>
  <c r="BY4769" i="4"/>
  <c r="BX4769" i="4" l="1"/>
  <c r="BY4770" i="4"/>
  <c r="BX4770" i="4" l="1"/>
  <c r="BY4771" i="4"/>
  <c r="BY4772" i="4" l="1"/>
  <c r="BX4771" i="4"/>
  <c r="BX4772" i="4" l="1"/>
  <c r="BY4773" i="4"/>
  <c r="BX4773" i="4" l="1"/>
  <c r="BY4774" i="4"/>
  <c r="BX4774" i="4" l="1"/>
  <c r="BY4775" i="4"/>
  <c r="BY4776" i="4" l="1"/>
  <c r="BX4775" i="4"/>
  <c r="BY4777" i="4" l="1"/>
  <c r="BX4776" i="4"/>
  <c r="BX4777" i="4" l="1"/>
  <c r="BY4778" i="4"/>
  <c r="BX4778" i="4" l="1"/>
  <c r="BY4779" i="4"/>
  <c r="BX4779" i="4" l="1"/>
  <c r="BY4780" i="4"/>
  <c r="BX4780" i="4" l="1"/>
  <c r="BY4781" i="4"/>
  <c r="BX4781" i="4" l="1"/>
  <c r="BY4782" i="4"/>
  <c r="BX4782" i="4" l="1"/>
  <c r="BY4783" i="4"/>
  <c r="BX4783" i="4" l="1"/>
  <c r="BY4784" i="4"/>
  <c r="BX4784" i="4" l="1"/>
  <c r="BY4785" i="4"/>
  <c r="BX4785" i="4" l="1"/>
  <c r="BY4786" i="4"/>
  <c r="BX4786" i="4" l="1"/>
  <c r="BY4787" i="4"/>
  <c r="BX4787" i="4" l="1"/>
  <c r="BY4788" i="4"/>
  <c r="BX4788" i="4" l="1"/>
  <c r="BY4789" i="4"/>
  <c r="BX4789" i="4" l="1"/>
  <c r="BY4790" i="4"/>
  <c r="BX4790" i="4" l="1"/>
  <c r="BY4791" i="4"/>
  <c r="BY4792" i="4" l="1"/>
  <c r="BX4791" i="4"/>
  <c r="BY4793" i="4" l="1"/>
  <c r="BX4792" i="4"/>
  <c r="BX4793" i="4" l="1"/>
  <c r="BY4794" i="4"/>
  <c r="BX4794" i="4" l="1"/>
  <c r="BY4795" i="4"/>
  <c r="BX4795" i="4" l="1"/>
  <c r="BY4796" i="4"/>
  <c r="BX4796" i="4" l="1"/>
  <c r="BY4797" i="4"/>
  <c r="BX4797" i="4" l="1"/>
  <c r="BY4798" i="4"/>
  <c r="BX4798" i="4" l="1"/>
  <c r="BY4799" i="4"/>
  <c r="BY4800" i="4" l="1"/>
  <c r="BX4799" i="4"/>
  <c r="BX4800" i="4" l="1"/>
  <c r="BY4801" i="4"/>
  <c r="BX4801" i="4" l="1"/>
  <c r="BY4802" i="4"/>
  <c r="BX4802" i="4" l="1"/>
  <c r="BY4803" i="4"/>
  <c r="BX4803" i="4" l="1"/>
  <c r="BY4804" i="4"/>
  <c r="BX4804" i="4" l="1"/>
  <c r="BY4805" i="4"/>
  <c r="BX4805" i="4" l="1"/>
  <c r="BY4806" i="4"/>
  <c r="BX4806" i="4" l="1"/>
  <c r="BY4807" i="4"/>
  <c r="BY4808" i="4" l="1"/>
  <c r="BX4807" i="4"/>
  <c r="BY4809" i="4" l="1"/>
  <c r="BX4808" i="4"/>
  <c r="BX4809" i="4" l="1"/>
  <c r="BY4810" i="4"/>
  <c r="BX4810" i="4" l="1"/>
  <c r="BY4811" i="4"/>
  <c r="BX4811" i="4" l="1"/>
  <c r="BY4812" i="4"/>
  <c r="BX4812" i="4" l="1"/>
  <c r="BY4813" i="4"/>
  <c r="BX4813" i="4" l="1"/>
  <c r="BY4814" i="4"/>
  <c r="BX4814" i="4" l="1"/>
  <c r="BY4815" i="4"/>
  <c r="BX4815" i="4" l="1"/>
  <c r="BY4816" i="4"/>
  <c r="BX4816" i="4" l="1"/>
  <c r="BY4817" i="4"/>
  <c r="BX4817" i="4" l="1"/>
  <c r="BY4818" i="4"/>
  <c r="BX4818" i="4" l="1"/>
  <c r="BY4819" i="4"/>
  <c r="BX4819" i="4" l="1"/>
  <c r="BY4820" i="4"/>
  <c r="BX4820" i="4" l="1"/>
  <c r="BY4821" i="4"/>
  <c r="BY4822" i="4" l="1"/>
  <c r="BX4821" i="4"/>
  <c r="BX4822" i="4" l="1"/>
  <c r="BY4823" i="4"/>
  <c r="BY4824" i="4" l="1"/>
  <c r="BX4823" i="4"/>
  <c r="BY4825" i="4" l="1"/>
  <c r="BX4824" i="4"/>
  <c r="BX4825" i="4" l="1"/>
  <c r="BY4826" i="4"/>
  <c r="BX4826" i="4" l="1"/>
  <c r="BY4827" i="4"/>
  <c r="BX4827" i="4" l="1"/>
  <c r="BY4828" i="4"/>
  <c r="BX4828" i="4" l="1"/>
  <c r="BY4829" i="4"/>
  <c r="BX4829" i="4" l="1"/>
  <c r="BY4830" i="4"/>
  <c r="BX4830" i="4" l="1"/>
  <c r="BY4831" i="4"/>
  <c r="BX4831" i="4" l="1"/>
  <c r="BY4832" i="4"/>
  <c r="BX4832" i="4" l="1"/>
  <c r="BY4833" i="4"/>
  <c r="BX4833" i="4" l="1"/>
  <c r="BY4834" i="4"/>
  <c r="BX4834" i="4" l="1"/>
  <c r="BY4835" i="4"/>
  <c r="BX4835" i="4" l="1"/>
  <c r="BY4836" i="4"/>
  <c r="BX4836" i="4" l="1"/>
  <c r="BY4837" i="4"/>
  <c r="BX4837" i="4" l="1"/>
  <c r="BY4838" i="4"/>
  <c r="BY4839" i="4" l="1"/>
  <c r="BX4838" i="4"/>
  <c r="BY4840" i="4" l="1"/>
  <c r="BX4839" i="4"/>
  <c r="BY4841" i="4" l="1"/>
  <c r="BX4840" i="4"/>
  <c r="BX4841" i="4" l="1"/>
  <c r="BY4842" i="4"/>
  <c r="BX4842" i="4" l="1"/>
  <c r="BY4843" i="4"/>
  <c r="BX4843" i="4" l="1"/>
  <c r="BY4844" i="4"/>
  <c r="BX4844" i="4" l="1"/>
  <c r="BY4845" i="4"/>
  <c r="BX4845" i="4" l="1"/>
  <c r="BY4846" i="4"/>
  <c r="BX4846" i="4" l="1"/>
  <c r="BY4847" i="4"/>
  <c r="BX4847" i="4" l="1"/>
  <c r="BY4848" i="4"/>
  <c r="BX4848" i="4" l="1"/>
  <c r="BY4849" i="4"/>
  <c r="BY4850" i="4" l="1"/>
  <c r="BX4849" i="4"/>
  <c r="BX4850" i="4" l="1"/>
  <c r="BY4851" i="4"/>
  <c r="BX4851" i="4" l="1"/>
  <c r="BY4852" i="4"/>
  <c r="BX4852" i="4" l="1"/>
  <c r="BY4853" i="4"/>
  <c r="BX4853" i="4" l="1"/>
  <c r="BY4854" i="4"/>
  <c r="BX4854" i="4" l="1"/>
  <c r="BY4855" i="4"/>
  <c r="BY4856" i="4" l="1"/>
  <c r="BX4855" i="4"/>
  <c r="BY4857" i="4" l="1"/>
  <c r="BX4856" i="4"/>
  <c r="BX4857" i="4" l="1"/>
  <c r="BY4858" i="4"/>
  <c r="BX4858" i="4" l="1"/>
  <c r="BY4859" i="4"/>
  <c r="BX4859" i="4" l="1"/>
  <c r="BY4860" i="4"/>
  <c r="BX4860" i="4" l="1"/>
  <c r="BY4861" i="4"/>
  <c r="BX4861" i="4" l="1"/>
  <c r="BY4862" i="4"/>
  <c r="BX4862" i="4" l="1"/>
  <c r="BY4863" i="4"/>
  <c r="BX4863" i="4" l="1"/>
  <c r="BY4864" i="4"/>
  <c r="BX4864" i="4" l="1"/>
  <c r="BY4865" i="4"/>
  <c r="BX4865" i="4" l="1"/>
  <c r="BY4866" i="4"/>
  <c r="BX4866" i="4" l="1"/>
  <c r="BY4867" i="4"/>
  <c r="BX4867" i="4" l="1"/>
  <c r="BY4868" i="4"/>
  <c r="BX4868" i="4" l="1"/>
  <c r="BY4869" i="4"/>
  <c r="BX4869" i="4" l="1"/>
  <c r="BY4870" i="4"/>
  <c r="BX4870" i="4" l="1"/>
  <c r="BY4871" i="4"/>
  <c r="BY4872" i="4" l="1"/>
  <c r="BX4871" i="4"/>
  <c r="BY4873" i="4" l="1"/>
  <c r="BX4872" i="4"/>
  <c r="BX4873" i="4" l="1"/>
  <c r="BY4874" i="4"/>
  <c r="BX4874" i="4" l="1"/>
  <c r="BY4875" i="4"/>
  <c r="BX4875" i="4" l="1"/>
  <c r="BY4876" i="4"/>
  <c r="BX4876" i="4" l="1"/>
  <c r="BY4877" i="4"/>
  <c r="BX4877" i="4" l="1"/>
  <c r="BY4878" i="4"/>
  <c r="BX4878" i="4" l="1"/>
  <c r="BY4879" i="4"/>
  <c r="BX4879" i="4" l="1"/>
  <c r="BY4880" i="4"/>
  <c r="BX4880" i="4" l="1"/>
  <c r="BY4881" i="4"/>
  <c r="BX4881" i="4" l="1"/>
  <c r="BY4882" i="4"/>
  <c r="BX4882" i="4" l="1"/>
  <c r="BY4883" i="4"/>
  <c r="BX4883" i="4" l="1"/>
  <c r="BY4884" i="4"/>
  <c r="BX4884" i="4" l="1"/>
  <c r="BY4885" i="4"/>
  <c r="BY4886" i="4" l="1"/>
  <c r="BX4885" i="4"/>
  <c r="BY4887" i="4" l="1"/>
  <c r="BX4886" i="4"/>
  <c r="BY4888" i="4" l="1"/>
  <c r="BX4887" i="4"/>
  <c r="BY4889" i="4" l="1"/>
  <c r="BX4888" i="4"/>
  <c r="BX4889" i="4" l="1"/>
  <c r="BY4890" i="4"/>
  <c r="BX4890" i="4" l="1"/>
  <c r="BY4891" i="4"/>
  <c r="BX4891" i="4" l="1"/>
  <c r="BY4892" i="4"/>
  <c r="BX4892" i="4" l="1"/>
  <c r="BY4893" i="4"/>
  <c r="BX4893" i="4" l="1"/>
  <c r="BY4894" i="4"/>
  <c r="BX4894" i="4" l="1"/>
  <c r="BY4895" i="4"/>
  <c r="BX4895" i="4" l="1"/>
  <c r="BY4896" i="4"/>
  <c r="BX4896" i="4" l="1"/>
  <c r="BY4897" i="4"/>
  <c r="BX4897" i="4" l="1"/>
  <c r="BY4898" i="4"/>
  <c r="BX4898" i="4" l="1"/>
  <c r="BY4899" i="4"/>
  <c r="BY4900" i="4" l="1"/>
  <c r="BX4899" i="4"/>
  <c r="BX4900" i="4" l="1"/>
  <c r="BY4901" i="4"/>
  <c r="BX4901" i="4" l="1"/>
  <c r="BY4902" i="4"/>
  <c r="BX4902" i="4" l="1"/>
  <c r="BY4903" i="4"/>
  <c r="BY4904" i="4" l="1"/>
  <c r="BX4903" i="4"/>
  <c r="BY4905" i="4" l="1"/>
  <c r="BX4904" i="4"/>
  <c r="BX4905" i="4" l="1"/>
  <c r="BY4906" i="4"/>
  <c r="BX4906" i="4" l="1"/>
  <c r="BY4907" i="4"/>
  <c r="BX4907" i="4" l="1"/>
  <c r="BY4908" i="4"/>
  <c r="BX4908" i="4" l="1"/>
  <c r="BY4909" i="4"/>
  <c r="BX4909" i="4" l="1"/>
  <c r="BY4910" i="4"/>
  <c r="BX4910" i="4" l="1"/>
  <c r="BY4911" i="4"/>
  <c r="BX4911" i="4" l="1"/>
  <c r="BY4912" i="4"/>
  <c r="BX4912" i="4" l="1"/>
  <c r="BY4913" i="4"/>
  <c r="BX4913" i="4" l="1"/>
  <c r="BY4914" i="4"/>
  <c r="BX4914" i="4" l="1"/>
  <c r="BY4915" i="4"/>
  <c r="BX4915" i="4" l="1"/>
  <c r="BY4916" i="4"/>
  <c r="BX4916" i="4" l="1"/>
  <c r="BY4917" i="4"/>
  <c r="BX4917" i="4" l="1"/>
  <c r="BY4918" i="4"/>
  <c r="BX4918" i="4" l="1"/>
  <c r="BY4919" i="4"/>
  <c r="BY4920" i="4" l="1"/>
  <c r="BX4919" i="4"/>
  <c r="BY4921" i="4" l="1"/>
  <c r="BX4920" i="4"/>
  <c r="BX4921" i="4" l="1"/>
  <c r="BY4922" i="4"/>
  <c r="BX4922" i="4" l="1"/>
  <c r="BY4923" i="4"/>
  <c r="BX4923" i="4" l="1"/>
  <c r="BY4924" i="4"/>
  <c r="BX4924" i="4" l="1"/>
  <c r="BY4925" i="4"/>
  <c r="BX4925" i="4" l="1"/>
  <c r="BY4926" i="4"/>
  <c r="BX4926" i="4" l="1"/>
  <c r="BY4927" i="4"/>
  <c r="BY4928" i="4" l="1"/>
  <c r="BX4927" i="4"/>
  <c r="BX4928" i="4" l="1"/>
  <c r="BY4929" i="4"/>
  <c r="BX4929" i="4" l="1"/>
  <c r="BY4930" i="4"/>
  <c r="BX4930" i="4" l="1"/>
  <c r="BY4931" i="4"/>
  <c r="BX4931" i="4" l="1"/>
  <c r="BY4932" i="4"/>
  <c r="BX4932" i="4" l="1"/>
  <c r="BY4933" i="4"/>
  <c r="BX4933" i="4" l="1"/>
  <c r="BY4934" i="4"/>
  <c r="BX4934" i="4" l="1"/>
  <c r="BY4935" i="4"/>
  <c r="BY4936" i="4" l="1"/>
  <c r="BX4935" i="4"/>
  <c r="BY4937" i="4" l="1"/>
  <c r="BX4936" i="4"/>
  <c r="BX4937" i="4" l="1"/>
  <c r="BY4938" i="4"/>
  <c r="BX4938" i="4" l="1"/>
  <c r="BY4939" i="4"/>
  <c r="BX4939" i="4" l="1"/>
  <c r="BY4940" i="4"/>
  <c r="BX4940" i="4" l="1"/>
  <c r="BY4941" i="4"/>
  <c r="BX4941" i="4" l="1"/>
  <c r="BY4942" i="4"/>
  <c r="BX4942" i="4" l="1"/>
  <c r="BY4943" i="4"/>
  <c r="BX4943" i="4" l="1"/>
  <c r="BY4944" i="4"/>
  <c r="BX4944" i="4" l="1"/>
  <c r="BY4945" i="4"/>
  <c r="BX4945" i="4" l="1"/>
  <c r="BY4946" i="4"/>
  <c r="BX4946" i="4" l="1"/>
  <c r="BY4947" i="4"/>
  <c r="BX4947" i="4" l="1"/>
  <c r="BY4948" i="4"/>
  <c r="BY4949" i="4" l="1"/>
  <c r="BX4948" i="4"/>
  <c r="BY4950" i="4" l="1"/>
  <c r="BX4949" i="4"/>
  <c r="BX4950" i="4" l="1"/>
  <c r="BY4951" i="4"/>
  <c r="BY4952" i="4" l="1"/>
  <c r="BX4951" i="4"/>
  <c r="BY4953" i="4" l="1"/>
  <c r="BX4952" i="4"/>
  <c r="BX4953" i="4" l="1"/>
  <c r="BY4954" i="4"/>
  <c r="BX4954" i="4" l="1"/>
  <c r="BY4955" i="4"/>
  <c r="BX4955" i="4" l="1"/>
  <c r="BY4956" i="4"/>
  <c r="BX4956" i="4" l="1"/>
  <c r="BY4957" i="4"/>
  <c r="BX4957" i="4" l="1"/>
  <c r="BY4958" i="4"/>
  <c r="BX4958" i="4" l="1"/>
  <c r="BY4959" i="4"/>
  <c r="BX4959" i="4" l="1"/>
  <c r="BY4960" i="4"/>
  <c r="BX4960" i="4" l="1"/>
  <c r="BY4961" i="4"/>
  <c r="BX4961" i="4" l="1"/>
  <c r="BY4962" i="4"/>
  <c r="BX4962" i="4" l="1"/>
  <c r="BY4963" i="4"/>
  <c r="BX4963" i="4" l="1"/>
  <c r="BY4964" i="4"/>
  <c r="BX4964" i="4" l="1"/>
  <c r="BY4965" i="4"/>
  <c r="BY4966" i="4" l="1"/>
  <c r="BX4965" i="4"/>
  <c r="BY4967" i="4" l="1"/>
  <c r="BX4966" i="4"/>
  <c r="BY4968" i="4" l="1"/>
  <c r="BX4967" i="4"/>
  <c r="BY4969" i="4" l="1"/>
  <c r="BX4968" i="4"/>
  <c r="BX4969" i="4" l="1"/>
  <c r="BY4970" i="4"/>
  <c r="BX4970" i="4" l="1"/>
  <c r="BY4971" i="4"/>
  <c r="BX4971" i="4" l="1"/>
  <c r="BY4972" i="4"/>
  <c r="BX4972" i="4" l="1"/>
  <c r="BY4973" i="4"/>
  <c r="BX4973" i="4" l="1"/>
  <c r="BY4974" i="4"/>
  <c r="BY4975" i="4" l="1"/>
  <c r="BX4974" i="4"/>
  <c r="BY4976" i="4" l="1"/>
  <c r="BX4975" i="4"/>
  <c r="BX4976" i="4" l="1"/>
  <c r="BY4977" i="4"/>
  <c r="BX4977" i="4" l="1"/>
  <c r="BY4978" i="4"/>
  <c r="BX4978" i="4" l="1"/>
  <c r="BY4979" i="4"/>
  <c r="BX4979" i="4" l="1"/>
  <c r="BY4980" i="4"/>
  <c r="BX4980" i="4" l="1"/>
  <c r="BY4981" i="4"/>
  <c r="BX4981" i="4" l="1"/>
  <c r="BY4982" i="4"/>
  <c r="BX4982" i="4" l="1"/>
  <c r="BY4983" i="4"/>
  <c r="BY4984" i="4" l="1"/>
  <c r="BX4983" i="4"/>
  <c r="BY4985" i="4" l="1"/>
  <c r="BX4984" i="4"/>
  <c r="BX4985" i="4" l="1"/>
  <c r="BY4986" i="4"/>
  <c r="BX4986" i="4" l="1"/>
  <c r="BY4987" i="4"/>
  <c r="BX4987" i="4" l="1"/>
  <c r="BY4988" i="4"/>
  <c r="BX4988" i="4" l="1"/>
  <c r="BY4989" i="4"/>
  <c r="BX4989" i="4" l="1"/>
  <c r="BY4990" i="4"/>
  <c r="BX4990" i="4" l="1"/>
  <c r="BY4991" i="4"/>
  <c r="BX4991" i="4" l="1"/>
  <c r="BY4992" i="4"/>
  <c r="BX4992" i="4" l="1"/>
  <c r="BY4993" i="4"/>
  <c r="BX4993" i="4" l="1"/>
  <c r="BY4994" i="4"/>
  <c r="BX4994" i="4" l="1"/>
  <c r="BY4995" i="4"/>
  <c r="BY4996" i="4" l="1"/>
  <c r="BX4995" i="4"/>
  <c r="BY4997" i="4" l="1"/>
  <c r="BX4996" i="4"/>
  <c r="BX4997" i="4" l="1"/>
  <c r="BY4998" i="4"/>
  <c r="BX4998" i="4" l="1"/>
  <c r="BY4999" i="4"/>
  <c r="BY5000" i="4" l="1"/>
  <c r="BX4999" i="4"/>
  <c r="BY5001" i="4" l="1"/>
  <c r="BX5000" i="4"/>
  <c r="BX5001" i="4" l="1"/>
  <c r="BY5002" i="4"/>
  <c r="BX5002" i="4" l="1"/>
  <c r="BY5003" i="4"/>
  <c r="BX5003" i="4" l="1"/>
  <c r="BY5004" i="4"/>
  <c r="BX5004" i="4" l="1"/>
  <c r="BY5005" i="4"/>
  <c r="BX5005" i="4" l="1"/>
  <c r="BY5006" i="4"/>
  <c r="BX5006" i="4" l="1"/>
  <c r="BY5007" i="4"/>
  <c r="BX5007" i="4" l="1"/>
  <c r="BY5008" i="4"/>
  <c r="BX5008" i="4" l="1"/>
  <c r="BY5009" i="4"/>
  <c r="BY5010" i="4" l="1"/>
  <c r="BX5009" i="4"/>
  <c r="BY5011" i="4" l="1"/>
  <c r="BX5010" i="4"/>
  <c r="BX5011" i="4" l="1"/>
  <c r="BY5012" i="4"/>
  <c r="BX5012" i="4" l="1"/>
  <c r="BY5013" i="4"/>
  <c r="BX5013" i="4" l="1"/>
  <c r="BY5014" i="4"/>
  <c r="BX5014" i="4" l="1"/>
  <c r="BY5015" i="4"/>
  <c r="BY5016" i="4" l="1"/>
  <c r="BX5015" i="4"/>
  <c r="BY5017" i="4" l="1"/>
  <c r="BX5016" i="4"/>
  <c r="BX5017" i="4" l="1"/>
  <c r="BY5018" i="4"/>
  <c r="BX5018" i="4" l="1"/>
  <c r="BY5019" i="4"/>
  <c r="BX5019" i="4" l="1"/>
  <c r="BY5020" i="4"/>
  <c r="BX5020" i="4" l="1"/>
  <c r="BY5021" i="4"/>
  <c r="BX5021" i="4" l="1"/>
  <c r="BY5022" i="4"/>
  <c r="BY5023" i="4" l="1"/>
  <c r="BX5022" i="4"/>
  <c r="BX5023" i="4" l="1"/>
  <c r="BY5024" i="4"/>
  <c r="BX5024" i="4" l="1"/>
  <c r="BY5025" i="4"/>
  <c r="BX5025" i="4" l="1"/>
  <c r="BY5026" i="4"/>
  <c r="BX5026" i="4" l="1"/>
  <c r="BY5027" i="4"/>
  <c r="BX5027" i="4" l="1"/>
  <c r="BY5028" i="4"/>
  <c r="BX5028" i="4" l="1"/>
  <c r="BY5029" i="4"/>
  <c r="BX5029" i="4" l="1"/>
  <c r="BY5030" i="4"/>
  <c r="BX5030" i="4" l="1"/>
  <c r="BY5031" i="4"/>
  <c r="BY5032" i="4" l="1"/>
  <c r="BX5031" i="4"/>
  <c r="BY5033" i="4" l="1"/>
  <c r="BX5032" i="4"/>
  <c r="BX5033" i="4" l="1"/>
  <c r="BY5034" i="4"/>
  <c r="BX5034" i="4" l="1"/>
  <c r="BY5035" i="4"/>
  <c r="BX5035" i="4" l="1"/>
  <c r="BY5036" i="4"/>
  <c r="BX5036" i="4" l="1"/>
  <c r="BY5037" i="4"/>
  <c r="BX5037" i="4" l="1"/>
  <c r="BY5038" i="4"/>
  <c r="BX5038" i="4" l="1"/>
  <c r="BY5039" i="4"/>
  <c r="BX5039" i="4" l="1"/>
  <c r="BY5040" i="4"/>
  <c r="BX5040" i="4" l="1"/>
  <c r="BY5041" i="4"/>
  <c r="BY5042" i="4" l="1"/>
  <c r="BX5041" i="4"/>
  <c r="BY5043" i="4" l="1"/>
  <c r="BX5042" i="4"/>
  <c r="BY5044" i="4" l="1"/>
  <c r="BX5043" i="4"/>
  <c r="BX5044" i="4" l="1"/>
  <c r="BY5045" i="4"/>
  <c r="BX5045" i="4" l="1"/>
  <c r="BY5046" i="4"/>
  <c r="BX5046" i="4" l="1"/>
  <c r="BY5047" i="4"/>
  <c r="BY5048" i="4" l="1"/>
  <c r="BX5047" i="4"/>
  <c r="BY5049" i="4" l="1"/>
  <c r="BX5048" i="4"/>
  <c r="BX5049" i="4" l="1"/>
  <c r="BY5050" i="4"/>
  <c r="BX5050" i="4" l="1"/>
  <c r="BY5051" i="4"/>
  <c r="BX5051" i="4" l="1"/>
  <c r="BY5052" i="4"/>
  <c r="BX5052" i="4" l="1"/>
  <c r="BY5053" i="4"/>
  <c r="BX5053" i="4" l="1"/>
  <c r="BY5054" i="4"/>
  <c r="BX5054" i="4" l="1"/>
  <c r="BY5055" i="4"/>
  <c r="BX5055" i="4" l="1"/>
  <c r="BY5056" i="4"/>
  <c r="BX5056" i="4" l="1"/>
  <c r="BY5057" i="4"/>
  <c r="BX5057" i="4" l="1"/>
  <c r="BY5058" i="4"/>
  <c r="BX5058" i="4" l="1"/>
  <c r="BY5059" i="4"/>
  <c r="BX5059" i="4" l="1"/>
  <c r="BY5060" i="4"/>
  <c r="BX5060" i="4" l="1"/>
  <c r="BY5061" i="4"/>
  <c r="BX5061" i="4" l="1"/>
  <c r="BY5062" i="4"/>
  <c r="BX5062" i="4" l="1"/>
  <c r="BY5063" i="4"/>
  <c r="BY5064" i="4" l="1"/>
  <c r="BX5063" i="4"/>
  <c r="BY5065" i="4" l="1"/>
  <c r="BX5064" i="4"/>
  <c r="BX5065" i="4" l="1"/>
  <c r="BY5066" i="4"/>
  <c r="BX5066" i="4" l="1"/>
  <c r="BY5067" i="4"/>
  <c r="BX5067" i="4" l="1"/>
  <c r="BY5068" i="4"/>
  <c r="BX5068" i="4" l="1"/>
  <c r="BY5069" i="4"/>
  <c r="BX5069" i="4" l="1"/>
  <c r="BY5070" i="4"/>
  <c r="BX5070" i="4" l="1"/>
  <c r="BY5071" i="4"/>
  <c r="BX5071" i="4" l="1"/>
  <c r="BY5072" i="4"/>
  <c r="BX5072" i="4" l="1"/>
  <c r="BY5073" i="4"/>
  <c r="BX5073" i="4" l="1"/>
  <c r="BY5074" i="4"/>
  <c r="BX5074" i="4" l="1"/>
  <c r="BY5075" i="4"/>
  <c r="BX5075" i="4" l="1"/>
  <c r="BY5076" i="4"/>
  <c r="BX5076" i="4" l="1"/>
  <c r="BY5077" i="4"/>
  <c r="BX5077" i="4" l="1"/>
  <c r="BY5078" i="4"/>
  <c r="BX5078" i="4" l="1"/>
  <c r="BY5079" i="4"/>
  <c r="BY5080" i="4" l="1"/>
  <c r="BX5079" i="4"/>
  <c r="BY5081" i="4" l="1"/>
  <c r="BX5080" i="4"/>
  <c r="BX5081" i="4" l="1"/>
  <c r="BY5082" i="4"/>
  <c r="BX5082" i="4" l="1"/>
  <c r="BY5083" i="4"/>
  <c r="BX5083" i="4" l="1"/>
  <c r="BY5084" i="4"/>
  <c r="BX5084" i="4" l="1"/>
  <c r="BY5085" i="4"/>
  <c r="BX5085" i="4" l="1"/>
  <c r="BY5086" i="4"/>
  <c r="BY5087" i="4" l="1"/>
  <c r="BX5086" i="4"/>
  <c r="BX5087" i="4" l="1"/>
  <c r="BY5088" i="4"/>
  <c r="BX5088" i="4" l="1"/>
  <c r="BY5089" i="4"/>
  <c r="BY5090" i="4" l="1"/>
  <c r="BX5089" i="4"/>
  <c r="BY5091" i="4" l="1"/>
  <c r="BX5090" i="4"/>
  <c r="BX5091" i="4" l="1"/>
  <c r="BY5092" i="4"/>
  <c r="BX5092" i="4" l="1"/>
  <c r="BY5093" i="4"/>
  <c r="BX5093" i="4" l="1"/>
  <c r="BY5094" i="4"/>
  <c r="BX5094" i="4" l="1"/>
  <c r="BY5095" i="4"/>
  <c r="BY5096" i="4" l="1"/>
  <c r="BX5095" i="4"/>
  <c r="BY5097" i="4" l="1"/>
  <c r="BX5096" i="4"/>
  <c r="BX5097" i="4" l="1"/>
  <c r="BY5098" i="4"/>
  <c r="BX5098" i="4" l="1"/>
  <c r="BY5099" i="4"/>
  <c r="BX5099" i="4" l="1"/>
  <c r="BY5100" i="4"/>
  <c r="BX5100" i="4" l="1"/>
  <c r="BY5101" i="4"/>
  <c r="BX5101" i="4" l="1"/>
  <c r="BY5102" i="4"/>
  <c r="BX5102" i="4" l="1"/>
  <c r="BY5103" i="4"/>
  <c r="BX5103" i="4" l="1"/>
  <c r="BY5104" i="4"/>
  <c r="BX5104" i="4" l="1"/>
  <c r="BY5105" i="4"/>
  <c r="BX5105" i="4" l="1"/>
  <c r="BY5106" i="4"/>
  <c r="BX5106" i="4" l="1"/>
  <c r="BY5107" i="4"/>
  <c r="BX5107" i="4" l="1"/>
  <c r="BY5108" i="4"/>
  <c r="BX5108" i="4" l="1"/>
  <c r="BY5109" i="4"/>
  <c r="BX5109" i="4" l="1"/>
  <c r="BY5110" i="4"/>
  <c r="BY5111" i="4" l="1"/>
  <c r="BX5110" i="4"/>
  <c r="BY5112" i="4" l="1"/>
  <c r="BX5111" i="4"/>
  <c r="BY5113" i="4" l="1"/>
  <c r="BX5112" i="4"/>
  <c r="BX5113" i="4" l="1"/>
  <c r="BY5114" i="4"/>
  <c r="BX5114" i="4" l="1"/>
  <c r="BY5115" i="4"/>
  <c r="BX5115" i="4" l="1"/>
  <c r="BY5116" i="4"/>
  <c r="BX5116" i="4" l="1"/>
  <c r="BY5117" i="4"/>
  <c r="BX5117" i="4" l="1"/>
  <c r="BY5118" i="4"/>
  <c r="BX5118" i="4" l="1"/>
  <c r="BY5119" i="4"/>
  <c r="BX5119" i="4" l="1"/>
  <c r="BY5120" i="4"/>
  <c r="BX5120" i="4" l="1"/>
  <c r="BY5121" i="4"/>
  <c r="BX5121" i="4" l="1"/>
  <c r="BY5122" i="4"/>
  <c r="BX5122" i="4" l="1"/>
  <c r="BY5123" i="4"/>
  <c r="BX5123" i="4" l="1"/>
  <c r="BY5124" i="4"/>
  <c r="BX5124" i="4" l="1"/>
  <c r="BY5125" i="4"/>
  <c r="BY5126" i="4" l="1"/>
  <c r="BX5125" i="4"/>
  <c r="BX5126" i="4" l="1"/>
  <c r="BY5127" i="4"/>
  <c r="BY5128" i="4" l="1"/>
  <c r="BX5127" i="4"/>
  <c r="BY5129" i="4" l="1"/>
  <c r="BX5128" i="4"/>
  <c r="BX5129" i="4" l="1"/>
  <c r="BY5130" i="4"/>
  <c r="BX5130" i="4" l="1"/>
  <c r="BY5131" i="4"/>
  <c r="BX5131" i="4" l="1"/>
  <c r="BY5132" i="4"/>
  <c r="BX5132" i="4" l="1"/>
  <c r="BY5133" i="4"/>
  <c r="BX5133" i="4" l="1"/>
  <c r="BY5134" i="4"/>
  <c r="BX5134" i="4" l="1"/>
  <c r="BY5135" i="4"/>
  <c r="BX5135" i="4" l="1"/>
  <c r="BY5136" i="4"/>
  <c r="BY5137" i="4" l="1"/>
  <c r="BX5136" i="4"/>
  <c r="BX5137" i="4" l="1"/>
  <c r="BY5138" i="4"/>
  <c r="BX5138" i="4" l="1"/>
  <c r="BY5139" i="4"/>
  <c r="BX5139" i="4" l="1"/>
  <c r="BY5140" i="4"/>
  <c r="BX5140" i="4" l="1"/>
  <c r="BY5141" i="4"/>
  <c r="BX5141" i="4" l="1"/>
  <c r="BY5142" i="4"/>
  <c r="BX5142" i="4" l="1"/>
  <c r="BY5143" i="4"/>
  <c r="BY5144" i="4" l="1"/>
  <c r="BX5143" i="4"/>
  <c r="BY5145" i="4" l="1"/>
  <c r="BX5144" i="4"/>
  <c r="BX5145" i="4" l="1"/>
  <c r="BY5146" i="4"/>
  <c r="BX5146" i="4" l="1"/>
  <c r="BY5147" i="4"/>
  <c r="BX5147" i="4" l="1"/>
  <c r="BY5148" i="4"/>
  <c r="BX5148" i="4" l="1"/>
  <c r="BY5149" i="4"/>
  <c r="BX5149" i="4" l="1"/>
  <c r="BY5150" i="4"/>
  <c r="BX5150" i="4" l="1"/>
  <c r="BY5151" i="4"/>
  <c r="BX5151" i="4" l="1"/>
  <c r="BY5152" i="4"/>
  <c r="BX5152" i="4" l="1"/>
  <c r="BY5153" i="4"/>
  <c r="BX5153" i="4" l="1"/>
  <c r="BY5154" i="4"/>
  <c r="BX5154" i="4" l="1"/>
  <c r="BY5155" i="4"/>
  <c r="BX5155" i="4" l="1"/>
  <c r="BY5156" i="4"/>
  <c r="BY5157" i="4" l="1"/>
  <c r="BX5156" i="4"/>
  <c r="BY5158" i="4" l="1"/>
  <c r="BX5157" i="4"/>
  <c r="BX5158" i="4" l="1"/>
  <c r="BY5159" i="4"/>
  <c r="BY5160" i="4" l="1"/>
  <c r="BX5159" i="4"/>
  <c r="BY5161" i="4" l="1"/>
  <c r="BX5160" i="4"/>
  <c r="BX5161" i="4" l="1"/>
  <c r="BY5162" i="4"/>
  <c r="BX5162" i="4" l="1"/>
  <c r="BY5163" i="4"/>
  <c r="BX5163" i="4" l="1"/>
  <c r="BY5164" i="4"/>
  <c r="BX5164" i="4" l="1"/>
  <c r="BY5165" i="4"/>
  <c r="BX5165" i="4" l="1"/>
  <c r="BY5166" i="4"/>
  <c r="BX5166" i="4" l="1"/>
  <c r="BY5167" i="4"/>
  <c r="BX5167" i="4" l="1"/>
  <c r="BY5168" i="4"/>
  <c r="BX5168" i="4" l="1"/>
  <c r="BY5169" i="4"/>
  <c r="BX5169" i="4" l="1"/>
  <c r="BY5170" i="4"/>
  <c r="BX5170" i="4" l="1"/>
  <c r="BY5171" i="4"/>
  <c r="BX5171" i="4" l="1"/>
  <c r="BY5172" i="4"/>
  <c r="BX5172" i="4" l="1"/>
  <c r="BY5173" i="4"/>
  <c r="BX5173" i="4" l="1"/>
  <c r="BY5174" i="4"/>
  <c r="BX5174" i="4" l="1"/>
  <c r="BY5175" i="4"/>
  <c r="BY5176" i="4" l="1"/>
  <c r="BX5175" i="4"/>
  <c r="BY5177" i="4" l="1"/>
  <c r="BX5176" i="4"/>
  <c r="BX5177" i="4" l="1"/>
  <c r="BY5178" i="4"/>
  <c r="BX5178" i="4" l="1"/>
  <c r="BY5179" i="4"/>
  <c r="BX5179" i="4" l="1"/>
  <c r="BY5180" i="4"/>
  <c r="BX5180" i="4" l="1"/>
  <c r="BY5181" i="4"/>
  <c r="BX5181" i="4" l="1"/>
  <c r="BY5182" i="4"/>
  <c r="BY5183" i="4" l="1"/>
  <c r="BX5182" i="4"/>
  <c r="BX5183" i="4" l="1"/>
  <c r="BY5184" i="4"/>
  <c r="BX5184" i="4" l="1"/>
  <c r="BY5185" i="4"/>
  <c r="BX5185" i="4" l="1"/>
  <c r="BY5186" i="4"/>
  <c r="BX5186" i="4" l="1"/>
  <c r="BY5187" i="4"/>
  <c r="BX5187" i="4" l="1"/>
  <c r="BY5188" i="4"/>
  <c r="BX5188" i="4" l="1"/>
  <c r="BY5189" i="4"/>
  <c r="BX5189" i="4" l="1"/>
  <c r="BY5190" i="4"/>
  <c r="BX5190" i="4" l="1"/>
  <c r="BY5191" i="4"/>
  <c r="BY5192" i="4" l="1"/>
  <c r="BX5191" i="4"/>
  <c r="BY5193" i="4" l="1"/>
  <c r="BX5192" i="4"/>
  <c r="BX5193" i="4" l="1"/>
  <c r="BY5194" i="4"/>
  <c r="BX5194" i="4" l="1"/>
  <c r="BY5195" i="4"/>
  <c r="BX5195" i="4" l="1"/>
  <c r="BY5196" i="4"/>
  <c r="BX5196" i="4" l="1"/>
  <c r="BY5197" i="4"/>
  <c r="BX5197" i="4" l="1"/>
  <c r="BY5198" i="4"/>
  <c r="BY5199" i="4" l="1"/>
  <c r="BX5198" i="4"/>
  <c r="BY5200" i="4" l="1"/>
  <c r="BX5199" i="4"/>
  <c r="BX5200" i="4" l="1"/>
  <c r="BY5201" i="4"/>
  <c r="BX5201" i="4" l="1"/>
  <c r="BY5202" i="4"/>
  <c r="BY5203" i="4" l="1"/>
  <c r="BX5202" i="4"/>
  <c r="BX5203" i="4" l="1"/>
  <c r="BY5204" i="4"/>
  <c r="BX5204" i="4" l="1"/>
  <c r="BY5205" i="4"/>
  <c r="BX5205" i="4" l="1"/>
  <c r="BY5206" i="4"/>
  <c r="BX5206" i="4" l="1"/>
  <c r="BY5207" i="4"/>
  <c r="BY5208" i="4" l="1"/>
  <c r="BX5207" i="4"/>
  <c r="BY5209" i="4" l="1"/>
  <c r="BX5208" i="4"/>
  <c r="BX5209" i="4" l="1"/>
  <c r="BY5210" i="4"/>
  <c r="BX5210" i="4" l="1"/>
  <c r="BY5211" i="4"/>
  <c r="BX5211" i="4" l="1"/>
  <c r="BY5212" i="4"/>
  <c r="BX5212" i="4" l="1"/>
  <c r="BY5213" i="4"/>
  <c r="BX5213" i="4" l="1"/>
  <c r="BY5214" i="4"/>
  <c r="BX5214" i="4" l="1"/>
  <c r="BY5215" i="4"/>
  <c r="BX5215" i="4" l="1"/>
  <c r="BY5216" i="4"/>
  <c r="BX5216" i="4" l="1"/>
  <c r="BY5217" i="4"/>
  <c r="BX5217" i="4" l="1"/>
  <c r="BY5218" i="4"/>
  <c r="BX5218" i="4" l="1"/>
  <c r="BY5219" i="4"/>
  <c r="BX5219" i="4" l="1"/>
  <c r="BY5220" i="4"/>
  <c r="BX5220" i="4" l="1"/>
  <c r="BY5221" i="4"/>
  <c r="BX5221" i="4" l="1"/>
  <c r="BY5222" i="4"/>
  <c r="BY5223" i="4" l="1"/>
  <c r="BX5222" i="4"/>
  <c r="BY5224" i="4" l="1"/>
  <c r="BX5223" i="4"/>
  <c r="BY5225" i="4" l="1"/>
  <c r="BX5224" i="4"/>
  <c r="BX5225" i="4" l="1"/>
  <c r="BY5226" i="4"/>
  <c r="BX5226" i="4" l="1"/>
  <c r="BY5227" i="4"/>
  <c r="BX5227" i="4" l="1"/>
  <c r="BY5228" i="4"/>
  <c r="BX5228" i="4" l="1"/>
  <c r="BY5229" i="4"/>
  <c r="BX5229" i="4" l="1"/>
  <c r="BY5230" i="4"/>
  <c r="BX5230" i="4" l="1"/>
  <c r="BY5231" i="4"/>
  <c r="BX5231" i="4" l="1"/>
  <c r="BY5232" i="4"/>
  <c r="BX5232" i="4" l="1"/>
  <c r="BY5233" i="4"/>
  <c r="BX5233" i="4" l="1"/>
  <c r="BY5234" i="4"/>
  <c r="BX5234" i="4" l="1"/>
  <c r="BY5235" i="4"/>
  <c r="BX5235" i="4" l="1"/>
  <c r="BY5236" i="4"/>
  <c r="BX5236" i="4" l="1"/>
  <c r="BY5237" i="4"/>
  <c r="BY5238" i="4" l="1"/>
  <c r="BX5237" i="4"/>
  <c r="BX5238" i="4" l="1"/>
  <c r="BY5239" i="4"/>
  <c r="BY5240" i="4" l="1"/>
  <c r="BX5239" i="4"/>
  <c r="BY5241" i="4" l="1"/>
  <c r="BX5240" i="4"/>
  <c r="BX5241" i="4" l="1"/>
  <c r="BY5242" i="4"/>
  <c r="BX5242" i="4" l="1"/>
  <c r="BY5243" i="4"/>
  <c r="BX5243" i="4" l="1"/>
  <c r="BY5244" i="4"/>
  <c r="BX5244" i="4" l="1"/>
  <c r="BY5245" i="4"/>
  <c r="BX5245" i="4" l="1"/>
  <c r="BY5246" i="4"/>
  <c r="BX5246" i="4" l="1"/>
  <c r="BY5247" i="4"/>
  <c r="BY5248" i="4" l="1"/>
  <c r="BX5247" i="4"/>
  <c r="BY5249" i="4" l="1"/>
  <c r="BX5248" i="4"/>
  <c r="BX5249" i="4" l="1"/>
  <c r="BY5250" i="4"/>
  <c r="BX5250" i="4" l="1"/>
  <c r="BY5251" i="4"/>
  <c r="BX5251" i="4" l="1"/>
  <c r="BY5252" i="4"/>
  <c r="BX5252" i="4" l="1"/>
  <c r="BY5253" i="4"/>
  <c r="BX5253" i="4" l="1"/>
  <c r="BY5254" i="4"/>
  <c r="BX5254" i="4" l="1"/>
  <c r="BY5255" i="4"/>
  <c r="BY5256" i="4" l="1"/>
  <c r="BX5255" i="4"/>
  <c r="BY5257" i="4" l="1"/>
  <c r="BX5256" i="4"/>
  <c r="BX5257" i="4" l="1"/>
  <c r="BY5258" i="4"/>
  <c r="BX5258" i="4" l="1"/>
  <c r="BY5259" i="4"/>
  <c r="BX5259" i="4" l="1"/>
  <c r="BY5260" i="4"/>
  <c r="BX5260" i="4" l="1"/>
  <c r="BY5261" i="4"/>
  <c r="BX5261" i="4" l="1"/>
  <c r="BY5262" i="4"/>
  <c r="BX5262" i="4" l="1"/>
  <c r="BY5263" i="4"/>
  <c r="BX5263" i="4" l="1"/>
  <c r="BY5264" i="4"/>
  <c r="BX5264" i="4" l="1"/>
  <c r="BY5265" i="4"/>
  <c r="BX5265" i="4" l="1"/>
  <c r="BY5266" i="4"/>
  <c r="BX5266" i="4" l="1"/>
  <c r="BY5267" i="4"/>
  <c r="BX5267" i="4" l="1"/>
  <c r="BY5268" i="4"/>
  <c r="BY5269" i="4" l="1"/>
  <c r="BX5268" i="4"/>
  <c r="BX5269" i="4" l="1"/>
  <c r="BY5270" i="4"/>
  <c r="BX5270" i="4" l="1"/>
  <c r="BY5271" i="4"/>
  <c r="BY5272" i="4" l="1"/>
  <c r="BX5271" i="4"/>
  <c r="BY5273" i="4" l="1"/>
  <c r="BX5272" i="4"/>
  <c r="BX5273" i="4" l="1"/>
  <c r="BY5274" i="4"/>
  <c r="BX5274" i="4" l="1"/>
  <c r="BY5275" i="4"/>
  <c r="BX5275" i="4" l="1"/>
  <c r="BY5276" i="4"/>
  <c r="BX5276" i="4" l="1"/>
  <c r="BY5277" i="4"/>
  <c r="BX5277" i="4" l="1"/>
  <c r="BY5278" i="4"/>
  <c r="BX5278" i="4" l="1"/>
  <c r="BY5279" i="4"/>
  <c r="BX5279" i="4" l="1"/>
  <c r="BY5280" i="4"/>
  <c r="BY5281" i="4" l="1"/>
  <c r="BX5280" i="4"/>
  <c r="BX5281" i="4" l="1"/>
  <c r="BY5282" i="4"/>
  <c r="BX5282" i="4" l="1"/>
  <c r="BY5283" i="4"/>
  <c r="BX5283" i="4" l="1"/>
  <c r="BY5284" i="4"/>
  <c r="BX5284" i="4" l="1"/>
  <c r="BY5285" i="4"/>
  <c r="BX5285" i="4" l="1"/>
  <c r="BY5286" i="4"/>
  <c r="BX5286" i="4" l="1"/>
  <c r="BY5287" i="4"/>
  <c r="BY5288" i="4" l="1"/>
  <c r="BX5287" i="4"/>
  <c r="BY5289" i="4" l="1"/>
  <c r="BX5288" i="4"/>
  <c r="BX5289" i="4" l="1"/>
  <c r="BY5290" i="4"/>
  <c r="BX5290" i="4" l="1"/>
  <c r="BY5291" i="4"/>
  <c r="BX5291" i="4" l="1"/>
  <c r="BY5292" i="4"/>
  <c r="BX5292" i="4" l="1"/>
  <c r="BY5293" i="4"/>
  <c r="BX5293" i="4" l="1"/>
  <c r="BY5294" i="4"/>
  <c r="BX5294" i="4" l="1"/>
  <c r="BY5295" i="4"/>
  <c r="BX5295" i="4" l="1"/>
  <c r="BY5296" i="4"/>
  <c r="BX5296" i="4" l="1"/>
  <c r="BY5297" i="4"/>
  <c r="BX5297" i="4" l="1"/>
  <c r="BY5298" i="4"/>
  <c r="BX5298" i="4" l="1"/>
  <c r="BY5299" i="4"/>
  <c r="BX5299" i="4" l="1"/>
  <c r="BY5300" i="4"/>
  <c r="BX5300" i="4" l="1"/>
  <c r="BY5301" i="4"/>
  <c r="BX5301" i="4" l="1"/>
  <c r="BY5302" i="4"/>
  <c r="BX5302" i="4" l="1"/>
  <c r="BY5303" i="4"/>
  <c r="BY5304" i="4" l="1"/>
  <c r="BX5303" i="4"/>
  <c r="BY5305" i="4" l="1"/>
  <c r="BX5304" i="4"/>
  <c r="BX5305" i="4" l="1"/>
  <c r="BY5306" i="4"/>
  <c r="BX5306" i="4" l="1"/>
  <c r="BY5307" i="4"/>
  <c r="BX5307" i="4" l="1"/>
  <c r="BY5308" i="4"/>
  <c r="BX5308" i="4" l="1"/>
  <c r="BY5309" i="4"/>
  <c r="BX5309" i="4" l="1"/>
  <c r="BY5310" i="4"/>
  <c r="BX5310" i="4" l="1"/>
  <c r="BY5311" i="4"/>
  <c r="BY5312" i="4" l="1"/>
  <c r="BX5311" i="4"/>
  <c r="BX5312" i="4" l="1"/>
  <c r="BY5313" i="4"/>
  <c r="BY5314" i="4" l="1"/>
  <c r="BX5313" i="4"/>
  <c r="BY5315" i="4" l="1"/>
  <c r="BX5314" i="4"/>
  <c r="BX5315" i="4" l="1"/>
  <c r="BY5316" i="4"/>
  <c r="BX5316" i="4" l="1"/>
  <c r="BY5317" i="4"/>
  <c r="BX5317" i="4" l="1"/>
  <c r="BY5318" i="4"/>
  <c r="BX5318" i="4" l="1"/>
  <c r="BY5319" i="4"/>
  <c r="BY5320" i="4" l="1"/>
  <c r="BX5319" i="4"/>
  <c r="BY5321" i="4" l="1"/>
  <c r="BX5320" i="4"/>
  <c r="BX5321" i="4" l="1"/>
  <c r="BY5322" i="4"/>
  <c r="BX5322" i="4" l="1"/>
  <c r="BY5323" i="4"/>
  <c r="BX5323" i="4" l="1"/>
  <c r="BY5324" i="4"/>
  <c r="BX5324" i="4" l="1"/>
  <c r="BY5325" i="4"/>
  <c r="BX5325" i="4" l="1"/>
  <c r="BY5326" i="4"/>
  <c r="BX5326" i="4" l="1"/>
  <c r="BY5327" i="4"/>
  <c r="BX5327" i="4" l="1"/>
  <c r="BY5328" i="4"/>
  <c r="BX5328" i="4" l="1"/>
  <c r="BY5329" i="4"/>
  <c r="BX5329" i="4" l="1"/>
  <c r="BY5330" i="4"/>
  <c r="BX5330" i="4" l="1"/>
  <c r="BY5331" i="4"/>
  <c r="BX5331" i="4" l="1"/>
  <c r="BY5332" i="4"/>
  <c r="BX5332" i="4" l="1"/>
  <c r="BY5333" i="4"/>
  <c r="BX5333" i="4" l="1"/>
  <c r="BY5334" i="4"/>
  <c r="BY5335" i="4" l="1"/>
  <c r="BX5334" i="4"/>
  <c r="BY5336" i="4" l="1"/>
  <c r="BX5335" i="4"/>
  <c r="BY5337" i="4" l="1"/>
  <c r="BX5336" i="4"/>
  <c r="BX5337" i="4" l="1"/>
  <c r="BY5338" i="4"/>
  <c r="BX5338" i="4" l="1"/>
  <c r="BY5339" i="4"/>
  <c r="BX5339" i="4" l="1"/>
  <c r="BY5340" i="4"/>
  <c r="BX5340" i="4" l="1"/>
  <c r="BY5341" i="4"/>
  <c r="BX5341" i="4" l="1"/>
  <c r="BY5342" i="4"/>
  <c r="BX5342" i="4" l="1"/>
  <c r="BY5343" i="4"/>
  <c r="BX5343" i="4" l="1"/>
  <c r="BY5344" i="4"/>
  <c r="BX5344" i="4" l="1"/>
  <c r="BY5345" i="4"/>
  <c r="BX5345" i="4" l="1"/>
  <c r="BY5346" i="4"/>
  <c r="BX5346" i="4" l="1"/>
  <c r="BY5347" i="4"/>
  <c r="BX5347" i="4" l="1"/>
  <c r="BY5348" i="4"/>
  <c r="BX5348" i="4" l="1"/>
  <c r="BY5349" i="4"/>
  <c r="BY5350" i="4" l="1"/>
  <c r="BX5349" i="4"/>
  <c r="BX5350" i="4" l="1"/>
  <c r="BY5351" i="4"/>
  <c r="BY5352" i="4" l="1"/>
  <c r="BX5351" i="4"/>
  <c r="BY5353" i="4" l="1"/>
  <c r="BX5352" i="4"/>
  <c r="BX5353" i="4" l="1"/>
  <c r="BY5354" i="4"/>
  <c r="BX5354" i="4" l="1"/>
  <c r="BY5355" i="4"/>
  <c r="BX5355" i="4" l="1"/>
  <c r="BY5356" i="4"/>
  <c r="BX5356" i="4" l="1"/>
  <c r="BY5357" i="4"/>
  <c r="BX5357" i="4" l="1"/>
  <c r="BY5358" i="4"/>
  <c r="BX5358" i="4" l="1"/>
  <c r="BY5359" i="4"/>
  <c r="BY5360" i="4" l="1"/>
  <c r="BX5359" i="4"/>
  <c r="BX5360" i="4" l="1"/>
  <c r="BY5361" i="4"/>
  <c r="BX5361" i="4" l="1"/>
  <c r="BY5362" i="4"/>
  <c r="BX5362" i="4" l="1"/>
  <c r="BY5363" i="4"/>
  <c r="BX5363" i="4" l="1"/>
  <c r="BY5364" i="4"/>
  <c r="BX5364" i="4" l="1"/>
  <c r="BY5365" i="4"/>
  <c r="BX5365" i="4" l="1"/>
  <c r="BY5366" i="4"/>
  <c r="BX5366" i="4" l="1"/>
  <c r="BY5367" i="4"/>
  <c r="BY5368" i="4" l="1"/>
  <c r="BX5367" i="4"/>
  <c r="BY5369" i="4" l="1"/>
  <c r="BX5368" i="4"/>
  <c r="BX5369" i="4" l="1"/>
  <c r="BY5370" i="4"/>
  <c r="BX5370" i="4" l="1"/>
  <c r="BY5371" i="4"/>
  <c r="BX5371" i="4" l="1"/>
  <c r="BY5372" i="4"/>
  <c r="BX5372" i="4" l="1"/>
  <c r="BY5373" i="4"/>
  <c r="BX5373" i="4" l="1"/>
  <c r="BY5374" i="4"/>
  <c r="BX5374" i="4" l="1"/>
  <c r="BY5375" i="4"/>
  <c r="BX5375" i="4" l="1"/>
  <c r="BY5376" i="4"/>
  <c r="BX5376" i="4" l="1"/>
  <c r="BY5377" i="4"/>
  <c r="BX5377" i="4" l="1"/>
  <c r="BY5378" i="4"/>
  <c r="BX5378" i="4" l="1"/>
  <c r="BY5379" i="4"/>
  <c r="BY5380" i="4" l="1"/>
  <c r="BX5379" i="4"/>
  <c r="BY5381" i="4" l="1"/>
  <c r="BX5380" i="4"/>
  <c r="BX5381" i="4" l="1"/>
  <c r="BY5382" i="4"/>
  <c r="BX5382" i="4" l="1"/>
  <c r="BY5383" i="4"/>
  <c r="BY5384" i="4" l="1"/>
  <c r="BX5383" i="4"/>
  <c r="BY5385" i="4" l="1"/>
  <c r="BX5384" i="4"/>
  <c r="BX5385" i="4" l="1"/>
  <c r="BY5386" i="4"/>
  <c r="BX5386" i="4" l="1"/>
  <c r="BY5387" i="4"/>
  <c r="BX5387" i="4" l="1"/>
  <c r="BY5388" i="4"/>
  <c r="BX5388" i="4" l="1"/>
  <c r="BY5389" i="4"/>
  <c r="BX5389" i="4" l="1"/>
  <c r="BY5390" i="4"/>
  <c r="BX5390" i="4" l="1"/>
  <c r="BY5391" i="4"/>
  <c r="BX5391" i="4" l="1"/>
  <c r="BY5392" i="4"/>
  <c r="BY5393" i="4" l="1"/>
  <c r="BX5392" i="4"/>
  <c r="BX5393" i="4" l="1"/>
  <c r="BY5394" i="4"/>
  <c r="BX5394" i="4" l="1"/>
  <c r="BY5395" i="4"/>
  <c r="BX5395" i="4" l="1"/>
  <c r="BY5396" i="4"/>
  <c r="BX5396" i="4" l="1"/>
  <c r="BY5397" i="4"/>
  <c r="BX5397" i="4" l="1"/>
  <c r="BY5398" i="4"/>
  <c r="BX5398" i="4" l="1"/>
  <c r="BY5399" i="4"/>
  <c r="BY5400" i="4" l="1"/>
  <c r="BX5399" i="4"/>
  <c r="BY5401" i="4" l="1"/>
  <c r="BX5400" i="4"/>
  <c r="BX5401" i="4" l="1"/>
  <c r="BY5402" i="4"/>
  <c r="BX5402" i="4" l="1"/>
  <c r="BY5403" i="4"/>
  <c r="BX5403" i="4" l="1"/>
  <c r="BY5404" i="4"/>
  <c r="BX5404" i="4" l="1"/>
  <c r="BY5405" i="4"/>
  <c r="BX5405" i="4" l="1"/>
  <c r="BY5406" i="4"/>
  <c r="BX5406" i="4" l="1"/>
  <c r="BY5407" i="4"/>
  <c r="BX5407" i="4" l="1"/>
  <c r="BY5408" i="4"/>
  <c r="BX5408" i="4" l="1"/>
  <c r="BY5409" i="4"/>
  <c r="BX5409" i="4" l="1"/>
  <c r="BY5410" i="4"/>
  <c r="BX5410" i="4" l="1"/>
  <c r="BY5411" i="4"/>
  <c r="BX5411" i="4" l="1"/>
  <c r="BY5412" i="4"/>
  <c r="BX5412" i="4" l="1"/>
  <c r="BY5413" i="4"/>
  <c r="BX5413" i="4" l="1"/>
  <c r="BY5414" i="4"/>
  <c r="BX5414" i="4" l="1"/>
  <c r="BY5415" i="4"/>
  <c r="BY5416" i="4" l="1"/>
  <c r="BX5415" i="4"/>
  <c r="BY5417" i="4" l="1"/>
  <c r="BX5416" i="4"/>
  <c r="BX5417" i="4" l="1"/>
  <c r="BY5418" i="4"/>
  <c r="BX5418" i="4" l="1"/>
  <c r="BY5419" i="4"/>
  <c r="BX5419" i="4" l="1"/>
  <c r="BY5420" i="4"/>
  <c r="BX5420" i="4" l="1"/>
  <c r="BY5421" i="4"/>
  <c r="BX5421" i="4" l="1"/>
  <c r="BY5422" i="4"/>
  <c r="BY5423" i="4" l="1"/>
  <c r="BX5422" i="4"/>
  <c r="BY5424" i="4" l="1"/>
  <c r="BX5423" i="4"/>
  <c r="BY5425" i="4" l="1"/>
  <c r="BX5424" i="4"/>
  <c r="BY5426" i="4" l="1"/>
  <c r="BX5425" i="4"/>
  <c r="BX5426" i="4" l="1"/>
  <c r="BY5427" i="4"/>
  <c r="BX5427" i="4" l="1"/>
  <c r="BY5428" i="4"/>
  <c r="BX5428" i="4" l="1"/>
  <c r="BY5429" i="4"/>
  <c r="BX5429" i="4" l="1"/>
  <c r="BY5430" i="4"/>
  <c r="BX5430" i="4" l="1"/>
  <c r="BY5431" i="4"/>
  <c r="BY5432" i="4" l="1"/>
  <c r="BX5431" i="4"/>
  <c r="BY5433" i="4" l="1"/>
  <c r="BX5432" i="4"/>
  <c r="BX5433" i="4" l="1"/>
  <c r="BY5434" i="4"/>
  <c r="BX5434" i="4" l="1"/>
  <c r="BY5435" i="4"/>
  <c r="BX5435" i="4" l="1"/>
  <c r="BY5436" i="4"/>
  <c r="BX5436" i="4" l="1"/>
  <c r="BY5437" i="4"/>
  <c r="BX5437" i="4" l="1"/>
  <c r="BY5438" i="4"/>
  <c r="BX5438" i="4" l="1"/>
  <c r="BY5439" i="4"/>
  <c r="BX5439" i="4" l="1"/>
  <c r="BY5440" i="4"/>
  <c r="BX5440" i="4" l="1"/>
  <c r="BY5441" i="4"/>
  <c r="BX5441" i="4" l="1"/>
  <c r="BY5442" i="4"/>
  <c r="BX5442" i="4" l="1"/>
  <c r="BY5443" i="4"/>
  <c r="BX5443" i="4" l="1"/>
  <c r="BY5444" i="4"/>
  <c r="BY5445" i="4" l="1"/>
  <c r="BX5444" i="4"/>
  <c r="BY5446" i="4" l="1"/>
  <c r="BX5445" i="4"/>
  <c r="BX5446" i="4" l="1"/>
  <c r="BY5447" i="4"/>
  <c r="BY5448" i="4" l="1"/>
  <c r="BX5447" i="4"/>
  <c r="BY5449" i="4" l="1"/>
  <c r="BX5448" i="4"/>
  <c r="BX5449" i="4" l="1"/>
  <c r="BY5450" i="4"/>
  <c r="BX5450" i="4" l="1"/>
  <c r="BY5451" i="4"/>
  <c r="BX5451" i="4" l="1"/>
  <c r="BY5452" i="4"/>
  <c r="BX5452" i="4" l="1"/>
  <c r="BY5453" i="4"/>
  <c r="BX5453" i="4" l="1"/>
  <c r="BY5454" i="4"/>
  <c r="BX5454" i="4" l="1"/>
  <c r="BY5455" i="4"/>
  <c r="BX5455" i="4" l="1"/>
  <c r="BY5456" i="4"/>
  <c r="BX5456" i="4" l="1"/>
  <c r="BY5457" i="4"/>
  <c r="BX5457" i="4" l="1"/>
  <c r="BY5458" i="4"/>
  <c r="BX5458" i="4" l="1"/>
  <c r="BY5459" i="4"/>
  <c r="BY5460" i="4" l="1"/>
  <c r="BX5459" i="4"/>
  <c r="BY5461" i="4" l="1"/>
  <c r="BX5460" i="4"/>
  <c r="BX5461" i="4" l="1"/>
  <c r="BY5462" i="4"/>
  <c r="BX5462" i="4" l="1"/>
  <c r="BY5463" i="4"/>
  <c r="BY5464" i="4" l="1"/>
  <c r="BX5463" i="4"/>
  <c r="BY5465" i="4" l="1"/>
  <c r="BX5464" i="4"/>
  <c r="BX5465" i="4" l="1"/>
  <c r="BY5466" i="4"/>
  <c r="BX5466" i="4" l="1"/>
  <c r="BY5467" i="4"/>
  <c r="BX5467" i="4" l="1"/>
  <c r="BY5468" i="4"/>
  <c r="BX5468" i="4" l="1"/>
  <c r="BY5469" i="4"/>
  <c r="BY5470" i="4" l="1"/>
  <c r="BX5469" i="4"/>
  <c r="BX5470" i="4" l="1"/>
  <c r="BY5471" i="4"/>
  <c r="BX5471" i="4" l="1"/>
  <c r="BY5472" i="4"/>
  <c r="BX5472" i="4" l="1"/>
  <c r="BY5473" i="4"/>
  <c r="BX5473" i="4" l="1"/>
  <c r="BY5474" i="4"/>
  <c r="BX5474" i="4" l="1"/>
  <c r="BY5475" i="4"/>
  <c r="BX5475" i="4" l="1"/>
  <c r="BY5476" i="4"/>
  <c r="BX5476" i="4" l="1"/>
  <c r="BY5477" i="4"/>
  <c r="BX5477" i="4" l="1"/>
  <c r="BY5478" i="4"/>
  <c r="BX5478" i="4" l="1"/>
  <c r="BY5479" i="4"/>
  <c r="BY5480" i="4" l="1"/>
  <c r="BX5479" i="4"/>
  <c r="BY5481" i="4" l="1"/>
  <c r="BX5480" i="4"/>
  <c r="BX5481" i="4" l="1"/>
  <c r="BY5482" i="4"/>
  <c r="BX5482" i="4" l="1"/>
  <c r="BY5483" i="4"/>
  <c r="BX5483" i="4" l="1"/>
  <c r="BY5484" i="4"/>
  <c r="BX5484" i="4" l="1"/>
  <c r="BY5485" i="4"/>
  <c r="BX5485" i="4" l="1"/>
  <c r="BY5486" i="4"/>
  <c r="BX5486" i="4" l="1"/>
  <c r="BY5487" i="4"/>
  <c r="BX5487" i="4" l="1"/>
  <c r="BY5488" i="4"/>
  <c r="BY5489" i="4" l="1"/>
  <c r="BX5488" i="4"/>
  <c r="BY5490" i="4" l="1"/>
  <c r="BX5489" i="4"/>
  <c r="BX5490" i="4" l="1"/>
  <c r="BY5491" i="4"/>
  <c r="BX5491" i="4" l="1"/>
  <c r="BY5492" i="4"/>
  <c r="BX5492" i="4" l="1"/>
  <c r="BY5493" i="4"/>
  <c r="BX5493" i="4" l="1"/>
  <c r="BY5494" i="4"/>
  <c r="BX5494" i="4" l="1"/>
  <c r="BY5495" i="4"/>
  <c r="BY5496" i="4" l="1"/>
  <c r="BX5495" i="4"/>
  <c r="BY5497" i="4" l="1"/>
  <c r="BX5496" i="4"/>
  <c r="BX5497" i="4" l="1"/>
  <c r="BY5498" i="4"/>
  <c r="BX5498" i="4" l="1"/>
  <c r="BY5499" i="4"/>
  <c r="BX5499" i="4" l="1"/>
  <c r="BY5500" i="4"/>
  <c r="BX5500" i="4" l="1"/>
  <c r="BY5501" i="4"/>
  <c r="BY5502" i="4" l="1"/>
  <c r="BX5501" i="4"/>
  <c r="BX5502" i="4" l="1"/>
  <c r="BY5503" i="4"/>
  <c r="BX5503" i="4" l="1"/>
  <c r="BY5504" i="4"/>
  <c r="BX5504" i="4" l="1"/>
  <c r="BY5505" i="4"/>
  <c r="BX5505" i="4" l="1"/>
  <c r="BY5506" i="4"/>
  <c r="BX5506" i="4" l="1"/>
  <c r="BY5507" i="4"/>
  <c r="BX5507" i="4" l="1"/>
  <c r="BY5508" i="4"/>
  <c r="BY5509" i="4" l="1"/>
  <c r="BX5508" i="4"/>
  <c r="BY5510" i="4" l="1"/>
  <c r="BX5509" i="4"/>
  <c r="BX5510" i="4" l="1"/>
  <c r="BY5511" i="4"/>
  <c r="BY5512" i="4" l="1"/>
  <c r="BX5511" i="4"/>
  <c r="BY5513" i="4" l="1"/>
  <c r="BX5512" i="4"/>
  <c r="BX5513" i="4" l="1"/>
  <c r="BY5514" i="4"/>
  <c r="BX5514" i="4" l="1"/>
  <c r="BY5515" i="4"/>
  <c r="BX5515" i="4" l="1"/>
  <c r="BY5516" i="4"/>
  <c r="BX5516" i="4" l="1"/>
  <c r="BY5517" i="4"/>
  <c r="BX5517" i="4" l="1"/>
  <c r="BY5518" i="4"/>
  <c r="BX5518" i="4" l="1"/>
  <c r="BY5519" i="4"/>
  <c r="BX5519" i="4" l="1"/>
  <c r="BY5520" i="4"/>
  <c r="BX5520" i="4" l="1"/>
  <c r="BY5521" i="4"/>
  <c r="BX5521" i="4" l="1"/>
  <c r="BY5522" i="4"/>
  <c r="BX5522" i="4" l="1"/>
  <c r="BY5523" i="4"/>
  <c r="BX5523" i="4" l="1"/>
  <c r="BY5524" i="4"/>
  <c r="BX5524" i="4" l="1"/>
  <c r="BY5525" i="4"/>
  <c r="BX5525" i="4" l="1"/>
  <c r="BY5526" i="4"/>
  <c r="BY5527" i="4" l="1"/>
  <c r="BX5526" i="4"/>
  <c r="BY5528" i="4" l="1"/>
  <c r="BX5527" i="4"/>
  <c r="BY5529" i="4" l="1"/>
  <c r="BX5528" i="4"/>
  <c r="BX5529" i="4" l="1"/>
  <c r="BY5530" i="4"/>
  <c r="BX5530" i="4" l="1"/>
  <c r="BY5531" i="4"/>
  <c r="BX5531" i="4" l="1"/>
  <c r="BY5532" i="4"/>
  <c r="BX5532" i="4" l="1"/>
  <c r="BY5533" i="4"/>
  <c r="BY5534" i="4" l="1"/>
  <c r="BX5533" i="4"/>
  <c r="BX5534" i="4" l="1"/>
  <c r="BY5535" i="4"/>
  <c r="BX5535" i="4" l="1"/>
  <c r="BY5536" i="4"/>
  <c r="BX5536" i="4" l="1"/>
  <c r="BY5537" i="4"/>
  <c r="BX5537" i="4" l="1"/>
  <c r="BY5538" i="4"/>
  <c r="BX5538" i="4" l="1"/>
  <c r="BY5539" i="4"/>
  <c r="BX5539" i="4" l="1"/>
  <c r="BY5540" i="4"/>
  <c r="BX5540" i="4" l="1"/>
  <c r="BY5541" i="4"/>
  <c r="BX5541" i="4" l="1"/>
  <c r="BY5542" i="4"/>
  <c r="BX5542" i="4" l="1"/>
  <c r="BY5543" i="4"/>
  <c r="BY5544" i="4" l="1"/>
  <c r="BX5543" i="4"/>
  <c r="BY5545" i="4" l="1"/>
  <c r="BX5544" i="4"/>
  <c r="BX5545" i="4" l="1"/>
  <c r="BY5546" i="4"/>
  <c r="BX5546" i="4" l="1"/>
  <c r="BY5547" i="4"/>
  <c r="BX5547" i="4" l="1"/>
  <c r="BY5548" i="4"/>
  <c r="BX5548" i="4" l="1"/>
  <c r="BY5549" i="4"/>
  <c r="BX5549" i="4" l="1"/>
  <c r="BY5550" i="4"/>
  <c r="BX5550" i="4" l="1"/>
  <c r="BY5551" i="4"/>
  <c r="BX5551" i="4" l="1"/>
  <c r="BY5552" i="4"/>
  <c r="BY5553" i="4" l="1"/>
  <c r="BX5552" i="4"/>
  <c r="BX5553" i="4" l="1"/>
  <c r="BY5554" i="4"/>
  <c r="BX5554" i="4" l="1"/>
  <c r="BY5555" i="4"/>
  <c r="BX5555" i="4" l="1"/>
  <c r="BY5556" i="4"/>
  <c r="BX5556" i="4" l="1"/>
  <c r="BY5557" i="4"/>
  <c r="BX5557" i="4" l="1"/>
  <c r="BY5558" i="4"/>
  <c r="BX5558" i="4" l="1"/>
  <c r="BY5559" i="4"/>
  <c r="BY5560" i="4" l="1"/>
  <c r="BX5559" i="4"/>
  <c r="BY5561" i="4" l="1"/>
  <c r="BX5560" i="4"/>
  <c r="BX5561" i="4" l="1"/>
  <c r="BY5562" i="4"/>
  <c r="BX5562" i="4" l="1"/>
  <c r="BY5563" i="4"/>
  <c r="BX5563" i="4" l="1"/>
  <c r="BY5564" i="4"/>
  <c r="BX5564" i="4" l="1"/>
  <c r="BY5565" i="4"/>
  <c r="BX5565" i="4" l="1"/>
  <c r="BY5566" i="4"/>
  <c r="BX5566" i="4" l="1"/>
  <c r="BY5567" i="4"/>
  <c r="BY5568" i="4" l="1"/>
  <c r="BX5567" i="4"/>
  <c r="BX5568" i="4" l="1"/>
  <c r="BY5569" i="4"/>
  <c r="BX5569" i="4" l="1"/>
  <c r="BY5570" i="4"/>
  <c r="BX5570" i="4" l="1"/>
  <c r="BY5571" i="4"/>
  <c r="BY5572" i="4" l="1"/>
  <c r="BX5571" i="4"/>
  <c r="BY5573" i="4" l="1"/>
  <c r="BX5572" i="4"/>
  <c r="BX5573" i="4" l="1"/>
  <c r="BY5574" i="4"/>
  <c r="BX5574" i="4" l="1"/>
  <c r="BY5575" i="4"/>
  <c r="BY5576" i="4" l="1"/>
  <c r="BX5575" i="4"/>
  <c r="BX5576" i="4" l="1"/>
  <c r="BY5577" i="4"/>
  <c r="BX5577" i="4" l="1"/>
  <c r="BY5578" i="4"/>
  <c r="BX5578" i="4" l="1"/>
  <c r="BY5579" i="4"/>
  <c r="BX5579" i="4" l="1"/>
  <c r="BY5580" i="4"/>
  <c r="BX5580" i="4" l="1"/>
  <c r="BY5581" i="4"/>
  <c r="BX5581" i="4" l="1"/>
  <c r="BY5582" i="4"/>
  <c r="BX5582" i="4" l="1"/>
  <c r="BY5583" i="4"/>
  <c r="BX5583" i="4" l="1"/>
  <c r="BY5584" i="4"/>
  <c r="BX5584" i="4" l="1"/>
  <c r="BY5585" i="4"/>
  <c r="BX5585" i="4" l="1"/>
  <c r="BY5586" i="4"/>
  <c r="BX5586" i="4" l="1"/>
  <c r="BY5587" i="4"/>
  <c r="BX5587" i="4" l="1"/>
  <c r="BY5588" i="4"/>
  <c r="BY5589" i="4" l="1"/>
  <c r="BX5588" i="4"/>
  <c r="BY5590" i="4" l="1"/>
  <c r="BX5589" i="4"/>
  <c r="BX5590" i="4" l="1"/>
  <c r="BY5591" i="4"/>
  <c r="BX5591" i="4" l="1"/>
  <c r="BY5592" i="4"/>
  <c r="BX5592" i="4" l="1"/>
  <c r="BY5593" i="4"/>
  <c r="BX5593" i="4" l="1"/>
  <c r="BY5594" i="4"/>
  <c r="BX5594" i="4" l="1"/>
  <c r="BY5595" i="4"/>
  <c r="BX5595" i="4" l="1"/>
  <c r="BY5596" i="4"/>
  <c r="BY5597" i="4" l="1"/>
  <c r="BX5596" i="4"/>
  <c r="BY5598" i="4" l="1"/>
  <c r="BX5597" i="4"/>
  <c r="BX5598" i="4" l="1"/>
  <c r="BY5599" i="4"/>
  <c r="BX5599" i="4" l="1"/>
  <c r="BY5600" i="4"/>
  <c r="BX5600" i="4" l="1"/>
  <c r="BY5601" i="4"/>
  <c r="BX5601" i="4" l="1"/>
  <c r="BY5602" i="4"/>
  <c r="BX5602" i="4" l="1"/>
  <c r="BY5603" i="4"/>
  <c r="BX5603" i="4" l="1"/>
  <c r="BY5604" i="4"/>
  <c r="BY5605" i="4" l="1"/>
  <c r="BX5604" i="4"/>
  <c r="BY5606" i="4" l="1"/>
  <c r="BX5605" i="4"/>
  <c r="BX5606" i="4" l="1"/>
  <c r="BY5607" i="4"/>
  <c r="BX5607" i="4" l="1"/>
  <c r="BY5608" i="4"/>
  <c r="BX5608" i="4" l="1"/>
  <c r="BY5609" i="4"/>
  <c r="BX5609" i="4" l="1"/>
  <c r="BY5610" i="4"/>
  <c r="BX5610" i="4" l="1"/>
  <c r="BY5611" i="4"/>
  <c r="BX5611" i="4" l="1"/>
  <c r="BY5612" i="4"/>
  <c r="BX5612" i="4" l="1"/>
  <c r="BY5613" i="4"/>
  <c r="BX5613" i="4" l="1"/>
  <c r="BY5614" i="4"/>
  <c r="BX5614" i="4" l="1"/>
  <c r="BY5615" i="4"/>
  <c r="BX5615" i="4" l="1"/>
  <c r="BY5616" i="4"/>
  <c r="BX5616" i="4" l="1"/>
  <c r="BY5617" i="4"/>
  <c r="BX5617" i="4" l="1"/>
  <c r="BY5618" i="4"/>
  <c r="BX5618" i="4" l="1"/>
  <c r="BY5619" i="4"/>
  <c r="BY5620" i="4" l="1"/>
  <c r="BX5619" i="4"/>
  <c r="BY5621" i="4" l="1"/>
  <c r="BX5620" i="4"/>
  <c r="BY5622" i="4" l="1"/>
  <c r="BX5621" i="4"/>
  <c r="BX5622" i="4" l="1"/>
  <c r="BY5623" i="4"/>
  <c r="BX5623" i="4" l="1"/>
  <c r="BY5624" i="4"/>
  <c r="BX5624" i="4" l="1"/>
  <c r="BY5625" i="4"/>
  <c r="BX5625" i="4" l="1"/>
  <c r="BY5626" i="4"/>
  <c r="BX5626" i="4" l="1"/>
  <c r="BY5627" i="4"/>
  <c r="BX5627" i="4" l="1"/>
  <c r="BY5628" i="4"/>
  <c r="BX5628" i="4" l="1"/>
  <c r="BY5629" i="4"/>
  <c r="BX5629" i="4" l="1"/>
  <c r="BY5630" i="4"/>
  <c r="BX5630" i="4" l="1"/>
  <c r="BY5631" i="4"/>
  <c r="BX5631" i="4" l="1"/>
  <c r="BY5632" i="4"/>
  <c r="BX5632" i="4" l="1"/>
  <c r="BY5633" i="4"/>
  <c r="BX5633" i="4" l="1"/>
  <c r="BY5634" i="4"/>
  <c r="BX5634" i="4" l="1"/>
  <c r="BY5635" i="4"/>
  <c r="BX5635" i="4" l="1"/>
  <c r="BY5636" i="4"/>
  <c r="BY5637" i="4" l="1"/>
  <c r="BX5636" i="4"/>
  <c r="BY5638" i="4" l="1"/>
  <c r="BX5637" i="4"/>
  <c r="BX5638" i="4" l="1"/>
  <c r="BY5639" i="4"/>
  <c r="BX5639" i="4" l="1"/>
  <c r="BY5640" i="4"/>
  <c r="BX5640" i="4" l="1"/>
  <c r="BY5641" i="4"/>
  <c r="BX5641" i="4" l="1"/>
  <c r="BY5642" i="4"/>
  <c r="BX5642" i="4" l="1"/>
  <c r="BY5643" i="4"/>
  <c r="BX5643" i="4" l="1"/>
  <c r="BY5644" i="4"/>
  <c r="BY5645" i="4" l="1"/>
  <c r="BX5644" i="4"/>
  <c r="BX5645" i="4" l="1"/>
  <c r="BY5646" i="4"/>
  <c r="BX5646" i="4" l="1"/>
  <c r="BY5647" i="4"/>
  <c r="BX5647" i="4" l="1"/>
  <c r="BY5648" i="4"/>
  <c r="BY5649" i="4" l="1"/>
  <c r="BX5648" i="4"/>
  <c r="BY5650" i="4" l="1"/>
  <c r="BX5649" i="4"/>
  <c r="BX5650" i="4" l="1"/>
  <c r="BY5651" i="4"/>
  <c r="BX5651" i="4" l="1"/>
  <c r="BY5652" i="4"/>
  <c r="BY5653" i="4" l="1"/>
  <c r="BX5652" i="4"/>
  <c r="BY5654" i="4" l="1"/>
  <c r="BX5653" i="4"/>
  <c r="BX5654" i="4" l="1"/>
  <c r="BY5655" i="4"/>
  <c r="BX5655" i="4" l="1"/>
  <c r="BY5656" i="4"/>
  <c r="BX5656" i="4" l="1"/>
  <c r="BY5657" i="4"/>
  <c r="BX5657" i="4" l="1"/>
  <c r="BY5658" i="4"/>
  <c r="BX5658" i="4" l="1"/>
  <c r="BY5659" i="4"/>
  <c r="BX5659" i="4" l="1"/>
  <c r="BY5660" i="4"/>
  <c r="BX5660" i="4" l="1"/>
  <c r="BY5661" i="4"/>
  <c r="BX5661" i="4" l="1"/>
  <c r="BY5662" i="4"/>
  <c r="BX5662" i="4" l="1"/>
  <c r="BY5663" i="4"/>
  <c r="BX5663" i="4" l="1"/>
  <c r="BY5664" i="4"/>
  <c r="BX5664" i="4" l="1"/>
  <c r="BY5665" i="4"/>
  <c r="BX5665" i="4" l="1"/>
  <c r="BY5666" i="4"/>
  <c r="BX5666" i="4" l="1"/>
  <c r="BY5667" i="4"/>
  <c r="BX5667" i="4" l="1"/>
  <c r="BY5668" i="4"/>
  <c r="BY5669" i="4" l="1"/>
  <c r="BX5668" i="4"/>
  <c r="BY5670" i="4" l="1"/>
  <c r="BX5669" i="4"/>
  <c r="BX5670" i="4" l="1"/>
  <c r="BY5671" i="4"/>
  <c r="BX5671" i="4" l="1"/>
  <c r="BY5672" i="4"/>
  <c r="BX5672" i="4" l="1"/>
  <c r="BY5673" i="4"/>
  <c r="BX5673" i="4" l="1"/>
  <c r="BY5674" i="4"/>
  <c r="BX5674" i="4" l="1"/>
  <c r="BY5675" i="4"/>
  <c r="BX5675" i="4" l="1"/>
  <c r="BY5676" i="4"/>
  <c r="BX5676" i="4" l="1"/>
  <c r="BY5677" i="4"/>
  <c r="BY5678" i="4" l="1"/>
  <c r="BX5677" i="4"/>
  <c r="BY5679" i="4" l="1"/>
  <c r="BX5678" i="4"/>
  <c r="BX5679" i="4" l="1"/>
  <c r="BY5680" i="4"/>
  <c r="BX5680" i="4" l="1"/>
  <c r="BY5681" i="4"/>
  <c r="BX5681" i="4" l="1"/>
  <c r="BY5682" i="4"/>
  <c r="BX5682" i="4" l="1"/>
  <c r="BY5683" i="4"/>
  <c r="BX5683" i="4" l="1"/>
  <c r="BY5684" i="4"/>
  <c r="BY5685" i="4" l="1"/>
  <c r="BX5684" i="4"/>
  <c r="BY5686" i="4" l="1"/>
  <c r="BX5685" i="4"/>
  <c r="BX5686" i="4" l="1"/>
  <c r="BY5687" i="4"/>
  <c r="BX5687" i="4" l="1"/>
  <c r="BY5688" i="4"/>
  <c r="BX5688" i="4" l="1"/>
  <c r="BY5689" i="4"/>
  <c r="BX5689" i="4" l="1"/>
  <c r="BY5690" i="4"/>
  <c r="BX5690" i="4" l="1"/>
  <c r="BY5691" i="4"/>
  <c r="BX5691" i="4" l="1"/>
  <c r="BY5692" i="4"/>
  <c r="BY5693" i="4" l="1"/>
  <c r="BX5692" i="4"/>
  <c r="BY5694" i="4" l="1"/>
  <c r="BX5693" i="4"/>
  <c r="BX5694" i="4" l="1"/>
  <c r="BY5695" i="4"/>
  <c r="BX5695" i="4" l="1"/>
  <c r="BY5696" i="4"/>
  <c r="BX5696" i="4" l="1"/>
  <c r="BY5697" i="4"/>
  <c r="BX5697" i="4" l="1"/>
  <c r="BY5698" i="4"/>
  <c r="BX5698" i="4" l="1"/>
  <c r="BY5699" i="4"/>
  <c r="BX5699" i="4" l="1"/>
  <c r="BY5700" i="4"/>
  <c r="BY5701" i="4" l="1"/>
  <c r="BX5700" i="4"/>
  <c r="BY5702" i="4" l="1"/>
  <c r="BX5701" i="4"/>
  <c r="BX5702" i="4" l="1"/>
  <c r="BY5703" i="4"/>
  <c r="BX5703" i="4" l="1"/>
  <c r="BY5704" i="4"/>
  <c r="BX5704" i="4" l="1"/>
  <c r="BY5705" i="4"/>
  <c r="BX5705" i="4" l="1"/>
  <c r="BY5706" i="4"/>
  <c r="BX5706" i="4" l="1"/>
  <c r="BY5707" i="4"/>
  <c r="BX5707" i="4" l="1"/>
  <c r="BY5708" i="4"/>
  <c r="BX5708" i="4" l="1"/>
  <c r="BY5709" i="4"/>
  <c r="BX5709" i="4" l="1"/>
  <c r="BY5710" i="4"/>
  <c r="BX5710" i="4" l="1"/>
  <c r="BY5711" i="4"/>
  <c r="BX5711" i="4" l="1"/>
  <c r="BY5712" i="4"/>
  <c r="BX5712" i="4" l="1"/>
  <c r="BY5713" i="4"/>
  <c r="BX5713" i="4" l="1"/>
  <c r="BY5714" i="4"/>
  <c r="BX5714" i="4" l="1"/>
  <c r="BY5715" i="4"/>
  <c r="BX5715" i="4" l="1"/>
  <c r="BY5716" i="4"/>
  <c r="BY5717" i="4" l="1"/>
  <c r="BX5716" i="4"/>
  <c r="BY5718" i="4" l="1"/>
  <c r="BX5717" i="4"/>
  <c r="BX5718" i="4" l="1"/>
  <c r="BY5719" i="4"/>
  <c r="BX5719" i="4" l="1"/>
  <c r="BY5720" i="4"/>
  <c r="BX5720" i="4" l="1"/>
  <c r="BY5721" i="4"/>
  <c r="BX5721" i="4" l="1"/>
  <c r="BY5722" i="4"/>
  <c r="BX5722" i="4" l="1"/>
  <c r="BY5723" i="4"/>
  <c r="BX5723" i="4" l="1"/>
  <c r="BY5724" i="4"/>
  <c r="BX5724" i="4" l="1"/>
  <c r="BY5725" i="4"/>
  <c r="BX5725" i="4" l="1"/>
  <c r="BY5726" i="4"/>
  <c r="BX5726" i="4" l="1"/>
  <c r="BY5727" i="4"/>
  <c r="BX5727" i="4" l="1"/>
  <c r="BY5728" i="4"/>
  <c r="BY5729" i="4" l="1"/>
  <c r="BX5728" i="4"/>
  <c r="BY5730" i="4" l="1"/>
  <c r="BX5729" i="4"/>
  <c r="BX5730" i="4" l="1"/>
  <c r="BY5731" i="4"/>
  <c r="BX5731" i="4" l="1"/>
  <c r="BY5732" i="4"/>
  <c r="BY5733" i="4" l="1"/>
  <c r="BX5732" i="4"/>
  <c r="BY5734" i="4" l="1"/>
  <c r="BX5733" i="4"/>
  <c r="BX5734" i="4" l="1"/>
  <c r="BY5735" i="4"/>
  <c r="BX5735" i="4" l="1"/>
  <c r="BY5736" i="4"/>
  <c r="BX5736" i="4" l="1"/>
  <c r="BY5737" i="4"/>
  <c r="BX5737" i="4" l="1"/>
  <c r="BY5738" i="4"/>
  <c r="BX5738" i="4" l="1"/>
  <c r="BY5739" i="4"/>
  <c r="BX5739" i="4" l="1"/>
  <c r="BY5740" i="4"/>
  <c r="BX5740" i="4" l="1"/>
  <c r="BY5741" i="4"/>
  <c r="BX5741" i="4" l="1"/>
  <c r="BY5742" i="4"/>
  <c r="BX5742" i="4" l="1"/>
  <c r="BY5743" i="4"/>
  <c r="BX5743" i="4" l="1"/>
  <c r="BY5744" i="4"/>
  <c r="BX5744" i="4" l="1"/>
  <c r="BY5745" i="4"/>
  <c r="BX5745" i="4" l="1"/>
  <c r="BY5746" i="4"/>
  <c r="BX5746" i="4" l="1"/>
  <c r="BY5747" i="4"/>
  <c r="BX5747" i="4" l="1"/>
  <c r="BY5748" i="4"/>
  <c r="BY5749" i="4" l="1"/>
  <c r="BX5748" i="4"/>
  <c r="BY5750" i="4" l="1"/>
  <c r="BX5749" i="4"/>
  <c r="BX5750" i="4" l="1"/>
  <c r="BY5751" i="4"/>
  <c r="BX5751" i="4" l="1"/>
  <c r="BY5752" i="4"/>
  <c r="BX5752" i="4" l="1"/>
  <c r="BY5753" i="4"/>
  <c r="BX5753" i="4" l="1"/>
  <c r="BY5754" i="4"/>
  <c r="BX5754" i="4" l="1"/>
  <c r="BY5755" i="4"/>
  <c r="BX5755" i="4" l="1"/>
  <c r="BY5756" i="4"/>
  <c r="BX5756" i="4" l="1"/>
  <c r="BY5757" i="4"/>
  <c r="BX5757" i="4" l="1"/>
  <c r="BY5758" i="4"/>
  <c r="BY5759" i="4" l="1"/>
  <c r="BX5758" i="4"/>
  <c r="BX5759" i="4" l="1"/>
  <c r="BY5760" i="4"/>
  <c r="BX5760" i="4" l="1"/>
  <c r="BY5761" i="4"/>
  <c r="BX5761" i="4" l="1"/>
  <c r="BY5762" i="4"/>
  <c r="BX5762" i="4" l="1"/>
  <c r="BY5763" i="4"/>
  <c r="BX5763" i="4" l="1"/>
  <c r="BY5764" i="4"/>
  <c r="BY5765" i="4" l="1"/>
  <c r="BX5764" i="4"/>
  <c r="BY5766" i="4" l="1"/>
  <c r="BX5765" i="4"/>
  <c r="BX5766" i="4" l="1"/>
  <c r="BY5767" i="4"/>
  <c r="BX5767" i="4" l="1"/>
  <c r="BY5768" i="4"/>
  <c r="BX5768" i="4" l="1"/>
  <c r="BY5769" i="4"/>
  <c r="BX5769" i="4" l="1"/>
  <c r="BY5770" i="4"/>
  <c r="BX5770" i="4" l="1"/>
  <c r="BY5771" i="4"/>
  <c r="BX5771" i="4" l="1"/>
  <c r="BY5772" i="4"/>
  <c r="BX5772" i="4" l="1"/>
  <c r="BY5773" i="4"/>
  <c r="BX5773" i="4" l="1"/>
  <c r="BY5774" i="4"/>
  <c r="BX5774" i="4" l="1"/>
  <c r="BY5775" i="4"/>
  <c r="BX5775" i="4" l="1"/>
  <c r="BY5776" i="4"/>
  <c r="BY5777" i="4" l="1"/>
  <c r="BX5776" i="4"/>
  <c r="BY5778" i="4" l="1"/>
  <c r="BX5777" i="4"/>
  <c r="BX5778" i="4" l="1"/>
  <c r="BY5779" i="4"/>
  <c r="BX5779" i="4" l="1"/>
  <c r="BY5780" i="4"/>
  <c r="BY5781" i="4" l="1"/>
  <c r="BX5780" i="4"/>
  <c r="BY5782" i="4" l="1"/>
  <c r="BX5781" i="4"/>
  <c r="BX5782" i="4" l="1"/>
  <c r="BY5783" i="4"/>
  <c r="BX5783" i="4" l="1"/>
  <c r="BY5784" i="4"/>
  <c r="BX5784" i="4" l="1"/>
  <c r="BY5785" i="4"/>
  <c r="BX5785" i="4" l="1"/>
  <c r="BY5786" i="4"/>
  <c r="BX5786" i="4" l="1"/>
  <c r="BY5787" i="4"/>
  <c r="BX5787" i="4" l="1"/>
  <c r="BY5788" i="4"/>
  <c r="BX5788" i="4" l="1"/>
  <c r="BY5789" i="4"/>
  <c r="BX5789" i="4" l="1"/>
  <c r="BY5790" i="4"/>
  <c r="BX5790" i="4" l="1"/>
  <c r="BY5791" i="4"/>
  <c r="BX5791" i="4" l="1"/>
  <c r="BY5792" i="4"/>
  <c r="BX5792" i="4" l="1"/>
  <c r="BY5793" i="4"/>
  <c r="BX5793" i="4" l="1"/>
  <c r="BY5794" i="4"/>
  <c r="BX5794" i="4" l="1"/>
  <c r="BY5795" i="4"/>
  <c r="BX5795" i="4" l="1"/>
  <c r="BY5796" i="4"/>
  <c r="BY5797" i="4" l="1"/>
  <c r="BX5796" i="4"/>
  <c r="BY5798" i="4" l="1"/>
  <c r="BX5797" i="4"/>
  <c r="BX5798" i="4" l="1"/>
  <c r="BY5799" i="4"/>
  <c r="BX5799" i="4" l="1"/>
  <c r="BY5800" i="4"/>
  <c r="BX5800" i="4" l="1"/>
  <c r="BY5801" i="4"/>
  <c r="BX5801" i="4" l="1"/>
  <c r="BY5802" i="4"/>
  <c r="BX5802" i="4" l="1"/>
  <c r="BY5803" i="4"/>
  <c r="BX5803" i="4" l="1"/>
  <c r="BY5804" i="4"/>
  <c r="BX5804" i="4" l="1"/>
  <c r="BY5805" i="4"/>
  <c r="BX5805" i="4" l="1"/>
  <c r="BY5806" i="4"/>
  <c r="BX5806" i="4" l="1"/>
  <c r="BY5807" i="4"/>
  <c r="BX5807" i="4" l="1"/>
  <c r="BY5808" i="4"/>
  <c r="BX5808" i="4" l="1"/>
  <c r="BY5809" i="4"/>
  <c r="BY5810" i="4" l="1"/>
  <c r="BX5809" i="4"/>
  <c r="BY5811" i="4" l="1"/>
  <c r="BX5810" i="4"/>
  <c r="BX5811" i="4" l="1"/>
  <c r="BY5812" i="4"/>
  <c r="BY5813" i="4" l="1"/>
  <c r="BX5812" i="4"/>
  <c r="BY5814" i="4" l="1"/>
  <c r="BX5813" i="4"/>
  <c r="BX5814" i="4" l="1"/>
  <c r="BY5815" i="4"/>
  <c r="BX5815" i="4" l="1"/>
  <c r="BY5816" i="4"/>
  <c r="BX5816" i="4" l="1"/>
  <c r="BY5817" i="4"/>
  <c r="BX5817" i="4" l="1"/>
  <c r="BY5818" i="4"/>
  <c r="BX5818" i="4" l="1"/>
  <c r="BY5819" i="4"/>
  <c r="BX5819" i="4" l="1"/>
  <c r="BY5820" i="4"/>
  <c r="BX5820" i="4" l="1"/>
  <c r="BY5821" i="4"/>
  <c r="BX5821" i="4" l="1"/>
  <c r="BY5822" i="4"/>
  <c r="BX5822" i="4" l="1"/>
  <c r="BY5823" i="4"/>
  <c r="BX5823" i="4" l="1"/>
  <c r="BY5824" i="4"/>
  <c r="BX5824" i="4" l="1"/>
  <c r="BY5825" i="4"/>
  <c r="BY5826" i="4" l="1"/>
  <c r="BX5825" i="4"/>
  <c r="BX5826" i="4" l="1"/>
  <c r="BY5827" i="4"/>
  <c r="BX5827" i="4" l="1"/>
  <c r="BY5828" i="4"/>
  <c r="BY5829" i="4" l="1"/>
  <c r="BX5828" i="4"/>
  <c r="BY5830" i="4" l="1"/>
  <c r="BX5829" i="4"/>
  <c r="BX5830" i="4" l="1"/>
  <c r="BY5831" i="4"/>
  <c r="BX5831" i="4" l="1"/>
  <c r="BY5832" i="4"/>
  <c r="BX5832" i="4" l="1"/>
  <c r="BY5833" i="4"/>
  <c r="BX5833" i="4" l="1"/>
  <c r="BY5834" i="4"/>
  <c r="BX5834" i="4" l="1"/>
  <c r="BY5835" i="4"/>
  <c r="BX5835" i="4" l="1"/>
  <c r="BY5836" i="4"/>
  <c r="BX5836" i="4" l="1"/>
  <c r="BY5837" i="4"/>
  <c r="BX5837" i="4" l="1"/>
  <c r="BY5838" i="4"/>
  <c r="BY5839" i="4" l="1"/>
  <c r="BX5838" i="4"/>
  <c r="BX5839" i="4" l="1"/>
  <c r="BY5840" i="4"/>
  <c r="BX5840" i="4" l="1"/>
  <c r="BY5841" i="4"/>
  <c r="BX5841" i="4" l="1"/>
  <c r="BY5842" i="4"/>
  <c r="BX5842" i="4" l="1"/>
  <c r="BY5843" i="4"/>
  <c r="BX5843" i="4" l="1"/>
  <c r="BY5844" i="4"/>
  <c r="BY5845" i="4" l="1"/>
  <c r="BX5844" i="4"/>
  <c r="BY5846" i="4" l="1"/>
  <c r="BX5845" i="4"/>
  <c r="BX5846" i="4" l="1"/>
  <c r="BY5847" i="4"/>
  <c r="BX5847" i="4" l="1"/>
  <c r="BY5848" i="4"/>
  <c r="BX5848" i="4" l="1"/>
  <c r="BY5849" i="4"/>
  <c r="BX5849" i="4" l="1"/>
  <c r="BY5850" i="4"/>
  <c r="BX5850" i="4" l="1"/>
  <c r="BY5851" i="4"/>
  <c r="BX5851" i="4" l="1"/>
  <c r="BY5852" i="4"/>
  <c r="BX5852" i="4" l="1"/>
  <c r="BY5853" i="4"/>
  <c r="BX5853" i="4" l="1"/>
  <c r="BY5854" i="4"/>
  <c r="BX5854" i="4" l="1"/>
  <c r="BY5855" i="4"/>
  <c r="BX5855" i="4" l="1"/>
  <c r="BY5856" i="4"/>
  <c r="BX5856" i="4" l="1"/>
  <c r="BY5857" i="4"/>
  <c r="BX5857" i="4" l="1"/>
  <c r="BY5858" i="4"/>
  <c r="BX5858" i="4" l="1"/>
  <c r="BY5859" i="4"/>
  <c r="BY5860" i="4" l="1"/>
  <c r="BX5859" i="4"/>
  <c r="BY5861" i="4" l="1"/>
  <c r="BX5860" i="4"/>
  <c r="BY5862" i="4" l="1"/>
  <c r="BX5861" i="4"/>
  <c r="BX5862" i="4" l="1"/>
  <c r="BY5863" i="4"/>
  <c r="BX5863" i="4" l="1"/>
  <c r="BY5864" i="4"/>
  <c r="BX5864" i="4" l="1"/>
  <c r="BY5865" i="4"/>
  <c r="BX5865" i="4" l="1"/>
  <c r="BY5866" i="4"/>
  <c r="BX5866" i="4" l="1"/>
  <c r="BY5867" i="4"/>
  <c r="BX5867" i="4" l="1"/>
  <c r="BY5868" i="4"/>
  <c r="BX5868" i="4" l="1"/>
  <c r="BY5869" i="4"/>
  <c r="BX5869" i="4" l="1"/>
  <c r="BY5870" i="4"/>
  <c r="BX5870" i="4" l="1"/>
  <c r="BY5871" i="4"/>
  <c r="BX5871" i="4" l="1"/>
  <c r="BY5872" i="4"/>
  <c r="BX5872" i="4" l="1"/>
  <c r="BY5873" i="4"/>
  <c r="BX5873" i="4" l="1"/>
  <c r="BY5874" i="4"/>
  <c r="BX5874" i="4" l="1"/>
  <c r="BY5875" i="4"/>
  <c r="BX5875" i="4" l="1"/>
  <c r="BY5876" i="4"/>
  <c r="BY5877" i="4" l="1"/>
  <c r="BX5876" i="4"/>
  <c r="BY5878" i="4" l="1"/>
  <c r="BX5877" i="4"/>
  <c r="BX5878" i="4" l="1"/>
  <c r="BY5879" i="4"/>
  <c r="BX5879" i="4" l="1"/>
  <c r="BY5880" i="4"/>
  <c r="BX5880" i="4" l="1"/>
  <c r="BY5881" i="4"/>
  <c r="BX5881" i="4" l="1"/>
  <c r="BY5882" i="4"/>
  <c r="BX5882" i="4" l="1"/>
  <c r="BY5883" i="4"/>
  <c r="BX5883" i="4" l="1"/>
  <c r="BY5884" i="4"/>
  <c r="BX5884" i="4" l="1"/>
  <c r="BY5885" i="4"/>
  <c r="BX5885" i="4" l="1"/>
  <c r="BY5886" i="4"/>
  <c r="BX5886" i="4" l="1"/>
  <c r="BY5887" i="4"/>
  <c r="BX5887" i="4" l="1"/>
  <c r="BY5888" i="4"/>
  <c r="BY5889" i="4" l="1"/>
  <c r="BX5888" i="4"/>
  <c r="BX5889" i="4" l="1"/>
  <c r="BY5890" i="4"/>
  <c r="BX5890" i="4" l="1"/>
  <c r="BY5891" i="4"/>
  <c r="BX5891" i="4" l="1"/>
  <c r="BY5892" i="4"/>
  <c r="BY5893" i="4" l="1"/>
  <c r="BX5892" i="4"/>
  <c r="BY5894" i="4" l="1"/>
  <c r="BX5893" i="4"/>
  <c r="BX5894" i="4" l="1"/>
  <c r="BY5895" i="4"/>
  <c r="BX5895" i="4" l="1"/>
  <c r="BY5896" i="4"/>
  <c r="BX5896" i="4" l="1"/>
  <c r="BY5897" i="4"/>
  <c r="BX5897" i="4" l="1"/>
  <c r="BY5898" i="4"/>
  <c r="BX5898" i="4" l="1"/>
  <c r="BY5899" i="4"/>
  <c r="BX5899" i="4" l="1"/>
  <c r="BY5900" i="4"/>
  <c r="BX5900" i="4" l="1"/>
  <c r="BY5901" i="4"/>
  <c r="BX5901" i="4" l="1"/>
  <c r="BY5902" i="4"/>
  <c r="BX5902" i="4" l="1"/>
  <c r="BY5903" i="4"/>
  <c r="BX5903" i="4" l="1"/>
  <c r="BY5904" i="4"/>
  <c r="BX5904" i="4" l="1"/>
  <c r="BY5905" i="4"/>
  <c r="BX5905" i="4" l="1"/>
  <c r="BY5906" i="4"/>
  <c r="BY5907" i="4" l="1"/>
  <c r="BX5906" i="4"/>
  <c r="BY5908" i="4" l="1"/>
  <c r="BX5907" i="4"/>
  <c r="BY5909" i="4" l="1"/>
  <c r="BX5908" i="4"/>
  <c r="BY5910" i="4" l="1"/>
  <c r="BX5909" i="4"/>
  <c r="BX5910" i="4" l="1"/>
  <c r="BY5911" i="4"/>
  <c r="BX5911" i="4" l="1"/>
  <c r="BY5912" i="4"/>
  <c r="BX5912" i="4" l="1"/>
  <c r="BY5913" i="4"/>
  <c r="BX5913" i="4" l="1"/>
  <c r="BY5914" i="4"/>
  <c r="BX5914" i="4" l="1"/>
  <c r="BY5915" i="4"/>
  <c r="BY5916" i="4" l="1"/>
  <c r="BX5915" i="4"/>
  <c r="BX5916" i="4" l="1"/>
  <c r="BY5917" i="4"/>
  <c r="BX5917" i="4" l="1"/>
  <c r="BY5918" i="4"/>
  <c r="BX5918" i="4" l="1"/>
  <c r="BY5919" i="4"/>
  <c r="BX5919" i="4" l="1"/>
  <c r="BY5920" i="4"/>
  <c r="BX5920" i="4" l="1"/>
  <c r="BY5921" i="4"/>
  <c r="BX5921" i="4" l="1"/>
  <c r="BY5922" i="4"/>
  <c r="BX5922" i="4" l="1"/>
  <c r="BY5923" i="4"/>
  <c r="BX5923" i="4" l="1"/>
  <c r="BY5924" i="4"/>
  <c r="BY5925" i="4" l="1"/>
  <c r="BX5924" i="4"/>
  <c r="BY5926" i="4" l="1"/>
  <c r="BX5925" i="4"/>
  <c r="BX5926" i="4" l="1"/>
  <c r="BY5927" i="4"/>
  <c r="BX5927" i="4" l="1"/>
  <c r="BY5928" i="4"/>
  <c r="BX5928" i="4" l="1"/>
  <c r="BY5929" i="4"/>
  <c r="BX5929" i="4" l="1"/>
  <c r="BY5930" i="4"/>
  <c r="BX5930" i="4" l="1"/>
  <c r="BY5931" i="4"/>
  <c r="BX5931" i="4" l="1"/>
  <c r="BY5932" i="4"/>
  <c r="BX5932" i="4" l="1"/>
  <c r="BY5933" i="4"/>
  <c r="BX5933" i="4" l="1"/>
  <c r="BY5934" i="4"/>
  <c r="BX5934" i="4" l="1"/>
  <c r="BY5935" i="4"/>
  <c r="BX5935" i="4" l="1"/>
  <c r="BY5936" i="4"/>
  <c r="BY5937" i="4" l="1"/>
  <c r="BX5936" i="4"/>
  <c r="BX5937" i="4" l="1"/>
  <c r="BY5938" i="4"/>
  <c r="BX5938" i="4" l="1"/>
  <c r="BY5939" i="4"/>
  <c r="BX5939" i="4" l="1"/>
  <c r="BY5940" i="4"/>
  <c r="BY5941" i="4" l="1"/>
  <c r="BX5940" i="4"/>
  <c r="BY5942" i="4" l="1"/>
  <c r="BX5941" i="4"/>
  <c r="BX5942" i="4" l="1"/>
  <c r="BY5943" i="4"/>
  <c r="BX5943" i="4" l="1"/>
  <c r="BY5944" i="4"/>
  <c r="BX5944" i="4" l="1"/>
  <c r="BY5945" i="4"/>
  <c r="BX5945" i="4" l="1"/>
  <c r="BY5946" i="4"/>
  <c r="BX5946" i="4" l="1"/>
  <c r="BY5947" i="4"/>
  <c r="BX5947" i="4" l="1"/>
  <c r="BY5948" i="4"/>
  <c r="BX5948" i="4" l="1"/>
  <c r="BY5949" i="4"/>
  <c r="BX5949" i="4" l="1"/>
  <c r="BY5950" i="4"/>
  <c r="BY5951" i="4" l="1"/>
  <c r="BX5950" i="4"/>
  <c r="BY5952" i="4" l="1"/>
  <c r="BX5951" i="4"/>
  <c r="BX5952" i="4" l="1"/>
  <c r="BY5953" i="4"/>
  <c r="BX5953" i="4" l="1"/>
  <c r="BY5954" i="4"/>
  <c r="BX5954" i="4" l="1"/>
  <c r="BY5955" i="4"/>
  <c r="BX5955" i="4" l="1"/>
  <c r="BY5956" i="4"/>
  <c r="BY5957" i="4" l="1"/>
  <c r="BX5956" i="4"/>
  <c r="BY5958" i="4" l="1"/>
  <c r="BX5957" i="4"/>
  <c r="BX5958" i="4" l="1"/>
  <c r="BY5959" i="4"/>
  <c r="BX5959" i="4" l="1"/>
  <c r="BY5960" i="4"/>
  <c r="BX5960" i="4" l="1"/>
  <c r="BY5961" i="4"/>
  <c r="BX5961" i="4" l="1"/>
  <c r="BY5962" i="4"/>
  <c r="BX5962" i="4" l="1"/>
  <c r="BY5963" i="4"/>
  <c r="BX5963" i="4" l="1"/>
  <c r="BY5964" i="4"/>
  <c r="BX5964" i="4" l="1"/>
  <c r="BY5965" i="4"/>
  <c r="BX5965" i="4" l="1"/>
  <c r="BY5966" i="4"/>
  <c r="BX5966" i="4" l="1"/>
  <c r="BY5967" i="4"/>
  <c r="BX5967" i="4" l="1"/>
  <c r="BY5968" i="4"/>
  <c r="BX5968" i="4" l="1"/>
  <c r="BY5969" i="4"/>
  <c r="BX5969" i="4" l="1"/>
  <c r="BY5970" i="4"/>
  <c r="BX5970" i="4" l="1"/>
  <c r="BY5971" i="4"/>
  <c r="BX5971" i="4" l="1"/>
  <c r="BY5972" i="4"/>
  <c r="BY5973" i="4" l="1"/>
  <c r="BX5972" i="4"/>
  <c r="BY5974" i="4" l="1"/>
  <c r="BX5973" i="4"/>
  <c r="BX5974" i="4" l="1"/>
  <c r="BY5975" i="4"/>
  <c r="BX5975" i="4" l="1"/>
  <c r="BY5976" i="4"/>
  <c r="BX5976" i="4" l="1"/>
  <c r="BY5977" i="4"/>
  <c r="BX5977" i="4" l="1"/>
  <c r="BY5978" i="4"/>
  <c r="BX5978" i="4" l="1"/>
  <c r="BY5979" i="4"/>
  <c r="BX5979" i="4" l="1"/>
  <c r="BY5980" i="4"/>
  <c r="BX5980" i="4" l="1"/>
  <c r="BY5981" i="4"/>
  <c r="BX5981" i="4" l="1"/>
  <c r="BY5982" i="4"/>
  <c r="BX5982" i="4" l="1"/>
  <c r="BY5983" i="4"/>
  <c r="BY5984" i="4" l="1"/>
  <c r="BX5983" i="4"/>
  <c r="BX5984" i="4" l="1"/>
  <c r="BY5985" i="4"/>
  <c r="BX5985" i="4" l="1"/>
  <c r="BY5986" i="4"/>
  <c r="BX5986" i="4" l="1"/>
  <c r="BY5987" i="4"/>
  <c r="BX5987" i="4" l="1"/>
  <c r="BY5988" i="4"/>
  <c r="BY5989" i="4" l="1"/>
  <c r="BX5988" i="4"/>
  <c r="BY5990" i="4" l="1"/>
  <c r="BX5989" i="4"/>
  <c r="BX5990" i="4" l="1"/>
  <c r="BY5991" i="4"/>
  <c r="BX5991" i="4" l="1"/>
  <c r="BY5992" i="4"/>
  <c r="BX5992" i="4" l="1"/>
  <c r="BY5993" i="4"/>
  <c r="BX5993" i="4" l="1"/>
  <c r="BY5994" i="4"/>
  <c r="BX5994" i="4" l="1"/>
  <c r="BY5995" i="4"/>
  <c r="BX5995" i="4" l="1"/>
  <c r="BY5996" i="4"/>
  <c r="BX5996" i="4" l="1"/>
  <c r="BY5997" i="4"/>
  <c r="BX5997" i="4" l="1"/>
  <c r="BY5998" i="4"/>
  <c r="BX5998" i="4" l="1"/>
  <c r="BY5999" i="4"/>
  <c r="BX5999" i="4" l="1"/>
  <c r="BY6000" i="4"/>
  <c r="BX6000" i="4" l="1"/>
  <c r="BY6001" i="4"/>
  <c r="BX6001" i="4" l="1"/>
  <c r="BY6002" i="4"/>
  <c r="BX6002" i="4" l="1"/>
  <c r="BY6003" i="4"/>
  <c r="BX6003" i="4" l="1"/>
  <c r="BY6004" i="4"/>
  <c r="BY6005" i="4" l="1"/>
  <c r="BX6004" i="4"/>
  <c r="BY6006" i="4" l="1"/>
  <c r="BX6005" i="4"/>
  <c r="BX6006" i="4" l="1"/>
  <c r="BY6007" i="4"/>
  <c r="BX6007" i="4" l="1"/>
  <c r="BY6008" i="4"/>
  <c r="BX6008" i="4" l="1"/>
  <c r="BY6009" i="4"/>
  <c r="BX6009" i="4" l="1"/>
  <c r="BY6010" i="4"/>
  <c r="BX6010" i="4" l="1"/>
  <c r="BY6011" i="4"/>
  <c r="BX6011" i="4" l="1"/>
  <c r="BY6012" i="4"/>
  <c r="BX6012" i="4" l="1"/>
  <c r="BY6013" i="4"/>
  <c r="BX6013" i="4" l="1"/>
  <c r="BY6014" i="4"/>
  <c r="BX6014" i="4" l="1"/>
  <c r="BY6015" i="4"/>
  <c r="BX6015" i="4" l="1"/>
  <c r="BY6016" i="4"/>
  <c r="BX6016" i="4" l="1"/>
  <c r="BY6017" i="4"/>
  <c r="BX6017" i="4" l="1"/>
  <c r="BY6018" i="4"/>
  <c r="BX6018" i="4" l="1"/>
  <c r="BY6019" i="4"/>
  <c r="BX6019" i="4" l="1"/>
  <c r="BY6020" i="4"/>
  <c r="BY6021" i="4" l="1"/>
  <c r="BX6020" i="4"/>
  <c r="BY6022" i="4" l="1"/>
  <c r="BX6021" i="4"/>
  <c r="BX6022" i="4" l="1"/>
  <c r="BY6023" i="4"/>
  <c r="BX6023" i="4" l="1"/>
  <c r="BY6024" i="4"/>
  <c r="BY6025" i="4" l="1"/>
  <c r="BX6024" i="4"/>
  <c r="BX6025" i="4" l="1"/>
  <c r="BY6026" i="4"/>
  <c r="BX6026" i="4" l="1"/>
  <c r="BY6027" i="4"/>
  <c r="BY6028" i="4" l="1"/>
  <c r="BX6027" i="4"/>
  <c r="BX6028" i="4" l="1"/>
  <c r="BY6029" i="4"/>
  <c r="BY6030" i="4" l="1"/>
  <c r="BX6029" i="4"/>
  <c r="BY6031" i="4" l="1"/>
  <c r="BX6030" i="4"/>
  <c r="BX6031" i="4" l="1"/>
  <c r="BY6032" i="4"/>
  <c r="BX6032" i="4" l="1"/>
  <c r="BY6033" i="4"/>
  <c r="BX6033" i="4" l="1"/>
  <c r="BY6034" i="4"/>
  <c r="BX6034" i="4" l="1"/>
  <c r="BY6035" i="4"/>
  <c r="BX6035" i="4" l="1"/>
  <c r="BY6036" i="4"/>
  <c r="BY6037" i="4" l="1"/>
  <c r="BX6036" i="4"/>
  <c r="BY6038" i="4" l="1"/>
  <c r="BX6037" i="4"/>
  <c r="BX6038" i="4" l="1"/>
  <c r="BY6039" i="4"/>
  <c r="BX6039" i="4" l="1"/>
  <c r="BY6040" i="4"/>
  <c r="BY6041" i="4" l="1"/>
  <c r="BX6040" i="4"/>
  <c r="BX6041" i="4" l="1"/>
  <c r="BY6042" i="4"/>
  <c r="BX6042" i="4" l="1"/>
  <c r="BY6043" i="4"/>
  <c r="BX6043" i="4" l="1"/>
  <c r="BY6044" i="4"/>
  <c r="BX6044" i="4" l="1"/>
  <c r="BY6045" i="4"/>
  <c r="BX6045" i="4" l="1"/>
  <c r="BY6046" i="4"/>
  <c r="BX6046" i="4" l="1"/>
  <c r="BY6047" i="4"/>
  <c r="BX6047" i="4" l="1"/>
  <c r="BY6048" i="4"/>
  <c r="BX6048" i="4" l="1"/>
  <c r="BY6049" i="4"/>
  <c r="BX6049" i="4" l="1"/>
  <c r="BY6050" i="4"/>
  <c r="BY6051" i="4" l="1"/>
  <c r="BX6050" i="4"/>
  <c r="BX6051" i="4" l="1"/>
  <c r="BY6052" i="4"/>
  <c r="BY6053" i="4" l="1"/>
  <c r="BX6052" i="4"/>
  <c r="BY6054" i="4" l="1"/>
  <c r="BX6053" i="4"/>
  <c r="BX6054" i="4" l="1"/>
  <c r="BY6055" i="4"/>
  <c r="BX6055" i="4" l="1"/>
  <c r="BY6056" i="4"/>
  <c r="BY6057" i="4" l="1"/>
  <c r="BX6056" i="4"/>
  <c r="BX6057" i="4" l="1"/>
  <c r="BY6058" i="4"/>
  <c r="BX6058" i="4" l="1"/>
  <c r="BY6059" i="4"/>
  <c r="BX6059" i="4" l="1"/>
  <c r="BY6060" i="4"/>
  <c r="BX6060" i="4" l="1"/>
  <c r="BY6061" i="4"/>
  <c r="BX6061" i="4" l="1"/>
  <c r="BY6062" i="4"/>
  <c r="BX6062" i="4" l="1"/>
  <c r="BY6063" i="4"/>
  <c r="BX6063" i="4" l="1"/>
  <c r="BY6064" i="4"/>
  <c r="BY6065" i="4" l="1"/>
  <c r="BX6064" i="4"/>
  <c r="BY6066" i="4" l="1"/>
  <c r="BX6065" i="4"/>
  <c r="BX6066" i="4" l="1"/>
  <c r="BY6067" i="4"/>
  <c r="BX6067" i="4" l="1"/>
  <c r="BY6068" i="4"/>
  <c r="BY6069" i="4" l="1"/>
  <c r="BX6068" i="4"/>
  <c r="BY6070" i="4" l="1"/>
  <c r="BX6069" i="4"/>
  <c r="BX6070" i="4" l="1"/>
  <c r="BY6071" i="4"/>
  <c r="BX6071" i="4" l="1"/>
  <c r="BY6072" i="4"/>
  <c r="BY6073" i="4" l="1"/>
  <c r="BX6072" i="4"/>
  <c r="BX6073" i="4" l="1"/>
  <c r="BY6074" i="4"/>
  <c r="BX6074" i="4" l="1"/>
  <c r="BY6075" i="4"/>
  <c r="BY6076" i="4" l="1"/>
  <c r="BX6075" i="4"/>
  <c r="BX6076" i="4" l="1"/>
  <c r="BY6077" i="4"/>
  <c r="BX6077" i="4" l="1"/>
  <c r="BY6078" i="4"/>
  <c r="BX6078" i="4" l="1"/>
  <c r="BY6079" i="4"/>
  <c r="BX6079" i="4" l="1"/>
  <c r="BY6080" i="4"/>
  <c r="BX6080" i="4" l="1"/>
  <c r="BY6081" i="4"/>
  <c r="BX6081" i="4" l="1"/>
  <c r="BY6082" i="4"/>
  <c r="BX6082" i="4" l="1"/>
  <c r="BY6083" i="4"/>
  <c r="BX6083" i="4" l="1"/>
  <c r="BY6084" i="4"/>
  <c r="BY6085" i="4" l="1"/>
  <c r="BX6084" i="4"/>
  <c r="BY6086" i="4" l="1"/>
  <c r="BX6085" i="4"/>
  <c r="BX6086" i="4" l="1"/>
  <c r="BY6087" i="4"/>
  <c r="BX6087" i="4" l="1"/>
  <c r="BY6088" i="4"/>
  <c r="BY6089" i="4" l="1"/>
  <c r="BX6088" i="4"/>
  <c r="BX6089" i="4" l="1"/>
  <c r="BY6090" i="4"/>
  <c r="BX6090" i="4" l="1"/>
  <c r="BY6091" i="4"/>
  <c r="BX6091" i="4" l="1"/>
  <c r="BY6092" i="4"/>
  <c r="BX6092" i="4" l="1"/>
  <c r="BY6093" i="4"/>
  <c r="BY6094" i="4" l="1"/>
  <c r="BX6093" i="4"/>
  <c r="BX6094" i="4" l="1"/>
  <c r="BY6095" i="4"/>
  <c r="BY6096" i="4" l="1"/>
  <c r="BX6095" i="4"/>
  <c r="BY6097" i="4" l="1"/>
  <c r="BX6096" i="4"/>
  <c r="BX6097" i="4" l="1"/>
  <c r="BY6098" i="4"/>
  <c r="BX6098" i="4" l="1"/>
  <c r="BY6099" i="4"/>
  <c r="BX6099" i="4" l="1"/>
  <c r="BY6100" i="4"/>
  <c r="BY6101" i="4" l="1"/>
  <c r="BX6100" i="4"/>
  <c r="BY6102" i="4" l="1"/>
  <c r="BX6101" i="4"/>
  <c r="BX6102" i="4" l="1"/>
  <c r="BY6103" i="4"/>
  <c r="BX6103" i="4" l="1"/>
  <c r="BY6104" i="4"/>
  <c r="BY6105" i="4" l="1"/>
  <c r="BX6104" i="4"/>
  <c r="BX6105" i="4" l="1"/>
  <c r="BY6106" i="4"/>
  <c r="BX6106" i="4" l="1"/>
  <c r="BY6107" i="4"/>
  <c r="BX6107" i="4" l="1"/>
  <c r="BY6108" i="4"/>
  <c r="BX6108" i="4" l="1"/>
  <c r="BY6109" i="4"/>
  <c r="BX6109" i="4" l="1"/>
  <c r="BY6110" i="4"/>
  <c r="BX6110" i="4" l="1"/>
  <c r="BY6111" i="4"/>
  <c r="BX6111" i="4" l="1"/>
  <c r="BY6112" i="4"/>
  <c r="BX6112" i="4" l="1"/>
  <c r="BY6113" i="4"/>
  <c r="BX6113" i="4" l="1"/>
  <c r="BY6114" i="4"/>
  <c r="BX6114" i="4" l="1"/>
  <c r="BY6115" i="4"/>
  <c r="BX6115" i="4" l="1"/>
  <c r="BY6116" i="4"/>
  <c r="BY6117" i="4" l="1"/>
  <c r="BX6116" i="4"/>
  <c r="BY6118" i="4" l="1"/>
  <c r="BX6117" i="4"/>
  <c r="BX6118" i="4" l="1"/>
  <c r="BY6119" i="4"/>
  <c r="BX6119" i="4" l="1"/>
  <c r="BY6120" i="4"/>
  <c r="BY6121" i="4" l="1"/>
  <c r="BX6120" i="4"/>
  <c r="BX6121" i="4" l="1"/>
  <c r="BY6122" i="4"/>
  <c r="BX6122" i="4" l="1"/>
  <c r="BY6123" i="4"/>
  <c r="BX6123" i="4" l="1"/>
  <c r="BY6124" i="4"/>
  <c r="BX6124" i="4" l="1"/>
  <c r="BY6125" i="4"/>
  <c r="BX6125" i="4" l="1"/>
  <c r="BY6126" i="4"/>
  <c r="BX6126" i="4" l="1"/>
  <c r="BY6127" i="4"/>
  <c r="BX6127" i="4" l="1"/>
  <c r="BY6128" i="4"/>
  <c r="BX6128" i="4" l="1"/>
  <c r="BY6129" i="4"/>
  <c r="BX6129" i="4" l="1"/>
  <c r="BY6130" i="4"/>
  <c r="BX6130" i="4" l="1"/>
  <c r="BY6131" i="4"/>
  <c r="BX6131" i="4" l="1"/>
  <c r="BY6132" i="4"/>
  <c r="BY6133" i="4" l="1"/>
  <c r="BX6132" i="4"/>
  <c r="BY6134" i="4" l="1"/>
  <c r="BX6133" i="4"/>
  <c r="BX6134" i="4" l="1"/>
  <c r="BY6135" i="4"/>
  <c r="BX6135" i="4" l="1"/>
  <c r="BY6136" i="4"/>
  <c r="BY6137" i="4" l="1"/>
  <c r="BX6136" i="4"/>
  <c r="BX6137" i="4" l="1"/>
  <c r="BY6138" i="4"/>
  <c r="BX6138" i="4" l="1"/>
  <c r="BY6139" i="4"/>
  <c r="BY6140" i="4" l="1"/>
  <c r="BX6139" i="4"/>
  <c r="BX6140" i="4" l="1"/>
  <c r="BY6141" i="4"/>
  <c r="BY6142" i="4" l="1"/>
  <c r="BX6141" i="4"/>
  <c r="BX6142" i="4" l="1"/>
  <c r="BY6143" i="4"/>
  <c r="BX6143" i="4" l="1"/>
  <c r="BY6144" i="4"/>
  <c r="BX6144" i="4" l="1"/>
  <c r="BY6145" i="4"/>
  <c r="BX6145" i="4" l="1"/>
  <c r="BY6146" i="4"/>
  <c r="BX6146" i="4" l="1"/>
  <c r="BY6147" i="4"/>
  <c r="BX6147" i="4" l="1"/>
  <c r="BY6148" i="4"/>
  <c r="BY6149" i="4" l="1"/>
  <c r="BX6148" i="4"/>
  <c r="BY6150" i="4" l="1"/>
  <c r="BX6149" i="4"/>
  <c r="BX6150" i="4" l="1"/>
  <c r="BY6151" i="4"/>
  <c r="BX6151" i="4" l="1"/>
  <c r="BY6152" i="4"/>
  <c r="BY6153" i="4" l="1"/>
  <c r="BX6152" i="4"/>
  <c r="BX6153" i="4" l="1"/>
  <c r="BY6154" i="4"/>
  <c r="BX6154" i="4" l="1"/>
  <c r="BY6155" i="4"/>
  <c r="BX6155" i="4" l="1"/>
  <c r="BY6156" i="4"/>
  <c r="BX6156" i="4" l="1"/>
  <c r="BY6157" i="4"/>
  <c r="BX6157" i="4" l="1"/>
  <c r="BY6158" i="4"/>
  <c r="BX6158" i="4" l="1"/>
  <c r="BY6159" i="4"/>
  <c r="BX6159" i="4" l="1"/>
  <c r="BY6160" i="4"/>
  <c r="BX6160" i="4" l="1"/>
  <c r="BY6161" i="4"/>
  <c r="BY6162" i="4" l="1"/>
  <c r="BX6161" i="4"/>
  <c r="BY6163" i="4" l="1"/>
  <c r="BX6162" i="4"/>
  <c r="BX6163" i="4" l="1"/>
  <c r="BY6164" i="4"/>
  <c r="BY6165" i="4" l="1"/>
  <c r="BX6164" i="4"/>
  <c r="BY6166" i="4" l="1"/>
  <c r="BX6165" i="4"/>
  <c r="BX6166" i="4" l="1"/>
  <c r="BY6167" i="4"/>
  <c r="BX6167" i="4" l="1"/>
  <c r="BY6168" i="4"/>
  <c r="BY6169" i="4" l="1"/>
  <c r="BX6168" i="4"/>
  <c r="BX6169" i="4" l="1"/>
  <c r="BY6170" i="4"/>
  <c r="BX6170" i="4" l="1"/>
  <c r="BY6171" i="4"/>
  <c r="BX6171" i="4" l="1"/>
  <c r="BY6172" i="4"/>
  <c r="BX6172" i="4" l="1"/>
  <c r="BY6173" i="4"/>
  <c r="BX6173" i="4" l="1"/>
  <c r="BY6174" i="4"/>
  <c r="BX6174" i="4" l="1"/>
  <c r="BY6175" i="4"/>
  <c r="BX6175" i="4" l="1"/>
  <c r="BY6176" i="4"/>
  <c r="BY6177" i="4" l="1"/>
  <c r="BX6176" i="4"/>
  <c r="BY6178" i="4" l="1"/>
  <c r="BX6177" i="4"/>
  <c r="BX6178" i="4" l="1"/>
  <c r="BY6179" i="4"/>
  <c r="BX6179" i="4" l="1"/>
  <c r="BY6180" i="4"/>
  <c r="BY6181" i="4" l="1"/>
  <c r="BX6180" i="4"/>
  <c r="BY6182" i="4" l="1"/>
  <c r="BX6181" i="4"/>
  <c r="BX6182" i="4" l="1"/>
  <c r="BY6183" i="4"/>
  <c r="BX6183" i="4" l="1"/>
  <c r="BY6184" i="4"/>
  <c r="BY6185" i="4" l="1"/>
  <c r="BX6184" i="4"/>
  <c r="BX6185" i="4" l="1"/>
  <c r="BY6186" i="4"/>
  <c r="BY6187" i="4" l="1"/>
  <c r="BX6186" i="4"/>
  <c r="BX6187" i="4" l="1"/>
  <c r="BY6188" i="4"/>
  <c r="BX6188" i="4" l="1"/>
  <c r="BY6189" i="4"/>
  <c r="BX6189" i="4" l="1"/>
  <c r="BY6190" i="4"/>
  <c r="BX6190" i="4" l="1"/>
  <c r="BY6191" i="4"/>
  <c r="BX6191" i="4" l="1"/>
  <c r="BY6192" i="4"/>
  <c r="BX6192" i="4" l="1"/>
  <c r="BY6193" i="4"/>
  <c r="BX6193" i="4" l="1"/>
  <c r="BY6194" i="4"/>
  <c r="BX6194" i="4" l="1"/>
  <c r="BY6195" i="4"/>
  <c r="BX6195" i="4" l="1"/>
  <c r="BY6196" i="4"/>
  <c r="BY6197" i="4" l="1"/>
  <c r="BX6196" i="4"/>
  <c r="BY6198" i="4" l="1"/>
  <c r="BX6197" i="4"/>
  <c r="BX6198" i="4" l="1"/>
  <c r="BY6199" i="4"/>
  <c r="BX6199" i="4" l="1"/>
  <c r="BY6200" i="4"/>
  <c r="BY6201" i="4" l="1"/>
  <c r="BX6200" i="4"/>
  <c r="BX6201" i="4" l="1"/>
  <c r="BY6202" i="4"/>
  <c r="BX6202" i="4" l="1"/>
  <c r="BY6203" i="4"/>
  <c r="BX6203" i="4" l="1"/>
  <c r="BY6204" i="4"/>
  <c r="BX6204" i="4" l="1"/>
  <c r="BY6205" i="4"/>
  <c r="BX6205" i="4" l="1"/>
  <c r="BY6206" i="4"/>
  <c r="BY6207" i="4" l="1"/>
  <c r="BX6206" i="4"/>
  <c r="BX6207" i="4" l="1"/>
  <c r="BY6208" i="4"/>
  <c r="BX6208" i="4" l="1"/>
  <c r="BY6209" i="4"/>
  <c r="BX6209" i="4" l="1"/>
  <c r="BY6210" i="4"/>
  <c r="BX6210" i="4" l="1"/>
  <c r="BY6211" i="4"/>
  <c r="BX6211" i="4" l="1"/>
  <c r="BY6212" i="4"/>
  <c r="BY6213" i="4" l="1"/>
  <c r="BX6212" i="4"/>
  <c r="BY6214" i="4" l="1"/>
  <c r="BX6213" i="4"/>
  <c r="BX6214" i="4" l="1"/>
  <c r="BY6215" i="4"/>
  <c r="BX6215" i="4" l="1"/>
  <c r="BY6216" i="4"/>
  <c r="BY6217" i="4" l="1"/>
  <c r="BX6216" i="4"/>
  <c r="BX6217" i="4" l="1"/>
  <c r="BY6218" i="4"/>
  <c r="BY6219" i="4" l="1"/>
  <c r="BX6218" i="4"/>
  <c r="BX6219" i="4" l="1"/>
  <c r="BY6220" i="4"/>
  <c r="BX6220" i="4" l="1"/>
  <c r="BY6221" i="4"/>
  <c r="BX6221" i="4" l="1"/>
  <c r="BY6222" i="4"/>
  <c r="BX6222" i="4" l="1"/>
  <c r="BY6223" i="4"/>
  <c r="BX6223" i="4" l="1"/>
  <c r="BY6224" i="4"/>
  <c r="BX6224" i="4" l="1"/>
  <c r="BY6225" i="4"/>
  <c r="BX6225" i="4" l="1"/>
  <c r="BY6226" i="4"/>
  <c r="BY6227" i="4" l="1"/>
  <c r="BX6226" i="4"/>
  <c r="BX6227" i="4" l="1"/>
  <c r="BY6228" i="4"/>
  <c r="BY6229" i="4" l="1"/>
  <c r="BX6228" i="4"/>
  <c r="BY6230" i="4" l="1"/>
  <c r="BX6229" i="4"/>
  <c r="BX6230" i="4" l="1"/>
  <c r="BY6231" i="4"/>
  <c r="BX6231" i="4" l="1"/>
  <c r="BY6232" i="4"/>
  <c r="BY6233" i="4" l="1"/>
  <c r="BX6232" i="4"/>
  <c r="BX6233" i="4" l="1"/>
  <c r="BY6234" i="4"/>
  <c r="BX6234" i="4" l="1"/>
  <c r="BY6235" i="4"/>
  <c r="BX6235" i="4" l="1"/>
  <c r="BY6236" i="4"/>
  <c r="BX6236" i="4" l="1"/>
  <c r="BY6237" i="4"/>
  <c r="BX6237" i="4" l="1"/>
  <c r="BY6238" i="4"/>
  <c r="BX6238" i="4" l="1"/>
  <c r="BY6239" i="4"/>
  <c r="BX6239" i="4" l="1"/>
  <c r="BY6240" i="4"/>
  <c r="BX6240" i="4" l="1"/>
  <c r="BY6241" i="4"/>
  <c r="BX6241" i="4" l="1"/>
  <c r="BY6242" i="4"/>
  <c r="BX6242" i="4" l="1"/>
  <c r="BY6243" i="4"/>
  <c r="BX6243" i="4" l="1"/>
  <c r="BY6244" i="4"/>
  <c r="BY6245" i="4" l="1"/>
  <c r="BX6244" i="4"/>
  <c r="BY6246" i="4" l="1"/>
  <c r="BX6245" i="4"/>
  <c r="BX6246" i="4" l="1"/>
  <c r="BY6247" i="4"/>
  <c r="BX6247" i="4" l="1"/>
  <c r="BY6248" i="4"/>
  <c r="BY6249" i="4" l="1"/>
  <c r="BX6248" i="4"/>
  <c r="BX6249" i="4" l="1"/>
  <c r="BY6250" i="4"/>
  <c r="BY6251" i="4" l="1"/>
  <c r="BX6250" i="4"/>
  <c r="BX6251" i="4" l="1"/>
  <c r="BY6252" i="4"/>
  <c r="BX6252" i="4" l="1"/>
  <c r="BY6253" i="4"/>
  <c r="BX6253" i="4" l="1"/>
  <c r="BY6254" i="4"/>
  <c r="BX6254" i="4" l="1"/>
  <c r="BY6255" i="4"/>
  <c r="BX6255" i="4" l="1"/>
  <c r="BY6256" i="4"/>
  <c r="BX6256" i="4" l="1"/>
  <c r="BY6257" i="4"/>
  <c r="BX6257" i="4" l="1"/>
  <c r="BY6258" i="4"/>
  <c r="BX6258" i="4" l="1"/>
  <c r="BY6259" i="4"/>
  <c r="BX6259" i="4" l="1"/>
  <c r="BY6260" i="4"/>
  <c r="BY6261" i="4" l="1"/>
  <c r="BX6260" i="4"/>
  <c r="BY6262" i="4" l="1"/>
  <c r="BX6261" i="4"/>
  <c r="BX6262" i="4" l="1"/>
  <c r="BY6263" i="4"/>
  <c r="BX6263" i="4" l="1"/>
  <c r="BY6264" i="4"/>
  <c r="BX6264" i="4" l="1"/>
  <c r="BY6265" i="4"/>
  <c r="BX6265" i="4" l="1"/>
  <c r="BY6266" i="4"/>
  <c r="BX6266" i="4" l="1"/>
  <c r="BY6267" i="4"/>
  <c r="BX6267" i="4" l="1"/>
  <c r="BY6268" i="4"/>
  <c r="BX6268" i="4" l="1"/>
  <c r="BY6269" i="4"/>
  <c r="BY6270" i="4" l="1"/>
  <c r="BX6269" i="4"/>
  <c r="BY6271" i="4" l="1"/>
  <c r="BX6270" i="4"/>
  <c r="BX6271" i="4" l="1"/>
  <c r="BY6272" i="4"/>
  <c r="BX6272" i="4" l="1"/>
  <c r="BY6273" i="4"/>
  <c r="BX6273" i="4" l="1"/>
  <c r="BY6274" i="4"/>
  <c r="BX6274" i="4" l="1"/>
  <c r="BY6275" i="4"/>
  <c r="BX6275" i="4" l="1"/>
  <c r="BY6276" i="4"/>
  <c r="BY6277" i="4" l="1"/>
  <c r="BX6276" i="4"/>
  <c r="BY6278" i="4" l="1"/>
  <c r="BX6277" i="4"/>
  <c r="BX6278" i="4" l="1"/>
  <c r="BY6279" i="4"/>
  <c r="BX6279" i="4" l="1"/>
  <c r="BY6280" i="4"/>
  <c r="BX6280" i="4" l="1"/>
  <c r="BY6281" i="4"/>
  <c r="BX6281" i="4" l="1"/>
  <c r="BY6282" i="4"/>
  <c r="BX6282" i="4" l="1"/>
  <c r="BY6283" i="4"/>
  <c r="BX6283" i="4" l="1"/>
  <c r="BY6284" i="4"/>
  <c r="BY6285" i="4" l="1"/>
  <c r="BX6284" i="4"/>
  <c r="BX6285" i="4" l="1"/>
  <c r="BY6286" i="4"/>
  <c r="BX6286" i="4" l="1"/>
  <c r="BY6287" i="4"/>
  <c r="BX6287" i="4" l="1"/>
  <c r="BY6288" i="4"/>
  <c r="BX6288" i="4" l="1"/>
  <c r="BY6289" i="4"/>
  <c r="BY6290" i="4" l="1"/>
  <c r="BX6289" i="4"/>
  <c r="BX6290" i="4" l="1"/>
  <c r="BY6291" i="4"/>
  <c r="BX6291" i="4" l="1"/>
  <c r="BY6292" i="4"/>
  <c r="BY6293" i="4" l="1"/>
  <c r="BX6292" i="4"/>
  <c r="BY6294" i="4" l="1"/>
  <c r="BX6293" i="4"/>
  <c r="BX6294" i="4" l="1"/>
  <c r="BY6295" i="4"/>
  <c r="BX6295" i="4" l="1"/>
  <c r="BY6296" i="4"/>
  <c r="BX6296" i="4" l="1"/>
  <c r="BY6297" i="4"/>
  <c r="BX6297" i="4" l="1"/>
  <c r="BY6298" i="4"/>
  <c r="BX6298" i="4" l="1"/>
  <c r="BY6299" i="4"/>
  <c r="BX6299" i="4" l="1"/>
  <c r="BY6300" i="4"/>
  <c r="BX6300" i="4" l="1"/>
  <c r="BY6301" i="4"/>
  <c r="BX6301" i="4" l="1"/>
  <c r="BY6302" i="4"/>
  <c r="BX6302" i="4" l="1"/>
  <c r="BY6303" i="4"/>
  <c r="BX6303" i="4" l="1"/>
  <c r="BY6304" i="4"/>
  <c r="BX6304" i="4" l="1"/>
  <c r="BY6305" i="4"/>
  <c r="BX6305" i="4" l="1"/>
  <c r="BY6306" i="4"/>
  <c r="BX6306" i="4" l="1"/>
  <c r="BY6307" i="4"/>
  <c r="BX6307" i="4" l="1"/>
  <c r="BY6308" i="4"/>
  <c r="BY6309" i="4" l="1"/>
  <c r="BX6308" i="4"/>
  <c r="BY6310" i="4" l="1"/>
  <c r="BX6309" i="4"/>
  <c r="BX6310" i="4" l="1"/>
  <c r="BY6311" i="4"/>
  <c r="BX6311" i="4" l="1"/>
  <c r="BY6312" i="4"/>
  <c r="BX6312" i="4" l="1"/>
  <c r="BY6313" i="4"/>
  <c r="BX6313" i="4" l="1"/>
  <c r="BY6314" i="4"/>
  <c r="BX6314" i="4" l="1"/>
  <c r="BY6315" i="4"/>
  <c r="BX6315" i="4" l="1"/>
  <c r="BY6316" i="4"/>
  <c r="BX6316" i="4" l="1"/>
  <c r="BY6317" i="4"/>
  <c r="BX6317" i="4" l="1"/>
  <c r="BY6318" i="4"/>
  <c r="BX6318" i="4" l="1"/>
  <c r="BY6319" i="4"/>
  <c r="BX6319" i="4" l="1"/>
  <c r="BY6320" i="4"/>
  <c r="BY6321" i="4" l="1"/>
  <c r="BX6320" i="4"/>
  <c r="BX6321" i="4" l="1"/>
  <c r="BY6322" i="4"/>
  <c r="BX6322" i="4" l="1"/>
  <c r="BY6323" i="4"/>
  <c r="BX6323" i="4" l="1"/>
  <c r="BY6324" i="4"/>
  <c r="BY6325" i="4" l="1"/>
  <c r="BX6324" i="4"/>
  <c r="BY6326" i="4" l="1"/>
  <c r="BX6325" i="4"/>
  <c r="BX6326" i="4" l="1"/>
  <c r="BY6327" i="4"/>
  <c r="BX6327" i="4" l="1"/>
  <c r="BY6328" i="4"/>
  <c r="BX6328" i="4" l="1"/>
  <c r="BY6329" i="4"/>
  <c r="BX6329" i="4" l="1"/>
  <c r="BY6330" i="4"/>
  <c r="BX6330" i="4" l="1"/>
  <c r="BY6331" i="4"/>
  <c r="BY6332" i="4" l="1"/>
  <c r="BX6331" i="4"/>
  <c r="BY6333" i="4" l="1"/>
  <c r="BX6332" i="4"/>
  <c r="BX6333" i="4" l="1"/>
  <c r="BY6334" i="4"/>
  <c r="BX6334" i="4" l="1"/>
  <c r="BY6335" i="4"/>
  <c r="BX6335" i="4" l="1"/>
  <c r="BY6336" i="4"/>
  <c r="BX6336" i="4" l="1"/>
  <c r="BY6337" i="4"/>
  <c r="BX6337" i="4" l="1"/>
  <c r="BY6338" i="4"/>
  <c r="BX6338" i="4" l="1"/>
  <c r="BY6339" i="4"/>
  <c r="BX6339" i="4" l="1"/>
  <c r="BY6340" i="4"/>
  <c r="BX6340" i="4" l="1"/>
  <c r="BY6341" i="4"/>
  <c r="BY6342" i="4" l="1"/>
  <c r="BX6341" i="4"/>
  <c r="BX6342" i="4" l="1"/>
  <c r="BY6343" i="4"/>
  <c r="BX6343" i="4" l="1"/>
  <c r="BY6344" i="4"/>
  <c r="BX6344" i="4" l="1"/>
  <c r="BY6345" i="4"/>
  <c r="BX6345" i="4" l="1"/>
  <c r="BY6346" i="4"/>
  <c r="BX6346" i="4" l="1"/>
  <c r="BY6347" i="4"/>
  <c r="BX6347" i="4" l="1"/>
  <c r="BY6348" i="4"/>
  <c r="BX6348" i="4" l="1"/>
  <c r="BY6349" i="4"/>
  <c r="BY6350" i="4" l="1"/>
  <c r="BX6349" i="4"/>
  <c r="BY6351" i="4" l="1"/>
  <c r="BX6350" i="4"/>
  <c r="BY6352" i="4" l="1"/>
  <c r="BX6351" i="4"/>
  <c r="BX6352" i="4" l="1"/>
  <c r="BY6353" i="4"/>
  <c r="BX6353" i="4" l="1"/>
  <c r="BY6354" i="4"/>
  <c r="BX6354" i="4" l="1"/>
  <c r="BY6355" i="4"/>
  <c r="BX6355" i="4" l="1"/>
  <c r="BY6356" i="4"/>
  <c r="BX6356" i="4" l="1"/>
  <c r="BY6357" i="4"/>
  <c r="BY6358" i="4" l="1"/>
  <c r="BX6357" i="4"/>
  <c r="BX6358" i="4" l="1"/>
  <c r="BY6359" i="4"/>
  <c r="BX6359" i="4" l="1"/>
  <c r="BY6360" i="4"/>
  <c r="BX6360" i="4" l="1"/>
  <c r="BY6361" i="4"/>
  <c r="BX6361" i="4" l="1"/>
  <c r="BY6362" i="4"/>
  <c r="BX6362" i="4" l="1"/>
  <c r="BY6363" i="4"/>
  <c r="BX6363" i="4" l="1"/>
  <c r="BY6364" i="4"/>
  <c r="BX6364" i="4" l="1"/>
  <c r="BY6365" i="4"/>
  <c r="BX6365" i="4" l="1"/>
  <c r="BY6366" i="4"/>
  <c r="BX6366" i="4" l="1"/>
  <c r="BY6367" i="4"/>
  <c r="BX6367" i="4" l="1"/>
  <c r="BY6368" i="4"/>
  <c r="BX6368" i="4" l="1"/>
  <c r="BY6369" i="4"/>
  <c r="BY6370" i="4" l="1"/>
  <c r="BX6369" i="4"/>
  <c r="BY6371" i="4" l="1"/>
  <c r="BX6370" i="4"/>
  <c r="BX6371" i="4" l="1"/>
  <c r="BY6372" i="4"/>
  <c r="BX6372" i="4" l="1"/>
  <c r="BY6373" i="4"/>
  <c r="BX6373" i="4" l="1"/>
  <c r="BY6374" i="4"/>
  <c r="BX6374" i="4" l="1"/>
  <c r="BY6375" i="4"/>
  <c r="BX6375" i="4" l="1"/>
  <c r="BY6376" i="4"/>
  <c r="BX6376" i="4" l="1"/>
  <c r="BY6377" i="4"/>
  <c r="BX6377" i="4" l="1"/>
  <c r="BY6378" i="4"/>
  <c r="BX6378" i="4" l="1"/>
  <c r="BY6379" i="4"/>
  <c r="BX6379" i="4" l="1"/>
  <c r="BY6380" i="4"/>
  <c r="BX6380" i="4" l="1"/>
  <c r="BY6381" i="4"/>
  <c r="BY6382" i="4" l="1"/>
  <c r="BX6381" i="4"/>
  <c r="BX6382" i="4" l="1"/>
  <c r="BY6383" i="4"/>
  <c r="BX6383" i="4" l="1"/>
  <c r="BY6384" i="4"/>
  <c r="BX6384" i="4" l="1"/>
  <c r="BY6385" i="4"/>
  <c r="BY6386" i="4" l="1"/>
  <c r="BX6385" i="4"/>
  <c r="BY6387" i="4" l="1"/>
  <c r="BX6386" i="4"/>
  <c r="BX6387" i="4" l="1"/>
  <c r="BY6388" i="4"/>
  <c r="BX6388" i="4" l="1"/>
  <c r="BY6389" i="4"/>
  <c r="BX6389" i="4" l="1"/>
  <c r="BY6390" i="4"/>
  <c r="BX6390" i="4" l="1"/>
  <c r="BY6391" i="4"/>
  <c r="BX6391" i="4" l="1"/>
  <c r="BY6392" i="4"/>
  <c r="BX6392" i="4" l="1"/>
  <c r="BY6393" i="4"/>
  <c r="BX6393" i="4" l="1"/>
  <c r="BY6394" i="4"/>
  <c r="BX6394" i="4" l="1"/>
  <c r="BY6395" i="4"/>
  <c r="BX6395" i="4" l="1"/>
  <c r="BY6396" i="4"/>
  <c r="BX6396" i="4" l="1"/>
  <c r="BY6397" i="4"/>
  <c r="BX6397" i="4" l="1"/>
  <c r="BY6398" i="4"/>
  <c r="BY6399" i="4" l="1"/>
  <c r="BX6398" i="4"/>
  <c r="BY6400" i="4" l="1"/>
  <c r="BX6399" i="4"/>
  <c r="BX6400" i="4" l="1"/>
  <c r="BY6401" i="4"/>
  <c r="BY6402" i="4" l="1"/>
  <c r="BX6401" i="4"/>
  <c r="BY6403" i="4" l="1"/>
  <c r="BX6402" i="4"/>
  <c r="BX6403" i="4" l="1"/>
  <c r="BY6404" i="4"/>
  <c r="BX6404" i="4" l="1"/>
  <c r="BY6405" i="4"/>
  <c r="BX6405" i="4" l="1"/>
  <c r="BY6406" i="4"/>
  <c r="BX6406" i="4" l="1"/>
  <c r="BY6407" i="4"/>
  <c r="BX6407" i="4" l="1"/>
  <c r="BY6408" i="4"/>
  <c r="BX6408" i="4" l="1"/>
  <c r="BY6409" i="4"/>
  <c r="BX6409" i="4" l="1"/>
  <c r="BY6410" i="4"/>
  <c r="BY6411" i="4" l="1"/>
  <c r="BX6410" i="4"/>
  <c r="BX6411" i="4" l="1"/>
  <c r="BY6412" i="4"/>
  <c r="BX6412" i="4" l="1"/>
  <c r="BY6413" i="4"/>
  <c r="BX6413" i="4" l="1"/>
  <c r="BY6414" i="4"/>
  <c r="BX6414" i="4" l="1"/>
  <c r="BY6415" i="4"/>
  <c r="BX6415" i="4" l="1"/>
  <c r="BY6416" i="4"/>
  <c r="BX6416" i="4" l="1"/>
  <c r="BY6417" i="4"/>
  <c r="BY6418" i="4" l="1"/>
  <c r="BX6417" i="4"/>
  <c r="BY6419" i="4" l="1"/>
  <c r="BX6418" i="4"/>
  <c r="BX6419" i="4" l="1"/>
  <c r="BY6420" i="4"/>
  <c r="BX6420" i="4" l="1"/>
  <c r="BY6421" i="4"/>
  <c r="BX6421" i="4" l="1"/>
  <c r="BY6422" i="4"/>
  <c r="BX6422" i="4" l="1"/>
  <c r="BY6423" i="4"/>
  <c r="BX6423" i="4" l="1"/>
  <c r="BY6424" i="4"/>
  <c r="BX6424" i="4" l="1"/>
  <c r="BY6425" i="4"/>
  <c r="BX6425" i="4" l="1"/>
  <c r="BY6426" i="4"/>
  <c r="BX6426" i="4" l="1"/>
  <c r="BY6427" i="4"/>
  <c r="BX6427" i="4" l="1"/>
  <c r="BY6428" i="4"/>
  <c r="BX6428" i="4" l="1"/>
  <c r="BY6429" i="4"/>
  <c r="BX6429" i="4" l="1"/>
  <c r="BY6430" i="4"/>
  <c r="BX6430" i="4" l="1"/>
  <c r="BY6431" i="4"/>
  <c r="BX6431" i="4" l="1"/>
  <c r="BY6432" i="4"/>
  <c r="BY6433" i="4" l="1"/>
  <c r="BX6432" i="4"/>
  <c r="BY6434" i="4" l="1"/>
  <c r="BX6433" i="4"/>
  <c r="BY6435" i="4" l="1"/>
  <c r="BX6434" i="4"/>
  <c r="BX6435" i="4" l="1"/>
  <c r="BY6436" i="4"/>
  <c r="BX6436" i="4" l="1"/>
  <c r="BY6437" i="4"/>
  <c r="BX6437" i="4" l="1"/>
  <c r="BY6438" i="4"/>
  <c r="BX6438" i="4" l="1"/>
  <c r="BY6439" i="4"/>
  <c r="BX6439" i="4" l="1"/>
  <c r="BY6440" i="4"/>
  <c r="BX6440" i="4" l="1"/>
  <c r="BY6441" i="4"/>
  <c r="BX6441" i="4" l="1"/>
  <c r="BY6442" i="4"/>
  <c r="BX6442" i="4" l="1"/>
  <c r="BY6443" i="4"/>
  <c r="BX6443" i="4" l="1"/>
  <c r="BY6444" i="4"/>
  <c r="BX6444" i="4" l="1"/>
  <c r="BY6445" i="4"/>
  <c r="BX6445" i="4" l="1"/>
  <c r="BY6446" i="4"/>
  <c r="BX6446" i="4" l="1"/>
  <c r="BY6447" i="4"/>
  <c r="BX6447" i="4" l="1"/>
  <c r="BY6448" i="4"/>
  <c r="BX6448" i="4" l="1"/>
  <c r="BY6449" i="4"/>
  <c r="BY6450" i="4" l="1"/>
  <c r="BX6449" i="4"/>
  <c r="BY6451" i="4" l="1"/>
  <c r="BX6450" i="4"/>
  <c r="BX6451" i="4" l="1"/>
  <c r="BY6452" i="4"/>
  <c r="BX6452" i="4" l="1"/>
  <c r="BY6453" i="4"/>
  <c r="BX6453" i="4" l="1"/>
  <c r="BY6454" i="4"/>
  <c r="BX6454" i="4" l="1"/>
  <c r="BY6455" i="4"/>
  <c r="BX6455" i="4" l="1"/>
  <c r="BY6456" i="4"/>
  <c r="BX6456" i="4" l="1"/>
  <c r="BY6457" i="4"/>
  <c r="BX6457" i="4" l="1"/>
  <c r="BY6458" i="4"/>
  <c r="BX6458" i="4" l="1"/>
  <c r="BY6459" i="4"/>
  <c r="BX6459" i="4" l="1"/>
  <c r="BY6460" i="4"/>
  <c r="BX6460" i="4" l="1"/>
  <c r="BY6461" i="4"/>
  <c r="BY6462" i="4" l="1"/>
  <c r="BX6461" i="4"/>
  <c r="BY6463" i="4" l="1"/>
  <c r="BX6462" i="4"/>
  <c r="BX6463" i="4" l="1"/>
  <c r="BY6464" i="4"/>
  <c r="BX6464" i="4" l="1"/>
  <c r="BY6465" i="4"/>
  <c r="BY6466" i="4" l="1"/>
  <c r="BX6465" i="4"/>
  <c r="BY6467" i="4" l="1"/>
  <c r="BX6466" i="4"/>
  <c r="BX6467" i="4" l="1"/>
  <c r="BY6468" i="4"/>
  <c r="BX6468" i="4" l="1"/>
  <c r="BY6469" i="4"/>
  <c r="BX6469" i="4" l="1"/>
  <c r="BY6470" i="4"/>
  <c r="BX6470" i="4" l="1"/>
  <c r="BY6471" i="4"/>
  <c r="BX6471" i="4" l="1"/>
  <c r="BY6472" i="4"/>
  <c r="BX6472" i="4" l="1"/>
  <c r="BY6473" i="4"/>
  <c r="BX6473" i="4" l="1"/>
  <c r="BY6474" i="4"/>
  <c r="BX6474" i="4" l="1"/>
  <c r="BY6475" i="4"/>
  <c r="BX6475" i="4" l="1"/>
  <c r="BY6476" i="4"/>
  <c r="BX6476" i="4" l="1"/>
  <c r="BY6477" i="4"/>
  <c r="BX6477" i="4" l="1"/>
  <c r="BY6478" i="4"/>
  <c r="BX6478" i="4" l="1"/>
  <c r="BY6479" i="4"/>
  <c r="BX6479" i="4" l="1"/>
  <c r="BY6480" i="4"/>
  <c r="BX6480" i="4" l="1"/>
  <c r="BY6481" i="4"/>
  <c r="BY6482" i="4" l="1"/>
  <c r="BX6481" i="4"/>
  <c r="BY6483" i="4" l="1"/>
  <c r="BX6482" i="4"/>
  <c r="BX6483" i="4" l="1"/>
  <c r="BY6484" i="4"/>
  <c r="BX6484" i="4" l="1"/>
  <c r="BY6485" i="4"/>
  <c r="BX6485" i="4" l="1"/>
  <c r="BY6486" i="4"/>
  <c r="BX6486" i="4" l="1"/>
  <c r="BY6487" i="4"/>
  <c r="BX6487" i="4" l="1"/>
  <c r="BY6488" i="4"/>
  <c r="BX6488" i="4" l="1"/>
  <c r="BY6489" i="4"/>
  <c r="BX6489" i="4" l="1"/>
  <c r="BY6490" i="4"/>
  <c r="BY6491" i="4" l="1"/>
  <c r="BX6490" i="4"/>
  <c r="BY6492" i="4" l="1"/>
  <c r="BX6491" i="4"/>
  <c r="BX6492" i="4" l="1"/>
  <c r="BY6493" i="4"/>
  <c r="BX6493" i="4" l="1"/>
  <c r="BY6494" i="4"/>
  <c r="BX6494" i="4" l="1"/>
  <c r="BY6495" i="4"/>
  <c r="BX6495" i="4" l="1"/>
  <c r="BY6496" i="4"/>
  <c r="BX6496" i="4" l="1"/>
  <c r="BY6497" i="4"/>
  <c r="BY6498" i="4" l="1"/>
  <c r="BX6497" i="4"/>
  <c r="BY6499" i="4" l="1"/>
  <c r="BX6498" i="4"/>
  <c r="BX6499" i="4" l="1"/>
  <c r="BY6500" i="4"/>
  <c r="BX6500" i="4" l="1"/>
  <c r="BY6501" i="4"/>
  <c r="BX6501" i="4" l="1"/>
  <c r="BY6502" i="4"/>
  <c r="BX6502" i="4" l="1"/>
  <c r="BY6503" i="4"/>
  <c r="BX6503" i="4" l="1"/>
  <c r="BY6504" i="4"/>
  <c r="BX6504" i="4" l="1"/>
  <c r="BY6505" i="4"/>
  <c r="BY6506" i="4" l="1"/>
  <c r="BX6505" i="4"/>
  <c r="BX6506" i="4" l="1"/>
  <c r="BY6507" i="4"/>
  <c r="BX6507" i="4" l="1"/>
  <c r="BY6508" i="4"/>
  <c r="BX6508" i="4" l="1"/>
  <c r="BY6509" i="4"/>
  <c r="BX6509" i="4" l="1"/>
  <c r="BY6510" i="4"/>
  <c r="BX6510" i="4" l="1"/>
  <c r="BY6511" i="4"/>
  <c r="BX6511" i="4" l="1"/>
  <c r="BY6512" i="4"/>
  <c r="BX6512" i="4" l="1"/>
  <c r="BY6513" i="4"/>
  <c r="BY6514" i="4" l="1"/>
  <c r="BX6513" i="4"/>
  <c r="BY6515" i="4" l="1"/>
  <c r="BX6514" i="4"/>
  <c r="BX6515" i="4" l="1"/>
  <c r="BY6516" i="4"/>
  <c r="BX6516" i="4" l="1"/>
  <c r="BY6517" i="4"/>
  <c r="BX6517" i="4" l="1"/>
  <c r="BY6518" i="4"/>
  <c r="BX6518" i="4" l="1"/>
  <c r="BY6519" i="4"/>
  <c r="BX6519" i="4" l="1"/>
  <c r="BY6520" i="4"/>
  <c r="BX6520" i="4" l="1"/>
  <c r="BY6521" i="4"/>
  <c r="BX6521" i="4" l="1"/>
  <c r="BY6522" i="4"/>
  <c r="BX6522" i="4" l="1"/>
  <c r="BY6523" i="4"/>
  <c r="BX6523" i="4" l="1"/>
  <c r="BY6524" i="4"/>
  <c r="BX6524" i="4" l="1"/>
  <c r="BY6525" i="4"/>
  <c r="BX6525" i="4" l="1"/>
  <c r="BY6526" i="4"/>
  <c r="BX6526" i="4" l="1"/>
  <c r="BY6527" i="4"/>
  <c r="BX6527" i="4" l="1"/>
  <c r="BY6528" i="4"/>
  <c r="BX6528" i="4" l="1"/>
  <c r="BY6529" i="4"/>
  <c r="BY6530" i="4" l="1"/>
  <c r="BX6529" i="4"/>
  <c r="BY6531" i="4" l="1"/>
  <c r="BX6530" i="4"/>
  <c r="BX6531" i="4" l="1"/>
  <c r="BY6532" i="4"/>
  <c r="BX6532" i="4" l="1"/>
  <c r="BY6533" i="4"/>
  <c r="BX6533" i="4" l="1"/>
  <c r="BY6534" i="4"/>
  <c r="BX6534" i="4" l="1"/>
  <c r="BY6535" i="4"/>
  <c r="BX6535" i="4" l="1"/>
  <c r="BY6536" i="4"/>
  <c r="BX6536" i="4" l="1"/>
  <c r="BY6537" i="4"/>
  <c r="BX6537" i="4" l="1"/>
  <c r="BY6538" i="4"/>
  <c r="BX6538" i="4" l="1"/>
  <c r="BY6539" i="4"/>
  <c r="BX6539" i="4" l="1"/>
  <c r="BY6540" i="4"/>
  <c r="BY6541" i="4" l="1"/>
  <c r="BX6540" i="4"/>
  <c r="BX6541" i="4" l="1"/>
  <c r="BY6542" i="4"/>
  <c r="BY6543" i="4" l="1"/>
  <c r="BX6542" i="4"/>
  <c r="BX6543" i="4" l="1"/>
  <c r="BY6544" i="4"/>
  <c r="BX6544" i="4" l="1"/>
  <c r="BY6545" i="4"/>
  <c r="BY6546" i="4" l="1"/>
  <c r="BX6545" i="4"/>
  <c r="BY6547" i="4" l="1"/>
  <c r="BX6546" i="4"/>
  <c r="BX6547" i="4" l="1"/>
  <c r="BY6548" i="4"/>
  <c r="BX6548" i="4" l="1"/>
  <c r="BY6549" i="4"/>
  <c r="BX6549" i="4" l="1"/>
  <c r="BY6550" i="4"/>
  <c r="BX6550" i="4" l="1"/>
  <c r="BY6551" i="4"/>
  <c r="BX6551" i="4" l="1"/>
  <c r="BY6552" i="4"/>
  <c r="BX6552" i="4" l="1"/>
  <c r="BY6553" i="4"/>
  <c r="BX6553" i="4" l="1"/>
  <c r="BY6554" i="4"/>
  <c r="BX6554" i="4" l="1"/>
  <c r="BY6555" i="4"/>
  <c r="BX6555" i="4" l="1"/>
  <c r="BY6556" i="4"/>
  <c r="BX6556" i="4" l="1"/>
  <c r="BY6557" i="4"/>
  <c r="BX6557" i="4" l="1"/>
  <c r="BY6558" i="4"/>
  <c r="BX6558" i="4" l="1"/>
  <c r="BY6559" i="4"/>
  <c r="BX6559" i="4" l="1"/>
  <c r="BY6560" i="4"/>
  <c r="BX6560" i="4" l="1"/>
  <c r="BY6561" i="4"/>
  <c r="BY6562" i="4" l="1"/>
  <c r="BX6561" i="4"/>
  <c r="BY6563" i="4" l="1"/>
  <c r="BX6562" i="4"/>
  <c r="BX6563" i="4" l="1"/>
  <c r="BY6564" i="4"/>
  <c r="BX6564" i="4" l="1"/>
  <c r="BY6565" i="4"/>
  <c r="BX6565" i="4" l="1"/>
  <c r="BY6566" i="4"/>
  <c r="BX6566" i="4" l="1"/>
  <c r="BY6567" i="4"/>
  <c r="BX6567" i="4" l="1"/>
  <c r="BY6568" i="4"/>
  <c r="BX6568" i="4" l="1"/>
  <c r="BY6569" i="4"/>
  <c r="BX6569" i="4" l="1"/>
  <c r="BY6570" i="4"/>
  <c r="BX6570" i="4" l="1"/>
  <c r="BY6571" i="4"/>
  <c r="BY6572" i="4" l="1"/>
  <c r="BX6571" i="4"/>
  <c r="BX6572" i="4" l="1"/>
  <c r="BY6573" i="4"/>
  <c r="BX6573" i="4" l="1"/>
  <c r="BY6574" i="4"/>
  <c r="BX6574" i="4" l="1"/>
  <c r="BY6575" i="4"/>
  <c r="BX6575" i="4" l="1"/>
  <c r="BY6576" i="4"/>
  <c r="BX6576" i="4" l="1"/>
  <c r="BY6577" i="4"/>
  <c r="BY6578" i="4" l="1"/>
  <c r="BX6577" i="4"/>
  <c r="BY6579" i="4" l="1"/>
  <c r="BX6578" i="4"/>
  <c r="BX6579" i="4" l="1"/>
  <c r="BY6580" i="4"/>
  <c r="BX6580" i="4" l="1"/>
  <c r="BY6581" i="4"/>
  <c r="BX6581" i="4" l="1"/>
  <c r="BY6582" i="4"/>
  <c r="BX6582" i="4" l="1"/>
  <c r="BY6583" i="4"/>
  <c r="BX6583" i="4" l="1"/>
  <c r="BY6584" i="4"/>
  <c r="BX6584" i="4" l="1"/>
  <c r="BY6585" i="4"/>
  <c r="BX6585" i="4" l="1"/>
  <c r="BY6586" i="4"/>
  <c r="BX6586" i="4" l="1"/>
  <c r="BY6587" i="4"/>
  <c r="BX6587" i="4" l="1"/>
  <c r="BY6588" i="4"/>
  <c r="BY6589" i="4" l="1"/>
  <c r="BX6588" i="4"/>
  <c r="BY6590" i="4" l="1"/>
  <c r="BX6589" i="4"/>
  <c r="BX6590" i="4" l="1"/>
  <c r="BY6591" i="4"/>
  <c r="BX6591" i="4" l="1"/>
  <c r="BY6592" i="4"/>
  <c r="BX6592" i="4" l="1"/>
  <c r="BY6593" i="4"/>
  <c r="BY6594" i="4" l="1"/>
  <c r="BX6593" i="4"/>
  <c r="BY6595" i="4" l="1"/>
  <c r="BX6594" i="4"/>
  <c r="BX6595" i="4" l="1"/>
  <c r="BY6596" i="4"/>
  <c r="BX6596" i="4" l="1"/>
  <c r="BY6597" i="4"/>
  <c r="BX6597" i="4" l="1"/>
  <c r="BY6598" i="4"/>
  <c r="BX6598" i="4" l="1"/>
  <c r="BY6599" i="4"/>
  <c r="BX6599" i="4" l="1"/>
  <c r="BY6600" i="4"/>
  <c r="BX6600" i="4" l="1"/>
  <c r="BY6601" i="4"/>
  <c r="BX6601" i="4" l="1"/>
  <c r="BY6602" i="4"/>
  <c r="BX6602" i="4" l="1"/>
  <c r="BY6603" i="4"/>
  <c r="BX6603" i="4" l="1"/>
  <c r="BY6604" i="4"/>
  <c r="BX6604" i="4" l="1"/>
  <c r="BY6605" i="4"/>
  <c r="BX6605" i="4" l="1"/>
  <c r="BY6606" i="4"/>
  <c r="BX6606" i="4" l="1"/>
  <c r="BY6607" i="4"/>
  <c r="BX6607" i="4" l="1"/>
  <c r="BY6608" i="4"/>
  <c r="BX6608" i="4" l="1"/>
  <c r="BY6609" i="4"/>
  <c r="BY6610" i="4" l="1"/>
  <c r="BX6609" i="4"/>
  <c r="BY6611" i="4" l="1"/>
  <c r="BX6610" i="4"/>
  <c r="BX6611" i="4" l="1"/>
  <c r="BY6612" i="4"/>
  <c r="BX6612" i="4" l="1"/>
  <c r="BY6613" i="4"/>
  <c r="BX6613" i="4" l="1"/>
  <c r="BY6614" i="4"/>
  <c r="BX6614" i="4" l="1"/>
  <c r="BY6615" i="4"/>
  <c r="BX6615" i="4" l="1"/>
  <c r="BY6616" i="4"/>
  <c r="BX6616" i="4" l="1"/>
  <c r="BY6617" i="4"/>
  <c r="BX6617" i="4" l="1"/>
  <c r="BY6618" i="4"/>
  <c r="BX6618" i="4" l="1"/>
  <c r="BY6619" i="4"/>
  <c r="BX6619" i="4" l="1"/>
  <c r="BY6620" i="4"/>
  <c r="BX6620" i="4" l="1"/>
  <c r="BY6621" i="4"/>
  <c r="BY6622" i="4" l="1"/>
  <c r="BX6621" i="4"/>
  <c r="BY6623" i="4" l="1"/>
  <c r="BX6622" i="4"/>
  <c r="BX6623" i="4" l="1"/>
  <c r="BY6624" i="4"/>
  <c r="BX6624" i="4" l="1"/>
  <c r="BY6625" i="4"/>
  <c r="BY6626" i="4" l="1"/>
  <c r="BX6625" i="4"/>
  <c r="BY6627" i="4" l="1"/>
  <c r="BX6626" i="4"/>
  <c r="BX6627" i="4" l="1"/>
  <c r="BY6628" i="4"/>
  <c r="BX6628" i="4" l="1"/>
  <c r="BY6629" i="4"/>
  <c r="BX6629" i="4" l="1"/>
  <c r="BY6630" i="4"/>
  <c r="BX6630" i="4" l="1"/>
  <c r="BY6631" i="4"/>
  <c r="BX6631" i="4" l="1"/>
  <c r="BY6632" i="4"/>
  <c r="BX6632" i="4" l="1"/>
  <c r="BY6633" i="4"/>
  <c r="BX6633" i="4" l="1"/>
  <c r="BY6634" i="4"/>
  <c r="BX6634" i="4" l="1"/>
  <c r="BY6635" i="4"/>
  <c r="BY6636" i="4" l="1"/>
  <c r="BX6635" i="4"/>
  <c r="BY6637" i="4" l="1"/>
  <c r="BX6636" i="4"/>
  <c r="BX6637" i="4" l="1"/>
  <c r="BY6638" i="4"/>
  <c r="BX6638" i="4" l="1"/>
  <c r="BY6639" i="4"/>
  <c r="BX6639" i="4" l="1"/>
  <c r="BY6640" i="4"/>
  <c r="BX6640" i="4" l="1"/>
  <c r="BY6641" i="4"/>
  <c r="BY6642" i="4" l="1"/>
  <c r="BX6641" i="4"/>
  <c r="BY6643" i="4" l="1"/>
  <c r="BX6642" i="4"/>
  <c r="BX6643" i="4" l="1"/>
  <c r="BY6644" i="4"/>
  <c r="BX6644" i="4" l="1"/>
  <c r="BY6645" i="4"/>
  <c r="BX6645" i="4" l="1"/>
  <c r="BY6646" i="4"/>
  <c r="BX6646" i="4" l="1"/>
  <c r="BY6647" i="4"/>
  <c r="BX6647" i="4" l="1"/>
  <c r="BY6648" i="4"/>
  <c r="BX6648" i="4" l="1"/>
  <c r="BY6649" i="4"/>
  <c r="BY6650" i="4" l="1"/>
  <c r="BX6649" i="4"/>
  <c r="BX6650" i="4" l="1"/>
  <c r="BY6651" i="4"/>
  <c r="BX6651" i="4" l="1"/>
  <c r="BY6652" i="4"/>
  <c r="BX6652" i="4" l="1"/>
  <c r="BY6653" i="4"/>
  <c r="BX6653" i="4" l="1"/>
  <c r="BY6654" i="4"/>
  <c r="BX6654" i="4" l="1"/>
  <c r="BY6655" i="4"/>
  <c r="BX6655" i="4" l="1"/>
  <c r="BY6656" i="4"/>
  <c r="BX6656" i="4" l="1"/>
  <c r="BY6657" i="4"/>
  <c r="BY6658" i="4" l="1"/>
  <c r="BX6657" i="4"/>
  <c r="BY6659" i="4" l="1"/>
  <c r="BX6658" i="4"/>
  <c r="BX6659" i="4" l="1"/>
  <c r="BY6660" i="4"/>
  <c r="BX6660" i="4" l="1"/>
  <c r="BY6661" i="4"/>
  <c r="BX6661" i="4" l="1"/>
  <c r="BY6662" i="4"/>
  <c r="BX6662" i="4" l="1"/>
  <c r="BY6663" i="4"/>
  <c r="BX6663" i="4" l="1"/>
  <c r="BY6664" i="4"/>
  <c r="BX6664" i="4" l="1"/>
  <c r="BY6665" i="4"/>
  <c r="BX6665" i="4" l="1"/>
  <c r="BY6666" i="4"/>
  <c r="BX6666" i="4" l="1"/>
  <c r="BY6667" i="4"/>
  <c r="BX6667" i="4" l="1"/>
  <c r="BY6668" i="4"/>
  <c r="BX6668" i="4" l="1"/>
  <c r="BY6669" i="4"/>
  <c r="BY6670" i="4" l="1"/>
  <c r="BX6669" i="4"/>
  <c r="BY6671" i="4" l="1"/>
  <c r="BX6670" i="4"/>
  <c r="BY6672" i="4" l="1"/>
  <c r="BX6671" i="4"/>
  <c r="BX6672" i="4" l="1"/>
  <c r="BY6673" i="4"/>
  <c r="BY6674" i="4" l="1"/>
  <c r="BX6673" i="4"/>
  <c r="BY6675" i="4" l="1"/>
  <c r="BX6674" i="4"/>
  <c r="BX6675" i="4" l="1"/>
  <c r="BY6676" i="4"/>
  <c r="BX6676" i="4" l="1"/>
  <c r="BY6677" i="4"/>
  <c r="BX6677" i="4" l="1"/>
  <c r="BY6678" i="4"/>
  <c r="BX6678" i="4" l="1"/>
  <c r="BY6679" i="4"/>
  <c r="BX6679" i="4" l="1"/>
  <c r="BY6680" i="4"/>
  <c r="BX6680" i="4" l="1"/>
  <c r="BY6681" i="4"/>
  <c r="BX6681" i="4" l="1"/>
  <c r="BY6682" i="4"/>
  <c r="BX6682" i="4" l="1"/>
  <c r="BY6683" i="4"/>
  <c r="BX6683" i="4" l="1"/>
  <c r="BY6684" i="4"/>
  <c r="BX6684" i="4" l="1"/>
  <c r="BY6685" i="4"/>
  <c r="BX6685" i="4" l="1"/>
  <c r="BY6686" i="4"/>
  <c r="BX6686" i="4" l="1"/>
  <c r="BY6687" i="4"/>
  <c r="BX6687" i="4" l="1"/>
  <c r="BY6688" i="4"/>
  <c r="BX6688" i="4" l="1"/>
  <c r="BY6689" i="4"/>
  <c r="BY6690" i="4" l="1"/>
  <c r="BX6689" i="4"/>
  <c r="BY6691" i="4" l="1"/>
  <c r="BX6690" i="4"/>
  <c r="BX6691" i="4" l="1"/>
  <c r="BY6692" i="4"/>
  <c r="BX6692" i="4" l="1"/>
  <c r="BY6693" i="4"/>
  <c r="BX6693" i="4" l="1"/>
  <c r="BY6694" i="4"/>
  <c r="BX6694" i="4" l="1"/>
  <c r="BY6695" i="4"/>
  <c r="BX6695" i="4" l="1"/>
  <c r="BY6696" i="4"/>
  <c r="BX6696" i="4" l="1"/>
  <c r="BY6697" i="4"/>
  <c r="BY6698" i="4" l="1"/>
  <c r="BX6697" i="4"/>
  <c r="BY6699" i="4" l="1"/>
  <c r="BX6698" i="4"/>
  <c r="BX6699" i="4" l="1"/>
  <c r="BY6700" i="4"/>
  <c r="BX6700" i="4" l="1"/>
  <c r="BY6701" i="4"/>
  <c r="BX6701" i="4" l="1"/>
  <c r="BY6702" i="4"/>
  <c r="BX6702" i="4" l="1"/>
  <c r="BY6703" i="4"/>
  <c r="BX6703" i="4" l="1"/>
  <c r="BY6704" i="4"/>
  <c r="BX6704" i="4" l="1"/>
  <c r="BY6705" i="4"/>
  <c r="BY6706" i="4" l="1"/>
  <c r="BX6705" i="4"/>
  <c r="BY6707" i="4" l="1"/>
  <c r="BX6706" i="4"/>
  <c r="BX6707" i="4" l="1"/>
  <c r="BY6708" i="4"/>
  <c r="BX6708" i="4" l="1"/>
  <c r="BY6709" i="4"/>
  <c r="BX6709" i="4" l="1"/>
  <c r="BY6710" i="4"/>
  <c r="BX6710" i="4" l="1"/>
  <c r="BY6711" i="4"/>
  <c r="BX6711" i="4" l="1"/>
  <c r="BY6712" i="4"/>
  <c r="BX6712" i="4" l="1"/>
  <c r="BY6713" i="4"/>
  <c r="BX6713" i="4" l="1"/>
  <c r="BY6714" i="4"/>
  <c r="BY6715" i="4" l="1"/>
  <c r="BX6714" i="4"/>
  <c r="BY6716" i="4" l="1"/>
  <c r="BX6715" i="4"/>
  <c r="BX6716" i="4" l="1"/>
  <c r="BY6717" i="4"/>
  <c r="BX6717" i="4" l="1"/>
  <c r="BY6718" i="4"/>
  <c r="BX6718" i="4" l="1"/>
  <c r="BY6719" i="4"/>
  <c r="BY6720" i="4" l="1"/>
  <c r="BX6719" i="4"/>
  <c r="BX6720" i="4" l="1"/>
  <c r="BY6721" i="4"/>
  <c r="BY6722" i="4" l="1"/>
  <c r="BX6721" i="4"/>
  <c r="BY6723" i="4" l="1"/>
  <c r="BX6722" i="4"/>
  <c r="BX6723" i="4" l="1"/>
  <c r="BY6724" i="4"/>
  <c r="BX6724" i="4" l="1"/>
  <c r="BY6725" i="4"/>
  <c r="BX6725" i="4" l="1"/>
  <c r="BY6726" i="4"/>
  <c r="BX6726" i="4" l="1"/>
  <c r="BY6727" i="4"/>
  <c r="BX6727" i="4" l="1"/>
  <c r="BY6728" i="4"/>
  <c r="BX6728" i="4" l="1"/>
  <c r="BY6729" i="4"/>
  <c r="BX6729" i="4" l="1"/>
  <c r="BY6730" i="4"/>
  <c r="BX6730" i="4" l="1"/>
  <c r="BY6731" i="4"/>
  <c r="BX6731" i="4" l="1"/>
  <c r="BY6732" i="4"/>
  <c r="BX6732" i="4" l="1"/>
  <c r="BY6733" i="4"/>
  <c r="BX6733" i="4" l="1"/>
  <c r="BY6734" i="4"/>
  <c r="BX6734" i="4" l="1"/>
  <c r="BY6735" i="4"/>
  <c r="BX6735" i="4" l="1"/>
  <c r="BY6736" i="4"/>
  <c r="BX6736" i="4" l="1"/>
  <c r="BY6737" i="4"/>
  <c r="BY6738" i="4" l="1"/>
  <c r="BX6737" i="4"/>
  <c r="BY6739" i="4" l="1"/>
  <c r="BX6738" i="4"/>
  <c r="BX6739" i="4" l="1"/>
  <c r="BY6740" i="4"/>
  <c r="BX6740" i="4" l="1"/>
  <c r="BY6741" i="4"/>
  <c r="BX6741" i="4" l="1"/>
  <c r="BY6742" i="4"/>
  <c r="BX6742" i="4" l="1"/>
  <c r="BY6743" i="4"/>
  <c r="BX6743" i="4" l="1"/>
  <c r="BY6744" i="4"/>
  <c r="BX6744" i="4" l="1"/>
  <c r="BY6745" i="4"/>
  <c r="BX6745" i="4" l="1"/>
  <c r="BY6746" i="4"/>
  <c r="BY6747" i="4" l="1"/>
  <c r="BX6746" i="4"/>
  <c r="BX6747" i="4" l="1"/>
  <c r="BY6748" i="4"/>
  <c r="BX6748" i="4" l="1"/>
  <c r="BY6749" i="4"/>
  <c r="BX6749" i="4" l="1"/>
  <c r="BY6750" i="4"/>
  <c r="BX6750" i="4" l="1"/>
  <c r="BY6751" i="4"/>
  <c r="BX6751" i="4" l="1"/>
  <c r="BY6752" i="4"/>
  <c r="BX6752" i="4" l="1"/>
  <c r="BY6753" i="4"/>
  <c r="BY6754" i="4" l="1"/>
  <c r="BX6753" i="4"/>
  <c r="BY6755" i="4" l="1"/>
  <c r="BX6754" i="4"/>
  <c r="BX6755" i="4" l="1"/>
  <c r="BY6756" i="4"/>
  <c r="BX6756" i="4" l="1"/>
  <c r="BY6757" i="4"/>
  <c r="BX6757" i="4" l="1"/>
  <c r="BY6758" i="4"/>
  <c r="BX6758" i="4" l="1"/>
  <c r="BY6759" i="4"/>
  <c r="BX6759" i="4" l="1"/>
  <c r="BY6760" i="4"/>
  <c r="BY6761" i="4" l="1"/>
  <c r="BX6760" i="4"/>
  <c r="BX6761" i="4" l="1"/>
  <c r="BY6762" i="4"/>
  <c r="BX6762" i="4" l="1"/>
  <c r="BY6763" i="4"/>
  <c r="BX6763" i="4" l="1"/>
  <c r="BY6764" i="4"/>
  <c r="BX6764" i="4" l="1"/>
  <c r="BY6765" i="4"/>
  <c r="BX6765" i="4" l="1"/>
  <c r="BY6766" i="4"/>
  <c r="BX6766" i="4" l="1"/>
  <c r="BY6767" i="4"/>
  <c r="BY6768" i="4" l="1"/>
  <c r="BX6767" i="4"/>
  <c r="BX6768" i="4" l="1"/>
  <c r="BY6769" i="4"/>
  <c r="BY6770" i="4" l="1"/>
  <c r="BX6769" i="4"/>
  <c r="BY6771" i="4" l="1"/>
  <c r="BX6770" i="4"/>
  <c r="BX6771" i="4" l="1"/>
  <c r="BY6772" i="4"/>
  <c r="BX6772" i="4" l="1"/>
  <c r="BY6773" i="4"/>
  <c r="BY6774" i="4" l="1"/>
  <c r="BX6773" i="4"/>
  <c r="BX6774" i="4" l="1"/>
  <c r="BY6775" i="4"/>
  <c r="BX6775" i="4" l="1"/>
  <c r="BY6776" i="4"/>
  <c r="BX6776" i="4" l="1"/>
  <c r="BY6777" i="4"/>
  <c r="BX6777" i="4" l="1"/>
  <c r="BY6778" i="4"/>
  <c r="BX6778" i="4" l="1"/>
  <c r="BY6779" i="4"/>
  <c r="BX6779" i="4" l="1"/>
  <c r="BY6780" i="4"/>
  <c r="BX6780" i="4" l="1"/>
  <c r="BY6781" i="4"/>
  <c r="BX6781" i="4" l="1"/>
  <c r="BY6782" i="4"/>
  <c r="BX6782" i="4" l="1"/>
  <c r="BY6783" i="4"/>
  <c r="BX6783" i="4" l="1"/>
  <c r="BY6784" i="4"/>
  <c r="BX6784" i="4" l="1"/>
  <c r="BY6785" i="4"/>
  <c r="BY6786" i="4" l="1"/>
  <c r="BX6785" i="4"/>
  <c r="BY6787" i="4" l="1"/>
  <c r="BX6786" i="4"/>
  <c r="BX6787" i="4" l="1"/>
  <c r="BY6788" i="4"/>
  <c r="BX6788" i="4" l="1"/>
  <c r="BY6789" i="4"/>
  <c r="BY6790" i="4" l="1"/>
  <c r="BX6789" i="4"/>
  <c r="BX6790" i="4" l="1"/>
  <c r="BY6791" i="4"/>
  <c r="BX6791" i="4" l="1"/>
  <c r="BY6792" i="4"/>
  <c r="BY6793" i="4" l="1"/>
  <c r="BX6792" i="4"/>
  <c r="BX6793" i="4" l="1"/>
  <c r="BY6794" i="4"/>
  <c r="BX6794" i="4" l="1"/>
  <c r="BY6795" i="4"/>
  <c r="BX6795" i="4" l="1"/>
  <c r="BY6796" i="4"/>
  <c r="BX6796" i="4" l="1"/>
  <c r="BY6797" i="4"/>
  <c r="BX6797" i="4" l="1"/>
  <c r="BY6798" i="4"/>
  <c r="BX6798" i="4" l="1"/>
  <c r="BY6799" i="4"/>
  <c r="BX6799" i="4" l="1"/>
  <c r="BY6800" i="4"/>
  <c r="BX6800" i="4" l="1"/>
  <c r="BY6801" i="4"/>
  <c r="BY6802" i="4" l="1"/>
  <c r="BX6801" i="4"/>
  <c r="BY6803" i="4" l="1"/>
  <c r="BX6802" i="4"/>
  <c r="BX6803" i="4" l="1"/>
  <c r="BY6804" i="4"/>
  <c r="BX6804" i="4" l="1"/>
  <c r="BY6805" i="4"/>
  <c r="BY6806" i="4" l="1"/>
  <c r="BX6805" i="4"/>
  <c r="BX6806" i="4" l="1"/>
  <c r="BY6807" i="4"/>
  <c r="BX6807" i="4" l="1"/>
  <c r="BY6808" i="4"/>
  <c r="BX6808" i="4" l="1"/>
  <c r="BY6809" i="4"/>
  <c r="BX6809" i="4" l="1"/>
  <c r="BY6810" i="4"/>
  <c r="BX6810" i="4" l="1"/>
  <c r="BY6811" i="4"/>
  <c r="BX6811" i="4" l="1"/>
  <c r="BY6812" i="4"/>
  <c r="BY6813" i="4" l="1"/>
  <c r="BX6812" i="4"/>
  <c r="BY6814" i="4" l="1"/>
  <c r="BX6813" i="4"/>
  <c r="BX6814" i="4" l="1"/>
  <c r="BY6815" i="4"/>
  <c r="BX6815" i="4" l="1"/>
  <c r="BY6816" i="4"/>
  <c r="BX6816" i="4" l="1"/>
  <c r="BY6817" i="4"/>
  <c r="BY6818" i="4" l="1"/>
  <c r="BX6817" i="4"/>
  <c r="BY6819" i="4" l="1"/>
  <c r="BX6818" i="4"/>
  <c r="BX6819" i="4" l="1"/>
  <c r="BY6820" i="4"/>
  <c r="BX6820" i="4" l="1"/>
  <c r="BY6821" i="4"/>
  <c r="BY6822" i="4" l="1"/>
  <c r="BX6821" i="4"/>
  <c r="BX6822" i="4" l="1"/>
  <c r="BY6823" i="4"/>
  <c r="BX6823" i="4" l="1"/>
  <c r="BY6824" i="4"/>
  <c r="BX6824" i="4" l="1"/>
  <c r="BY6825" i="4"/>
  <c r="BX6825" i="4" l="1"/>
  <c r="BY6826" i="4"/>
  <c r="BX6826" i="4" l="1"/>
  <c r="BY6827" i="4"/>
  <c r="BX6827" i="4" l="1"/>
  <c r="BY6828" i="4"/>
  <c r="BX6828" i="4" l="1"/>
  <c r="BY6829" i="4"/>
  <c r="BY6830" i="4" l="1"/>
  <c r="BX6829" i="4"/>
  <c r="BX6830" i="4" l="1"/>
  <c r="BY6831" i="4"/>
  <c r="BX6831" i="4" l="1"/>
  <c r="BY6832" i="4"/>
  <c r="BX6832" i="4" l="1"/>
  <c r="BY6833" i="4"/>
  <c r="BY6834" i="4" l="1"/>
  <c r="BX6833" i="4"/>
  <c r="BY6835" i="4" l="1"/>
  <c r="BX6834" i="4"/>
  <c r="BX6835" i="4" l="1"/>
  <c r="BY6836" i="4"/>
  <c r="BX6836" i="4" l="1"/>
  <c r="BY6837" i="4"/>
  <c r="BY6838" i="4" l="1"/>
  <c r="BX6837" i="4"/>
  <c r="BX6838" i="4" l="1"/>
  <c r="BY6839" i="4"/>
  <c r="BX6839" i="4" l="1"/>
  <c r="BY6840" i="4"/>
  <c r="BX6840" i="4" l="1"/>
  <c r="BY6841" i="4"/>
  <c r="BX6841" i="4" l="1"/>
  <c r="BY6842" i="4"/>
  <c r="BX6842" i="4" l="1"/>
  <c r="BY6843" i="4"/>
  <c r="BX6843" i="4" l="1"/>
  <c r="BY6844" i="4"/>
  <c r="BX6844" i="4" l="1"/>
  <c r="BY6845" i="4"/>
  <c r="BX6845" i="4" l="1"/>
  <c r="BY6846" i="4"/>
  <c r="BX6846" i="4" l="1"/>
  <c r="BY6847" i="4"/>
  <c r="BX6847" i="4" l="1"/>
  <c r="BY6848" i="4"/>
  <c r="BX6848" i="4" l="1"/>
  <c r="BY6849" i="4"/>
  <c r="BY6850" i="4" l="1"/>
  <c r="BX6849" i="4"/>
  <c r="BY6851" i="4" l="1"/>
  <c r="BX6850" i="4"/>
  <c r="BX6851" i="4" l="1"/>
  <c r="BY6852" i="4"/>
  <c r="BX6852" i="4" l="1"/>
  <c r="BY6853" i="4"/>
  <c r="BY6854" i="4" l="1"/>
  <c r="BX6853" i="4"/>
  <c r="BX6854" i="4" l="1"/>
  <c r="BY6855" i="4"/>
  <c r="BX6855" i="4" l="1"/>
  <c r="BY6856" i="4"/>
  <c r="BX6856" i="4" l="1"/>
  <c r="BY6857" i="4"/>
  <c r="BX6857" i="4" l="1"/>
  <c r="BY6858" i="4"/>
  <c r="BY6859" i="4" l="1"/>
  <c r="BX6858" i="4"/>
  <c r="BX6859" i="4" l="1"/>
  <c r="BY6860" i="4"/>
  <c r="BX6860" i="4" l="1"/>
  <c r="BY6861" i="4"/>
  <c r="BX6861" i="4" l="1"/>
  <c r="BY6862" i="4"/>
  <c r="BX6862" i="4" l="1"/>
  <c r="BY6863" i="4"/>
  <c r="BX6863" i="4" l="1"/>
  <c r="BY6864" i="4"/>
  <c r="BX6864" i="4" l="1"/>
  <c r="BY6865" i="4"/>
  <c r="BY6866" i="4" l="1"/>
  <c r="BX6865" i="4"/>
  <c r="BY6867" i="4" l="1"/>
  <c r="BX6866" i="4"/>
  <c r="BX6867" i="4" l="1"/>
  <c r="BY6868" i="4"/>
  <c r="BX6868" i="4" l="1"/>
  <c r="BY6869" i="4"/>
  <c r="BY6870" i="4" l="1"/>
  <c r="BX6869" i="4"/>
  <c r="BX6870" i="4" l="1"/>
  <c r="BY6871" i="4"/>
  <c r="BX6871" i="4" l="1"/>
  <c r="BY6872" i="4"/>
  <c r="BY6873" i="4" l="1"/>
  <c r="BX6872" i="4"/>
  <c r="BX6873" i="4" l="1"/>
  <c r="BY6874" i="4"/>
  <c r="BX6874" i="4" l="1"/>
  <c r="BY6875" i="4"/>
  <c r="BX6875" i="4" l="1"/>
  <c r="BY6876" i="4"/>
  <c r="BX6876" i="4" l="1"/>
  <c r="BY6877" i="4"/>
  <c r="BX6877" i="4" l="1"/>
  <c r="BY6878" i="4"/>
  <c r="BY6879" i="4" l="1"/>
  <c r="BX6878" i="4"/>
  <c r="BY6880" i="4" l="1"/>
  <c r="BX6879" i="4"/>
  <c r="BX6880" i="4" l="1"/>
  <c r="BY6881" i="4"/>
  <c r="BY6882" i="4" l="1"/>
  <c r="BX6881" i="4"/>
  <c r="BY6883" i="4" l="1"/>
  <c r="BX6882" i="4"/>
  <c r="BX6883" i="4" l="1"/>
  <c r="BY6884" i="4"/>
  <c r="BX6884" i="4" l="1"/>
  <c r="BY6885" i="4"/>
  <c r="BY6886" i="4" l="1"/>
  <c r="BX6885" i="4"/>
  <c r="BX6886" i="4" l="1"/>
  <c r="BY6887" i="4"/>
  <c r="BX6887" i="4" l="1"/>
  <c r="BY6888" i="4"/>
  <c r="BX6888" i="4" l="1"/>
  <c r="BY6889" i="4"/>
  <c r="BX6889" i="4" l="1"/>
  <c r="BY6890" i="4"/>
  <c r="BX6890" i="4" l="1"/>
  <c r="BY6891" i="4"/>
  <c r="BX6891" i="4" l="1"/>
  <c r="BY6892" i="4"/>
  <c r="BX6892" i="4" l="1"/>
  <c r="BY6893" i="4"/>
  <c r="BX6893" i="4" l="1"/>
  <c r="BY6894" i="4"/>
  <c r="BX6894" i="4" l="1"/>
  <c r="BY6895" i="4"/>
  <c r="BX6895" i="4" l="1"/>
  <c r="BY6896" i="4"/>
  <c r="BX6896" i="4" l="1"/>
  <c r="BY6897" i="4"/>
  <c r="BY6898" i="4" l="1"/>
  <c r="BX6897" i="4"/>
  <c r="BY6899" i="4" l="1"/>
  <c r="BX6898" i="4"/>
  <c r="BX6899" i="4" l="1"/>
  <c r="BY6900" i="4"/>
  <c r="BX6900" i="4" l="1"/>
  <c r="BY6901" i="4"/>
  <c r="BY6902" i="4" l="1"/>
  <c r="BX6901" i="4"/>
  <c r="BX6902" i="4" l="1"/>
  <c r="BY6903" i="4"/>
  <c r="BX6903" i="4" l="1"/>
  <c r="BY6904" i="4"/>
  <c r="BY6905" i="4" l="1"/>
  <c r="BX6904" i="4"/>
  <c r="BX6905" i="4" l="1"/>
  <c r="BY6906" i="4"/>
  <c r="BX6906" i="4" l="1"/>
  <c r="BY6907" i="4"/>
  <c r="BX6907" i="4" l="1"/>
  <c r="BY6908" i="4"/>
  <c r="BX6908" i="4" l="1"/>
  <c r="BY6909" i="4"/>
  <c r="BX6909" i="4" l="1"/>
  <c r="BY6910" i="4"/>
  <c r="BX6910" i="4" l="1"/>
  <c r="BY6911" i="4"/>
  <c r="BX6911" i="4" l="1"/>
  <c r="BY6912" i="4"/>
  <c r="BX6912" i="4" l="1"/>
  <c r="BY6913" i="4"/>
  <c r="BY6914" i="4" l="1"/>
  <c r="BX6913" i="4"/>
  <c r="BY6915" i="4" l="1"/>
  <c r="BX6914" i="4"/>
  <c r="BX6915" i="4" l="1"/>
  <c r="BY6916" i="4"/>
  <c r="BX6916" i="4" l="1"/>
  <c r="BY6917" i="4"/>
  <c r="BY6918" i="4" l="1"/>
  <c r="BX6917" i="4"/>
  <c r="BX6918" i="4" l="1"/>
  <c r="BY6919" i="4"/>
  <c r="BX6919" i="4" l="1"/>
  <c r="BY6920" i="4"/>
  <c r="BX6920" i="4" l="1"/>
  <c r="BY6921" i="4"/>
  <c r="BX6921" i="4" l="1"/>
  <c r="BY6922" i="4"/>
  <c r="BX6922" i="4" l="1"/>
  <c r="BY6923" i="4"/>
  <c r="BX6923" i="4" l="1"/>
  <c r="BY6924" i="4"/>
  <c r="BY6925" i="4" l="1"/>
  <c r="BX6924" i="4"/>
  <c r="BX6925" i="4" l="1"/>
  <c r="BY6926" i="4"/>
  <c r="BX6926" i="4" l="1"/>
  <c r="BY6927" i="4"/>
  <c r="BX6927" i="4" l="1"/>
  <c r="BY6928" i="4"/>
  <c r="BX6928" i="4" l="1"/>
  <c r="BY6929" i="4"/>
  <c r="BY6930" i="4" l="1"/>
  <c r="BX6929" i="4"/>
  <c r="BY6931" i="4" l="1"/>
  <c r="BX6930" i="4"/>
  <c r="BX6931" i="4" l="1"/>
  <c r="BY6932" i="4"/>
  <c r="BX6932" i="4" l="1"/>
  <c r="BY6933" i="4"/>
  <c r="BY6934" i="4" l="1"/>
  <c r="BX6933" i="4"/>
  <c r="BX6934" i="4" l="1"/>
  <c r="BY6935" i="4"/>
  <c r="BX6935" i="4" l="1"/>
  <c r="BY6936" i="4"/>
  <c r="BX6936" i="4" l="1"/>
  <c r="BY6937" i="4"/>
  <c r="BX6937" i="4" l="1"/>
  <c r="BY6938" i="4"/>
  <c r="BX6938" i="4" l="1"/>
  <c r="BY6939" i="4"/>
  <c r="BX6939" i="4" l="1"/>
  <c r="BY6940" i="4"/>
  <c r="BX6940" i="4" l="1"/>
  <c r="BY6941" i="4"/>
  <c r="BY6942" i="4" l="1"/>
  <c r="BX6941" i="4"/>
  <c r="BX6942" i="4" l="1"/>
  <c r="BY6943" i="4"/>
  <c r="BX6943" i="4" l="1"/>
  <c r="BY6944" i="4"/>
  <c r="BY6945" i="4" l="1"/>
  <c r="BX6944" i="4"/>
  <c r="BY6946" i="4" l="1"/>
  <c r="BX6945" i="4"/>
  <c r="BY6947" i="4" l="1"/>
  <c r="BX6946" i="4"/>
  <c r="BX6947" i="4" l="1"/>
  <c r="BY6948" i="4"/>
  <c r="BX6948" i="4" l="1"/>
  <c r="BY6949" i="4"/>
  <c r="BY6950" i="4" l="1"/>
  <c r="BX6949" i="4"/>
  <c r="BX6950" i="4" l="1"/>
  <c r="BY6951" i="4"/>
  <c r="BX6951" i="4" l="1"/>
  <c r="BY6952" i="4"/>
  <c r="BX6952" i="4" l="1"/>
  <c r="BY6953" i="4"/>
  <c r="BX6953" i="4" l="1"/>
  <c r="BY6954" i="4"/>
  <c r="BX6954" i="4" l="1"/>
  <c r="BY6955" i="4"/>
  <c r="BX6955" i="4" l="1"/>
  <c r="BY6956" i="4"/>
  <c r="BX6956" i="4" l="1"/>
  <c r="BY6957" i="4"/>
  <c r="BX6957" i="4" l="1"/>
  <c r="BY6958" i="4"/>
  <c r="BX6958" i="4" l="1"/>
  <c r="BY6959" i="4"/>
  <c r="BX6959" i="4" l="1"/>
  <c r="BY6960" i="4"/>
  <c r="BX6960" i="4" l="1"/>
  <c r="BY6961" i="4"/>
  <c r="BY6962" i="4" l="1"/>
  <c r="BX6961" i="4"/>
  <c r="BY6963" i="4" l="1"/>
  <c r="BX6962" i="4"/>
  <c r="BX6963" i="4" l="1"/>
  <c r="BY6964" i="4"/>
  <c r="BX6964" i="4" l="1"/>
  <c r="BY6965" i="4"/>
  <c r="BY6966" i="4" l="1"/>
  <c r="BX6965" i="4"/>
  <c r="BX6966" i="4" l="1"/>
  <c r="BY6967" i="4"/>
  <c r="BX6967" i="4" l="1"/>
  <c r="BY6968" i="4"/>
  <c r="BX6968" i="4" l="1"/>
  <c r="BY6969" i="4"/>
  <c r="BY6970" i="4" l="1"/>
  <c r="BX6969" i="4"/>
  <c r="BY6971" i="4" l="1"/>
  <c r="BX6970" i="4"/>
  <c r="BX6971" i="4" l="1"/>
  <c r="BY6972" i="4"/>
  <c r="BX6972" i="4" l="1"/>
  <c r="BY6973" i="4"/>
  <c r="BX6973" i="4" l="1"/>
  <c r="BY6974" i="4"/>
  <c r="BX6974" i="4" l="1"/>
  <c r="BY6975" i="4"/>
  <c r="BX6975" i="4" l="1"/>
  <c r="BY6976" i="4"/>
  <c r="BX6976" i="4" l="1"/>
  <c r="BY6977" i="4"/>
  <c r="BY6978" i="4" l="1"/>
  <c r="BX6977" i="4"/>
  <c r="BY6979" i="4" l="1"/>
  <c r="BX6978" i="4"/>
  <c r="BX6979" i="4" l="1"/>
  <c r="BY6980" i="4"/>
  <c r="BX6980" i="4" l="1"/>
  <c r="BY6981" i="4"/>
  <c r="BY6982" i="4" l="1"/>
  <c r="BX6981" i="4"/>
  <c r="BX6982" i="4" l="1"/>
  <c r="BY6983" i="4"/>
  <c r="BX6983" i="4" l="1"/>
  <c r="BY6984" i="4"/>
  <c r="BY6985" i="4" l="1"/>
  <c r="BX6984" i="4"/>
  <c r="BX6985" i="4" l="1"/>
  <c r="BY6986" i="4"/>
  <c r="BX6986" i="4" l="1"/>
  <c r="BY6987" i="4"/>
  <c r="BX6987" i="4" l="1"/>
  <c r="BY6988" i="4"/>
  <c r="BX6988" i="4" l="1"/>
  <c r="BY6989" i="4"/>
  <c r="BX6989" i="4" l="1"/>
  <c r="BY6990" i="4"/>
  <c r="BY6991" i="4" l="1"/>
  <c r="BX6990" i="4"/>
  <c r="BX6991" i="4" l="1"/>
  <c r="BY6992" i="4"/>
  <c r="BX6992" i="4" l="1"/>
  <c r="BY6993" i="4"/>
  <c r="BY6994" i="4" l="1"/>
  <c r="BX6993" i="4"/>
  <c r="BY6995" i="4" l="1"/>
  <c r="BX6994" i="4"/>
  <c r="BX6995" i="4" l="1"/>
  <c r="BY6996" i="4"/>
  <c r="BX6996" i="4" l="1"/>
  <c r="BY6997" i="4"/>
  <c r="BX6997" i="4" l="1"/>
  <c r="BY6998" i="4"/>
  <c r="BX6998" i="4" l="1"/>
  <c r="BY6999" i="4"/>
  <c r="BX6999" i="4" l="1"/>
  <c r="BY7000" i="4"/>
  <c r="BX7000" i="4" l="1"/>
  <c r="BY7001" i="4"/>
  <c r="BX7001" i="4" l="1"/>
  <c r="BY7002" i="4"/>
  <c r="BX7002" i="4" l="1"/>
  <c r="BY7003" i="4"/>
  <c r="BX7003" i="4" l="1"/>
  <c r="BY7004" i="4"/>
  <c r="BX7004" i="4" l="1"/>
  <c r="BY7005" i="4"/>
  <c r="BX7005" i="4" l="1"/>
  <c r="BY7006" i="4"/>
  <c r="BX7006" i="4" l="1"/>
  <c r="BY7007" i="4"/>
  <c r="BX7007" i="4" l="1"/>
  <c r="BY7008" i="4"/>
  <c r="BX7008" i="4" l="1"/>
  <c r="BY7009" i="4"/>
  <c r="BY7010" i="4" l="1"/>
  <c r="BX7009" i="4"/>
  <c r="BY7011" i="4" l="1"/>
  <c r="BX7010" i="4"/>
  <c r="BX7011" i="4" l="1"/>
  <c r="BY7012" i="4"/>
  <c r="BX7012" i="4" l="1"/>
  <c r="BY7013" i="4"/>
  <c r="BY7014" i="4" l="1"/>
  <c r="BX7013" i="4"/>
  <c r="BX7014" i="4" l="1"/>
  <c r="BY7015" i="4"/>
  <c r="BX7015" i="4" l="1"/>
  <c r="BY7016" i="4"/>
  <c r="BX7016" i="4" l="1"/>
  <c r="BY7017" i="4"/>
  <c r="BX7017" i="4" l="1"/>
  <c r="BY7018" i="4"/>
  <c r="BX7018" i="4" l="1"/>
  <c r="BY7019" i="4"/>
  <c r="BX7019" i="4" l="1"/>
  <c r="BY7020" i="4"/>
  <c r="BX7020" i="4" l="1"/>
  <c r="BY7021" i="4"/>
  <c r="BX7021" i="4" l="1"/>
  <c r="BY7022" i="4"/>
  <c r="BX7022" i="4" l="1"/>
  <c r="BY7023" i="4"/>
  <c r="BX7023" i="4" l="1"/>
  <c r="BY7024" i="4"/>
  <c r="BX7024" i="4" l="1"/>
  <c r="BY7025" i="4"/>
  <c r="BY7026" i="4" l="1"/>
  <c r="BX7025" i="4"/>
  <c r="BY7027" i="4" l="1"/>
  <c r="BX7026" i="4"/>
  <c r="BX7027" i="4" l="1"/>
  <c r="BY7028" i="4"/>
  <c r="BX7028" i="4" l="1"/>
  <c r="BY7029" i="4"/>
  <c r="BX7029" i="4" l="1"/>
  <c r="BY7030" i="4"/>
  <c r="BX7030" i="4" l="1"/>
  <c r="BY7031" i="4"/>
  <c r="BX7031" i="4" l="1"/>
  <c r="BY7032" i="4"/>
  <c r="BX7032" i="4" l="1"/>
  <c r="BY7033" i="4"/>
  <c r="BY7034" i="4" l="1"/>
  <c r="BX7033" i="4"/>
  <c r="BX7034" i="4" l="1"/>
  <c r="BY7035" i="4"/>
  <c r="BX7035" i="4" l="1"/>
  <c r="BY7036" i="4"/>
  <c r="BX7036" i="4" l="1"/>
  <c r="BY7037" i="4"/>
  <c r="BX7037" i="4" l="1"/>
  <c r="BY7038" i="4"/>
  <c r="BX7038" i="4" l="1"/>
  <c r="BY7039" i="4"/>
  <c r="BX7039" i="4" l="1"/>
  <c r="BY7040" i="4"/>
  <c r="BX7040" i="4" l="1"/>
  <c r="BY7041" i="4"/>
  <c r="BY7042" i="4" l="1"/>
  <c r="BX7041" i="4"/>
  <c r="BY7043" i="4" l="1"/>
  <c r="BX7042" i="4"/>
  <c r="BX7043" i="4" l="1"/>
  <c r="BY7044" i="4"/>
  <c r="BX7044" i="4" l="1"/>
  <c r="BY7045" i="4"/>
  <c r="BX7045" i="4" l="1"/>
  <c r="BY7046" i="4"/>
  <c r="BX7046" i="4" l="1"/>
  <c r="BY7047" i="4"/>
  <c r="BX7047" i="4" l="1"/>
  <c r="BY7048" i="4"/>
  <c r="BY7049" i="4" l="1"/>
  <c r="BX7048" i="4"/>
  <c r="BY7050" i="4" l="1"/>
  <c r="BX7049" i="4"/>
  <c r="BY7051" i="4" l="1"/>
  <c r="BX7050" i="4"/>
  <c r="BX7051" i="4" l="1"/>
  <c r="BY7052" i="4"/>
  <c r="BY7053" i="4" l="1"/>
  <c r="BX7052" i="4"/>
  <c r="BY7054" i="4" l="1"/>
  <c r="BX7053" i="4"/>
  <c r="BX7054" i="4" l="1"/>
  <c r="BY7055" i="4"/>
  <c r="BX7055" i="4" l="1"/>
  <c r="BY7056" i="4"/>
  <c r="BX7056" i="4" l="1"/>
  <c r="BY7057" i="4"/>
  <c r="BY7058" i="4" l="1"/>
  <c r="BX7057" i="4"/>
  <c r="BY7059" i="4" l="1"/>
  <c r="BX7058" i="4"/>
  <c r="BX7059" i="4" l="1"/>
  <c r="BY7060" i="4"/>
  <c r="BX7060" i="4" l="1"/>
  <c r="BY7061" i="4"/>
  <c r="BX7061" i="4" l="1"/>
  <c r="BY7062" i="4"/>
  <c r="BX7062" i="4" l="1"/>
  <c r="BY7063" i="4"/>
  <c r="BX7063" i="4" l="1"/>
  <c r="BY7064" i="4"/>
  <c r="BX7064" i="4" l="1"/>
  <c r="BY7065" i="4"/>
  <c r="BX7065" i="4" l="1"/>
  <c r="BY7066" i="4"/>
  <c r="BX7066" i="4" l="1"/>
  <c r="BY7067" i="4"/>
  <c r="BX7067" i="4" l="1"/>
  <c r="BY7068" i="4"/>
  <c r="BX7068" i="4" l="1"/>
  <c r="BY7069" i="4"/>
  <c r="BX7069" i="4" l="1"/>
  <c r="BY7070" i="4"/>
  <c r="BX7070" i="4" l="1"/>
  <c r="BY7071" i="4"/>
  <c r="BX7071" i="4" l="1"/>
  <c r="BY7072" i="4"/>
  <c r="BY7073" i="4" l="1"/>
  <c r="BX7072" i="4"/>
  <c r="BY7074" i="4" l="1"/>
  <c r="BX7073" i="4"/>
  <c r="BY7075" i="4" l="1"/>
  <c r="BX7074" i="4"/>
  <c r="BX7075" i="4" l="1"/>
  <c r="BY7076" i="4"/>
  <c r="BX7076" i="4" l="1"/>
  <c r="BY7077" i="4"/>
  <c r="BX7077" i="4" l="1"/>
  <c r="BY7078" i="4"/>
  <c r="BX7078" i="4" l="1"/>
  <c r="BY7079" i="4"/>
  <c r="BX7079" i="4" l="1"/>
  <c r="BY7080" i="4"/>
  <c r="BX7080" i="4" l="1"/>
  <c r="BY7081" i="4"/>
  <c r="BX7081" i="4" l="1"/>
  <c r="BY7082" i="4"/>
  <c r="BX7082" i="4" l="1"/>
  <c r="BY7083" i="4"/>
  <c r="BX7083" i="4" l="1"/>
  <c r="BY7084" i="4"/>
  <c r="BX7084" i="4" l="1"/>
  <c r="BY7085" i="4"/>
  <c r="BY7086" i="4" l="1"/>
  <c r="BX7085" i="4"/>
  <c r="BY7087" i="4" l="1"/>
  <c r="BX7086" i="4"/>
  <c r="BX7087" i="4" l="1"/>
  <c r="BY7088" i="4"/>
  <c r="BX7088" i="4" l="1"/>
  <c r="BY7089" i="4"/>
  <c r="BY7090" i="4" l="1"/>
  <c r="BX7089" i="4"/>
  <c r="BY7091" i="4" l="1"/>
  <c r="BX7090" i="4"/>
  <c r="BX7091" i="4" l="1"/>
  <c r="BY7092" i="4"/>
  <c r="BX7092" i="4" l="1"/>
  <c r="BY7093" i="4"/>
  <c r="BX7093" i="4" l="1"/>
  <c r="BY7094" i="4"/>
  <c r="BX7094" i="4" l="1"/>
  <c r="BY7095" i="4"/>
  <c r="BY7096" i="4" l="1"/>
  <c r="BX7095" i="4"/>
  <c r="BX7096" i="4" l="1"/>
  <c r="BY7097" i="4"/>
  <c r="BX7097" i="4" l="1"/>
  <c r="BY7098" i="4"/>
  <c r="BX7098" i="4" l="1"/>
  <c r="BY7099" i="4"/>
  <c r="BX7099" i="4" l="1"/>
  <c r="BY7100" i="4"/>
  <c r="BX7100" i="4" l="1"/>
  <c r="BY7101" i="4"/>
  <c r="BX7101" i="4" l="1"/>
  <c r="BY7102" i="4"/>
  <c r="BX7102" i="4" l="1"/>
  <c r="BY7103" i="4"/>
  <c r="BX7103" i="4" l="1"/>
  <c r="BY7104" i="4"/>
  <c r="BX7104" i="4" l="1"/>
  <c r="BY7105" i="4"/>
  <c r="BY7106" i="4" l="1"/>
  <c r="BX7105" i="4"/>
  <c r="BY7107" i="4" l="1"/>
  <c r="BX7106" i="4"/>
  <c r="BY7108" i="4" l="1"/>
  <c r="BX7107" i="4"/>
  <c r="BY7109" i="4" l="1"/>
  <c r="BX7108" i="4"/>
  <c r="BX7109" i="4" l="1"/>
  <c r="BY7110" i="4"/>
  <c r="BX7110" i="4" l="1"/>
  <c r="BY7111" i="4"/>
  <c r="BX7111" i="4" l="1"/>
  <c r="BY7112" i="4"/>
  <c r="BX7112" i="4" l="1"/>
  <c r="BY7113" i="4"/>
  <c r="BY7114" i="4" l="1"/>
  <c r="BX7113" i="4"/>
  <c r="BX7114" i="4" l="1"/>
  <c r="BY7115" i="4"/>
  <c r="BX7115" i="4" l="1"/>
  <c r="BY7116" i="4"/>
  <c r="BX7116" i="4" l="1"/>
  <c r="BY7117" i="4"/>
  <c r="BX7117" i="4" l="1"/>
  <c r="BY7118" i="4"/>
  <c r="BX7118" i="4" l="1"/>
  <c r="BY7119" i="4"/>
  <c r="BX7119" i="4" l="1"/>
  <c r="BY7120" i="4"/>
  <c r="BX7120" i="4" l="1"/>
  <c r="BY7121" i="4"/>
  <c r="BY7122" i="4" l="1"/>
  <c r="BX7121" i="4"/>
  <c r="BY7123" i="4" l="1"/>
  <c r="BX7122" i="4"/>
  <c r="BY7124" i="4" l="1"/>
  <c r="BX7123" i="4"/>
  <c r="BY7125" i="4" l="1"/>
  <c r="BX7124" i="4"/>
  <c r="BX7125" i="4" l="1"/>
  <c r="BY7126" i="4"/>
  <c r="BX7126" i="4" l="1"/>
  <c r="BY7127" i="4"/>
  <c r="BX7127" i="4" l="1"/>
  <c r="BY7128" i="4"/>
  <c r="BX7128" i="4" l="1"/>
  <c r="BY7129" i="4"/>
  <c r="BX7129" i="4" l="1"/>
  <c r="BY7130" i="4"/>
  <c r="BX7130" i="4" l="1"/>
  <c r="BY7131" i="4"/>
  <c r="BY7132" i="4" l="1"/>
  <c r="BX7131" i="4"/>
  <c r="BX7132" i="4" l="1"/>
  <c r="BY7133" i="4"/>
  <c r="BX7133" i="4" l="1"/>
  <c r="BY7134" i="4"/>
  <c r="BX7134" i="4" l="1"/>
  <c r="BY7135" i="4"/>
  <c r="BX7135" i="4" l="1"/>
  <c r="BY7136" i="4"/>
  <c r="BX7136" i="4" l="1"/>
  <c r="BY7137" i="4"/>
  <c r="BY7138" i="4" l="1"/>
  <c r="BX7137" i="4"/>
  <c r="BY7139" i="4" l="1"/>
  <c r="BX7138" i="4"/>
  <c r="BY7140" i="4" l="1"/>
  <c r="BX7139" i="4"/>
  <c r="BY7141" i="4" l="1"/>
  <c r="BX7140" i="4"/>
  <c r="BX7141" i="4" l="1"/>
  <c r="BY7142" i="4"/>
  <c r="BX7142" i="4" l="1"/>
  <c r="BY7143" i="4"/>
  <c r="BX7143" i="4" l="1"/>
  <c r="BY7144" i="4"/>
  <c r="BX7144" i="4" l="1"/>
  <c r="BY7145" i="4"/>
  <c r="BX7145" i="4" l="1"/>
  <c r="BY7146" i="4"/>
  <c r="BY7147" i="4" l="1"/>
  <c r="BX7146" i="4"/>
  <c r="BY7148" i="4" l="1"/>
  <c r="BX7147" i="4"/>
  <c r="BX7148" i="4" l="1"/>
  <c r="BY7149" i="4"/>
  <c r="BY7150" i="4" l="1"/>
  <c r="BX7149" i="4"/>
  <c r="BX7150" i="4" l="1"/>
  <c r="BY7151" i="4"/>
  <c r="BX7151" i="4" l="1"/>
  <c r="BY7152" i="4"/>
  <c r="BX7152" i="4" l="1"/>
  <c r="BY7153" i="4"/>
  <c r="BY7154" i="4" l="1"/>
  <c r="BX7153" i="4"/>
  <c r="BY7155" i="4" l="1"/>
  <c r="BX7154" i="4"/>
  <c r="BY7156" i="4" l="1"/>
  <c r="BX7155" i="4"/>
  <c r="BY7157" i="4" l="1"/>
  <c r="BX7156" i="4"/>
  <c r="BX7157" i="4" l="1"/>
  <c r="BY7158" i="4"/>
  <c r="BX7158" i="4" l="1"/>
  <c r="BY7159" i="4"/>
  <c r="BX7159" i="4" l="1"/>
  <c r="BY7160" i="4"/>
  <c r="BX7160" i="4" l="1"/>
  <c r="BY7161" i="4"/>
  <c r="BX7161" i="4" l="1"/>
  <c r="BY7162" i="4"/>
  <c r="BX7162" i="4" l="1"/>
  <c r="BY7163" i="4"/>
  <c r="BX7163" i="4" l="1"/>
  <c r="BY7164" i="4"/>
  <c r="BX7164" i="4" l="1"/>
  <c r="BY7165" i="4"/>
  <c r="BX7165" i="4" l="1"/>
  <c r="BY7166" i="4"/>
  <c r="BY7167" i="4" l="1"/>
  <c r="BX7166" i="4"/>
  <c r="BY7168" i="4" l="1"/>
  <c r="BX7167" i="4"/>
  <c r="BX7168" i="4" l="1"/>
  <c r="BY7169" i="4"/>
  <c r="BY7170" i="4" l="1"/>
  <c r="BX7169" i="4"/>
  <c r="BY7171" i="4" l="1"/>
  <c r="BX7170" i="4"/>
  <c r="BY7172" i="4" l="1"/>
  <c r="BX7171" i="4"/>
  <c r="BY7173" i="4" l="1"/>
  <c r="BX7172" i="4"/>
  <c r="BX7173" i="4" l="1"/>
  <c r="BY7174" i="4"/>
  <c r="BX7174" i="4" l="1"/>
  <c r="BY7175" i="4"/>
  <c r="BX7175" i="4" l="1"/>
  <c r="BY7176" i="4"/>
  <c r="BX7176" i="4" l="1"/>
  <c r="BY7177" i="4"/>
  <c r="BX7177" i="4" l="1"/>
  <c r="BY7178" i="4"/>
  <c r="BX7178" i="4" l="1"/>
  <c r="BY7179" i="4"/>
  <c r="BY7180" i="4" l="1"/>
  <c r="BX7179" i="4"/>
  <c r="BY7181" i="4" l="1"/>
  <c r="BX7180" i="4"/>
  <c r="BX7181" i="4" l="1"/>
  <c r="BY7182" i="4"/>
  <c r="BX7182" i="4" l="1"/>
  <c r="BY7183" i="4"/>
  <c r="BX7183" i="4" l="1"/>
  <c r="BY7184" i="4"/>
  <c r="BX7184" i="4" l="1"/>
  <c r="BY7185" i="4"/>
  <c r="BY7186" i="4" l="1"/>
  <c r="BX7185" i="4"/>
  <c r="BY7187" i="4" l="1"/>
  <c r="BX7186" i="4"/>
  <c r="BY7188" i="4" l="1"/>
  <c r="BX7187" i="4"/>
  <c r="BY7189" i="4" l="1"/>
  <c r="BX7188" i="4"/>
  <c r="BY7190" i="4" l="1"/>
  <c r="BX7189" i="4"/>
  <c r="BX7190" i="4" l="1"/>
  <c r="BY7191" i="4"/>
  <c r="BX7191" i="4" l="1"/>
  <c r="BY7192" i="4"/>
  <c r="BX7192" i="4" l="1"/>
  <c r="BY7193" i="4"/>
  <c r="BX7193" i="4" l="1"/>
  <c r="BY7194" i="4"/>
  <c r="BX7194" i="4" l="1"/>
  <c r="BY7195" i="4"/>
  <c r="BX7195" i="4" l="1"/>
  <c r="BY7196" i="4"/>
  <c r="BX7196" i="4" l="1"/>
  <c r="BY7197" i="4"/>
  <c r="BY7198" i="4" l="1"/>
  <c r="BX7197" i="4"/>
  <c r="BX7198" i="4" l="1"/>
  <c r="BY7199" i="4"/>
  <c r="BX7199" i="4" l="1"/>
  <c r="BY7200" i="4"/>
  <c r="BX7200" i="4" l="1"/>
  <c r="BY7201" i="4"/>
  <c r="BX7201" i="4" l="1"/>
  <c r="BY7202" i="4"/>
  <c r="BX7202" i="4" l="1"/>
  <c r="BY7203" i="4"/>
  <c r="BY7204" i="4" l="1"/>
  <c r="BX7203" i="4"/>
  <c r="BX7204" i="4" l="1"/>
  <c r="BY7205" i="4"/>
  <c r="BX7205" i="4" l="1"/>
  <c r="BY7206" i="4"/>
  <c r="BX7206" i="4" l="1"/>
  <c r="BY7207" i="4"/>
  <c r="BX7207" i="4" l="1"/>
  <c r="BY7208" i="4"/>
  <c r="BX7208" i="4" l="1"/>
  <c r="BY7209" i="4"/>
  <c r="BX7209" i="4" l="1"/>
  <c r="BY7210" i="4"/>
  <c r="BX7210" i="4" l="1"/>
  <c r="BY7211" i="4"/>
  <c r="BX7211" i="4" l="1"/>
  <c r="BY7212" i="4"/>
  <c r="BX7212" i="4" l="1"/>
  <c r="BY7213" i="4"/>
  <c r="BX7213" i="4" l="1"/>
  <c r="BY7214" i="4"/>
  <c r="BX7214" i="4" l="1"/>
  <c r="BY7215" i="4"/>
  <c r="BX7215" i="4" l="1"/>
  <c r="BY7216" i="4"/>
  <c r="BX7216" i="4" l="1"/>
  <c r="BY7217" i="4"/>
  <c r="BX7217" i="4" l="1"/>
  <c r="BY7218" i="4"/>
  <c r="BX7218" i="4" l="1"/>
  <c r="BY7219" i="4"/>
  <c r="BY7220" i="4" l="1"/>
  <c r="BX7219" i="4"/>
  <c r="BX7220" i="4" l="1"/>
  <c r="BY7221" i="4"/>
  <c r="BX7221" i="4" l="1"/>
  <c r="BY7222" i="4"/>
  <c r="BX7222" i="4" l="1"/>
  <c r="BY7223" i="4"/>
  <c r="BX7223" i="4" l="1"/>
  <c r="BY7224" i="4"/>
  <c r="BX7224" i="4" l="1"/>
  <c r="BY7225" i="4"/>
  <c r="BX7225" i="4" l="1"/>
  <c r="BY7226" i="4"/>
  <c r="BX7226" i="4" l="1"/>
  <c r="BY7227" i="4"/>
  <c r="BY7228" i="4" l="1"/>
  <c r="BX7227" i="4"/>
  <c r="BX7228" i="4" l="1"/>
  <c r="BY7229" i="4"/>
  <c r="BX7229" i="4" l="1"/>
  <c r="BY7230" i="4"/>
  <c r="BX7230" i="4" l="1"/>
  <c r="BY7231" i="4"/>
  <c r="BY7232" i="4" l="1"/>
  <c r="BX7231" i="4"/>
  <c r="BY7233" i="4" l="1"/>
  <c r="BX7232" i="4"/>
  <c r="BX7233" i="4" l="1"/>
  <c r="BY7234" i="4"/>
  <c r="BX7234" i="4" l="1"/>
  <c r="BY7235" i="4"/>
  <c r="BY7236" i="4" l="1"/>
  <c r="BX7235" i="4"/>
  <c r="BX7236" i="4" l="1"/>
  <c r="BY7237" i="4"/>
  <c r="BX7237" i="4" l="1"/>
  <c r="BY7238" i="4"/>
  <c r="BX7238" i="4" l="1"/>
  <c r="BY7239" i="4"/>
  <c r="BX7239" i="4" l="1"/>
  <c r="BY7240" i="4"/>
  <c r="BX7240" i="4" l="1"/>
  <c r="BY7241" i="4"/>
  <c r="BX7241" i="4" l="1"/>
  <c r="BY7242" i="4"/>
  <c r="BX7242" i="4" l="1"/>
  <c r="BY7243" i="4"/>
  <c r="BX7243" i="4" l="1"/>
  <c r="BY7244" i="4"/>
  <c r="BX7244" i="4" l="1"/>
  <c r="BY7245" i="4"/>
  <c r="BX7245" i="4" l="1"/>
  <c r="BY7246" i="4"/>
  <c r="BX7246" i="4" l="1"/>
  <c r="BY7247" i="4"/>
  <c r="BX7247" i="4" l="1"/>
  <c r="BY7248" i="4"/>
  <c r="BX7248" i="4" l="1"/>
  <c r="BY7249" i="4"/>
  <c r="BY7250" i="4" l="1"/>
  <c r="BX7249" i="4"/>
  <c r="BX7250" i="4" l="1"/>
  <c r="BY7251" i="4"/>
  <c r="BY7252" i="4" l="1"/>
  <c r="BX7251" i="4"/>
  <c r="BX7252" i="4" l="1"/>
  <c r="BY7253" i="4"/>
  <c r="BX7253" i="4" l="1"/>
  <c r="BY7254" i="4"/>
  <c r="BX7254" i="4" l="1"/>
  <c r="BY7255" i="4"/>
  <c r="BX7255" i="4" l="1"/>
  <c r="BY7256" i="4"/>
  <c r="BX7256" i="4" l="1"/>
  <c r="BY7257" i="4"/>
  <c r="BX7257" i="4" l="1"/>
  <c r="BY7258" i="4"/>
  <c r="BX7258" i="4" l="1"/>
  <c r="BY7259" i="4"/>
  <c r="BY7260" i="4" l="1"/>
  <c r="BX7259" i="4"/>
  <c r="BY7261" i="4" l="1"/>
  <c r="BX7260" i="4"/>
  <c r="BX7261" i="4" l="1"/>
  <c r="BY7262" i="4"/>
  <c r="BX7262" i="4" l="1"/>
  <c r="BY7263" i="4"/>
  <c r="BX7263" i="4" l="1"/>
  <c r="BY7264" i="4"/>
  <c r="BX7264" i="4" l="1"/>
  <c r="BY7265" i="4"/>
  <c r="BX7265" i="4" l="1"/>
  <c r="BY7266" i="4"/>
  <c r="BX7266" i="4" l="1"/>
  <c r="BY7267" i="4"/>
  <c r="BY7268" i="4" l="1"/>
  <c r="BX7267" i="4"/>
  <c r="BX7268" i="4" l="1"/>
  <c r="BY7269" i="4"/>
  <c r="BX7269" i="4" l="1"/>
  <c r="BY7270" i="4"/>
  <c r="BX7270" i="4" l="1"/>
  <c r="BY7271" i="4"/>
  <c r="BX7271" i="4" l="1"/>
  <c r="BY7272" i="4"/>
  <c r="BX7272" i="4" l="1"/>
  <c r="BY7273" i="4"/>
  <c r="BX7273" i="4" l="1"/>
  <c r="BY7274" i="4"/>
  <c r="BX7274" i="4" l="1"/>
  <c r="BY7275" i="4"/>
  <c r="BX7275" i="4" l="1"/>
  <c r="BY7276" i="4"/>
  <c r="BX7276" i="4" l="1"/>
  <c r="BY7277" i="4"/>
  <c r="BY7278" i="4" l="1"/>
  <c r="BX7277" i="4"/>
  <c r="BX7278" i="4" l="1"/>
  <c r="BY7279" i="4"/>
  <c r="BX7279" i="4" l="1"/>
  <c r="BY7280" i="4"/>
  <c r="BX7280" i="4" l="1"/>
  <c r="BY7281" i="4"/>
  <c r="BY7282" i="4" l="1"/>
  <c r="BX7281" i="4"/>
  <c r="BY7283" i="4" l="1"/>
  <c r="BX7282" i="4"/>
  <c r="BY7284" i="4" l="1"/>
  <c r="BX7283" i="4"/>
  <c r="BX7284" i="4" l="1"/>
  <c r="BY7285" i="4"/>
  <c r="BX7285" i="4" l="1"/>
  <c r="BY7286" i="4"/>
  <c r="BX7286" i="4" l="1"/>
  <c r="BY7287" i="4"/>
  <c r="BX7287" i="4" l="1"/>
  <c r="BY7288" i="4"/>
  <c r="BX7288" i="4" l="1"/>
  <c r="BY7289" i="4"/>
  <c r="BX7289" i="4" l="1"/>
  <c r="BY7290" i="4"/>
  <c r="BX7290" i="4" l="1"/>
  <c r="BY7291" i="4"/>
  <c r="BX7291" i="4" l="1"/>
  <c r="BY7292" i="4"/>
  <c r="BX7292" i="4" l="1"/>
  <c r="BY7293" i="4"/>
  <c r="BX7293" i="4" l="1"/>
  <c r="BY7294" i="4"/>
  <c r="BX7294" i="4" l="1"/>
  <c r="BY7295" i="4"/>
  <c r="BX7295" i="4" l="1"/>
  <c r="BY7296" i="4"/>
  <c r="BX7296" i="4" l="1"/>
  <c r="BY7297" i="4"/>
  <c r="BX7297" i="4" l="1"/>
  <c r="BY7298" i="4"/>
  <c r="BX7298" i="4" l="1"/>
  <c r="BY7299" i="4"/>
  <c r="BY7300" i="4" l="1"/>
  <c r="BX7299" i="4"/>
  <c r="BX7300" i="4" l="1"/>
  <c r="BY7301" i="4"/>
  <c r="BX7301" i="4" l="1"/>
  <c r="BY7302" i="4"/>
  <c r="BX7302" i="4" l="1"/>
  <c r="BY7303" i="4"/>
  <c r="BX7303" i="4" l="1"/>
  <c r="BY7304" i="4"/>
  <c r="BX7304" i="4" l="1"/>
  <c r="BY7305" i="4"/>
  <c r="BX7305" i="4" l="1"/>
  <c r="BY7306" i="4"/>
  <c r="BX7306" i="4" l="1"/>
  <c r="BY7307" i="4"/>
  <c r="BX7307" i="4" l="1"/>
  <c r="BY7308" i="4"/>
  <c r="BX7308" i="4" l="1"/>
  <c r="BY7309" i="4"/>
  <c r="BY7310" i="4" l="1"/>
  <c r="BX7309" i="4"/>
  <c r="BY7311" i="4" l="1"/>
  <c r="BX7310" i="4"/>
  <c r="BX7311" i="4" l="1"/>
  <c r="BY7312" i="4"/>
  <c r="BX7312" i="4" l="1"/>
  <c r="BY7313" i="4"/>
  <c r="BX7313" i="4" l="1"/>
  <c r="BY7314" i="4"/>
  <c r="BX7314" i="4" l="1"/>
  <c r="BY7315" i="4"/>
  <c r="BY7316" i="4" l="1"/>
  <c r="BX7315" i="4"/>
  <c r="BX7316" i="4" l="1"/>
  <c r="BY7317" i="4"/>
  <c r="BX7317" i="4" l="1"/>
  <c r="BY7318" i="4"/>
  <c r="BX7318" i="4" l="1"/>
  <c r="BY7319" i="4"/>
  <c r="BX7319" i="4" l="1"/>
  <c r="BY7320" i="4"/>
  <c r="BX7320" i="4" l="1"/>
  <c r="BY7321" i="4"/>
  <c r="BX7321" i="4" l="1"/>
  <c r="BY7322" i="4"/>
  <c r="BX7322" i="4" l="1"/>
  <c r="BY7323" i="4"/>
  <c r="BX7323" i="4" l="1"/>
  <c r="BY7324" i="4"/>
  <c r="BX7324" i="4" l="1"/>
  <c r="BY7325" i="4"/>
  <c r="BY7326" i="4" l="1"/>
  <c r="BX7325" i="4"/>
  <c r="BY7327" i="4" l="1"/>
  <c r="BX7326" i="4"/>
  <c r="BX7327" i="4" l="1"/>
  <c r="BY7328" i="4"/>
  <c r="BX7328" i="4" l="1"/>
  <c r="BY7329" i="4"/>
  <c r="BX7329" i="4" l="1"/>
  <c r="BY7330" i="4"/>
  <c r="BX7330" i="4" l="1"/>
  <c r="BY7331" i="4"/>
  <c r="BY7332" i="4" l="1"/>
  <c r="BX7331" i="4"/>
  <c r="BX7332" i="4" l="1"/>
  <c r="BY7333" i="4"/>
  <c r="BX7333" i="4" l="1"/>
  <c r="BY7334" i="4"/>
  <c r="BX7334" i="4" l="1"/>
  <c r="BY7335" i="4"/>
  <c r="BX7335" i="4" l="1"/>
  <c r="BY7336" i="4"/>
  <c r="BX7336" i="4" l="1"/>
  <c r="BY7337" i="4"/>
  <c r="BX7337" i="4" l="1"/>
  <c r="BY7338" i="4"/>
  <c r="BX7338" i="4" l="1"/>
  <c r="BY7339" i="4"/>
  <c r="BX7339" i="4" l="1"/>
  <c r="BY7340" i="4"/>
  <c r="BX7340" i="4" l="1"/>
  <c r="BY7341" i="4"/>
  <c r="BX7341" i="4" l="1"/>
  <c r="BY7342" i="4"/>
  <c r="BX7342" i="4" l="1"/>
  <c r="BY7343" i="4"/>
  <c r="BX7343" i="4" l="1"/>
  <c r="BY7344" i="4"/>
  <c r="BX7344" i="4" l="1"/>
  <c r="BY7345" i="4"/>
  <c r="BX7345" i="4" l="1"/>
  <c r="BY7346" i="4"/>
  <c r="BX7346" i="4" l="1"/>
  <c r="BY7347" i="4"/>
  <c r="BY7348" i="4" l="1"/>
  <c r="BX7347" i="4"/>
  <c r="BX7348" i="4" l="1"/>
  <c r="BY7349" i="4"/>
  <c r="BX7349" i="4" l="1"/>
  <c r="BY7350" i="4"/>
  <c r="BX7350" i="4" l="1"/>
  <c r="BY7351" i="4"/>
  <c r="BX7351" i="4" l="1"/>
  <c r="BY7352" i="4"/>
  <c r="BX7352" i="4" l="1"/>
  <c r="BY7353" i="4"/>
  <c r="BX7353" i="4" l="1"/>
  <c r="BY7354" i="4"/>
  <c r="BX7354" i="4" l="1"/>
  <c r="BY7355" i="4"/>
  <c r="BX7355" i="4" l="1"/>
  <c r="BY7356" i="4"/>
  <c r="BX7356" i="4" l="1"/>
  <c r="BY7357" i="4"/>
  <c r="BX7357" i="4" l="1"/>
  <c r="BY7358" i="4"/>
  <c r="BX7358" i="4" l="1"/>
  <c r="BY7359" i="4"/>
  <c r="BY7360" i="4" l="1"/>
  <c r="BX7359" i="4"/>
  <c r="BY7361" i="4" l="1"/>
  <c r="BX7360" i="4"/>
  <c r="BX7361" i="4" l="1"/>
  <c r="BY7362" i="4"/>
  <c r="BX7362" i="4" l="1"/>
  <c r="BY7363" i="4"/>
  <c r="BY7364" i="4" l="1"/>
  <c r="BX7363" i="4"/>
  <c r="BX7364" i="4" l="1"/>
  <c r="BY7365" i="4"/>
  <c r="BX7365" i="4" l="1"/>
  <c r="BY7366" i="4"/>
  <c r="BX7366" i="4" l="1"/>
  <c r="BY7367" i="4"/>
  <c r="BX7367" i="4" l="1"/>
  <c r="BY7368" i="4"/>
  <c r="BX7368" i="4" l="1"/>
  <c r="BY7369" i="4"/>
  <c r="BX7369" i="4" l="1"/>
  <c r="BY7370" i="4"/>
  <c r="BX7370" i="4" l="1"/>
  <c r="BY7371" i="4"/>
  <c r="BX7371" i="4" l="1"/>
  <c r="BY7372" i="4"/>
  <c r="BX7372" i="4" l="1"/>
  <c r="BY7373" i="4"/>
  <c r="BX7373" i="4" l="1"/>
  <c r="BY7374" i="4"/>
  <c r="BY7375" i="4" l="1"/>
  <c r="BX7374" i="4"/>
  <c r="BX7375" i="4" l="1"/>
  <c r="BY7376" i="4"/>
  <c r="BX7376" i="4" l="1"/>
  <c r="BY7377" i="4"/>
  <c r="BX7377" i="4" l="1"/>
  <c r="BY7378" i="4"/>
  <c r="BX7378" i="4" l="1"/>
  <c r="BY7379" i="4"/>
  <c r="BY7380" i="4" l="1"/>
  <c r="BX7379" i="4"/>
  <c r="BX7380" i="4" l="1"/>
  <c r="BY7381" i="4"/>
  <c r="BX7381" i="4" l="1"/>
  <c r="BY7382" i="4"/>
  <c r="BX7382" i="4" l="1"/>
  <c r="BY7383" i="4"/>
  <c r="BX7383" i="4" l="1"/>
  <c r="BY7384" i="4"/>
  <c r="BX7384" i="4" l="1"/>
  <c r="BY7385" i="4"/>
  <c r="BX7385" i="4" l="1"/>
  <c r="BY7386" i="4"/>
  <c r="BX7386" i="4" l="1"/>
  <c r="BY7387" i="4"/>
  <c r="BY7388" i="4" l="1"/>
  <c r="BX7387" i="4"/>
  <c r="BY7389" i="4" l="1"/>
  <c r="BX7388" i="4"/>
  <c r="BX7389" i="4" l="1"/>
  <c r="BY7390" i="4"/>
  <c r="BX7390" i="4" l="1"/>
  <c r="BY7391" i="4"/>
  <c r="BX7391" i="4" l="1"/>
  <c r="BY7392" i="4"/>
  <c r="BX7392" i="4" l="1"/>
  <c r="BY7393" i="4"/>
  <c r="BX7393" i="4" l="1"/>
  <c r="BY7394" i="4"/>
  <c r="BX7394" i="4" l="1"/>
  <c r="BY7395" i="4"/>
  <c r="BY7396" i="4" l="1"/>
  <c r="BX7395" i="4"/>
  <c r="BX7396" i="4" l="1"/>
  <c r="BY7397" i="4"/>
  <c r="BX7397" i="4" l="1"/>
  <c r="BY7398" i="4"/>
  <c r="BX7398" i="4" l="1"/>
  <c r="BY7399" i="4"/>
  <c r="BX7399" i="4" l="1"/>
  <c r="BY7400" i="4"/>
  <c r="BX7400" i="4" l="1"/>
  <c r="BY7401" i="4"/>
  <c r="BX7401" i="4" l="1"/>
  <c r="BY7402" i="4"/>
  <c r="BX7402" i="4" l="1"/>
  <c r="BY7403" i="4"/>
  <c r="BX7403" i="4" l="1"/>
  <c r="BY7404" i="4"/>
  <c r="BX7404" i="4" l="1"/>
  <c r="BY7405" i="4"/>
  <c r="BX7405" i="4" l="1"/>
  <c r="BY7406" i="4"/>
  <c r="BX7406" i="4" l="1"/>
  <c r="BY7407" i="4"/>
  <c r="BX7407" i="4" l="1"/>
  <c r="BY7408" i="4"/>
  <c r="BY7409" i="4" l="1"/>
  <c r="BX7408" i="4"/>
  <c r="BY7410" i="4" l="1"/>
  <c r="BX7409" i="4"/>
  <c r="BY7411" i="4" l="1"/>
  <c r="BX7410" i="4"/>
  <c r="BY7412" i="4" l="1"/>
  <c r="BX7411" i="4"/>
  <c r="BX7412" i="4" l="1"/>
  <c r="BY7413" i="4"/>
  <c r="BX7413" i="4" l="1"/>
  <c r="BY7414" i="4"/>
  <c r="BX7414" i="4" l="1"/>
  <c r="BY7415" i="4"/>
  <c r="BX7415" i="4" l="1"/>
  <c r="BY7416" i="4"/>
  <c r="BX7416" i="4" l="1"/>
  <c r="BY7417" i="4"/>
  <c r="BX7417" i="4" l="1"/>
  <c r="BY7418" i="4"/>
  <c r="BX7418" i="4" l="1"/>
  <c r="BY7419" i="4"/>
  <c r="BX7419" i="4" l="1"/>
  <c r="BY7420" i="4"/>
  <c r="BX7420" i="4" l="1"/>
  <c r="BY7421" i="4"/>
  <c r="BX7421" i="4" l="1"/>
  <c r="BY7422" i="4"/>
  <c r="BX7422" i="4" l="1"/>
  <c r="BY7423" i="4"/>
  <c r="BX7423" i="4" l="1"/>
  <c r="BY7424" i="4"/>
  <c r="BX7424" i="4" l="1"/>
  <c r="BY7425" i="4"/>
  <c r="BX7425" i="4" l="1"/>
  <c r="BY7426" i="4"/>
  <c r="BX7426" i="4" l="1"/>
  <c r="BY7427" i="4"/>
  <c r="BY7428" i="4" l="1"/>
  <c r="BX7427" i="4"/>
  <c r="BX7428" i="4" l="1"/>
  <c r="BY7429" i="4"/>
  <c r="BX7429" i="4" l="1"/>
  <c r="BY7430" i="4"/>
  <c r="BX7430" i="4" l="1"/>
  <c r="BY7431" i="4"/>
  <c r="BX7431" i="4" l="1"/>
  <c r="BY7432" i="4"/>
  <c r="BX7432" i="4" l="1"/>
  <c r="BY7433" i="4"/>
  <c r="BX7433" i="4" l="1"/>
  <c r="BY7434" i="4"/>
  <c r="BX7434" i="4" l="1"/>
  <c r="BY7435" i="4"/>
  <c r="BX7435" i="4" l="1"/>
  <c r="BY7436" i="4"/>
  <c r="BX7436" i="4" l="1"/>
  <c r="BY7437" i="4"/>
  <c r="BY7438" i="4" l="1"/>
  <c r="BX7437" i="4"/>
  <c r="BY7439" i="4" l="1"/>
  <c r="BX7438" i="4"/>
  <c r="BX7439" i="4" l="1"/>
  <c r="BY7440" i="4"/>
  <c r="BX7440" i="4" l="1"/>
  <c r="BY7441" i="4"/>
  <c r="BX7441" i="4" l="1"/>
  <c r="BY7442" i="4"/>
  <c r="BX7442" i="4" l="1"/>
  <c r="BY7443" i="4"/>
  <c r="BY7444" i="4" l="1"/>
  <c r="BX7443" i="4"/>
  <c r="BX7444" i="4" l="1"/>
  <c r="BY7445" i="4"/>
  <c r="BX7445" i="4" l="1"/>
  <c r="BY7446" i="4"/>
  <c r="BX7446" i="4" l="1"/>
  <c r="BY7447" i="4"/>
  <c r="BX7447" i="4" l="1"/>
  <c r="BY7448" i="4"/>
  <c r="BX7448" i="4" l="1"/>
  <c r="BY7449" i="4"/>
  <c r="BX7449" i="4" l="1"/>
  <c r="BY7450" i="4"/>
  <c r="BX7450" i="4" l="1"/>
  <c r="BY7451" i="4"/>
  <c r="BX7451" i="4" l="1"/>
  <c r="BY7452" i="4"/>
  <c r="BX7452" i="4" l="1"/>
  <c r="BY7453" i="4"/>
  <c r="BX7453" i="4" l="1"/>
  <c r="BY7454" i="4"/>
  <c r="BX7454" i="4" l="1"/>
  <c r="BY7455" i="4"/>
  <c r="BX7455" i="4" l="1"/>
  <c r="BY7456" i="4"/>
  <c r="BY7457" i="4" l="1"/>
  <c r="BX7456" i="4"/>
  <c r="BX7457" i="4" l="1"/>
  <c r="BY7458" i="4"/>
  <c r="BX7458" i="4" l="1"/>
  <c r="BY7459" i="4"/>
  <c r="BY7460" i="4" l="1"/>
  <c r="BX7459" i="4"/>
  <c r="BX7460" i="4" l="1"/>
  <c r="BY7461" i="4"/>
  <c r="BX7461" i="4" l="1"/>
  <c r="BY7462" i="4"/>
  <c r="BX7462" i="4" l="1"/>
  <c r="BY7463" i="4"/>
  <c r="BX7463" i="4" l="1"/>
  <c r="BY7464" i="4"/>
  <c r="BX7464" i="4" l="1"/>
  <c r="BY7465" i="4"/>
  <c r="BX7465" i="4" l="1"/>
  <c r="BY7466" i="4"/>
  <c r="BX7466" i="4" l="1"/>
  <c r="BY7467" i="4"/>
  <c r="BX7467" i="4" l="1"/>
  <c r="BY7468" i="4"/>
  <c r="BX7468" i="4" l="1"/>
  <c r="BY7469" i="4"/>
  <c r="BX7469" i="4" l="1"/>
  <c r="BY7470" i="4"/>
  <c r="BX7470" i="4" l="1"/>
  <c r="BY7471" i="4"/>
  <c r="BX7471" i="4" l="1"/>
  <c r="BY7472" i="4"/>
  <c r="BX7472" i="4" l="1"/>
  <c r="BY7473" i="4"/>
  <c r="BX7473" i="4" l="1"/>
  <c r="BY7474" i="4"/>
  <c r="BX7474" i="4" l="1"/>
  <c r="BY7475" i="4"/>
  <c r="BY7476" i="4" l="1"/>
  <c r="BX7475" i="4"/>
  <c r="BX7476" i="4" l="1"/>
  <c r="BY7477" i="4"/>
  <c r="BX7477" i="4" l="1"/>
  <c r="BY7478" i="4"/>
  <c r="BX7478" i="4" l="1"/>
  <c r="BY7479" i="4"/>
  <c r="BX7479" i="4" l="1"/>
  <c r="BY7480" i="4"/>
  <c r="BX7480" i="4" l="1"/>
  <c r="BY7481" i="4"/>
  <c r="BX7481" i="4" l="1"/>
  <c r="BY7482" i="4"/>
  <c r="BX7482" i="4" l="1"/>
  <c r="BY7483" i="4"/>
  <c r="BX7483" i="4" l="1"/>
  <c r="BY7484" i="4"/>
  <c r="BX7484" i="4" l="1"/>
  <c r="BY7485" i="4"/>
  <c r="BX7485" i="4" l="1"/>
  <c r="BY7486" i="4"/>
  <c r="BY7487" i="4" l="1"/>
  <c r="BX7486" i="4"/>
  <c r="BX7487" i="4" l="1"/>
  <c r="BY7488" i="4"/>
  <c r="BX7488" i="4" l="1"/>
  <c r="BY7489" i="4"/>
  <c r="BX7489" i="4" l="1"/>
  <c r="BY7490" i="4"/>
  <c r="BX7490" i="4" l="1"/>
  <c r="BY7491" i="4"/>
  <c r="BY7492" i="4" l="1"/>
  <c r="BX7491" i="4"/>
  <c r="BX7492" i="4" l="1"/>
  <c r="BY7493" i="4"/>
  <c r="BX7493" i="4" l="1"/>
  <c r="BY7494" i="4"/>
  <c r="BX7494" i="4" l="1"/>
  <c r="BY7495" i="4"/>
  <c r="BX7495" i="4" l="1"/>
  <c r="BY7496" i="4"/>
  <c r="BX7496" i="4" l="1"/>
  <c r="BY7497" i="4"/>
  <c r="BX7497" i="4" l="1"/>
  <c r="BY7498" i="4"/>
  <c r="BX7498" i="4" l="1"/>
  <c r="BY7499" i="4"/>
  <c r="BX7499" i="4" l="1"/>
  <c r="BY7500" i="4"/>
  <c r="BX7500" i="4" l="1"/>
  <c r="BY7501" i="4"/>
  <c r="BX7501" i="4" l="1"/>
  <c r="BY7502" i="4"/>
  <c r="BY7503" i="4" l="1"/>
  <c r="BX7502" i="4"/>
  <c r="BY7504" i="4" l="1"/>
  <c r="BX7503" i="4"/>
  <c r="BX7504" i="4" l="1"/>
  <c r="BY7505" i="4"/>
  <c r="BX7505" i="4" l="1"/>
  <c r="BY7506" i="4"/>
  <c r="BX7506" i="4" l="1"/>
  <c r="BY7507" i="4"/>
  <c r="BY7508" i="4" l="1"/>
  <c r="BX7507" i="4"/>
  <c r="BX7508" i="4" l="1"/>
  <c r="BY7509" i="4"/>
  <c r="BX7509" i="4" l="1"/>
  <c r="BY7510" i="4"/>
  <c r="BX7510" i="4" l="1"/>
  <c r="BY7511" i="4"/>
  <c r="BX7511" i="4" l="1"/>
  <c r="BY7512" i="4"/>
  <c r="BX7512" i="4" l="1"/>
  <c r="BY7513" i="4"/>
  <c r="BX7513" i="4" l="1"/>
  <c r="BY7514" i="4"/>
  <c r="BX7514" i="4" l="1"/>
  <c r="BY7515" i="4"/>
  <c r="BX7515" i="4" l="1"/>
  <c r="BY7516" i="4"/>
  <c r="BX7516" i="4" l="1"/>
  <c r="BY7517" i="4"/>
  <c r="BX7517" i="4" l="1"/>
  <c r="BY7518" i="4"/>
  <c r="BX7518" i="4" l="1"/>
  <c r="BY7519" i="4"/>
  <c r="BX7519" i="4" l="1"/>
  <c r="BY7520" i="4"/>
  <c r="BX7520" i="4" l="1"/>
  <c r="BY7521" i="4"/>
  <c r="BX7521" i="4" l="1"/>
  <c r="BY7522" i="4"/>
  <c r="BX7522" i="4" l="1"/>
  <c r="BY7523" i="4"/>
  <c r="BY7524" i="4" l="1"/>
  <c r="BX7523" i="4"/>
  <c r="BX7524" i="4" l="1"/>
  <c r="BY7525" i="4"/>
  <c r="BX7525" i="4" l="1"/>
  <c r="BY7526" i="4"/>
  <c r="BX7526" i="4" l="1"/>
  <c r="BY7527" i="4"/>
  <c r="BX7527" i="4" l="1"/>
  <c r="BY7528" i="4"/>
  <c r="BX7528" i="4" l="1"/>
  <c r="BY7529" i="4"/>
  <c r="BX7529" i="4" l="1"/>
  <c r="BY7530" i="4"/>
  <c r="BX7530" i="4" l="1"/>
  <c r="BY7531" i="4"/>
  <c r="BX7531" i="4" l="1"/>
  <c r="BY7532" i="4"/>
  <c r="BX7532" i="4" l="1"/>
  <c r="BY7533" i="4"/>
  <c r="BX7533" i="4" l="1"/>
  <c r="BY7534" i="4"/>
  <c r="BY7535" i="4" l="1"/>
  <c r="BX7534" i="4"/>
  <c r="BY7536" i="4" l="1"/>
  <c r="BX7535" i="4"/>
  <c r="BX7536" i="4" l="1"/>
  <c r="BY7537" i="4"/>
  <c r="BX7537" i="4" l="1"/>
  <c r="BY7538" i="4"/>
  <c r="BX7538" i="4" l="1"/>
  <c r="BY7539" i="4"/>
  <c r="BY7540" i="4" l="1"/>
  <c r="BX7539" i="4"/>
  <c r="BX7540" i="4" l="1"/>
  <c r="BY7541" i="4"/>
  <c r="BX7541" i="4" l="1"/>
  <c r="BY7542" i="4"/>
  <c r="BX7542" i="4" l="1"/>
  <c r="BY7543" i="4"/>
  <c r="BX7543" i="4" l="1"/>
  <c r="BY7544" i="4"/>
  <c r="BX7544" i="4" l="1"/>
  <c r="BY7545" i="4"/>
  <c r="BX7545" i="4" l="1"/>
  <c r="BY7546" i="4"/>
  <c r="BX7546" i="4" l="1"/>
  <c r="BY7547" i="4"/>
  <c r="BX7547" i="4" l="1"/>
  <c r="BY7548" i="4"/>
  <c r="BX7548" i="4" l="1"/>
  <c r="BY7549" i="4"/>
  <c r="BY7550" i="4" l="1"/>
  <c r="BX7549" i="4"/>
  <c r="BX7550" i="4" l="1"/>
  <c r="BY7551" i="4"/>
  <c r="BX7551" i="4" l="1"/>
  <c r="BY7552" i="4"/>
  <c r="BX7552" i="4" l="1"/>
  <c r="BY7553" i="4"/>
  <c r="BX7553" i="4" l="1"/>
  <c r="BY7554" i="4"/>
  <c r="BX7554" i="4" l="1"/>
  <c r="BY7555" i="4"/>
  <c r="BY7556" i="4" l="1"/>
  <c r="BX7555" i="4"/>
  <c r="BX7556" i="4" l="1"/>
  <c r="BY7557" i="4"/>
  <c r="BX7557" i="4" l="1"/>
  <c r="BY7558" i="4"/>
  <c r="BX7558" i="4" l="1"/>
  <c r="BY7559" i="4"/>
  <c r="BX7559" i="4" l="1"/>
  <c r="BY7560" i="4"/>
  <c r="BX7560" i="4" l="1"/>
  <c r="BY7561" i="4"/>
  <c r="BY7562" i="4" l="1"/>
  <c r="BX7561" i="4"/>
  <c r="BX7562" i="4" l="1"/>
  <c r="BY7563" i="4"/>
  <c r="BX7563" i="4" l="1"/>
  <c r="BY7564" i="4"/>
  <c r="BX7564" i="4" l="1"/>
  <c r="BY7565" i="4"/>
  <c r="BX7565" i="4" l="1"/>
  <c r="BY7566" i="4"/>
  <c r="BX7566" i="4" l="1"/>
  <c r="BY7567" i="4"/>
  <c r="BX7567" i="4" l="1"/>
  <c r="BY7568" i="4"/>
  <c r="BX7568" i="4" l="1"/>
  <c r="BY7569" i="4"/>
  <c r="BX7569" i="4" l="1"/>
  <c r="BY7570" i="4"/>
  <c r="BX7570" i="4" l="1"/>
  <c r="BY7571" i="4"/>
  <c r="BY7572" i="4" l="1"/>
  <c r="BX7571" i="4"/>
  <c r="BX7572" i="4" l="1"/>
  <c r="BY7573" i="4"/>
  <c r="BX7573" i="4" l="1"/>
  <c r="BY7574" i="4"/>
  <c r="BX7574" i="4" l="1"/>
  <c r="BY7575" i="4"/>
  <c r="BX7575" i="4" l="1"/>
  <c r="BY7576" i="4"/>
  <c r="BX7576" i="4" l="1"/>
  <c r="BY7577" i="4"/>
  <c r="BX7577" i="4" l="1"/>
  <c r="BY7578" i="4"/>
  <c r="BX7578" i="4" l="1"/>
  <c r="BY7579" i="4"/>
  <c r="BX7579" i="4" l="1"/>
  <c r="BY7580" i="4"/>
  <c r="BX7580" i="4" l="1"/>
  <c r="BY7581" i="4"/>
  <c r="BX7581" i="4" l="1"/>
  <c r="BY7582" i="4"/>
  <c r="BY7583" i="4" l="1"/>
  <c r="BX7582" i="4"/>
  <c r="BY7584" i="4" l="1"/>
  <c r="BX7583" i="4"/>
  <c r="BX7584" i="4" l="1"/>
  <c r="BY7585" i="4"/>
  <c r="BX7585" i="4" l="1"/>
  <c r="BY7586" i="4"/>
  <c r="BX7586" i="4" l="1"/>
  <c r="BY7587" i="4"/>
  <c r="BY7588" i="4" l="1"/>
  <c r="BX7587" i="4"/>
  <c r="BX7588" i="4" l="1"/>
  <c r="BY7589" i="4"/>
  <c r="BX7589" i="4" l="1"/>
  <c r="BY7590" i="4"/>
  <c r="BX7590" i="4" l="1"/>
  <c r="BY7591" i="4"/>
  <c r="BX7591" i="4" l="1"/>
  <c r="BY7592" i="4"/>
  <c r="BX7592" i="4" l="1"/>
  <c r="BY7593" i="4"/>
  <c r="BX7593" i="4" l="1"/>
  <c r="BY7594" i="4"/>
  <c r="BX7594" i="4" l="1"/>
  <c r="BY7595" i="4"/>
  <c r="BX7595" i="4" l="1"/>
  <c r="BY7596" i="4"/>
  <c r="BX7596" i="4" l="1"/>
  <c r="BY7597" i="4"/>
  <c r="BX7597" i="4" l="1"/>
  <c r="BY7598" i="4"/>
  <c r="BX7598" i="4" l="1"/>
  <c r="BY7599" i="4"/>
  <c r="BX7599" i="4" l="1"/>
  <c r="BY7600" i="4"/>
  <c r="BX7600" i="4" l="1"/>
  <c r="BY7601" i="4"/>
  <c r="BX7601" i="4" l="1"/>
  <c r="BY7602" i="4"/>
  <c r="BX7602" i="4" l="1"/>
  <c r="BY7603" i="4"/>
  <c r="BY7604" i="4" l="1"/>
  <c r="BX7603" i="4"/>
  <c r="BX7604" i="4" l="1"/>
  <c r="BY7605" i="4"/>
  <c r="BX7605" i="4" l="1"/>
  <c r="BY7606" i="4"/>
  <c r="BX7606" i="4" l="1"/>
  <c r="BY7607" i="4"/>
  <c r="BX7607" i="4" l="1"/>
  <c r="BY7608" i="4"/>
  <c r="BX7608" i="4" l="1"/>
  <c r="BY7609" i="4"/>
  <c r="BX7609" i="4" l="1"/>
  <c r="BY7610" i="4"/>
  <c r="BX7610" i="4" l="1"/>
  <c r="BY7611" i="4"/>
  <c r="BX7611" i="4" l="1"/>
  <c r="BY7612" i="4"/>
  <c r="BX7612" i="4" l="1"/>
  <c r="BY7613" i="4"/>
  <c r="BX7613" i="4" l="1"/>
  <c r="BY7614" i="4"/>
  <c r="BX7614" i="4" l="1"/>
  <c r="BY7615" i="4"/>
  <c r="BX7615" i="4" l="1"/>
  <c r="BY7616" i="4"/>
  <c r="BX7616" i="4" l="1"/>
  <c r="BY7617" i="4"/>
  <c r="BX7617" i="4" l="1"/>
  <c r="BY7618" i="4"/>
  <c r="BX7618" i="4" l="1"/>
  <c r="BY7619" i="4"/>
  <c r="BY7620" i="4" l="1"/>
  <c r="BX7619" i="4"/>
  <c r="BX7620" i="4" l="1"/>
  <c r="BY7621" i="4"/>
  <c r="BX7621" i="4" l="1"/>
  <c r="BY7622" i="4"/>
  <c r="BX7622" i="4" l="1"/>
  <c r="BY7623" i="4"/>
  <c r="BX7623" i="4" l="1"/>
  <c r="BY7624" i="4"/>
  <c r="BX7624" i="4" l="1"/>
  <c r="BY7625" i="4"/>
  <c r="BX7625" i="4" l="1"/>
  <c r="BY7626" i="4"/>
  <c r="BX7626" i="4" l="1"/>
  <c r="BY7627" i="4"/>
  <c r="BY7628" i="4" l="1"/>
  <c r="BX7627" i="4"/>
  <c r="BX7628" i="4" l="1"/>
  <c r="BY7629" i="4"/>
  <c r="BY7630" i="4" l="1"/>
  <c r="BX7629" i="4"/>
  <c r="BX7630" i="4" l="1"/>
  <c r="BY7631" i="4"/>
  <c r="BX7631" i="4" l="1"/>
  <c r="BY7632" i="4"/>
  <c r="BX7632" i="4" l="1"/>
  <c r="BY7633" i="4"/>
  <c r="BX7633" i="4" l="1"/>
  <c r="BY7634" i="4"/>
  <c r="BX7634" i="4" l="1"/>
  <c r="BY7635" i="4"/>
  <c r="BY7636" i="4" l="1"/>
  <c r="BX7635" i="4"/>
  <c r="BX7636" i="4" l="1"/>
  <c r="BY7637" i="4"/>
  <c r="BX7637" i="4" l="1"/>
  <c r="BY7638" i="4"/>
  <c r="BX7638" i="4" l="1"/>
  <c r="BY7639" i="4"/>
  <c r="BX7639" i="4" l="1"/>
  <c r="BY7640" i="4"/>
  <c r="BX7640" i="4" l="1"/>
  <c r="BY7641" i="4"/>
  <c r="BX7641" i="4" l="1"/>
  <c r="BY7642" i="4"/>
  <c r="BX7642" i="4" l="1"/>
  <c r="BY7643" i="4"/>
  <c r="BX7643" i="4" l="1"/>
  <c r="BY7644" i="4"/>
  <c r="BX7644" i="4" l="1"/>
  <c r="BY7645" i="4"/>
  <c r="BX7645" i="4" l="1"/>
  <c r="BY7646" i="4"/>
  <c r="BX7646" i="4" l="1"/>
  <c r="BY7647" i="4"/>
  <c r="BX7647" i="4" l="1"/>
  <c r="BY7648" i="4"/>
  <c r="BX7648" i="4" l="1"/>
  <c r="BY7649" i="4"/>
  <c r="BY7650" i="4" l="1"/>
  <c r="BX7649" i="4"/>
  <c r="BY7651" i="4" l="1"/>
  <c r="BX7650" i="4"/>
  <c r="BY7652" i="4" l="1"/>
  <c r="BX7651" i="4"/>
  <c r="BX7652" i="4" l="1"/>
  <c r="BY7653" i="4"/>
  <c r="BX7653" i="4" l="1"/>
  <c r="BY7654" i="4"/>
  <c r="BX7654" i="4" l="1"/>
  <c r="BY7655" i="4"/>
  <c r="BX7655" i="4" l="1"/>
  <c r="BY7656" i="4"/>
  <c r="BX7656" i="4" l="1"/>
  <c r="BY7657" i="4"/>
  <c r="BX7657" i="4" l="1"/>
  <c r="BY7658" i="4"/>
  <c r="BX7658" i="4" l="1"/>
  <c r="BY7659" i="4"/>
  <c r="BX7659" i="4" l="1"/>
  <c r="BY7660" i="4"/>
  <c r="BX7660" i="4" l="1"/>
  <c r="BY7661" i="4"/>
  <c r="BX7661" i="4" l="1"/>
  <c r="BY7662" i="4"/>
  <c r="BX7662" i="4" l="1"/>
  <c r="BY7663" i="4"/>
  <c r="BX7663" i="4" l="1"/>
  <c r="BY7664" i="4"/>
  <c r="BX7664" i="4" l="1"/>
  <c r="BY7665" i="4"/>
  <c r="BX7665" i="4" l="1"/>
  <c r="BY7666" i="4"/>
  <c r="BY7667" i="4" l="1"/>
  <c r="BX7666" i="4"/>
  <c r="BY7668" i="4" l="1"/>
  <c r="BX7667" i="4"/>
  <c r="BX7668" i="4" l="1"/>
  <c r="BY7669" i="4"/>
  <c r="BX7669" i="4" l="1"/>
  <c r="BY7670" i="4"/>
  <c r="BX7670" i="4" l="1"/>
  <c r="BY7671" i="4"/>
  <c r="BX7671" i="4" l="1"/>
  <c r="BY7672" i="4"/>
  <c r="BX7672" i="4" l="1"/>
  <c r="BY7673" i="4"/>
  <c r="BX7673" i="4" l="1"/>
  <c r="BY7674" i="4"/>
  <c r="BY7675" i="4" l="1"/>
  <c r="BX7674" i="4"/>
  <c r="BY7676" i="4" l="1"/>
  <c r="BX7675" i="4"/>
  <c r="BX7676" i="4" l="1"/>
  <c r="BY7677" i="4"/>
  <c r="BX7677" i="4" l="1"/>
  <c r="BY7678" i="4"/>
  <c r="BX7678" i="4" l="1"/>
  <c r="BY7679" i="4"/>
  <c r="BX7679" i="4" l="1"/>
  <c r="BY7680" i="4"/>
  <c r="BX7680" i="4" l="1"/>
  <c r="BY7681" i="4"/>
  <c r="BX7681" i="4" l="1"/>
  <c r="BY7682" i="4"/>
  <c r="BX7682" i="4" l="1"/>
  <c r="BY7683" i="4"/>
  <c r="BY7684" i="4" l="1"/>
  <c r="BX7683" i="4"/>
  <c r="BX7684" i="4" l="1"/>
  <c r="BY7685" i="4"/>
  <c r="BX7685" i="4" l="1"/>
  <c r="BY7686" i="4"/>
  <c r="BX7686" i="4" l="1"/>
  <c r="BY7687" i="4"/>
  <c r="BX7687" i="4" l="1"/>
  <c r="BY7688" i="4"/>
  <c r="BX7688" i="4" l="1"/>
  <c r="BY7689" i="4"/>
  <c r="BX7689" i="4" l="1"/>
  <c r="BY7690" i="4"/>
  <c r="BX7690" i="4" l="1"/>
  <c r="BY7691" i="4"/>
  <c r="BX7691" i="4" l="1"/>
  <c r="BY7692" i="4"/>
  <c r="BX7692" i="4" l="1"/>
  <c r="BY7693" i="4"/>
  <c r="BX7693" i="4" l="1"/>
  <c r="BY7694" i="4"/>
  <c r="BX7694" i="4" l="1"/>
  <c r="BY7695" i="4"/>
  <c r="BY7696" i="4" l="1"/>
  <c r="BX7695" i="4"/>
  <c r="BX7696" i="4" l="1"/>
  <c r="BY7697" i="4"/>
  <c r="BX7697" i="4" l="1"/>
  <c r="BY7698" i="4"/>
  <c r="BX7698" i="4" l="1"/>
  <c r="BY7699" i="4"/>
  <c r="BY7700" i="4" l="1"/>
  <c r="BX7699" i="4"/>
  <c r="BX7700" i="4" l="1"/>
  <c r="BY7701" i="4"/>
  <c r="BX7701" i="4" l="1"/>
  <c r="BY7702" i="4"/>
  <c r="BX7702" i="4" l="1"/>
  <c r="BY7703" i="4"/>
  <c r="BX7703" i="4" l="1"/>
  <c r="BY7704" i="4"/>
  <c r="BX7704" i="4" l="1"/>
  <c r="BY7705" i="4"/>
  <c r="BX7705" i="4" l="1"/>
  <c r="BY7706" i="4"/>
  <c r="BX7706" i="4" l="1"/>
  <c r="BY7707" i="4"/>
  <c r="BX7707" i="4" l="1"/>
  <c r="BY7708" i="4"/>
  <c r="BX7708" i="4" l="1"/>
  <c r="BY7709" i="4"/>
  <c r="BY7710" i="4" l="1"/>
  <c r="BX7709" i="4"/>
  <c r="BY7711" i="4" l="1"/>
  <c r="BX7710" i="4"/>
  <c r="BX7711" i="4" l="1"/>
  <c r="BY7712" i="4"/>
  <c r="BX7712" i="4" l="1"/>
  <c r="BY7713" i="4"/>
  <c r="BX7713" i="4" l="1"/>
  <c r="BY7714" i="4"/>
  <c r="BX7714" i="4" l="1"/>
  <c r="BY7715" i="4"/>
  <c r="BY7716" i="4" l="1"/>
  <c r="BX7715" i="4"/>
  <c r="BX7716" i="4" l="1"/>
  <c r="BY7717" i="4"/>
  <c r="BX7717" i="4" l="1"/>
  <c r="BY7718" i="4"/>
  <c r="BX7718" i="4" l="1"/>
  <c r="BY7719" i="4"/>
  <c r="BX7719" i="4" l="1"/>
  <c r="BY7720" i="4"/>
  <c r="BX7720" i="4" l="1"/>
  <c r="BY7721" i="4"/>
  <c r="BX7721" i="4" l="1"/>
  <c r="BY7722" i="4"/>
  <c r="BX7722" i="4" l="1"/>
  <c r="BY7723" i="4"/>
  <c r="BX7723" i="4" l="1"/>
  <c r="BY7724" i="4"/>
  <c r="BX7724" i="4" l="1"/>
  <c r="BY7725" i="4"/>
  <c r="BX7725" i="4" l="1"/>
  <c r="BY7726" i="4"/>
  <c r="BX7726" i="4" l="1"/>
  <c r="BY7727" i="4"/>
  <c r="BX7727" i="4" l="1"/>
  <c r="BY7728" i="4"/>
  <c r="BX7728" i="4" l="1"/>
  <c r="BY7729" i="4"/>
  <c r="BX7729" i="4" l="1"/>
  <c r="BY7730" i="4"/>
  <c r="BX7730" i="4" l="1"/>
  <c r="BY7731" i="4"/>
  <c r="BY7732" i="4" l="1"/>
  <c r="BX7731" i="4"/>
  <c r="BX7732" i="4" l="1"/>
  <c r="BY7733" i="4"/>
  <c r="BX7733" i="4" l="1"/>
  <c r="BY7734" i="4"/>
  <c r="BY7735" i="4" l="1"/>
  <c r="BX7734" i="4"/>
  <c r="BX7735" i="4" l="1"/>
  <c r="BY7736" i="4"/>
  <c r="BX7736" i="4" l="1"/>
  <c r="BY7737" i="4"/>
  <c r="BX7737" i="4" l="1"/>
  <c r="BY7738" i="4"/>
  <c r="BX7738" i="4" l="1"/>
  <c r="BY7739" i="4"/>
  <c r="BX7739" i="4" l="1"/>
  <c r="BY7740" i="4"/>
  <c r="BY7741" i="4" l="1"/>
  <c r="BX7740" i="4"/>
  <c r="BX7741" i="4" l="1"/>
  <c r="BY7742" i="4"/>
  <c r="BX7742" i="4" l="1"/>
  <c r="BY7743" i="4"/>
  <c r="BX7743" i="4" l="1"/>
  <c r="BY7744" i="4"/>
  <c r="BX7744" i="4" l="1"/>
  <c r="BY7745" i="4"/>
  <c r="BX7745" i="4" l="1"/>
  <c r="BY7746" i="4"/>
  <c r="BX7746" i="4" l="1"/>
  <c r="BY7747" i="4"/>
  <c r="BY7748" i="4" l="1"/>
  <c r="BX7747" i="4"/>
  <c r="BX7748" i="4" l="1"/>
  <c r="BY7749" i="4"/>
  <c r="BX7749" i="4" l="1"/>
  <c r="BY7750" i="4"/>
  <c r="BY7751" i="4" l="1"/>
  <c r="BX7750" i="4"/>
  <c r="BX7751" i="4" l="1"/>
  <c r="BY7752" i="4"/>
  <c r="BX7752" i="4" l="1"/>
  <c r="BY7753" i="4"/>
  <c r="BX7753" i="4" l="1"/>
  <c r="BY7754" i="4"/>
  <c r="BX7754" i="4" l="1"/>
  <c r="BY7755" i="4"/>
  <c r="BX7755" i="4" l="1"/>
  <c r="BY7756" i="4"/>
  <c r="BX7756" i="4" l="1"/>
  <c r="BY7757" i="4"/>
  <c r="BX7757" i="4" l="1"/>
  <c r="BY7758" i="4"/>
  <c r="BX7758" i="4" l="1"/>
  <c r="BY7759" i="4"/>
  <c r="BX7759" i="4" l="1"/>
  <c r="BY7760" i="4"/>
  <c r="BY7761" i="4" l="1"/>
  <c r="BX7760" i="4"/>
  <c r="BX7761" i="4" l="1"/>
  <c r="BY7762" i="4"/>
  <c r="BX7762" i="4" l="1"/>
  <c r="BY7763" i="4"/>
  <c r="BY7764" i="4" l="1"/>
  <c r="BX7763" i="4"/>
  <c r="BX7764" i="4" l="1"/>
  <c r="BY7765" i="4"/>
  <c r="BX7765" i="4" l="1"/>
  <c r="BY7766" i="4"/>
  <c r="BY7767" i="4" l="1"/>
  <c r="BX7766" i="4"/>
  <c r="BX7767" i="4" l="1"/>
  <c r="BY7768" i="4"/>
  <c r="BX7768" i="4" l="1"/>
  <c r="BY7769" i="4"/>
  <c r="BX7769" i="4" l="1"/>
  <c r="BY7770" i="4"/>
  <c r="BX7770" i="4" l="1"/>
  <c r="BY7771" i="4"/>
  <c r="BX7771" i="4" l="1"/>
  <c r="BY7772" i="4"/>
  <c r="BX7772" i="4" l="1"/>
  <c r="BY7773" i="4"/>
  <c r="BX7773" i="4" l="1"/>
  <c r="BY7774" i="4"/>
  <c r="BX7774" i="4" l="1"/>
  <c r="BY7775" i="4"/>
  <c r="BX7775" i="4" l="1"/>
  <c r="BY7776" i="4"/>
  <c r="BX7776" i="4" l="1"/>
  <c r="BY7777" i="4"/>
  <c r="BX7777" i="4" l="1"/>
  <c r="BY7778" i="4"/>
  <c r="BY7779" i="4" l="1"/>
  <c r="BX7778" i="4"/>
  <c r="BY7780" i="4" l="1"/>
  <c r="BX7779" i="4"/>
  <c r="BX7780" i="4" l="1"/>
  <c r="BY7781" i="4"/>
  <c r="BX7781" i="4" l="1"/>
  <c r="BY7782" i="4"/>
  <c r="BY7783" i="4" l="1"/>
  <c r="BX7782" i="4"/>
  <c r="BX7783" i="4" l="1"/>
  <c r="BY7784" i="4"/>
  <c r="BX7784" i="4" l="1"/>
  <c r="BY7785" i="4"/>
  <c r="BX7785" i="4" l="1"/>
  <c r="BY7786" i="4"/>
  <c r="BX7786" i="4" l="1"/>
  <c r="BY7787" i="4"/>
  <c r="BX7787" i="4" l="1"/>
  <c r="BY7788" i="4"/>
  <c r="BX7788" i="4" l="1"/>
  <c r="BY7789" i="4"/>
  <c r="BX7789" i="4" l="1"/>
  <c r="BY7790" i="4"/>
  <c r="BX7790" i="4" l="1"/>
  <c r="BY7791" i="4"/>
  <c r="BX7791" i="4" l="1"/>
  <c r="BY7792" i="4"/>
  <c r="BX7792" i="4" l="1"/>
  <c r="BY7793" i="4"/>
  <c r="BX7793" i="4" l="1"/>
  <c r="BY7794" i="4"/>
  <c r="BX7794" i="4" l="1"/>
  <c r="BY7795" i="4"/>
  <c r="BY7796" i="4" l="1"/>
  <c r="BX7795" i="4"/>
  <c r="BX7796" i="4" l="1"/>
  <c r="BY7797" i="4"/>
  <c r="BX7797" i="4" l="1"/>
  <c r="BY7798" i="4"/>
  <c r="BX7798" i="4" l="1"/>
  <c r="BY7799" i="4"/>
  <c r="BX7799" i="4" l="1"/>
  <c r="BY7800" i="4"/>
  <c r="BX7800" i="4" l="1"/>
  <c r="BY7801" i="4"/>
  <c r="BX7801" i="4" l="1"/>
  <c r="BY7802" i="4"/>
  <c r="BY7803" i="4" l="1"/>
  <c r="BX7802" i="4"/>
  <c r="BX7803" i="4" l="1"/>
  <c r="BY7804" i="4"/>
  <c r="BX7804" i="4" l="1"/>
  <c r="BY7805" i="4"/>
  <c r="BX7805" i="4" l="1"/>
  <c r="BY7806" i="4"/>
  <c r="BX7806" i="4" l="1"/>
  <c r="BY7807" i="4"/>
  <c r="BX7807" i="4" l="1"/>
  <c r="BY7808" i="4"/>
  <c r="BX7808" i="4" l="1"/>
  <c r="BY7809" i="4"/>
  <c r="BX7809" i="4" l="1"/>
  <c r="BY7810" i="4"/>
  <c r="BX7810" i="4" l="1"/>
  <c r="BY7811" i="4"/>
  <c r="BY7812" i="4" l="1"/>
  <c r="BX7811" i="4"/>
  <c r="BX7812" i="4" l="1"/>
  <c r="BY7813" i="4"/>
  <c r="BX7813" i="4" l="1"/>
  <c r="BY7814" i="4"/>
  <c r="BX7814" i="4" l="1"/>
  <c r="BY7815" i="4"/>
  <c r="BX7815" i="4" l="1"/>
  <c r="BY7816" i="4"/>
  <c r="BX7816" i="4" l="1"/>
  <c r="BY7817" i="4"/>
  <c r="BX7817" i="4" l="1"/>
  <c r="BY7818" i="4"/>
  <c r="BY7819" i="4" l="1"/>
  <c r="BX7818" i="4"/>
  <c r="BX7819" i="4" l="1"/>
  <c r="BY7820" i="4"/>
  <c r="BX7820" i="4" l="1"/>
  <c r="BY7821" i="4"/>
  <c r="BY7822" i="4" l="1"/>
  <c r="BX7821" i="4"/>
  <c r="BX7822" i="4" l="1"/>
  <c r="BY7823" i="4"/>
  <c r="BX7823" i="4" l="1"/>
  <c r="BY7824" i="4"/>
  <c r="BX7824" i="4" l="1"/>
  <c r="BY7825" i="4"/>
  <c r="BX7825" i="4" l="1"/>
  <c r="BY7826" i="4"/>
  <c r="BX7826" i="4" l="1"/>
  <c r="BY7827" i="4"/>
  <c r="BY7828" i="4" l="1"/>
  <c r="BX7827" i="4"/>
  <c r="BX7828" i="4" l="1"/>
  <c r="BY7829" i="4"/>
  <c r="BX7829" i="4" l="1"/>
  <c r="BY7830" i="4"/>
  <c r="BX7830" i="4" l="1"/>
  <c r="BY7831" i="4"/>
  <c r="BX7831" i="4" l="1"/>
  <c r="BY7832" i="4"/>
  <c r="BX7832" i="4" l="1"/>
  <c r="BY7833" i="4"/>
  <c r="BX7833" i="4" l="1"/>
  <c r="BY7834" i="4"/>
  <c r="BX7834" i="4" l="1"/>
  <c r="BY7835" i="4"/>
  <c r="BX7835" i="4" l="1"/>
  <c r="BY7836" i="4"/>
  <c r="BX7836" i="4" l="1"/>
  <c r="BY7837" i="4"/>
  <c r="BX7837" i="4" l="1"/>
  <c r="BY7838" i="4"/>
  <c r="BX7838" i="4" l="1"/>
  <c r="BY7839" i="4"/>
  <c r="BX7839" i="4" l="1"/>
  <c r="BY7840" i="4"/>
  <c r="BY7841" i="4" l="1"/>
  <c r="BX7840" i="4"/>
  <c r="BX7841" i="4" l="1"/>
  <c r="BY7842" i="4"/>
  <c r="BX7842" i="4" l="1"/>
  <c r="BY7843" i="4"/>
  <c r="BY7844" i="4" l="1"/>
  <c r="BX7843" i="4"/>
  <c r="BX7844" i="4" l="1"/>
  <c r="BY7845" i="4"/>
  <c r="BX7845" i="4" l="1"/>
  <c r="BY7846" i="4"/>
  <c r="BX7846" i="4" l="1"/>
  <c r="BY7847" i="4"/>
  <c r="BX7847" i="4" l="1"/>
  <c r="BY7848" i="4"/>
  <c r="BX7848" i="4" l="1"/>
  <c r="BY7849" i="4"/>
  <c r="BX7849" i="4" l="1"/>
  <c r="BY7850" i="4"/>
  <c r="BX7850" i="4" l="1"/>
  <c r="BY7851" i="4"/>
  <c r="BX7851" i="4" l="1"/>
  <c r="BY7852" i="4"/>
  <c r="BX7852" i="4" l="1"/>
  <c r="BY7853" i="4"/>
  <c r="BX7853" i="4" l="1"/>
  <c r="BY7854" i="4"/>
  <c r="BY7855" i="4" l="1"/>
  <c r="BX7854" i="4"/>
  <c r="BX7855" i="4" l="1"/>
  <c r="BY7856" i="4"/>
  <c r="BX7856" i="4" l="1"/>
  <c r="BY7857" i="4"/>
  <c r="BX7857" i="4" l="1"/>
  <c r="BY7858" i="4"/>
  <c r="BX7858" i="4" l="1"/>
  <c r="BY7859" i="4"/>
  <c r="BY7860" i="4" l="1"/>
  <c r="BX7859" i="4"/>
  <c r="BX7860" i="4" l="1"/>
  <c r="BY7861" i="4"/>
  <c r="BX7861" i="4" l="1"/>
  <c r="BY7862" i="4"/>
  <c r="BX7862" i="4" l="1"/>
  <c r="BY7863" i="4"/>
  <c r="BX7863" i="4" l="1"/>
  <c r="BY7864" i="4"/>
  <c r="BX7864" i="4" l="1"/>
  <c r="BY7865" i="4"/>
  <c r="BX7865" i="4" l="1"/>
  <c r="BY7866" i="4"/>
  <c r="BX7866" i="4" l="1"/>
  <c r="BY7867" i="4"/>
  <c r="BX7867" i="4" l="1"/>
  <c r="BY7868" i="4"/>
  <c r="BX7868" i="4" l="1"/>
  <c r="BY7869" i="4"/>
  <c r="BX7869" i="4" l="1"/>
  <c r="BY7870" i="4"/>
  <c r="BX7870" i="4" l="1"/>
  <c r="BY7871" i="4"/>
  <c r="BX7871" i="4" l="1"/>
  <c r="BY7872" i="4"/>
  <c r="BX7872" i="4" l="1"/>
  <c r="BY7873" i="4"/>
  <c r="BX7873" i="4" l="1"/>
  <c r="BY7874" i="4"/>
  <c r="BX7874" i="4" l="1"/>
  <c r="BY7875" i="4"/>
  <c r="BY7876" i="4" l="1"/>
  <c r="BX7875" i="4"/>
  <c r="BX7876" i="4" l="1"/>
  <c r="BY7877" i="4"/>
  <c r="BX7877" i="4" l="1"/>
  <c r="BY7878" i="4"/>
  <c r="BX7878" i="4" l="1"/>
  <c r="BY7879" i="4"/>
  <c r="BX7879" i="4" l="1"/>
  <c r="BY7880" i="4"/>
  <c r="BX7880" i="4" l="1"/>
  <c r="BY7881" i="4"/>
  <c r="BY7882" i="4" l="1"/>
  <c r="BX7881" i="4"/>
  <c r="BX7882" i="4" l="1"/>
  <c r="BY7883" i="4"/>
  <c r="BX7883" i="4" l="1"/>
  <c r="BY7884" i="4"/>
  <c r="BX7884" i="4" l="1"/>
  <c r="BY7885" i="4"/>
  <c r="BX7885" i="4" l="1"/>
  <c r="BY7886" i="4"/>
  <c r="BX7886" i="4" l="1"/>
  <c r="BY7887" i="4"/>
  <c r="BX7887" i="4" l="1"/>
  <c r="BY7888" i="4"/>
  <c r="BX7888" i="4" l="1"/>
  <c r="BY7889" i="4"/>
  <c r="BX7889" i="4" l="1"/>
  <c r="BY7890" i="4"/>
  <c r="BY7891" i="4" l="1"/>
  <c r="BX7890" i="4"/>
  <c r="BY7892" i="4" l="1"/>
  <c r="BX7891" i="4"/>
  <c r="BX7892" i="4" l="1"/>
  <c r="BY7893" i="4"/>
  <c r="BX7893" i="4" l="1"/>
  <c r="BY7894" i="4"/>
  <c r="BX7894" i="4" l="1"/>
  <c r="BY7895" i="4"/>
  <c r="BX7895" i="4" l="1"/>
  <c r="BY7896" i="4"/>
  <c r="BX7896" i="4" l="1"/>
  <c r="BY7897" i="4"/>
  <c r="BX7897" i="4" l="1"/>
  <c r="BY7898" i="4"/>
  <c r="BX7898" i="4" l="1"/>
  <c r="BY7899" i="4"/>
  <c r="BX7899" i="4" l="1"/>
  <c r="BY7900" i="4"/>
  <c r="BY7901" i="4" l="1"/>
  <c r="BX7900" i="4"/>
  <c r="BX7901" i="4" l="1"/>
  <c r="BY7902" i="4"/>
  <c r="BX7902" i="4" l="1"/>
  <c r="BY7903" i="4"/>
  <c r="BX7903" i="4" l="1"/>
  <c r="BY7904" i="4"/>
  <c r="BX7904" i="4" l="1"/>
  <c r="BY7905" i="4"/>
  <c r="BX7905" i="4" l="1"/>
  <c r="BY7906" i="4"/>
  <c r="BX7906" i="4" l="1"/>
  <c r="BY7907" i="4"/>
  <c r="BY7908" i="4" l="1"/>
  <c r="BX7907" i="4"/>
  <c r="BX7908" i="4" l="1"/>
  <c r="BY7909" i="4"/>
  <c r="BX7909" i="4" l="1"/>
  <c r="BY7910" i="4"/>
  <c r="BX7910" i="4" l="1"/>
  <c r="BY7911" i="4"/>
  <c r="BX7911" i="4" l="1"/>
  <c r="BY7912" i="4"/>
  <c r="BX7912" i="4" l="1"/>
  <c r="BY7913" i="4"/>
  <c r="BX7913" i="4" l="1"/>
  <c r="BY7914" i="4"/>
  <c r="BX7914" i="4" l="1"/>
  <c r="BY7915" i="4"/>
  <c r="BX7915" i="4" l="1"/>
  <c r="BY7916" i="4"/>
  <c r="BX7916" i="4" l="1"/>
  <c r="BY7917" i="4"/>
  <c r="BX7917" i="4" l="1"/>
  <c r="BY7918" i="4"/>
  <c r="BY7919" i="4" l="1"/>
  <c r="BX7918" i="4"/>
  <c r="BY7920" i="4" l="1"/>
  <c r="BX7919" i="4"/>
  <c r="BX7920" i="4" l="1"/>
  <c r="BY7921" i="4"/>
  <c r="BX7921" i="4" l="1"/>
  <c r="BY7922" i="4"/>
  <c r="BX7922" i="4" l="1"/>
  <c r="BY7923" i="4"/>
  <c r="BY7924" i="4" l="1"/>
  <c r="BX7923" i="4"/>
  <c r="BX7924" i="4" l="1"/>
  <c r="BY7925" i="4"/>
  <c r="BX7925" i="4" l="1"/>
  <c r="BY7926" i="4"/>
  <c r="BX7926" i="4" l="1"/>
  <c r="BY7927" i="4"/>
  <c r="BX7927" i="4" l="1"/>
  <c r="BY7928" i="4"/>
  <c r="BX7928" i="4" l="1"/>
  <c r="BY7929" i="4"/>
  <c r="BX7929" i="4" l="1"/>
  <c r="BY7930" i="4"/>
  <c r="BX7930" i="4" l="1"/>
  <c r="BY7931" i="4"/>
  <c r="BX7931" i="4" l="1"/>
  <c r="BY7932" i="4"/>
  <c r="BX7932" i="4" l="1"/>
  <c r="BY7933" i="4"/>
  <c r="BX7933" i="4" l="1"/>
  <c r="BY7934" i="4"/>
  <c r="BX7934" i="4" l="1"/>
  <c r="BY7935" i="4"/>
  <c r="BX7935" i="4" l="1"/>
  <c r="BY7936" i="4"/>
  <c r="BX7936" i="4" l="1"/>
  <c r="BY7937" i="4"/>
  <c r="BY7938" i="4" l="1"/>
  <c r="BX7937" i="4"/>
  <c r="BX7938" i="4" l="1"/>
  <c r="BY7939" i="4"/>
  <c r="BY7940" i="4" l="1"/>
  <c r="BX7939" i="4"/>
  <c r="BX7940" i="4" l="1"/>
  <c r="BY7941" i="4"/>
  <c r="BX7941" i="4" l="1"/>
  <c r="BY7942" i="4"/>
  <c r="BX7942" i="4" l="1"/>
  <c r="BY7943" i="4"/>
  <c r="BX7943" i="4" l="1"/>
  <c r="BY7944" i="4"/>
  <c r="BX7944" i="4" l="1"/>
  <c r="BY7945" i="4"/>
  <c r="BX7945" i="4" l="1"/>
  <c r="BY7946" i="4"/>
  <c r="BX7946" i="4" l="1"/>
  <c r="BY7947" i="4"/>
  <c r="BX7947" i="4" l="1"/>
  <c r="BY7948" i="4"/>
  <c r="BX7948" i="4" l="1"/>
  <c r="BY7949" i="4"/>
  <c r="BX7949" i="4" l="1"/>
  <c r="BY7950" i="4"/>
  <c r="BX7950" i="4" l="1"/>
  <c r="BY7951" i="4"/>
  <c r="BX7951" i="4" l="1"/>
  <c r="BY7952" i="4"/>
  <c r="BX7952" i="4" l="1"/>
  <c r="BY7953" i="4"/>
  <c r="BY7954" i="4" l="1"/>
  <c r="BX7953" i="4"/>
  <c r="BY7955" i="4" l="1"/>
  <c r="BX7954" i="4"/>
  <c r="BY7956" i="4" l="1"/>
  <c r="BX7955" i="4"/>
  <c r="BX7956" i="4" l="1"/>
  <c r="BY7957" i="4"/>
  <c r="BX7957" i="4" l="1"/>
  <c r="BY7958" i="4"/>
  <c r="BX7958" i="4" l="1"/>
  <c r="BY7959" i="4"/>
  <c r="BX7959" i="4" l="1"/>
  <c r="BY7960" i="4"/>
  <c r="BX7960" i="4" l="1"/>
  <c r="BY7961" i="4"/>
  <c r="BX7961" i="4" l="1"/>
  <c r="BY7962" i="4"/>
  <c r="BX7962" i="4" l="1"/>
  <c r="BY7963" i="4"/>
  <c r="BX7963" i="4" l="1"/>
  <c r="BY7964" i="4"/>
  <c r="BX7964" i="4" l="1"/>
  <c r="BY7965" i="4"/>
  <c r="BX7965" i="4" l="1"/>
  <c r="BY7966" i="4"/>
  <c r="BX7966" i="4" l="1"/>
  <c r="BY7967" i="4"/>
  <c r="BX7967" i="4" l="1"/>
  <c r="BY7968" i="4"/>
  <c r="BX7968" i="4" l="1"/>
  <c r="BY7969" i="4"/>
  <c r="BX7969" i="4" l="1"/>
  <c r="BY7970" i="4"/>
  <c r="BX7970" i="4" l="1"/>
  <c r="BY7971" i="4"/>
  <c r="BY7972" i="4" l="1"/>
  <c r="BX7971" i="4"/>
  <c r="BX7972" i="4" l="1"/>
  <c r="BY7973" i="4"/>
  <c r="BX7973" i="4" l="1"/>
  <c r="BY7974" i="4"/>
  <c r="BX7974" i="4" l="1"/>
  <c r="BY7975" i="4"/>
  <c r="BX7975" i="4" l="1"/>
  <c r="BY7976" i="4"/>
  <c r="BX7976" i="4" l="1"/>
  <c r="BY7977" i="4"/>
  <c r="BY7978" i="4" l="1"/>
  <c r="BX7977" i="4"/>
  <c r="BX7978" i="4" l="1"/>
  <c r="BY7979" i="4"/>
  <c r="BX7979" i="4" l="1"/>
  <c r="BY7980" i="4"/>
  <c r="BX7980" i="4" l="1"/>
  <c r="BY7981" i="4"/>
  <c r="BX7981" i="4" l="1"/>
  <c r="BY7982" i="4"/>
  <c r="BX7982" i="4" l="1"/>
  <c r="BY7983" i="4"/>
  <c r="BX7983" i="4" l="1"/>
  <c r="BY7984" i="4"/>
  <c r="BX7984" i="4" l="1"/>
  <c r="BY7985" i="4"/>
  <c r="BX7985" i="4" l="1"/>
  <c r="BY7986" i="4"/>
  <c r="BX7986" i="4" l="1"/>
  <c r="BY7987" i="4"/>
  <c r="BX7987" i="4" l="1"/>
  <c r="BY7988" i="4"/>
  <c r="BX7988" i="4" l="1"/>
  <c r="BY7989" i="4"/>
  <c r="BX7989" i="4" l="1"/>
  <c r="BY7990" i="4"/>
  <c r="BX7990" i="4" l="1"/>
  <c r="BY7991" i="4"/>
  <c r="BX7991" i="4" l="1"/>
  <c r="BY7992" i="4"/>
  <c r="BX7992" i="4" l="1"/>
  <c r="BY7993" i="4"/>
  <c r="BY7994" i="4" l="1"/>
  <c r="BX7993" i="4"/>
  <c r="BY7995" i="4" l="1"/>
  <c r="BX7994" i="4"/>
  <c r="BX7995" i="4" l="1"/>
  <c r="BY7996" i="4"/>
  <c r="BX7996" i="4" l="1"/>
  <c r="BY7997" i="4"/>
  <c r="BX7997" i="4" l="1"/>
  <c r="BY7998" i="4"/>
  <c r="BX7998" i="4" l="1"/>
  <c r="BY7999" i="4"/>
  <c r="BX7999" i="4" l="1"/>
  <c r="BY8000" i="4"/>
  <c r="BX8000" i="4" l="1"/>
  <c r="BY8001" i="4"/>
  <c r="BX8001" i="4" l="1"/>
  <c r="BY8002" i="4"/>
  <c r="BX8002" i="4" l="1"/>
  <c r="BY8003" i="4"/>
  <c r="BX8003" i="4" l="1"/>
  <c r="BY8004" i="4"/>
  <c r="BX8004" i="4" l="1"/>
  <c r="BY8005" i="4"/>
  <c r="BX8005" i="4" l="1"/>
  <c r="BY8006" i="4"/>
  <c r="BX8006" i="4" l="1"/>
  <c r="BY8007" i="4"/>
  <c r="BX8007" i="4" l="1"/>
  <c r="BY8008" i="4"/>
  <c r="BX8008" i="4" l="1"/>
  <c r="BY8009" i="4"/>
  <c r="BX8009" i="4" l="1"/>
  <c r="BY8010" i="4"/>
  <c r="BY8011" i="4" l="1"/>
  <c r="BX8010" i="4"/>
  <c r="BY8012" i="4" l="1"/>
  <c r="BX8011" i="4"/>
  <c r="BX8012" i="4" l="1"/>
  <c r="BY8013" i="4"/>
  <c r="BX8013" i="4" l="1"/>
  <c r="BY8014" i="4"/>
  <c r="BX8014" i="4" l="1"/>
  <c r="BY8015" i="4"/>
  <c r="BX8015" i="4" l="1"/>
  <c r="BY8016" i="4"/>
  <c r="BX8016" i="4" l="1"/>
  <c r="BY8017" i="4"/>
  <c r="BX8017" i="4" l="1"/>
  <c r="BY8018" i="4"/>
  <c r="BX8018" i="4" l="1"/>
  <c r="BY8019" i="4"/>
  <c r="BX8019" i="4" l="1"/>
  <c r="BY8020" i="4"/>
  <c r="BX8020" i="4" l="1"/>
  <c r="BY8021" i="4"/>
  <c r="BX8021" i="4" l="1"/>
  <c r="BY8022" i="4"/>
  <c r="BX8022" i="4" l="1"/>
  <c r="BY8023" i="4"/>
  <c r="BX8023" i="4" l="1"/>
  <c r="BY8024" i="4"/>
  <c r="BX8024" i="4" l="1"/>
  <c r="BY8025" i="4"/>
  <c r="BX8025" i="4" l="1"/>
  <c r="BY8026" i="4"/>
  <c r="BX8026" i="4" l="1"/>
  <c r="BY8027" i="4"/>
  <c r="BY8028" i="4" l="1"/>
  <c r="BX8027" i="4"/>
  <c r="BY8029" i="4" l="1"/>
  <c r="BX8028" i="4"/>
  <c r="BX8029" i="4" l="1"/>
  <c r="BY8030" i="4"/>
  <c r="BX8030" i="4" l="1"/>
  <c r="BY8031" i="4"/>
  <c r="BX8031" i="4" l="1"/>
  <c r="BY8032" i="4"/>
  <c r="BX8032" i="4" l="1"/>
  <c r="BY8033" i="4"/>
  <c r="BX8033" i="4" l="1"/>
  <c r="BY8034" i="4"/>
  <c r="BX8034" i="4" l="1"/>
  <c r="BY8035" i="4"/>
  <c r="BX8035" i="4" l="1"/>
  <c r="BY8036" i="4"/>
  <c r="BX8036" i="4" l="1"/>
  <c r="BY8037" i="4"/>
  <c r="BX8037" i="4" l="1"/>
  <c r="BY8038" i="4"/>
  <c r="BX8038" i="4" l="1"/>
  <c r="BY8039" i="4"/>
  <c r="BX8039" i="4" l="1"/>
  <c r="BY8040" i="4"/>
  <c r="BX8040" i="4" l="1"/>
  <c r="BY8041" i="4"/>
  <c r="BX8041" i="4" l="1"/>
  <c r="BY8042" i="4"/>
  <c r="BX8042" i="4" l="1"/>
  <c r="BY8043" i="4"/>
  <c r="BX8043" i="4" l="1"/>
  <c r="BY8044" i="4"/>
  <c r="BY8045" i="4" l="1"/>
  <c r="BX8044" i="4"/>
  <c r="BY8046" i="4" l="1"/>
  <c r="BX8045" i="4"/>
  <c r="BX8046" i="4" l="1"/>
  <c r="BY8047" i="4"/>
  <c r="BX8047" i="4" l="1"/>
  <c r="BY8048" i="4"/>
  <c r="BX8048" i="4" l="1"/>
  <c r="BY8049" i="4"/>
  <c r="BX8049" i="4" l="1"/>
  <c r="BY8050" i="4"/>
  <c r="BX8050" i="4" l="1"/>
  <c r="BY8051" i="4"/>
  <c r="BX8051" i="4" l="1"/>
  <c r="BY8052" i="4"/>
  <c r="BX8052" i="4" l="1"/>
  <c r="BY8053" i="4"/>
  <c r="BX8053" i="4" l="1"/>
  <c r="BY8054" i="4"/>
  <c r="BX8054" i="4" l="1"/>
  <c r="BY8055" i="4"/>
  <c r="BX8055" i="4" l="1"/>
  <c r="BY8056" i="4"/>
  <c r="BX8056" i="4" l="1"/>
  <c r="BY8057" i="4"/>
  <c r="BX8057" i="4" l="1"/>
  <c r="BY8058" i="4"/>
  <c r="BX8058" i="4" l="1"/>
  <c r="BY8059" i="4"/>
  <c r="BX8059" i="4" l="1"/>
  <c r="BY8060" i="4"/>
  <c r="BX8060" i="4" l="1"/>
  <c r="BY8061" i="4"/>
  <c r="BY8062" i="4" l="1"/>
  <c r="BX8061" i="4"/>
  <c r="BY8063" i="4" l="1"/>
  <c r="BX8062" i="4"/>
  <c r="BX8063" i="4" l="1"/>
  <c r="BY8064" i="4"/>
  <c r="BX8064" i="4" l="1"/>
  <c r="BY8065" i="4"/>
  <c r="BX8065" i="4" l="1"/>
  <c r="BY8066" i="4"/>
  <c r="BX8066" i="4" l="1"/>
  <c r="BY8067" i="4"/>
  <c r="BX8067" i="4" l="1"/>
  <c r="BY8068" i="4"/>
  <c r="BX8068" i="4" l="1"/>
  <c r="BY8069" i="4"/>
  <c r="BX8069" i="4" l="1"/>
  <c r="BY8070" i="4"/>
  <c r="BX8070" i="4" l="1"/>
  <c r="BY8071" i="4"/>
  <c r="BX8071" i="4" l="1"/>
  <c r="BY8072" i="4"/>
  <c r="BX8072" i="4" l="1"/>
  <c r="BY8073" i="4"/>
  <c r="BX8073" i="4" l="1"/>
  <c r="BY8074" i="4"/>
  <c r="BX8074" i="4" l="1"/>
  <c r="BY8075" i="4"/>
  <c r="BX8075" i="4" l="1"/>
  <c r="BY8076" i="4"/>
  <c r="BX8076" i="4" l="1"/>
  <c r="BY8077" i="4"/>
  <c r="BY8078" i="4" l="1"/>
  <c r="BX8077" i="4"/>
  <c r="BY8079" i="4" l="1"/>
  <c r="BX8078" i="4"/>
  <c r="BY8080" i="4" l="1"/>
  <c r="BX8079" i="4"/>
  <c r="BX8080" i="4" l="1"/>
  <c r="BY8081" i="4"/>
  <c r="BX8081" i="4" l="1"/>
  <c r="BY8082" i="4"/>
  <c r="BX8082" i="4" l="1"/>
  <c r="BY8083" i="4"/>
  <c r="BX8083" i="4" l="1"/>
  <c r="BY8084" i="4"/>
  <c r="BX8084" i="4" l="1"/>
  <c r="BY8085" i="4"/>
  <c r="BX8085" i="4" l="1"/>
  <c r="BY8086" i="4"/>
  <c r="BX8086" i="4" l="1"/>
  <c r="BY8087" i="4"/>
  <c r="BX8087" i="4" l="1"/>
  <c r="BY8088" i="4"/>
  <c r="BX8088" i="4" l="1"/>
  <c r="BY8089" i="4"/>
  <c r="BX8089" i="4" l="1"/>
  <c r="BY8090" i="4"/>
  <c r="BX8090" i="4" l="1"/>
  <c r="BY8091" i="4"/>
  <c r="BX8091" i="4" l="1"/>
  <c r="BY8092" i="4"/>
  <c r="BX8092" i="4" l="1"/>
  <c r="BY8093" i="4"/>
  <c r="BX8093" i="4" l="1"/>
  <c r="BY8094" i="4"/>
  <c r="BY8095" i="4" l="1"/>
  <c r="BX8094" i="4"/>
  <c r="BY8096" i="4" l="1"/>
  <c r="BX8095" i="4"/>
  <c r="BX8096" i="4" l="1"/>
  <c r="BY8097" i="4"/>
  <c r="BX8097" i="4" l="1"/>
  <c r="BY8098" i="4"/>
  <c r="BX8098" i="4" l="1"/>
  <c r="BY8099" i="4"/>
  <c r="BX8099" i="4" l="1"/>
  <c r="BY8100" i="4"/>
  <c r="BX8100" i="4" l="1"/>
  <c r="BY8101" i="4"/>
  <c r="BX8101" i="4" l="1"/>
  <c r="BY8102" i="4"/>
  <c r="BX8102" i="4" l="1"/>
  <c r="BY8103" i="4"/>
  <c r="BX8103" i="4" l="1"/>
  <c r="BY8104" i="4"/>
  <c r="BX8104" i="4" l="1"/>
  <c r="BY8105" i="4"/>
  <c r="BX8105" i="4" l="1"/>
  <c r="BY8106" i="4"/>
  <c r="BX8106" i="4" l="1"/>
  <c r="BY8107" i="4"/>
  <c r="BY8108" i="4" l="1"/>
  <c r="BX8107" i="4"/>
  <c r="BY8109" i="4" l="1"/>
  <c r="BX8108" i="4"/>
  <c r="BX8109" i="4" l="1"/>
  <c r="BY8110" i="4"/>
  <c r="BY8111" i="4" l="1"/>
  <c r="BX8110" i="4"/>
  <c r="BY8112" i="4" l="1"/>
  <c r="BX8111" i="4"/>
  <c r="BX8112" i="4" l="1"/>
  <c r="BY8113" i="4"/>
  <c r="BX8113" i="4" l="1"/>
  <c r="BY8114" i="4"/>
  <c r="BX8114" i="4" l="1"/>
  <c r="BY8115" i="4"/>
  <c r="BX8115" i="4" l="1"/>
  <c r="BY8116" i="4"/>
  <c r="BX8116" i="4" l="1"/>
  <c r="BY8117" i="4"/>
  <c r="BX8117" i="4" l="1"/>
  <c r="BY8118" i="4"/>
  <c r="BX8118" i="4" l="1"/>
  <c r="BY8119" i="4"/>
  <c r="BX8119" i="4" l="1"/>
  <c r="BY8120" i="4"/>
  <c r="BX8120" i="4" l="1"/>
  <c r="BY8121" i="4"/>
  <c r="BX8121" i="4" l="1"/>
  <c r="BY8122" i="4"/>
  <c r="BX8122" i="4" l="1"/>
  <c r="BY8123" i="4"/>
  <c r="BX8123" i="4" l="1"/>
  <c r="BY8124" i="4"/>
  <c r="BX8124" i="4" l="1"/>
  <c r="BY8125" i="4"/>
  <c r="BX8125" i="4" l="1"/>
  <c r="BY8126" i="4"/>
  <c r="BY8127" i="4" l="1"/>
  <c r="BX8126" i="4"/>
  <c r="BY8128" i="4" l="1"/>
  <c r="BX8127" i="4"/>
  <c r="BX8128" i="4" l="1"/>
  <c r="BY8129" i="4"/>
  <c r="BX8129" i="4" l="1"/>
  <c r="BY8130" i="4"/>
  <c r="BX8130" i="4" l="1"/>
  <c r="BY8131" i="4"/>
  <c r="BX8131" i="4" l="1"/>
  <c r="BY8132" i="4"/>
  <c r="BX8132" i="4" l="1"/>
  <c r="BY8133" i="4"/>
  <c r="BX8133" i="4" l="1"/>
  <c r="BY8134" i="4"/>
  <c r="BX8134" i="4" l="1"/>
  <c r="BY8135" i="4"/>
  <c r="BX8135" i="4" l="1"/>
  <c r="BY8136" i="4"/>
  <c r="BX8136" i="4" l="1"/>
  <c r="BY8137" i="4"/>
  <c r="BY8138" i="4" l="1"/>
  <c r="BX8137" i="4"/>
  <c r="BY8139" i="4" l="1"/>
  <c r="BX8138" i="4"/>
  <c r="BX8139" i="4" l="1"/>
  <c r="BY8140" i="4"/>
  <c r="BX8140" i="4" l="1"/>
  <c r="BY8141" i="4"/>
  <c r="BX8141" i="4" l="1"/>
  <c r="BY8142" i="4"/>
  <c r="BY8143" i="4" l="1"/>
  <c r="BX8142" i="4"/>
  <c r="BY8144" i="4" l="1"/>
  <c r="BX8143" i="4"/>
  <c r="BX8144" i="4" l="1"/>
  <c r="BY8145" i="4"/>
  <c r="BX8145" i="4" l="1"/>
  <c r="BY8146" i="4"/>
  <c r="BX8146" i="4" l="1"/>
  <c r="BY8147" i="4"/>
  <c r="BX8147" i="4" l="1"/>
  <c r="BY8148" i="4"/>
  <c r="BX8148" i="4" l="1"/>
  <c r="BY8149" i="4"/>
  <c r="BX8149" i="4" l="1"/>
  <c r="BY8150" i="4"/>
  <c r="BX8150" i="4" l="1"/>
  <c r="BY8151" i="4"/>
  <c r="BX8151" i="4" l="1"/>
  <c r="BY8152" i="4"/>
  <c r="BX8152" i="4" l="1"/>
  <c r="BY8153" i="4"/>
  <c r="BX8153" i="4" l="1"/>
  <c r="BY8154" i="4"/>
  <c r="BX8154" i="4" l="1"/>
  <c r="BY8155" i="4"/>
  <c r="BX8155" i="4" l="1"/>
  <c r="BY8156" i="4"/>
  <c r="BX8156" i="4" l="1"/>
  <c r="BY8157" i="4"/>
  <c r="BX8157" i="4" l="1"/>
  <c r="BY8158" i="4"/>
  <c r="BY8159" i="4" l="1"/>
  <c r="BX8158" i="4"/>
  <c r="BY8160" i="4" l="1"/>
  <c r="BX8159" i="4"/>
  <c r="BX8160" i="4" l="1"/>
  <c r="BY8161" i="4"/>
  <c r="BX8161" i="4" l="1"/>
  <c r="BY8162" i="4"/>
  <c r="BX8162" i="4" l="1"/>
  <c r="BY8163" i="4"/>
  <c r="BX8163" i="4" l="1"/>
  <c r="BY8164" i="4"/>
  <c r="BX8164" i="4" l="1"/>
  <c r="BY8165" i="4"/>
  <c r="BX8165" i="4" l="1"/>
  <c r="BY8166" i="4"/>
  <c r="BX8166" i="4" l="1"/>
  <c r="BY8167" i="4"/>
  <c r="BY8168" i="4" l="1"/>
  <c r="BX8167" i="4"/>
  <c r="BY8169" i="4" l="1"/>
  <c r="BX8168" i="4"/>
  <c r="BX8169" i="4" l="1"/>
  <c r="BY8170" i="4"/>
  <c r="BX8170" i="4" l="1"/>
  <c r="BY8171" i="4"/>
  <c r="BX8171" i="4" l="1"/>
  <c r="BY8172" i="4"/>
  <c r="BX8172" i="4" l="1"/>
  <c r="BY8173" i="4"/>
  <c r="BX8173" i="4" l="1"/>
  <c r="BY8174" i="4"/>
  <c r="BY8175" i="4" l="1"/>
  <c r="BX8174" i="4"/>
  <c r="BY8176" i="4" l="1"/>
  <c r="BX8175" i="4"/>
  <c r="BX8176" i="4" l="1"/>
  <c r="BY8177" i="4"/>
  <c r="BX8177" i="4" l="1"/>
  <c r="BY8178" i="4"/>
  <c r="BX8178" i="4" l="1"/>
  <c r="BY8179" i="4"/>
  <c r="BX8179" i="4" l="1"/>
  <c r="BY8180" i="4"/>
  <c r="BX8180" i="4" l="1"/>
  <c r="BY8181" i="4"/>
  <c r="BX8181" i="4" l="1"/>
  <c r="BY8182" i="4"/>
  <c r="BX8182" i="4" l="1"/>
  <c r="BY8183" i="4"/>
  <c r="BX8183" i="4" l="1"/>
  <c r="BY8184" i="4"/>
  <c r="BX8184" i="4" l="1"/>
  <c r="BY8185" i="4"/>
  <c r="BX8185" i="4" l="1"/>
  <c r="BY8186" i="4"/>
  <c r="BX8186" i="4" l="1"/>
  <c r="BY8187" i="4"/>
  <c r="BX8187" i="4" l="1"/>
  <c r="BY8188" i="4"/>
  <c r="BX8188" i="4" l="1"/>
  <c r="BY8189" i="4"/>
  <c r="BX8189" i="4" l="1"/>
  <c r="BY8190" i="4"/>
  <c r="BY8191" i="4" l="1"/>
  <c r="BX8190" i="4"/>
  <c r="BY8192" i="4" l="1"/>
  <c r="BX8191" i="4"/>
  <c r="BX8192" i="4" l="1"/>
  <c r="BY8193" i="4"/>
  <c r="BX8193" i="4" l="1"/>
  <c r="BY8194" i="4"/>
  <c r="BX8194" i="4" l="1"/>
  <c r="BY8195" i="4"/>
  <c r="BX8195" i="4" l="1"/>
  <c r="BY8196" i="4"/>
  <c r="BX8196" i="4" l="1"/>
  <c r="BY8197" i="4"/>
  <c r="BX8197" i="4" l="1"/>
  <c r="BY8198" i="4"/>
  <c r="BX8198" i="4" l="1"/>
  <c r="BY8199" i="4"/>
  <c r="BX8199" i="4" l="1"/>
  <c r="BY8200" i="4"/>
  <c r="BX8200" i="4" l="1"/>
  <c r="BY8201" i="4"/>
  <c r="BX8201" i="4" l="1"/>
  <c r="BY8202" i="4"/>
  <c r="BX8202" i="4" l="1"/>
  <c r="BY8203" i="4"/>
  <c r="BX8203" i="4" l="1"/>
  <c r="BY8204" i="4"/>
  <c r="BX8204" i="4" l="1"/>
  <c r="BY8205" i="4"/>
  <c r="BX8205" i="4" l="1"/>
  <c r="BY8206" i="4"/>
  <c r="BY8207" i="4" l="1"/>
  <c r="BX8206" i="4"/>
  <c r="BY8208" i="4" l="1"/>
  <c r="BX8207" i="4"/>
  <c r="BX8208" i="4" l="1"/>
  <c r="BY8209" i="4"/>
  <c r="BX8209" i="4" l="1"/>
  <c r="BY8210" i="4"/>
  <c r="BX8210" i="4" l="1"/>
  <c r="BY8211" i="4"/>
  <c r="BX8211" i="4" l="1"/>
  <c r="BY8212" i="4"/>
  <c r="BX8212" i="4" l="1"/>
  <c r="BY8213" i="4"/>
  <c r="BX8213" i="4" l="1"/>
  <c r="BY8214" i="4"/>
  <c r="BX8214" i="4" l="1"/>
  <c r="BY8215" i="4"/>
  <c r="BX8215" i="4" l="1"/>
  <c r="BY8216" i="4"/>
  <c r="BX8216" i="4" l="1"/>
  <c r="BY8217" i="4"/>
  <c r="BX8217" i="4" l="1"/>
  <c r="BY8218" i="4"/>
  <c r="BX8218" i="4" l="1"/>
  <c r="BY8219" i="4"/>
  <c r="BX8219" i="4" l="1"/>
  <c r="BY8220" i="4"/>
  <c r="BY8221" i="4" l="1"/>
  <c r="BX8220" i="4"/>
  <c r="BY8222" i="4" l="1"/>
  <c r="BX8221" i="4"/>
  <c r="BY8223" i="4" l="1"/>
  <c r="BX8222" i="4"/>
  <c r="BY8224" i="4" l="1"/>
  <c r="BX8223" i="4"/>
  <c r="BX8224" i="4" l="1"/>
  <c r="BY8225" i="4"/>
  <c r="BX8225" i="4" l="1"/>
  <c r="BY8226" i="4"/>
  <c r="BX8226" i="4" l="1"/>
  <c r="BY8227" i="4"/>
  <c r="BX8227" i="4" l="1"/>
  <c r="BY8228" i="4"/>
  <c r="BX8228" i="4" l="1"/>
  <c r="BY8229" i="4"/>
  <c r="BX8229" i="4" l="1"/>
  <c r="BY8230" i="4"/>
  <c r="BX8230" i="4" l="1"/>
  <c r="BY8231" i="4"/>
  <c r="BX8231" i="4" l="1"/>
  <c r="BY8232" i="4"/>
  <c r="BX8232" i="4" l="1"/>
  <c r="BY8233" i="4"/>
  <c r="BX8233" i="4" l="1"/>
  <c r="BY8234" i="4"/>
  <c r="BX8234" i="4" l="1"/>
  <c r="BY8235" i="4"/>
  <c r="BX8235" i="4" l="1"/>
  <c r="BY8236" i="4"/>
  <c r="BX8236" i="4" l="1"/>
  <c r="BY8237" i="4"/>
  <c r="BX8237" i="4" l="1"/>
  <c r="BY8238" i="4"/>
  <c r="BY8239" i="4" l="1"/>
  <c r="BX8238" i="4"/>
  <c r="BY8240" i="4" l="1"/>
  <c r="BX8239" i="4"/>
  <c r="BX8240" i="4" l="1"/>
  <c r="BY8241" i="4"/>
  <c r="BX8241" i="4" l="1"/>
  <c r="BY8242" i="4"/>
  <c r="BX8242" i="4" l="1"/>
  <c r="BY8243" i="4"/>
  <c r="BX8243" i="4" l="1"/>
  <c r="BY8244" i="4"/>
  <c r="BX8244" i="4" l="1"/>
  <c r="BY8245" i="4"/>
  <c r="BX8245" i="4" l="1"/>
  <c r="BY8246" i="4"/>
  <c r="BX8246" i="4" l="1"/>
  <c r="BY8247" i="4"/>
  <c r="BX8247" i="4" l="1"/>
  <c r="BY8248" i="4"/>
  <c r="BX8248" i="4" l="1"/>
  <c r="BY8249" i="4"/>
  <c r="BX8249" i="4" l="1"/>
  <c r="BY8250" i="4"/>
  <c r="BY8251" i="4" l="1"/>
  <c r="BX8250" i="4"/>
  <c r="BY8252" i="4" l="1"/>
  <c r="BX8251" i="4"/>
  <c r="BX8252" i="4" l="1"/>
  <c r="BY8253" i="4"/>
  <c r="BX8253" i="4" l="1"/>
  <c r="BY8254" i="4"/>
  <c r="BY8255" i="4" l="1"/>
  <c r="BX8254" i="4"/>
  <c r="BY8256" i="4" l="1"/>
  <c r="BX8255" i="4"/>
  <c r="BX8256" i="4" l="1"/>
  <c r="BY8257" i="4"/>
  <c r="BX8257" i="4" l="1"/>
  <c r="BY8258" i="4"/>
  <c r="BX8258" i="4" l="1"/>
  <c r="BY8259" i="4"/>
  <c r="BX8259" i="4" l="1"/>
  <c r="BY8260" i="4"/>
  <c r="BX8260" i="4" l="1"/>
  <c r="BY8261" i="4"/>
  <c r="BX8261" i="4" l="1"/>
  <c r="BY8262" i="4"/>
  <c r="BX8262" i="4" l="1"/>
  <c r="BY8263" i="4"/>
  <c r="BX8263" i="4" l="1"/>
  <c r="BY8264" i="4"/>
  <c r="BX8264" i="4" l="1"/>
  <c r="BY8265" i="4"/>
  <c r="BX8265" i="4" l="1"/>
  <c r="BY8266" i="4"/>
  <c r="BX8266" i="4" l="1"/>
  <c r="BY8267" i="4"/>
  <c r="BX8267" i="4" l="1"/>
  <c r="BY8268" i="4"/>
  <c r="BX8268" i="4" l="1"/>
  <c r="BY8269" i="4"/>
  <c r="BX8269" i="4" l="1"/>
  <c r="BY8270" i="4"/>
  <c r="BY8271" i="4" l="1"/>
  <c r="BX8270" i="4"/>
  <c r="BY8272" i="4" l="1"/>
  <c r="BX8271" i="4"/>
  <c r="BX8272" i="4" l="1"/>
  <c r="BY8273" i="4"/>
  <c r="BX8273" i="4" l="1"/>
  <c r="BY8274" i="4"/>
  <c r="BX8274" i="4" l="1"/>
  <c r="BY8275" i="4"/>
  <c r="BX8275" i="4" l="1"/>
  <c r="BY8276" i="4"/>
  <c r="BX8276" i="4" l="1"/>
  <c r="BY8277" i="4"/>
  <c r="BX8277" i="4" l="1"/>
  <c r="BY8278" i="4"/>
  <c r="BX8278" i="4" l="1"/>
  <c r="BY8279" i="4"/>
  <c r="BX8279" i="4" l="1"/>
  <c r="BY8280" i="4"/>
  <c r="BY8281" i="4" l="1"/>
  <c r="BX8280" i="4"/>
  <c r="BY8282" i="4" l="1"/>
  <c r="BX8281" i="4"/>
  <c r="BX8282" i="4" l="1"/>
  <c r="BY8283" i="4"/>
  <c r="BX8283" i="4" l="1"/>
  <c r="BY8284" i="4"/>
  <c r="BX8284" i="4" l="1"/>
  <c r="BY8285" i="4"/>
  <c r="BX8285" i="4" l="1"/>
  <c r="BY8286" i="4"/>
  <c r="BY8287" i="4" l="1"/>
  <c r="BX8286" i="4"/>
  <c r="BY8288" i="4" l="1"/>
  <c r="BX8287" i="4"/>
  <c r="BX8288" i="4" l="1"/>
  <c r="BY8289" i="4"/>
  <c r="BX8289" i="4" l="1"/>
  <c r="BY8290" i="4"/>
  <c r="BX8290" i="4" l="1"/>
  <c r="BY8291" i="4"/>
  <c r="BX8291" i="4" l="1"/>
  <c r="BY8292" i="4"/>
  <c r="BX8292" i="4" l="1"/>
  <c r="BY8293" i="4"/>
  <c r="BX8293" i="4" l="1"/>
  <c r="BY8294" i="4"/>
  <c r="BX8294" i="4" l="1"/>
  <c r="BY8295" i="4"/>
  <c r="BX8295" i="4" l="1"/>
  <c r="BY8296" i="4"/>
  <c r="BX8296" i="4" l="1"/>
  <c r="BY8297" i="4"/>
  <c r="BX8297" i="4" l="1"/>
  <c r="BY8298" i="4"/>
  <c r="BX8298" i="4" l="1"/>
  <c r="BY8299" i="4"/>
  <c r="BX8299" i="4" l="1"/>
  <c r="BY8300" i="4"/>
  <c r="BX8300" i="4" l="1"/>
  <c r="BY8301" i="4"/>
  <c r="BX8301" i="4" l="1"/>
  <c r="BY8302" i="4"/>
  <c r="BY8303" i="4" l="1"/>
  <c r="BX8302" i="4"/>
  <c r="BY8304" i="4" l="1"/>
  <c r="BX8303" i="4"/>
  <c r="BX8304" i="4" l="1"/>
  <c r="BY8305" i="4"/>
  <c r="BX8305" i="4" l="1"/>
  <c r="BY8306" i="4"/>
  <c r="BX8306" i="4" l="1"/>
  <c r="BY8307" i="4"/>
  <c r="BX8307" i="4" l="1"/>
  <c r="BY8308" i="4"/>
  <c r="BX8308" i="4" l="1"/>
  <c r="BY8309" i="4"/>
  <c r="BX8309" i="4" l="1"/>
  <c r="BY8310" i="4"/>
  <c r="BX8310" i="4" l="1"/>
  <c r="BY8311" i="4"/>
  <c r="BY8312" i="4" l="1"/>
  <c r="BX8311" i="4"/>
  <c r="BX8312" i="4" l="1"/>
  <c r="BY8313" i="4"/>
  <c r="BX8313" i="4" l="1"/>
  <c r="BY8314" i="4"/>
  <c r="BX8314" i="4" l="1"/>
  <c r="BY8315" i="4"/>
  <c r="BX8315" i="4" l="1"/>
  <c r="BY8316" i="4"/>
  <c r="BX8316" i="4" l="1"/>
  <c r="BY8317" i="4"/>
  <c r="BX8317" i="4" l="1"/>
  <c r="BY8318" i="4"/>
  <c r="BY8319" i="4" l="1"/>
  <c r="BX8318" i="4"/>
  <c r="BY8320" i="4" l="1"/>
  <c r="BX8319" i="4"/>
  <c r="BX8320" i="4" l="1"/>
  <c r="BY8321" i="4"/>
  <c r="BX8321" i="4" l="1"/>
  <c r="BY8322" i="4"/>
  <c r="BX8322" i="4" l="1"/>
  <c r="BY8323" i="4"/>
  <c r="BX8323" i="4" l="1"/>
  <c r="BY8324" i="4"/>
  <c r="BX8324" i="4" l="1"/>
  <c r="BY8325" i="4"/>
  <c r="BX8325" i="4" l="1"/>
  <c r="BY8326" i="4"/>
  <c r="BX8326" i="4" l="1"/>
  <c r="BY8327" i="4"/>
  <c r="BX8327" i="4" l="1"/>
  <c r="BY8328" i="4"/>
  <c r="BX8328" i="4" l="1"/>
  <c r="BY8329" i="4"/>
  <c r="BX8329" i="4" l="1"/>
  <c r="BY8330" i="4"/>
  <c r="BX8330" i="4" l="1"/>
  <c r="BY8331" i="4"/>
  <c r="BX8331" i="4" l="1"/>
  <c r="BY8332" i="4"/>
  <c r="BX8332" i="4" l="1"/>
  <c r="BY8333" i="4"/>
  <c r="BY8334" i="4" l="1"/>
  <c r="BX8333" i="4"/>
  <c r="BY8335" i="4" l="1"/>
  <c r="BX8334" i="4"/>
  <c r="BY8336" i="4" l="1"/>
  <c r="BX8335" i="4"/>
  <c r="BX8336" i="4" l="1"/>
  <c r="BY8337" i="4"/>
  <c r="BX8337" i="4" l="1"/>
  <c r="BY8338" i="4"/>
  <c r="BX8338" i="4" l="1"/>
  <c r="BY8339" i="4"/>
  <c r="BX8339" i="4" l="1"/>
  <c r="BY8340" i="4"/>
  <c r="BX8340" i="4" l="1"/>
  <c r="BY8341" i="4"/>
  <c r="BX8341" i="4" l="1"/>
  <c r="BY8342" i="4"/>
  <c r="BX8342" i="4" l="1"/>
  <c r="BY8343" i="4"/>
  <c r="BX8343" i="4" l="1"/>
  <c r="BY8344" i="4"/>
  <c r="BX8344" i="4" l="1"/>
  <c r="BY8345" i="4"/>
  <c r="BX8345" i="4" l="1"/>
  <c r="BY8346" i="4"/>
  <c r="BX8346" i="4" l="1"/>
  <c r="BY8347" i="4"/>
  <c r="BX8347" i="4" l="1"/>
  <c r="BY8348" i="4"/>
  <c r="BX8348" i="4" l="1"/>
  <c r="BY8349" i="4"/>
  <c r="BX8349" i="4" l="1"/>
  <c r="BY8350" i="4"/>
  <c r="BY8351" i="4" l="1"/>
  <c r="BX8350" i="4"/>
  <c r="BY8352" i="4" l="1"/>
  <c r="BX8351" i="4"/>
  <c r="BX8352" i="4" l="1"/>
  <c r="BY8353" i="4"/>
  <c r="BX8353" i="4" l="1"/>
  <c r="BY8354" i="4"/>
  <c r="BX8354" i="4" l="1"/>
  <c r="BY8355" i="4"/>
  <c r="BX8355" i="4" l="1"/>
  <c r="BY8356" i="4"/>
  <c r="BX8356" i="4" l="1"/>
  <c r="BY8357" i="4"/>
  <c r="BX8357" i="4" l="1"/>
  <c r="BY8358" i="4"/>
  <c r="BX8358" i="4" l="1"/>
  <c r="BY8359" i="4"/>
  <c r="BX8359" i="4" l="1"/>
  <c r="BY8360" i="4"/>
  <c r="BX8360" i="4" l="1"/>
  <c r="BY8361" i="4"/>
  <c r="BX8361" i="4" l="1"/>
  <c r="BY8362" i="4"/>
  <c r="BY8363" i="4" l="1"/>
  <c r="BX8362" i="4"/>
  <c r="BY8364" i="4" l="1"/>
  <c r="BX8363" i="4"/>
  <c r="BX8364" i="4" l="1"/>
  <c r="BY8365" i="4"/>
  <c r="BX8365" i="4" l="1"/>
  <c r="BY8366" i="4"/>
  <c r="BY8367" i="4" l="1"/>
  <c r="BX8366" i="4"/>
  <c r="BY8368" i="4" l="1"/>
  <c r="BX8367" i="4"/>
  <c r="BX8368" i="4" l="1"/>
  <c r="BY8369" i="4"/>
  <c r="BX8369" i="4" l="1"/>
  <c r="BY8370" i="4"/>
  <c r="BX8370" i="4" l="1"/>
  <c r="BY8371" i="4"/>
  <c r="BX8371" i="4" l="1"/>
  <c r="BY8372" i="4"/>
  <c r="BX8372" i="4" l="1"/>
  <c r="BY8373" i="4"/>
  <c r="BX8373" i="4" l="1"/>
  <c r="BY8374" i="4"/>
  <c r="BX8374" i="4" l="1"/>
  <c r="BY8375" i="4"/>
  <c r="BX8375" i="4" l="1"/>
  <c r="BY8376" i="4"/>
  <c r="BX8376" i="4" l="1"/>
  <c r="BY8377" i="4"/>
  <c r="BX8377" i="4" l="1"/>
  <c r="BY8378" i="4"/>
  <c r="BX8378" i="4" l="1"/>
  <c r="BY8379" i="4"/>
  <c r="BX8379" i="4" l="1"/>
  <c r="BY8380" i="4"/>
  <c r="BX8380" i="4" l="1"/>
  <c r="BY8381" i="4"/>
  <c r="BX8381" i="4" l="1"/>
  <c r="BY8382" i="4"/>
  <c r="BY8383" i="4" l="1"/>
  <c r="BX8382" i="4"/>
  <c r="BY8384" i="4" l="1"/>
  <c r="BX8383" i="4"/>
  <c r="BX8384" i="4" l="1"/>
  <c r="BY8385" i="4"/>
  <c r="BX8385" i="4" l="1"/>
  <c r="BY8386" i="4"/>
  <c r="BX8386" i="4" l="1"/>
  <c r="BY8387" i="4"/>
  <c r="BX8387" i="4" l="1"/>
  <c r="BY8388" i="4"/>
  <c r="BX8388" i="4" l="1"/>
  <c r="BY8389" i="4"/>
  <c r="BX8389" i="4" l="1"/>
  <c r="BY8390" i="4"/>
  <c r="BX8390" i="4" l="1"/>
  <c r="BY8391" i="4"/>
  <c r="BY8392" i="4" l="1"/>
  <c r="BX8391" i="4"/>
  <c r="BX8392" i="4" l="1"/>
  <c r="BY8393" i="4"/>
  <c r="BX8393" i="4" l="1"/>
  <c r="BY8394" i="4"/>
  <c r="BX8394" i="4" l="1"/>
  <c r="BY8395" i="4"/>
  <c r="BX8395" i="4" l="1"/>
  <c r="BY8396" i="4"/>
  <c r="BX8396" i="4" l="1"/>
  <c r="BY8397" i="4"/>
  <c r="BX8397" i="4" l="1"/>
  <c r="BY8398" i="4"/>
  <c r="BY8399" i="4" l="1"/>
  <c r="BX8398" i="4"/>
  <c r="BY8400" i="4" l="1"/>
  <c r="BX8399" i="4"/>
  <c r="BX8400" i="4" l="1"/>
  <c r="BY8401" i="4"/>
  <c r="BX8401" i="4" l="1"/>
  <c r="BY8402" i="4"/>
  <c r="BX8402" i="4" l="1"/>
  <c r="BY8403" i="4"/>
  <c r="BX8403" i="4" l="1"/>
  <c r="BY8404" i="4"/>
  <c r="BX8404" i="4" l="1"/>
  <c r="BY8405" i="4"/>
  <c r="BX8405" i="4" l="1"/>
  <c r="BY8406" i="4"/>
  <c r="BX8406" i="4" l="1"/>
  <c r="BY8407" i="4"/>
  <c r="BX8407" i="4" l="1"/>
  <c r="BY8408" i="4"/>
  <c r="BX8408" i="4" l="1"/>
  <c r="BY8409" i="4"/>
  <c r="BX8409" i="4" l="1"/>
  <c r="BY8410" i="4"/>
  <c r="BX8410" i="4" l="1"/>
  <c r="BY8411" i="4"/>
  <c r="BX8411" i="4" l="1"/>
  <c r="BY8412" i="4"/>
  <c r="BX8412" i="4" l="1"/>
  <c r="BY8413" i="4"/>
  <c r="BY8414" i="4" l="1"/>
  <c r="BX8413" i="4"/>
  <c r="BY8415" i="4" l="1"/>
  <c r="BX8414" i="4"/>
  <c r="BY8416" i="4" l="1"/>
  <c r="BX8415" i="4"/>
  <c r="BX8416" i="4" l="1"/>
  <c r="BY8417" i="4"/>
  <c r="BX8417" i="4" l="1"/>
  <c r="BY8418" i="4"/>
  <c r="BX8418" i="4" l="1"/>
  <c r="BY8419" i="4"/>
  <c r="BX8419" i="4" l="1"/>
  <c r="BY8420" i="4"/>
  <c r="BX8420" i="4" l="1"/>
  <c r="BY8421" i="4"/>
  <c r="BX8421" i="4" l="1"/>
  <c r="BY8422" i="4"/>
  <c r="BX8422" i="4" l="1"/>
  <c r="BY8423" i="4"/>
  <c r="BX8423" i="4" l="1"/>
  <c r="BY8424" i="4"/>
  <c r="BX8424" i="4" l="1"/>
  <c r="BY8425" i="4"/>
  <c r="BX8425" i="4" l="1"/>
  <c r="BY8426" i="4"/>
  <c r="BX8426" i="4" l="1"/>
  <c r="BY8427" i="4"/>
  <c r="BX8427" i="4" l="1"/>
  <c r="BY8428" i="4"/>
  <c r="BX8428" i="4" l="1"/>
  <c r="BY8429" i="4"/>
  <c r="BX8429" i="4" l="1"/>
  <c r="BY8430" i="4"/>
  <c r="BY8431" i="4" l="1"/>
  <c r="BX8430" i="4"/>
  <c r="BY8432" i="4" l="1"/>
  <c r="BX8431" i="4"/>
  <c r="BX8432" i="4" l="1"/>
  <c r="BY8433" i="4"/>
  <c r="BX8433" i="4" l="1"/>
  <c r="BY8434" i="4"/>
  <c r="BX8434" i="4" l="1"/>
  <c r="BY8435" i="4"/>
  <c r="BX8435" i="4" l="1"/>
  <c r="BY8436" i="4"/>
  <c r="BX8436" i="4" l="1"/>
  <c r="BY8437" i="4"/>
  <c r="BX8437" i="4" l="1"/>
  <c r="BY8438" i="4"/>
  <c r="BX8438" i="4" l="1"/>
  <c r="BY8439" i="4"/>
  <c r="BX8439" i="4" l="1"/>
  <c r="BY8440" i="4"/>
  <c r="BY8441" i="4" l="1"/>
  <c r="BX8440" i="4"/>
  <c r="BY8442" i="4" l="1"/>
  <c r="BX8441" i="4"/>
  <c r="BX8442" i="4" l="1"/>
  <c r="BY8443" i="4"/>
  <c r="BX8443" i="4" l="1"/>
  <c r="BY8444" i="4"/>
  <c r="BX8444" i="4" l="1"/>
  <c r="BY8445" i="4"/>
  <c r="BX8445" i="4" l="1"/>
  <c r="BY8446" i="4"/>
  <c r="BY8447" i="4" l="1"/>
  <c r="BX8446" i="4"/>
  <c r="BY8448" i="4" l="1"/>
  <c r="BX8447" i="4"/>
  <c r="BX8448" i="4" l="1"/>
  <c r="BY8449" i="4"/>
  <c r="BX8449" i="4" l="1"/>
  <c r="BY8450" i="4"/>
  <c r="BX8450" i="4" l="1"/>
  <c r="BY8451" i="4"/>
  <c r="BX8451" i="4" l="1"/>
  <c r="BY8452" i="4"/>
  <c r="BX8452" i="4" l="1"/>
  <c r="BY8453" i="4"/>
  <c r="BX8453" i="4" l="1"/>
  <c r="BY8454" i="4"/>
  <c r="BX8454" i="4" l="1"/>
  <c r="BY8455" i="4"/>
  <c r="BX8455" i="4" l="1"/>
  <c r="BY8456" i="4"/>
  <c r="BX8456" i="4" l="1"/>
  <c r="BY8457" i="4"/>
  <c r="BX8457" i="4" l="1"/>
  <c r="BY8458" i="4"/>
  <c r="BX8458" i="4" l="1"/>
  <c r="BY8459" i="4"/>
  <c r="BX8459" i="4" l="1"/>
  <c r="BY8460" i="4"/>
  <c r="BX8460" i="4" l="1"/>
  <c r="BY8461" i="4"/>
  <c r="BX8461" i="4" l="1"/>
  <c r="BY8462" i="4"/>
  <c r="BY8463" i="4" l="1"/>
  <c r="BX8462" i="4"/>
  <c r="BY8464" i="4" l="1"/>
  <c r="BX8463" i="4"/>
  <c r="BX8464" i="4" l="1"/>
  <c r="BY8465" i="4"/>
  <c r="BX8465" i="4" l="1"/>
  <c r="BY8466" i="4"/>
  <c r="BX8466" i="4" l="1"/>
  <c r="BY8467" i="4"/>
  <c r="BX8467" i="4" l="1"/>
  <c r="BY8468" i="4"/>
  <c r="BX8468" i="4" l="1"/>
  <c r="BY8469" i="4"/>
  <c r="BX8469" i="4" l="1"/>
  <c r="BY8470" i="4"/>
  <c r="BX8470" i="4" l="1"/>
  <c r="BY8471" i="4"/>
  <c r="BX8471" i="4" l="1"/>
  <c r="BY8472" i="4"/>
  <c r="BX8472" i="4" l="1"/>
  <c r="BY8473" i="4"/>
  <c r="BX8473" i="4" l="1"/>
  <c r="BY8474" i="4"/>
  <c r="BX8474" i="4" l="1"/>
  <c r="BY8475" i="4"/>
  <c r="BX8475" i="4" l="1"/>
  <c r="BY8476" i="4"/>
  <c r="BX8476" i="4" l="1"/>
  <c r="BY8477" i="4"/>
  <c r="BX8477" i="4" l="1"/>
  <c r="BY8478" i="4"/>
  <c r="BY8479" i="4" l="1"/>
  <c r="BX8478" i="4"/>
  <c r="BY8480" i="4" l="1"/>
  <c r="BX8479" i="4"/>
  <c r="BX8480" i="4" l="1"/>
  <c r="BY8481" i="4"/>
  <c r="BX8481" i="4" l="1"/>
  <c r="BY8482" i="4"/>
  <c r="BX8482" i="4" l="1"/>
  <c r="BY8483" i="4"/>
  <c r="BX8483" i="4" l="1"/>
  <c r="BY8484" i="4"/>
  <c r="BX8484" i="4" l="1"/>
  <c r="BY8485" i="4"/>
  <c r="BX8485" i="4" l="1"/>
  <c r="BY8486" i="4"/>
  <c r="BX8486" i="4" l="1"/>
  <c r="BY8487" i="4"/>
  <c r="BX8487" i="4" l="1"/>
  <c r="BY8488" i="4"/>
  <c r="BX8488" i="4" l="1"/>
  <c r="BY8489" i="4"/>
  <c r="BY8490" i="4" l="1"/>
  <c r="BX8489" i="4"/>
  <c r="BX8490" i="4" l="1"/>
  <c r="BY8491" i="4"/>
  <c r="BX8491" i="4" l="1"/>
  <c r="BY8492" i="4"/>
  <c r="BX8492" i="4" l="1"/>
  <c r="BY8493" i="4"/>
  <c r="BX8493" i="4" l="1"/>
  <c r="BY8494" i="4"/>
  <c r="BY8495" i="4" l="1"/>
  <c r="BX8494" i="4"/>
  <c r="BY8496" i="4" l="1"/>
  <c r="BX8495" i="4"/>
  <c r="BX8496" i="4" l="1"/>
  <c r="BY8497" i="4"/>
  <c r="BX8497" i="4" l="1"/>
  <c r="BY8498" i="4"/>
  <c r="BX8498" i="4" l="1"/>
  <c r="BY8499" i="4"/>
  <c r="BX8499" i="4" l="1"/>
  <c r="BY8500" i="4"/>
  <c r="BX8500" i="4" l="1"/>
  <c r="BY8501" i="4"/>
  <c r="BX8501" i="4" l="1"/>
  <c r="BY8502" i="4"/>
  <c r="BX8502" i="4" l="1"/>
  <c r="BY8503" i="4"/>
  <c r="BX8503" i="4" l="1"/>
  <c r="BY8504" i="4"/>
  <c r="BX8504" i="4" l="1"/>
  <c r="BY8505" i="4"/>
  <c r="BX8505" i="4" l="1"/>
  <c r="BY8506" i="4"/>
  <c r="BX8506" i="4" l="1"/>
  <c r="BY8507" i="4"/>
  <c r="BX8507" i="4" l="1"/>
  <c r="BY8508" i="4"/>
  <c r="BX8508" i="4" l="1"/>
  <c r="BY8509" i="4"/>
  <c r="BX8509" i="4" l="1"/>
  <c r="BY8510" i="4"/>
  <c r="BY8511" i="4" l="1"/>
  <c r="BX8510" i="4"/>
  <c r="BY8512" i="4" l="1"/>
  <c r="BX8511" i="4"/>
  <c r="BX8512" i="4" l="1"/>
  <c r="BY8513" i="4"/>
  <c r="BX8513" i="4" l="1"/>
  <c r="BY8514" i="4"/>
  <c r="BX8514" i="4" l="1"/>
  <c r="BY8515" i="4"/>
  <c r="BX8515" i="4" l="1"/>
  <c r="BY8516" i="4"/>
  <c r="BX8516" i="4" l="1"/>
  <c r="BY8517" i="4"/>
  <c r="BX8517" i="4" l="1"/>
  <c r="BY8518" i="4"/>
  <c r="BX8518" i="4" l="1"/>
  <c r="BY8519" i="4"/>
  <c r="BX8519" i="4" l="1"/>
  <c r="BY8520" i="4"/>
  <c r="BX8520" i="4" l="1"/>
  <c r="BY8521" i="4"/>
  <c r="BX8521" i="4" l="1"/>
  <c r="BY8522" i="4"/>
  <c r="BX8522" i="4" l="1"/>
  <c r="BY8523" i="4"/>
  <c r="BX8523" i="4" l="1"/>
  <c r="BY8524" i="4"/>
  <c r="BX8524" i="4" l="1"/>
  <c r="BY8525" i="4"/>
  <c r="BX8525" i="4" l="1"/>
  <c r="BY8526" i="4"/>
  <c r="BY8527" i="4" l="1"/>
  <c r="BX8526" i="4"/>
  <c r="BY8528" i="4" l="1"/>
  <c r="BX8527" i="4"/>
  <c r="BX8528" i="4" l="1"/>
  <c r="BY8529" i="4"/>
  <c r="BX8529" i="4" l="1"/>
  <c r="BY8530" i="4"/>
  <c r="BX8530" i="4" l="1"/>
  <c r="BY8531" i="4"/>
  <c r="BX8531" i="4" l="1"/>
  <c r="BY8532" i="4"/>
  <c r="BX8532" i="4" l="1"/>
  <c r="BY8533" i="4"/>
  <c r="BX8533" i="4" l="1"/>
  <c r="BY8534" i="4"/>
  <c r="BX8534" i="4" l="1"/>
  <c r="BY8535" i="4"/>
  <c r="BX8535" i="4" l="1"/>
  <c r="BY8536" i="4"/>
  <c r="BX8536" i="4" l="1"/>
  <c r="BY8537" i="4"/>
  <c r="BY8538" i="4" l="1"/>
  <c r="BX8537" i="4"/>
  <c r="BY8539" i="4" l="1"/>
  <c r="BX8538" i="4"/>
  <c r="BX8539" i="4" l="1"/>
  <c r="BY8540" i="4"/>
  <c r="BX8540" i="4" l="1"/>
  <c r="BY8541" i="4"/>
  <c r="BX8541" i="4" l="1"/>
  <c r="BY8542" i="4"/>
  <c r="BY8543" i="4" l="1"/>
  <c r="BX8542" i="4"/>
  <c r="BY8544" i="4" l="1"/>
  <c r="BX8543" i="4"/>
  <c r="BX8544" i="4" l="1"/>
  <c r="BY8545" i="4"/>
  <c r="BX8545" i="4" l="1"/>
  <c r="BY8546" i="4"/>
  <c r="BX8546" i="4" l="1"/>
  <c r="BY8547" i="4"/>
  <c r="BX8547" i="4" l="1"/>
  <c r="BY8548" i="4"/>
  <c r="BX8548" i="4" l="1"/>
  <c r="BY8549" i="4"/>
  <c r="BX8549" i="4" l="1"/>
  <c r="BY8550" i="4"/>
  <c r="BX8550" i="4" l="1"/>
  <c r="BY8551" i="4"/>
  <c r="BX8551" i="4" l="1"/>
  <c r="BY8552" i="4"/>
  <c r="BX8552" i="4" l="1"/>
  <c r="BY8553" i="4"/>
  <c r="BX8553" i="4" l="1"/>
  <c r="BY8554" i="4"/>
  <c r="BX8554" i="4" l="1"/>
  <c r="BY8555" i="4"/>
  <c r="BX8555" i="4" l="1"/>
  <c r="BY8556" i="4"/>
  <c r="BX8556" i="4" l="1"/>
  <c r="BY8557" i="4"/>
  <c r="BX8557" i="4" l="1"/>
  <c r="BY8558" i="4"/>
  <c r="BY8559" i="4" l="1"/>
  <c r="BX8558" i="4"/>
  <c r="BY8560" i="4" l="1"/>
  <c r="BX8559" i="4"/>
  <c r="BX8560" i="4" l="1"/>
  <c r="BY8561" i="4"/>
  <c r="BX8561" i="4" l="1"/>
  <c r="BY8562" i="4"/>
  <c r="BY8563" i="4" l="1"/>
  <c r="BX8562" i="4"/>
  <c r="BX8563" i="4" l="1"/>
  <c r="BY8564" i="4"/>
  <c r="BX8564" i="4" l="1"/>
  <c r="BY8565" i="4"/>
  <c r="BX8565" i="4" l="1"/>
  <c r="BY8566" i="4"/>
  <c r="BX8566" i="4" l="1"/>
  <c r="BY8567" i="4"/>
  <c r="BX8567" i="4" l="1"/>
  <c r="BY8568" i="4"/>
  <c r="BX8568" i="4" l="1"/>
  <c r="BY8569" i="4"/>
  <c r="BX8569" i="4" l="1"/>
  <c r="BY8570" i="4"/>
  <c r="BX8570" i="4" l="1"/>
  <c r="BY8571" i="4"/>
  <c r="BX8571" i="4" l="1"/>
  <c r="BY8572" i="4"/>
  <c r="BX8572" i="4" l="1"/>
  <c r="BY8573" i="4"/>
  <c r="BX8573" i="4" l="1"/>
  <c r="BY8574" i="4"/>
  <c r="BY8575" i="4" l="1"/>
  <c r="BX8574" i="4"/>
  <c r="BY8576" i="4" l="1"/>
  <c r="BX8575" i="4"/>
  <c r="BX8576" i="4" l="1"/>
  <c r="BY8577" i="4"/>
  <c r="BX8577" i="4" l="1"/>
  <c r="BY8578" i="4"/>
  <c r="BX8578" i="4" l="1"/>
  <c r="BY8579" i="4"/>
  <c r="BX8579" i="4" l="1"/>
  <c r="BY8580" i="4"/>
  <c r="BX8580" i="4" l="1"/>
  <c r="BY8581" i="4"/>
  <c r="BX8581" i="4" l="1"/>
  <c r="BY8582" i="4"/>
  <c r="BX8582" i="4" l="1"/>
  <c r="BY8583" i="4"/>
  <c r="BY8584" i="4" l="1"/>
  <c r="BX8583" i="4"/>
  <c r="BY8585" i="4" l="1"/>
  <c r="BX8584" i="4"/>
  <c r="BX8585" i="4" l="1"/>
  <c r="BY8586" i="4"/>
  <c r="BX8586" i="4" l="1"/>
  <c r="BY8587" i="4"/>
  <c r="BX8587" i="4" l="1"/>
  <c r="BY8588" i="4"/>
  <c r="BX8588" i="4" l="1"/>
  <c r="BY8589" i="4"/>
  <c r="BX8589" i="4" l="1"/>
  <c r="BY8590" i="4"/>
  <c r="BY8591" i="4" l="1"/>
  <c r="BX8590" i="4"/>
  <c r="BX8591" i="4" l="1"/>
  <c r="BY8592" i="4"/>
  <c r="BX8592" i="4" l="1"/>
  <c r="BY8593" i="4"/>
  <c r="BX8593" i="4" l="1"/>
  <c r="BY8594" i="4"/>
  <c r="BX8594" i="4" l="1"/>
  <c r="BY8595" i="4"/>
  <c r="BX8595" i="4" l="1"/>
  <c r="BY8596" i="4"/>
  <c r="BX8596" i="4" l="1"/>
  <c r="BY8597" i="4"/>
  <c r="BX8597" i="4" l="1"/>
  <c r="BY8598" i="4"/>
  <c r="BX8598" i="4" l="1"/>
  <c r="BY8599" i="4"/>
  <c r="BX8599" i="4" l="1"/>
  <c r="BY8600" i="4"/>
  <c r="BX8600" i="4" l="1"/>
  <c r="BY8601" i="4"/>
  <c r="BX8601" i="4" l="1"/>
  <c r="BY8602" i="4"/>
  <c r="BY8603" i="4" l="1"/>
  <c r="BX8602" i="4"/>
  <c r="BX8603" i="4" l="1"/>
  <c r="BY8604" i="4"/>
  <c r="BX8604" i="4" l="1"/>
  <c r="BY8605" i="4"/>
  <c r="BX8605" i="4" l="1"/>
  <c r="BY8606" i="4"/>
  <c r="BX8606" i="4" l="1"/>
  <c r="BY8607" i="4"/>
  <c r="BX8607" i="4" l="1"/>
  <c r="BY8608" i="4"/>
  <c r="BX8608" i="4" l="1"/>
  <c r="BY8609" i="4"/>
  <c r="BX8609" i="4" l="1"/>
  <c r="BY8610" i="4"/>
  <c r="BX8610" i="4" l="1"/>
  <c r="BY8611" i="4"/>
  <c r="BX8611" i="4" l="1"/>
  <c r="BY8612" i="4"/>
  <c r="BX8612" i="4" l="1"/>
  <c r="BY8613" i="4"/>
  <c r="BX8613" i="4" l="1"/>
  <c r="BY8614" i="4"/>
  <c r="BX8614" i="4" l="1"/>
  <c r="BY8615" i="4"/>
  <c r="BX8615" i="4" l="1"/>
  <c r="BY8616" i="4"/>
  <c r="BX8616" i="4" l="1"/>
  <c r="BY8617" i="4"/>
  <c r="BX8617" i="4" l="1"/>
  <c r="BY8618" i="4"/>
  <c r="BY8619" i="4" l="1"/>
  <c r="BX8618" i="4"/>
  <c r="BX8619" i="4" l="1"/>
  <c r="BY8620" i="4"/>
  <c r="BX8620" i="4" l="1"/>
  <c r="BY8621" i="4"/>
  <c r="BX8621" i="4" l="1"/>
  <c r="BY8622" i="4"/>
  <c r="BX8622" i="4" l="1"/>
  <c r="BY8623" i="4"/>
  <c r="BX8623" i="4" l="1"/>
  <c r="BY8624" i="4"/>
  <c r="BX8624" i="4" l="1"/>
  <c r="BY8625" i="4"/>
  <c r="BX8625" i="4" l="1"/>
  <c r="BY8626" i="4"/>
  <c r="BX8626" i="4" l="1"/>
  <c r="BY8627" i="4"/>
  <c r="BX8627" i="4" l="1"/>
  <c r="BY8628" i="4"/>
  <c r="BX8628" i="4" l="1"/>
  <c r="BY8629" i="4"/>
  <c r="BX8629" i="4" l="1"/>
  <c r="BY8630" i="4"/>
  <c r="BX8630" i="4" l="1"/>
  <c r="BY8631" i="4"/>
  <c r="BX8631" i="4" l="1"/>
  <c r="BY8632" i="4"/>
  <c r="BX8632" i="4" l="1"/>
  <c r="BY8633" i="4"/>
  <c r="BX8633" i="4" l="1"/>
  <c r="BY8634" i="4"/>
  <c r="BY8635" i="4" l="1"/>
  <c r="BX8634" i="4"/>
  <c r="BX8635" i="4" l="1"/>
  <c r="BY8636" i="4"/>
  <c r="BX8636" i="4" l="1"/>
  <c r="BY8637" i="4"/>
  <c r="BX8637" i="4" l="1"/>
  <c r="BY8638" i="4"/>
  <c r="BX8638" i="4" l="1"/>
  <c r="BY8639" i="4"/>
  <c r="BX8639" i="4" l="1"/>
  <c r="BY8640" i="4"/>
  <c r="BX8640" i="4" l="1"/>
  <c r="BY8641" i="4"/>
  <c r="BX8641" i="4" l="1"/>
  <c r="BY8642" i="4"/>
  <c r="BX8642" i="4" l="1"/>
  <c r="BY8643" i="4"/>
  <c r="BX8643" i="4" l="1"/>
  <c r="BY8644" i="4"/>
  <c r="BX8644" i="4" l="1"/>
  <c r="BY8645" i="4"/>
  <c r="BX8645" i="4" l="1"/>
  <c r="BY8646" i="4"/>
  <c r="BX8646" i="4" l="1"/>
  <c r="BY8647" i="4"/>
  <c r="BX8647" i="4" l="1"/>
  <c r="BY8648" i="4"/>
  <c r="BX8648" i="4" l="1"/>
  <c r="BY8649" i="4"/>
  <c r="BX8649" i="4" l="1"/>
  <c r="BY8650" i="4"/>
  <c r="BY8651" i="4" l="1"/>
  <c r="BX8650" i="4"/>
  <c r="BX8651" i="4" l="1"/>
  <c r="BY8652" i="4"/>
  <c r="BX8652" i="4" l="1"/>
  <c r="BY8653" i="4"/>
  <c r="BX8653" i="4" l="1"/>
  <c r="BY8654" i="4"/>
  <c r="BX8654" i="4" l="1"/>
  <c r="BY8655" i="4"/>
  <c r="BX8655" i="4" l="1"/>
  <c r="BY8656" i="4"/>
  <c r="BX8656" i="4" l="1"/>
  <c r="BY8657" i="4"/>
  <c r="BX8657" i="4" l="1"/>
  <c r="BY8658" i="4"/>
  <c r="BX8658" i="4" l="1"/>
  <c r="BY8659" i="4"/>
  <c r="BX8659" i="4" l="1"/>
  <c r="BY8660" i="4"/>
  <c r="BX8660" i="4" l="1"/>
  <c r="BY8661" i="4"/>
  <c r="BX8661" i="4" l="1"/>
  <c r="BY8662" i="4"/>
  <c r="BX8662" i="4" l="1"/>
  <c r="BY8663" i="4"/>
  <c r="BX8663" i="4" l="1"/>
  <c r="BY8664" i="4"/>
  <c r="BX8664" i="4" l="1"/>
  <c r="BY8665" i="4"/>
  <c r="BX8665" i="4" l="1"/>
  <c r="BY8666" i="4"/>
  <c r="BY8667" i="4" l="1"/>
  <c r="BX8666" i="4"/>
  <c r="BX8667" i="4" l="1"/>
  <c r="BY8668" i="4"/>
  <c r="BX8668" i="4" l="1"/>
  <c r="BY8669" i="4"/>
  <c r="BX8669" i="4" l="1"/>
  <c r="BY8670" i="4"/>
  <c r="BX8670" i="4" l="1"/>
  <c r="BY8671" i="4"/>
  <c r="BX8671" i="4" l="1"/>
  <c r="BY8672" i="4"/>
  <c r="BX8672" i="4" l="1"/>
  <c r="BY8673" i="4"/>
  <c r="BX8673" i="4" l="1"/>
  <c r="BY8674" i="4"/>
  <c r="BX8674" i="4" l="1"/>
  <c r="BY8675" i="4"/>
  <c r="BX8675" i="4" l="1"/>
  <c r="BY8676" i="4"/>
  <c r="BX8676" i="4" l="1"/>
  <c r="BY8677" i="4"/>
  <c r="BX8677" i="4" l="1"/>
  <c r="BY8678" i="4"/>
  <c r="BX8678" i="4" l="1"/>
  <c r="BY8679" i="4"/>
  <c r="BX8679" i="4" l="1"/>
  <c r="BY8680" i="4"/>
  <c r="BX8680" i="4" l="1"/>
  <c r="BY8681" i="4"/>
  <c r="BX8681" i="4" l="1"/>
  <c r="BY8682" i="4"/>
  <c r="BY8683" i="4" l="1"/>
  <c r="BX8682" i="4"/>
  <c r="BX8683" i="4" l="1"/>
  <c r="BY8684" i="4"/>
  <c r="BX8684" i="4" l="1"/>
  <c r="BY8685" i="4"/>
  <c r="BX8685" i="4" l="1"/>
  <c r="BY8686" i="4"/>
  <c r="BX8686" i="4" l="1"/>
  <c r="BY8687" i="4"/>
  <c r="BX8687" i="4" l="1"/>
  <c r="BY8688" i="4"/>
  <c r="BX8688" i="4" l="1"/>
  <c r="BY8689" i="4"/>
  <c r="BX8689" i="4" l="1"/>
  <c r="BY8690" i="4"/>
  <c r="BX8690" i="4" l="1"/>
  <c r="BY8691" i="4"/>
  <c r="BX8691" i="4" l="1"/>
  <c r="BY8692" i="4"/>
  <c r="BX8692" i="4" l="1"/>
  <c r="BY8693" i="4"/>
  <c r="BX8693" i="4" l="1"/>
  <c r="BY8694" i="4"/>
  <c r="BX8694" i="4" l="1"/>
  <c r="BY8695" i="4"/>
  <c r="BX8695" i="4" l="1"/>
  <c r="BY8696" i="4"/>
  <c r="BX8696" i="4" l="1"/>
  <c r="BY8697" i="4"/>
  <c r="BX8697" i="4" l="1"/>
  <c r="BY8698" i="4"/>
  <c r="BY8699" i="4" l="1"/>
  <c r="BX8698" i="4"/>
  <c r="BX8699" i="4" l="1"/>
  <c r="BY8700" i="4"/>
  <c r="BX8700" i="4" l="1"/>
  <c r="BY8701" i="4"/>
  <c r="BX8701" i="4" l="1"/>
  <c r="BY8702" i="4"/>
  <c r="BX8702" i="4" l="1"/>
  <c r="BY8703" i="4"/>
  <c r="BX8703" i="4" l="1"/>
  <c r="BY8704" i="4"/>
  <c r="BX8704" i="4" l="1"/>
  <c r="BY8705" i="4"/>
  <c r="BX8705" i="4" l="1"/>
  <c r="BY8706" i="4"/>
  <c r="BX8706" i="4" l="1"/>
  <c r="BY8707" i="4"/>
  <c r="BX8707" i="4" l="1"/>
  <c r="BY8708" i="4"/>
  <c r="BX8708" i="4" l="1"/>
  <c r="BY8709" i="4"/>
  <c r="BX8709" i="4" l="1"/>
  <c r="BY8710" i="4"/>
  <c r="BX8710" i="4" l="1"/>
  <c r="BY8711" i="4"/>
  <c r="BX8711" i="4" l="1"/>
  <c r="BY8712" i="4"/>
  <c r="BX8712" i="4" l="1"/>
  <c r="BY8713" i="4"/>
  <c r="BX8713" i="4" l="1"/>
  <c r="BY8714" i="4"/>
  <c r="BY8715" i="4" l="1"/>
  <c r="BX8714" i="4"/>
  <c r="BX8715" i="4" l="1"/>
  <c r="BY8716" i="4"/>
  <c r="BX8716" i="4" l="1"/>
  <c r="BY8717" i="4"/>
  <c r="BX8717" i="4" l="1"/>
  <c r="BY8718" i="4"/>
  <c r="BX8718" i="4" l="1"/>
  <c r="BY8719" i="4"/>
  <c r="BX8719" i="4" l="1"/>
  <c r="BY8720" i="4"/>
  <c r="BX8720" i="4" l="1"/>
  <c r="BY8721" i="4"/>
  <c r="BX8721" i="4" l="1"/>
  <c r="BY8722" i="4"/>
  <c r="BX8722" i="4" l="1"/>
  <c r="BY8723" i="4"/>
  <c r="BX8723" i="4" l="1"/>
  <c r="BY8724" i="4"/>
  <c r="BX8724" i="4" l="1"/>
  <c r="BY8725" i="4"/>
  <c r="BX8725" i="4" l="1"/>
  <c r="BY8726" i="4"/>
  <c r="BX8726" i="4" l="1"/>
  <c r="BY8727" i="4"/>
  <c r="BX8727" i="4" l="1"/>
  <c r="BY8728" i="4"/>
  <c r="BX8728" i="4" l="1"/>
  <c r="BY8729" i="4"/>
  <c r="BX8729" i="4" l="1"/>
  <c r="BY8730" i="4"/>
  <c r="BY8731" i="4" l="1"/>
  <c r="BX8730" i="4"/>
  <c r="BX8731" i="4" l="1"/>
  <c r="BY8732" i="4"/>
  <c r="BX8732" i="4" l="1"/>
  <c r="BY8733" i="4"/>
  <c r="BX8733" i="4" l="1"/>
  <c r="BY8734" i="4"/>
  <c r="BX8734" i="4" l="1"/>
  <c r="BY8735" i="4"/>
  <c r="BX8735" i="4" l="1"/>
  <c r="BY8736" i="4"/>
  <c r="BX8736" i="4" l="1"/>
  <c r="BY8737" i="4"/>
  <c r="BX8737" i="4" l="1"/>
  <c r="BY8738" i="4"/>
  <c r="BX8738" i="4" l="1"/>
  <c r="BY8739" i="4"/>
  <c r="BX8739" i="4" l="1"/>
  <c r="BY8740" i="4"/>
  <c r="BX8740" i="4" l="1"/>
  <c r="BY8741" i="4"/>
  <c r="BX8741" i="4" l="1"/>
  <c r="BY8742" i="4"/>
  <c r="BX8742" i="4" l="1"/>
  <c r="BY8743" i="4"/>
  <c r="BX8743" i="4" l="1"/>
  <c r="BY8744" i="4"/>
  <c r="BX8744" i="4" l="1"/>
  <c r="BY8745" i="4"/>
  <c r="BX8745" i="4" l="1"/>
  <c r="BY8746" i="4"/>
  <c r="BY8747" i="4" l="1"/>
  <c r="BX8746" i="4"/>
  <c r="BX8747" i="4" l="1"/>
  <c r="BY8748" i="4"/>
  <c r="BX8748" i="4" l="1"/>
  <c r="BY8749" i="4"/>
  <c r="BX8749" i="4" l="1"/>
  <c r="BY8750" i="4"/>
  <c r="BX8750" i="4" l="1"/>
  <c r="BY8751" i="4"/>
  <c r="BX8751" i="4" l="1"/>
  <c r="BY8752" i="4"/>
  <c r="BX8752" i="4" l="1"/>
  <c r="BY8753" i="4"/>
  <c r="BX8753" i="4" l="1"/>
  <c r="BY8754" i="4"/>
  <c r="BX8754" i="4" l="1"/>
  <c r="BY8755" i="4"/>
  <c r="BX8755" i="4" l="1"/>
  <c r="BY8756" i="4"/>
  <c r="BX8756" i="4" l="1"/>
  <c r="BY8757" i="4"/>
  <c r="BX8757" i="4" l="1"/>
  <c r="BY8758" i="4"/>
  <c r="BX8758" i="4" l="1"/>
  <c r="BY8759" i="4"/>
  <c r="BX8759" i="4" l="1"/>
  <c r="BY8760" i="4"/>
  <c r="BX8760" i="4" l="1"/>
  <c r="BY8761" i="4"/>
  <c r="BX8761" i="4" l="1"/>
  <c r="BY8762" i="4"/>
  <c r="BY8763" i="4" l="1"/>
  <c r="BX8762" i="4"/>
  <c r="BX8763" i="4" l="1"/>
  <c r="BY8764" i="4"/>
  <c r="BX8764" i="4" l="1"/>
  <c r="BY8765" i="4"/>
  <c r="BX8765" i="4" l="1"/>
  <c r="BY8766" i="4"/>
  <c r="BX8766" i="4" l="1"/>
  <c r="BY8767" i="4"/>
  <c r="BX8767" i="4" l="1"/>
  <c r="BY8768" i="4"/>
  <c r="BX8768" i="4" l="1"/>
  <c r="BY8769" i="4"/>
  <c r="BX8769" i="4" l="1"/>
  <c r="BY8770" i="4"/>
  <c r="BX8770" i="4" l="1"/>
  <c r="BY8771" i="4"/>
  <c r="BX8771" i="4" l="1"/>
  <c r="BY8772" i="4"/>
  <c r="BX8772" i="4" l="1"/>
  <c r="BY8773" i="4"/>
  <c r="BX8773" i="4" l="1"/>
  <c r="BY8774" i="4"/>
  <c r="BX8774" i="4" l="1"/>
  <c r="BY8775" i="4"/>
  <c r="BX8775" i="4" l="1"/>
  <c r="BY8776" i="4"/>
  <c r="BX8776" i="4" l="1"/>
  <c r="BY8777" i="4"/>
  <c r="BX8777" i="4" l="1"/>
  <c r="BY8778" i="4"/>
  <c r="BY8779" i="4" l="1"/>
  <c r="BX8778" i="4"/>
  <c r="BX8779" i="4" l="1"/>
  <c r="BY8780" i="4"/>
  <c r="BX8780" i="4" l="1"/>
  <c r="BY8781" i="4"/>
  <c r="BX8781" i="4" l="1"/>
  <c r="BY8782" i="4"/>
  <c r="BX8782" i="4" l="1"/>
  <c r="BY8783" i="4"/>
  <c r="BX8783" i="4" l="1"/>
  <c r="BY8784" i="4"/>
  <c r="BX8784" i="4" l="1"/>
  <c r="BY8785" i="4"/>
  <c r="BX8785" i="4" l="1"/>
  <c r="BY8786" i="4"/>
  <c r="BX8786" i="4" l="1"/>
  <c r="BY8787" i="4"/>
  <c r="BX8787" i="4" l="1"/>
  <c r="BY8788" i="4"/>
  <c r="BX8788" i="4" l="1"/>
  <c r="BY8789" i="4"/>
  <c r="BY8790" i="4" l="1"/>
  <c r="BX8789" i="4"/>
  <c r="BX8790" i="4" l="1"/>
  <c r="BY8791" i="4"/>
  <c r="BX8791" i="4" l="1"/>
  <c r="BY8792" i="4"/>
  <c r="BX8792" i="4" l="1"/>
  <c r="BY8793" i="4"/>
  <c r="BX8793" i="4" l="1"/>
  <c r="BY8794" i="4"/>
  <c r="BY8795" i="4" l="1"/>
  <c r="BX8794" i="4"/>
  <c r="BX8795" i="4" l="1"/>
  <c r="BY8796" i="4"/>
  <c r="BX8796" i="4" l="1"/>
  <c r="BY8797" i="4"/>
  <c r="BX8797" i="4" l="1"/>
  <c r="BY8798" i="4"/>
  <c r="BX8798" i="4" l="1"/>
  <c r="BY8799" i="4"/>
  <c r="BX8799" i="4" l="1"/>
  <c r="BY8800" i="4"/>
  <c r="BX8800" i="4" l="1"/>
  <c r="BY8801" i="4"/>
  <c r="BX8801" i="4" l="1"/>
  <c r="BY8802" i="4"/>
  <c r="BX8802" i="4" l="1"/>
  <c r="BY8803" i="4"/>
  <c r="BX8803" i="4" l="1"/>
  <c r="BY8804" i="4"/>
  <c r="BX8804" i="4" l="1"/>
  <c r="BY8805" i="4"/>
  <c r="BY8806" i="4" l="1"/>
  <c r="BX8805" i="4"/>
  <c r="BX8806" i="4" l="1"/>
  <c r="BY8807" i="4"/>
  <c r="BX8807" i="4" l="1"/>
  <c r="BY8808" i="4"/>
  <c r="BX8808" i="4" l="1"/>
  <c r="BY8809" i="4"/>
  <c r="BX8809" i="4" l="1"/>
  <c r="BY8810" i="4"/>
  <c r="BY8811" i="4" l="1"/>
  <c r="BX8810" i="4"/>
  <c r="BX8811" i="4" l="1"/>
  <c r="BY8812" i="4"/>
  <c r="BX8812" i="4" l="1"/>
  <c r="BY8813" i="4"/>
  <c r="BX8813" i="4" l="1"/>
  <c r="BY8814" i="4"/>
  <c r="BX8814" i="4" l="1"/>
  <c r="BY8815" i="4"/>
  <c r="BX8815" i="4" l="1"/>
  <c r="BY8816" i="4"/>
  <c r="BX8816" i="4" l="1"/>
  <c r="BY8817" i="4"/>
  <c r="BX8817" i="4" l="1"/>
  <c r="BY8818" i="4"/>
  <c r="BX8818" i="4" l="1"/>
  <c r="BY8819" i="4"/>
  <c r="BX8819" i="4" l="1"/>
  <c r="BY8820" i="4"/>
  <c r="BX8820" i="4" l="1"/>
  <c r="BY8821" i="4"/>
  <c r="BY8822" i="4" l="1"/>
  <c r="BX8821" i="4"/>
  <c r="BX8822" i="4" l="1"/>
  <c r="BY8823" i="4"/>
  <c r="BX8823" i="4" l="1"/>
  <c r="BY8824" i="4"/>
  <c r="BX8824" i="4" l="1"/>
  <c r="BY8825" i="4"/>
  <c r="BX8825" i="4" l="1"/>
  <c r="BY8826" i="4"/>
  <c r="BY8827" i="4" l="1"/>
  <c r="BX8826" i="4"/>
  <c r="BX8827" i="4" l="1"/>
  <c r="BY8828" i="4"/>
  <c r="BX8828" i="4" l="1"/>
  <c r="BY8829" i="4"/>
  <c r="BX8829" i="4" l="1"/>
  <c r="BY8830" i="4"/>
  <c r="BX8830" i="4" l="1"/>
  <c r="BY8831" i="4"/>
  <c r="BX8831" i="4" l="1"/>
  <c r="BY8832" i="4"/>
  <c r="BX8832" i="4" l="1"/>
  <c r="BY8833" i="4"/>
  <c r="BX8833" i="4" l="1"/>
  <c r="BY8834" i="4"/>
  <c r="BX8834" i="4" l="1"/>
  <c r="BY8835" i="4"/>
  <c r="BX8835" i="4" l="1"/>
  <c r="BY8836" i="4"/>
  <c r="BX8836" i="4" l="1"/>
  <c r="BY8837" i="4"/>
  <c r="BY8838" i="4" l="1"/>
  <c r="BX8837" i="4"/>
  <c r="BX8838" i="4" l="1"/>
  <c r="BY8839" i="4"/>
  <c r="BX8839" i="4" l="1"/>
  <c r="BY8840" i="4"/>
  <c r="BX8840" i="4" l="1"/>
  <c r="BY8841" i="4"/>
  <c r="BX8841" i="4" l="1"/>
  <c r="BY8842" i="4"/>
  <c r="BY8843" i="4" l="1"/>
  <c r="BX8842" i="4"/>
  <c r="BX8843" i="4" l="1"/>
  <c r="BY8844" i="4"/>
  <c r="BX8844" i="4" l="1"/>
  <c r="BY8845" i="4"/>
  <c r="BX8845" i="4" l="1"/>
  <c r="BY8846" i="4"/>
  <c r="BX8846" i="4" l="1"/>
  <c r="BY8847" i="4"/>
  <c r="BX8847" i="4" l="1"/>
  <c r="BY8848" i="4"/>
  <c r="BX8848" i="4" l="1"/>
  <c r="BY8849" i="4"/>
  <c r="BX8849" i="4" l="1"/>
  <c r="BY8850" i="4"/>
  <c r="BX8850" i="4" l="1"/>
  <c r="BY8851" i="4"/>
  <c r="BX8851" i="4" l="1"/>
  <c r="BY8852" i="4"/>
  <c r="BX8852" i="4" l="1"/>
  <c r="BY8853" i="4"/>
  <c r="BY8854" i="4" l="1"/>
  <c r="BX8853" i="4"/>
  <c r="BX8854" i="4" l="1"/>
  <c r="BY8855" i="4"/>
  <c r="BX8855" i="4" l="1"/>
  <c r="BY8856" i="4"/>
  <c r="BX8856" i="4" l="1"/>
  <c r="BY8857" i="4"/>
  <c r="BX8857" i="4" l="1"/>
  <c r="BY8858" i="4"/>
  <c r="BY8859" i="4" l="1"/>
  <c r="BX8858" i="4"/>
  <c r="BX8859" i="4" l="1"/>
  <c r="BY8860" i="4"/>
  <c r="BX8860" i="4" l="1"/>
  <c r="BY8861" i="4"/>
  <c r="BX8861" i="4" l="1"/>
  <c r="BY8862" i="4"/>
  <c r="BX8862" i="4" l="1"/>
  <c r="BY8863" i="4"/>
  <c r="BX8863" i="4" l="1"/>
  <c r="BY8864" i="4"/>
  <c r="BX8864" i="4" l="1"/>
  <c r="BY8865" i="4"/>
  <c r="BX8865" i="4" l="1"/>
  <c r="BY8866" i="4"/>
  <c r="BX8866" i="4" l="1"/>
  <c r="BY8867" i="4"/>
  <c r="BX8867" i="4" l="1"/>
  <c r="BY8868" i="4"/>
  <c r="BX8868" i="4" l="1"/>
  <c r="BY8869" i="4"/>
  <c r="BY8870" i="4" l="1"/>
  <c r="BX8869" i="4"/>
  <c r="BX8870" i="4" l="1"/>
  <c r="BY8871" i="4"/>
  <c r="BX8871" i="4" l="1"/>
  <c r="BY8872" i="4"/>
  <c r="BX8872" i="4" l="1"/>
  <c r="BY8873" i="4"/>
  <c r="BX8873" i="4" l="1"/>
  <c r="BY8874" i="4"/>
  <c r="BY8875" i="4" l="1"/>
  <c r="BX8874" i="4"/>
  <c r="BX8875" i="4" l="1"/>
  <c r="BY8876" i="4"/>
  <c r="BX8876" i="4" l="1"/>
  <c r="BY8877" i="4"/>
  <c r="BX8877" i="4" l="1"/>
  <c r="BY8878" i="4"/>
  <c r="BX8878" i="4" l="1"/>
  <c r="BY8879" i="4"/>
  <c r="BX8879" i="4" l="1"/>
  <c r="BY8880" i="4"/>
  <c r="BX8880" i="4" l="1"/>
  <c r="BY8881" i="4"/>
  <c r="BX8881" i="4" l="1"/>
  <c r="BY8882" i="4"/>
  <c r="BX8882" i="4" l="1"/>
  <c r="BY8883" i="4"/>
  <c r="BX8883" i="4" l="1"/>
  <c r="BY8884" i="4"/>
  <c r="BX8884" i="4" l="1"/>
  <c r="BY8885" i="4"/>
  <c r="BY8886" i="4" l="1"/>
  <c r="BX8885" i="4"/>
  <c r="BX8886" i="4" l="1"/>
  <c r="BY8887" i="4"/>
  <c r="BX8887" i="4" l="1"/>
  <c r="BY8888" i="4"/>
  <c r="BX8888" i="4" l="1"/>
  <c r="BY8889" i="4"/>
  <c r="BX8889" i="4" l="1"/>
  <c r="BY8890" i="4"/>
  <c r="BY8891" i="4" l="1"/>
  <c r="BX8890" i="4"/>
  <c r="BX8891" i="4" l="1"/>
  <c r="BY8892" i="4"/>
  <c r="BX8892" i="4" l="1"/>
  <c r="BY8893" i="4"/>
  <c r="BX8893" i="4" l="1"/>
  <c r="BY8894" i="4"/>
  <c r="BX8894" i="4" l="1"/>
  <c r="BY8895" i="4"/>
  <c r="BX8895" i="4" l="1"/>
  <c r="BY8896" i="4"/>
  <c r="BX8896" i="4" l="1"/>
  <c r="BY8897" i="4"/>
  <c r="BX8897" i="4" l="1"/>
  <c r="BY8898" i="4"/>
  <c r="BX8898" i="4" l="1"/>
  <c r="BY8899" i="4"/>
  <c r="BX8899" i="4" l="1"/>
  <c r="BY8900" i="4"/>
  <c r="BX8900" i="4" l="1"/>
  <c r="BY8901" i="4"/>
  <c r="BY8902" i="4" l="1"/>
  <c r="BX8901" i="4"/>
  <c r="BX8902" i="4" l="1"/>
  <c r="BY8903" i="4"/>
  <c r="BX8903" i="4" l="1"/>
  <c r="BY8904" i="4"/>
  <c r="BX8904" i="4" l="1"/>
  <c r="BY8905" i="4"/>
  <c r="BX8905" i="4" l="1"/>
  <c r="BY8906" i="4"/>
  <c r="BY8907" i="4" l="1"/>
  <c r="BX8906" i="4"/>
  <c r="BX8907" i="4" l="1"/>
  <c r="BY8908" i="4"/>
  <c r="BX8908" i="4" l="1"/>
  <c r="BY8909" i="4"/>
  <c r="BX8909" i="4" l="1"/>
  <c r="BY8910" i="4"/>
  <c r="BX8910" i="4" l="1"/>
  <c r="BY8911" i="4"/>
  <c r="BX8911" i="4" l="1"/>
  <c r="BY8912" i="4"/>
  <c r="BX8912" i="4" l="1"/>
  <c r="BY8913" i="4"/>
  <c r="BY8914" i="4" l="1"/>
  <c r="BX8913" i="4"/>
  <c r="BX8914" i="4" l="1"/>
  <c r="BY8915" i="4"/>
  <c r="BX8915" i="4" l="1"/>
  <c r="BY8916" i="4"/>
  <c r="BX8916" i="4" l="1"/>
  <c r="BY8917" i="4"/>
  <c r="BY8918" i="4" l="1"/>
  <c r="BX8917" i="4"/>
  <c r="BX8918" i="4" l="1"/>
  <c r="BY8919" i="4"/>
  <c r="BX8919" i="4" l="1"/>
  <c r="BY8920" i="4"/>
  <c r="BX8920" i="4" l="1"/>
  <c r="BY8921" i="4"/>
  <c r="BX8921" i="4" l="1"/>
  <c r="BY8922" i="4"/>
  <c r="BY8923" i="4" l="1"/>
  <c r="BX8922" i="4"/>
  <c r="BX8923" i="4" l="1"/>
  <c r="BY8924" i="4"/>
  <c r="BX8924" i="4" l="1"/>
  <c r="BY8925" i="4"/>
  <c r="BX8925" i="4" l="1"/>
  <c r="BY8926" i="4"/>
  <c r="BX8926" i="4" l="1"/>
  <c r="BY8927" i="4"/>
  <c r="BX8927" i="4" l="1"/>
  <c r="BY8928" i="4"/>
  <c r="BX8928" i="4" l="1"/>
  <c r="BY8929" i="4"/>
  <c r="BX8929" i="4" l="1"/>
  <c r="BY8930" i="4"/>
  <c r="BX8930" i="4" l="1"/>
  <c r="BY8931" i="4"/>
  <c r="BX8931" i="4" l="1"/>
  <c r="BY8932" i="4"/>
  <c r="BX8932" i="4" l="1"/>
  <c r="BY8933" i="4"/>
  <c r="BY8934" i="4" l="1"/>
  <c r="BX8933" i="4"/>
  <c r="BX8934" i="4" l="1"/>
  <c r="BY8935" i="4"/>
  <c r="BX8935" i="4" l="1"/>
  <c r="BY8936" i="4"/>
  <c r="BX8936" i="4" l="1"/>
  <c r="BY8937" i="4"/>
  <c r="BX8937" i="4" l="1"/>
  <c r="BY8938" i="4"/>
  <c r="BY8939" i="4" l="1"/>
  <c r="BX8938" i="4"/>
  <c r="BX8939" i="4" l="1"/>
  <c r="BY8940" i="4"/>
  <c r="BX8940" i="4" l="1"/>
  <c r="BY8941" i="4"/>
  <c r="BX8941" i="4" l="1"/>
  <c r="BY8942" i="4"/>
  <c r="BX8942" i="4" l="1"/>
  <c r="BY8943" i="4"/>
  <c r="BX8943" i="4" l="1"/>
  <c r="BY8944" i="4"/>
  <c r="BX8944" i="4" l="1"/>
  <c r="BY8945" i="4"/>
  <c r="BY8946" i="4" l="1"/>
  <c r="BX8945" i="4"/>
  <c r="BX8946" i="4" l="1"/>
  <c r="BY8947" i="4"/>
  <c r="BX8947" i="4" l="1"/>
  <c r="BY8948" i="4"/>
  <c r="BX8948" i="4" l="1"/>
  <c r="BY8949" i="4"/>
  <c r="BY8950" i="4" l="1"/>
  <c r="BX8949" i="4"/>
  <c r="BX8950" i="4" l="1"/>
  <c r="BY8951" i="4"/>
  <c r="BX8951" i="4" l="1"/>
  <c r="BY8952" i="4"/>
  <c r="BX8952" i="4" l="1"/>
  <c r="BY8953" i="4"/>
  <c r="BX8953" i="4" l="1"/>
  <c r="BY8954" i="4"/>
  <c r="BY8955" i="4" l="1"/>
  <c r="BX8954" i="4"/>
  <c r="BX8955" i="4" l="1"/>
  <c r="BY8956" i="4"/>
  <c r="BX8956" i="4" l="1"/>
  <c r="BY8957" i="4"/>
  <c r="BX8957" i="4" l="1"/>
  <c r="BY8958" i="4"/>
  <c r="BX8958" i="4" l="1"/>
  <c r="BY8959" i="4"/>
  <c r="BX8959" i="4" l="1"/>
  <c r="BY8960" i="4"/>
  <c r="BX8960" i="4" l="1"/>
  <c r="BY8961" i="4"/>
  <c r="BY8962" i="4" l="1"/>
  <c r="BX8961" i="4"/>
  <c r="BX8962" i="4" l="1"/>
  <c r="BY8963" i="4"/>
  <c r="BX8963" i="4" l="1"/>
  <c r="BY8964" i="4"/>
  <c r="BX8964" i="4" l="1"/>
  <c r="BY8965" i="4"/>
  <c r="BY8966" i="4" l="1"/>
  <c r="BX8965" i="4"/>
  <c r="BX8966" i="4" l="1"/>
  <c r="BY8967" i="4"/>
  <c r="BX8967" i="4" l="1"/>
  <c r="BY8968" i="4"/>
  <c r="BX8968" i="4" l="1"/>
  <c r="BY8969" i="4"/>
  <c r="BX8969" i="4" l="1"/>
  <c r="BY8970" i="4"/>
  <c r="BY8971" i="4" l="1"/>
  <c r="BX8970" i="4"/>
  <c r="BX8971" i="4" l="1"/>
  <c r="BY8972" i="4"/>
  <c r="BX8972" i="4" l="1"/>
  <c r="BY8973" i="4"/>
  <c r="BX8973" i="4" l="1"/>
  <c r="BY8974" i="4"/>
  <c r="BX8974" i="4" l="1"/>
  <c r="BY8975" i="4"/>
  <c r="BX8975" i="4" l="1"/>
  <c r="BY8976" i="4"/>
  <c r="BX8976" i="4" l="1"/>
  <c r="BY8977" i="4"/>
  <c r="BY8978" i="4" l="1"/>
  <c r="BX8977" i="4"/>
  <c r="BX8978" i="4" l="1"/>
  <c r="BY8979" i="4"/>
  <c r="BX8979" i="4" l="1"/>
  <c r="BY8980" i="4"/>
  <c r="BX8980" i="4" l="1"/>
  <c r="BY8981" i="4"/>
  <c r="BY8982" i="4" l="1"/>
  <c r="BX8981" i="4"/>
  <c r="BX8982" i="4" l="1"/>
  <c r="BY8983" i="4"/>
  <c r="BX8983" i="4" l="1"/>
  <c r="BY8984" i="4"/>
  <c r="BX8984" i="4" l="1"/>
  <c r="BY8985" i="4"/>
  <c r="BX8985" i="4" l="1"/>
  <c r="BY8986" i="4"/>
  <c r="BY8987" i="4" l="1"/>
  <c r="BX8986" i="4"/>
  <c r="BX8987" i="4" l="1"/>
  <c r="BY8988" i="4"/>
  <c r="BX8988" i="4" l="1"/>
  <c r="BY8989" i="4"/>
  <c r="BX8989" i="4" l="1"/>
  <c r="BY8990" i="4"/>
  <c r="BX8990" i="4" l="1"/>
  <c r="BY8991" i="4"/>
  <c r="BX8991" i="4" l="1"/>
  <c r="BY8992" i="4"/>
  <c r="BX8992" i="4" l="1"/>
  <c r="BY8993" i="4"/>
  <c r="BX8993" i="4" l="1"/>
  <c r="BY8994" i="4"/>
  <c r="BX8994" i="4" l="1"/>
  <c r="BY8995" i="4"/>
  <c r="BX8995" i="4" l="1"/>
  <c r="BY8996" i="4"/>
  <c r="BX8996" i="4" l="1"/>
  <c r="BY8997" i="4"/>
  <c r="BY8998" i="4" l="1"/>
  <c r="BX8997" i="4"/>
  <c r="BX8998" i="4" l="1"/>
  <c r="BY8999" i="4"/>
  <c r="BX8999" i="4" l="1"/>
  <c r="BY9000" i="4"/>
  <c r="BX9000" i="4" l="1"/>
  <c r="BY9001" i="4"/>
  <c r="BX9001" i="4" l="1"/>
  <c r="BY9002" i="4"/>
  <c r="BY9003" i="4" l="1"/>
  <c r="BX9002" i="4"/>
  <c r="BX9003" i="4" l="1"/>
  <c r="BY9004" i="4"/>
  <c r="BX9004" i="4" l="1"/>
  <c r="BY9005" i="4"/>
  <c r="BX9005" i="4" l="1"/>
  <c r="BY9006" i="4"/>
  <c r="BX9006" i="4" l="1"/>
  <c r="BY9007" i="4"/>
  <c r="BX9007" i="4" l="1"/>
  <c r="BY9008" i="4"/>
  <c r="BX9008" i="4" l="1"/>
  <c r="BY9009" i="4"/>
  <c r="BY9010" i="4" l="1"/>
  <c r="BX9009" i="4"/>
  <c r="BX9010" i="4" l="1"/>
  <c r="BY9011" i="4"/>
  <c r="BX9011" i="4" l="1"/>
  <c r="BY9012" i="4"/>
  <c r="BX9012" i="4" l="1"/>
  <c r="BY9013" i="4"/>
  <c r="BY9014" i="4" l="1"/>
  <c r="BX9013" i="4"/>
  <c r="BX9014" i="4" l="1"/>
  <c r="BY9015" i="4"/>
  <c r="BX9015" i="4" l="1"/>
  <c r="BY9016" i="4"/>
  <c r="BX9016" i="4" l="1"/>
  <c r="BY9017" i="4"/>
  <c r="BX9017" i="4" l="1"/>
  <c r="BY9018" i="4"/>
  <c r="BY9019" i="4" l="1"/>
  <c r="BX9018" i="4"/>
  <c r="BX9019" i="4" l="1"/>
  <c r="BY9020" i="4"/>
  <c r="BX9020" i="4" l="1"/>
  <c r="BY9021" i="4"/>
  <c r="BX9021" i="4" l="1"/>
  <c r="BY9022" i="4"/>
  <c r="BX9022" i="4" l="1"/>
  <c r="BY9023" i="4"/>
  <c r="BX9023" i="4" l="1"/>
  <c r="BY9024" i="4"/>
  <c r="BX9024" i="4" l="1"/>
  <c r="BY9025" i="4"/>
  <c r="BY9026" i="4" l="1"/>
  <c r="BX9025" i="4"/>
  <c r="BX9026" i="4" l="1"/>
  <c r="BY9027" i="4"/>
  <c r="BX9027" i="4" l="1"/>
  <c r="BY9028" i="4"/>
  <c r="BX9028" i="4" l="1"/>
  <c r="BY9029" i="4"/>
  <c r="BY9030" i="4" l="1"/>
  <c r="BX9029" i="4"/>
  <c r="BX9030" i="4" l="1"/>
  <c r="BY9031" i="4"/>
  <c r="BX9031" i="4" l="1"/>
  <c r="BY9032" i="4"/>
  <c r="BX9032" i="4" l="1"/>
  <c r="BY9033" i="4"/>
  <c r="BX9033" i="4" l="1"/>
  <c r="BY9034" i="4"/>
  <c r="BY9035" i="4" l="1"/>
  <c r="BX9034" i="4"/>
  <c r="BX9035" i="4" l="1"/>
  <c r="BY9036" i="4"/>
  <c r="BX9036" i="4" l="1"/>
  <c r="BY9037" i="4"/>
  <c r="BX9037" i="4" l="1"/>
  <c r="BY9038" i="4"/>
  <c r="BX9038" i="4" l="1"/>
  <c r="BY9039" i="4"/>
  <c r="BX9039" i="4" l="1"/>
  <c r="BY9040" i="4"/>
  <c r="BX9040" i="4" l="1"/>
  <c r="BY9041" i="4"/>
  <c r="BX9041" i="4" l="1"/>
  <c r="BY9042" i="4"/>
  <c r="BX9042" i="4" l="1"/>
  <c r="BY9043" i="4"/>
  <c r="BX9043" i="4" l="1"/>
  <c r="BY9044" i="4"/>
  <c r="BX9044" i="4" l="1"/>
  <c r="BY9045" i="4"/>
  <c r="BY9046" i="4" l="1"/>
  <c r="BX9045" i="4"/>
  <c r="BX9046" i="4" l="1"/>
  <c r="BY9047" i="4"/>
  <c r="BX9047" i="4" l="1"/>
  <c r="BY9048" i="4"/>
  <c r="BX9048" i="4" l="1"/>
  <c r="BY9049" i="4"/>
  <c r="BX9049" i="4" l="1"/>
  <c r="BY9050" i="4"/>
  <c r="BY9051" i="4" l="1"/>
  <c r="BX9050" i="4"/>
  <c r="BX9051" i="4" l="1"/>
  <c r="BY9052" i="4"/>
  <c r="BX9052" i="4" l="1"/>
  <c r="BY9053" i="4"/>
  <c r="BX9053" i="4" l="1"/>
  <c r="BY9054" i="4"/>
  <c r="BX9054" i="4" l="1"/>
  <c r="BY9055" i="4"/>
  <c r="BX9055" i="4" l="1"/>
  <c r="BY9056" i="4"/>
  <c r="BX9056" i="4" l="1"/>
  <c r="BY9057" i="4"/>
  <c r="BX9057" i="4" l="1"/>
  <c r="BY9058" i="4"/>
  <c r="BX9058" i="4" l="1"/>
  <c r="BY9059" i="4"/>
  <c r="BY9060" i="4" l="1"/>
  <c r="BX9059" i="4"/>
  <c r="BY9061" i="4" l="1"/>
  <c r="BX9060" i="4"/>
  <c r="BX9061" i="4" l="1"/>
  <c r="BY9062" i="4"/>
  <c r="BX9062" i="4" l="1"/>
  <c r="BY9063" i="4"/>
  <c r="BX9063" i="4" l="1"/>
  <c r="BY9064" i="4"/>
  <c r="BX9064" i="4" l="1"/>
  <c r="BY9065" i="4"/>
  <c r="BX9065" i="4" l="1"/>
  <c r="BY9066" i="4"/>
  <c r="BY9067" i="4" l="1"/>
  <c r="BX9066" i="4"/>
  <c r="BX9067" i="4" l="1"/>
  <c r="BY9068" i="4"/>
  <c r="BX9068" i="4" l="1"/>
  <c r="BY9069" i="4"/>
  <c r="BX9069" i="4" l="1"/>
  <c r="BY9070" i="4"/>
  <c r="BX9070" i="4" l="1"/>
  <c r="BY9071" i="4"/>
  <c r="BX9071" i="4" l="1"/>
  <c r="BY9072" i="4"/>
  <c r="BX9072" i="4" l="1"/>
  <c r="BY9073" i="4"/>
  <c r="BX9073" i="4" l="1"/>
  <c r="BY9074" i="4"/>
  <c r="BX9074" i="4" l="1"/>
  <c r="BY9075" i="4"/>
  <c r="BX9075" i="4" l="1"/>
  <c r="BY9076" i="4"/>
  <c r="BX9076" i="4" l="1"/>
  <c r="BY9077" i="4"/>
  <c r="BX9077" i="4" l="1"/>
  <c r="BY9078" i="4"/>
  <c r="BX9078" i="4" l="1"/>
  <c r="BY9079" i="4"/>
  <c r="BX9079" i="4" l="1"/>
  <c r="BY9080" i="4"/>
  <c r="BX9080" i="4" l="1"/>
  <c r="BY9081" i="4"/>
  <c r="BX9081" i="4" l="1"/>
  <c r="BY9082" i="4"/>
  <c r="BY9083" i="4" l="1"/>
  <c r="BX9082" i="4"/>
  <c r="BX9083" i="4" l="1"/>
  <c r="BY9084" i="4"/>
  <c r="BX9084" i="4" l="1"/>
  <c r="BY9085" i="4"/>
  <c r="BX9085" i="4" l="1"/>
  <c r="BY9086" i="4"/>
  <c r="BX9086" i="4" l="1"/>
  <c r="BY9087" i="4"/>
  <c r="BX9087" i="4" l="1"/>
  <c r="BY9088" i="4"/>
  <c r="BX9088" i="4" l="1"/>
  <c r="BY9089" i="4"/>
  <c r="BX9089" i="4" l="1"/>
  <c r="BY9090" i="4"/>
  <c r="BX9090" i="4" l="1"/>
  <c r="BY9091" i="4"/>
  <c r="BY9092" i="4" l="1"/>
  <c r="BX9091" i="4"/>
  <c r="BY9093" i="4" l="1"/>
  <c r="BX9092" i="4"/>
  <c r="BX9093" i="4" l="1"/>
  <c r="BY9094" i="4"/>
  <c r="BX9094" i="4" l="1"/>
  <c r="BY9095" i="4"/>
  <c r="BX9095" i="4" l="1"/>
  <c r="BY9096" i="4"/>
  <c r="BX9096" i="4" l="1"/>
  <c r="BY9097" i="4"/>
  <c r="BX9097" i="4" l="1"/>
  <c r="BY9098" i="4"/>
  <c r="BY9099" i="4" l="1"/>
  <c r="BX9098" i="4"/>
  <c r="BX9099" i="4" l="1"/>
  <c r="BY9100" i="4"/>
  <c r="BX9100" i="4" l="1"/>
  <c r="BY9101" i="4"/>
  <c r="BX9101" i="4" l="1"/>
  <c r="BY9102" i="4"/>
  <c r="BX9102" i="4" l="1"/>
  <c r="BY9103" i="4"/>
  <c r="BX9103" i="4" l="1"/>
  <c r="BY9104" i="4"/>
  <c r="BX9104" i="4" l="1"/>
  <c r="BY9105" i="4"/>
  <c r="BX9105" i="4" l="1"/>
  <c r="BY9106" i="4"/>
  <c r="BX9106" i="4" l="1"/>
  <c r="BY9107" i="4"/>
  <c r="BX9107" i="4" l="1"/>
  <c r="BY9108" i="4"/>
  <c r="BX9108" i="4" l="1"/>
  <c r="BY9109" i="4"/>
  <c r="BX9109" i="4" l="1"/>
  <c r="BY9110" i="4"/>
  <c r="BX9110" i="4" l="1"/>
  <c r="BY9111" i="4"/>
  <c r="BX9111" i="4" l="1"/>
  <c r="BY9112" i="4"/>
  <c r="BX9112" i="4" l="1"/>
  <c r="BY9113" i="4"/>
  <c r="BX9113" i="4" l="1"/>
  <c r="BY9114" i="4"/>
  <c r="BY9115" i="4" l="1"/>
  <c r="BX9114" i="4"/>
  <c r="BX9115" i="4" l="1"/>
  <c r="BY9116" i="4"/>
  <c r="BX9116" i="4" l="1"/>
  <c r="BY9117" i="4"/>
  <c r="BX9117" i="4" l="1"/>
  <c r="BY9118" i="4"/>
  <c r="BX9118" i="4" l="1"/>
  <c r="BY9119" i="4"/>
  <c r="BX9119" i="4" l="1"/>
  <c r="BY9120" i="4"/>
  <c r="BX9120" i="4" l="1"/>
  <c r="BY9121" i="4"/>
  <c r="BX9121" i="4" l="1"/>
  <c r="BY9122" i="4"/>
  <c r="BX9122" i="4" l="1"/>
  <c r="BY9123" i="4"/>
  <c r="BY9124" i="4" l="1"/>
  <c r="BX9123" i="4"/>
  <c r="BY9125" i="4" l="1"/>
  <c r="BX9124" i="4"/>
  <c r="BX9125" i="4" l="1"/>
  <c r="BY9126" i="4"/>
  <c r="BX9126" i="4" l="1"/>
  <c r="BY9127" i="4"/>
  <c r="BX9127" i="4" l="1"/>
  <c r="BY9128" i="4"/>
  <c r="BX9128" i="4" l="1"/>
  <c r="BY9129" i="4"/>
  <c r="BX9129" i="4" l="1"/>
  <c r="BY9130" i="4"/>
  <c r="BY9131" i="4" l="1"/>
  <c r="BX9130" i="4"/>
  <c r="BX9131" i="4" l="1"/>
  <c r="BY9132" i="4"/>
  <c r="BX9132" i="4" l="1"/>
  <c r="BY9133" i="4"/>
  <c r="BX9133" i="4" l="1"/>
  <c r="BY9134" i="4"/>
  <c r="BX9134" i="4" l="1"/>
  <c r="BY9135" i="4"/>
  <c r="BX9135" i="4" l="1"/>
  <c r="BY9136" i="4"/>
  <c r="BX9136" i="4" l="1"/>
  <c r="BY9137" i="4"/>
  <c r="BX9137" i="4" l="1"/>
  <c r="BY9138" i="4"/>
  <c r="BX9138" i="4" l="1"/>
  <c r="BY9139" i="4"/>
  <c r="BY9140" i="4" l="1"/>
  <c r="BX9139" i="4"/>
  <c r="BX9140" i="4" l="1"/>
  <c r="BY9141" i="4"/>
  <c r="BX9141" i="4" l="1"/>
  <c r="BY9142" i="4"/>
  <c r="BX9142" i="4" l="1"/>
  <c r="BY9143" i="4"/>
  <c r="BX9143" i="4" l="1"/>
  <c r="BY9144" i="4"/>
  <c r="BX9144" i="4" l="1"/>
  <c r="BY9145" i="4"/>
  <c r="BX9145" i="4" l="1"/>
  <c r="BY9146" i="4"/>
  <c r="BY9147" i="4" l="1"/>
  <c r="BX9146" i="4"/>
  <c r="BX9147" i="4" l="1"/>
  <c r="BY9148" i="4"/>
  <c r="BX9148" i="4" l="1"/>
  <c r="BY9149" i="4"/>
  <c r="BX9149" i="4" l="1"/>
  <c r="BY9150" i="4"/>
  <c r="BX9150" i="4" l="1"/>
  <c r="BY9151" i="4"/>
  <c r="BX9151" i="4" l="1"/>
  <c r="BY9152" i="4"/>
  <c r="BX9152" i="4" l="1"/>
  <c r="BY9153" i="4"/>
  <c r="BX9153" i="4" l="1"/>
  <c r="BY9154" i="4"/>
  <c r="BX9154" i="4" l="1"/>
  <c r="BY9155" i="4"/>
  <c r="BY9156" i="4" l="1"/>
  <c r="BX9155" i="4"/>
  <c r="BY9157" i="4" l="1"/>
  <c r="BX9156" i="4"/>
  <c r="BX9157" i="4" l="1"/>
  <c r="BY9158" i="4"/>
  <c r="BX9158" i="4" l="1"/>
  <c r="BY9159" i="4"/>
  <c r="BX9159" i="4" l="1"/>
  <c r="BY9160" i="4"/>
  <c r="BX9160" i="4" l="1"/>
  <c r="BY9161" i="4"/>
  <c r="BX9161" i="4" l="1"/>
  <c r="BY9162" i="4"/>
  <c r="BY9163" i="4" l="1"/>
  <c r="BX9162" i="4"/>
  <c r="BX9163" i="4" l="1"/>
  <c r="BY9164" i="4"/>
  <c r="BX9164" i="4" l="1"/>
  <c r="BY9165" i="4"/>
  <c r="BX9165" i="4" l="1"/>
  <c r="BY9166" i="4"/>
  <c r="BX9166" i="4" l="1"/>
  <c r="BY9167" i="4"/>
  <c r="BX9167" i="4" l="1"/>
  <c r="BY9168" i="4"/>
  <c r="BX9168" i="4" l="1"/>
  <c r="BY9169" i="4"/>
  <c r="BX9169" i="4" l="1"/>
  <c r="BY9170" i="4"/>
  <c r="BX9170" i="4" l="1"/>
  <c r="BY9171" i="4"/>
  <c r="BY9172" i="4" l="1"/>
  <c r="BX9171" i="4"/>
  <c r="BX9172" i="4" l="1"/>
  <c r="BY9173" i="4"/>
  <c r="BX9173" i="4" l="1"/>
  <c r="BY9174" i="4"/>
  <c r="BX9174" i="4" l="1"/>
  <c r="BY9175" i="4"/>
  <c r="BX9175" i="4" l="1"/>
  <c r="BY9176" i="4"/>
  <c r="BX9176" i="4" l="1"/>
  <c r="BY9177" i="4"/>
  <c r="BX9177" i="4" l="1"/>
  <c r="BY9178" i="4"/>
  <c r="BY9179" i="4" l="1"/>
  <c r="BX9178" i="4"/>
  <c r="BX9179" i="4" l="1"/>
  <c r="BY9180" i="4"/>
  <c r="BX9180" i="4" l="1"/>
  <c r="BY9181" i="4"/>
  <c r="BX9181" i="4" l="1"/>
  <c r="BY9182" i="4"/>
  <c r="BX9182" i="4" l="1"/>
  <c r="BY9183" i="4"/>
  <c r="BX9183" i="4" l="1"/>
  <c r="BY9184" i="4"/>
  <c r="BX9184" i="4" l="1"/>
  <c r="BY9185" i="4"/>
  <c r="BX9185" i="4" l="1"/>
  <c r="BY9186" i="4"/>
  <c r="BX9186" i="4" l="1"/>
  <c r="BY9187" i="4"/>
  <c r="BY9188" i="4" l="1"/>
  <c r="BX9187" i="4"/>
  <c r="BY9189" i="4" l="1"/>
  <c r="BX9188" i="4"/>
  <c r="BY9190" i="4" l="1"/>
  <c r="BX9189" i="4"/>
  <c r="BX9190" i="4" l="1"/>
  <c r="BY9191" i="4"/>
  <c r="BX9191" i="4" l="1"/>
  <c r="BY9192" i="4"/>
  <c r="BX9192" i="4" l="1"/>
  <c r="BY9193" i="4"/>
  <c r="BX9193" i="4" l="1"/>
  <c r="BY9194" i="4"/>
  <c r="BY9195" i="4" l="1"/>
  <c r="BX9194" i="4"/>
  <c r="BX9195" i="4" l="1"/>
  <c r="BY9196" i="4"/>
  <c r="BX9196" i="4" l="1"/>
  <c r="BY9197" i="4"/>
  <c r="BX9197" i="4" l="1"/>
  <c r="BY9198" i="4"/>
  <c r="BX9198" i="4" l="1"/>
  <c r="BY9199" i="4"/>
  <c r="BX9199" i="4" l="1"/>
  <c r="BY9200" i="4"/>
  <c r="BX9200" i="4" l="1"/>
  <c r="BY9201" i="4"/>
  <c r="BX9201" i="4" l="1"/>
  <c r="BY9202" i="4"/>
  <c r="BX9202" i="4" l="1"/>
  <c r="BY9203" i="4"/>
  <c r="BY9204" i="4" l="1"/>
  <c r="BX9203" i="4"/>
  <c r="BX9204" i="4" l="1"/>
  <c r="BY9205" i="4"/>
  <c r="BX9205" i="4" l="1"/>
  <c r="BY9206" i="4"/>
  <c r="BX9206" i="4" l="1"/>
  <c r="BY9207" i="4"/>
  <c r="BX9207" i="4" l="1"/>
  <c r="BY9208" i="4"/>
  <c r="BX9208" i="4" l="1"/>
  <c r="BY9209" i="4"/>
  <c r="BX9209" i="4" l="1"/>
  <c r="BY9210" i="4"/>
  <c r="BY9211" i="4" l="1"/>
  <c r="BX9210" i="4"/>
  <c r="BX9211" i="4" l="1"/>
  <c r="BY9212" i="4"/>
  <c r="BX9212" i="4" l="1"/>
  <c r="BY9213" i="4"/>
  <c r="BX9213" i="4" l="1"/>
  <c r="BY9214" i="4"/>
  <c r="BX9214" i="4" l="1"/>
  <c r="BY9215" i="4"/>
  <c r="BX9215" i="4" l="1"/>
  <c r="BY9216" i="4"/>
  <c r="BX9216" i="4" l="1"/>
  <c r="BY9217" i="4"/>
  <c r="BY9218" i="4" l="1"/>
  <c r="BX9217" i="4"/>
  <c r="BX9218" i="4" l="1"/>
  <c r="BY9219" i="4"/>
  <c r="BX9219" i="4" l="1"/>
  <c r="BY9220" i="4"/>
  <c r="BY9221" i="4" l="1"/>
  <c r="BX9220" i="4"/>
  <c r="BY9222" i="4" l="1"/>
  <c r="BX9221" i="4"/>
  <c r="BX9222" i="4" l="1"/>
  <c r="BY9223" i="4"/>
  <c r="BX9223" i="4" l="1"/>
  <c r="BY9224" i="4"/>
  <c r="BX9224" i="4" l="1"/>
  <c r="BY9225" i="4"/>
  <c r="BX9225" i="4" l="1"/>
  <c r="BY9226" i="4"/>
  <c r="BY9227" i="4" l="1"/>
  <c r="BX9226" i="4"/>
  <c r="BX9227" i="4" l="1"/>
  <c r="BY9228" i="4"/>
  <c r="BX9228" i="4" l="1"/>
  <c r="BY9229" i="4"/>
  <c r="BX9229" i="4" l="1"/>
  <c r="BY9230" i="4"/>
  <c r="BX9230" i="4" l="1"/>
  <c r="BY9231" i="4"/>
  <c r="BX9231" i="4" l="1"/>
  <c r="BY9232" i="4"/>
  <c r="BX9232" i="4" l="1"/>
  <c r="BY9233" i="4"/>
  <c r="BX9233" i="4" l="1"/>
  <c r="BY9234" i="4"/>
  <c r="BX9234" i="4" l="1"/>
  <c r="BY9235" i="4"/>
  <c r="BX9235" i="4" l="1"/>
  <c r="BY9236" i="4"/>
  <c r="BY9237" i="4" l="1"/>
  <c r="BX9236" i="4"/>
  <c r="BX9237" i="4" l="1"/>
  <c r="BY9238" i="4"/>
  <c r="BX9238" i="4" l="1"/>
  <c r="BY9239" i="4"/>
  <c r="BX9239" i="4" l="1"/>
  <c r="BY9240" i="4"/>
  <c r="BX9240" i="4" l="1"/>
  <c r="BY9241" i="4"/>
  <c r="BX9241" i="4" l="1"/>
  <c r="BY9242" i="4"/>
  <c r="BY9243" i="4" l="1"/>
  <c r="BX9242" i="4"/>
  <c r="BX9243" i="4" l="1"/>
  <c r="BY9244" i="4"/>
  <c r="BX9244" i="4" l="1"/>
  <c r="BY9245" i="4"/>
  <c r="BX9245" i="4" l="1"/>
  <c r="BY9246" i="4"/>
  <c r="BX9246" i="4" l="1"/>
  <c r="BY9247" i="4"/>
  <c r="BX9247" i="4" l="1"/>
  <c r="BY9248" i="4"/>
  <c r="BX9248" i="4" l="1"/>
  <c r="BY9249" i="4"/>
  <c r="BX9249" i="4" l="1"/>
  <c r="BY9250" i="4"/>
  <c r="BX9250" i="4" l="1"/>
  <c r="BY9251" i="4"/>
  <c r="BX9251" i="4" l="1"/>
  <c r="BY9252" i="4"/>
  <c r="BY9253" i="4" l="1"/>
  <c r="BX9252" i="4"/>
  <c r="BY9254" i="4" l="1"/>
  <c r="BX9253" i="4"/>
  <c r="BY9255" i="4" l="1"/>
  <c r="BX9254" i="4"/>
  <c r="BX9255" i="4" l="1"/>
  <c r="BY9256" i="4"/>
  <c r="BX9256" i="4" l="1"/>
  <c r="BY9257" i="4"/>
  <c r="BX9257" i="4" l="1"/>
  <c r="BY9258" i="4"/>
  <c r="BY9259" i="4" l="1"/>
  <c r="BX9258" i="4"/>
  <c r="BX9259" i="4" l="1"/>
  <c r="BY9260" i="4"/>
  <c r="BX9260" i="4" l="1"/>
  <c r="BY9261" i="4"/>
  <c r="BX9261" i="4" l="1"/>
  <c r="BY9262" i="4"/>
  <c r="BX9262" i="4" l="1"/>
  <c r="BY9263" i="4"/>
  <c r="BX9263" i="4" l="1"/>
  <c r="BY9264" i="4"/>
  <c r="BX9264" i="4" l="1"/>
  <c r="BY9265" i="4"/>
  <c r="BX9265" i="4" l="1"/>
  <c r="BY9266" i="4"/>
  <c r="BX9266" i="4" l="1"/>
  <c r="BY9267" i="4"/>
  <c r="BX9267" i="4" l="1"/>
  <c r="BY9268" i="4"/>
  <c r="BY9269" i="4" l="1"/>
  <c r="BX9268" i="4"/>
  <c r="BX9269" i="4" l="1"/>
  <c r="BY9270" i="4"/>
  <c r="BX9270" i="4" l="1"/>
  <c r="BY9271" i="4"/>
  <c r="BX9271" i="4" l="1"/>
  <c r="BY9272" i="4"/>
  <c r="BX9272" i="4" l="1"/>
  <c r="BY9273" i="4"/>
  <c r="BX9273" i="4" l="1"/>
  <c r="BY9274" i="4"/>
  <c r="BY9275" i="4" l="1"/>
  <c r="BX9274" i="4"/>
  <c r="BX9275" i="4" l="1"/>
  <c r="BY9276" i="4"/>
  <c r="BX9276" i="4" l="1"/>
  <c r="BY9277" i="4"/>
  <c r="BX9277" i="4" l="1"/>
  <c r="BY9278" i="4"/>
  <c r="BX9278" i="4" l="1"/>
  <c r="BY9279" i="4"/>
  <c r="BX9279" i="4" l="1"/>
  <c r="BY9280" i="4"/>
  <c r="BX9280" i="4" l="1"/>
  <c r="BY9281" i="4"/>
  <c r="BX9281" i="4" l="1"/>
  <c r="BY9282" i="4"/>
  <c r="BX9282" i="4" l="1"/>
  <c r="BY9283" i="4"/>
  <c r="BY9284" i="4" l="1"/>
  <c r="BX9283" i="4"/>
  <c r="BY9285" i="4" l="1"/>
  <c r="BX9284" i="4"/>
  <c r="BY9286" i="4" l="1"/>
  <c r="BX9285" i="4"/>
  <c r="BX9286" i="4" l="1"/>
  <c r="BY9287" i="4"/>
  <c r="BX9287" i="4" l="1"/>
  <c r="BY9288" i="4"/>
  <c r="BX9288" i="4" l="1"/>
  <c r="BY9289" i="4"/>
  <c r="BX9289" i="4" l="1"/>
  <c r="BY9290" i="4"/>
  <c r="BY9291" i="4" l="1"/>
  <c r="BX9290" i="4"/>
  <c r="BX9291" i="4" l="1"/>
  <c r="BY9292" i="4"/>
  <c r="BX9292" i="4" l="1"/>
  <c r="BY9293" i="4"/>
  <c r="BX9293" i="4" l="1"/>
  <c r="BY9294" i="4"/>
  <c r="BX9294" i="4" l="1"/>
  <c r="BY9295" i="4"/>
  <c r="BX9295" i="4" l="1"/>
  <c r="BY9296" i="4"/>
  <c r="BX9296" i="4" l="1"/>
  <c r="BY9297" i="4"/>
  <c r="BX9297" i="4" l="1"/>
  <c r="BY9298" i="4"/>
  <c r="BX9298" i="4" l="1"/>
  <c r="BY9299" i="4"/>
  <c r="BY9300" i="4" l="1"/>
  <c r="BX9299" i="4"/>
  <c r="BX9300" i="4" l="1"/>
  <c r="BY9301" i="4"/>
  <c r="BX9301" i="4" l="1"/>
  <c r="BY9302" i="4"/>
  <c r="BX9302" i="4" l="1"/>
  <c r="BY9303" i="4"/>
  <c r="BX9303" i="4" l="1"/>
  <c r="BY9304" i="4"/>
  <c r="BX9304" i="4" l="1"/>
  <c r="BY9305" i="4"/>
  <c r="BX9305" i="4" l="1"/>
  <c r="BY9306" i="4"/>
  <c r="BY9307" i="4" l="1"/>
  <c r="BX9306" i="4"/>
  <c r="BX9307" i="4" l="1"/>
  <c r="BY9308" i="4"/>
  <c r="BX9308" i="4" l="1"/>
  <c r="BY9309" i="4"/>
  <c r="BX9309" i="4" l="1"/>
  <c r="BY9310" i="4"/>
  <c r="BX9310" i="4" l="1"/>
  <c r="BY9311" i="4"/>
  <c r="BX9311" i="4" l="1"/>
  <c r="BY9312" i="4"/>
  <c r="BX9312" i="4" l="1"/>
  <c r="BY9313" i="4"/>
  <c r="BX9313" i="4" l="1"/>
  <c r="BY9314" i="4"/>
  <c r="BX9314" i="4" l="1"/>
  <c r="BY9315" i="4"/>
  <c r="BY9316" i="4" l="1"/>
  <c r="BX9315" i="4"/>
  <c r="BY9317" i="4" l="1"/>
  <c r="BX9316" i="4"/>
  <c r="BX9317" i="4" l="1"/>
  <c r="BY9318" i="4"/>
  <c r="BX9318" i="4" l="1"/>
  <c r="BY9319" i="4"/>
  <c r="BX9319" i="4" l="1"/>
  <c r="BY9320" i="4"/>
  <c r="BX9320" i="4" l="1"/>
  <c r="BY9321" i="4"/>
  <c r="BX9321" i="4" l="1"/>
  <c r="BY9322" i="4"/>
  <c r="BY9323" i="4" l="1"/>
  <c r="BX9322" i="4"/>
  <c r="BX9323" i="4" l="1"/>
  <c r="BY9324" i="4"/>
  <c r="BX9324" i="4" l="1"/>
  <c r="BY9325" i="4"/>
  <c r="BX9325" i="4" l="1"/>
  <c r="BY9326" i="4"/>
  <c r="BX9326" i="4" l="1"/>
  <c r="BY9327" i="4"/>
  <c r="BX9327" i="4" l="1"/>
  <c r="BY9328" i="4"/>
  <c r="BX9328" i="4" l="1"/>
  <c r="BY9329" i="4"/>
  <c r="BX9329" i="4" l="1"/>
  <c r="BY9330" i="4"/>
  <c r="BX9330" i="4" l="1"/>
  <c r="BY9331" i="4"/>
  <c r="BX9331" i="4" l="1"/>
  <c r="BY9332" i="4"/>
  <c r="BX9332" i="4" l="1"/>
  <c r="BY9333" i="4"/>
  <c r="BX9333" i="4" l="1"/>
  <c r="BY9334" i="4"/>
  <c r="BX9334" i="4" l="1"/>
  <c r="BY9335" i="4"/>
  <c r="BX9335" i="4" l="1"/>
  <c r="BY9336" i="4"/>
  <c r="BX9336" i="4" l="1"/>
  <c r="BY9337" i="4"/>
  <c r="BX9337" i="4" l="1"/>
  <c r="BY9338" i="4"/>
  <c r="BY9339" i="4" l="1"/>
  <c r="BX9338" i="4"/>
  <c r="BX9339" i="4" l="1"/>
  <c r="BY9340" i="4"/>
  <c r="BX9340" i="4" l="1"/>
  <c r="BY9341" i="4"/>
  <c r="BX9341" i="4" l="1"/>
  <c r="BY9342" i="4"/>
  <c r="BX9342" i="4" l="1"/>
  <c r="BY9343" i="4"/>
  <c r="BX9343" i="4" l="1"/>
  <c r="BY9344" i="4"/>
  <c r="BX9344" i="4" l="1"/>
  <c r="BY9345" i="4"/>
  <c r="BX9345" i="4" l="1"/>
  <c r="BY9346" i="4"/>
  <c r="BX9346" i="4" l="1"/>
  <c r="BY9347" i="4"/>
  <c r="BY9348" i="4" l="1"/>
  <c r="BX9347" i="4"/>
  <c r="BX9348" i="4" l="1"/>
  <c r="BY9349" i="4"/>
  <c r="BX9349" i="4" l="1"/>
  <c r="BY9350" i="4"/>
  <c r="BX9350" i="4" l="1"/>
  <c r="BY9351" i="4"/>
  <c r="BX9351" i="4" l="1"/>
  <c r="BY9352" i="4"/>
  <c r="BX9352" i="4" l="1"/>
  <c r="BY9353" i="4"/>
  <c r="BX9353" i="4" l="1"/>
  <c r="BY9354" i="4"/>
  <c r="BY9355" i="4" l="1"/>
  <c r="BX9354" i="4"/>
  <c r="BX9355" i="4" l="1"/>
  <c r="BY9356" i="4"/>
  <c r="BX9356" i="4" l="1"/>
  <c r="BY9357" i="4"/>
  <c r="BX9357" i="4" l="1"/>
  <c r="BY9358" i="4"/>
  <c r="BX9358" i="4" l="1"/>
  <c r="BY9359" i="4"/>
  <c r="BX9359" i="4" l="1"/>
  <c r="BY9360" i="4"/>
  <c r="BX9360" i="4" l="1"/>
  <c r="BY9361" i="4"/>
  <c r="BX9361" i="4" l="1"/>
  <c r="BY9362" i="4"/>
  <c r="BX9362" i="4" l="1"/>
  <c r="BY9363" i="4"/>
  <c r="BX9363" i="4" l="1"/>
  <c r="BY9364" i="4"/>
  <c r="BX9364" i="4" l="1"/>
  <c r="BY9365" i="4"/>
  <c r="BX9365" i="4" l="1"/>
  <c r="BY9366" i="4"/>
  <c r="BX9366" i="4" l="1"/>
  <c r="BY9367" i="4"/>
  <c r="BX9367" i="4" l="1"/>
  <c r="BY9368" i="4"/>
  <c r="BX9368" i="4" l="1"/>
  <c r="BY9369" i="4"/>
  <c r="BX9369" i="4" l="1"/>
  <c r="BY9370" i="4"/>
  <c r="BY9371" i="4" l="1"/>
  <c r="BX9370" i="4"/>
  <c r="BX9371" i="4" l="1"/>
  <c r="BY9372" i="4"/>
  <c r="BX9372" i="4" l="1"/>
  <c r="BY9373" i="4"/>
  <c r="BX9373" i="4" l="1"/>
  <c r="BY9374" i="4"/>
  <c r="BX9374" i="4" l="1"/>
  <c r="BY9375" i="4"/>
  <c r="BX9375" i="4" l="1"/>
  <c r="BY9376" i="4"/>
  <c r="BX9376" i="4" l="1"/>
  <c r="BY9377" i="4"/>
  <c r="BX9377" i="4" l="1"/>
  <c r="BY9378" i="4"/>
  <c r="BX9378" i="4" l="1"/>
  <c r="BY9379" i="4"/>
  <c r="BX9379" i="4" l="1"/>
  <c r="BY9380" i="4"/>
  <c r="BX9380" i="4" l="1"/>
  <c r="BY9381" i="4"/>
  <c r="BX9381" i="4" l="1"/>
  <c r="BY9382" i="4"/>
  <c r="BX9382" i="4" l="1"/>
  <c r="BY9383" i="4"/>
  <c r="BX9383" i="4" l="1"/>
  <c r="BY9384" i="4"/>
  <c r="BX9384" i="4" l="1"/>
  <c r="BY9385" i="4"/>
  <c r="BY9386" i="4" l="1"/>
  <c r="BX9385" i="4"/>
  <c r="BY9387" i="4" l="1"/>
  <c r="BX9386" i="4"/>
  <c r="BX9387" i="4" l="1"/>
  <c r="BY9388" i="4"/>
  <c r="BX9388" i="4" l="1"/>
  <c r="BY9389" i="4"/>
  <c r="BX9389" i="4" l="1"/>
  <c r="BY9390" i="4"/>
  <c r="BX9390" i="4" l="1"/>
  <c r="BY9391" i="4"/>
  <c r="BX9391" i="4" l="1"/>
  <c r="BY9392" i="4"/>
  <c r="BX9392" i="4" l="1"/>
  <c r="BY9393" i="4"/>
  <c r="BX9393" i="4" l="1"/>
  <c r="BY9394" i="4"/>
  <c r="BX9394" i="4" l="1"/>
  <c r="BY9395" i="4"/>
  <c r="BX9395" i="4" l="1"/>
  <c r="BY9396" i="4"/>
  <c r="BX9396" i="4" l="1"/>
  <c r="BY9397" i="4"/>
  <c r="BX9397" i="4" l="1"/>
  <c r="BY9398" i="4"/>
  <c r="BX9398" i="4" l="1"/>
  <c r="BY9399" i="4"/>
  <c r="BX9399" i="4" l="1"/>
  <c r="BY9400" i="4"/>
  <c r="BY9401" i="4" l="1"/>
  <c r="BX9400" i="4"/>
  <c r="BY9402" i="4" l="1"/>
  <c r="BX9401" i="4"/>
  <c r="BY9403" i="4" l="1"/>
  <c r="BX9402" i="4"/>
  <c r="BX9403" i="4" l="1"/>
  <c r="BY9404" i="4"/>
  <c r="BX9404" i="4" l="1"/>
  <c r="BY9405" i="4"/>
  <c r="BX9405" i="4" l="1"/>
  <c r="BY9406" i="4"/>
  <c r="BX9406" i="4" l="1"/>
  <c r="BY9407" i="4"/>
  <c r="BX9407" i="4" l="1"/>
  <c r="BY9408" i="4"/>
  <c r="BX9408" i="4" l="1"/>
  <c r="BY9409" i="4"/>
  <c r="BX9409" i="4" l="1"/>
  <c r="BY9410" i="4"/>
  <c r="BX9410" i="4" l="1"/>
  <c r="BY9411" i="4"/>
  <c r="BX9411" i="4" l="1"/>
  <c r="BY9412" i="4"/>
  <c r="BX9412" i="4" l="1"/>
  <c r="BY9413" i="4"/>
  <c r="BX9413" i="4" l="1"/>
  <c r="BY9414" i="4"/>
  <c r="BX9414" i="4" l="1"/>
  <c r="BY9415" i="4"/>
  <c r="BX9415" i="4" l="1"/>
  <c r="BY9416" i="4"/>
  <c r="BY9417" i="4" l="1"/>
  <c r="BX9416" i="4"/>
  <c r="BY9418" i="4" l="1"/>
  <c r="BX9417" i="4"/>
  <c r="BY9419" i="4" l="1"/>
  <c r="BX9418" i="4"/>
  <c r="BX9419" i="4" l="1"/>
  <c r="BY9420" i="4"/>
  <c r="BX9420" i="4" l="1"/>
  <c r="BY9421" i="4"/>
  <c r="BX9421" i="4" l="1"/>
  <c r="BY9422" i="4"/>
  <c r="BX9422" i="4" l="1"/>
  <c r="BY9423" i="4"/>
  <c r="BX9423" i="4" l="1"/>
  <c r="BY9424" i="4"/>
  <c r="BX9424" i="4" l="1"/>
  <c r="BY9425" i="4"/>
  <c r="BX9425" i="4" l="1"/>
  <c r="BY9426" i="4"/>
  <c r="BX9426" i="4" l="1"/>
  <c r="BY9427" i="4"/>
  <c r="BX9427" i="4" l="1"/>
  <c r="BY9428" i="4"/>
  <c r="BX9428" i="4" l="1"/>
  <c r="BY9429" i="4"/>
  <c r="BX9429" i="4" l="1"/>
  <c r="BY9430" i="4"/>
  <c r="BX9430" i="4" l="1"/>
  <c r="BY9431" i="4"/>
  <c r="BY9432" i="4" l="1"/>
  <c r="BX9431" i="4"/>
  <c r="BY9433" i="4" l="1"/>
  <c r="BX9432" i="4"/>
  <c r="BY9434" i="4" l="1"/>
  <c r="BX9433" i="4"/>
  <c r="BY9435" i="4" l="1"/>
  <c r="BX9434" i="4"/>
  <c r="BX9435" i="4" l="1"/>
  <c r="BY9436" i="4"/>
  <c r="BX9436" i="4" l="1"/>
  <c r="BY9437" i="4"/>
  <c r="BX9437" i="4" l="1"/>
  <c r="BY9438" i="4"/>
  <c r="BX9438" i="4" l="1"/>
  <c r="BY9439" i="4"/>
  <c r="BX9439" i="4" l="1"/>
  <c r="BY9440" i="4"/>
  <c r="BX9440" i="4" l="1"/>
  <c r="BY9441" i="4"/>
  <c r="BX9441" i="4" l="1"/>
  <c r="BY9442" i="4"/>
  <c r="BX9442" i="4" l="1"/>
  <c r="BY9443" i="4"/>
  <c r="BX9443" i="4" l="1"/>
  <c r="BY9444" i="4"/>
  <c r="BX9444" i="4" l="1"/>
  <c r="BY9445" i="4"/>
  <c r="BX9445" i="4" l="1"/>
  <c r="BY9446" i="4"/>
  <c r="BX9446" i="4" l="1"/>
  <c r="BY9447" i="4"/>
  <c r="BY9448" i="4" l="1"/>
  <c r="BX9447" i="4"/>
  <c r="BX9448" i="4" l="1"/>
  <c r="BY9449" i="4"/>
  <c r="BX9449" i="4" l="1"/>
  <c r="BY9450" i="4"/>
  <c r="BY9451" i="4" l="1"/>
  <c r="BX9450" i="4"/>
  <c r="BX9451" i="4" l="1"/>
  <c r="BY9452" i="4"/>
  <c r="BX9452" i="4" l="1"/>
  <c r="BY9453" i="4"/>
  <c r="BX9453" i="4" l="1"/>
  <c r="BY9454" i="4"/>
  <c r="BX9454" i="4" l="1"/>
  <c r="BY9455" i="4"/>
  <c r="BX9455" i="4" l="1"/>
  <c r="BY9456" i="4"/>
  <c r="BX9456" i="4" l="1"/>
  <c r="BY9457" i="4"/>
  <c r="BX9457" i="4" l="1"/>
  <c r="BY9458" i="4"/>
  <c r="BX9458" i="4" l="1"/>
  <c r="BY9459" i="4"/>
  <c r="BX9459" i="4" l="1"/>
  <c r="BY9460" i="4"/>
  <c r="BX9460" i="4" l="1"/>
  <c r="BY9461" i="4"/>
  <c r="BX9461" i="4" l="1"/>
  <c r="BY9462" i="4"/>
  <c r="BY9463" i="4" l="1"/>
  <c r="BX9462" i="4"/>
  <c r="BY9464" i="4" l="1"/>
  <c r="BX9463" i="4"/>
  <c r="BY9465" i="4" l="1"/>
  <c r="BX9464" i="4"/>
  <c r="BX9465" i="4" l="1"/>
  <c r="BY9466" i="4"/>
  <c r="BY9467" i="4" l="1"/>
  <c r="BX9466" i="4"/>
  <c r="BX9467" i="4" l="1"/>
  <c r="BY9468" i="4"/>
  <c r="BX9468" i="4" l="1"/>
  <c r="BY9469" i="4"/>
  <c r="BX9469" i="4" l="1"/>
  <c r="BY9470" i="4"/>
  <c r="BX9470" i="4" l="1"/>
  <c r="BY9471" i="4"/>
  <c r="BX9471" i="4" l="1"/>
  <c r="BY9472" i="4"/>
  <c r="BX9472" i="4" l="1"/>
  <c r="BY9473" i="4"/>
  <c r="BX9473" i="4" l="1"/>
  <c r="BY9474" i="4"/>
  <c r="BX9474" i="4" l="1"/>
  <c r="BY9475" i="4"/>
  <c r="BX9475" i="4" l="1"/>
  <c r="BY9476" i="4"/>
  <c r="BX9476" i="4" l="1"/>
  <c r="BY9477" i="4"/>
  <c r="BX9477" i="4" l="1"/>
  <c r="BY9478" i="4"/>
  <c r="BY9479" i="4" l="1"/>
  <c r="BX9478" i="4"/>
  <c r="BX9479" i="4" l="1"/>
  <c r="BY9480" i="4"/>
  <c r="BX9480" i="4" l="1"/>
  <c r="BY9481" i="4"/>
  <c r="BX9481" i="4" l="1"/>
  <c r="BY9482" i="4"/>
  <c r="BY9483" i="4" l="1"/>
  <c r="BX9482" i="4"/>
  <c r="BX9483" i="4" l="1"/>
  <c r="BY9484" i="4"/>
  <c r="BX9484" i="4" l="1"/>
  <c r="BY9485" i="4"/>
  <c r="BX9485" i="4" l="1"/>
  <c r="BY9486" i="4"/>
  <c r="BX9486" i="4" l="1"/>
  <c r="BY9487" i="4"/>
  <c r="BX9487" i="4" l="1"/>
  <c r="BY9488" i="4"/>
  <c r="BX9488" i="4" l="1"/>
  <c r="BY9489" i="4"/>
  <c r="BX9489" i="4" l="1"/>
  <c r="BY9490" i="4"/>
  <c r="BX9490" i="4" l="1"/>
  <c r="BY9491" i="4"/>
  <c r="BX9491" i="4" l="1"/>
  <c r="BY9492" i="4"/>
  <c r="BX9492" i="4" l="1"/>
  <c r="BY9493" i="4"/>
  <c r="BY9494" i="4" l="1"/>
  <c r="BX9493" i="4"/>
  <c r="BY9495" i="4" l="1"/>
  <c r="BX9494" i="4"/>
  <c r="BY9496" i="4" l="1"/>
  <c r="BX9495" i="4"/>
  <c r="BX9496" i="4" l="1"/>
  <c r="BY9497" i="4"/>
  <c r="BX9497" i="4" l="1"/>
  <c r="BY9498" i="4"/>
  <c r="BY9499" i="4" l="1"/>
  <c r="BX9498" i="4"/>
  <c r="BX9499" i="4" l="1"/>
  <c r="BY9500" i="4"/>
  <c r="BX9500" i="4" l="1"/>
  <c r="BY9501" i="4"/>
  <c r="BX9501" i="4" l="1"/>
  <c r="BY9502" i="4"/>
  <c r="BX9502" i="4" l="1"/>
  <c r="BY9503" i="4"/>
  <c r="BX9503" i="4" l="1"/>
  <c r="BY9504" i="4"/>
  <c r="BX9504" i="4" l="1"/>
  <c r="BY9505" i="4"/>
  <c r="BX9505" i="4" l="1"/>
  <c r="BY9506" i="4"/>
  <c r="BX9506" i="4" l="1"/>
  <c r="BY9507" i="4"/>
  <c r="BX9507" i="4" l="1"/>
  <c r="BY9508" i="4"/>
  <c r="BX9508" i="4" l="1"/>
  <c r="BY9509" i="4"/>
  <c r="BY9510" i="4" l="1"/>
  <c r="BX9509" i="4"/>
  <c r="BX9510" i="4" l="1"/>
  <c r="BY9511" i="4"/>
  <c r="BY9512" i="4" l="1"/>
  <c r="BX9511" i="4"/>
  <c r="BX9512" i="4" l="1"/>
  <c r="BY9513" i="4"/>
  <c r="BX9513" i="4" l="1"/>
  <c r="BY9514" i="4"/>
  <c r="BY9515" i="4" l="1"/>
  <c r="BX9514" i="4"/>
  <c r="BX9515" i="4" l="1"/>
  <c r="BY9516" i="4"/>
  <c r="BX9516" i="4" l="1"/>
  <c r="BY9517" i="4"/>
  <c r="BX9517" i="4" l="1"/>
  <c r="BY9518" i="4"/>
  <c r="BX9518" i="4" l="1"/>
  <c r="BY9519" i="4"/>
  <c r="BX9519" i="4" l="1"/>
  <c r="BY9520" i="4"/>
  <c r="BX9520" i="4" l="1"/>
  <c r="BY9521" i="4"/>
  <c r="BX9521" i="4" l="1"/>
  <c r="BY9522" i="4"/>
  <c r="BX9522" i="4" l="1"/>
  <c r="BY9523" i="4"/>
  <c r="BX9523" i="4" l="1"/>
  <c r="BY9524" i="4"/>
  <c r="BY9525" i="4" l="1"/>
  <c r="BX9524" i="4"/>
  <c r="BY9526" i="4" l="1"/>
  <c r="BX9525" i="4"/>
  <c r="BY9527" i="4" l="1"/>
  <c r="BX9526" i="4"/>
  <c r="BX9527" i="4" l="1"/>
  <c r="BY9528" i="4"/>
  <c r="BX9528" i="4" l="1"/>
  <c r="BY9529" i="4"/>
  <c r="BX9529" i="4" l="1"/>
  <c r="BY9530" i="4"/>
  <c r="BY9531" i="4" l="1"/>
  <c r="BX9530" i="4"/>
  <c r="BX9531" i="4" l="1"/>
  <c r="BY9532" i="4"/>
  <c r="BX9532" i="4" l="1"/>
  <c r="BY9533" i="4"/>
  <c r="BX9533" i="4" l="1"/>
  <c r="BY9534" i="4"/>
  <c r="BX9534" i="4" l="1"/>
  <c r="BY9535" i="4"/>
  <c r="BX9535" i="4" l="1"/>
  <c r="BY9536" i="4"/>
  <c r="BX9536" i="4" l="1"/>
  <c r="BY9537" i="4"/>
  <c r="BX9537" i="4" l="1"/>
  <c r="BY9538" i="4"/>
  <c r="BX9538" i="4" l="1"/>
  <c r="BY9539" i="4"/>
  <c r="BX9539" i="4" l="1"/>
  <c r="BY9540" i="4"/>
  <c r="BY9541" i="4" l="1"/>
  <c r="BX9540" i="4"/>
  <c r="BX9541" i="4" l="1"/>
  <c r="BY9542" i="4"/>
  <c r="BY9543" i="4" l="1"/>
  <c r="BX9542" i="4"/>
  <c r="BX9543" i="4" l="1"/>
  <c r="BY9544" i="4"/>
  <c r="BX9544" i="4" l="1"/>
  <c r="BY9545" i="4"/>
  <c r="BX9545" i="4" l="1"/>
  <c r="BY9546" i="4"/>
  <c r="BY9547" i="4" l="1"/>
  <c r="BX9546" i="4"/>
  <c r="BX9547" i="4" l="1"/>
  <c r="BY9548" i="4"/>
  <c r="BX9548" i="4" l="1"/>
  <c r="BY9549" i="4"/>
  <c r="BX9549" i="4" l="1"/>
  <c r="BY9550" i="4"/>
  <c r="BX9550" i="4" l="1"/>
  <c r="BY9551" i="4"/>
  <c r="BX9551" i="4" l="1"/>
  <c r="BY9552" i="4"/>
  <c r="BX9552" i="4" l="1"/>
  <c r="BY9553" i="4"/>
  <c r="BX9553" i="4" l="1"/>
  <c r="BY9554" i="4"/>
  <c r="BX9554" i="4" l="1"/>
  <c r="BY9555" i="4"/>
  <c r="BY9556" i="4" l="1"/>
  <c r="BX9555" i="4"/>
  <c r="BY9557" i="4" l="1"/>
  <c r="BX9556" i="4"/>
  <c r="BY9558" i="4" l="1"/>
  <c r="BX9557" i="4"/>
  <c r="BX9558" i="4" l="1"/>
  <c r="BY9559" i="4"/>
  <c r="BX9559" i="4" l="1"/>
  <c r="BY9560" i="4"/>
  <c r="BX9560" i="4" l="1"/>
  <c r="BY9561" i="4"/>
  <c r="BX9561" i="4" l="1"/>
  <c r="BY9562" i="4"/>
  <c r="BY9563" i="4" l="1"/>
  <c r="BX9562" i="4"/>
  <c r="BX9563" i="4" l="1"/>
  <c r="BY9564" i="4"/>
  <c r="BX9564" i="4" l="1"/>
  <c r="BY9565" i="4"/>
  <c r="BX9565" i="4" l="1"/>
  <c r="BY9566" i="4"/>
  <c r="BX9566" i="4" l="1"/>
  <c r="BY9567" i="4"/>
  <c r="BX9567" i="4" l="1"/>
  <c r="BY9568" i="4"/>
  <c r="BX9568" i="4" l="1"/>
  <c r="BY9569" i="4"/>
  <c r="BX9569" i="4" l="1"/>
  <c r="BY9570" i="4"/>
  <c r="BX9570" i="4" l="1"/>
  <c r="BY9571" i="4"/>
  <c r="BY9572" i="4" l="1"/>
  <c r="BX9571" i="4"/>
  <c r="BX9572" i="4" l="1"/>
  <c r="BY9573" i="4"/>
  <c r="BY9574" i="4" l="1"/>
  <c r="BX9573" i="4"/>
  <c r="BX9574" i="4" l="1"/>
  <c r="BY9575" i="4"/>
  <c r="BX9575" i="4" l="1"/>
  <c r="BY9576" i="4"/>
  <c r="BX9576" i="4" l="1"/>
  <c r="BY9577" i="4"/>
  <c r="BX9577" i="4" l="1"/>
  <c r="BY9578" i="4"/>
  <c r="BY9579" i="4" l="1"/>
  <c r="BX9578" i="4"/>
  <c r="BX9579" i="4" l="1"/>
  <c r="BY9580" i="4"/>
  <c r="BX9580" i="4" l="1"/>
  <c r="BY9581" i="4"/>
  <c r="BX9581" i="4" l="1"/>
  <c r="BY9582" i="4"/>
  <c r="BX9582" i="4" l="1"/>
  <c r="BY9583" i="4"/>
  <c r="BX9583" i="4" l="1"/>
  <c r="BY9584" i="4"/>
  <c r="BX9584" i="4" l="1"/>
  <c r="BY9585" i="4"/>
  <c r="BX9585" i="4" l="1"/>
  <c r="BY9586" i="4"/>
  <c r="BX9586" i="4" l="1"/>
  <c r="BY9587" i="4"/>
  <c r="BY9588" i="4" l="1"/>
  <c r="BX9587" i="4"/>
  <c r="BX9588" i="4" l="1"/>
  <c r="BY9589" i="4"/>
  <c r="BX9589" i="4" l="1"/>
  <c r="BY9590" i="4"/>
  <c r="BX9590" i="4" l="1"/>
  <c r="BY9591" i="4"/>
  <c r="BX9591" i="4" l="1"/>
  <c r="BY9592" i="4"/>
  <c r="BX9592" i="4" l="1"/>
  <c r="BY9593" i="4"/>
  <c r="BX9593" i="4" l="1"/>
  <c r="BY9594" i="4"/>
  <c r="BY9595" i="4" l="1"/>
  <c r="BX9594" i="4"/>
  <c r="BX9595" i="4" l="1"/>
  <c r="BY9596" i="4"/>
  <c r="BX9596" i="4" l="1"/>
  <c r="BY9597" i="4"/>
  <c r="BX9597" i="4" l="1"/>
  <c r="BY9598" i="4"/>
  <c r="BX9598" i="4" l="1"/>
  <c r="BY9599" i="4"/>
  <c r="BY9600" i="4" l="1"/>
  <c r="BX9599" i="4"/>
  <c r="BX9600" i="4" l="1"/>
  <c r="BY9601" i="4"/>
  <c r="BX9601" i="4" l="1"/>
  <c r="BY9602" i="4"/>
  <c r="BX9602" i="4" l="1"/>
  <c r="BY9603" i="4"/>
  <c r="BX9603" i="4" l="1"/>
  <c r="BY9604" i="4"/>
  <c r="BY9605" i="4" l="1"/>
  <c r="BX9604" i="4"/>
  <c r="BX9605" i="4" l="1"/>
  <c r="BY9606" i="4"/>
  <c r="BX9606" i="4" l="1"/>
  <c r="BY9607" i="4"/>
  <c r="BX9607" i="4" l="1"/>
  <c r="BY9608" i="4"/>
  <c r="BX9608" i="4" l="1"/>
  <c r="BY9609" i="4"/>
  <c r="BY9610" i="4" l="1"/>
  <c r="BX9609" i="4"/>
  <c r="BY9611" i="4" l="1"/>
  <c r="BX9610" i="4"/>
  <c r="BX9611" i="4" l="1"/>
  <c r="BY9612" i="4"/>
  <c r="BX9612" i="4" l="1"/>
  <c r="BY9613" i="4"/>
  <c r="BX9613" i="4" l="1"/>
  <c r="BY9614" i="4"/>
  <c r="BX9614" i="4" l="1"/>
  <c r="BY9615" i="4"/>
  <c r="BX9615" i="4" l="1"/>
  <c r="BY9616" i="4"/>
  <c r="BX9616" i="4" l="1"/>
  <c r="BY9617" i="4"/>
  <c r="BX9617" i="4" l="1"/>
  <c r="BY9618" i="4"/>
  <c r="BX9618" i="4" l="1"/>
  <c r="BY9619" i="4"/>
  <c r="BY9620" i="4" l="1"/>
  <c r="BX9619" i="4"/>
  <c r="BX9620" i="4" l="1"/>
  <c r="BY9621" i="4"/>
  <c r="BX9621" i="4" l="1"/>
  <c r="BY9622" i="4"/>
  <c r="BX9622" i="4" l="1"/>
  <c r="BY9623" i="4"/>
  <c r="BX9623" i="4" l="1"/>
  <c r="BY9624" i="4"/>
  <c r="BX9624" i="4" l="1"/>
  <c r="BY9625" i="4"/>
  <c r="BY9626" i="4" l="1"/>
  <c r="BX9625" i="4"/>
  <c r="BY9627" i="4" l="1"/>
  <c r="BX9626" i="4"/>
  <c r="BX9627" i="4" l="1"/>
  <c r="BY9628" i="4"/>
  <c r="BX9628" i="4" l="1"/>
  <c r="BY9629" i="4"/>
  <c r="BX9629" i="4" l="1"/>
  <c r="BY9630" i="4"/>
  <c r="BX9630" i="4" l="1"/>
  <c r="BY9631" i="4"/>
  <c r="BX9631" i="4" l="1"/>
  <c r="BY9632" i="4"/>
  <c r="BX9632" i="4" l="1"/>
  <c r="BY9633" i="4"/>
  <c r="BX9633" i="4" l="1"/>
  <c r="BY9634" i="4"/>
  <c r="BX9634" i="4" l="1"/>
  <c r="BY9635" i="4"/>
  <c r="BY9636" i="4" l="1"/>
  <c r="BX9635" i="4"/>
  <c r="BX9636" i="4" l="1"/>
  <c r="BY9637" i="4"/>
  <c r="BX9637" i="4" l="1"/>
  <c r="BY9638" i="4"/>
  <c r="BX9638" i="4" l="1"/>
  <c r="BY9639" i="4"/>
  <c r="BX9639" i="4" l="1"/>
  <c r="BY9640" i="4"/>
  <c r="BY9641" i="4" l="1"/>
  <c r="BX9640" i="4"/>
  <c r="BY9642" i="4" l="1"/>
  <c r="BX9641" i="4"/>
  <c r="BY9643" i="4" l="1"/>
  <c r="BX9642" i="4"/>
  <c r="BX9643" i="4" l="1"/>
  <c r="BY9644" i="4"/>
  <c r="BX9644" i="4" l="1"/>
  <c r="BY9645" i="4"/>
  <c r="BX9645" i="4" l="1"/>
  <c r="BY9646" i="4"/>
  <c r="BX9646" i="4" l="1"/>
  <c r="BY9647" i="4"/>
  <c r="BX9647" i="4" l="1"/>
  <c r="BY9648" i="4"/>
  <c r="BX9648" i="4" l="1"/>
  <c r="BY9649" i="4"/>
  <c r="BX9649" i="4" l="1"/>
  <c r="BY9650" i="4"/>
  <c r="BX9650" i="4" l="1"/>
  <c r="BY9651" i="4"/>
  <c r="BX9651" i="4" l="1"/>
  <c r="BY9652" i="4"/>
  <c r="BX9652" i="4" l="1"/>
  <c r="BY9653" i="4"/>
  <c r="BX9653" i="4" l="1"/>
  <c r="BY9654" i="4"/>
  <c r="BX9654" i="4" l="1"/>
  <c r="BY9655" i="4"/>
  <c r="BX9655" i="4" l="1"/>
  <c r="BY9656" i="4"/>
  <c r="BY9657" i="4" l="1"/>
  <c r="BX9656" i="4"/>
  <c r="BX9657" i="4" l="1"/>
  <c r="BY9658" i="4"/>
  <c r="BY9659" i="4" l="1"/>
  <c r="BX9658" i="4"/>
  <c r="BX9659" i="4" l="1"/>
  <c r="BY9660" i="4"/>
  <c r="BX9660" i="4" l="1"/>
  <c r="BY9661" i="4"/>
  <c r="BX9661" i="4" l="1"/>
  <c r="BY9662" i="4"/>
  <c r="BX9662" i="4" l="1"/>
  <c r="BY9663" i="4"/>
  <c r="BX9663" i="4" l="1"/>
  <c r="BY9664" i="4"/>
  <c r="BX9664" i="4" l="1"/>
  <c r="BY9665" i="4"/>
  <c r="BX9665" i="4" l="1"/>
  <c r="BY9666" i="4"/>
  <c r="BX9666" i="4" l="1"/>
  <c r="BY9667" i="4"/>
  <c r="BX9667" i="4" l="1"/>
  <c r="BY9668" i="4"/>
  <c r="BX9668" i="4" l="1"/>
  <c r="BY9669" i="4"/>
  <c r="BX9669" i="4" l="1"/>
  <c r="BY9670" i="4"/>
  <c r="BX9670" i="4" l="1"/>
  <c r="BY9671" i="4"/>
  <c r="BY9672" i="4" l="1"/>
  <c r="BX9671" i="4"/>
  <c r="BY9673" i="4" l="1"/>
  <c r="BX9672" i="4"/>
  <c r="BY9674" i="4" l="1"/>
  <c r="BX9673" i="4"/>
  <c r="BY9675" i="4" l="1"/>
  <c r="BX9674" i="4"/>
  <c r="BX9675" i="4" l="1"/>
  <c r="BY9676" i="4"/>
  <c r="BX9676" i="4" l="1"/>
  <c r="BY9677" i="4"/>
  <c r="BX9677" i="4" l="1"/>
  <c r="BY9678" i="4"/>
  <c r="BX9678" i="4" l="1"/>
  <c r="BY9679" i="4"/>
  <c r="BY9680" i="4" l="1"/>
  <c r="BX9679" i="4"/>
  <c r="BX9680" i="4" l="1"/>
  <c r="BY9681" i="4"/>
  <c r="BX9681" i="4" l="1"/>
  <c r="BY9682" i="4"/>
  <c r="BX9682" i="4" l="1"/>
  <c r="BY9683" i="4"/>
  <c r="BX9683" i="4" l="1"/>
  <c r="BY9684" i="4"/>
  <c r="BX9684" i="4" l="1"/>
  <c r="BY9685" i="4"/>
  <c r="BX9685" i="4" l="1"/>
  <c r="BY9686" i="4"/>
  <c r="BX9686" i="4" l="1"/>
  <c r="BY9687" i="4"/>
  <c r="BY9688" i="4" l="1"/>
  <c r="BX9687" i="4"/>
  <c r="BX9688" i="4" l="1"/>
  <c r="BY9689" i="4"/>
  <c r="BX9689" i="4" l="1"/>
  <c r="BY9690" i="4"/>
  <c r="BY9691" i="4" l="1"/>
  <c r="BX9690" i="4"/>
  <c r="BX9691" i="4" l="1"/>
  <c r="BY9692" i="4"/>
  <c r="BX9692" i="4" l="1"/>
  <c r="BY9693" i="4"/>
  <c r="BX9693" i="4" l="1"/>
  <c r="BY9694" i="4"/>
  <c r="BX9694" i="4" l="1"/>
  <c r="BY9695" i="4"/>
  <c r="BX9695" i="4" l="1"/>
  <c r="BY9696" i="4"/>
  <c r="BX9696" i="4" l="1"/>
  <c r="BY9697" i="4"/>
  <c r="BX9697" i="4" l="1"/>
  <c r="BY9698" i="4"/>
  <c r="BX9698" i="4" l="1"/>
  <c r="BY9699" i="4"/>
  <c r="BX9699" i="4" l="1"/>
  <c r="BY9700" i="4"/>
  <c r="BX9700" i="4" l="1"/>
  <c r="BY9701" i="4"/>
  <c r="BX9701" i="4" l="1"/>
  <c r="BY9702" i="4"/>
  <c r="BY9703" i="4" l="1"/>
  <c r="BX9702" i="4"/>
  <c r="BY9704" i="4" l="1"/>
  <c r="BX9703" i="4"/>
  <c r="BY9705" i="4" l="1"/>
  <c r="BX9704" i="4"/>
  <c r="BX9705" i="4" l="1"/>
  <c r="BY9706" i="4"/>
  <c r="BY9707" i="4" l="1"/>
  <c r="BX9706" i="4"/>
  <c r="BX9707" i="4" l="1"/>
  <c r="BY9708" i="4"/>
  <c r="BX9708" i="4" l="1"/>
  <c r="BY9709" i="4"/>
  <c r="BX9709" i="4" l="1"/>
  <c r="BY9710" i="4"/>
  <c r="BX9710" i="4" l="1"/>
  <c r="BY9711" i="4"/>
  <c r="BX9711" i="4" l="1"/>
  <c r="BY9712" i="4"/>
  <c r="BX9712" i="4" l="1"/>
  <c r="BY9713" i="4"/>
  <c r="BX9713" i="4" l="1"/>
  <c r="BY9714" i="4"/>
  <c r="BX9714" i="4" l="1"/>
  <c r="BY9715" i="4"/>
  <c r="BX9715" i="4" l="1"/>
  <c r="BY9716" i="4"/>
  <c r="BX9716" i="4" l="1"/>
  <c r="BY9717" i="4"/>
  <c r="BX9717" i="4" l="1"/>
  <c r="BY9718" i="4"/>
  <c r="BY9719" i="4" l="1"/>
  <c r="BX9718" i="4"/>
  <c r="BX9719" i="4" l="1"/>
  <c r="BY9720" i="4"/>
  <c r="BX9720" i="4" l="1"/>
  <c r="BY9721" i="4"/>
  <c r="BX9721" i="4" l="1"/>
  <c r="BY9722" i="4"/>
  <c r="BY9723" i="4" l="1"/>
  <c r="BX9722" i="4"/>
  <c r="BX9723" i="4" l="1"/>
  <c r="BY9724" i="4"/>
  <c r="BX9724" i="4" l="1"/>
  <c r="BY9725" i="4"/>
  <c r="BX9725" i="4" l="1"/>
  <c r="BY9726" i="4"/>
  <c r="BX9726" i="4" l="1"/>
  <c r="BY9727" i="4"/>
  <c r="BX9727" i="4" l="1"/>
  <c r="BY9728" i="4"/>
  <c r="BX9728" i="4" l="1"/>
  <c r="BY9729" i="4"/>
  <c r="BX9729" i="4" l="1"/>
  <c r="BY9730" i="4"/>
  <c r="BX9730" i="4" l="1"/>
  <c r="BY9731" i="4"/>
  <c r="BX9731" i="4" l="1"/>
  <c r="BY9732" i="4"/>
  <c r="BX9732" i="4" l="1"/>
  <c r="BY9733" i="4"/>
  <c r="BY9734" i="4" l="1"/>
  <c r="BX9733" i="4"/>
  <c r="BY9735" i="4" l="1"/>
  <c r="BX9734" i="4"/>
  <c r="BY9736" i="4" l="1"/>
  <c r="BX9735" i="4"/>
  <c r="BX9736" i="4" l="1"/>
  <c r="BY9737" i="4"/>
  <c r="BX9737" i="4" l="1"/>
  <c r="BY9738" i="4"/>
  <c r="BY9739" i="4" l="1"/>
  <c r="BX9738" i="4"/>
  <c r="BX9739" i="4" l="1"/>
  <c r="BY9740" i="4"/>
  <c r="BX9740" i="4" l="1"/>
  <c r="BY9741" i="4"/>
  <c r="BX9741" i="4" l="1"/>
  <c r="BY9742" i="4"/>
  <c r="BX9742" i="4" l="1"/>
  <c r="BY9743" i="4"/>
  <c r="BX9743" i="4" l="1"/>
  <c r="BY9744" i="4"/>
  <c r="BX9744" i="4" l="1"/>
  <c r="BY9745" i="4"/>
  <c r="BX9745" i="4" l="1"/>
  <c r="BY9746" i="4"/>
  <c r="BX9746" i="4" l="1"/>
  <c r="BY9747" i="4"/>
  <c r="BX9747" i="4" l="1"/>
  <c r="BY9748" i="4"/>
  <c r="BX9748" i="4" l="1"/>
  <c r="BY9749" i="4"/>
  <c r="BY9750" i="4" l="1"/>
  <c r="BX9749" i="4"/>
  <c r="BX9750" i="4" l="1"/>
  <c r="BY9751" i="4"/>
  <c r="BX9751" i="4" l="1"/>
  <c r="BY9752" i="4"/>
  <c r="BX9752" i="4" l="1"/>
  <c r="BY9753" i="4"/>
  <c r="BX9753" i="4" l="1"/>
  <c r="BY9754" i="4"/>
  <c r="BY9755" i="4" l="1"/>
  <c r="BX9754" i="4"/>
  <c r="BX9755" i="4" l="1"/>
  <c r="BY9756" i="4"/>
  <c r="BX9756" i="4" l="1"/>
  <c r="BY9757" i="4"/>
  <c r="BX9757" i="4" l="1"/>
  <c r="BY9758" i="4"/>
  <c r="BX9758" i="4" l="1"/>
  <c r="BY9759" i="4"/>
  <c r="BX9759" i="4" l="1"/>
  <c r="BY9760" i="4"/>
  <c r="BX9760" i="4" l="1"/>
  <c r="BY9761" i="4"/>
  <c r="BX9761" i="4" l="1"/>
  <c r="BY9762" i="4"/>
  <c r="BX9762" i="4" l="1"/>
  <c r="BY9763" i="4"/>
  <c r="BY9764" i="4" l="1"/>
  <c r="BX9763" i="4"/>
  <c r="BY9765" i="4" l="1"/>
  <c r="BX9764" i="4"/>
  <c r="BY9766" i="4" l="1"/>
  <c r="BX9765" i="4"/>
  <c r="BY9767" i="4" l="1"/>
  <c r="BX9766" i="4"/>
  <c r="BX9767" i="4" l="1"/>
  <c r="BY9768" i="4"/>
  <c r="BX9768" i="4" l="1"/>
  <c r="BY9769" i="4"/>
  <c r="BX9769" i="4" l="1"/>
  <c r="BY9770" i="4"/>
  <c r="BY9771" i="4" l="1"/>
  <c r="BX9770" i="4"/>
  <c r="BX9771" i="4" l="1"/>
  <c r="BY9772" i="4"/>
  <c r="BX9772" i="4" l="1"/>
  <c r="BY9773" i="4"/>
  <c r="BX9773" i="4" l="1"/>
  <c r="BY9774" i="4"/>
  <c r="BX9774" i="4" l="1"/>
  <c r="BY9775" i="4"/>
  <c r="BY9776" i="4" l="1"/>
  <c r="BX9775" i="4"/>
  <c r="BX9776" i="4" l="1"/>
  <c r="BY9777" i="4"/>
  <c r="BX9777" i="4" l="1"/>
  <c r="BY9778" i="4"/>
  <c r="BX9778" i="4" l="1"/>
  <c r="BY9779" i="4"/>
  <c r="BX9779" i="4" l="1"/>
  <c r="BY9780" i="4"/>
  <c r="BY9781" i="4" l="1"/>
  <c r="BX9780" i="4"/>
  <c r="BX9781" i="4" l="1"/>
  <c r="BY9782" i="4"/>
  <c r="BY9783" i="4" l="1"/>
  <c r="BX9782" i="4"/>
  <c r="BX9783" i="4" l="1"/>
  <c r="BY9784" i="4"/>
  <c r="BX9784" i="4" l="1"/>
  <c r="BY9785" i="4"/>
  <c r="BX9785" i="4" l="1"/>
  <c r="BY9786" i="4"/>
  <c r="BY9787" i="4" l="1"/>
  <c r="BX9786" i="4"/>
  <c r="BX9787" i="4" l="1"/>
  <c r="BY9788" i="4"/>
  <c r="BX9788" i="4" l="1"/>
  <c r="BY9789" i="4"/>
  <c r="BX9789" i="4" l="1"/>
  <c r="BY9790" i="4"/>
  <c r="BX9790" i="4" l="1"/>
  <c r="BY9791" i="4"/>
  <c r="BY9792" i="4" l="1"/>
  <c r="BX9791" i="4"/>
  <c r="BX9792" i="4" l="1"/>
  <c r="BY9793" i="4"/>
  <c r="BX9793" i="4" l="1"/>
  <c r="BY9794" i="4"/>
  <c r="BX9794" i="4" l="1"/>
  <c r="BY9795" i="4"/>
  <c r="BY9796" i="4" l="1"/>
  <c r="BX9795" i="4"/>
  <c r="BY9797" i="4" l="1"/>
  <c r="BX9796" i="4"/>
  <c r="BY9798" i="4" l="1"/>
  <c r="BX9797" i="4"/>
  <c r="BX9798" i="4" l="1"/>
  <c r="BY9799" i="4"/>
  <c r="BX9799" i="4" l="1"/>
  <c r="BY9800" i="4"/>
  <c r="BX9800" i="4" l="1"/>
  <c r="BY9801" i="4"/>
  <c r="BX9801" i="4" l="1"/>
  <c r="BY9802" i="4"/>
  <c r="BY9803" i="4" l="1"/>
  <c r="BX9802" i="4"/>
  <c r="BX9803" i="4" l="1"/>
  <c r="BY9804" i="4"/>
  <c r="BX9804" i="4" l="1"/>
  <c r="BY9805" i="4"/>
  <c r="BX9805" i="4" l="1"/>
  <c r="BY9806" i="4"/>
  <c r="BX9806" i="4" l="1"/>
  <c r="BY9807" i="4"/>
  <c r="BY9808" i="4" l="1"/>
  <c r="BX9807" i="4"/>
  <c r="BX9808" i="4" l="1"/>
  <c r="BY9809" i="4"/>
  <c r="BX9809" i="4" l="1"/>
  <c r="BY9810" i="4"/>
  <c r="BX9810" i="4" l="1"/>
  <c r="BY9811" i="4"/>
  <c r="BY9812" i="4" l="1"/>
  <c r="BX9811" i="4"/>
  <c r="BX9812" i="4" l="1"/>
  <c r="BY9813" i="4"/>
  <c r="BY9814" i="4" l="1"/>
  <c r="BX9813" i="4"/>
  <c r="BX9814" i="4" l="1"/>
  <c r="BY9815" i="4"/>
  <c r="BX9815" i="4" l="1"/>
  <c r="BY9816" i="4"/>
  <c r="BX9816" i="4" l="1"/>
  <c r="BY9817" i="4"/>
  <c r="BX9817" i="4" l="1"/>
  <c r="BY9818" i="4"/>
  <c r="BY9819" i="4" l="1"/>
  <c r="BX9818" i="4"/>
  <c r="BX9819" i="4" l="1"/>
  <c r="BY9820" i="4"/>
  <c r="BX9820" i="4" l="1"/>
  <c r="BY9821" i="4"/>
  <c r="BX9821" i="4" l="1"/>
  <c r="BY9822" i="4"/>
  <c r="BX9822" i="4" l="1"/>
  <c r="BY9823" i="4"/>
  <c r="BY9824" i="4" l="1"/>
  <c r="BX9823" i="4"/>
  <c r="BX9824" i="4" l="1"/>
  <c r="BY9825" i="4"/>
  <c r="BX9825" i="4" l="1"/>
  <c r="BY9826" i="4"/>
  <c r="BX9826" i="4" l="1"/>
  <c r="BY9827" i="4"/>
  <c r="BY9828" i="4" l="1"/>
  <c r="BX9827" i="4"/>
  <c r="BY9829" i="4" l="1"/>
  <c r="BX9828" i="4"/>
  <c r="BX9829" i="4" l="1"/>
  <c r="BY9830" i="4"/>
  <c r="BX9830" i="4" l="1"/>
  <c r="BY9831" i="4"/>
  <c r="BX9831" i="4" l="1"/>
  <c r="BY9832" i="4"/>
  <c r="BX9832" i="4" l="1"/>
  <c r="BY9833" i="4"/>
  <c r="BX9833" i="4" l="1"/>
  <c r="BY9834" i="4"/>
  <c r="BY9835" i="4" l="1"/>
  <c r="BX9834" i="4"/>
  <c r="BX9835" i="4" l="1"/>
  <c r="BY9836" i="4"/>
  <c r="BX9836" i="4" l="1"/>
  <c r="BY9837" i="4"/>
  <c r="BX9837" i="4" l="1"/>
  <c r="BY9838" i="4"/>
  <c r="BX9838" i="4" l="1"/>
  <c r="BY9839" i="4"/>
  <c r="BY9840" i="4" l="1"/>
  <c r="BX9839" i="4"/>
  <c r="BX9840" i="4" l="1"/>
  <c r="BY9841" i="4"/>
  <c r="BX9841" i="4" l="1"/>
  <c r="BY9842" i="4"/>
  <c r="BX9842" i="4" l="1"/>
  <c r="BY9843" i="4"/>
  <c r="BY9844" i="4" l="1"/>
  <c r="BX9843" i="4"/>
  <c r="BX9844" i="4" l="1"/>
  <c r="BY9845" i="4"/>
  <c r="BX9845" i="4" l="1"/>
  <c r="BY9846" i="4"/>
  <c r="BX9846" i="4" l="1"/>
  <c r="BY9847" i="4"/>
  <c r="BX9847" i="4" l="1"/>
  <c r="BY9848" i="4"/>
  <c r="BX9848" i="4" l="1"/>
  <c r="BY9849" i="4"/>
  <c r="BX9849" i="4" l="1"/>
  <c r="BY9850" i="4"/>
  <c r="BY9851" i="4" l="1"/>
  <c r="BX9850" i="4"/>
  <c r="BX9851" i="4" l="1"/>
  <c r="BY9852" i="4"/>
  <c r="BX9852" i="4" l="1"/>
  <c r="BY9853" i="4"/>
  <c r="BX9853" i="4" l="1"/>
  <c r="BY9854" i="4"/>
  <c r="BX9854" i="4" l="1"/>
  <c r="BY9855" i="4"/>
  <c r="BX9855" i="4" l="1"/>
  <c r="BY9856" i="4"/>
  <c r="BX9856" i="4" l="1"/>
  <c r="BY9857" i="4"/>
  <c r="BX9857" i="4" l="1"/>
  <c r="BY9858" i="4"/>
  <c r="BX9858" i="4" l="1"/>
  <c r="BY9859" i="4"/>
  <c r="BY9860" i="4" l="1"/>
  <c r="BX9859" i="4"/>
  <c r="BX9860" i="4" l="1"/>
  <c r="BY9861" i="4"/>
  <c r="BX9861" i="4" l="1"/>
  <c r="BY9862" i="4"/>
  <c r="BX9862" i="4" l="1"/>
  <c r="BY9863" i="4"/>
  <c r="BX9863" i="4" l="1"/>
  <c r="BY9864" i="4"/>
  <c r="BX9864" i="4" l="1"/>
  <c r="BY9865" i="4"/>
  <c r="BX9865" i="4" l="1"/>
  <c r="BY9866" i="4"/>
  <c r="BY9867" i="4" l="1"/>
  <c r="BX9866" i="4"/>
  <c r="BX9867" i="4" l="1"/>
  <c r="BY9868" i="4"/>
  <c r="BX9868" i="4" l="1"/>
  <c r="BY9869" i="4"/>
  <c r="BX9869" i="4" l="1"/>
  <c r="BY9870" i="4"/>
  <c r="BX9870" i="4" l="1"/>
  <c r="BY9871" i="4"/>
  <c r="BY9872" i="4" l="1"/>
  <c r="BX9871" i="4"/>
  <c r="BX9872" i="4" l="1"/>
  <c r="BY9873" i="4"/>
  <c r="BX9873" i="4" l="1"/>
  <c r="BY9874" i="4"/>
  <c r="BX9874" i="4" l="1"/>
  <c r="BY9875" i="4"/>
  <c r="BX9875" i="4" l="1"/>
  <c r="BY9876" i="4"/>
  <c r="BX9876" i="4" l="1"/>
  <c r="BY9877" i="4"/>
  <c r="BX9877" i="4" l="1"/>
  <c r="BY9878" i="4"/>
  <c r="BX9878" i="4" l="1"/>
  <c r="BY9879" i="4"/>
  <c r="BX9879" i="4" l="1"/>
  <c r="BY9880" i="4"/>
  <c r="BX9880" i="4" l="1"/>
  <c r="BY9881" i="4"/>
  <c r="BY9882" i="4" l="1"/>
  <c r="BX9881" i="4"/>
  <c r="BY9883" i="4" l="1"/>
  <c r="BX9882" i="4"/>
  <c r="BX9883" i="4" l="1"/>
  <c r="BY9884" i="4"/>
  <c r="BX9884" i="4" l="1"/>
  <c r="BY9885" i="4"/>
  <c r="BX9885" i="4" l="1"/>
  <c r="BY9886" i="4"/>
  <c r="BX9886" i="4" l="1"/>
  <c r="BY9887" i="4"/>
  <c r="BX9887" i="4" l="1"/>
  <c r="BY9888" i="4"/>
  <c r="BX9888" i="4" l="1"/>
  <c r="BY9889" i="4"/>
  <c r="BX9889" i="4" l="1"/>
  <c r="BY9890" i="4"/>
  <c r="BX9890" i="4" l="1"/>
  <c r="BY9891" i="4"/>
  <c r="BX9891" i="4" l="1"/>
  <c r="BY9892" i="4"/>
  <c r="BX9892" i="4" l="1"/>
  <c r="BY9893" i="4"/>
  <c r="BX9893" i="4" l="1"/>
  <c r="BY9894" i="4"/>
  <c r="BX9894" i="4" l="1"/>
  <c r="BY9895" i="4"/>
  <c r="BX9895" i="4" l="1"/>
  <c r="BY9896" i="4"/>
  <c r="BX9896" i="4" l="1"/>
  <c r="BY9897" i="4"/>
  <c r="BX9897" i="4" l="1"/>
  <c r="BY9898" i="4"/>
  <c r="BY9899" i="4" l="1"/>
  <c r="BX9898" i="4"/>
  <c r="BX9899" i="4" l="1"/>
  <c r="BY9900" i="4"/>
  <c r="BX9900" i="4" l="1"/>
  <c r="BY9901" i="4"/>
  <c r="BX9901" i="4" l="1"/>
  <c r="BY9902" i="4"/>
  <c r="BX9902" i="4" l="1"/>
  <c r="BY9903" i="4"/>
  <c r="BX9903" i="4" l="1"/>
  <c r="BY9904" i="4"/>
  <c r="BX9904" i="4" l="1"/>
  <c r="BY9905" i="4"/>
  <c r="BX9905" i="4" l="1"/>
  <c r="BY9906" i="4"/>
  <c r="BX9906" i="4" l="1"/>
  <c r="BY9907" i="4"/>
  <c r="BX9907" i="4" l="1"/>
  <c r="BY9908" i="4"/>
  <c r="BX9908" i="4" l="1"/>
  <c r="BY9909" i="4"/>
  <c r="BX9909" i="4" l="1"/>
  <c r="BY9910" i="4"/>
  <c r="BX9910" i="4" l="1"/>
  <c r="BY9911" i="4"/>
  <c r="BY9912" i="4" l="1"/>
  <c r="BX9911" i="4"/>
  <c r="BX9912" i="4" l="1"/>
  <c r="BY9913" i="4"/>
  <c r="BY9914" i="4" l="1"/>
  <c r="BX9913" i="4"/>
  <c r="BY9915" i="4" l="1"/>
  <c r="BX9914" i="4"/>
  <c r="BX9915" i="4" l="1"/>
  <c r="BY9916" i="4"/>
  <c r="BX9916" i="4" l="1"/>
  <c r="BY9917" i="4"/>
  <c r="BX9917" i="4" l="1"/>
  <c r="BY9918" i="4"/>
  <c r="BX9918" i="4" l="1"/>
  <c r="BY9919" i="4"/>
  <c r="BX9919" i="4" l="1"/>
  <c r="BY9920" i="4"/>
  <c r="BX9920" i="4" l="1"/>
  <c r="BY9921" i="4"/>
  <c r="BX9921" i="4" l="1"/>
  <c r="BY9922" i="4"/>
  <c r="BX9922" i="4" l="1"/>
  <c r="BY9923" i="4"/>
  <c r="BX9923" i="4" l="1"/>
  <c r="BY9924" i="4"/>
  <c r="BX9924" i="4" l="1"/>
  <c r="BY9925" i="4"/>
  <c r="BX9925" i="4" l="1"/>
  <c r="BY9926" i="4"/>
  <c r="BX9926" i="4" l="1"/>
  <c r="BY9927" i="4"/>
  <c r="BX9927" i="4" l="1"/>
  <c r="BY9928" i="4"/>
  <c r="BY9929" i="4" l="1"/>
  <c r="BX9928" i="4"/>
  <c r="BX9929" i="4" l="1"/>
  <c r="BY9930" i="4"/>
  <c r="BY9931" i="4" l="1"/>
  <c r="BX9930" i="4"/>
  <c r="BX9931" i="4" l="1"/>
  <c r="BY9932" i="4"/>
  <c r="BX9932" i="4" l="1"/>
  <c r="BY9933" i="4"/>
  <c r="BX9933" i="4" l="1"/>
  <c r="BY9934" i="4"/>
  <c r="BX9934" i="4" l="1"/>
  <c r="BY9935" i="4"/>
  <c r="BX9935" i="4" l="1"/>
  <c r="BY9936" i="4"/>
  <c r="BX9936" i="4" l="1"/>
  <c r="BY9937" i="4"/>
  <c r="BX9937" i="4" l="1"/>
  <c r="BY9938" i="4"/>
  <c r="BX9938" i="4" l="1"/>
  <c r="BY9939" i="4"/>
  <c r="BX9939" i="4" l="1"/>
  <c r="BY9940" i="4"/>
  <c r="BX9940" i="4" l="1"/>
  <c r="BY9941" i="4"/>
  <c r="BY9942" i="4" l="1"/>
  <c r="BX9941" i="4"/>
  <c r="BY9943" i="4" l="1"/>
  <c r="BX9942" i="4"/>
  <c r="BY9944" i="4" l="1"/>
  <c r="BX9943" i="4"/>
  <c r="BY9945" i="4" l="1"/>
  <c r="BX9944" i="4"/>
  <c r="BY9946" i="4" l="1"/>
  <c r="BX9945" i="4"/>
  <c r="BY9947" i="4" l="1"/>
  <c r="BX9946" i="4"/>
  <c r="BX9947" i="4" l="1"/>
  <c r="BY9948" i="4"/>
  <c r="BX9948" i="4" l="1"/>
  <c r="BY9949" i="4"/>
  <c r="BX9949" i="4" l="1"/>
  <c r="BY9950" i="4"/>
  <c r="BX9950" i="4" l="1"/>
  <c r="BY9951" i="4"/>
  <c r="BY9952" i="4" l="1"/>
  <c r="BX9951" i="4"/>
  <c r="BX9952" i="4" l="1"/>
  <c r="BY9953" i="4"/>
  <c r="BX9953" i="4" l="1"/>
  <c r="BY9954" i="4"/>
  <c r="BX9954" i="4" l="1"/>
  <c r="BY9955" i="4"/>
  <c r="BX9955" i="4" l="1"/>
  <c r="BY9956" i="4"/>
  <c r="BX9956" i="4" l="1"/>
  <c r="BY9957" i="4"/>
  <c r="BX9957" i="4" l="1"/>
  <c r="BY9958" i="4"/>
  <c r="BX9958" i="4" l="1"/>
  <c r="BY9959" i="4"/>
  <c r="BY9960" i="4" l="1"/>
  <c r="BX9959" i="4"/>
  <c r="BX9960" i="4" l="1"/>
  <c r="BY9961" i="4"/>
  <c r="BY9962" i="4" l="1"/>
  <c r="BX9961" i="4"/>
  <c r="BY9963" i="4" l="1"/>
  <c r="BX9962" i="4"/>
  <c r="BX9963" i="4" l="1"/>
  <c r="BY9964" i="4"/>
  <c r="BX9964" i="4" l="1"/>
  <c r="BY9965" i="4"/>
  <c r="BX9965" i="4" l="1"/>
  <c r="BY9966" i="4"/>
  <c r="BX9966" i="4" l="1"/>
  <c r="BY9967" i="4"/>
  <c r="BX9967" i="4" l="1"/>
  <c r="BY9968" i="4"/>
  <c r="BX9968" i="4" l="1"/>
  <c r="BY9969" i="4"/>
  <c r="BX9969" i="4" l="1"/>
  <c r="BY9970" i="4"/>
  <c r="BX9970" i="4" l="1"/>
  <c r="BY9971" i="4"/>
  <c r="BX9971" i="4" l="1"/>
  <c r="BY9972" i="4"/>
  <c r="BX9972" i="4" l="1"/>
  <c r="BY9973" i="4"/>
  <c r="BY9974" i="4" l="1"/>
  <c r="BX9973" i="4"/>
  <c r="BX9974" i="4" l="1"/>
  <c r="BY9975" i="4"/>
  <c r="BY9976" i="4" l="1"/>
  <c r="BX9975" i="4"/>
  <c r="BY9977" i="4" l="1"/>
  <c r="BX9976" i="4"/>
  <c r="BX9977" i="4" l="1"/>
  <c r="BY9978" i="4"/>
  <c r="BY9979" i="4" l="1"/>
  <c r="BX9978" i="4"/>
  <c r="BX9979" i="4" l="1"/>
  <c r="BY9980" i="4"/>
  <c r="BX9980" i="4" l="1"/>
  <c r="BY9981" i="4"/>
  <c r="BX9981" i="4" l="1"/>
  <c r="BY9982" i="4"/>
  <c r="BX9982" i="4" l="1"/>
  <c r="BY9983" i="4"/>
  <c r="BY9984" i="4" l="1"/>
  <c r="BX9983" i="4"/>
  <c r="BX9984" i="4" l="1"/>
  <c r="BY9985" i="4"/>
  <c r="BX9985" i="4" l="1"/>
  <c r="BY9986" i="4"/>
  <c r="BX9986" i="4" l="1"/>
  <c r="BY9987" i="4"/>
  <c r="BX9987" i="4" l="1"/>
  <c r="BY9988" i="4"/>
  <c r="BX9988" i="4" l="1"/>
  <c r="BY9989" i="4"/>
  <c r="BX9989" i="4" l="1"/>
  <c r="BY9990" i="4"/>
  <c r="BY9991" i="4" l="1"/>
  <c r="BX9990" i="4"/>
  <c r="BX9991" i="4" l="1"/>
  <c r="BY9992" i="4"/>
  <c r="BX9992" i="4" l="1"/>
  <c r="BY9993" i="4"/>
  <c r="BX9993" i="4" l="1"/>
  <c r="BY9994" i="4"/>
  <c r="BY9995" i="4" l="1"/>
  <c r="BX9994" i="4"/>
  <c r="BX9995" i="4" l="1"/>
  <c r="BY9996" i="4"/>
  <c r="BX9996" i="4" l="1"/>
  <c r="BY9997" i="4"/>
  <c r="BX9997" i="4" l="1"/>
  <c r="BY9998" i="4"/>
  <c r="BX9998" i="4" l="1"/>
  <c r="BY9999" i="4"/>
  <c r="BX9999" i="4" l="1"/>
  <c r="BY10000" i="4"/>
  <c r="BY9" i="4" l="1"/>
  <c r="BR63" i="4" s="1"/>
  <c r="BX10000" i="4"/>
  <c r="BT64" i="4" l="1"/>
  <c r="BL67" i="4" l="1"/>
  <c r="BL68" i="4"/>
  <c r="BQ66" i="4"/>
  <c r="BL65" i="4"/>
  <c r="BL58" i="4" l="1" a="1"/>
  <c r="BL30" i="4" s="1"/>
  <c r="AN90" i="4" l="1"/>
  <c r="AN91" i="4" s="1"/>
  <c r="AN89" i="4"/>
  <c r="AO89" i="4" s="1"/>
  <c r="AP89" i="4" s="1"/>
  <c r="AN88" i="4"/>
  <c r="AO88" i="4" s="1"/>
  <c r="AP88" i="4" s="1"/>
  <c r="AZ60" i="4"/>
  <c r="AV77" i="4" s="1"/>
  <c r="AZ64" i="4"/>
  <c r="AZ65" i="4"/>
  <c r="AP82" i="4"/>
  <c r="AP66" i="4"/>
  <c r="AP83" i="4"/>
  <c r="AP60" i="4"/>
  <c r="AP73" i="4"/>
  <c r="AP85" i="4"/>
  <c r="AZ71" i="4"/>
  <c r="AP74" i="4"/>
  <c r="AP86" i="4"/>
  <c r="AP81" i="4"/>
  <c r="AZ75" i="4"/>
  <c r="AP87" i="4"/>
  <c r="AP71" i="4"/>
  <c r="AP72" i="4"/>
  <c r="AZ70" i="4"/>
  <c r="AZ76" i="4"/>
  <c r="AP84" i="4"/>
  <c r="AP67" i="4"/>
  <c r="AP68" i="4"/>
  <c r="AP75" i="4"/>
  <c r="AZ72" i="4"/>
  <c r="AP76" i="4"/>
  <c r="AZ61" i="4"/>
  <c r="AP69" i="4"/>
  <c r="AP77" i="4"/>
  <c r="AZ62" i="4"/>
  <c r="AZ73" i="4"/>
  <c r="AP78" i="4"/>
  <c r="AP63" i="4"/>
  <c r="AP70" i="4"/>
  <c r="AP79" i="4"/>
  <c r="AZ63" i="4"/>
  <c r="AZ74" i="4"/>
  <c r="AP80" i="4"/>
  <c r="AR59" i="4" l="1" a="1"/>
  <c r="AR30" i="4" s="1"/>
  <c r="AN93" i="4"/>
  <c r="AO93" i="4" s="1"/>
  <c r="AP93" i="4" s="1"/>
  <c r="AO91" i="4"/>
  <c r="AP91" i="4" s="1"/>
  <c r="AN92" i="4" a="1"/>
  <c r="AO92" i="4" s="1"/>
  <c r="AP92" i="4" s="1"/>
  <c r="AO90" i="4"/>
  <c r="AP90" i="4" s="1"/>
  <c r="AH58" i="4" l="1" a="1"/>
  <c r="AH30" i="4" s="1"/>
  <c r="A17" i="4" s="1"/>
  <c r="BS152" i="1" s="1"/>
  <c r="C15" i="1" s="1"/>
  <c r="A18" i="1" s="1"/>
  <c r="J10" i="1" s="1"/>
  <c r="BS15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<sst xmlns="http://schemas.openxmlformats.org/spreadsheetml/2006/main" count="3332" uniqueCount="1614">
  <si>
    <t>University Name</t>
  </si>
  <si>
    <t>Email Address</t>
  </si>
  <si>
    <t>Faculty Advisor</t>
  </si>
  <si>
    <t>Round</t>
  </si>
  <si>
    <t>Team Name</t>
  </si>
  <si>
    <t>Email Address(es)</t>
  </si>
  <si>
    <t>Ready to submit for review?</t>
  </si>
  <si>
    <t>Document is ready for review. Double check triangulation.</t>
  </si>
  <si>
    <t>Team Contact(s)</t>
  </si>
  <si>
    <t>Some entries require additional tubes or documentation.</t>
  </si>
  <si>
    <t xml:space="preserve">Once these are added, document is ready for review. </t>
  </si>
  <si>
    <t>Locate all violations and bring the design into compliance before submitting.</t>
  </si>
  <si>
    <t>The status of some cells depends on entries in other cells.</t>
  </si>
  <si>
    <t>Units</t>
  </si>
  <si>
    <t>Wall thickness:</t>
  </si>
  <si>
    <t>Front Hoop (FH)</t>
  </si>
  <si>
    <t>degrees</t>
  </si>
  <si>
    <t>FH to Steering Wheel gap &lt;=250mm (9.8in)</t>
  </si>
  <si>
    <t>Turned Steering Wheel minimum below FH top:</t>
  </si>
  <si>
    <t>FBHS configuration:</t>
  </si>
  <si>
    <t>A.</t>
  </si>
  <si>
    <t>B.</t>
  </si>
  <si>
    <t>C.</t>
  </si>
  <si>
    <t>FH rearward lean above Upper SIS &lt;= 10, or braced:</t>
  </si>
  <si>
    <t>Main Hoop (MH)</t>
  </si>
  <si>
    <t>Minimum tube centerline radius:</t>
  </si>
  <si>
    <t>Outer Diameter (OD):</t>
  </si>
  <si>
    <t>Main Hoop brace direction:</t>
  </si>
  <si>
    <t>Angle between MH and MHB &gt;=30 degrees:</t>
  </si>
  <si>
    <t>Helmet &gt;=50mm (2in) below Roll Hoop plane:</t>
  </si>
  <si>
    <t>Main Hoop Braces protecting Helmet:</t>
  </si>
  <si>
    <t>Rear Wing chassis mounting locations:</t>
  </si>
  <si>
    <t>Incomplete submissions will incur a penalty.</t>
  </si>
  <si>
    <t>Designate the Front Hoop Braces.</t>
  </si>
  <si>
    <t>Highlight/trace/color code required tubes.</t>
  </si>
  <si>
    <t>Use different colors for square and round.</t>
  </si>
  <si>
    <t>Include a legend that shows each color and size.</t>
  </si>
  <si>
    <t>Fuel tank or HV systems must be shown in orange.</t>
  </si>
  <si>
    <t>Front Hoop CAD with dimensions required.</t>
  </si>
  <si>
    <t>FBHS, FHB CAD with dimensions required.</t>
  </si>
  <si>
    <t>SIS CAD with dimensions required.</t>
  </si>
  <si>
    <t>MH + SH CAD with dimensions required.</t>
  </si>
  <si>
    <t>MHB, MHBS CAD with dimensions required.</t>
  </si>
  <si>
    <t>Clearance CAD with dimensions required.</t>
  </si>
  <si>
    <t>Multiple or detail images may be used anywhere in the SES.</t>
  </si>
  <si>
    <t>Front 3/4 3D CAD with color coded tube sizes required.</t>
  </si>
  <si>
    <t>Rear 3/4 3D CAD with color coded tube sizes required.</t>
  </si>
  <si>
    <t>This will not change until all required entries are filled out. Check all tabs.</t>
  </si>
  <si>
    <t>EQ</t>
  </si>
  <si>
    <t>BLUE: NO. BLANK ENTRY. INCOMPLETE. CHECK ALL TABS.</t>
  </si>
  <si>
    <t>SKY: YES. RULES EQUIVALENCE.</t>
  </si>
  <si>
    <t>YELLOW: YES. CHECK ADDITIONAL EQUIVALENCIES.</t>
  </si>
  <si>
    <t>Grounds for rejection could be considered incomplete and incur a penalty.</t>
  </si>
  <si>
    <t>FBHS: Some examples and explanations for configurations A, B, and C.</t>
  </si>
  <si>
    <t>The plane of the bend is defined by the straight axes on either side of the bend.</t>
  </si>
  <si>
    <t>The plane and 30 degree requirement must be considered in 3 dimensions.</t>
  </si>
  <si>
    <t>There is no limit to the number or size of triangles used between an Upper and Lower.</t>
  </si>
  <si>
    <t>There is no limit to the number bends.</t>
  </si>
  <si>
    <t>The bottom of the MHB is the only exception to this requirement.</t>
  </si>
  <si>
    <t>X-geometry may be used instead of diagonals.</t>
  </si>
  <si>
    <t>MHBS</t>
  </si>
  <si>
    <t>FBHS</t>
  </si>
  <si>
    <t>SIS</t>
  </si>
  <si>
    <t>SIS Examples</t>
  </si>
  <si>
    <t>MHBS examples and explanations.</t>
  </si>
  <si>
    <t>Using Shoulder Harness Bar/Braces</t>
  </si>
  <si>
    <t>Brace angle to plane of SH side view &gt;= 30:</t>
  </si>
  <si>
    <t>Car Numbers</t>
  </si>
  <si>
    <t>Competitions</t>
  </si>
  <si>
    <t>The Upper and Lower must maintain spacing and not share a load path.</t>
  </si>
  <si>
    <t>ACRONYMS</t>
  </si>
  <si>
    <t>AI</t>
  </si>
  <si>
    <t>Anti Intrusion Plate</t>
  </si>
  <si>
    <t>EV</t>
  </si>
  <si>
    <t>Electric Vehicle</t>
  </si>
  <si>
    <t>Rules Equivalence Achieved</t>
  </si>
  <si>
    <t>FB</t>
  </si>
  <si>
    <t>Front Bulkhead</t>
  </si>
  <si>
    <t>Front Bulkhead Support</t>
  </si>
  <si>
    <t>FH</t>
  </si>
  <si>
    <t>Front Roll Hoop</t>
  </si>
  <si>
    <t>FHB</t>
  </si>
  <si>
    <t>Front Hoop Brace</t>
  </si>
  <si>
    <t>HV</t>
  </si>
  <si>
    <t>High Voltage</t>
  </si>
  <si>
    <t>IA</t>
  </si>
  <si>
    <t>MH</t>
  </si>
  <si>
    <t>Main Roll Hoop</t>
  </si>
  <si>
    <t>MHB</t>
  </si>
  <si>
    <t>Main Hoop Brace</t>
  </si>
  <si>
    <t>Main Hoop Brace Support</t>
  </si>
  <si>
    <t>N/A</t>
  </si>
  <si>
    <t>Not Applicable (Not required.)</t>
  </si>
  <si>
    <t>SH</t>
  </si>
  <si>
    <t>Shoulder Harness Structure</t>
  </si>
  <si>
    <t>SES</t>
  </si>
  <si>
    <t>Structural Equivalency Spreadsheet</t>
  </si>
  <si>
    <t>Side Impact Structure</t>
  </si>
  <si>
    <t>Submission of late, blank, incomplete, or previous car's SES will incur a competition point penalty.</t>
  </si>
  <si>
    <r>
      <rPr>
        <b/>
        <sz val="11"/>
        <color theme="9"/>
        <rFont val="Calibri"/>
        <family val="2"/>
        <scheme val="minor"/>
      </rPr>
      <t>THE YELLOW LINE</t>
    </r>
    <r>
      <rPr>
        <sz val="11"/>
        <rFont val="Calibri"/>
        <family val="2"/>
        <scheme val="minor"/>
      </rPr>
      <t xml:space="preserve"> is the lower tube</t>
    </r>
  </si>
  <si>
    <r>
      <rPr>
        <b/>
        <sz val="11"/>
        <color theme="4"/>
        <rFont val="Calibri"/>
        <family val="2"/>
        <scheme val="minor"/>
      </rPr>
      <t>THE SKY BLUE LINE</t>
    </r>
    <r>
      <rPr>
        <sz val="11"/>
        <rFont val="Calibri"/>
        <family val="2"/>
        <scheme val="minor"/>
      </rPr>
      <t xml:space="preserve"> is the upper tube</t>
    </r>
  </si>
  <si>
    <r>
      <rPr>
        <b/>
        <sz val="11"/>
        <rFont val="Calibri"/>
        <family val="2"/>
        <scheme val="minor"/>
      </rPr>
      <t>BLACK LINES</t>
    </r>
    <r>
      <rPr>
        <sz val="11"/>
        <rFont val="Calibri"/>
        <family val="2"/>
        <scheme val="minor"/>
      </rPr>
      <t xml:space="preserve"> are additional related tubes</t>
    </r>
  </si>
  <si>
    <t>represent potential design changes to an orange area to allow it to pass.</t>
  </si>
  <si>
    <t xml:space="preserve"> White dotted lines</t>
  </si>
  <si>
    <t>In the examples to the right:</t>
  </si>
  <si>
    <t xml:space="preserve">Using this 7-color palette will accommodate color blind students or reviewers:
</t>
  </si>
  <si>
    <t>SIS with Rear FHB (or Forward MHB)</t>
  </si>
  <si>
    <t>Tubes may be added for leg and foot protection.</t>
  </si>
  <si>
    <t xml:space="preserve">Approval of an SES does not guarantee passing Tech Inspection. The final decision about all designs will be made at Tech Inspection. </t>
  </si>
  <si>
    <t>SELECT YOUR UNITS. The entire SES will be completed in either mm or Inch. Inch tubing can be entered in mm, and vice versa.</t>
  </si>
  <si>
    <t>Keep a copy of the rules open to reference rule numbers directly while filling out the SES.</t>
  </si>
  <si>
    <t>Impact Attenuator</t>
  </si>
  <si>
    <t>A</t>
  </si>
  <si>
    <t>The rollover plane is defined by the direction of the main hoop braces, shown above.</t>
  </si>
  <si>
    <t>The row numbers are for reference only.</t>
  </si>
  <si>
    <t>The other column letters are for reference only.</t>
  </si>
  <si>
    <t>Drop down options can be identified by the heavy border. Delete will clear the entry.</t>
  </si>
  <si>
    <t>Powertrain</t>
  </si>
  <si>
    <t>BLANK</t>
  </si>
  <si>
    <t xml:space="preserve">Fill in all </t>
  </si>
  <si>
    <t>Chassis Rules</t>
  </si>
  <si>
    <t>Steel Tube</t>
  </si>
  <si>
    <t>Each entry, each category, each tab, and the entire sheet are coded as one of the following:</t>
  </si>
  <si>
    <t>CHECK</t>
  </si>
  <si>
    <t>REJECT</t>
  </si>
  <si>
    <t>F.2.2.1</t>
  </si>
  <si>
    <t>Overall</t>
  </si>
  <si>
    <t>mm</t>
  </si>
  <si>
    <t>Minimum</t>
  </si>
  <si>
    <t>Tube Used</t>
  </si>
  <si>
    <t>mm^2</t>
  </si>
  <si>
    <t>mm^4</t>
  </si>
  <si>
    <t>Tube cross sectional area (A):</t>
  </si>
  <si>
    <t>Tube second moment of inertia (I):</t>
  </si>
  <si>
    <t>F.6.3.5</t>
  </si>
  <si>
    <t>F.6.2</t>
  </si>
  <si>
    <t>Front Bulkhead Support (FBHS)</t>
  </si>
  <si>
    <t>F.6.3.4</t>
  </si>
  <si>
    <t>F.6.3</t>
  </si>
  <si>
    <t>Forward Front Hoop Braces (FHB)</t>
  </si>
  <si>
    <t>Size B</t>
  </si>
  <si>
    <t>Size C</t>
  </si>
  <si>
    <t>Size A</t>
  </si>
  <si>
    <t>Upper Side Impact Structure (SIS)</t>
  </si>
  <si>
    <t>Shoulder Harness Braces</t>
  </si>
  <si>
    <t>F.6.5</t>
  </si>
  <si>
    <t>Main Hoop Brace (MHB)</t>
  </si>
  <si>
    <t>Shoulder Harness Bar (SH)</t>
  </si>
  <si>
    <t>Main Hoop Brace Support (MHBS)</t>
  </si>
  <si>
    <t>F.6.6</t>
  </si>
  <si>
    <t>F.5.8.2</t>
  </si>
  <si>
    <t>F.5.8.4</t>
  </si>
  <si>
    <t>Upper FBHS from the top of the FB to the Upper SIS, with a tolerance.</t>
  </si>
  <si>
    <t>Lower FBHS from the bottom of the FB to the Lower SIS.</t>
  </si>
  <si>
    <t>Lower FBHS from the bottom of the FB to the Upper SIS, with a tolerance.</t>
  </si>
  <si>
    <t>Upper FBHS from the top of FB  to above the Upper SIS, braced rearward.</t>
  </si>
  <si>
    <t>A second Lower FBHS path from the bottom of the FB to the Lower SIS.</t>
  </si>
  <si>
    <t>F.5.7.4</t>
  </si>
  <si>
    <t>F.5.2.1</t>
  </si>
  <si>
    <t>The MHB may act as braces for a bent Shoulder Harness Bar. See column 'F' to the right.</t>
  </si>
  <si>
    <t>TRIANGULATION</t>
  </si>
  <si>
    <t>IC</t>
  </si>
  <si>
    <t>Internal Combustion</t>
  </si>
  <si>
    <t>The SES examples show that quadrilateral openings are unacceptable.</t>
  </si>
  <si>
    <t>Exception One:</t>
  </si>
  <si>
    <t>1a. All bends on the lowest tube must still be braced to the corner of another triangle.</t>
  </si>
  <si>
    <t>Exception Two:</t>
  </si>
  <si>
    <t>2a. The brace for the bent tube must form part of a triangle on both sides.</t>
  </si>
  <si>
    <t>b. This is also what is meant by “properly triangulated”.</t>
  </si>
  <si>
    <t>An arrangement of Frame Members where all members and segments of members</t>
  </si>
  <si>
    <t>between bends or nodes with other structural tubes form a structure composed entirely of triangles.</t>
  </si>
  <si>
    <t>a. This is generally required between an upper member and a lower member, both of which</t>
  </si>
  <si>
    <t>may have multiple segments requiring a diagonal to form multiple triangles.</t>
  </si>
  <si>
    <t>Non structural tubing will be ignored.</t>
  </si>
  <si>
    <t>Tubes with Wall thinner than 1.2mm (0.047in) will be ignored.</t>
  </si>
  <si>
    <t>Tubes with smaller than 25mm (1in) Outer Diamter will be ignored.</t>
  </si>
  <si>
    <t>2. A diagonal that ends on the Upper and Lower tube may be replaced by a tube with a single bend,</t>
  </si>
  <si>
    <t>Bent Tubes</t>
  </si>
  <si>
    <t>The top of the impactor will not be raised above the maximum Upper SIS height permitted by rules.</t>
  </si>
  <si>
    <t>GR.1.4 - Good Engineering Practice</t>
  </si>
  <si>
    <t>No openings up to Upper SIS Height may allow a 254mm diameter impactor to pass through.</t>
  </si>
  <si>
    <t>GR.1.4 Chassis catch all:</t>
  </si>
  <si>
    <t>1. The space between the two lower paths of a Type-C FBHS is not required to be triangulated.</t>
  </si>
  <si>
    <t>leaving one quadrilateral opening.</t>
  </si>
  <si>
    <r>
      <t xml:space="preserve">All bends and multiple segment members must be braced according to </t>
    </r>
    <r>
      <rPr>
        <b/>
        <sz val="11"/>
        <rFont val="Calibri"/>
        <family val="2"/>
        <scheme val="minor"/>
      </rPr>
      <t>F.5.2.</t>
    </r>
  </si>
  <si>
    <t>Rear Impact CAD with dimensions required.</t>
  </si>
  <si>
    <t>Additional images may be placed below each section.</t>
  </si>
  <si>
    <t>The SES will permanently REJECT for removing any tab. Fill out a fresh copy.</t>
  </si>
  <si>
    <t>Place rear wing mounts at nodes, or away from the MH and MHB.</t>
  </si>
  <si>
    <t>F.6.6.2</t>
  </si>
  <si>
    <t>If the brace has a path to the SIS and is triangulated underneath, it could be the MHBS.</t>
  </si>
  <si>
    <t>Wing Mount Braces</t>
  </si>
  <si>
    <t>F.3.4.1</t>
  </si>
  <si>
    <t>F.3.2.1</t>
  </si>
  <si>
    <t>Does the steering rack interrupt any required tubes?</t>
  </si>
  <si>
    <t>Designating the FBHS as A,B, or C needed to check rule</t>
  </si>
  <si>
    <t>F.3.4.2</t>
  </si>
  <si>
    <t>Main Hoop Brace second moment of inertia (I):</t>
  </si>
  <si>
    <t>Main Hoop Brace Outer Diameter (OD):</t>
  </si>
  <si>
    <t>Main Hoop Brace Length (Main Hoop to MHBS) (L):</t>
  </si>
  <si>
    <t>F.11.1.1</t>
  </si>
  <si>
    <t>F.11.1.3</t>
  </si>
  <si>
    <t>F.11.1.2</t>
  </si>
  <si>
    <t>HV Components must be within the Rollover Protection Envelope.</t>
  </si>
  <si>
    <t>The examples to the right cover the tube location requirements for the FBHS, SIS, and MHBS. There are many solutions not shown that can meet the documentation, triangulation, and bracing requirements.
The examples to the left need to be replaced with your own CAD. Images should be clear, undistorted, moderate filesize. Each SES file 25MB max.</t>
  </si>
  <si>
    <t>Other - Edit</t>
  </si>
  <si>
    <t>Sheet protection must still be active when submitted, or the SES will be rejected.</t>
  </si>
  <si>
    <t>F.5.6.2</t>
  </si>
  <si>
    <t>F.6.4.4</t>
  </si>
  <si>
    <t>Designate the Upper FBHS along its entire length.</t>
  </si>
  <si>
    <t>Designate the Lower FBHS along its entire length.</t>
  </si>
  <si>
    <t>The area between the Upper and Lower FBHS must be completely triangulated</t>
  </si>
  <si>
    <t>F.6.2.3.c</t>
  </si>
  <si>
    <t>F.6.2.3.d</t>
  </si>
  <si>
    <t>F.6.2.3.a</t>
  </si>
  <si>
    <t>with tubes meeting F.3.4.1 Size C.</t>
  </si>
  <si>
    <t>The FHB should extend all the way to the Front Bulkhead.</t>
  </si>
  <si>
    <t>Front FHB that do not reach the FB must end the node of a completely triangulated structure.</t>
  </si>
  <si>
    <t>Rear FHB must end at the node of a completely triangulated structure.</t>
  </si>
  <si>
    <t>The driver's feet and legs must be completely enclosed by tubes meeting F.3.4.1.</t>
  </si>
  <si>
    <t>F.6.3.3</t>
  </si>
  <si>
    <t>T.1.3.2</t>
  </si>
  <si>
    <t>F.6.3.6</t>
  </si>
  <si>
    <t>A tube FHB must be straight, without any bends. (One segment.)</t>
  </si>
  <si>
    <t>Rear FBHS braces minimum Size C.</t>
  </si>
  <si>
    <t>Rear FH braces minimum Size B.</t>
  </si>
  <si>
    <t>F.6.4.6</t>
  </si>
  <si>
    <t>F.3.2.1.f</t>
  </si>
  <si>
    <t>F.5.2.3.c</t>
  </si>
  <si>
    <t>A bent Upper Side Impact tube requires Size D.</t>
  </si>
  <si>
    <t>F.6.5.1.a</t>
  </si>
  <si>
    <t>F.6.5.1.b</t>
  </si>
  <si>
    <t>F.6.5.2.b</t>
  </si>
  <si>
    <t>The plane of a bent tube is defined by the straight axes on either side of the bend.</t>
  </si>
  <si>
    <t>F.5.2.3</t>
  </si>
  <si>
    <t>Shoulder Harness Braces must connect back to the Main Hoop, ideally at a node.</t>
  </si>
  <si>
    <t>The Main Hoop Braces must be one piece, steel, with no bends.</t>
  </si>
  <si>
    <t>F.6.6.2.a</t>
  </si>
  <si>
    <t>F.6.6.2.b</t>
  </si>
  <si>
    <t>A Shoulder Harness Bar and/or SH Brace may be used as part of the MHBS.</t>
  </si>
  <si>
    <t>F.6.2.3.ab</t>
  </si>
  <si>
    <t>T.2.8.3</t>
  </si>
  <si>
    <t>F.11.2.3</t>
  </si>
  <si>
    <t>F.6.4.1</t>
  </si>
  <si>
    <t>F.6.2.3.b</t>
  </si>
  <si>
    <t>The bend radius at the centerline axis must be &gt;= 3 x tube OD.</t>
  </si>
  <si>
    <t>The brace must be at the center of the bend or intersection.</t>
  </si>
  <si>
    <t>The brace must be at least as big as the largest tube being braced.</t>
  </si>
  <si>
    <t>The brace must be within 30 degrees of the plane of the bend.</t>
  </si>
  <si>
    <t>F.5.2.3.a</t>
  </si>
  <si>
    <t>Only cells of this color can be edited. Enter all values as positive numerals.</t>
  </si>
  <si>
    <t>Holes in a plate must be too small for the differential to pass through.</t>
  </si>
  <si>
    <t>Take the area and moment of inertia of the one mount.</t>
  </si>
  <si>
    <t>In side view, feet on pedals, structural tubes must be above and below all of feet and legs.</t>
  </si>
  <si>
    <t>Main Hoop angle from vertical above Upper SIS, in side view, &lt;=10:</t>
  </si>
  <si>
    <t>Distance between Main Hoop ends, &gt;=380mm (15")</t>
  </si>
  <si>
    <t>Minimum radius::diameter ratio, &gt;=3:</t>
  </si>
  <si>
    <t>Head Restraint Protection</t>
  </si>
  <si>
    <t>F.8 Front Protection</t>
  </si>
  <si>
    <t>F.3.4.3 Welded Inserts</t>
  </si>
  <si>
    <t>F.5.12 Bolted Members</t>
  </si>
  <si>
    <t>F.6.4.4.b</t>
  </si>
  <si>
    <t>Main Hoop Braces (MHB),</t>
  </si>
  <si>
    <t>Designate the Upper SIS and Lower SIS along their entire length.</t>
  </si>
  <si>
    <t>The area between the upper and lower SIS must be completely triangulated.</t>
  </si>
  <si>
    <t>Diagonals for straight or bent upper SIS are both minimum Size B.</t>
  </si>
  <si>
    <t>Front Bulkhead Supports (FBHS),</t>
  </si>
  <si>
    <t>Front Hoop Braces (FHB)</t>
  </si>
  <si>
    <t>HRP</t>
  </si>
  <si>
    <t>the Moment of Inertia and Cross Sectional Area Requirements.</t>
  </si>
  <si>
    <r>
      <t xml:space="preserve">A </t>
    </r>
    <r>
      <rPr>
        <b/>
        <sz val="11"/>
        <rFont val="Calibri"/>
        <family val="2"/>
        <scheme val="minor"/>
      </rPr>
      <t>square tube</t>
    </r>
    <r>
      <rPr>
        <sz val="11"/>
        <rFont val="Calibri"/>
        <family val="2"/>
        <scheme val="minor"/>
      </rPr>
      <t xml:space="preserve"> which is both the Minimum Width and the Minimum Wall Thickness </t>
    </r>
    <r>
      <rPr>
        <b/>
        <u/>
        <sz val="11"/>
        <rFont val="Calibri"/>
        <family val="2"/>
        <scheme val="minor"/>
      </rPr>
      <t>always meets</t>
    </r>
  </si>
  <si>
    <r>
      <t xml:space="preserve">A </t>
    </r>
    <r>
      <rPr>
        <b/>
        <sz val="11"/>
        <rFont val="Calibri"/>
        <family val="2"/>
        <scheme val="minor"/>
      </rPr>
      <t>round tube</t>
    </r>
    <r>
      <rPr>
        <sz val="11"/>
        <rFont val="Calibri"/>
        <family val="2"/>
        <scheme val="minor"/>
      </rPr>
      <t xml:space="preserve"> which is both the Minimum Diameter and the Minimum Wall Thickness </t>
    </r>
    <r>
      <rPr>
        <b/>
        <u/>
        <sz val="11"/>
        <rFont val="Calibri"/>
        <family val="2"/>
        <scheme val="minor"/>
      </rPr>
      <t>may not meet</t>
    </r>
  </si>
  <si>
    <t>F.5.7</t>
  </si>
  <si>
    <t>F.5.7.5</t>
  </si>
  <si>
    <t>FH side angle above Upper SIS &lt;=20 degrees:</t>
  </si>
  <si>
    <t>F.5.7.6</t>
  </si>
  <si>
    <t>Top and bottom views required for 30 degree bend check.</t>
  </si>
  <si>
    <t>F.5.8.3.a</t>
  </si>
  <si>
    <t>F.5.8.3.c</t>
  </si>
  <si>
    <t>F.5.9.1</t>
  </si>
  <si>
    <t>F.5.9.4</t>
  </si>
  <si>
    <t>F.5.9.2</t>
  </si>
  <si>
    <t>F.5.9.5</t>
  </si>
  <si>
    <t>F.5.9.6</t>
  </si>
  <si>
    <t>EV motor location:</t>
  </si>
  <si>
    <t>Use the space below to list changes between uploads, rules inquiries, and any other information.</t>
  </si>
  <si>
    <r>
      <t xml:space="preserve">There are three basic configurations for the FBHS. </t>
    </r>
    <r>
      <rPr>
        <b/>
        <sz val="11"/>
        <rFont val="Calibri"/>
        <family val="2"/>
        <scheme val="minor"/>
      </rPr>
      <t>See examples starting in column CO.</t>
    </r>
  </si>
  <si>
    <t>F.5.11</t>
  </si>
  <si>
    <t>F.5.11.2.b</t>
  </si>
  <si>
    <t>F.5.11.2.a</t>
  </si>
  <si>
    <t>F.1.17</t>
  </si>
  <si>
    <t>F.3.3.2</t>
  </si>
  <si>
    <t>F.5.10</t>
  </si>
  <si>
    <t>The mounts are considered as beams, seen in the side view.</t>
  </si>
  <si>
    <t>If they are identical, these values can be multiplied by two.</t>
  </si>
  <si>
    <t>If they are unique, add the values from the second mount.</t>
  </si>
  <si>
    <t>If mounts are identical, R is the same centroid distance in each, and is the value used.</t>
  </si>
  <si>
    <t>Main Hoop (MH),</t>
  </si>
  <si>
    <t>Side Impact Structure (SIS),</t>
  </si>
  <si>
    <t>Main Hoop Brace Supports (MHBS)</t>
  </si>
  <si>
    <t>The mounts or plate extend 25mm above and 25mm below the opening.</t>
  </si>
  <si>
    <t>Sections should be taken in a plane parallel to the ground. *Plate minimums are more likely to be vertical.</t>
  </si>
  <si>
    <t>HV Protection CAD with dimensions.</t>
  </si>
  <si>
    <t>Required Image: Car showing wing mounts.</t>
  </si>
  <si>
    <t>T.2.4.2</t>
  </si>
  <si>
    <t>F.3.2.1.j</t>
  </si>
  <si>
    <t>Minimum Lap/Sub Belt Tube</t>
  </si>
  <si>
    <t>F.3.2.1.c</t>
  </si>
  <si>
    <t>F.3.4.1.a</t>
  </si>
  <si>
    <t>F.3.2.1.b</t>
  </si>
  <si>
    <t>F.3.4.1.c</t>
  </si>
  <si>
    <t>F.3.2.1.d</t>
  </si>
  <si>
    <t>F.3.4.1.b</t>
  </si>
  <si>
    <t>F.3.2.1.e</t>
  </si>
  <si>
    <t>F.3.2.1.g</t>
  </si>
  <si>
    <t>F.3.2.1.k</t>
  </si>
  <si>
    <t>F.3.2.1.l</t>
  </si>
  <si>
    <t>F.3.2.1.h</t>
  </si>
  <si>
    <t>F.3.2.1.i</t>
  </si>
  <si>
    <t>F.3.2.1.o</t>
  </si>
  <si>
    <t>F.3.2.1.m</t>
  </si>
  <si>
    <t>F.3.2.1.n</t>
  </si>
  <si>
    <t>The wing mount would then be at an MHB node, and there is no failure requirement.</t>
  </si>
  <si>
    <t>Head Restraint &gt;=0 from rollover envelope:</t>
  </si>
  <si>
    <t>Head Restraint Protection Hoop Used?</t>
  </si>
  <si>
    <t>T.1.6.3.b</t>
  </si>
  <si>
    <t>Lap and sub belts attachments must be located on minimum Size B tubes.</t>
  </si>
  <si>
    <t>F.2.3</t>
  </si>
  <si>
    <t>FEA is not an accepted calculation for mount failure force or any other SES equivalency.</t>
  </si>
  <si>
    <t>Each wing mount in the middle of the MHB must have a structural tube brace underneath,</t>
  </si>
  <si>
    <t>and have a detachment or failure force below the calculated buckling yield of the MHB.</t>
  </si>
  <si>
    <t>F.3.3-5</t>
  </si>
  <si>
    <t>Single fastener at each node, rotationally free.</t>
  </si>
  <si>
    <t>No failure force required.</t>
  </si>
  <si>
    <t>Mounts rearward of the MHB assembly are completely unrestricted</t>
  </si>
  <si>
    <t>B</t>
  </si>
  <si>
    <t>Mounts in the middle of the MHB or MH require a brace between the two.</t>
  </si>
  <si>
    <t>All fasteners or mounts on a side must fail simultaneously below the MHB buckling force.</t>
  </si>
  <si>
    <t>C</t>
  </si>
  <si>
    <t>Multiple fasteners within 1x outer diameter of the node.</t>
  </si>
  <si>
    <t>All but one fastener must fail simultaneously below the MHB buckling force.</t>
  </si>
  <si>
    <t>D</t>
  </si>
  <si>
    <t>Multiple fasteners along the MHB.</t>
  </si>
  <si>
    <t>Brace required between MH and MHB at rearmost fastener.</t>
  </si>
  <si>
    <t>NOT RECOMMENEDED - GUSSET MAY BE REQUIRED</t>
  </si>
  <si>
    <t>Approaches to wing detachment.</t>
  </si>
  <si>
    <t>STRONGLY PREFERRED</t>
  </si>
  <si>
    <t>All fasteners not located at the MH-MHB node must fail simultaneously below the MHB buckling force.</t>
  </si>
  <si>
    <r>
      <rPr>
        <b/>
        <sz val="11"/>
        <rFont val="Calibri"/>
        <family val="2"/>
        <scheme val="minor"/>
      </rPr>
      <t>E</t>
    </r>
    <r>
      <rPr>
        <sz val="11"/>
        <rFont val="Calibri"/>
        <family val="2"/>
        <scheme val="minor"/>
      </rPr>
      <t xml:space="preserve">nter the tightest bend on any </t>
    </r>
    <r>
      <rPr>
        <b/>
        <sz val="11"/>
        <rFont val="Calibri"/>
        <family val="2"/>
        <scheme val="minor"/>
      </rPr>
      <t>T.5-6</t>
    </r>
    <r>
      <rPr>
        <sz val="11"/>
        <rFont val="Calibri"/>
        <family val="2"/>
        <scheme val="minor"/>
      </rPr>
      <t xml:space="preserve"> tube in the chassis (usually in the MH or SH.)</t>
    </r>
  </si>
  <si>
    <t>Wing mounts should not point at the driver. In failure, try to keep outside chassis tubes.</t>
  </si>
  <si>
    <t>Strongly preferred: Locating the fuel fill tube on the opposite side of the exhaust.</t>
  </si>
  <si>
    <t>Outside rear differential carriers  may be used for diagonal equivalence.</t>
  </si>
  <si>
    <t>Lower / Diagonal SIS</t>
  </si>
  <si>
    <t>Do any regulated tubes use F.5.12 bolted connections?</t>
  </si>
  <si>
    <t>RED ORANGE: NO. GROUNDS FOR REJECTION. CHECK ALL TABS.</t>
  </si>
  <si>
    <r>
      <rPr>
        <b/>
        <sz val="11"/>
        <color theme="7"/>
        <rFont val="Calibri"/>
        <family val="2"/>
        <scheme val="minor"/>
      </rPr>
      <t>RED ORANGE AREAS</t>
    </r>
    <r>
      <rPr>
        <sz val="11"/>
        <rFont val="Calibri"/>
        <family val="2"/>
        <scheme val="minor"/>
      </rPr>
      <t xml:space="preserve"> highlight design aspects that do not meet the rules</t>
    </r>
  </si>
  <si>
    <t>NOT RECOMMENEDED - ILLEGAL IN AUSTRALIA</t>
  </si>
  <si>
    <t>The Rear Protection must be fully triangulated back to the Upper and Lower SIS.</t>
  </si>
  <si>
    <t>T.1.8.5</t>
  </si>
  <si>
    <t>F.5.14</t>
  </si>
  <si>
    <t>Steering rack is inside the FBHS?</t>
  </si>
  <si>
    <t>Front Hoop (FH), Steering Protection</t>
  </si>
  <si>
    <t>June - EV</t>
  </si>
  <si>
    <t>May - IC</t>
  </si>
  <si>
    <r>
      <t xml:space="preserve">Bring an </t>
    </r>
    <r>
      <rPr>
        <b/>
        <sz val="11"/>
        <rFont val="Calibri"/>
        <family val="2"/>
        <scheme val="minor"/>
      </rPr>
      <t>ELECTRONIC</t>
    </r>
    <r>
      <rPr>
        <sz val="11"/>
        <rFont val="Calibri"/>
        <family val="2"/>
        <scheme val="minor"/>
      </rPr>
      <t xml:space="preserve"> copy of the approved SES to Tech Inspection. It is your responsibility to bring a functioning, charged tablet or laptop. Bring backups. </t>
    </r>
    <r>
      <rPr>
        <b/>
        <sz val="11"/>
        <rFont val="Calibri"/>
        <family val="2"/>
        <scheme val="minor"/>
      </rPr>
      <t>DO NOT PRINT.</t>
    </r>
  </si>
  <si>
    <t>A straight tube between the MHB is inside the rollover envelope. Head Restraints behind</t>
  </si>
  <si>
    <t>Main Hoop requires rear structure, either triangulated tubing or F.5.10, see examples G1-G5.</t>
  </si>
  <si>
    <t>T.2.5.8</t>
  </si>
  <si>
    <t>F.5.7.2-3</t>
  </si>
  <si>
    <t>The FH runs from the lowest frame member on each side. The FH may be multiple pieces.</t>
  </si>
  <si>
    <t>F.9.1.1.</t>
  </si>
  <si>
    <t>T.5.5.4</t>
  </si>
  <si>
    <t>A single, uncut Size B hoop, attached at the MHB nodes, separate from the Head Restraint,</t>
  </si>
  <si>
    <t>F.5.8.1-2</t>
  </si>
  <si>
    <t>Main Hoop side view direction from Upper SIS up:</t>
  </si>
  <si>
    <t>MH side view direction from Upper SIS down:</t>
  </si>
  <si>
    <t>Any holes &gt; 4mm or welded inserts in F.3.2.1 required tubes?</t>
  </si>
  <si>
    <t>T.6.1.7</t>
  </si>
  <si>
    <t>Rear Wing Mount Limit:</t>
  </si>
  <si>
    <r>
      <rPr>
        <b/>
        <sz val="11"/>
        <rFont val="Calibri"/>
        <family val="2"/>
        <scheme val="minor"/>
      </rPr>
      <t>F.3.4.2</t>
    </r>
    <r>
      <rPr>
        <sz val="11"/>
        <rFont val="Calibri"/>
        <family val="2"/>
        <scheme val="minor"/>
      </rPr>
      <t xml:space="preserve"> - Any and all steel grades are assigned the same material properties. No material properties for different steel grades may be used in the SES.</t>
    </r>
  </si>
  <si>
    <t>Steering Protection</t>
  </si>
  <si>
    <t>Example: 25.4mm x 1.2mm round</t>
  </si>
  <si>
    <t>F.6.2.3.a-b</t>
  </si>
  <si>
    <t>The Main Hoop extends, uncut, from the lowest frame member on both sides.</t>
  </si>
  <si>
    <t>F.5.8</t>
  </si>
  <si>
    <t>F.1.11</t>
  </si>
  <si>
    <t>Outboard wheel motors are the exception. Cables must exit ahead of FH, behind MH.</t>
  </si>
  <si>
    <t>YouTube: 2020 ESF Document Training</t>
  </si>
  <si>
    <t>YouTube: 2019 SES Instructional Guide</t>
  </si>
  <si>
    <t>F.1.13</t>
  </si>
  <si>
    <t>(S)</t>
  </si>
  <si>
    <t>Every part of the fuel system must be above the bottom tubes of the chassis.</t>
  </si>
  <si>
    <t>F.9.1.2</t>
  </si>
  <si>
    <t>F.9.2</t>
  </si>
  <si>
    <t>T.9.2.1</t>
  </si>
  <si>
    <t>T.6.1.6</t>
  </si>
  <si>
    <t>Do not delete any tabs.</t>
  </si>
  <si>
    <t>T.2.4.3.a</t>
  </si>
  <si>
    <t>Wing mounts and other items outside the rollover envelope could buckle the MH or MHB.</t>
  </si>
  <si>
    <t>F.6.5.3</t>
  </si>
  <si>
    <t>F.7.8.1</t>
  </si>
  <si>
    <t>No open ended eyebolts.</t>
  </si>
  <si>
    <t>may be used to extend the Head Restraint envelope. This has no effect on helmet envelopes.</t>
  </si>
  <si>
    <t>Braced Wing Mount distance to closest MHB end (a):</t>
  </si>
  <si>
    <t>Wrapped SH strongly preferred.</t>
  </si>
  <si>
    <t>Wrapping shoulder harness belts around the SH bar is strongly preferred.</t>
  </si>
  <si>
    <t>IN.1.2.2</t>
  </si>
  <si>
    <t>Rear Bulkhead (EV Only)</t>
  </si>
  <si>
    <t>Rear Bulkhead Tubes Replaced:</t>
  </si>
  <si>
    <t>The billet must rest on the tubes so the fasteners carry lateral loads only, not the 120kN rear impact load.</t>
  </si>
  <si>
    <t>In rear view, a billet rear bulkhead plate must fully overlap the F.11.2.2.b chassis load paths to the SIS.</t>
  </si>
  <si>
    <t>Number of fasteners per chassis mount for the wing:</t>
  </si>
  <si>
    <t>Triangulating tubes must run to an FBHS or SIS node.</t>
  </si>
  <si>
    <t>See image F.5.9.6 for steering wheel.</t>
  </si>
  <si>
    <t>F.5.6.4.a</t>
  </si>
  <si>
    <t>F.5.6.6</t>
  </si>
  <si>
    <t>F.5.6.4.b-c</t>
  </si>
  <si>
    <t>F.11.2.1</t>
  </si>
  <si>
    <t>and a diagonal tube or tubes completely triangulating the upper and lower tubes.</t>
  </si>
  <si>
    <t>F.11.4</t>
  </si>
  <si>
    <t>to non-crushable objects. Not including mounts, but preferably including other chassis tubes.</t>
  </si>
  <si>
    <t>F.11.2.4</t>
  </si>
  <si>
    <t>From the side, all HV components must be protected with an upper tube, a lower tube,</t>
  </si>
  <si>
    <t>From the rear, all HV components must be protected with an upper tube, a lower tube,</t>
  </si>
  <si>
    <t>F.11.3.1</t>
  </si>
  <si>
    <t>F.11.3.1.a</t>
  </si>
  <si>
    <t>F.11.3.4</t>
  </si>
  <si>
    <t>F.11.3.2</t>
  </si>
  <si>
    <t>F.11.3.5.a</t>
  </si>
  <si>
    <t>F.5.6.3</t>
  </si>
  <si>
    <t>Below the FHB, front and side Front Hoop bends must be braced in side view to node.</t>
  </si>
  <si>
    <t>F.5.11.6</t>
  </si>
  <si>
    <t>F.5.11 External Items:</t>
  </si>
  <si>
    <t>Spec sheet for fasteners / eyebolts.</t>
  </si>
  <si>
    <t>Please respond quickly and thoroughly to requests for revisions or clarifications. Response time influences Tech Inspection order. New review: Clock starts. Submit: Clock stops.</t>
  </si>
  <si>
    <t>RB</t>
  </si>
  <si>
    <t>Rear Bulkhead</t>
  </si>
  <si>
    <t>RBHS</t>
  </si>
  <si>
    <t>Rear Bulkhead Support</t>
  </si>
  <si>
    <r>
      <t xml:space="preserve">sections on </t>
    </r>
    <r>
      <rPr>
        <b/>
        <sz val="11"/>
        <color theme="1"/>
        <rFont val="Calibri"/>
        <family val="2"/>
        <scheme val="minor"/>
      </rPr>
      <t xml:space="preserve">ALL TABS. </t>
    </r>
    <r>
      <rPr>
        <sz val="11"/>
        <color theme="1"/>
        <rFont val="Calibri"/>
        <family val="2"/>
        <scheme val="minor"/>
      </rPr>
      <t>Start with any drop downs in the top left corner of each tab.</t>
    </r>
  </si>
  <si>
    <t>Inclination: Measure to the top edge of the Upper SIS tube.</t>
  </si>
  <si>
    <t>PS.3.2.1</t>
  </si>
  <si>
    <t>PS.3.1.3</t>
  </si>
  <si>
    <t>IN.6.1</t>
  </si>
  <si>
    <t>Aluminum equivalance may be used in the Steel Tube SES for Anti-Intrusion, EV Rear Impact, or Tractive Battery Containers and Mounting.</t>
  </si>
  <si>
    <t>Tractive Battery Side Protection,</t>
  </si>
  <si>
    <t>Tractive Batteries must be within the Primary Structure.</t>
  </si>
  <si>
    <t>If the tractive battery extends behind the MH, Size B tubes are needed behind the MH.</t>
  </si>
  <si>
    <t>From the side, the tractive battery must be protected with an upper tube, a lower tube,</t>
  </si>
  <si>
    <t>Min distance Tractive Battery to Rear Bulkhead?</t>
  </si>
  <si>
    <t>The tractive battery may not be part of the firewall.</t>
  </si>
  <si>
    <t>Especially towards the side and rear, tractive batteries should maintain 25mm clearance</t>
  </si>
  <si>
    <t>Tractive Battery Side Protection</t>
  </si>
  <si>
    <t>HV Side Protection, RBHS (EV Only)</t>
  </si>
  <si>
    <t>HV Side Protection, RBHS</t>
  </si>
  <si>
    <t>Steel can be used for any part of the frame in the Monocoque/Hybrid/Aluminum SES.</t>
  </si>
  <si>
    <t>F.10.1-4 Modules &amp; Container</t>
  </si>
  <si>
    <t>F.10.5 Battery Attachment</t>
  </si>
  <si>
    <t>F.10.1-4 Module&amp;Contain</t>
  </si>
  <si>
    <t>F.10.5 Batt Attach</t>
  </si>
  <si>
    <t>MHB Max Bending Load (Sy*I)/(OD/2*a*(L-a)^2/L^2):</t>
  </si>
  <si>
    <t>Minimum height for the top edge of the upper tube is the lower of: 290mm above</t>
  </si>
  <si>
    <t>the lowest point of the bottom edge of the Lower SIS tube, or the top of the tractive battery.</t>
  </si>
  <si>
    <t>HV components above 290mm must be inside the Rollover Protection Envelope.</t>
  </si>
  <si>
    <r>
      <t xml:space="preserve">Upper SIS height is measured from the lowest point of the </t>
    </r>
    <r>
      <rPr>
        <b/>
        <sz val="11"/>
        <rFont val="Calibri"/>
        <family val="2"/>
        <scheme val="minor"/>
      </rPr>
      <t>bottom edge</t>
    </r>
    <r>
      <rPr>
        <sz val="11"/>
        <rFont val="Calibri"/>
        <family val="2"/>
        <scheme val="minor"/>
      </rPr>
      <t xml:space="preserve"> of the Lower SIS tube.</t>
    </r>
  </si>
  <si>
    <t>Min height for the top edge of the upper tube is the lower of: 290mm above</t>
  </si>
  <si>
    <t>The entire top edge of the upper tube or plate must be between 290mm and 345mm</t>
  </si>
  <si>
    <t>above the lowest point of the bottom edge of the Lower SIS tube.</t>
  </si>
  <si>
    <t>If mounts are asymmetric, use a weighted average of the centroid values for R.</t>
  </si>
  <si>
    <t>Top surface of HV System Protection:</t>
  </si>
  <si>
    <t>Top surface of Tractive Battery Protection:</t>
  </si>
  <si>
    <t xml:space="preserve">Current year SES forms must be completed and submitted by all teams no later than the date specified in the Action Deadlines on the specific event website.  </t>
  </si>
  <si>
    <t>Resubmission after approval for engineering changes does not incur a clock penalty. The SES needs to match the car that comes to competition.</t>
  </si>
  <si>
    <r>
      <t xml:space="preserve">Please describe all changes made and their location in the SES for each re-submission. </t>
    </r>
    <r>
      <rPr>
        <b/>
        <sz val="11"/>
        <rFont val="Calibri"/>
        <family val="2"/>
        <scheme val="minor"/>
      </rPr>
      <t>Make sure every entry is shown in an image.</t>
    </r>
  </si>
  <si>
    <t>tabs in plane with belts.</t>
  </si>
  <si>
    <t>Harness tab location, dimensions, shear area,</t>
  </si>
  <si>
    <t>Lap and anti-sub belts must attach directly to a Size B tube. Eyebolts must use welded inserts.</t>
  </si>
  <si>
    <t>F.5.2.4</t>
  </si>
  <si>
    <t>F.6.6.3</t>
  </si>
  <si>
    <t>Miter the base of the MHB to the Lower MHBS. Cope only diagonals and hoops.</t>
  </si>
  <si>
    <t>All front and side view bends below the MHB must be braced to a node.</t>
  </si>
  <si>
    <t>Engine, motor, suspension, and tractive battery mounts are prohibited on the SH,</t>
  </si>
  <si>
    <t>F.5.11.4</t>
  </si>
  <si>
    <t>on the MH above the SIS, and on the MHB spans.</t>
  </si>
  <si>
    <t>SH Braces must support SH bends. Wider angles to the SH react moments better.</t>
  </si>
  <si>
    <t>Shoulder Harness Bars must be one piece of uncut, continuous steel tubing.</t>
  </si>
  <si>
    <t>Shoulder Harness Bars must connect to the Main Hoop at both ends.</t>
  </si>
  <si>
    <t>The Upper MHBS runs from MHB to the Upper SIS. Highlight the path.</t>
  </si>
  <si>
    <t>The Lower MHBS runs from MHB to the Lower SIS. Highlight the path.</t>
  </si>
  <si>
    <t>The area between the Upper and Lower MHBS must be completely triangulated.</t>
  </si>
  <si>
    <t>Suspension pickups or rocker mounts on the MHB must be at or below the base.</t>
  </si>
  <si>
    <t>F.5.11.2</t>
  </si>
  <si>
    <t>Clamshell mounts are prohibited for items mounted on the MHB.</t>
  </si>
  <si>
    <t>A tab at an MHB node with a single fastener is preferred for external items mounted on the MHB.</t>
  </si>
  <si>
    <t>Zip ties, hose clamps, or tabs may be used for items mounted between the MHB or MH tubes.</t>
  </si>
  <si>
    <t>Mounting items outside the primary structure on the MHBS, lower MH, or other tubes is unrestricted.</t>
  </si>
  <si>
    <t>Dummy's foot must be on brake pedal, helmet must be on head restraint padding.</t>
  </si>
  <si>
    <t>Air gap driver to Tractive Battery assembly.</t>
  </si>
  <si>
    <t>T.2.8.4</t>
  </si>
  <si>
    <t>Tabs must be welded on, or be bolted (with positive locking) using welded inserts.</t>
  </si>
  <si>
    <t>Helmet and T.2.8.4 Head Restraint.</t>
  </si>
  <si>
    <t>and a diagonal tube or vertical tubes connecting the upper and lower tubes.</t>
  </si>
  <si>
    <t>F.11.3.6</t>
  </si>
  <si>
    <t>If a plate replaces all three tubes, it must fully overlap RBHS tubes, and 4x 30, 6x 20, or 8x 15kN mounts are required.</t>
  </si>
  <si>
    <t>Increase from Size C to Size B if the Tractive Battery is &lt; 100mm (3.937in) from the rear impact .</t>
  </si>
  <si>
    <t>F.7.8.7</t>
  </si>
  <si>
    <t>How To Interpret Rules</t>
  </si>
  <si>
    <t>Harness tabs cannot rub on harness material.</t>
  </si>
  <si>
    <t>Use a thicker tab to keep the edge away.</t>
  </si>
  <si>
    <t>Select Drop Down</t>
  </si>
  <si>
    <t>FSAE Structural Equivalency Spreadsheet (SES)</t>
  </si>
  <si>
    <t>Shear x Thickness:</t>
  </si>
  <si>
    <t>Shear</t>
  </si>
  <si>
    <t>0.5*Bending^2/(48*EI):</t>
  </si>
  <si>
    <t>Energy</t>
  </si>
  <si>
    <t>Bending_1/(48*EI):</t>
  </si>
  <si>
    <t>Deflection</t>
  </si>
  <si>
    <t>4*S_1*I_1/r &lt;= 4*S_2*I_2/r:</t>
  </si>
  <si>
    <t>Bending</t>
  </si>
  <si>
    <t>S_1*A_1 &lt;= S_2*A_2:</t>
  </si>
  <si>
    <t>UTS</t>
  </si>
  <si>
    <t xml:space="preserve"> E_1*I_1 &lt;= E_2*I_2:</t>
  </si>
  <si>
    <t>Buckling Modulus</t>
  </si>
  <si>
    <t>Shear:</t>
  </si>
  <si>
    <t>Ultimate Tensile and Bending Strength (S):</t>
  </si>
  <si>
    <t>F.10.1-4 Modules And Container</t>
  </si>
  <si>
    <t>Young's Modulus (E):</t>
  </si>
  <si>
    <t>Second moment of inertia (I):</t>
  </si>
  <si>
    <t>Cross sectional area (A):</t>
  </si>
  <si>
    <t>Thickness:</t>
  </si>
  <si>
    <t>Baseline Steel</t>
  </si>
  <si>
    <r>
      <t>Ic</t>
    </r>
    <r>
      <rPr>
        <vertAlign val="subscript"/>
        <sz val="11"/>
        <rFont val="Calibri"/>
        <family val="2"/>
        <scheme val="minor"/>
      </rPr>
      <t>12</t>
    </r>
  </si>
  <si>
    <t>Centroid</t>
  </si>
  <si>
    <t>Inner (h)</t>
  </si>
  <si>
    <r>
      <t>Ic</t>
    </r>
    <r>
      <rPr>
        <vertAlign val="subscript"/>
        <sz val="11"/>
        <rFont val="Calibri"/>
        <family val="2"/>
        <scheme val="minor"/>
      </rPr>
      <t>2</t>
    </r>
  </si>
  <si>
    <r>
      <t>y</t>
    </r>
    <r>
      <rPr>
        <vertAlign val="subscript"/>
        <sz val="11"/>
        <rFont val="Calibri"/>
        <family val="2"/>
        <scheme val="minor"/>
      </rPr>
      <t>2</t>
    </r>
  </si>
  <si>
    <t>Inner (b)</t>
  </si>
  <si>
    <r>
      <t>Ic</t>
    </r>
    <r>
      <rPr>
        <vertAlign val="subscript"/>
        <sz val="11"/>
        <rFont val="Calibri"/>
        <family val="2"/>
        <scheme val="minor"/>
      </rPr>
      <t>1</t>
    </r>
  </si>
  <si>
    <r>
      <t>y</t>
    </r>
    <r>
      <rPr>
        <vertAlign val="subscript"/>
        <sz val="11"/>
        <rFont val="Calibri"/>
        <family val="2"/>
        <scheme val="minor"/>
      </rPr>
      <t>1</t>
    </r>
  </si>
  <si>
    <t>Thickness</t>
  </si>
  <si>
    <r>
      <t>I</t>
    </r>
    <r>
      <rPr>
        <vertAlign val="subscript"/>
        <sz val="11"/>
        <rFont val="Calibri"/>
        <family val="2"/>
        <scheme val="minor"/>
      </rPr>
      <t>2</t>
    </r>
  </si>
  <si>
    <r>
      <t>A</t>
    </r>
    <r>
      <rPr>
        <vertAlign val="subscript"/>
        <sz val="11"/>
        <rFont val="Calibri"/>
        <family val="2"/>
        <scheme val="minor"/>
      </rPr>
      <t>2</t>
    </r>
  </si>
  <si>
    <t>Outer (h)</t>
  </si>
  <si>
    <r>
      <t>I</t>
    </r>
    <r>
      <rPr>
        <vertAlign val="subscript"/>
        <sz val="11"/>
        <rFont val="Calibri"/>
        <family val="2"/>
        <scheme val="minor"/>
      </rPr>
      <t>1</t>
    </r>
  </si>
  <si>
    <r>
      <t>A</t>
    </r>
    <r>
      <rPr>
        <vertAlign val="subscript"/>
        <sz val="11"/>
        <rFont val="Calibri"/>
        <family val="2"/>
        <scheme val="minor"/>
      </rPr>
      <t>1</t>
    </r>
  </si>
  <si>
    <t>Outer (b)</t>
  </si>
  <si>
    <t>Flat Panel Properties</t>
  </si>
  <si>
    <t>Inner skin thickness:</t>
  </si>
  <si>
    <t>Scaling option, layup repeats:</t>
  </si>
  <si>
    <t>Outer skin thickness:</t>
  </si>
  <si>
    <t>Core thickness:</t>
  </si>
  <si>
    <t>50% &lt; Core &lt; 100%:</t>
  </si>
  <si>
    <t>Panel thickness:</t>
  </si>
  <si>
    <t>Material Used:</t>
  </si>
  <si>
    <t>Steel: 0.90mm (0.035in), Aluminum: 2.3mm (0.090in):</t>
  </si>
  <si>
    <t>Tractive Battery Lid:</t>
  </si>
  <si>
    <t>F.10.2.2</t>
  </si>
  <si>
    <t>All module cover sections &gt;= 75% area:</t>
  </si>
  <si>
    <t>F.10.4.3</t>
  </si>
  <si>
    <t>MINIMUM TRACTIVE BATTERY COVER/LID</t>
  </si>
  <si>
    <t>No room temperature comparison is needed for these tests</t>
  </si>
  <si>
    <t>Lap and T-peel tests are also performed with the samples heated &gt;= 60 deg C.</t>
  </si>
  <si>
    <t>Shear tests are likely small enough to complete with the sample &gt;=60 deg C.</t>
  </si>
  <si>
    <t>This establishes a reduction in equivalence to the three point test.</t>
  </si>
  <si>
    <t>Perform tensile tests of skin coupons heated &gt;=60 deg C for the duration of the test</t>
  </si>
  <si>
    <t>Minimum Wall Construction:</t>
  </si>
  <si>
    <t>Perform tensile tests of skin coupons at room temperature.</t>
  </si>
  <si>
    <t>All module wall sections &gt;= 75% area:</t>
  </si>
  <si>
    <t>Testing the sample at 60 deg C is NOT required</t>
  </si>
  <si>
    <t>It is generally impractical to perform 3-point testing at elevated temperatures.</t>
  </si>
  <si>
    <t>MINIMUM TRACTIVE BATTERY WALLS</t>
  </si>
  <si>
    <t>F.4.2.4 uses a three point test to derive composite material properties.</t>
  </si>
  <si>
    <t>material or adhesive, how are these properties established?</t>
  </si>
  <si>
    <t>If reference properties are not available &gt;= 60 deg C for a regulated Tractive Battery</t>
  </si>
  <si>
    <t>F.10.1.5 requires adhesive properties to be considered &gt;= 60 deg C.</t>
  </si>
  <si>
    <t>and the module structures (which are frequently plastic.)</t>
  </si>
  <si>
    <t>This is applied to both the container (which may be carbon fiber in a plastic matrix)</t>
  </si>
  <si>
    <t>F.10.1.4 requires material properties to be considered &gt;= 60 deg C.</t>
  </si>
  <si>
    <t>Do not mount to non-module volumes.</t>
  </si>
  <si>
    <t>But most plastics and adhesives are softened.</t>
  </si>
  <si>
    <t>60C Yield (Sy):</t>
  </si>
  <si>
    <t>Non-module volumes must be included in mount offset, rows 61-63.</t>
  </si>
  <si>
    <t>Steel and aluminum properties are not significantly affected at this temperature.</t>
  </si>
  <si>
    <t>Container material:</t>
  </si>
  <si>
    <t>@60C (E):</t>
  </si>
  <si>
    <t>Tractive Battery total bottom to top height:</t>
  </si>
  <si>
    <t>Tractive Batteries are allowed to run at up to 59.9 deg C on track.</t>
  </si>
  <si>
    <t>Front view MOI of minimum column:</t>
  </si>
  <si>
    <t>Tractive Battery total left to right width:</t>
  </si>
  <si>
    <t>Front view cross section of minimum column:</t>
  </si>
  <si>
    <t>Tractive Battery total front to rear length:</t>
  </si>
  <si>
    <t>60 deg C Tractive Battery Container Material and Adhesive Testing</t>
  </si>
  <si>
    <t>Number of columns in minimum front view cross section:</t>
  </si>
  <si>
    <t>Don't push it, and you should be fine.</t>
  </si>
  <si>
    <t>and cells should have minimal vehicle aerodynamic effects.</t>
  </si>
  <si>
    <t>Maximum module mass &lt;=12kg (26.4lbs):</t>
  </si>
  <si>
    <t>F.10.2.3.c</t>
  </si>
  <si>
    <t>Reasonably sized cooling fans steadily flowing air through the blockages of electronics</t>
  </si>
  <si>
    <t>L x W x H =</t>
  </si>
  <si>
    <t>S x P =</t>
  </si>
  <si>
    <t>performance with the fans, we will not consider this a powered ground effect.</t>
  </si>
  <si>
    <t>Lateral acceleration 40*mass*modules_wide:</t>
  </si>
  <si>
    <t>F.10.3.1.b</t>
  </si>
  <si>
    <t>Tractive Battery, number of modules long:</t>
  </si>
  <si>
    <t>As long as your team does not attempt to vary or control downforce or drag</t>
  </si>
  <si>
    <t>UTS (Su):</t>
  </si>
  <si>
    <t>Attachment material:</t>
  </si>
  <si>
    <t>Tractive Battery, number of modules wide:</t>
  </si>
  <si>
    <t>Please note we take the T.7.1.2 ban on powered ground effect very seriously.</t>
  </si>
  <si>
    <t>Minimum attachment diameter (minor if threads in shear):</t>
  </si>
  <si>
    <t>Tractive Battery, number of modules high:</t>
  </si>
  <si>
    <t>Openings are legal per F.10.4.</t>
  </si>
  <si>
    <t>Fasteners must pass through both skins of a sandwich panel.</t>
  </si>
  <si>
    <t>Side view MOI of minimum column:</t>
  </si>
  <si>
    <t>The floor of the Tractive Battery is treated like any other wall.</t>
  </si>
  <si>
    <t>Side view cross section of minimum column:</t>
  </si>
  <si>
    <t>Module removal from container:</t>
  </si>
  <si>
    <t>kWh</t>
  </si>
  <si>
    <t>Maximum tractive battery capacity:</t>
  </si>
  <si>
    <t>Are airflow holes permitted in Tractive Battery floors?</t>
  </si>
  <si>
    <t>F.10.3.2</t>
  </si>
  <si>
    <t>Number of columns in minimum side view cross section:</t>
  </si>
  <si>
    <t>V</t>
  </si>
  <si>
    <t>Maximum tractive battery voltage:</t>
  </si>
  <si>
    <t>EV.3.3.2</t>
  </si>
  <si>
    <t>Number of modules in parallel:</t>
  </si>
  <si>
    <t>As with any other container wall.</t>
  </si>
  <si>
    <t>Number of modules in series</t>
  </si>
  <si>
    <t>The fasteners must meet F.10.2.5.b, matching baseline weld strength.</t>
  </si>
  <si>
    <t>Steel: 1.25mm (0.049in), Aluminum: 3.2mm (.125in):</t>
  </si>
  <si>
    <t>Attachment may use material in shear, with positive locking keeping the material in place.</t>
  </si>
  <si>
    <t>MJ</t>
  </si>
  <si>
    <t>Maximum module capacity:</t>
  </si>
  <si>
    <t>EV.5.1.2</t>
  </si>
  <si>
    <t>The front airflow compartment can technically be removable.</t>
  </si>
  <si>
    <t>Tractive Battery Floor Construction:</t>
  </si>
  <si>
    <t>F.10.2.1</t>
  </si>
  <si>
    <t>Attachments do not have to use fasteners.</t>
  </si>
  <si>
    <t>Vertical acceleration 20*mass*modules_high:</t>
  </si>
  <si>
    <t>F.10.3.1.c</t>
  </si>
  <si>
    <t>Maximum module voltage:</t>
  </si>
  <si>
    <t>Ducts may be freely attached to side, bottom, and rear openings without any review.</t>
  </si>
  <si>
    <t>All module floor sections &gt;= 75% area:</t>
  </si>
  <si>
    <t>Maximum module cells in parallel:</t>
  </si>
  <si>
    <t>where holes are permitted.</t>
  </si>
  <si>
    <t>Module designs with full shielding against dropped conductive items is strongly regommended.</t>
  </si>
  <si>
    <t>Maximum module cells in series:</t>
  </si>
  <si>
    <t>10 mm holes and 75% module coverage continues to apply to all walls (internal or external)</t>
  </si>
  <si>
    <t>MINIMUM TRACTIVE BATTERY FLOOR</t>
  </si>
  <si>
    <t>Non-conductive fasteners and positive locking are recommended inside the Container.</t>
  </si>
  <si>
    <t>Top view MOI of minimum column (I):</t>
  </si>
  <si>
    <t>mAh</t>
  </si>
  <si>
    <t>Nominal Capacity:</t>
  </si>
  <si>
    <t>The location of internal holes is unregulated.</t>
  </si>
  <si>
    <t>Vertical wall joining method:</t>
  </si>
  <si>
    <t>F.10.2.3</t>
  </si>
  <si>
    <t>Top view cross section of minimum column (A):</t>
  </si>
  <si>
    <t>g</t>
  </si>
  <si>
    <t>Cell mass:</t>
  </si>
  <si>
    <t>Your design must meet EV.6.1.2, 100 mm x 6 mm round probe.</t>
  </si>
  <si>
    <t>If blind threads are used, another positive locking mechanism is required.</t>
  </si>
  <si>
    <t>Maximum Voltage:</t>
  </si>
  <si>
    <t>Leave a few mm between holes, it still has to be a sturdy wall.</t>
  </si>
  <si>
    <t>Provide drain holes to let water out but not in.</t>
  </si>
  <si>
    <t>Attachment may use a threaded fastener in tension.</t>
  </si>
  <si>
    <t>Number of columns in minimum top view cross section:</t>
  </si>
  <si>
    <t>Cell type:</t>
  </si>
  <si>
    <t>Holes may be concentrated in the front airflow compartment.</t>
  </si>
  <si>
    <t>Raise modules so they don't sit in water at the bottom of the container.</t>
  </si>
  <si>
    <t>If different joining methods are used in different areas, fill out this section for each, and screenshot.</t>
  </si>
  <si>
    <t>Up to 25% of the total side wall and floor may be removed.</t>
  </si>
  <si>
    <t>Do not block paths to the bottom of the pack.</t>
  </si>
  <si>
    <t>then 10 mm hole patterns may be used for airflow.</t>
  </si>
  <si>
    <t>Moisture will go to the lowest point assisted by gravity.</t>
  </si>
  <si>
    <r>
      <rPr>
        <b/>
        <sz val="11"/>
        <rFont val="Calibri"/>
        <family val="2"/>
        <scheme val="minor"/>
      </rPr>
      <t>A</t>
    </r>
    <r>
      <rPr>
        <sz val="11"/>
        <rFont val="Calibri"/>
        <family val="2"/>
        <scheme val="minor"/>
      </rPr>
      <t>dditional documentation is required in the ESF.</t>
    </r>
  </si>
  <si>
    <t>EV.2.1</t>
  </si>
  <si>
    <t>If the extended side walls and floor are flush with the original container,</t>
  </si>
  <si>
    <t>Acceleration will move water around.</t>
  </si>
  <si>
    <t>A stitch weld or equivalent is required along the full length of each wall to the floor.</t>
  </si>
  <si>
    <t>Module installation is expected to increase the strength of containers.</t>
  </si>
  <si>
    <t>A front compartment must meet the same requirements for Tractive Battery wall material.</t>
  </si>
  <si>
    <t>Provide drain holes to prevent pooling water from increasing internal humidity.</t>
  </si>
  <si>
    <t>A vertical stitch weld or equivalent is required along the full height at each end of each wall.</t>
  </si>
  <si>
    <t>forward, creating another compartment solely for airflow.</t>
  </si>
  <si>
    <t>Airflow will introduce humidity and eventually condensation.</t>
  </si>
  <si>
    <t>Open ended pop rivets are prohibited anywhere inside the Tractive Battery Container.</t>
  </si>
  <si>
    <t>F.10.1.6</t>
  </si>
  <si>
    <t>The module structures carry the load to the tractive battery container and mounts.</t>
  </si>
  <si>
    <t>If airflow is needed to the front of the modules, the solution is to extend the container</t>
  </si>
  <si>
    <t>Make airflow paths longer, up and down to block droplets, with drain holes.</t>
  </si>
  <si>
    <t>we will not allow holes in the front Tractive Batteries wall or top.</t>
  </si>
  <si>
    <t>Water runs off vertical circuit boards.</t>
  </si>
  <si>
    <t>For Tractive Batteries in the typical position behind the driver,</t>
  </si>
  <si>
    <t>Avoid flat, level surfaces where water can pool.</t>
  </si>
  <si>
    <t>Wall And Floor Joining</t>
  </si>
  <si>
    <t>Walls And Floor</t>
  </si>
  <si>
    <t>Module Attachment</t>
  </si>
  <si>
    <t>Tractive Battery</t>
  </si>
  <si>
    <t>Any contribution of the container walls is not included in the module evaluation.</t>
  </si>
  <si>
    <t>Conformal coat is a great water barrier. Touch up after electrical probing.</t>
  </si>
  <si>
    <t>Deflect water away from electrical components.</t>
  </si>
  <si>
    <t>The job of the container is to enclose each module in its own (six sided) box.</t>
  </si>
  <si>
    <t>Moisture eventually gets through any discontinuity. Where does it go next?</t>
  </si>
  <si>
    <t>Show all dimensions entered below.</t>
  </si>
  <si>
    <t>What are the internal water paths?</t>
  </si>
  <si>
    <t>for the smallest of the other 4 cross sections.</t>
  </si>
  <si>
    <t>you may enter 4 as the number of columns, and select the area and moment of inertia</t>
  </si>
  <si>
    <t>Continued, Design Suggestions For Moisture Inside The Tractive Battery</t>
  </si>
  <si>
    <t>For example, if there are 5 areas in cross section, and one is tiny,</t>
  </si>
  <si>
    <t>separate cross sectional areas.</t>
  </si>
  <si>
    <t>Moisture on the outside of cabling will not go uphill.</t>
  </si>
  <si>
    <t>And not include the smallest cross section(s) when counting the number of</t>
  </si>
  <si>
    <t>Protective covers may be needed.</t>
  </si>
  <si>
    <t>It is also reasonable to ignore the smallest column(s).</t>
  </si>
  <si>
    <t>Use IP rated connectors and switches. Don't forget communication plugs.</t>
  </si>
  <si>
    <t>Take the minimum cross section, ignoring areas with thicker cross sections.</t>
  </si>
  <si>
    <t>or upward facing fasteners leading to internal volumes.</t>
  </si>
  <si>
    <t>If there are multiple separate cross sectional areas, select only the smallest for A and MOI.</t>
  </si>
  <si>
    <t>Do not use upward facing connectors, indicators,</t>
  </si>
  <si>
    <t>A column is continuous in area and continuous along its normal.</t>
  </si>
  <si>
    <t>Use downturned drip edges out past openings for connectors.</t>
  </si>
  <si>
    <t>From statics class:</t>
  </si>
  <si>
    <t>The top view cross section carries vertical load.</t>
  </si>
  <si>
    <t>Provide a path for water to drain out of the bodywork.</t>
  </si>
  <si>
    <t>All walls must attach to floor.</t>
  </si>
  <si>
    <t>Show all dimensions entered.</t>
  </si>
  <si>
    <t>The side view cross section carries lateral load.</t>
  </si>
  <si>
    <t>Where does water fall off the rear wing?</t>
  </si>
  <si>
    <t>The front view cross section carries longitudinal load.</t>
  </si>
  <si>
    <t>Deflect spray during the rain test or off the wheels.</t>
  </si>
  <si>
    <t>Show all wall attachments / weld paths.</t>
  </si>
  <si>
    <t>Module cross section and attachment CAD.</t>
  </si>
  <si>
    <t>And furthermore, treating hole patterns as one large opening.</t>
  </si>
  <si>
    <t>Keep as much moisture away from and out of the powertrain as possible.</t>
  </si>
  <si>
    <t>Module cross sections are taken with all cells, wiring, cooling, etc. removed.</t>
  </si>
  <si>
    <t>Where does the water go?</t>
  </si>
  <si>
    <t>mass * acceleration force multiplied by 4x laterally, and 2x longitudinally</t>
  </si>
  <si>
    <t>For example, a tractive battery that is 4 modules wide and 2 modules</t>
  </si>
  <si>
    <t>Design Suggestions To Pass The Rain Test</t>
  </si>
  <si>
    <t>mass of one module * acceleration * number of modules in a row.</t>
  </si>
  <si>
    <t>The SES will create a test load</t>
  </si>
  <si>
    <t>Include a mid-pack HVD.</t>
  </si>
  <si>
    <t>• don't worry about small differences in angle</t>
  </si>
  <si>
    <t>Design the Tractive Battery to be easily removable while wearing PPE.</t>
  </si>
  <si>
    <t>• aligned lat/long/vert as it is in the car</t>
  </si>
  <si>
    <t>Design the charger to connect while the Tractive Battery is in the car.</t>
  </si>
  <si>
    <t>• removed from the tractive battery container</t>
  </si>
  <si>
    <t>Include diagnostic cable connections.</t>
  </si>
  <si>
    <t>on an easily visible Low Voltage display.</t>
  </si>
  <si>
    <t>The SES is asking about the structure of a single module.</t>
  </si>
  <si>
    <t>Include a cell temperature display and other vital battery readings</t>
  </si>
  <si>
    <t>FEA is not accepted anywhere in the SES or Tech Inspection.</t>
  </si>
  <si>
    <t>Design Suggestions To Resolve A Red Car Situation Quickly</t>
  </si>
  <si>
    <t>Show arrangement of modules in container.</t>
  </si>
  <si>
    <t>Show airflow paths from each segment to ambient or relief valve.</t>
  </si>
  <si>
    <t>Include data sheets for fasteners and material properties.</t>
  </si>
  <si>
    <t>Show tractive battery in car, no holes toward driver.</t>
  </si>
  <si>
    <t>Doubled skin must repeat whole layup.
Scroll up if Layup Used blank.</t>
  </si>
  <si>
    <t>Other Welded</t>
  </si>
  <si>
    <t>Inner</t>
  </si>
  <si>
    <t>Outer</t>
  </si>
  <si>
    <t>Core</t>
  </si>
  <si>
    <t>Other Unwelded</t>
  </si>
  <si>
    <t>6061-T6 Welded</t>
  </si>
  <si>
    <t>6061-T6 Unwelded</t>
  </si>
  <si>
    <t>Steel Welded</t>
  </si>
  <si>
    <t>Steel Unwelded</t>
  </si>
  <si>
    <t>Material</t>
  </si>
  <si>
    <t>Match composite testing tabs and material list names.
Properties auto-populate.
No need to use "F.4.3 Composite" in the name.</t>
  </si>
  <si>
    <t>Motors, motor controllers, large HV wiring, fans motors and pumps, etc.</t>
  </si>
  <si>
    <t>If the Tractive Battery is damaged, then the object is non-crushable.</t>
  </si>
  <si>
    <t>Lightweight, thin bodywork or ducting, soft cooling tubes, individual small-gauge wiring, etc.</t>
  </si>
  <si>
    <t>If the Tractive Battery is not damaged, then the object is crushable.</t>
  </si>
  <si>
    <t>F.5.5.3</t>
  </si>
  <si>
    <t>Imagine crushing the object against the Tractive Battery.</t>
  </si>
  <si>
    <t>HOW TO TELL IF AN OBJECT IS CRUSHABLE</t>
  </si>
  <si>
    <t>F.10.1.5</t>
  </si>
  <si>
    <t>Side mounted batteries are at risk from front, side, rear impacts, and top impacts.</t>
  </si>
  <si>
    <t>A sidepod Tractive Battery location is strongly discouraged.</t>
  </si>
  <si>
    <t>A 25mm air gap between the driver and anything mounted on the Tractive Battery is required.</t>
  </si>
  <si>
    <t>create 25mm clearance to any tube or non-crushable object.</t>
  </si>
  <si>
    <t>On the sides and rear of an Tractive Battery in the typical location behind the driver,</t>
  </si>
  <si>
    <t>In the typical location behind the driver, we are concerned with side and rear impacts.</t>
  </si>
  <si>
    <t>IDEALLY, CHASSIS TUBES AND NON-CRUSHABLE ITEMS HAVE 25mm CLEARANCE TO ANY CELLS.</t>
  </si>
  <si>
    <t>For highly asymmetric packs, or more than 10 mounts: Right click and make a copy of this tab.</t>
  </si>
  <si>
    <t>Nearly identical mounts may be entered as highest offset, smallest brace.</t>
  </si>
  <si>
    <t>Identical mounts for multiple packs only need to be entered once.</t>
  </si>
  <si>
    <t>All mounts on an tractive battery, even if identical, need to be entered into the SES.</t>
  </si>
  <si>
    <t>F.10.5.8.b</t>
  </si>
  <si>
    <t>If the mount sticks out from the chassis, the mount itself has to attach to the chassis skin.</t>
  </si>
  <si>
    <t>Section 7: Mount attachment to chassis, same ideas as section 3.</t>
  </si>
  <si>
    <t>Section 6: Geometry to react bending moments, same ideas as Section 2.</t>
  </si>
  <si>
    <t>the underlying structure is not good engineering.</t>
  </si>
  <si>
    <t>reasonable steps for improvement. Designing a strong mount without paying attention to</t>
  </si>
  <si>
    <t>Chassis wall at chassis mount:</t>
  </si>
  <si>
    <t>placing one or more high load requirements in the middle of a span. And hopefully take any</t>
  </si>
  <si>
    <t>whether there could be a better location for their chassis-side mounts. Rather than randomly</t>
  </si>
  <si>
    <t>Chassis Mount to Chassis interface</t>
  </si>
  <si>
    <t>values if the rest of the design is reasonable. It was included to help student teams consider</t>
  </si>
  <si>
    <t>Section 5: For a tube frame section, a bending check on the tubes themselves.</t>
  </si>
  <si>
    <t>Welded inserts on the centerline of Size B tubes automatically meet 15kN requirements.</t>
  </si>
  <si>
    <t>How far does the mount stick out from the chassis at the point where the fastener is in shear?</t>
  </si>
  <si>
    <t>Same ideas as Section 1, just on the chassis side instead of the tractive battery side.</t>
  </si>
  <si>
    <t>Section 4: Main tractive battery fastener to chassis.</t>
  </si>
  <si>
    <t>Chassis mount sections are broken into four subsections.</t>
  </si>
  <si>
    <t>MAXIMUM OF TWO MOUNTS ON A CHASSIS TUBE BETWEEN TWO TRIANGULATED NODES.</t>
  </si>
  <si>
    <t>F.10.5.2.a</t>
  </si>
  <si>
    <t>Mount cross section on chassis surface:</t>
  </si>
  <si>
    <t>Tractive Battery skin at tractive battery mount:</t>
  </si>
  <si>
    <t>Tall packs will also have more difficulty passing the tilt test, IN.9.2.2.</t>
  </si>
  <si>
    <t>MOUNTS PROHIBITED ON SH, MHB, AND PORTIONS OF MH ABOVE LONGITUDINAL STRUCTURE.</t>
  </si>
  <si>
    <t>F.10.5.2.b</t>
  </si>
  <si>
    <t>MOUNT GEOMETRY - CHASSIS SIDE</t>
  </si>
  <si>
    <t>TRACTIVE BATTERY MOUNT :: Tractive Battery Skin interface</t>
  </si>
  <si>
    <t>Mounts may be bolted, bonded, welded, or continuous material. (AA100)</t>
  </si>
  <si>
    <t>https://engineeringlibrary.org/reference/beam-forces-moments-air-force-stress-manual</t>
  </si>
  <si>
    <t>If the mount sticks out from the tractive battery, the mount has to attach to the container.</t>
  </si>
  <si>
    <t>F.10.5.6-7</t>
  </si>
  <si>
    <t>Section 3: Mount attachment to the tractive battery container.</t>
  </si>
  <si>
    <t>gusset thickness parallel to the axis.</t>
  </si>
  <si>
    <t>Tube Length (L):</t>
  </si>
  <si>
    <t>Sufficient bending strength is needed for the fastener trying to move ALONG its axis,</t>
  </si>
  <si>
    <t>Acc Mount Tube second moment of inertia (I), Size B required:</t>
  </si>
  <si>
    <t>gusset thickness parallel to the shear plane.</t>
  </si>
  <si>
    <t>Ultimate Strength (Su):</t>
  </si>
  <si>
    <t>Sufficient bending strength is needed for the fastener trying to move around its axis,</t>
  </si>
  <si>
    <t>Number of chassis mounts on this tube:</t>
  </si>
  <si>
    <t>using the footprint of the mount on the skin.</t>
  </si>
  <si>
    <t>Chassis tube wall, Size B required:</t>
  </si>
  <si>
    <t>Mount cross section on tractive battery skin:</t>
  </si>
  <si>
    <t>Examples to the right show how to find the measurements for sections,</t>
  </si>
  <si>
    <t>IDEALLY, BATTERY AND CHASSIS MOUNTS HAVE THE LOWEST OFFSET AND BENDING POSSIBLE.</t>
  </si>
  <si>
    <t>MOUNT GEOMETRY - TRACTIVE BATTERY SIDE</t>
  </si>
  <si>
    <t>If the mount is sticking out, it has to have sufficient bending strength.</t>
  </si>
  <si>
    <t>Chassis type at mount:</t>
  </si>
  <si>
    <t>Section 2: Geometry to react bending moments.</t>
  </si>
  <si>
    <t>Thread pullout min(UTS)*face_thickness*pi()*minor_r^2:</t>
  </si>
  <si>
    <t>Also checked: fastener shear, pullout, and tearout from the tractive battery side.</t>
  </si>
  <si>
    <t>--Tearout--Mount shear*thickness*edge distance &gt;= Test Load:</t>
  </si>
  <si>
    <t>Any "between" measurement is where the mount is between two planes.</t>
  </si>
  <si>
    <t>--Pullout--Mount shear*thickness*perimeter &gt;= Test Load:</t>
  </si>
  <si>
    <t>minimum lever distance from the fastener shear plane to the module structure.</t>
  </si>
  <si>
    <t>--Shear--0.577*fasteners*UTS*pi*r^2 &gt;= Test Load:</t>
  </si>
  <si>
    <t xml:space="preserve">Any "outside" measurements count towards AA65, "Total Surface Offset", which is the </t>
  </si>
  <si>
    <t>--Pullout--Min total perimeter of washers or inserts on one surface:</t>
  </si>
  <si>
    <t xml:space="preserve"> "Outside" shows where the mount is sticking out. (In front, to the left, above, etc.)</t>
  </si>
  <si>
    <t>Fastener UTS:</t>
  </si>
  <si>
    <t>structure of the modules in the X, Y, and Z views?</t>
  </si>
  <si>
    <t>Threads in shear:</t>
  </si>
  <si>
    <t>Where the fastener is in shear, at the centerpoint, what is the minimum distance to the</t>
  </si>
  <si>
    <t>Fastener shear diameter:</t>
  </si>
  <si>
    <t>Changes section names.</t>
  </si>
  <si>
    <t>Chassis mount symmetry:</t>
  </si>
  <si>
    <t>Use 0 for internal hardpoints.</t>
  </si>
  <si>
    <t>Number of fasteners used (2x if in double shear):</t>
  </si>
  <si>
    <t>Battery mount symmetry:</t>
  </si>
  <si>
    <t>Section 1: Main tractive battery fastener location and fastener interaction with mount.</t>
  </si>
  <si>
    <t>F.10.5.6.b</t>
  </si>
  <si>
    <t>--Tearout--Minimum - Fastener spacing, edge, or corner distance:</t>
  </si>
  <si>
    <t>Test Load:</t>
  </si>
  <si>
    <t>Tractive Battery mount sections are broken into three subsections.</t>
  </si>
  <si>
    <t>From</t>
  </si>
  <si>
    <t>--Pullout--Face thickness, do not include core:</t>
  </si>
  <si>
    <t>Mounting Method:</t>
  </si>
  <si>
    <r>
      <t xml:space="preserve">corner attachment mounts is reduced compared to </t>
    </r>
    <r>
      <rPr>
        <b/>
        <sz val="11"/>
        <color theme="1"/>
        <rFont val="Calibri"/>
        <family val="2"/>
        <scheme val="minor"/>
      </rPr>
      <t>F.10.5.7</t>
    </r>
    <r>
      <rPr>
        <sz val="11"/>
        <color theme="1"/>
        <rFont val="Calibri"/>
        <family val="2"/>
        <scheme val="minor"/>
      </rPr>
      <t xml:space="preserve"> load based attachment. (K2)</t>
    </r>
  </si>
  <si>
    <t>Due to better moment reaction with mounts at all corners, the required test load for</t>
  </si>
  <si>
    <t>We encourage you to engineer the tractive battery and chassis for F.10.5.6 corner attachment.</t>
  </si>
  <si>
    <t>each</t>
  </si>
  <si>
    <t>Mass based min attachment number:</t>
  </si>
  <si>
    <t>F.10.5.7</t>
  </si>
  <si>
    <t>Start by imagining the modules as a block with planar surfaces.</t>
  </si>
  <si>
    <t>F.10.5.5</t>
  </si>
  <si>
    <t>Mount material (Tractive Battery skin if directly mounted):</t>
  </si>
  <si>
    <t>Corner attachment test load:</t>
  </si>
  <si>
    <t>F.10.5.6</t>
  </si>
  <si>
    <t>Or maybe it's an L-shape made of two rectangles.</t>
  </si>
  <si>
    <t>Total Surface Offset, zero for an internal hardpoint:</t>
  </si>
  <si>
    <t>Total tractive battery mass:</t>
  </si>
  <si>
    <r>
      <t xml:space="preserve">If it's not a rectangle, </t>
    </r>
    <r>
      <rPr>
        <b/>
        <sz val="11"/>
        <rFont val="Calibri"/>
        <family val="2"/>
        <scheme val="minor"/>
      </rPr>
      <t>structure may be added to make it rectangular</t>
    </r>
    <r>
      <rPr>
        <sz val="11"/>
        <rFont val="Calibri"/>
        <family val="2"/>
        <scheme val="minor"/>
      </rPr>
      <t>.</t>
    </r>
  </si>
  <si>
    <t>the left/right planes of the battery modules:</t>
  </si>
  <si>
    <t>Outside</t>
  </si>
  <si>
    <t>Total mass of all modules:</t>
  </si>
  <si>
    <t>Modules</t>
  </si>
  <si>
    <t>Most likely, all the modules in the tractive battery form a larger rectangle. (EXAMPLE K2)</t>
  </si>
  <si>
    <t>Offset from composite panel or radially from tube surface:</t>
  </si>
  <si>
    <t>the top/bottom planes of the battery modules:</t>
  </si>
  <si>
    <t>Most likely, your modules are basically rectangular.</t>
  </si>
  <si>
    <t>Review sections below: mounts per tube, bending if fastener shear is offset.</t>
  </si>
  <si>
    <t>the front/rear planes of the  battery modules:</t>
  </si>
  <si>
    <t>the front/rear planes of the battery modules:</t>
  </si>
  <si>
    <t>For tractive battery mounting, the SES considers the modules as one solid block.</t>
  </si>
  <si>
    <t>F.10.5.6.a</t>
  </si>
  <si>
    <t>Intersection of fastener axis and fastener shear plane.</t>
  </si>
  <si>
    <t>TRACTIVE BATTERY CONTAINER WALL:</t>
  </si>
  <si>
    <t>TRACTIVE BATTERY MOUNTS MAY NOT BE ON UNSUPPORTED WALL OR FLOOR SECTIONS.</t>
  </si>
  <si>
    <t>AND A MODULE OR OTHER STRUCTURE.</t>
  </si>
  <si>
    <t>Clear entry cells if unused.</t>
  </si>
  <si>
    <t>CHASSIS MOUNT: Where fastener passes through to Tractive Battery Mount</t>
  </si>
  <si>
    <t>TRACTIVE BATTERY MOUNT: Where fastener passes through to Chassis Mount</t>
  </si>
  <si>
    <t>TRACTIVE BATTERY CONTAINER FLOOR:</t>
  </si>
  <si>
    <t>THE CONTAINER WALL OR FLOOR NEEDS TO BE SANDWICHED BETWEEN A MOUNT</t>
  </si>
  <si>
    <t>Chassis Mount 5</t>
  </si>
  <si>
    <t>Tractive Battery Mount 5</t>
  </si>
  <si>
    <t>Configuration</t>
  </si>
  <si>
    <t>For Overnight Storage container.</t>
  </si>
  <si>
    <t>25mm gap to side, rear, driver.</t>
  </si>
  <si>
    <t>Total X/Y/Z dimensions of Battery assembly.</t>
  </si>
  <si>
    <t>SEE GUIDANCE IMAGES IN COLUMN DR</t>
  </si>
  <si>
    <t>Show mounts relative to module structures.</t>
  </si>
  <si>
    <t>Identify mounts by corresponding number / corner name.</t>
  </si>
  <si>
    <t>Include fastener data sheets.</t>
  </si>
  <si>
    <t>Show tractive battery / frame with all mounts.</t>
  </si>
  <si>
    <t>SEE GUIDANCE IMAGES TO THE RIGHT IN COLUMN DR</t>
  </si>
  <si>
    <t>in the SES or Tech Inspection.</t>
  </si>
  <si>
    <t>FEA is not accepted anywhere</t>
  </si>
  <si>
    <t>MATERIAL LIST IS LINKED TO THE MODULES AND CONTAINER TAB.</t>
  </si>
  <si>
    <t>F.4.3.2-3 comparison:</t>
  </si>
  <si>
    <t>Ultimate Tensile Strength (S):</t>
  </si>
  <si>
    <t>F.3.4.2a</t>
  </si>
  <si>
    <t>Outer Diameter / Panel Thickness:</t>
  </si>
  <si>
    <t>I_vertical</t>
  </si>
  <si>
    <t>Flat h or L</t>
  </si>
  <si>
    <t>Car centerline composite second moment (I_vertical):</t>
  </si>
  <si>
    <t>Car centerline composite cross sectional area (skin only, no core):</t>
  </si>
  <si>
    <t>OPTION - Second Moment, Surpassing Flat Panel, CLEAR CELLS IF NOT USED</t>
  </si>
  <si>
    <t>Minimum Front View Measurement:</t>
  </si>
  <si>
    <t>Type SES Tab Name Of Layup Used:</t>
  </si>
  <si>
    <t>Quick Release must pass entirely through front bulkhead and AIP.</t>
  </si>
  <si>
    <t>Size C Steel Tubes Replaced:</t>
  </si>
  <si>
    <t>Composite Diagonal:</t>
  </si>
  <si>
    <t>F.8.2.3.d</t>
  </si>
  <si>
    <t>Show fastener UTS source / conversion.</t>
  </si>
  <si>
    <t>Bond shear area:</t>
  </si>
  <si>
    <t>Total bond width including both sides of the Front Hoop:</t>
  </si>
  <si>
    <t>Lap joint strength:</t>
  </si>
  <si>
    <t>Bulkhead Panel Properties</t>
  </si>
  <si>
    <t>Front Hoop Lamination:</t>
  </si>
  <si>
    <t>F.7.3.3</t>
  </si>
  <si>
    <t>Fastener Shear Dialogue.</t>
  </si>
  <si>
    <t>Skin shear strength:</t>
  </si>
  <si>
    <t>Show total number of fasteners for</t>
  </si>
  <si>
    <t>Skin shear area - centerline x 1 thickness:</t>
  </si>
  <si>
    <t>4*S_1*I_1/r &lt;= 4*(S_2*I_2+S_3*I_3)/r:</t>
  </si>
  <si>
    <t>Laminate thickness:</t>
  </si>
  <si>
    <t>S_1*A_1 &lt;= S_2*A_2+S_3*A_3:</t>
  </si>
  <si>
    <t>AIP Perimeter Length:</t>
  </si>
  <si>
    <t xml:space="preserve"> E_1*I_1 &lt;= E_2*I_2+E_3*I_3:</t>
  </si>
  <si>
    <t>Skin used:</t>
  </si>
  <si>
    <t>Additive second moment of inertia (I):</t>
  </si>
  <si>
    <t>entirely outside / below the front bulkhead.</t>
  </si>
  <si>
    <t>Type SES Tab Name Of Enclosing Layup Used:</t>
  </si>
  <si>
    <t>Additive cross section (A):</t>
  </si>
  <si>
    <t>https://www.aboutcivil.org/simply-supported-UDL-beam-formulas-bending-moment-equations.html</t>
  </si>
  <si>
    <t>Fig. 3-4:</t>
  </si>
  <si>
    <t>Does the AIP form the front bulkhead of the monocoque?</t>
  </si>
  <si>
    <t>Laminated AIP to composite Front Bulkhead</t>
  </si>
  <si>
    <t>Minimum FB wall thickness:</t>
  </si>
  <si>
    <t>Front view, show the front wing and mounts are</t>
  </si>
  <si>
    <t>F.8.3.1.b</t>
  </si>
  <si>
    <t>Flat (h)</t>
  </si>
  <si>
    <t>to</t>
  </si>
  <si>
    <t>Diagonal</t>
  </si>
  <si>
    <t>AI plate deformation:</t>
  </si>
  <si>
    <t>Post crush displacement, demonstrating any springback:</t>
  </si>
  <si>
    <t>Calculated bond strength:</t>
  </si>
  <si>
    <t>Diagonal, AIP, and FB material must be entered in cells J57, J59, T37, AN35, and AN37.</t>
  </si>
  <si>
    <t>Maximum crushed displacement:</t>
  </si>
  <si>
    <t>Minimum bond area:</t>
  </si>
  <si>
    <t>F.3.4.2.a</t>
  </si>
  <si>
    <t>Dates of tests:</t>
  </si>
  <si>
    <t>50% adhesive reduction for safety factor:</t>
  </si>
  <si>
    <t>Thickness of panel:</t>
  </si>
  <si>
    <t>Horizontal Panel Properties</t>
  </si>
  <si>
    <t>tube is welded or bonded to the AIP. Round tubes may not be welded or bonded to the AIP.</t>
  </si>
  <si>
    <t>Name of Test Facility:</t>
  </si>
  <si>
    <t>Minimum shear / peel strength of adhesive:</t>
  </si>
  <si>
    <t>If a front bulkhead or removable panel with no openings is not feasible, preferably a square</t>
  </si>
  <si>
    <t>Type of test used?:</t>
  </si>
  <si>
    <t>What is the brand name of the adhesive?</t>
  </si>
  <si>
    <t>The structure must go across the entire front bulkhead opening on the diagonal.</t>
  </si>
  <si>
    <t>Is there an opening in the Front Bulkhead?</t>
  </si>
  <si>
    <t>F.8.2.3.c</t>
  </si>
  <si>
    <t>Monocoque teams should install diagonals with 2 * 30kN attachment to reduce testing.</t>
  </si>
  <si>
    <t>F.8.4.3.a</t>
  </si>
  <si>
    <t>Bonding AIP to composite Front Bulkhead</t>
  </si>
  <si>
    <t>F.7.2.2</t>
  </si>
  <si>
    <t>Tube frame teams should weld a diagonal to the Front Bulkhead.</t>
  </si>
  <si>
    <t xml:space="preserve">Split the data following the IA test for the IA sections above and the 120kN test below. </t>
  </si>
  <si>
    <t>Peak deceleration remains &lt;=  40g:</t>
  </si>
  <si>
    <t>Teams may use a crushed attenuator of the version installed on the car to test a composite AIP.</t>
  </si>
  <si>
    <t>F.8.8.2.a</t>
  </si>
  <si>
    <t>Vertical Panel Properties</t>
  </si>
  <si>
    <t>Peak Attenuator Force:</t>
  </si>
  <si>
    <t>F.8.2.3.b</t>
  </si>
  <si>
    <t>Composite Panel Height:</t>
  </si>
  <si>
    <t>IA Right</t>
  </si>
  <si>
    <t>IA Left</t>
  </si>
  <si>
    <t>IA Top</t>
  </si>
  <si>
    <t>IA Bottom</t>
  </si>
  <si>
    <t>Composite AIP 120kN Physical Test</t>
  </si>
  <si>
    <t>Both of these will affect AI plate behavior, which is a critical part of the test.</t>
  </si>
  <si>
    <t>Safety Factor, Perimeter Shear:</t>
  </si>
  <si>
    <t>Difficult to quantify stiffness to match to monocoque bulkhead.</t>
  </si>
  <si>
    <t>Minimum - Fastener spacing, edge, or corner distance:</t>
  </si>
  <si>
    <t>Perimeter Shear Stress, 120kN Load:</t>
  </si>
  <si>
    <t>Difficult to match monocoque bulkhead front shape with or without cutouts.</t>
  </si>
  <si>
    <t>Backing plate perimeter on bulkhead:</t>
  </si>
  <si>
    <t>Front Bulkhead Width:</t>
  </si>
  <si>
    <t>Front Wing Mount Limit:</t>
  </si>
  <si>
    <t>UTS (S) / Max Stress = Safety Factor, Bending:</t>
  </si>
  <si>
    <t>Critical</t>
  </si>
  <si>
    <t>F.3.5</t>
  </si>
  <si>
    <t>Steel tubes with no composite bulkhead.</t>
  </si>
  <si>
    <t>Not accepted:</t>
  </si>
  <si>
    <t>Backing plate thickness:</t>
  </si>
  <si>
    <t>Fasteners per backing plate:</t>
  </si>
  <si>
    <t>Front Bulkhead Height:</t>
  </si>
  <si>
    <t>Max Bending * Max y / I = Max Stress, Horizontal:</t>
  </si>
  <si>
    <t>Insert Perimeter on bulkhead:</t>
  </si>
  <si>
    <t>Fasteners per insert:</t>
  </si>
  <si>
    <t>Max Bending * Max y / I = Max Stress, Vertical:</t>
  </si>
  <si>
    <t>Make sure to have very good bonding or laminating between the tubes and bulkhead.</t>
  </si>
  <si>
    <t>3c</t>
  </si>
  <si>
    <t>Max Bending Moment, Horizontal (120kN Partial UDL):</t>
  </si>
  <si>
    <t>J</t>
  </si>
  <si>
    <t>Energy absorption check:</t>
  </si>
  <si>
    <t>This will affect the bulkhead behavior.</t>
  </si>
  <si>
    <t>3b</t>
  </si>
  <si>
    <t>Calculation math other than fastener shear may be entered as an image.</t>
  </si>
  <si>
    <t>Max Bending Moment, Vertical (120kN Partial UDL):</t>
  </si>
  <si>
    <t>F.8.3.1</t>
  </si>
  <si>
    <t>Energy absorbed &gt;= 7350J:</t>
  </si>
  <si>
    <t>F.8.8.2b</t>
  </si>
  <si>
    <t>Can the steel tubes match the thickness and stiffness of the FBHS?</t>
  </si>
  <si>
    <t>3a</t>
  </si>
  <si>
    <t>Keep wing mounts outside and behind the Front Bulkhead in Front View.</t>
  </si>
  <si>
    <t>F.8.6.2.b</t>
  </si>
  <si>
    <t>Average attenuator only deceleration &lt;= 20g:</t>
  </si>
  <si>
    <t>Steel tube perimeter replicating FBHS under underneath a flat, same shape, bulkhead layup.</t>
  </si>
  <si>
    <t>Option 3</t>
  </si>
  <si>
    <t>The front wing and mounts must have a path around or below the Front Bulkhead.</t>
  </si>
  <si>
    <t>F.8.6.2.a</t>
  </si>
  <si>
    <t>Average attenuator force:</t>
  </si>
  <si>
    <t>Washer/bolt perimeter:</t>
  </si>
  <si>
    <t>Fasteners per washer:</t>
  </si>
  <si>
    <t>Thin, non-structural nosecones, attachment tabs, tires, and fastener ends are ignored.</t>
  </si>
  <si>
    <t>Peak attenuator only deceleration &lt;= 40g:</t>
  </si>
  <si>
    <t>This is fully composite, but hopefully easier, faster, and less expensive to make.</t>
  </si>
  <si>
    <t>Diagonal Size C:</t>
  </si>
  <si>
    <t>Front Bulkhead Tubes Replaced Size B:</t>
  </si>
  <si>
    <t>Nothing should be in front of the AIP in front view except the IA.</t>
  </si>
  <si>
    <t>F.8.6.1</t>
  </si>
  <si>
    <t>Second moment of inertia I, Horizontal:</t>
  </si>
  <si>
    <t>Diagonal Minimum Tube:</t>
  </si>
  <si>
    <t>Peak attenuator force:</t>
  </si>
  <si>
    <t>F.8.8.2a</t>
  </si>
  <si>
    <t>Most monocoques have an tapered nose and rounded corners, which this might eliminate.</t>
  </si>
  <si>
    <t>2b</t>
  </si>
  <si>
    <t>Front Bulkhead Construction:</t>
  </si>
  <si>
    <t>F.7.2</t>
  </si>
  <si>
    <t>Second moment of inertia I, Vertical:</t>
  </si>
  <si>
    <t>Steel</t>
  </si>
  <si>
    <t>This could be made before the mold is cut, or off the previous year's mold.</t>
  </si>
  <si>
    <t>2a</t>
  </si>
  <si>
    <t>Minimum Required Impact Attenuator Width:</t>
  </si>
  <si>
    <t>A flat bulkhead-profile layup, with perpendicular FBHS layup segments below the rear face.</t>
  </si>
  <si>
    <t>Option 2</t>
  </si>
  <si>
    <t>Minimum Required Impact Attenuator Height:</t>
  </si>
  <si>
    <t>Diagonal Tube, Attenuator Test, or Composite</t>
  </si>
  <si>
    <t>F.8.4.3</t>
  </si>
  <si>
    <r>
      <rPr>
        <b/>
        <sz val="11"/>
        <rFont val="Calibri"/>
        <family val="2"/>
        <scheme val="minor"/>
      </rPr>
      <t>INCORRECT:</t>
    </r>
    <r>
      <rPr>
        <sz val="11"/>
        <rFont val="Calibri"/>
        <family val="2"/>
        <scheme val="minor"/>
      </rPr>
      <t xml:space="preserve"> Final_force*final_displacement, or negative energy slope when there is positive force.</t>
    </r>
  </si>
  <si>
    <t>Top Edge of FB to Top Edge of IA:</t>
  </si>
  <si>
    <t>Do not assume steps are identical. Use similar procedure for average force.</t>
  </si>
  <si>
    <t>This is the best test of the monocoque itself, if we are concerned about the FB.</t>
  </si>
  <si>
    <t>Composite Panel Width:</t>
  </si>
  <si>
    <t>Make sure to use stepwise integration: current_force*(current_disp-prev_disp)+previous_total</t>
  </si>
  <si>
    <t>Or pull a tool of last year's car, if the nose will be the same.</t>
  </si>
  <si>
    <t>1b</t>
  </si>
  <si>
    <t>The impact attenuator must absorb at least 7350J. Springback may be ignored.</t>
  </si>
  <si>
    <t>Maybe use last year's mold, often shared between the two years.</t>
  </si>
  <si>
    <t>1a</t>
  </si>
  <si>
    <t>Design the mold to layup and pull the front 2" off.</t>
  </si>
  <si>
    <t>Option 1</t>
  </si>
  <si>
    <t>Mount length (L):</t>
  </si>
  <si>
    <t>Front Bulkhead Outside To Outside Width:</t>
  </si>
  <si>
    <t>Peaks above 40g must not be seen after the application of specific filtering. See rule.</t>
  </si>
  <si>
    <t>F.8.8.8.b</t>
  </si>
  <si>
    <t>Mount thickness (B):</t>
  </si>
  <si>
    <t>See diagrams: EV Acc tab AY28-BI28</t>
  </si>
  <si>
    <t>Front Bulkhead Outside to Outside Height:</t>
  </si>
  <si>
    <t>Average deceleration from a dynamic test must be calculated from raw, unfiltered data.</t>
  </si>
  <si>
    <t>F.8.8.8.a</t>
  </si>
  <si>
    <t>Layups must match the car presented at competition.</t>
  </si>
  <si>
    <t>Mount cross section on tube surface:</t>
  </si>
  <si>
    <t>IA to AI plate mounting method:</t>
  </si>
  <si>
    <t>F.8.5.2</t>
  </si>
  <si>
    <t>All calculated values must be based on a mass of 300kg and an initial velocity of 7m/s.</t>
  </si>
  <si>
    <t>F.8.8.2.b</t>
  </si>
  <si>
    <t>Monocoque teams need to test a replica of the first 50mm+ of the full chassis.</t>
  </si>
  <si>
    <t>F.8.8.6.bc</t>
  </si>
  <si>
    <t>Maximum Fastener centerline offset from tube surface:</t>
  </si>
  <si>
    <t>F.8.5.6.a</t>
  </si>
  <si>
    <t>Locate AI bolts through FB tube inserts or on tabs:</t>
  </si>
  <si>
    <t>Ground clearance under lowest part of Lower SIS, setup ride height:</t>
  </si>
  <si>
    <t>Composite AI Equivalence:</t>
  </si>
  <si>
    <t>F.8.3.2</t>
  </si>
  <si>
    <t>Impact Attenuator Type:</t>
  </si>
  <si>
    <t>F.8.4.1</t>
  </si>
  <si>
    <t>F.8.8.6.d</t>
  </si>
  <si>
    <t>Spacer tubes may be vertical, and wall thickness is not critical.</t>
  </si>
  <si>
    <t>Composite Anti Intrusion:</t>
  </si>
  <si>
    <t>Crushed attenuator height:</t>
  </si>
  <si>
    <t>Spacer tubes should be located at the corners where FBHS tubes attach.</t>
  </si>
  <si>
    <t>The Anti Intrusion plate must be spaced at least 50mm away from the test rig surface.</t>
  </si>
  <si>
    <t>A quick release AIP attachment must not be removable with less force than standard bolt shear.</t>
  </si>
  <si>
    <t>Dynamic tests may not be performed by students.</t>
  </si>
  <si>
    <t>F.8.8.7.b</t>
  </si>
  <si>
    <t>The dimensions, tube sizes, and location of the Impact Attenuator must match the chassis FB.</t>
  </si>
  <si>
    <t xml:space="preserve">In any direction, while the lock is engaged: </t>
  </si>
  <si>
    <t>Show F.8.3.4 120kN equivalence from F.4.3.1 laminate testing.</t>
  </si>
  <si>
    <t>F.8.3.2.b</t>
  </si>
  <si>
    <t>Composite Impact Attenuators require an annual dynamic test.</t>
  </si>
  <si>
    <t>F.8.8.7.a</t>
  </si>
  <si>
    <t>Tube frame teams need to build a replica of their front bulkhead.</t>
  </si>
  <si>
    <t>Front Bulkhead Minimum Tube:</t>
  </si>
  <si>
    <t>Quick release anti-intrusion attachments must be rigidly lockable.</t>
  </si>
  <si>
    <t>with the load distributed over the 200 mm x 100mm minimum IA area.</t>
  </si>
  <si>
    <t>Custom Impact Attenuators require an annual physical test.</t>
  </si>
  <si>
    <t>F.8.8.5</t>
  </si>
  <si>
    <t>Be physically tested on a replica bulkhead up to 120kN,</t>
  </si>
  <si>
    <t>F.8.3.2.a</t>
  </si>
  <si>
    <t>AIP to FB Attachment:</t>
  </si>
  <si>
    <t>F.8.2.2</t>
  </si>
  <si>
    <t>The attenuator must be laterally centered on the front bulkhead.</t>
  </si>
  <si>
    <t>F.8.5.7</t>
  </si>
  <si>
    <t xml:space="preserve">AI plates made of any material besides steel or aluminum must either: </t>
  </si>
  <si>
    <t>A Standard Honeycomb with a FB diagonal does not require an annual physical test.</t>
  </si>
  <si>
    <t>F.8.4.2.b</t>
  </si>
  <si>
    <t>F.6.1</t>
  </si>
  <si>
    <t>The lower leading edge of the attenuator must be &lt;=175mm above the reference point.</t>
  </si>
  <si>
    <t>A Standard Honeycomb Attenuator must be oriented 200mm horizontally.</t>
  </si>
  <si>
    <t>F.8.4.2.a</t>
  </si>
  <si>
    <t>the front bulkhead layup.</t>
  </si>
  <si>
    <t>Impact Attenuator And / Or Wing Failure Test</t>
  </si>
  <si>
    <t>F.8.8.6.c</t>
  </si>
  <si>
    <t xml:space="preserve">If the AIP does not meet FB equivalence, it may be fully enclosed in a monocoque in front of </t>
  </si>
  <si>
    <t>Multiple layers of honeycomb require pre-crushed bond on both sides of a plate between each layer.</t>
  </si>
  <si>
    <t>Steel: 1.5mm (0.060in), Aluminum: 4.0mm (0.157in):</t>
  </si>
  <si>
    <t>Otherwise, a diagonal or an annual physical test will be required.</t>
  </si>
  <si>
    <t>An integrated composite AIP may also qualify as the monocoque front bulkhead.</t>
  </si>
  <si>
    <t>F.8.3</t>
  </si>
  <si>
    <t>No wall wetting may be factored into the bond area. Use a calculation of pre-crushed area.</t>
  </si>
  <si>
    <t>Anti-Intrusion Plate (AI) material:</t>
  </si>
  <si>
    <t>F.8.2.1</t>
  </si>
  <si>
    <t xml:space="preserve">The outside edges of the Bulkhead must be no more than 25mm (1in) from the foam. </t>
  </si>
  <si>
    <t>Bonding is legal for composite bulkheads with no openings. The entire surface must be bonded.</t>
  </si>
  <si>
    <t>Honeycomb attenuators must be glued on a pre-crushed side. Do not count area of holes.</t>
  </si>
  <si>
    <t xml:space="preserve">A Standard Foam Attenuator may be oriented horizontally or vertically. </t>
  </si>
  <si>
    <r>
      <t xml:space="preserve">automatically meet the 15kN load requirement. </t>
    </r>
    <r>
      <rPr>
        <b/>
        <sz val="11"/>
        <rFont val="Calibri"/>
        <family val="2"/>
        <scheme val="minor"/>
      </rPr>
      <t>The centerline method is strongly preferred.</t>
    </r>
  </si>
  <si>
    <t>the AI plate deflects less than 25mm without a diagonal.</t>
  </si>
  <si>
    <t>Anti Intrusion Plates bolted through welded inserts on the centerline of Size B tubes</t>
  </si>
  <si>
    <t>The entire attenuator face must be bonded with adhesive suitable for both materials.</t>
  </si>
  <si>
    <t>Teams may use quasi-static or dynamic testing on the Impact Attenuator tab to prove</t>
  </si>
  <si>
    <t>F.8.4.3.b</t>
  </si>
  <si>
    <t>The tested IA must be attached to a structurally representative section of the chassis.</t>
  </si>
  <si>
    <t>F.8.8.6.b</t>
  </si>
  <si>
    <t>A welded AIP must reach tube centerlines. Any other AIP must match the bulkhead perimeter.</t>
  </si>
  <si>
    <t>A 25mm gap is required between the AIP + FB + Diagonal and the pedal assembly.</t>
  </si>
  <si>
    <t>F.8.6.3</t>
  </si>
  <si>
    <t>Foam and honeycomb attenuators must be bonded to the AIP.</t>
  </si>
  <si>
    <t>Physical Tests</t>
  </si>
  <si>
    <t>Physical Test Fixture Guidance</t>
  </si>
  <si>
    <t>AIP and Diagonal Attachment</t>
  </si>
  <si>
    <t>Front Bulkhead, Composite Diagonal</t>
  </si>
  <si>
    <t>IA Attachment, Wing Detachment</t>
  </si>
  <si>
    <t>Anti-Intrusion Plate</t>
  </si>
  <si>
    <t>Attenuator and Diagonal</t>
  </si>
  <si>
    <t>Additional images or calculations may be placed below each section.</t>
  </si>
  <si>
    <t>If additional images are necessary, they may be placed below each section.</t>
  </si>
  <si>
    <t>Provide IA receipt and material properties documents above or below.</t>
  </si>
  <si>
    <t>F.5.5.2</t>
  </si>
  <si>
    <t>F.8.7.3</t>
  </si>
  <si>
    <t>FB compares the minimum horizontal or vertical panel to two tubes (plus diagonal if required.)</t>
  </si>
  <si>
    <t>https://www.fsaeonline.com/cdsweb/rqa/ViewFAQ.aspx?faqnum=368</t>
  </si>
  <si>
    <t>Include calculation of bond area.</t>
  </si>
  <si>
    <t>(if not already on 3-Point test tab)</t>
  </si>
  <si>
    <t>(c.) IA / AIP Force Displacement Curve</t>
  </si>
  <si>
    <t>Technical Inspection.</t>
  </si>
  <si>
    <t>usually &lt;50% of the face.</t>
  </si>
  <si>
    <t>(c.) Composite Material Receipts</t>
  </si>
  <si>
    <t>(F.8.7.6.d)</t>
  </si>
  <si>
    <t>Pedal attachments preferably &gt;25mm behind FB.</t>
  </si>
  <si>
    <t>(if not using standard fastener shear)</t>
  </si>
  <si>
    <t>Tested items must be presented during</t>
  </si>
  <si>
    <t>Even with precrush, honeycomb bond area is</t>
  </si>
  <si>
    <t xml:space="preserve">which shows the deflection was less than 25.4mm </t>
  </si>
  <si>
    <t>height, depth, and moment of inertia.</t>
  </si>
  <si>
    <t>(e.) Other Wing Detachment Calculations</t>
  </si>
  <si>
    <t>Indicate selected value, include units conversion</t>
  </si>
  <si>
    <t>permanently marked with the date.</t>
  </si>
  <si>
    <t>Show 25mm gap to pedal assembly.</t>
  </si>
  <si>
    <t>Do not count holes as part of the area.</t>
  </si>
  <si>
    <t>(b. ) IA, Anti-Intrusion Plate after the IA test (F.8.7.4.d)</t>
  </si>
  <si>
    <t>Show skin and core thickness,</t>
  </si>
  <si>
    <t xml:space="preserve">(b.) Adhesive Material Properties - </t>
  </si>
  <si>
    <t>Annually tested items must be</t>
  </si>
  <si>
    <t>Shear Dimensions</t>
  </si>
  <si>
    <t>Su</t>
  </si>
  <si>
    <t>at least 50mm from any rigid structure (F.8.7.6.c)</t>
  </si>
  <si>
    <t>Front Bulkhead CAD with dimensions required.</t>
  </si>
  <si>
    <t>(d.) Wing Detachment Material Properites</t>
  </si>
  <si>
    <t>Critical Steel Comparison</t>
  </si>
  <si>
    <t>(a.) Standard Impact Attenuator Receipt</t>
  </si>
  <si>
    <t>Su-Weld</t>
  </si>
  <si>
    <t>Force</t>
  </si>
  <si>
    <t>Disp.</t>
  </si>
  <si>
    <t>Weighted</t>
  </si>
  <si>
    <t>(F.8.7.4.d) which also shows the method of spacing AIP</t>
  </si>
  <si>
    <t>Insert measurement of IA front top edge height.</t>
  </si>
  <si>
    <t>Insert Pictures - continued:</t>
  </si>
  <si>
    <t>Sy-Weld</t>
  </si>
  <si>
    <t>Insert Pictures - may be added left or below:</t>
  </si>
  <si>
    <t>S_Ultimate</t>
  </si>
  <si>
    <t>MAX</t>
  </si>
  <si>
    <t>AVERAGE</t>
  </si>
  <si>
    <t xml:space="preserve">which also shows the method of spacing AIP </t>
  </si>
  <si>
    <t>S_Yield</t>
  </si>
  <si>
    <t xml:space="preserve">(a.) IA and FB test fixture before the test (F.8.7.4.d) </t>
  </si>
  <si>
    <t>the data at a lower frequency.</t>
  </si>
  <si>
    <t xml:space="preserve">number of datapoints. </t>
  </si>
  <si>
    <t>Insert Test Pictures - may be added below:</t>
  </si>
  <si>
    <t>It is acceptable to resample</t>
  </si>
  <si>
    <t>at a lower frequency to reduce the</t>
  </si>
  <si>
    <t>data from test below:</t>
  </si>
  <si>
    <t>It is acceptable to resample the data</t>
  </si>
  <si>
    <t>6061-T6</t>
  </si>
  <si>
    <t>Paste in FRONT WING ONLY</t>
  </si>
  <si>
    <t>Paste in COMPOSITE AIP</t>
  </si>
  <si>
    <t>Paste in IA data from test below:</t>
  </si>
  <si>
    <t>E, Sy, Su, Sy-Weld, Su-Weld</t>
  </si>
  <si>
    <t>may not need inserts for EQ.</t>
  </si>
  <si>
    <t xml:space="preserve">Oversized tubes with holes </t>
  </si>
  <si>
    <t>4*Su_1*I_1/r &lt;= 4*Su_1*(I_2+I_3)/r:</t>
  </si>
  <si>
    <t>4*Su_1*I_1/r &lt;= 4*(Su_2*I_2+Su_1*I_3)/r:</t>
  </si>
  <si>
    <t>Su_1*A_1 &lt;= Su_2*A_2 + Su_1*A_3:</t>
  </si>
  <si>
    <t>Ultimate</t>
  </si>
  <si>
    <t>make a copy of this tab.</t>
  </si>
  <si>
    <t>Sy_1*A_1 &lt;= Sy_2*A_2 + Sy_1*A_3:</t>
  </si>
  <si>
    <t>Yield</t>
  </si>
  <si>
    <t xml:space="preserve">combinations are used, </t>
  </si>
  <si>
    <t xml:space="preserve"> E_1*I_1 &lt;= E_2*I_2  +  E_1*I_3:</t>
  </si>
  <si>
    <t xml:space="preserve">If more than 5 tube / insert </t>
  </si>
  <si>
    <t>Welded Ultimate Strength (Su):</t>
  </si>
  <si>
    <t>Welded Yield Strength (Sy):</t>
  </si>
  <si>
    <t>to be calculated once.</t>
  </si>
  <si>
    <t>Unwelded Ultimate Strength (Su):</t>
  </si>
  <si>
    <t xml:space="preserve">on the chassis, but only need </t>
  </si>
  <si>
    <t>Unwelded Yield Strength (Sy):</t>
  </si>
  <si>
    <t xml:space="preserve">identified everywhere used </t>
  </si>
  <si>
    <t>F.3.5.3</t>
  </si>
  <si>
    <t xml:space="preserve">combinations need to be </t>
  </si>
  <si>
    <t>Insert area moment of inertia (I_2):</t>
  </si>
  <si>
    <t xml:space="preserve">Identical tube / insert </t>
  </si>
  <si>
    <t>Insert cross sectional area (A_2):</t>
  </si>
  <si>
    <t>Insert wall (OD - major dia for internal thread):</t>
  </si>
  <si>
    <t>F.3.4.3.b</t>
  </si>
  <si>
    <t>Clear all entry boxes.</t>
  </si>
  <si>
    <t>Insert outer diameter:</t>
  </si>
  <si>
    <t>No holes over 4mm:</t>
  </si>
  <si>
    <t>Tube with Hole area moment of inertia (I_3):</t>
  </si>
  <si>
    <t>-or-</t>
  </si>
  <si>
    <t>Tube with Hole cross sectional area (A_3):</t>
  </si>
  <si>
    <t>F.3.4.3</t>
  </si>
  <si>
    <t>All entries filled out correctly.</t>
  </si>
  <si>
    <t>-</t>
  </si>
  <si>
    <t>Tube second moment of inertia (I_1):</t>
  </si>
  <si>
    <t>For EQ:</t>
  </si>
  <si>
    <t>Tube cross sectional area (A_1):</t>
  </si>
  <si>
    <t>Original tube:</t>
  </si>
  <si>
    <t>Material:</t>
  </si>
  <si>
    <t>Other AL</t>
  </si>
  <si>
    <t>Insert</t>
  </si>
  <si>
    <t>Tube</t>
  </si>
  <si>
    <t>Welded Sy, Su</t>
  </si>
  <si>
    <t>+</t>
  </si>
  <si>
    <t>Tube With Hole</t>
  </si>
  <si>
    <t>Unwelded E, Sy, Su</t>
  </si>
  <si>
    <t>Welded Tube Insert</t>
  </si>
  <si>
    <t>Please show the source of each area and MOI measurement.</t>
  </si>
  <si>
    <t>interrupt any required tubes?</t>
  </si>
  <si>
    <t>members are located.</t>
  </si>
  <si>
    <t>Does the steering rack</t>
  </si>
  <si>
    <t>Also show in context where removable</t>
  </si>
  <si>
    <t>Tractive Battery:</t>
  </si>
  <si>
    <t>Welded Tube Insert with dimensions.</t>
  </si>
  <si>
    <t>AIP Inserts:</t>
  </si>
  <si>
    <t>Driver Harness:</t>
  </si>
  <si>
    <t>in F.3.2.1 required tubes?</t>
  </si>
  <si>
    <t>Any holes over 4mm drilled</t>
  </si>
  <si>
    <t>along required tubes?</t>
  </si>
  <si>
    <t xml:space="preserve">Any removable members </t>
  </si>
  <si>
    <t>Minimum edge::diameter ratio &gt;=1.5:</t>
  </si>
  <si>
    <t>Hole diameter / fastener size:</t>
  </si>
  <si>
    <t>Dimensions shown above from the edges of the holes to the end of each tube/tab &gt;=1.5 x diameter.</t>
  </si>
  <si>
    <t>Any bolted non-suspension member must have an edge::distance ratio &gt;=1.5.</t>
  </si>
  <si>
    <t>Sleeved butt joints require 4X pins or fasteners &gt;= 6mm Grade 9.8 (1/4in Grade 8).</t>
  </si>
  <si>
    <t>F.5.12.7</t>
  </si>
  <si>
    <t>Double lug joints require a pin or fastener &gt;= 10mm Grade 9.8 (3/8in Grade 8).</t>
  </si>
  <si>
    <t>F.5.12.5</t>
  </si>
  <si>
    <t>Double lug joints must include caps &gt;=4.5mm (0.177in) thickness on tabs at both ends.</t>
  </si>
  <si>
    <t>F.5.12.4</t>
  </si>
  <si>
    <t>Inserts are not mandatory for outside sleeves and lugs for removable tubing.</t>
  </si>
  <si>
    <t>All fasteners for removable tubing require crush bushings through the tubes.</t>
  </si>
  <si>
    <t>F.5.3.1</t>
  </si>
  <si>
    <t>Bolted Connection:</t>
  </si>
  <si>
    <t>F.5.12.2</t>
  </si>
  <si>
    <t>Bolted Connection</t>
  </si>
  <si>
    <t>Removable tubes require welded inserts to prevent crushing.</t>
  </si>
  <si>
    <t>crushing.</t>
  </si>
  <si>
    <t>welded inserts to prevent</t>
  </si>
  <si>
    <t>Removable tubes require</t>
  </si>
  <si>
    <t xml:space="preserve">bolted connections are used, </t>
  </si>
  <si>
    <t>If more than 5 non-symmetric</t>
  </si>
  <si>
    <t>entered for one side.</t>
  </si>
  <si>
    <t xml:space="preserve">attachments only need to be </t>
  </si>
  <si>
    <t>Bolted Chassis Connection with dimensions.</t>
  </si>
  <si>
    <t xml:space="preserve">Symmetric left / right </t>
  </si>
  <si>
    <t>1. Clear Row 34.</t>
  </si>
  <si>
    <t xml:space="preserve"> - or if not used -</t>
  </si>
  <si>
    <r>
      <t xml:space="preserve">For </t>
    </r>
    <r>
      <rPr>
        <b/>
        <sz val="11"/>
        <color theme="1"/>
        <rFont val="Calibri"/>
        <family val="2"/>
        <scheme val="minor"/>
      </rPr>
      <t xml:space="preserve">EQ: </t>
    </r>
  </si>
  <si>
    <t>Bolted Members Used?</t>
  </si>
  <si>
    <t>EV.4.1.3</t>
  </si>
  <si>
    <r>
      <t xml:space="preserve">Replace example images with your own clear, undistorted CAD, showing all required dimensions in a moderate filesize. </t>
    </r>
    <r>
      <rPr>
        <b/>
        <sz val="11"/>
        <rFont val="Calibri"/>
        <family val="2"/>
        <scheme val="minor"/>
      </rPr>
      <t>Each SES file 40Mb max.</t>
    </r>
  </si>
  <si>
    <r>
      <t xml:space="preserve">Triangulation may be asymmetric. </t>
    </r>
    <r>
      <rPr>
        <b/>
        <sz val="11"/>
        <rFont val="Calibri"/>
        <family val="2"/>
        <scheme val="minor"/>
      </rPr>
      <t>F.11.3.3, F.2.3.1: Rear Bulkhead verticality tolerance: +/- Tube OD longitudinally.</t>
    </r>
  </si>
  <si>
    <t>SES Bug Reporting</t>
  </si>
  <si>
    <t>FEA is not accepted for any SES equivalency.</t>
  </si>
  <si>
    <t>Calculation of bending strength of MHB tube.</t>
  </si>
  <si>
    <t>F.5.12.1.d</t>
  </si>
  <si>
    <t>F.3.4 Steel Tube</t>
  </si>
  <si>
    <t>There are two versions of the 2027 SES: Steel Tube and Monocoque/Hybrid/Aluminum.</t>
  </si>
  <si>
    <t>For 2027, the SES committee will not be overly concerned with tractive battery tube CHECK</t>
  </si>
  <si>
    <t>As of 2027, a buffer is not required above the bottom plane of the chassis.</t>
  </si>
  <si>
    <t>As of 2027, a buffer is not required above the top of the Tractive Battery.</t>
  </si>
  <si>
    <t>2. Clear Row 41 Lug and Cap thickness.</t>
  </si>
  <si>
    <t>Anything attached to the tractive battery is considered a heat source.</t>
  </si>
  <si>
    <t>Show air gap &gt;= 25mm required between tractive system and driver's seat.</t>
  </si>
  <si>
    <t>T.2.8.5</t>
  </si>
  <si>
    <t>Head Restraint must attach to chassis near the top and bottom of the Head Restraint.</t>
  </si>
  <si>
    <t>Inboard HV components must be forward of the rear plane of the Upper and Lower Rear Bulkhead.</t>
  </si>
  <si>
    <t>Main Hoop Braces that cross over in an 'X' shape are prohibited.</t>
  </si>
  <si>
    <t>A straight Upper SIS may be intersected by the MHB-MHBS miter without being considered bent.</t>
  </si>
  <si>
    <t>All batteries, motors, and motor controllers must be securely mounted below SH height.</t>
  </si>
  <si>
    <t>This is the only location where we recognize grinding welds flush is necessary.</t>
  </si>
  <si>
    <t>Shear &gt;= Parabolic shear 3*Test Load/2*area:</t>
  </si>
  <si>
    <t>TUBE CHECK: &lt; 95% not a cause for rejection in 2027. See cell B102.</t>
  </si>
  <si>
    <t>All attachment points must be on a Size B tube between two triangulated nodes.</t>
  </si>
  <si>
    <t>Tubes straight or angled across the car between nodes on either side qualify.</t>
  </si>
  <si>
    <t>The intent is to prohibit attachments to tubes that are not integrated into the main load paths.</t>
  </si>
  <si>
    <t>Use battery and chassis mount design to span the shortest remaining distance.</t>
  </si>
  <si>
    <t>F.10.5.2.c</t>
  </si>
  <si>
    <t>F.10.5.2.d</t>
  </si>
  <si>
    <t>Inserts must be welded on both ends.</t>
  </si>
  <si>
    <t>F.10.5.8.e</t>
  </si>
  <si>
    <t>F.11.4.2</t>
  </si>
  <si>
    <t>F.4.2.2.d</t>
  </si>
  <si>
    <t>This includes not mounting the pedal bases or rails to the lower FB tube.</t>
  </si>
  <si>
    <t>F.8.2.2.a</t>
  </si>
  <si>
    <t>Tubes that cross over in an 'X' or 'V' shape point at the driver.</t>
  </si>
  <si>
    <t>'X' or 'V' configuration tubes may not be used as Front Hoop Braces.</t>
  </si>
  <si>
    <t>F.6.3.2</t>
  </si>
  <si>
    <t>GR.1.5</t>
  </si>
  <si>
    <t>'X' or 'V' shaped tubes spanning FB to FH should not be used.</t>
  </si>
  <si>
    <t>The upper and lower segments of a straight Front Hoop tube</t>
  </si>
  <si>
    <t>(created by the FBHS offset to the Upper SIS) are treated as one segment.</t>
  </si>
  <si>
    <t>F.10.2.3.b</t>
  </si>
  <si>
    <t>Internal walls must extend to an internal or external lid above any module.</t>
  </si>
  <si>
    <t>Pop rivets of any kind should not be used anywhere in the Tractive Battery Container.</t>
  </si>
  <si>
    <t>Modules must be mechanically attached to the Container.</t>
  </si>
  <si>
    <t>Container lids are not mechanical attachments.</t>
  </si>
  <si>
    <t>Internal walls must separate all modules, reaching an internal or external lid above.</t>
  </si>
  <si>
    <t>Corner attachments must be within 50mm of the corners of the assembled modules.</t>
  </si>
  <si>
    <t>A 1-tube thick structural tube exoskeleton around the perimeter of the modules will be</t>
  </si>
  <si>
    <t>counted as module structure, and not included in the offset distance.</t>
  </si>
  <si>
    <t>EV.4.3.2</t>
  </si>
  <si>
    <t>F.10.4</t>
  </si>
  <si>
    <t>Electrical, plumbing, wiring, and fasteners are allowed to pass through internal walls.</t>
  </si>
  <si>
    <t>Airflow holes are permitted in internal walls.</t>
  </si>
  <si>
    <t>F.10.2.5</t>
  </si>
  <si>
    <t>All internal and external walls and floors must be attached at all joints except for lids.</t>
  </si>
  <si>
    <t>The lid must have attachments with positive locking on all sides of its perimeter.</t>
  </si>
  <si>
    <t>EV.4.3.5</t>
  </si>
  <si>
    <t>Any opening, including pressure relief valves, must face away from the driver, not facing upward.</t>
  </si>
  <si>
    <t>In a nominal top lid arrangement, for all external and internal walls:</t>
  </si>
  <si>
    <t>Shear and peel values or test results &gt;60C are required for bonded joints.</t>
  </si>
  <si>
    <t>Both walls need a flange. Bonding on edge is prohibited without a sample showing &gt;60C 135N/mm.</t>
  </si>
  <si>
    <t>Fastened walls must have spacing close enough to maintain &gt; 135N / mm of length.</t>
  </si>
  <si>
    <t>Floor tubes only. Do not mount do the diagonal SIS.</t>
  </si>
  <si>
    <t>T.2.7.5</t>
  </si>
  <si>
    <t>T.2.6.4</t>
  </si>
  <si>
    <t>Eyebolts or tabs must be in front of tube, in line with belts.</t>
  </si>
  <si>
    <t>Weld outside only of SH width guides, to keep the belt wrapped flat around the tube.</t>
  </si>
  <si>
    <t>SH bar needs to be spaced far enough rearward.</t>
  </si>
  <si>
    <t>The spacing is defined by the requirement for 3-bar adjuster clearance.</t>
  </si>
  <si>
    <t>Only belts should touch the driver, not hardware.</t>
  </si>
  <si>
    <t>2-bar adjusters for 3in Shoulder Belts are very expensive.</t>
  </si>
  <si>
    <t>The more vertical the SH brace is, the better it reacts the moment.</t>
  </si>
  <si>
    <t>SH brace to a node is also ideal.</t>
  </si>
  <si>
    <t>Good Engineering Practices, Future Rules</t>
  </si>
  <si>
    <t>SH between tubes triangulated in side view.</t>
  </si>
  <si>
    <t>To react longitudinal load and reduce bending on the MH.</t>
  </si>
  <si>
    <t>Do not modify harness hardware.</t>
  </si>
  <si>
    <t>For any bolted harness or using the shank of an eyebolt,</t>
  </si>
  <si>
    <t>there is a sleeve that gets clamped and allows rotation.</t>
  </si>
  <si>
    <t>There must be continuous floor between all belts and the ground.</t>
  </si>
  <si>
    <t>Wrapped belts also need limters to control width.</t>
  </si>
  <si>
    <t>If welded, weld only the outside to keep the belt flat.</t>
  </si>
  <si>
    <t>Mount lap and anti-sub belts below the seat bottom.</t>
  </si>
  <si>
    <t>Do not mount to the SIS diagonal, use the lower SIS or a cross-car structure.</t>
  </si>
  <si>
    <t>~25mm may be the limit, 50-75mm up is too much.</t>
  </si>
  <si>
    <t>Anti-sub attachments need to be at or rearward of the buckle.</t>
  </si>
  <si>
    <t>T.2.7.2 only works for conventional saloon car seats.</t>
  </si>
  <si>
    <t>Which are almost never seen in FSAE.</t>
  </si>
  <si>
    <t>The forces in a reclined position are forward, not upward.</t>
  </si>
  <si>
    <t>See the Formula position on page 11 of the Schroth manual.</t>
  </si>
  <si>
    <t>Lap and Anti-Sub should not share the same attachment.</t>
  </si>
  <si>
    <t>Lap belt loading is essentially vertical and forward.</t>
  </si>
  <si>
    <t>Anti-Sub loading is essentially horizontal and forward.</t>
  </si>
  <si>
    <t>Lap and Anti-Sub must not clip to the same eye.</t>
  </si>
  <si>
    <t>The Lap can clip to the eye while the Anti-Sub goes around the shank.</t>
  </si>
  <si>
    <t>Do not clip around a shank or bolt.</t>
  </si>
  <si>
    <t>Only use harness ends for bolting around a shank.</t>
  </si>
  <si>
    <t>A double shear design can use one tab for equivalence on each belt.</t>
  </si>
  <si>
    <t>But a better approach is angling the tabs individually.</t>
  </si>
  <si>
    <t>T.2.4.3.d</t>
  </si>
  <si>
    <t>A single tab will be in bending from one or both belts.</t>
  </si>
  <si>
    <t>When the Anti-Sub goes under the driver's leg and back up,</t>
  </si>
  <si>
    <t>extra vertical length increases slack in an impact.</t>
  </si>
  <si>
    <t>The tangent of the Anti-Sub from the attachment to the driver needs to be</t>
  </si>
  <si>
    <t>primarily horizontal for its horizontal loading.</t>
  </si>
  <si>
    <t>Lap and Anti-Sub Belt Tubes</t>
  </si>
  <si>
    <t>Enter this as Lap Only, Eyebolt Through Welded Insert, and</t>
  </si>
  <si>
    <t>Anti-Sub, Bolted Through Welded Insert .</t>
  </si>
  <si>
    <t>Lap and Anti-Sub Attachment</t>
  </si>
  <si>
    <t>Lap and Anti-Sub chassis locations</t>
  </si>
  <si>
    <t>Cross-car tubes for harnesses increased to SH strength.</t>
  </si>
  <si>
    <t>The SH is currently Size A, while the Lap and Anti-Sub requirement is Size B.</t>
  </si>
  <si>
    <t>Monocoque floor requirements will need to be evaluated.</t>
  </si>
  <si>
    <t>Lap Belt Mounting Width</t>
  </si>
  <si>
    <t>The width of the lap belt attachment should match driver hip bones.</t>
  </si>
  <si>
    <t>This suggests placing the lap belts on a cross-car tube.</t>
  </si>
  <si>
    <t>Approximately 400mm, straight up and down in front view.</t>
  </si>
  <si>
    <t>Full wrap, not attached higher.</t>
  </si>
  <si>
    <t>Not at an angle in front view.</t>
  </si>
  <si>
    <t>Harness Loads At Triangulated Nodes</t>
  </si>
  <si>
    <t>Lap and Anti-Sub attachments on the Lower SIS should be near a triangulated node.</t>
  </si>
  <si>
    <t>Cross car tubes for belts should be between nodes triangulated in side view.</t>
  </si>
  <si>
    <t>This is likely to include a longitudinal tube for the SH.</t>
  </si>
  <si>
    <t>https://www.extensis.com/blog/how-to-design-for-color-blindness</t>
  </si>
  <si>
    <t>The insert should be slightly proud.</t>
  </si>
  <si>
    <t>Except for sleeved removable tubes.</t>
  </si>
  <si>
    <t>Do not delete any tabs aside from extra F.4.2 Composite.</t>
  </si>
  <si>
    <t>Guidance images may be deleted.</t>
  </si>
  <si>
    <t>Show dimensions in images, preferably not drawn on.</t>
  </si>
  <si>
    <t>Do not enter fractions or your sheet will be permanently broken</t>
  </si>
  <si>
    <t>Use the same units as the SES, or show conversions, don't make us do math.</t>
  </si>
  <si>
    <t>We want to reward teams with a good Tech Number who:</t>
  </si>
  <si>
    <t>Submit good-quality documentation of rules-legal designs</t>
  </si>
  <si>
    <t>Work with the document reviewers quickly to resolve any issues with their submission</t>
  </si>
  <si>
    <t>Submit documents early</t>
  </si>
  <si>
    <t>Make sure every item is fixed.</t>
  </si>
  <si>
    <t>We think it benefits you and our reviewers to submit and get approved earlier.</t>
  </si>
  <si>
    <t>There is no penalty for resubmitting after approval.</t>
  </si>
  <si>
    <t>Especially for small changes like fastener sizes.</t>
  </si>
  <si>
    <t>We need the document to match the car in Tech Inspection.</t>
  </si>
  <si>
    <t>Grinding welds flush is prohibited, especially in structures regulated by rules.</t>
  </si>
  <si>
    <t>Comment with a description of every fix, and where to find the information in the SES.</t>
  </si>
  <si>
    <t>You have up to 48 hours to resubmit before your Tech Number increases.</t>
  </si>
  <si>
    <t>If it will take more than 48 hours to do additional testing, make a plan with your reviewer.</t>
  </si>
  <si>
    <t>Submitting at the deadline increases the time to get a first review by several weeks.</t>
  </si>
  <si>
    <t>SES sets the IC Order. After Battery Video and ESF, SES was worth up to 25 places in EV 2026.</t>
  </si>
  <si>
    <t>Helmet, Head Restraint, Fuel, Wing</t>
  </si>
  <si>
    <t>Nothing may be mounted to the head restraint. No beams for fore-aft adjustment.</t>
  </si>
  <si>
    <t>ADDITIONAL GUIDANCE IMAGES ARE ON THE RIGHT SIDE OF DIFFERENT SHEETS</t>
  </si>
  <si>
    <t>Insert Material:</t>
  </si>
  <si>
    <t>Insert Modulus E&gt;=4GPa:</t>
  </si>
  <si>
    <t>GPa</t>
  </si>
  <si>
    <t>Insert Compressive Strength &gt;=12MPa:</t>
  </si>
  <si>
    <t>MPa</t>
  </si>
  <si>
    <t>Insert Shear Strength&gt;=2.5MPa:</t>
  </si>
  <si>
    <t>Module cross section, Front View.</t>
  </si>
  <si>
    <t>Select smallest column, show A and MOI.</t>
  </si>
  <si>
    <t>Module cross section, Side View.</t>
  </si>
  <si>
    <t>Module cross section, Top View.</t>
  </si>
  <si>
    <t>3/4 view of single module</t>
  </si>
  <si>
    <t>RENAME F.4.2 Composite</t>
  </si>
  <si>
    <t>5052-H32 Unwelded</t>
  </si>
  <si>
    <t>5052-H32 Welded</t>
  </si>
  <si>
    <t>60C PROPERTIES</t>
  </si>
  <si>
    <t>TYPE</t>
  </si>
  <si>
    <t>BRAND</t>
  </si>
  <si>
    <t>E %</t>
  </si>
  <si>
    <t>Sy %</t>
  </si>
  <si>
    <t>ABS</t>
  </si>
  <si>
    <t>LG Injection Molded</t>
  </si>
  <si>
    <t>ABS+PC</t>
  </si>
  <si>
    <t>Bayblend FR3010</t>
  </si>
  <si>
    <t>CPVC</t>
  </si>
  <si>
    <t>Corzan</t>
  </si>
  <si>
    <t>Fiberglass</t>
  </si>
  <si>
    <t>G10 FR4</t>
  </si>
  <si>
    <t>GPO-3</t>
  </si>
  <si>
    <t>Nylon</t>
  </si>
  <si>
    <t>HP 3D High Reusability PA 12</t>
  </si>
  <si>
    <t>Nylon+CF</t>
  </si>
  <si>
    <t>Stratasys 12CF 35%</t>
  </si>
  <si>
    <t>PC</t>
  </si>
  <si>
    <t>Fortus PC</t>
  </si>
  <si>
    <t>Makrolon 2405</t>
  </si>
  <si>
    <t>PC FR</t>
  </si>
  <si>
    <t>Bambu Lab (Z-axis)</t>
  </si>
  <si>
    <t>PC+FG</t>
  </si>
  <si>
    <t>Makrolon 9415 10%</t>
  </si>
  <si>
    <t>Makrolon 8035 30%</t>
  </si>
  <si>
    <t>PEI</t>
  </si>
  <si>
    <t>Ultem 9085</t>
  </si>
  <si>
    <t>PEKK</t>
  </si>
  <si>
    <t>Antero 800na</t>
  </si>
  <si>
    <t>Antero 840cn03</t>
  </si>
  <si>
    <t>Load</t>
  </si>
  <si>
    <t>Aluminum</t>
  </si>
  <si>
    <t>Other</t>
  </si>
  <si>
    <t>3/4 view of single module, structure only</t>
  </si>
  <si>
    <t>The test load is calculated in each direction from the acceleration, the number of modules in a line,</t>
  </si>
  <si>
    <t>and the load scaling factor for 60C material properties.</t>
  </si>
  <si>
    <t>The test load is used either for testing a spare module, or to show column equivalence.</t>
  </si>
  <si>
    <t>There are different ways to show equivalence for a module structure:</t>
  </si>
  <si>
    <t>No cracking or permanent deformation is permitted at the test load.</t>
  </si>
  <si>
    <t>There are different ways to establish material properties at 60C:</t>
  </si>
  <si>
    <t>1. We accept that there is no meaningful reduction in metal properties at 60C.</t>
  </si>
  <si>
    <t>2. Provide room temperature properties for the material used in the module structure.</t>
  </si>
  <si>
    <t>4. Perform coupon testing  at room temperature and at &gt;=60C to qualify different materials.</t>
  </si>
  <si>
    <t>3. Provide manufacturer material properties at room temperature and at &gt;=60C.</t>
  </si>
  <si>
    <t>Module 40G Longitudinal, X</t>
  </si>
  <si>
    <t>Module 40G Lateral, Y</t>
  </si>
  <si>
    <t>Module 20G Vertical, Z</t>
  </si>
  <si>
    <t>Module Test Loads</t>
  </si>
  <si>
    <t>C. Compress a spare module at &gt;=60C in the X, Y, and Z directions.</t>
  </si>
  <si>
    <t>A. Use 60C material properties on this tab to calculate column strength higher than the test load.</t>
  </si>
  <si>
    <t>B. Use the load scaling factor to compress a spare module at room temperature in X,Y, and Z.</t>
  </si>
  <si>
    <t>Load Scaling:</t>
  </si>
  <si>
    <t>Test load, long accel 40*mass*modules_long*load_scaling:</t>
  </si>
  <si>
    <t>Module material, X direction:</t>
  </si>
  <si>
    <t>Room temperature modulus (E):</t>
  </si>
  <si>
    <t>Pa</t>
  </si>
  <si>
    <t>Room temperature yield (first knee, Sy):</t>
  </si>
  <si>
    <t>Select a material from the same family list below to scale its properties.</t>
  </si>
  <si>
    <t>Enter the material used. For exact matches, type the name from the table.</t>
  </si>
  <si>
    <t>For similar materials, enter the room temperature E and Sy for comparison.</t>
  </si>
  <si>
    <t>Most similar material, X direction:</t>
  </si>
  <si>
    <t>Method for equivalence:</t>
  </si>
  <si>
    <t>Module front to rear length, X:</t>
  </si>
  <si>
    <t>Module left to right width, Y:</t>
  </si>
  <si>
    <t>Module top to bottom height, Z:</t>
  </si>
  <si>
    <t>Paste in logged data from test below:</t>
  </si>
  <si>
    <t>Use mm and N, paste values only.</t>
  </si>
  <si>
    <t xml:space="preserve">It is acceptable to resample the data at a lower </t>
  </si>
  <si>
    <t>frequency to reduce the number of datapoints.</t>
  </si>
  <si>
    <t>Repeat the energy calculation in column three.</t>
  </si>
  <si>
    <t>Required: Test setup images, measurements.</t>
  </si>
  <si>
    <t>The graph should automatically generate.</t>
  </si>
  <si>
    <t>All test samples must be presented at Technical Inspection.</t>
  </si>
  <si>
    <t>N</t>
  </si>
  <si>
    <t>Disp. (d)</t>
  </si>
  <si>
    <t>Force (P)</t>
  </si>
  <si>
    <t>Required: Load deflection curve.</t>
  </si>
  <si>
    <t>psi</t>
  </si>
  <si>
    <t>Enter exact values for minimum and maximum load/deflection in linear-elastic region</t>
  </si>
  <si>
    <r>
      <t>x</t>
    </r>
    <r>
      <rPr>
        <vertAlign val="subscript"/>
        <sz val="11"/>
        <rFont val="Calibri"/>
        <family val="2"/>
        <scheme val="minor"/>
      </rPr>
      <t>1</t>
    </r>
  </si>
  <si>
    <r>
      <t>x</t>
    </r>
    <r>
      <rPr>
        <vertAlign val="subscript"/>
        <sz val="11"/>
        <rFont val="Calibri"/>
        <family val="2"/>
        <scheme val="minor"/>
      </rPr>
      <t>2</t>
    </r>
  </si>
  <si>
    <t>Dates of test:</t>
  </si>
  <si>
    <t>Coupon Material:</t>
  </si>
  <si>
    <t>Team Material 1</t>
  </si>
  <si>
    <t>Coupon width:</t>
  </si>
  <si>
    <t>Coupon Thickness:</t>
  </si>
  <si>
    <t>Derived modulus of elasticity E (delta_y / (width*thickness*delta_x)):</t>
  </si>
  <si>
    <t>Starting Length between clamps:</t>
  </si>
  <si>
    <t>Derived Yield strength at x2 (y2 / (width*thickness)):</t>
  </si>
  <si>
    <t>Material Family:</t>
  </si>
  <si>
    <t>ROOM TEMP</t>
  </si>
  <si>
    <t>60C</t>
  </si>
  <si>
    <t>Additional images may be added below.</t>
  </si>
  <si>
    <t>LINEAR</t>
  </si>
  <si>
    <t>Modulus</t>
  </si>
  <si>
    <t>FIRST KNEE</t>
  </si>
  <si>
    <t>E%</t>
  </si>
  <si>
    <t>Sy%</t>
  </si>
  <si>
    <t>Team Material 2</t>
  </si>
  <si>
    <t>Team Material 3</t>
  </si>
  <si>
    <t>Plastic Type 2</t>
  </si>
  <si>
    <t>Plastic Type 3</t>
  </si>
  <si>
    <t>Plastic Type 1</t>
  </si>
  <si>
    <r>
      <t>Derived Sy of coupon σ</t>
    </r>
    <r>
      <rPr>
        <vertAlign val="subscript"/>
        <sz val="11"/>
        <rFont val="Calibri"/>
        <family val="2"/>
        <scheme val="minor"/>
      </rPr>
      <t>y:</t>
    </r>
  </si>
  <si>
    <t>Derived coupon modulus of elasticity E:</t>
  </si>
  <si>
    <t>X Direction</t>
  </si>
  <si>
    <t>Y Direction</t>
  </si>
  <si>
    <t>Z Direction</t>
  </si>
  <si>
    <t>F.10.3.5 Module Test</t>
  </si>
  <si>
    <t>Tested spare modules may never be installed in a Tractive Battery.</t>
  </si>
  <si>
    <t>Module material:</t>
  </si>
  <si>
    <t>Tube Chassis BY133:</t>
  </si>
  <si>
    <t>Tube Chassis BY134:</t>
  </si>
  <si>
    <t>Tube Chassis BY135:</t>
  </si>
  <si>
    <t>1.1</t>
  </si>
  <si>
    <t>Welded / Bolted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</si>
</sst>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0"/>
  </numFmts>
  <fonts count="42"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name val="Calibri"/>
      <family val="2"/>
      <scheme val="minor"/>
    </font>
    <font>
      <sz val="22"/>
      <name val="Calibri"/>
      <family val="2"/>
      <scheme val="minor"/>
    </font>
    <font>
      <b/>
      <sz val="11"/>
      <color theme="4"/>
      <name val="Calibri"/>
      <family val="2"/>
      <scheme val="minor"/>
    </font>
    <font>
      <b/>
      <sz val="11"/>
      <color theme="9"/>
      <name val="Calibri"/>
      <family val="2"/>
      <scheme val="minor"/>
    </font>
    <font>
      <b/>
      <sz val="11"/>
      <color theme="7"/>
      <name val="Calibri"/>
      <family val="2"/>
      <scheme val="minor"/>
    </font>
    <font>
      <u/>
      <sz val="11"/>
      <color theme="10"/>
      <name val="Calibri"/>
      <family val="2"/>
      <scheme val="minor"/>
    </font>
    <font>
      <sz val="36"/>
      <name val="Calibri"/>
      <family val="2"/>
      <scheme val="minor"/>
    </font>
    <font>
      <b/>
      <sz val="28"/>
      <name val="Calibri"/>
      <family val="2"/>
      <scheme val="minor"/>
    </font>
    <font>
      <b/>
      <sz val="11"/>
      <color theme="1"/>
      <name val="Calibri"/>
      <family val="2"/>
      <scheme val="minor"/>
    </font>
    <font>
      <b/>
      <sz val="16"/>
      <name val="Calibri"/>
      <family val="2"/>
      <scheme val="minor"/>
    </font>
    <font>
      <b/>
      <sz val="22"/>
      <name val="Calibri"/>
      <family val="2"/>
      <scheme val="minor"/>
    </font>
    <font>
      <sz val="22"/>
      <color theme="0"/>
      <name val="Calibri"/>
      <family val="2"/>
      <scheme val="minor"/>
    </font>
    <font>
      <b/>
      <sz val="12"/>
      <name val="Calibri"/>
      <family val="2"/>
      <scheme val="minor"/>
    </font>
    <font>
      <b/>
      <sz val="14"/>
      <name val="Calibri"/>
      <family val="2"/>
      <scheme val="minor"/>
    </font>
    <font>
      <b/>
      <u/>
      <sz val="11"/>
      <color theme="7"/>
      <name val="Calibri"/>
      <family val="2"/>
      <scheme val="minor"/>
    </font>
    <font>
      <b/>
      <sz val="10"/>
      <name val="Calibri"/>
      <family val="2"/>
      <scheme val="minor"/>
    </font>
    <font>
      <sz val="28"/>
      <name val="Calibri"/>
      <family val="2"/>
      <scheme val="minor"/>
    </font>
    <font>
      <b/>
      <u/>
      <sz val="11"/>
      <name val="Calibri"/>
      <family val="2"/>
      <scheme val="minor"/>
    </font>
    <font>
      <b/>
      <u/>
      <sz val="11"/>
      <color theme="10"/>
      <name val="Calibri"/>
      <family val="2"/>
      <scheme val="minor"/>
    </font>
    <font>
      <sz val="11"/>
      <color theme="1"/>
      <name val="Calibri"/>
      <family val="2"/>
      <scheme val="minor"/>
    </font>
    <font>
      <sz val="12"/>
      <name val="Calibri"/>
      <family val="2"/>
      <scheme val="minor"/>
    </font>
    <font>
      <b/>
      <sz val="20"/>
      <name val="Calibri"/>
      <family val="2"/>
      <scheme val="minor"/>
    </font>
    <font>
      <b/>
      <sz val="22"/>
      <color theme="0"/>
      <name val="Calibri"/>
      <family val="2"/>
      <scheme val="minor"/>
    </font>
    <font>
      <vertAlign val="subscript"/>
      <sz val="11"/>
      <name val="Calibri"/>
      <family val="2"/>
      <scheme val="minor"/>
    </font>
    <font>
      <sz val="13"/>
      <name val="Calibri"/>
      <family val="2"/>
      <scheme val="minor"/>
    </font>
    <font>
      <sz val="14"/>
      <name val="Calibri"/>
      <family val="2"/>
      <scheme val="minor"/>
    </font>
    <font>
      <sz val="14"/>
      <color theme="0"/>
      <name val="Calibri"/>
      <family val="2"/>
      <scheme val="minor"/>
    </font>
    <font>
      <b/>
      <sz val="14"/>
      <color theme="1"/>
      <name val="Calibri"/>
      <family val="2"/>
      <scheme val="minor"/>
    </font>
    <font>
      <sz val="22"/>
      <color theme="1"/>
      <name val="Calibri"/>
      <family val="2"/>
      <scheme val="minor"/>
    </font>
    <font>
      <sz val="10"/>
      <name val="Calibri"/>
      <family val="2"/>
      <scheme val="minor"/>
    </font>
    <font>
      <sz val="18"/>
      <color theme="0"/>
      <name val="Calibri"/>
      <family val="2"/>
      <scheme val="minor"/>
    </font>
    <font>
      <sz val="20"/>
      <name val="Calibri"/>
      <family val="2"/>
      <scheme val="minor"/>
    </font>
    <font>
      <sz val="28"/>
      <color theme="1"/>
      <name val="Calibri"/>
      <family val="2"/>
      <scheme val="minor"/>
    </font>
    <font>
      <sz val="20"/>
      <color theme="0"/>
      <name val="Calibri"/>
      <family val="2"/>
      <scheme val="minor"/>
    </font>
    <font>
      <b/>
      <sz val="13"/>
      <name val="Calibri"/>
      <family val="2"/>
      <scheme val="minor"/>
    </font>
    <font>
      <u/>
      <sz val="13"/>
      <color theme="10"/>
      <name val="Calibri"/>
      <family val="2"/>
      <scheme val="minor"/>
    </font>
    <font>
      <b/>
      <sz val="20"/>
      <color theme="0"/>
      <name val="Calibri"/>
      <family val="2"/>
      <scheme val="minor"/>
    </font>
    <font>
      <u/>
      <sz val="14"/>
      <color theme="10"/>
      <name val="Calibri"/>
      <family val="2"/>
      <scheme val="minor"/>
    </font>
  </fonts>
  <fills count="12">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3"/>
        <bgColor indexed="64"/>
      </patternFill>
    </fill>
    <fill>
      <patternFill patternType="solid">
        <fgColor rgb="FFD55E00"/>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theme="5"/>
        <bgColor theme="5"/>
      </patternFill>
    </fill>
  </fills>
  <borders count="35">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top/>
      <bottom style="medium">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top style="thin">
        <color theme="5"/>
      </top>
      <bottom/>
      <diagonal/>
    </border>
    <border>
      <left/>
      <right/>
      <top style="thin">
        <color theme="5"/>
      </top>
      <bottom/>
      <diagonal/>
    </border>
    <border>
      <left style="thin">
        <color theme="5"/>
      </left>
      <right style="medium">
        <color indexed="64"/>
      </right>
      <top style="thin">
        <color theme="5"/>
      </top>
      <bottom/>
      <diagonal/>
    </border>
  </borders>
  <cellStyleXfs count="5">
    <xf numFmtId="0" fontId="0" fillId="0" borderId="0"/>
    <xf numFmtId="0" fontId="9" fillId="0" borderId="0" applyNumberForma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3" fillId="0" borderId="0"/>
  </cellStyleXfs>
  <cellXfs count="613">
    <xf numFmtId="0" fontId="0" fillId="0" borderId="0" xfId="0"/>
    <xf numFmtId="0" fontId="4" fillId="7" borderId="0" xfId="0" applyFont="1" applyFill="1" applyAlignment="1">
      <alignment horizontal="left" vertical="center"/>
    </xf>
    <xf numFmtId="0" fontId="10" fillId="6" borderId="0" xfId="0" applyFont="1" applyFill="1" applyAlignment="1">
      <alignment horizontal="left" vertical="center"/>
    </xf>
    <xf numFmtId="0" fontId="20" fillId="6" borderId="0" xfId="0" applyFont="1" applyFill="1" applyAlignment="1">
      <alignment horizontal="left" vertical="center"/>
    </xf>
    <xf numFmtId="0" fontId="5" fillId="6" borderId="0" xfId="0" applyFont="1" applyFill="1" applyAlignment="1" applyProtection="1">
      <alignment horizontal="left" vertical="center" wrapText="1"/>
      <protection locked="0"/>
    </xf>
    <xf numFmtId="0" fontId="5" fillId="6" borderId="20" xfId="0" applyFont="1" applyFill="1" applyBorder="1" applyAlignment="1" applyProtection="1">
      <alignment horizontal="left" vertical="center" wrapText="1"/>
      <protection locked="0"/>
    </xf>
    <xf numFmtId="0" fontId="5" fillId="6" borderId="21" xfId="0" applyFont="1" applyFill="1" applyBorder="1" applyAlignment="1" applyProtection="1">
      <alignment horizontal="left" vertical="center" wrapText="1"/>
      <protection locked="0"/>
    </xf>
    <xf numFmtId="0" fontId="5" fillId="6" borderId="25" xfId="0" applyFont="1" applyFill="1" applyBorder="1" applyAlignment="1" applyProtection="1">
      <alignment horizontal="left" vertical="center" wrapText="1"/>
      <protection locked="0"/>
    </xf>
    <xf numFmtId="0" fontId="5" fillId="6" borderId="13" xfId="0" applyFont="1" applyFill="1" applyBorder="1" applyAlignment="1" applyProtection="1">
      <alignment horizontal="left" vertical="center" wrapText="1"/>
      <protection locked="0"/>
    </xf>
    <xf numFmtId="0" fontId="5" fillId="6" borderId="1" xfId="0" applyFont="1" applyFill="1" applyBorder="1" applyAlignment="1" applyProtection="1">
      <alignment horizontal="left" vertical="center" wrapText="1"/>
      <protection locked="0"/>
    </xf>
    <xf numFmtId="0" fontId="15" fillId="4" borderId="0" xfId="0" applyFont="1" applyFill="1" applyAlignment="1">
      <alignment horizontal="center" vertical="center"/>
    </xf>
    <xf numFmtId="0" fontId="3" fillId="6" borderId="0" xfId="0" applyFont="1" applyFill="1" applyAlignment="1">
      <alignment horizontal="center" vertical="center"/>
    </xf>
    <xf numFmtId="0" fontId="4" fillId="6" borderId="0" xfId="0" applyFont="1" applyFill="1" applyAlignment="1">
      <alignment horizontal="center" vertical="center"/>
    </xf>
    <xf numFmtId="0" fontId="5" fillId="6" borderId="0" xfId="0" applyFont="1" applyFill="1" applyAlignment="1">
      <alignment horizontal="center" vertical="center"/>
    </xf>
    <xf numFmtId="0" fontId="14" fillId="6" borderId="0" xfId="0" applyFont="1" applyFill="1" applyAlignment="1">
      <alignment horizontal="center" vertical="center"/>
    </xf>
    <xf numFmtId="0" fontId="3" fillId="6" borderId="0" xfId="0" applyFont="1" applyFill="1" applyAlignment="1">
      <alignment horizontal="right" vertical="center"/>
    </xf>
    <xf numFmtId="0" fontId="3" fillId="6" borderId="2" xfId="0" applyFont="1" applyFill="1" applyBorder="1" applyAlignment="1" applyProtection="1">
      <alignment horizontal="center" vertical="center"/>
      <protection locked="0"/>
    </xf>
    <xf numFmtId="0" fontId="11" fillId="6" borderId="0" xfId="0" applyFont="1" applyFill="1" applyAlignment="1">
      <alignment horizontal="center" vertical="center"/>
    </xf>
    <xf numFmtId="0" fontId="17" fillId="6" borderId="0" xfId="0" applyFont="1" applyFill="1" applyAlignment="1">
      <alignment horizontal="left" vertical="center" wrapText="1"/>
    </xf>
    <xf numFmtId="0" fontId="14" fillId="6" borderId="0" xfId="0" quotePrefix="1" applyFont="1" applyFill="1"/>
    <xf numFmtId="0" fontId="9" fillId="6" borderId="0" xfId="1" applyFill="1" applyBorder="1" applyAlignment="1" applyProtection="1">
      <alignment horizontal="left" vertical="center"/>
    </xf>
    <xf numFmtId="0" fontId="0" fillId="6" borderId="0" xfId="0" applyFill="1" applyAlignment="1">
      <alignment horizontal="left" vertical="center"/>
    </xf>
    <xf numFmtId="0" fontId="0" fillId="6" borderId="0" xfId="0" applyFill="1" applyAlignment="1">
      <alignment vertical="center"/>
    </xf>
    <xf numFmtId="49" fontId="3" fillId="6" borderId="0" xfId="0" applyNumberFormat="1" applyFont="1" applyFill="1" applyAlignment="1">
      <alignment horizontal="left" vertical="center"/>
    </xf>
    <xf numFmtId="49" fontId="4" fillId="6" borderId="0" xfId="0" applyNumberFormat="1" applyFont="1" applyFill="1" applyAlignment="1">
      <alignment vertical="center"/>
    </xf>
    <xf numFmtId="0" fontId="3" fillId="6" borderId="0" xfId="0" applyFont="1" applyFill="1" applyAlignment="1">
      <alignment horizontal="left" vertical="center"/>
    </xf>
    <xf numFmtId="11" fontId="3" fillId="6" borderId="0" xfId="0" applyNumberFormat="1" applyFont="1" applyFill="1" applyAlignment="1">
      <alignment horizontal="center" vertical="center"/>
    </xf>
    <xf numFmtId="1" fontId="3" fillId="6" borderId="0" xfId="0" applyNumberFormat="1" applyFont="1" applyFill="1" applyAlignment="1">
      <alignment horizontal="center" vertical="center"/>
    </xf>
    <xf numFmtId="166" fontId="3" fillId="6" borderId="0" xfId="0" applyNumberFormat="1" applyFont="1" applyFill="1" applyAlignment="1">
      <alignment horizontal="center" vertical="center"/>
    </xf>
    <xf numFmtId="2" fontId="3" fillId="6" borderId="0" xfId="0" applyNumberFormat="1" applyFont="1" applyFill="1" applyAlignment="1">
      <alignment horizontal="center" vertical="center"/>
    </xf>
    <xf numFmtId="49" fontId="3" fillId="6" borderId="0" xfId="0" applyNumberFormat="1" applyFont="1" applyFill="1" applyAlignment="1">
      <alignment vertical="center"/>
    </xf>
    <xf numFmtId="49" fontId="4" fillId="6" borderId="0" xfId="0" applyNumberFormat="1" applyFont="1" applyFill="1" applyAlignment="1">
      <alignment horizontal="left" vertical="center"/>
    </xf>
    <xf numFmtId="0" fontId="4" fillId="6" borderId="0" xfId="0" applyFont="1" applyFill="1" applyAlignment="1">
      <alignment horizontal="right" vertical="center"/>
    </xf>
    <xf numFmtId="0" fontId="12" fillId="6" borderId="0" xfId="0" applyFont="1" applyFill="1" applyAlignment="1">
      <alignment vertical="center"/>
    </xf>
    <xf numFmtId="0" fontId="19" fillId="6" borderId="0" xfId="0" applyFont="1" applyFill="1" applyAlignment="1">
      <alignment horizontal="right" vertical="center"/>
    </xf>
    <xf numFmtId="0" fontId="4" fillId="6" borderId="0" xfId="0" applyFont="1" applyFill="1" applyAlignment="1">
      <alignment horizontal="left" vertical="center"/>
    </xf>
    <xf numFmtId="0" fontId="3" fillId="6" borderId="0" xfId="0" applyFont="1" applyFill="1" applyAlignment="1">
      <alignment vertical="center"/>
    </xf>
    <xf numFmtId="0" fontId="12" fillId="6" borderId="0" xfId="0" applyFont="1" applyFill="1" applyAlignment="1">
      <alignment horizontal="center" vertical="center"/>
    </xf>
    <xf numFmtId="0" fontId="5" fillId="7" borderId="0" xfId="0" applyFont="1" applyFill="1" applyAlignment="1">
      <alignment horizontal="center" vertical="center"/>
    </xf>
    <xf numFmtId="0" fontId="4" fillId="7" borderId="0" xfId="0" applyFont="1" applyFill="1" applyAlignment="1">
      <alignment horizontal="center" vertical="center"/>
    </xf>
    <xf numFmtId="0" fontId="4" fillId="7" borderId="0" xfId="0" applyFont="1" applyFill="1" applyAlignment="1">
      <alignment horizontal="right" vertical="center"/>
    </xf>
    <xf numFmtId="0" fontId="3" fillId="7" borderId="0" xfId="0" applyFont="1" applyFill="1" applyAlignment="1">
      <alignment horizontal="left" vertical="center"/>
    </xf>
    <xf numFmtId="0" fontId="2" fillId="4" borderId="0" xfId="0" applyFont="1" applyFill="1" applyAlignment="1">
      <alignment horizontal="left" vertical="center"/>
    </xf>
    <xf numFmtId="0" fontId="3" fillId="4" borderId="0" xfId="0" applyFont="1" applyFill="1" applyAlignment="1">
      <alignment horizontal="left" vertical="center"/>
    </xf>
    <xf numFmtId="0" fontId="3" fillId="6" borderId="0" xfId="0" applyFont="1" applyFill="1" applyAlignment="1">
      <alignment horizontal="left" vertical="center" wrapText="1"/>
    </xf>
    <xf numFmtId="0" fontId="3" fillId="7" borderId="0" xfId="0" applyFont="1" applyFill="1" applyAlignment="1">
      <alignment horizontal="right" vertical="center"/>
    </xf>
    <xf numFmtId="0" fontId="2" fillId="7" borderId="0" xfId="0" applyFont="1" applyFill="1" applyAlignment="1">
      <alignment horizontal="left" vertical="center"/>
    </xf>
    <xf numFmtId="0" fontId="12" fillId="6" borderId="0" xfId="0" applyFont="1" applyFill="1" applyAlignment="1">
      <alignment horizontal="left" vertical="center"/>
    </xf>
    <xf numFmtId="49" fontId="4" fillId="6" borderId="0" xfId="0" applyNumberFormat="1" applyFont="1" applyFill="1" applyAlignment="1">
      <alignment horizontal="right" vertical="center"/>
    </xf>
    <xf numFmtId="49" fontId="3" fillId="6" borderId="0" xfId="0" applyNumberFormat="1" applyFont="1" applyFill="1" applyAlignment="1">
      <alignment horizontal="center" vertical="center"/>
    </xf>
    <xf numFmtId="0" fontId="3" fillId="6" borderId="1" xfId="0" applyFont="1" applyFill="1" applyBorder="1" applyAlignment="1">
      <alignment horizontal="left" vertical="center"/>
    </xf>
    <xf numFmtId="0" fontId="15" fillId="4" borderId="0" xfId="0" applyFont="1" applyFill="1" applyAlignment="1">
      <alignment horizontal="left" vertical="center"/>
    </xf>
    <xf numFmtId="0" fontId="3" fillId="7" borderId="0" xfId="0" applyFont="1" applyFill="1" applyAlignment="1">
      <alignment horizontal="center" vertical="center"/>
    </xf>
    <xf numFmtId="164" fontId="3" fillId="6" borderId="0" xfId="0" applyNumberFormat="1" applyFont="1" applyFill="1" applyAlignment="1">
      <alignment horizontal="center" vertical="center"/>
    </xf>
    <xf numFmtId="0" fontId="4" fillId="6" borderId="0" xfId="0" applyFont="1" applyFill="1" applyAlignment="1">
      <alignment vertical="center"/>
    </xf>
    <xf numFmtId="1" fontId="4" fillId="6" borderId="0" xfId="0" applyNumberFormat="1" applyFont="1" applyFill="1" applyAlignment="1">
      <alignment horizontal="right" vertical="center"/>
    </xf>
    <xf numFmtId="49" fontId="4" fillId="6" borderId="0" xfId="0" applyNumberFormat="1" applyFont="1" applyFill="1" applyAlignment="1">
      <alignment horizontal="center" vertical="center"/>
    </xf>
    <xf numFmtId="0" fontId="5" fillId="6" borderId="0" xfId="0" applyFont="1" applyFill="1" applyAlignment="1">
      <alignment horizontal="left" vertical="center"/>
    </xf>
    <xf numFmtId="0" fontId="4" fillId="10" borderId="0" xfId="0" applyFont="1" applyFill="1" applyAlignment="1">
      <alignment horizontal="left" vertical="center"/>
    </xf>
    <xf numFmtId="0" fontId="3" fillId="10" borderId="0" xfId="0" applyFont="1" applyFill="1" applyAlignment="1">
      <alignment horizontal="left" vertical="center"/>
    </xf>
    <xf numFmtId="0" fontId="16" fillId="6" borderId="0" xfId="0" applyFont="1" applyFill="1" applyAlignment="1">
      <alignment horizontal="left" vertical="center"/>
    </xf>
    <xf numFmtId="49" fontId="3" fillId="6" borderId="12" xfId="0" applyNumberFormat="1" applyFont="1" applyFill="1" applyBorder="1" applyAlignment="1">
      <alignment vertical="center"/>
    </xf>
    <xf numFmtId="49" fontId="3" fillId="6" borderId="7" xfId="0" applyNumberFormat="1" applyFont="1" applyFill="1" applyBorder="1" applyAlignment="1">
      <alignment vertical="center"/>
    </xf>
    <xf numFmtId="0" fontId="1" fillId="4" borderId="0" xfId="0" applyFont="1" applyFill="1" applyAlignment="1">
      <alignment horizontal="left" vertical="center"/>
    </xf>
    <xf numFmtId="0" fontId="10" fillId="6" borderId="0" xfId="0" applyFont="1" applyFill="1" applyAlignment="1">
      <alignment horizontal="center" vertical="center"/>
    </xf>
    <xf numFmtId="49" fontId="4" fillId="9" borderId="0" xfId="0" applyNumberFormat="1" applyFont="1" applyFill="1" applyAlignment="1">
      <alignment horizontal="left" vertical="center"/>
    </xf>
    <xf numFmtId="0" fontId="4" fillId="5" borderId="0" xfId="0" applyFont="1" applyFill="1" applyAlignment="1">
      <alignment horizontal="left" vertical="center"/>
    </xf>
    <xf numFmtId="0" fontId="3" fillId="8" borderId="0" xfId="0" applyFont="1" applyFill="1" applyAlignment="1">
      <alignment horizontal="left" vertical="center"/>
    </xf>
    <xf numFmtId="0" fontId="3" fillId="5" borderId="0" xfId="0" applyFont="1" applyFill="1" applyAlignment="1">
      <alignment horizontal="left" vertical="center"/>
    </xf>
    <xf numFmtId="0" fontId="4" fillId="2" borderId="0" xfId="0" applyFont="1" applyFill="1" applyAlignment="1">
      <alignment horizontal="left"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0" fontId="3" fillId="3" borderId="0" xfId="0" applyFont="1" applyFill="1" applyAlignment="1">
      <alignment horizontal="left" vertical="center"/>
    </xf>
    <xf numFmtId="0" fontId="16" fillId="6" borderId="0" xfId="0" applyFont="1" applyFill="1" applyAlignment="1">
      <alignment horizontal="center" vertical="center"/>
    </xf>
    <xf numFmtId="0" fontId="4" fillId="6" borderId="0" xfId="0" quotePrefix="1" applyFont="1" applyFill="1" applyAlignment="1">
      <alignment horizontal="center" vertical="center"/>
    </xf>
    <xf numFmtId="0" fontId="3" fillId="6" borderId="1" xfId="0" applyFont="1" applyFill="1" applyBorder="1" applyAlignment="1">
      <alignment horizontal="center" vertical="center"/>
    </xf>
    <xf numFmtId="0" fontId="13" fillId="6" borderId="0" xfId="0" applyFont="1" applyFill="1" applyAlignment="1">
      <alignment horizontal="center" vertical="center"/>
    </xf>
    <xf numFmtId="0" fontId="14" fillId="6" borderId="0" xfId="0" quotePrefix="1" applyFont="1" applyFill="1" applyAlignment="1">
      <alignment horizontal="center" vertical="center"/>
    </xf>
    <xf numFmtId="49" fontId="3" fillId="6" borderId="8" xfId="0" applyNumberFormat="1" applyFont="1" applyFill="1" applyBorder="1" applyAlignment="1" applyProtection="1">
      <alignment vertical="center"/>
      <protection locked="0"/>
    </xf>
    <xf numFmtId="0" fontId="3" fillId="6" borderId="10" xfId="0" applyFont="1" applyFill="1" applyBorder="1" applyAlignment="1" applyProtection="1">
      <alignment horizontal="center" vertical="center"/>
      <protection locked="0"/>
    </xf>
    <xf numFmtId="0" fontId="3" fillId="6" borderId="9" xfId="0" applyFont="1" applyFill="1" applyBorder="1" applyAlignment="1" applyProtection="1">
      <alignment horizontal="center" vertical="center"/>
      <protection locked="0"/>
    </xf>
    <xf numFmtId="0" fontId="3" fillId="6" borderId="8" xfId="0" applyFont="1" applyFill="1" applyBorder="1" applyAlignment="1" applyProtection="1">
      <alignment horizontal="center" vertical="center"/>
      <protection locked="0"/>
    </xf>
    <xf numFmtId="11" fontId="3" fillId="6" borderId="2" xfId="0" applyNumberFormat="1" applyFont="1" applyFill="1" applyBorder="1" applyAlignment="1" applyProtection="1">
      <alignment horizontal="center" vertical="center"/>
      <protection locked="0"/>
    </xf>
    <xf numFmtId="11" fontId="3" fillId="6" borderId="0" xfId="0" applyNumberFormat="1" applyFont="1" applyFill="1" applyAlignment="1">
      <alignment horizontal="center" vertical="center" wrapText="1"/>
    </xf>
    <xf numFmtId="10" fontId="3" fillId="6" borderId="0" xfId="0" applyNumberFormat="1" applyFont="1" applyFill="1" applyAlignment="1">
      <alignment horizontal="left" vertical="center"/>
    </xf>
    <xf numFmtId="0" fontId="15" fillId="7" borderId="0" xfId="0" applyFont="1" applyFill="1" applyAlignment="1">
      <alignment horizontal="center" vertical="center"/>
    </xf>
    <xf numFmtId="165" fontId="3" fillId="6" borderId="0" xfId="0" applyNumberFormat="1" applyFont="1" applyFill="1" applyAlignment="1">
      <alignment horizontal="center" vertical="center"/>
    </xf>
    <xf numFmtId="0" fontId="5" fillId="7" borderId="0" xfId="0" applyFont="1" applyFill="1" applyAlignment="1">
      <alignment horizontal="left" vertical="center" wrapText="1"/>
    </xf>
    <xf numFmtId="0" fontId="3" fillId="6" borderId="0" xfId="0" applyFont="1" applyFill="1" applyAlignment="1" applyProtection="1">
      <alignment horizontal="left" vertical="center"/>
      <protection locked="0"/>
    </xf>
    <xf numFmtId="0" fontId="3" fillId="6" borderId="26" xfId="0" applyFont="1" applyFill="1" applyBorder="1" applyAlignment="1" applyProtection="1">
      <alignment horizontal="center" vertical="center"/>
      <protection locked="0"/>
    </xf>
    <xf numFmtId="0" fontId="15" fillId="7" borderId="0" xfId="0" applyFont="1" applyFill="1" applyAlignment="1">
      <alignment horizontal="left" vertical="center"/>
    </xf>
    <xf numFmtId="0" fontId="4" fillId="4" borderId="0" xfId="0" applyFont="1" applyFill="1" applyAlignment="1">
      <alignment horizontal="center" vertical="center"/>
    </xf>
    <xf numFmtId="0" fontId="4" fillId="8" borderId="0" xfId="0" applyFont="1" applyFill="1" applyAlignment="1">
      <alignment horizontal="center" vertic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3" fillId="6" borderId="20" xfId="0" applyFont="1" applyFill="1" applyBorder="1" applyAlignment="1">
      <alignment horizontal="left" vertical="center"/>
    </xf>
    <xf numFmtId="0" fontId="3" fillId="6" borderId="22" xfId="0" applyFont="1" applyFill="1" applyBorder="1" applyAlignment="1">
      <alignment horizontal="left" vertical="center"/>
    </xf>
    <xf numFmtId="0" fontId="3" fillId="6" borderId="21" xfId="0" applyFont="1" applyFill="1" applyBorder="1" applyAlignment="1">
      <alignment horizontal="left" vertical="center" wrapText="1"/>
    </xf>
    <xf numFmtId="0" fontId="3" fillId="6" borderId="25" xfId="0" applyFont="1" applyFill="1" applyBorder="1" applyAlignment="1">
      <alignment horizontal="left" vertical="center" wrapText="1"/>
    </xf>
    <xf numFmtId="0" fontId="3" fillId="6" borderId="13" xfId="0" applyFont="1" applyFill="1" applyBorder="1" applyAlignment="1">
      <alignment horizontal="left" vertical="center"/>
    </xf>
    <xf numFmtId="0" fontId="3" fillId="6" borderId="1" xfId="0" applyFont="1" applyFill="1" applyBorder="1" applyAlignment="1">
      <alignment horizontal="left" vertical="center" wrapText="1"/>
    </xf>
    <xf numFmtId="0" fontId="3" fillId="6" borderId="23" xfId="0" applyFont="1" applyFill="1" applyBorder="1" applyAlignment="1">
      <alignment horizontal="left" vertical="center" wrapText="1"/>
    </xf>
    <xf numFmtId="0" fontId="3" fillId="6" borderId="24" xfId="0" applyFont="1" applyFill="1" applyBorder="1" applyAlignment="1">
      <alignment horizontal="left" vertical="center" wrapText="1"/>
    </xf>
    <xf numFmtId="0" fontId="3" fillId="6" borderId="27" xfId="0" applyFont="1" applyFill="1" applyBorder="1" applyAlignment="1" applyProtection="1">
      <alignment horizontal="center" vertical="center"/>
      <protection locked="0"/>
    </xf>
    <xf numFmtId="0" fontId="3" fillId="6" borderId="0" xfId="0" quotePrefix="1" applyFont="1" applyFill="1" applyAlignment="1">
      <alignment horizontal="right" vertical="center"/>
    </xf>
    <xf numFmtId="0" fontId="18" fillId="6" borderId="0" xfId="0" applyFont="1" applyFill="1" applyAlignment="1">
      <alignment horizontal="center" vertical="center"/>
    </xf>
    <xf numFmtId="0" fontId="22" fillId="6" borderId="0" xfId="1" applyFont="1" applyFill="1" applyAlignment="1">
      <alignment horizontal="left" vertical="center"/>
    </xf>
    <xf numFmtId="0" fontId="3" fillId="6" borderId="11" xfId="0" applyFont="1" applyFill="1" applyBorder="1" applyAlignment="1">
      <alignment horizontal="right" vertical="center"/>
    </xf>
    <xf numFmtId="0" fontId="16" fillId="6" borderId="0" xfId="0" quotePrefix="1" applyFont="1" applyFill="1" applyAlignment="1">
      <alignment horizontal="center" vertical="center"/>
    </xf>
    <xf numFmtId="0" fontId="24" fillId="6" borderId="0" xfId="0" applyFont="1" applyFill="1" applyAlignment="1">
      <alignment horizontal="left" vertical="center"/>
    </xf>
    <xf numFmtId="0" fontId="24" fillId="6" borderId="0" xfId="0" quotePrefix="1" applyFont="1" applyFill="1" applyAlignment="1">
      <alignment horizontal="left" vertical="center"/>
    </xf>
    <xf numFmtId="0" fontId="25" fillId="6" borderId="0" xfId="0" quotePrefix="1" applyFont="1" applyFill="1" applyAlignment="1">
      <alignment horizontal="left" vertical="center"/>
    </xf>
    <xf numFmtId="0" fontId="0" fillId="6" borderId="0" xfId="0" applyFill="1" applyAlignment="1">
      <alignment horizontal="right" vertical="center"/>
    </xf>
    <xf numFmtId="0" fontId="0" fillId="6" borderId="0" xfId="0" applyFill="1"/>
    <xf numFmtId="11" fontId="0" fillId="6" borderId="0" xfId="0" applyNumberFormat="1" applyFill="1" applyAlignment="1">
      <alignment vertical="center"/>
    </xf>
    <xf numFmtId="164" fontId="0" fillId="6" borderId="0" xfId="0" applyNumberFormat="1" applyFill="1" applyAlignment="1">
      <alignment horizontal="center" vertical="center"/>
    </xf>
    <xf numFmtId="0" fontId="0" fillId="6" borderId="0" xfId="0" applyFill="1" applyAlignment="1">
      <alignment horizontal="center" vertical="center"/>
    </xf>
    <xf numFmtId="10" fontId="3" fillId="6" borderId="0" xfId="3" applyNumberFormat="1" applyFont="1" applyFill="1" applyAlignment="1">
      <alignment horizontal="left" vertical="center"/>
    </xf>
    <xf numFmtId="49" fontId="22" fillId="6" borderId="0" xfId="1" applyNumberFormat="1" applyFont="1" applyFill="1" applyAlignment="1">
      <alignment horizontal="left" vertical="center"/>
    </xf>
    <xf numFmtId="11" fontId="0" fillId="6" borderId="0" xfId="0" applyNumberFormat="1" applyFill="1" applyAlignment="1">
      <alignment horizontal="center" vertical="center"/>
    </xf>
    <xf numFmtId="167" fontId="12" fillId="6" borderId="0" xfId="0" applyNumberFormat="1" applyFont="1" applyFill="1" applyAlignment="1">
      <alignment horizontal="center" vertical="center"/>
    </xf>
    <xf numFmtId="167" fontId="0" fillId="6" borderId="0" xfId="0" applyNumberFormat="1" applyFill="1" applyAlignment="1">
      <alignment horizontal="center" vertical="center"/>
    </xf>
    <xf numFmtId="165" fontId="0" fillId="6" borderId="0" xfId="0" applyNumberFormat="1" applyFill="1" applyAlignment="1">
      <alignment horizontal="center" vertical="center"/>
    </xf>
    <xf numFmtId="0" fontId="3" fillId="6" borderId="0" xfId="0" applyFont="1" applyFill="1" applyAlignment="1">
      <alignment horizontal="center" vertical="center" wrapText="1"/>
    </xf>
    <xf numFmtId="10" fontId="0" fillId="6" borderId="0" xfId="0" applyNumberFormat="1" applyFill="1" applyAlignment="1">
      <alignment horizontal="left" vertical="center"/>
    </xf>
    <xf numFmtId="0" fontId="2" fillId="6" borderId="0" xfId="0" applyFont="1" applyFill="1" applyAlignment="1">
      <alignment vertical="center"/>
    </xf>
    <xf numFmtId="0" fontId="2" fillId="6" borderId="0" xfId="0" applyFont="1" applyFill="1" applyAlignment="1">
      <alignment horizontal="left" vertical="center"/>
    </xf>
    <xf numFmtId="0" fontId="3" fillId="6" borderId="13" xfId="0" applyFont="1" applyFill="1" applyBorder="1" applyAlignment="1">
      <alignment horizontal="right" vertical="center"/>
    </xf>
    <xf numFmtId="0" fontId="15" fillId="6" borderId="0" xfId="0" applyFont="1" applyFill="1" applyAlignment="1">
      <alignment horizontal="center" vertical="center"/>
    </xf>
    <xf numFmtId="0" fontId="12" fillId="6" borderId="1" xfId="0" applyFont="1" applyFill="1" applyBorder="1" applyAlignment="1">
      <alignment horizontal="center" vertical="center"/>
    </xf>
    <xf numFmtId="0" fontId="12" fillId="6" borderId="13" xfId="0" applyFont="1" applyFill="1" applyBorder="1" applyAlignment="1">
      <alignment horizontal="center" vertical="center"/>
    </xf>
    <xf numFmtId="0" fontId="0" fillId="6" borderId="2" xfId="0" applyFill="1" applyBorder="1" applyAlignment="1" applyProtection="1">
      <alignment horizontal="center" vertical="center"/>
      <protection locked="0"/>
    </xf>
    <xf numFmtId="10" fontId="0" fillId="6" borderId="0" xfId="3" applyNumberFormat="1" applyFont="1" applyFill="1" applyAlignment="1">
      <alignment horizontal="center" vertical="center"/>
    </xf>
    <xf numFmtId="0" fontId="3" fillId="6" borderId="28" xfId="0" applyFont="1" applyFill="1" applyBorder="1" applyAlignment="1" applyProtection="1">
      <alignment horizontal="center" vertical="center"/>
      <protection locked="0"/>
    </xf>
    <xf numFmtId="164" fontId="3" fillId="6" borderId="0" xfId="0" applyNumberFormat="1" applyFont="1" applyFill="1" applyAlignment="1">
      <alignment horizontal="left" vertical="center"/>
    </xf>
    <xf numFmtId="11" fontId="3" fillId="6" borderId="0" xfId="0" applyNumberFormat="1" applyFont="1" applyFill="1" applyAlignment="1">
      <alignment horizontal="right" vertical="center"/>
    </xf>
    <xf numFmtId="164" fontId="3" fillId="6" borderId="10" xfId="0" applyNumberFormat="1" applyFont="1" applyFill="1" applyBorder="1" applyAlignment="1" applyProtection="1">
      <alignment horizontal="center" vertical="center"/>
      <protection locked="0"/>
    </xf>
    <xf numFmtId="11" fontId="0" fillId="6" borderId="0" xfId="0" applyNumberFormat="1" applyFill="1" applyAlignment="1">
      <alignment horizontal="right" vertical="center"/>
    </xf>
    <xf numFmtId="166" fontId="0" fillId="6" borderId="0" xfId="0" applyNumberFormat="1" applyFill="1" applyAlignment="1">
      <alignment horizontal="center" vertical="center"/>
    </xf>
    <xf numFmtId="0" fontId="4" fillId="6" borderId="0" xfId="0" applyFont="1" applyFill="1" applyAlignment="1">
      <alignment horizontal="left" vertical="center" wrapText="1"/>
    </xf>
    <xf numFmtId="0" fontId="3" fillId="6" borderId="0" xfId="0" applyFont="1" applyFill="1" applyAlignment="1">
      <alignment vertical="center" wrapText="1"/>
    </xf>
    <xf numFmtId="0" fontId="3" fillId="7" borderId="24" xfId="0" applyFont="1" applyFill="1" applyBorder="1" applyAlignment="1">
      <alignment horizontal="left" vertical="center"/>
    </xf>
    <xf numFmtId="0" fontId="3" fillId="7" borderId="23" xfId="0" applyFont="1" applyFill="1" applyBorder="1" applyAlignment="1">
      <alignment horizontal="left" vertical="center"/>
    </xf>
    <xf numFmtId="0" fontId="28" fillId="7" borderId="22" xfId="0" applyFont="1" applyFill="1" applyBorder="1" applyAlignment="1">
      <alignment horizontal="left" vertical="center"/>
    </xf>
    <xf numFmtId="0" fontId="3" fillId="7" borderId="1" xfId="0" applyFont="1" applyFill="1" applyBorder="1" applyAlignment="1">
      <alignment horizontal="left" vertical="center"/>
    </xf>
    <xf numFmtId="0" fontId="28" fillId="7" borderId="13" xfId="0" applyFont="1" applyFill="1" applyBorder="1" applyAlignment="1">
      <alignment horizontal="left" vertical="center"/>
    </xf>
    <xf numFmtId="0" fontId="3" fillId="7" borderId="25" xfId="0" applyFont="1" applyFill="1" applyBorder="1" applyAlignment="1">
      <alignment horizontal="left" vertical="center"/>
    </xf>
    <xf numFmtId="0" fontId="3" fillId="7" borderId="21" xfId="0" applyFont="1" applyFill="1" applyBorder="1" applyAlignment="1">
      <alignment horizontal="left" vertical="center"/>
    </xf>
    <xf numFmtId="0" fontId="28" fillId="7" borderId="20" xfId="0" applyFont="1" applyFill="1" applyBorder="1" applyAlignment="1">
      <alignment horizontal="left" vertical="center"/>
    </xf>
    <xf numFmtId="0" fontId="3" fillId="6" borderId="24" xfId="0" applyFont="1" applyFill="1" applyBorder="1" applyAlignment="1">
      <alignment horizontal="left" vertical="center"/>
    </xf>
    <xf numFmtId="0" fontId="3" fillId="6" borderId="23" xfId="0" applyFont="1" applyFill="1" applyBorder="1" applyAlignment="1">
      <alignment horizontal="left" vertical="center"/>
    </xf>
    <xf numFmtId="0" fontId="28" fillId="6" borderId="22" xfId="0" applyFont="1" applyFill="1" applyBorder="1" applyAlignment="1">
      <alignment horizontal="left" vertical="center"/>
    </xf>
    <xf numFmtId="0" fontId="28" fillId="6" borderId="13" xfId="0" applyFont="1" applyFill="1" applyBorder="1" applyAlignment="1">
      <alignment horizontal="left" vertical="center"/>
    </xf>
    <xf numFmtId="0" fontId="3" fillId="6" borderId="25" xfId="0" applyFont="1" applyFill="1" applyBorder="1" applyAlignment="1">
      <alignment horizontal="left" vertical="center"/>
    </xf>
    <xf numFmtId="0" fontId="3" fillId="6" borderId="21" xfId="0" applyFont="1" applyFill="1" applyBorder="1" applyAlignment="1">
      <alignment horizontal="left" vertical="center"/>
    </xf>
    <xf numFmtId="0" fontId="28" fillId="6" borderId="20" xfId="0" applyFont="1" applyFill="1" applyBorder="1" applyAlignment="1">
      <alignment horizontal="left" vertical="center"/>
    </xf>
    <xf numFmtId="0" fontId="3" fillId="6" borderId="19" xfId="0" applyFont="1" applyFill="1" applyBorder="1" applyAlignment="1">
      <alignment horizontal="left" vertical="center"/>
    </xf>
    <xf numFmtId="0" fontId="3" fillId="6" borderId="29" xfId="0" applyFont="1" applyFill="1" applyBorder="1" applyAlignment="1">
      <alignment horizontal="left" vertical="center"/>
    </xf>
    <xf numFmtId="0" fontId="28" fillId="6" borderId="18" xfId="0" applyFont="1" applyFill="1" applyBorder="1" applyAlignment="1">
      <alignment horizontal="left" vertical="center"/>
    </xf>
    <xf numFmtId="0" fontId="28" fillId="6" borderId="0" xfId="0" applyFont="1" applyFill="1" applyAlignment="1">
      <alignment horizontal="left" vertical="center"/>
    </xf>
    <xf numFmtId="0" fontId="17" fillId="9" borderId="0" xfId="0" applyFont="1" applyFill="1" applyAlignment="1">
      <alignment horizontal="left" vertical="center"/>
    </xf>
    <xf numFmtId="1" fontId="3" fillId="6" borderId="2" xfId="0" applyNumberFormat="1" applyFont="1" applyFill="1" applyBorder="1" applyAlignment="1" applyProtection="1">
      <alignment horizontal="center" vertical="center"/>
      <protection locked="0"/>
    </xf>
    <xf numFmtId="0" fontId="4" fillId="6" borderId="0" xfId="0" applyFont="1" applyFill="1" applyAlignment="1">
      <alignment horizontal="center" vertical="center" wrapText="1"/>
    </xf>
    <xf numFmtId="0" fontId="3" fillId="6" borderId="0" xfId="0" applyFont="1" applyFill="1" applyAlignment="1">
      <alignment horizontal="left"/>
    </xf>
    <xf numFmtId="0" fontId="3" fillId="6" borderId="0" xfId="0" applyFont="1" applyFill="1" applyAlignment="1">
      <alignment horizontal="center"/>
    </xf>
    <xf numFmtId="0" fontId="3" fillId="6" borderId="0" xfId="0" applyFont="1" applyFill="1" applyAlignment="1">
      <alignment horizontal="right"/>
    </xf>
    <xf numFmtId="0" fontId="4" fillId="6" borderId="0" xfId="0" applyFont="1" applyFill="1" applyAlignment="1">
      <alignment horizontal="center"/>
    </xf>
    <xf numFmtId="0" fontId="3" fillId="6" borderId="2" xfId="0" applyFont="1" applyFill="1" applyBorder="1" applyAlignment="1" applyProtection="1">
      <alignment horizontal="center" vertical="center" wrapText="1"/>
      <protection locked="0"/>
    </xf>
    <xf numFmtId="0" fontId="3" fillId="6" borderId="1" xfId="0" applyFont="1" applyFill="1" applyBorder="1" applyAlignment="1">
      <alignment horizontal="right"/>
    </xf>
    <xf numFmtId="0" fontId="3" fillId="7" borderId="29" xfId="0" applyFont="1" applyFill="1" applyBorder="1" applyAlignment="1">
      <alignment horizontal="left" vertical="center"/>
    </xf>
    <xf numFmtId="0" fontId="28" fillId="7" borderId="18" xfId="0" applyFont="1" applyFill="1" applyBorder="1" applyAlignment="1">
      <alignment horizontal="left" vertical="center"/>
    </xf>
    <xf numFmtId="0" fontId="12" fillId="6" borderId="0" xfId="0" applyFont="1" applyFill="1" applyAlignment="1">
      <alignment horizontal="right"/>
    </xf>
    <xf numFmtId="0" fontId="3" fillId="7" borderId="19" xfId="0" applyFont="1" applyFill="1" applyBorder="1" applyAlignment="1">
      <alignment horizontal="left" vertical="center"/>
    </xf>
    <xf numFmtId="0" fontId="12" fillId="6" borderId="0" xfId="0" applyFont="1" applyFill="1" applyAlignment="1">
      <alignment horizontal="center"/>
    </xf>
    <xf numFmtId="0" fontId="5" fillId="6" borderId="0" xfId="0" applyFont="1" applyFill="1" applyAlignment="1">
      <alignment vertical="center"/>
    </xf>
    <xf numFmtId="0" fontId="17" fillId="6" borderId="0" xfId="0" applyFont="1" applyFill="1" applyAlignment="1">
      <alignment horizontal="left" vertical="center"/>
    </xf>
    <xf numFmtId="0" fontId="2" fillId="6" borderId="0" xfId="0" applyFont="1" applyFill="1" applyAlignment="1">
      <alignment horizontal="center" vertical="center"/>
    </xf>
    <xf numFmtId="0" fontId="2" fillId="4" borderId="0" xfId="0" applyFont="1" applyFill="1" applyAlignment="1">
      <alignment horizontal="center" vertical="center"/>
    </xf>
    <xf numFmtId="0" fontId="4" fillId="9" borderId="0" xfId="0" applyFont="1" applyFill="1" applyAlignment="1">
      <alignment horizontal="left" vertical="center"/>
    </xf>
    <xf numFmtId="0" fontId="2" fillId="4" borderId="0" xfId="0" applyFont="1" applyFill="1" applyAlignment="1">
      <alignment horizontal="left" vertical="center" wrapText="1"/>
    </xf>
    <xf numFmtId="0" fontId="29" fillId="7" borderId="0" xfId="0" applyFont="1" applyFill="1" applyAlignment="1">
      <alignment horizontal="left" vertical="center"/>
    </xf>
    <xf numFmtId="0" fontId="29" fillId="7" borderId="29" xfId="0" applyFont="1" applyFill="1" applyBorder="1" applyAlignment="1">
      <alignment horizontal="left" vertical="center"/>
    </xf>
    <xf numFmtId="0" fontId="29" fillId="6" borderId="25" xfId="0" applyFont="1" applyFill="1" applyBorder="1" applyAlignment="1">
      <alignment horizontal="left" vertical="center"/>
    </xf>
    <xf numFmtId="0" fontId="29" fillId="6" borderId="21" xfId="0" applyFont="1" applyFill="1" applyBorder="1" applyAlignment="1">
      <alignment horizontal="left" vertical="center"/>
    </xf>
    <xf numFmtId="0" fontId="30" fillId="4" borderId="0" xfId="0" applyFont="1" applyFill="1" applyAlignment="1">
      <alignment horizontal="center" vertical="center"/>
    </xf>
    <xf numFmtId="0" fontId="28" fillId="6" borderId="22" xfId="0" quotePrefix="1" applyFont="1" applyFill="1" applyBorder="1" applyAlignment="1">
      <alignment horizontal="left" vertical="center"/>
    </xf>
    <xf numFmtId="0" fontId="28" fillId="6" borderId="13" xfId="0" quotePrefix="1" applyFont="1" applyFill="1" applyBorder="1" applyAlignment="1">
      <alignment horizontal="left" vertical="center"/>
    </xf>
    <xf numFmtId="0" fontId="28" fillId="6" borderId="20" xfId="0" quotePrefix="1" applyFont="1" applyFill="1" applyBorder="1" applyAlignment="1">
      <alignment horizontal="left" vertical="center"/>
    </xf>
    <xf numFmtId="0" fontId="3" fillId="9" borderId="0" xfId="0" applyFont="1" applyFill="1" applyAlignment="1">
      <alignment horizontal="left" vertical="center"/>
    </xf>
    <xf numFmtId="0" fontId="9" fillId="6" borderId="0" xfId="1" applyFill="1" applyAlignment="1" applyProtection="1">
      <alignment horizontal="center" vertical="center" wrapText="1"/>
    </xf>
    <xf numFmtId="0" fontId="31" fillId="6" borderId="0" xfId="0" applyFont="1" applyFill="1"/>
    <xf numFmtId="0" fontId="0" fillId="7" borderId="0" xfId="0" applyFill="1" applyAlignment="1">
      <alignment horizontal="center" vertical="center"/>
    </xf>
    <xf numFmtId="0" fontId="12" fillId="6" borderId="0" xfId="0" applyFont="1" applyFill="1"/>
    <xf numFmtId="167" fontId="12" fillId="6" borderId="0" xfId="0" applyNumberFormat="1" applyFont="1" applyFill="1" applyAlignment="1">
      <alignment vertical="center"/>
    </xf>
    <xf numFmtId="10" fontId="0" fillId="6" borderId="0" xfId="3" applyNumberFormat="1" applyFont="1" applyFill="1" applyBorder="1" applyAlignment="1" applyProtection="1">
      <alignment horizontal="center" vertical="center"/>
    </xf>
    <xf numFmtId="0" fontId="3" fillId="6" borderId="23" xfId="0" applyFont="1" applyFill="1" applyBorder="1" applyAlignment="1">
      <alignment horizontal="center" vertical="center"/>
    </xf>
    <xf numFmtId="11" fontId="3" fillId="6" borderId="23" xfId="0" applyNumberFormat="1" applyFont="1" applyFill="1" applyBorder="1" applyAlignment="1">
      <alignment horizontal="right" vertical="center"/>
    </xf>
    <xf numFmtId="0" fontId="3" fillId="6" borderId="23" xfId="0" applyFont="1" applyFill="1" applyBorder="1" applyAlignment="1">
      <alignment horizontal="right" vertical="center"/>
    </xf>
    <xf numFmtId="0" fontId="0" fillId="6" borderId="13" xfId="0" applyFill="1" applyBorder="1"/>
    <xf numFmtId="0" fontId="3" fillId="6" borderId="21" xfId="0" applyFont="1" applyFill="1" applyBorder="1" applyAlignment="1">
      <alignment horizontal="center" vertical="center"/>
    </xf>
    <xf numFmtId="0" fontId="3" fillId="6" borderId="21" xfId="0" applyFont="1" applyFill="1" applyBorder="1" applyAlignment="1">
      <alignment vertical="center"/>
    </xf>
    <xf numFmtId="0" fontId="0" fillId="6" borderId="20" xfId="0" applyFill="1" applyBorder="1"/>
    <xf numFmtId="0" fontId="3" fillId="9" borderId="19" xfId="0" applyFont="1" applyFill="1" applyBorder="1" applyAlignment="1">
      <alignment horizontal="left" vertical="center"/>
    </xf>
    <xf numFmtId="0" fontId="3" fillId="9" borderId="29" xfId="0" applyFont="1" applyFill="1" applyBorder="1" applyAlignment="1">
      <alignment vertical="center"/>
    </xf>
    <xf numFmtId="0" fontId="4" fillId="9" borderId="2" xfId="0" applyFont="1" applyFill="1" applyBorder="1" applyAlignment="1">
      <alignment horizontal="left" vertical="center"/>
    </xf>
    <xf numFmtId="0" fontId="3" fillId="7" borderId="23" xfId="0" applyFont="1" applyFill="1" applyBorder="1" applyAlignment="1">
      <alignment horizontal="center" vertical="center"/>
    </xf>
    <xf numFmtId="0" fontId="3" fillId="7" borderId="23" xfId="0" applyFont="1" applyFill="1" applyBorder="1" applyAlignment="1">
      <alignment horizontal="right" vertical="center"/>
    </xf>
    <xf numFmtId="0" fontId="3" fillId="7" borderId="22" xfId="0" applyFont="1" applyFill="1" applyBorder="1" applyAlignment="1">
      <alignment horizontal="left" vertical="center"/>
    </xf>
    <xf numFmtId="0" fontId="3" fillId="7" borderId="21" xfId="0" applyFont="1" applyFill="1" applyBorder="1" applyAlignment="1">
      <alignment horizontal="center" vertical="center"/>
    </xf>
    <xf numFmtId="10" fontId="3" fillId="7" borderId="21" xfId="3" applyNumberFormat="1" applyFont="1" applyFill="1" applyBorder="1" applyAlignment="1" applyProtection="1">
      <alignment horizontal="left" vertical="center"/>
    </xf>
    <xf numFmtId="11" fontId="3" fillId="7" borderId="21" xfId="0" applyNumberFormat="1" applyFont="1" applyFill="1" applyBorder="1" applyAlignment="1">
      <alignment horizontal="center" vertical="center"/>
    </xf>
    <xf numFmtId="0" fontId="3" fillId="7" borderId="21" xfId="0" applyFont="1" applyFill="1" applyBorder="1" applyAlignment="1">
      <alignment horizontal="right" vertical="center"/>
    </xf>
    <xf numFmtId="0" fontId="0" fillId="7" borderId="20" xfId="0" applyFill="1" applyBorder="1"/>
    <xf numFmtId="0" fontId="3" fillId="6" borderId="29" xfId="0" applyFont="1" applyFill="1" applyBorder="1" applyAlignment="1">
      <alignment horizontal="center" vertical="center"/>
    </xf>
    <xf numFmtId="11" fontId="3" fillId="6" borderId="29" xfId="0" applyNumberFormat="1" applyFont="1" applyFill="1" applyBorder="1" applyAlignment="1">
      <alignment horizontal="center" vertical="center"/>
    </xf>
    <xf numFmtId="0" fontId="3" fillId="6" borderId="29" xfId="0" applyFont="1" applyFill="1" applyBorder="1" applyAlignment="1">
      <alignment horizontal="right" vertical="center"/>
    </xf>
    <xf numFmtId="0" fontId="0" fillId="0" borderId="18" xfId="0" applyBorder="1"/>
    <xf numFmtId="11" fontId="3" fillId="7" borderId="23" xfId="0" applyNumberFormat="1" applyFont="1" applyFill="1" applyBorder="1" applyAlignment="1">
      <alignment horizontal="center" vertical="center"/>
    </xf>
    <xf numFmtId="0" fontId="0" fillId="7" borderId="22" xfId="0" applyFill="1" applyBorder="1"/>
    <xf numFmtId="166" fontId="0" fillId="6" borderId="2" xfId="0" applyNumberFormat="1" applyFill="1" applyBorder="1" applyAlignment="1" applyProtection="1">
      <alignment horizontal="center" vertical="center"/>
      <protection locked="0"/>
    </xf>
    <xf numFmtId="0" fontId="3" fillId="7" borderId="21" xfId="0" applyFont="1" applyFill="1" applyBorder="1" applyAlignment="1">
      <alignment vertical="center"/>
    </xf>
    <xf numFmtId="11" fontId="3" fillId="6" borderId="23" xfId="0" applyNumberFormat="1" applyFont="1" applyFill="1" applyBorder="1" applyAlignment="1">
      <alignment horizontal="center" vertical="center"/>
    </xf>
    <xf numFmtId="0" fontId="0" fillId="6" borderId="22" xfId="0" applyFill="1" applyBorder="1"/>
    <xf numFmtId="11" fontId="3" fillId="6" borderId="21" xfId="0" applyNumberFormat="1" applyFont="1" applyFill="1" applyBorder="1" applyAlignment="1">
      <alignment horizontal="center" vertical="center"/>
    </xf>
    <xf numFmtId="0" fontId="3" fillId="6" borderId="21" xfId="0" applyFont="1" applyFill="1" applyBorder="1" applyAlignment="1">
      <alignment horizontal="right" vertical="center"/>
    </xf>
    <xf numFmtId="0" fontId="3" fillId="9" borderId="29" xfId="0" applyFont="1" applyFill="1" applyBorder="1" applyAlignment="1">
      <alignment horizontal="center" vertical="center"/>
    </xf>
    <xf numFmtId="0" fontId="4" fillId="9" borderId="29" xfId="0" applyFont="1" applyFill="1" applyBorder="1" applyAlignment="1">
      <alignment horizontal="left" vertical="center"/>
    </xf>
    <xf numFmtId="1" fontId="3" fillId="9" borderId="29" xfId="0" applyNumberFormat="1" applyFont="1" applyFill="1" applyBorder="1" applyAlignment="1">
      <alignment horizontal="center" vertical="center"/>
    </xf>
    <xf numFmtId="0" fontId="3" fillId="9" borderId="29" xfId="0" applyFont="1" applyFill="1" applyBorder="1" applyAlignment="1">
      <alignment horizontal="right" vertical="center"/>
    </xf>
    <xf numFmtId="0" fontId="4" fillId="9" borderId="18" xfId="0" applyFont="1" applyFill="1" applyBorder="1" applyAlignment="1">
      <alignment horizontal="left" vertical="center"/>
    </xf>
    <xf numFmtId="10" fontId="3" fillId="6" borderId="0" xfId="3" applyNumberFormat="1" applyFont="1" applyFill="1" applyBorder="1" applyAlignment="1" applyProtection="1">
      <alignment horizontal="left" vertical="center"/>
    </xf>
    <xf numFmtId="11" fontId="3" fillId="6" borderId="9" xfId="0" applyNumberFormat="1" applyFont="1" applyFill="1" applyBorder="1" applyAlignment="1" applyProtection="1">
      <alignment horizontal="center" vertical="center"/>
      <protection locked="0"/>
    </xf>
    <xf numFmtId="0" fontId="3" fillId="7" borderId="1" xfId="0" applyFont="1" applyFill="1" applyBorder="1" applyAlignment="1">
      <alignment horizontal="center" vertical="center"/>
    </xf>
    <xf numFmtId="0" fontId="3" fillId="7" borderId="13" xfId="0" applyFont="1" applyFill="1" applyBorder="1" applyAlignment="1">
      <alignment horizontal="left" vertical="center"/>
    </xf>
    <xf numFmtId="0" fontId="3" fillId="7" borderId="1" xfId="0" applyFont="1" applyFill="1" applyBorder="1" applyAlignment="1">
      <alignment horizontal="left" vertical="center" wrapText="1"/>
    </xf>
    <xf numFmtId="0" fontId="3" fillId="7" borderId="0" xfId="0" applyFont="1" applyFill="1" applyAlignment="1">
      <alignment horizontal="left" vertical="center" wrapText="1"/>
    </xf>
    <xf numFmtId="0" fontId="4" fillId="7" borderId="20" xfId="0" applyFont="1" applyFill="1" applyBorder="1" applyAlignment="1">
      <alignment horizontal="left" vertical="center"/>
    </xf>
    <xf numFmtId="0" fontId="4" fillId="6" borderId="20" xfId="0" applyFont="1" applyFill="1" applyBorder="1" applyAlignment="1">
      <alignment horizontal="left" vertical="center"/>
    </xf>
    <xf numFmtId="0" fontId="0" fillId="7" borderId="19" xfId="0" applyFill="1" applyBorder="1" applyAlignment="1">
      <alignment vertical="center"/>
    </xf>
    <xf numFmtId="0" fontId="4" fillId="7" borderId="29" xfId="0" applyFont="1" applyFill="1" applyBorder="1" applyAlignment="1">
      <alignment horizontal="center" vertical="center"/>
    </xf>
    <xf numFmtId="0" fontId="1" fillId="7" borderId="29" xfId="0" applyFont="1" applyFill="1" applyBorder="1" applyAlignment="1">
      <alignment horizontal="left" vertical="center"/>
    </xf>
    <xf numFmtId="0" fontId="4" fillId="7" borderId="18" xfId="0" applyFont="1" applyFill="1" applyBorder="1" applyAlignment="1">
      <alignment horizontal="left" vertical="center"/>
    </xf>
    <xf numFmtId="0" fontId="0" fillId="6" borderId="24" xfId="0" applyFill="1" applyBorder="1" applyAlignment="1">
      <alignment vertical="center"/>
    </xf>
    <xf numFmtId="0" fontId="4" fillId="6" borderId="23" xfId="0" applyFont="1" applyFill="1" applyBorder="1" applyAlignment="1">
      <alignment horizontal="center" vertical="center"/>
    </xf>
    <xf numFmtId="49" fontId="4" fillId="6" borderId="1" xfId="0" applyNumberFormat="1" applyFont="1" applyFill="1" applyBorder="1" applyAlignment="1">
      <alignment horizontal="right" vertical="center"/>
    </xf>
    <xf numFmtId="49" fontId="4" fillId="6" borderId="25" xfId="0" applyNumberFormat="1" applyFont="1" applyFill="1" applyBorder="1" applyAlignment="1">
      <alignment horizontal="right" vertical="center"/>
    </xf>
    <xf numFmtId="0" fontId="4" fillId="6" borderId="21" xfId="0" applyFont="1" applyFill="1" applyBorder="1" applyAlignment="1">
      <alignment horizontal="center" vertical="center"/>
    </xf>
    <xf numFmtId="49" fontId="4" fillId="6" borderId="21" xfId="0" applyNumberFormat="1" applyFont="1" applyFill="1" applyBorder="1" applyAlignment="1">
      <alignment horizontal="center" vertical="center"/>
    </xf>
    <xf numFmtId="49" fontId="4" fillId="9" borderId="19" xfId="0" applyNumberFormat="1" applyFont="1" applyFill="1" applyBorder="1" applyAlignment="1">
      <alignment horizontal="right" vertical="center"/>
    </xf>
    <xf numFmtId="0" fontId="3" fillId="9" borderId="29" xfId="0" applyFont="1" applyFill="1" applyBorder="1" applyAlignment="1">
      <alignment horizontal="left" vertical="center"/>
    </xf>
    <xf numFmtId="0" fontId="4" fillId="9" borderId="18" xfId="0" applyFont="1" applyFill="1" applyBorder="1" applyAlignment="1">
      <alignment vertical="top"/>
    </xf>
    <xf numFmtId="0" fontId="4" fillId="7" borderId="23" xfId="0" applyFont="1" applyFill="1" applyBorder="1" applyAlignment="1">
      <alignment horizontal="left" vertical="center"/>
    </xf>
    <xf numFmtId="0" fontId="4" fillId="7" borderId="23" xfId="0" applyFont="1" applyFill="1" applyBorder="1" applyAlignment="1">
      <alignment horizontal="center" vertical="center"/>
    </xf>
    <xf numFmtId="49" fontId="4" fillId="7" borderId="1" xfId="0" applyNumberFormat="1" applyFont="1" applyFill="1" applyBorder="1" applyAlignment="1">
      <alignment horizontal="right" vertical="center"/>
    </xf>
    <xf numFmtId="49" fontId="3" fillId="7" borderId="13" xfId="0" applyNumberFormat="1" applyFont="1" applyFill="1" applyBorder="1" applyAlignment="1">
      <alignment vertical="center"/>
    </xf>
    <xf numFmtId="49" fontId="4" fillId="7" borderId="13" xfId="0" applyNumberFormat="1" applyFont="1" applyFill="1" applyBorder="1" applyAlignment="1">
      <alignment vertical="center"/>
    </xf>
    <xf numFmtId="0" fontId="4" fillId="6" borderId="19" xfId="0" applyFont="1" applyFill="1" applyBorder="1" applyAlignment="1">
      <alignment horizontal="left" vertical="center"/>
    </xf>
    <xf numFmtId="0" fontId="4" fillId="6" borderId="29" xfId="0" applyFont="1" applyFill="1" applyBorder="1" applyAlignment="1">
      <alignment horizontal="left" vertical="center"/>
    </xf>
    <xf numFmtId="0" fontId="4" fillId="6" borderId="29" xfId="0" applyFont="1" applyFill="1" applyBorder="1" applyAlignment="1">
      <alignment horizontal="center" vertical="center"/>
    </xf>
    <xf numFmtId="49" fontId="4" fillId="6" borderId="18" xfId="0" applyNumberFormat="1" applyFont="1" applyFill="1" applyBorder="1" applyAlignment="1">
      <alignment vertical="center"/>
    </xf>
    <xf numFmtId="0" fontId="0" fillId="9" borderId="19" xfId="0" applyFill="1" applyBorder="1" applyAlignment="1">
      <alignment vertical="center"/>
    </xf>
    <xf numFmtId="0" fontId="4" fillId="9" borderId="29" xfId="0" applyFont="1" applyFill="1" applyBorder="1" applyAlignment="1">
      <alignment horizontal="center" vertical="center"/>
    </xf>
    <xf numFmtId="49" fontId="4" fillId="6" borderId="19" xfId="0" applyNumberFormat="1" applyFont="1" applyFill="1" applyBorder="1" applyAlignment="1">
      <alignment horizontal="right" vertical="center"/>
    </xf>
    <xf numFmtId="0" fontId="3" fillId="6" borderId="18" xfId="0" applyFont="1" applyFill="1" applyBorder="1" applyAlignment="1">
      <alignment horizontal="left" vertical="center"/>
    </xf>
    <xf numFmtId="49" fontId="3" fillId="9" borderId="29" xfId="0" applyNumberFormat="1" applyFont="1" applyFill="1" applyBorder="1" applyAlignment="1">
      <alignment horizontal="center" vertical="center"/>
    </xf>
    <xf numFmtId="49" fontId="4" fillId="7" borderId="24" xfId="0" applyNumberFormat="1" applyFont="1" applyFill="1" applyBorder="1" applyAlignment="1">
      <alignment horizontal="right" vertical="center"/>
    </xf>
    <xf numFmtId="49" fontId="3" fillId="7" borderId="22" xfId="0" applyNumberFormat="1" applyFont="1" applyFill="1" applyBorder="1" applyAlignment="1">
      <alignment vertical="center"/>
    </xf>
    <xf numFmtId="49" fontId="3" fillId="7" borderId="1" xfId="0" applyNumberFormat="1" applyFont="1" applyFill="1" applyBorder="1" applyAlignment="1">
      <alignment vertical="center"/>
    </xf>
    <xf numFmtId="49" fontId="3" fillId="7" borderId="0" xfId="0" applyNumberFormat="1" applyFont="1" applyFill="1" applyAlignment="1">
      <alignment vertical="center"/>
    </xf>
    <xf numFmtId="49" fontId="3" fillId="7" borderId="25" xfId="0" applyNumberFormat="1" applyFont="1" applyFill="1" applyBorder="1" applyAlignment="1">
      <alignment vertical="center"/>
    </xf>
    <xf numFmtId="49" fontId="3" fillId="7" borderId="21" xfId="0" applyNumberFormat="1" applyFont="1" applyFill="1" applyBorder="1" applyAlignment="1">
      <alignment vertical="center"/>
    </xf>
    <xf numFmtId="49" fontId="4" fillId="7" borderId="21" xfId="0" applyNumberFormat="1" applyFont="1" applyFill="1" applyBorder="1" applyAlignment="1">
      <alignment vertical="center"/>
    </xf>
    <xf numFmtId="0" fontId="4" fillId="7" borderId="21" xfId="0" applyFont="1" applyFill="1" applyBorder="1" applyAlignment="1">
      <alignment horizontal="left" vertical="center"/>
    </xf>
    <xf numFmtId="0" fontId="4" fillId="6" borderId="23" xfId="0" applyFont="1" applyFill="1" applyBorder="1" applyAlignment="1">
      <alignment horizontal="right" vertical="center"/>
    </xf>
    <xf numFmtId="49" fontId="3" fillId="6" borderId="13" xfId="0" applyNumberFormat="1" applyFont="1" applyFill="1" applyBorder="1" applyAlignment="1">
      <alignment vertical="center"/>
    </xf>
    <xf numFmtId="0" fontId="3" fillId="6" borderId="21" xfId="0" applyFont="1" applyFill="1" applyBorder="1" applyAlignment="1">
      <alignment horizontal="center" vertical="center" wrapText="1"/>
    </xf>
    <xf numFmtId="49" fontId="3" fillId="6" borderId="20" xfId="0" applyNumberFormat="1" applyFont="1" applyFill="1" applyBorder="1" applyAlignment="1">
      <alignment vertical="center"/>
    </xf>
    <xf numFmtId="0" fontId="3" fillId="7" borderId="0" xfId="0" applyFont="1" applyFill="1" applyAlignment="1">
      <alignment vertical="center"/>
    </xf>
    <xf numFmtId="0" fontId="4" fillId="7" borderId="13" xfId="0" applyFont="1" applyFill="1" applyBorder="1" applyAlignment="1">
      <alignment horizontal="left" vertical="center"/>
    </xf>
    <xf numFmtId="0" fontId="3" fillId="6" borderId="9" xfId="0" applyFont="1" applyFill="1" applyBorder="1" applyAlignment="1" applyProtection="1">
      <alignment horizontal="center"/>
      <protection locked="0"/>
    </xf>
    <xf numFmtId="2" fontId="3" fillId="7" borderId="0" xfId="0" applyNumberFormat="1" applyFont="1" applyFill="1" applyAlignment="1">
      <alignment horizontal="center" vertical="center"/>
    </xf>
    <xf numFmtId="166" fontId="3" fillId="7" borderId="21" xfId="0" applyNumberFormat="1" applyFont="1" applyFill="1" applyBorder="1" applyAlignment="1">
      <alignment horizontal="center" vertical="center"/>
    </xf>
    <xf numFmtId="49" fontId="4" fillId="7" borderId="20" xfId="0" applyNumberFormat="1" applyFont="1" applyFill="1" applyBorder="1" applyAlignment="1">
      <alignment vertical="center"/>
    </xf>
    <xf numFmtId="0" fontId="0" fillId="6" borderId="18" xfId="0" applyFill="1" applyBorder="1" applyAlignment="1">
      <alignment vertical="center"/>
    </xf>
    <xf numFmtId="0" fontId="0" fillId="7" borderId="22" xfId="0" applyFill="1" applyBorder="1" applyAlignment="1">
      <alignment vertical="center"/>
    </xf>
    <xf numFmtId="0" fontId="0" fillId="7" borderId="13" xfId="0" applyFill="1" applyBorder="1" applyAlignment="1">
      <alignment horizontal="left" vertical="center"/>
    </xf>
    <xf numFmtId="49" fontId="3" fillId="7" borderId="13" xfId="0" applyNumberFormat="1" applyFont="1" applyFill="1" applyBorder="1" applyAlignment="1">
      <alignment horizontal="left" vertical="center"/>
    </xf>
    <xf numFmtId="166" fontId="3" fillId="7" borderId="0" xfId="0" applyNumberFormat="1" applyFont="1" applyFill="1" applyAlignment="1">
      <alignment horizontal="center" vertical="center"/>
    </xf>
    <xf numFmtId="11" fontId="3" fillId="6" borderId="10" xfId="0" applyNumberFormat="1" applyFont="1" applyFill="1" applyBorder="1" applyAlignment="1" applyProtection="1">
      <alignment horizontal="center" vertical="center"/>
      <protection locked="0"/>
    </xf>
    <xf numFmtId="49" fontId="4" fillId="7" borderId="13" xfId="0" applyNumberFormat="1" applyFont="1" applyFill="1" applyBorder="1" applyAlignment="1">
      <alignment horizontal="left" vertical="center"/>
    </xf>
    <xf numFmtId="49" fontId="4" fillId="7" borderId="20" xfId="0" applyNumberFormat="1" applyFont="1" applyFill="1" applyBorder="1" applyAlignment="1">
      <alignment horizontal="left" vertical="center"/>
    </xf>
    <xf numFmtId="0" fontId="3" fillId="7" borderId="1" xfId="0" applyFont="1" applyFill="1" applyBorder="1" applyAlignment="1">
      <alignment vertical="center"/>
    </xf>
    <xf numFmtId="0" fontId="3" fillId="7" borderId="25" xfId="0" applyFont="1" applyFill="1" applyBorder="1" applyAlignment="1">
      <alignment vertical="center"/>
    </xf>
    <xf numFmtId="49" fontId="3" fillId="7" borderId="20" xfId="0" applyNumberFormat="1" applyFont="1" applyFill="1" applyBorder="1" applyAlignment="1">
      <alignment vertical="center"/>
    </xf>
    <xf numFmtId="0" fontId="3" fillId="6" borderId="24" xfId="0" applyFont="1" applyFill="1" applyBorder="1" applyAlignment="1">
      <alignment vertical="center"/>
    </xf>
    <xf numFmtId="0" fontId="3" fillId="6" borderId="23" xfId="0" applyFont="1" applyFill="1" applyBorder="1" applyAlignment="1">
      <alignment vertical="center"/>
    </xf>
    <xf numFmtId="49" fontId="3" fillId="6" borderId="22" xfId="0" applyNumberFormat="1" applyFont="1" applyFill="1" applyBorder="1" applyAlignment="1">
      <alignment vertical="center"/>
    </xf>
    <xf numFmtId="0" fontId="3" fillId="6" borderId="1" xfId="0" applyFont="1" applyFill="1" applyBorder="1" applyAlignment="1">
      <alignment vertical="center"/>
    </xf>
    <xf numFmtId="0" fontId="3" fillId="6" borderId="25" xfId="0" applyFont="1" applyFill="1" applyBorder="1" applyAlignment="1">
      <alignment vertical="center"/>
    </xf>
    <xf numFmtId="0" fontId="29" fillId="6" borderId="0" xfId="0" applyFont="1" applyFill="1" applyAlignment="1">
      <alignment horizontal="left" vertical="center"/>
    </xf>
    <xf numFmtId="0" fontId="17" fillId="6" borderId="0" xfId="0" applyFont="1" applyFill="1" applyAlignment="1">
      <alignment horizontal="right" vertical="center"/>
    </xf>
    <xf numFmtId="0" fontId="3" fillId="9" borderId="0" xfId="0" applyFont="1" applyFill="1" applyAlignment="1">
      <alignment horizontal="left" vertical="center" wrapText="1"/>
    </xf>
    <xf numFmtId="0" fontId="29" fillId="6" borderId="0" xfId="0" applyFont="1" applyFill="1" applyAlignment="1">
      <alignment vertical="center"/>
    </xf>
    <xf numFmtId="0" fontId="31" fillId="6" borderId="0" xfId="0" applyFont="1" applyFill="1" applyAlignment="1">
      <alignment horizontal="right"/>
    </xf>
    <xf numFmtId="0" fontId="3" fillId="4" borderId="0" xfId="0" applyFont="1" applyFill="1" applyAlignment="1">
      <alignment horizontal="center" vertical="center"/>
    </xf>
    <xf numFmtId="1" fontId="15" fillId="4" borderId="0" xfId="0" applyNumberFormat="1" applyFont="1" applyFill="1" applyAlignment="1">
      <alignment horizontal="center" vertical="center"/>
    </xf>
    <xf numFmtId="0" fontId="3" fillId="4" borderId="0" xfId="0" applyFont="1" applyFill="1" applyAlignment="1" applyProtection="1">
      <alignment horizontal="center" vertical="center"/>
      <protection locked="0"/>
    </xf>
    <xf numFmtId="0" fontId="3" fillId="4" borderId="11" xfId="0" applyFont="1" applyFill="1" applyBorder="1" applyAlignment="1" applyProtection="1">
      <alignment horizontal="center" vertical="center"/>
      <protection locked="0"/>
    </xf>
    <xf numFmtId="0" fontId="3" fillId="4" borderId="30" xfId="0" applyFont="1" applyFill="1" applyBorder="1" applyAlignment="1" applyProtection="1">
      <alignment horizontal="center" vertical="center"/>
      <protection locked="0"/>
    </xf>
    <xf numFmtId="1" fontId="3" fillId="4" borderId="0" xfId="0" applyNumberFormat="1" applyFont="1" applyFill="1" applyAlignment="1" applyProtection="1">
      <alignment horizontal="center" vertical="center"/>
      <protection locked="0"/>
    </xf>
    <xf numFmtId="0" fontId="4" fillId="6" borderId="11" xfId="0" applyFont="1" applyFill="1" applyBorder="1" applyAlignment="1">
      <alignment horizontal="center" vertical="top" wrapText="1"/>
    </xf>
    <xf numFmtId="1" fontId="4" fillId="6" borderId="0" xfId="0" applyNumberFormat="1" applyFont="1" applyFill="1" applyAlignment="1">
      <alignment horizontal="center" vertical="top" wrapText="1"/>
    </xf>
    <xf numFmtId="0" fontId="33" fillId="6" borderId="0" xfId="0" applyFont="1" applyFill="1" applyAlignment="1">
      <alignment horizontal="right" vertical="center"/>
    </xf>
    <xf numFmtId="10" fontId="0" fillId="6" borderId="0" xfId="0" applyNumberFormat="1" applyFill="1" applyAlignment="1">
      <alignment horizontal="center" vertical="center"/>
    </xf>
    <xf numFmtId="11" fontId="3" fillId="6" borderId="0" xfId="0" applyNumberFormat="1" applyFont="1" applyFill="1" applyAlignment="1">
      <alignment horizontal="center"/>
    </xf>
    <xf numFmtId="11" fontId="0" fillId="0" borderId="2" xfId="0" applyNumberFormat="1" applyBorder="1" applyAlignment="1" applyProtection="1">
      <alignment horizontal="center" vertical="center"/>
      <protection locked="0"/>
    </xf>
    <xf numFmtId="0" fontId="0" fillId="0" borderId="0" xfId="0" applyAlignment="1">
      <alignment horizontal="right" vertical="center"/>
    </xf>
    <xf numFmtId="0" fontId="12" fillId="0" borderId="0" xfId="0" applyFont="1" applyAlignment="1">
      <alignment horizontal="center" vertical="center"/>
    </xf>
    <xf numFmtId="0" fontId="34" fillId="4" borderId="0" xfId="0" applyFont="1" applyFill="1" applyAlignment="1">
      <alignment horizontal="center" vertical="center"/>
    </xf>
    <xf numFmtId="0" fontId="34" fillId="4" borderId="0" xfId="0" applyFont="1" applyFill="1" applyAlignment="1">
      <alignment horizontal="left" vertical="center"/>
    </xf>
    <xf numFmtId="0" fontId="3" fillId="6" borderId="10" xfId="0" applyFont="1" applyFill="1" applyBorder="1" applyAlignment="1" applyProtection="1">
      <alignment horizontal="center" vertical="center" wrapText="1"/>
      <protection locked="0"/>
    </xf>
    <xf numFmtId="0" fontId="0" fillId="0" borderId="0" xfId="0" applyAlignment="1">
      <alignment horizontal="center" vertical="center"/>
    </xf>
    <xf numFmtId="0" fontId="19" fillId="6" borderId="0" xfId="0" applyFont="1" applyFill="1" applyAlignment="1">
      <alignment horizontal="center" vertical="center"/>
    </xf>
    <xf numFmtId="167" fontId="12" fillId="6" borderId="0" xfId="0" applyNumberFormat="1" applyFont="1" applyFill="1" applyAlignment="1">
      <alignment horizontal="right" vertical="center"/>
    </xf>
    <xf numFmtId="0" fontId="4" fillId="6" borderId="9" xfId="0" applyFont="1" applyFill="1" applyBorder="1" applyAlignment="1" applyProtection="1">
      <alignment horizontal="center" vertical="center" wrapText="1"/>
      <protection locked="0"/>
    </xf>
    <xf numFmtId="0" fontId="0" fillId="6" borderId="0" xfId="0" applyFill="1" applyAlignment="1">
      <alignment horizontal="left" vertical="top"/>
    </xf>
    <xf numFmtId="0" fontId="3" fillId="6" borderId="0" xfId="0" applyFont="1" applyFill="1" applyAlignment="1">
      <alignment horizontal="left" vertical="top"/>
    </xf>
    <xf numFmtId="0" fontId="0" fillId="6" borderId="0" xfId="0" applyFill="1" applyAlignment="1">
      <alignment horizontal="center"/>
    </xf>
    <xf numFmtId="164" fontId="0" fillId="6" borderId="0" xfId="0" applyNumberFormat="1" applyFill="1" applyAlignment="1">
      <alignment horizontal="center"/>
    </xf>
    <xf numFmtId="11" fontId="0" fillId="6" borderId="0" xfId="0" applyNumberFormat="1" applyFill="1"/>
    <xf numFmtId="49" fontId="5" fillId="6" borderId="0" xfId="0" applyNumberFormat="1" applyFont="1" applyFill="1" applyAlignment="1">
      <alignment horizontal="center" vertical="center"/>
    </xf>
    <xf numFmtId="0" fontId="3" fillId="6" borderId="0" xfId="0" applyFont="1" applyFill="1" applyAlignment="1">
      <alignment vertical="top"/>
    </xf>
    <xf numFmtId="164" fontId="4" fillId="6" borderId="0" xfId="0" applyNumberFormat="1" applyFont="1" applyFill="1" applyAlignment="1">
      <alignment horizontal="center" vertical="center"/>
    </xf>
    <xf numFmtId="0" fontId="0" fillId="6" borderId="0" xfId="0" applyFill="1" applyAlignment="1">
      <alignment horizontal="right"/>
    </xf>
    <xf numFmtId="0" fontId="12" fillId="6" borderId="0" xfId="0" applyFont="1" applyFill="1" applyAlignment="1">
      <alignment horizontal="left"/>
    </xf>
    <xf numFmtId="1" fontId="4" fillId="4" borderId="30" xfId="0" applyNumberFormat="1" applyFont="1" applyFill="1" applyBorder="1" applyAlignment="1" applyProtection="1">
      <alignment horizontal="center" vertical="center"/>
      <protection locked="0"/>
    </xf>
    <xf numFmtId="1" fontId="4" fillId="4" borderId="0" xfId="0" applyNumberFormat="1" applyFont="1" applyFill="1" applyAlignment="1" applyProtection="1">
      <alignment horizontal="center" vertical="center"/>
      <protection locked="0"/>
    </xf>
    <xf numFmtId="11" fontId="3" fillId="4" borderId="30" xfId="0" applyNumberFormat="1" applyFont="1" applyFill="1" applyBorder="1" applyAlignment="1" applyProtection="1">
      <alignment horizontal="center" vertical="center"/>
      <protection locked="0"/>
    </xf>
    <xf numFmtId="11" fontId="3" fillId="4" borderId="0" xfId="0" applyNumberFormat="1" applyFont="1" applyFill="1" applyAlignment="1" applyProtection="1">
      <alignment horizontal="center" vertical="center"/>
      <protection locked="0"/>
    </xf>
    <xf numFmtId="2" fontId="3" fillId="6" borderId="0" xfId="0" applyNumberFormat="1" applyFont="1" applyFill="1" applyAlignment="1">
      <alignment horizontal="center" vertical="center" wrapText="1"/>
    </xf>
    <xf numFmtId="0" fontId="3" fillId="6" borderId="2" xfId="0" applyFont="1" applyFill="1" applyBorder="1" applyAlignment="1" applyProtection="1">
      <alignment horizontal="center"/>
      <protection locked="0"/>
    </xf>
    <xf numFmtId="1" fontId="3" fillId="6" borderId="0" xfId="0" applyNumberFormat="1" applyFont="1" applyFill="1" applyAlignment="1">
      <alignment horizontal="center" vertical="center" wrapText="1"/>
    </xf>
    <xf numFmtId="1" fontId="4" fillId="4" borderId="30" xfId="0" applyNumberFormat="1" applyFont="1" applyFill="1" applyBorder="1" applyAlignment="1" applyProtection="1">
      <alignment horizontal="center" vertical="center" wrapText="1"/>
      <protection locked="0"/>
    </xf>
    <xf numFmtId="1" fontId="4" fillId="4" borderId="0" xfId="0" applyNumberFormat="1" applyFont="1" applyFill="1" applyAlignment="1" applyProtection="1">
      <alignment horizontal="center" vertical="center" wrapText="1"/>
      <protection locked="0"/>
    </xf>
    <xf numFmtId="11" fontId="4" fillId="6" borderId="0" xfId="0" applyNumberFormat="1" applyFont="1" applyFill="1" applyAlignment="1">
      <alignment horizontal="left" vertical="center"/>
    </xf>
    <xf numFmtId="0" fontId="0" fillId="6" borderId="10" xfId="0" applyFill="1" applyBorder="1" applyAlignment="1" applyProtection="1">
      <alignment horizontal="center" vertical="center"/>
      <protection locked="0"/>
    </xf>
    <xf numFmtId="0" fontId="0" fillId="6" borderId="8" xfId="0" applyFill="1" applyBorder="1" applyAlignment="1" applyProtection="1">
      <alignment horizontal="center" vertical="center"/>
      <protection locked="0"/>
    </xf>
    <xf numFmtId="0" fontId="3" fillId="4" borderId="30" xfId="0" applyFont="1" applyFill="1" applyBorder="1" applyAlignment="1" applyProtection="1">
      <alignment horizontal="center" vertical="center" wrapText="1"/>
      <protection locked="0"/>
    </xf>
    <xf numFmtId="0" fontId="3" fillId="4" borderId="0" xfId="0" applyFont="1" applyFill="1" applyAlignment="1" applyProtection="1">
      <alignment horizontal="center" vertical="center" wrapText="1"/>
      <protection locked="0"/>
    </xf>
    <xf numFmtId="0" fontId="12" fillId="6" borderId="0" xfId="0" applyFont="1" applyFill="1" applyAlignment="1">
      <alignment horizontal="center" vertical="top"/>
    </xf>
    <xf numFmtId="0" fontId="4" fillId="6" borderId="0" xfId="0" applyFont="1" applyFill="1" applyAlignment="1">
      <alignment horizontal="center" vertical="top"/>
    </xf>
    <xf numFmtId="0" fontId="3" fillId="6" borderId="10" xfId="0" applyFont="1" applyFill="1" applyBorder="1" applyAlignment="1" applyProtection="1">
      <alignment horizontal="center"/>
      <protection locked="0"/>
    </xf>
    <xf numFmtId="0" fontId="3" fillId="7" borderId="0" xfId="0" applyFont="1" applyFill="1" applyAlignment="1">
      <alignment horizontal="center"/>
    </xf>
    <xf numFmtId="0" fontId="1" fillId="4" borderId="0" xfId="0" applyFont="1" applyFill="1" applyAlignment="1">
      <alignment horizontal="center" vertical="center"/>
    </xf>
    <xf numFmtId="0" fontId="2" fillId="4" borderId="0" xfId="0" applyFont="1" applyFill="1" applyAlignment="1">
      <alignment horizontal="right" vertical="center"/>
    </xf>
    <xf numFmtId="0" fontId="15" fillId="4" borderId="0" xfId="0" applyFont="1" applyFill="1" applyAlignment="1">
      <alignment horizontal="center" vertical="center" wrapText="1"/>
    </xf>
    <xf numFmtId="0" fontId="4" fillId="4" borderId="11" xfId="0" applyFont="1" applyFill="1" applyBorder="1" applyAlignment="1" applyProtection="1">
      <alignment horizontal="center" vertical="top" wrapText="1"/>
      <protection locked="0"/>
    </xf>
    <xf numFmtId="0" fontId="4" fillId="4" borderId="30" xfId="0" applyFont="1" applyFill="1" applyBorder="1" applyAlignment="1" applyProtection="1">
      <alignment horizontal="center" vertical="top" wrapText="1"/>
      <protection locked="0"/>
    </xf>
    <xf numFmtId="0" fontId="3" fillId="4" borderId="0" xfId="0" applyFont="1" applyFill="1" applyAlignment="1" applyProtection="1">
      <alignment horizontal="center" vertical="top" wrapText="1"/>
      <protection locked="0"/>
    </xf>
    <xf numFmtId="0" fontId="3" fillId="4" borderId="30" xfId="0" applyFont="1" applyFill="1" applyBorder="1" applyAlignment="1" applyProtection="1">
      <alignment horizontal="center" vertical="top" wrapText="1"/>
      <protection locked="0"/>
    </xf>
    <xf numFmtId="11" fontId="3" fillId="6" borderId="0" xfId="0" applyNumberFormat="1" applyFont="1" applyFill="1" applyAlignment="1">
      <alignment horizontal="left" vertical="center"/>
    </xf>
    <xf numFmtId="166" fontId="4" fillId="6" borderId="0" xfId="0" applyNumberFormat="1" applyFont="1" applyFill="1" applyAlignment="1">
      <alignment horizontal="center" vertical="top" wrapText="1"/>
    </xf>
    <xf numFmtId="0" fontId="4" fillId="6" borderId="30" xfId="0" applyFont="1" applyFill="1" applyBorder="1" applyAlignment="1">
      <alignment horizontal="center" vertical="top" wrapText="1"/>
    </xf>
    <xf numFmtId="0" fontId="4" fillId="6" borderId="0" xfId="0" applyFont="1" applyFill="1" applyAlignment="1">
      <alignment horizontal="center" vertical="top" wrapText="1"/>
    </xf>
    <xf numFmtId="11" fontId="4" fillId="6" borderId="0" xfId="0" applyNumberFormat="1" applyFont="1" applyFill="1" applyAlignment="1">
      <alignment horizontal="center"/>
    </xf>
    <xf numFmtId="9" fontId="3" fillId="6" borderId="0" xfId="3" applyFont="1" applyFill="1" applyAlignment="1" applyProtection="1">
      <alignment horizontal="center"/>
    </xf>
    <xf numFmtId="1" fontId="4" fillId="6" borderId="0" xfId="0" applyNumberFormat="1" applyFont="1" applyFill="1" applyAlignment="1">
      <alignment horizontal="center" vertical="top"/>
    </xf>
    <xf numFmtId="11" fontId="4" fillId="6" borderId="0" xfId="0" applyNumberFormat="1" applyFont="1" applyFill="1" applyAlignment="1">
      <alignment horizontal="left"/>
    </xf>
    <xf numFmtId="0" fontId="4" fillId="6" borderId="11" xfId="0" applyFont="1" applyFill="1" applyBorder="1" applyAlignment="1">
      <alignment horizontal="center" vertical="top"/>
    </xf>
    <xf numFmtId="0" fontId="4" fillId="6" borderId="30" xfId="0" applyFont="1" applyFill="1" applyBorder="1" applyAlignment="1">
      <alignment horizontal="center" vertical="top"/>
    </xf>
    <xf numFmtId="0" fontId="3" fillId="6" borderId="30" xfId="0" applyFont="1" applyFill="1" applyBorder="1" applyAlignment="1">
      <alignment horizontal="left" vertical="top"/>
    </xf>
    <xf numFmtId="11" fontId="3" fillId="6" borderId="2" xfId="0" applyNumberFormat="1" applyFont="1" applyFill="1" applyBorder="1" applyAlignment="1" applyProtection="1">
      <alignment horizontal="center"/>
      <protection locked="0"/>
    </xf>
    <xf numFmtId="0" fontId="4" fillId="6" borderId="30" xfId="0" applyFont="1" applyFill="1" applyBorder="1" applyAlignment="1">
      <alignment horizontal="left" vertical="top"/>
    </xf>
    <xf numFmtId="0" fontId="4" fillId="6" borderId="15" xfId="0" applyFont="1" applyFill="1" applyBorder="1" applyAlignment="1">
      <alignment horizontal="center" vertical="top"/>
    </xf>
    <xf numFmtId="0" fontId="4" fillId="6" borderId="14" xfId="0" applyFont="1" applyFill="1" applyBorder="1" applyAlignment="1">
      <alignment horizontal="left" vertical="top"/>
    </xf>
    <xf numFmtId="1" fontId="4" fillId="6" borderId="6" xfId="0" applyNumberFormat="1" applyFont="1" applyFill="1" applyBorder="1" applyAlignment="1">
      <alignment horizontal="center" vertical="top"/>
    </xf>
    <xf numFmtId="0" fontId="4" fillId="6" borderId="6" xfId="0" applyFont="1" applyFill="1" applyBorder="1" applyAlignment="1">
      <alignment horizontal="center" vertical="top"/>
    </xf>
    <xf numFmtId="0" fontId="0" fillId="6" borderId="0" xfId="0" applyFill="1" applyAlignment="1">
      <alignment horizontal="left" vertical="top" wrapText="1"/>
    </xf>
    <xf numFmtId="0" fontId="3" fillId="6" borderId="8" xfId="0" applyFont="1" applyFill="1" applyBorder="1" applyAlignment="1" applyProtection="1">
      <alignment horizontal="center"/>
      <protection locked="0"/>
    </xf>
    <xf numFmtId="0" fontId="0" fillId="6" borderId="0" xfId="0" quotePrefix="1" applyFill="1" applyAlignment="1">
      <alignment horizontal="center"/>
    </xf>
    <xf numFmtId="0" fontId="3" fillId="6" borderId="26" xfId="0" applyFont="1" applyFill="1" applyBorder="1" applyAlignment="1" applyProtection="1">
      <alignment horizontal="center"/>
      <protection locked="0"/>
    </xf>
    <xf numFmtId="0" fontId="3" fillId="6" borderId="0" xfId="0" applyFont="1" applyFill="1" applyAlignment="1">
      <alignment horizontal="center" wrapText="1"/>
    </xf>
    <xf numFmtId="0" fontId="4" fillId="6" borderId="0" xfId="0" applyFont="1" applyFill="1" applyAlignment="1">
      <alignment horizontal="center" wrapText="1"/>
    </xf>
    <xf numFmtId="0" fontId="3" fillId="7" borderId="0" xfId="0" applyFont="1" applyFill="1" applyAlignment="1">
      <alignment horizontal="left"/>
    </xf>
    <xf numFmtId="0" fontId="2" fillId="4" borderId="0" xfId="0" applyFont="1" applyFill="1" applyAlignment="1">
      <alignment horizontal="left"/>
    </xf>
    <xf numFmtId="0" fontId="1" fillId="4" borderId="0" xfId="0" applyFont="1" applyFill="1" applyAlignment="1">
      <alignment horizontal="left"/>
    </xf>
    <xf numFmtId="0" fontId="1" fillId="4" borderId="0" xfId="0" applyFont="1" applyFill="1" applyAlignment="1">
      <alignment horizontal="center"/>
    </xf>
    <xf numFmtId="0" fontId="3" fillId="7" borderId="0" xfId="0" applyFont="1" applyFill="1" applyAlignment="1">
      <alignment horizontal="right"/>
    </xf>
    <xf numFmtId="0" fontId="2" fillId="4" borderId="0" xfId="0" applyFont="1" applyFill="1" applyAlignment="1">
      <alignment horizontal="center"/>
    </xf>
    <xf numFmtId="0" fontId="2" fillId="4" borderId="0" xfId="0" applyFont="1" applyFill="1" applyAlignment="1">
      <alignment horizontal="right"/>
    </xf>
    <xf numFmtId="0" fontId="1" fillId="4" borderId="0" xfId="0" applyFont="1" applyFill="1" applyAlignment="1">
      <alignment horizontal="right"/>
    </xf>
    <xf numFmtId="0" fontId="15" fillId="4" borderId="0" xfId="0" applyFont="1" applyFill="1" applyAlignment="1">
      <alignment vertical="center"/>
    </xf>
    <xf numFmtId="0" fontId="37" fillId="4" borderId="0" xfId="0" applyFont="1" applyFill="1" applyAlignment="1">
      <alignment horizontal="center" vertical="center"/>
    </xf>
    <xf numFmtId="0" fontId="0" fillId="6" borderId="0" xfId="0" applyFill="1" applyAlignment="1">
      <alignment horizontal="center" wrapText="1"/>
    </xf>
    <xf numFmtId="0" fontId="4" fillId="7" borderId="0" xfId="0" applyFont="1" applyFill="1" applyAlignment="1">
      <alignment horizontal="right"/>
    </xf>
    <xf numFmtId="0" fontId="4" fillId="7" borderId="0" xfId="0" applyFont="1" applyFill="1" applyAlignment="1">
      <alignment horizontal="center"/>
    </xf>
    <xf numFmtId="0" fontId="0" fillId="6" borderId="0" xfId="0" applyFill="1" applyAlignment="1">
      <alignment horizontal="left"/>
    </xf>
    <xf numFmtId="0" fontId="2" fillId="7" borderId="0" xfId="0" applyFont="1" applyFill="1" applyAlignment="1">
      <alignment horizontal="left"/>
    </xf>
    <xf numFmtId="0" fontId="1" fillId="7" borderId="0" xfId="0" applyFont="1" applyFill="1" applyAlignment="1">
      <alignment horizontal="left"/>
    </xf>
    <xf numFmtId="0" fontId="1" fillId="7" borderId="0" xfId="0" applyFont="1" applyFill="1" applyAlignment="1">
      <alignment horizontal="center"/>
    </xf>
    <xf numFmtId="0" fontId="9" fillId="6" borderId="0" xfId="1" applyFill="1" applyAlignment="1">
      <alignment horizontal="left" vertical="center"/>
    </xf>
    <xf numFmtId="0" fontId="0" fillId="4" borderId="0" xfId="0" applyFill="1"/>
    <xf numFmtId="0" fontId="0" fillId="7" borderId="0" xfId="0" applyFill="1"/>
    <xf numFmtId="0" fontId="4" fillId="4" borderId="0" xfId="0" applyFont="1" applyFill="1" applyAlignment="1">
      <alignment horizontal="left" vertical="center"/>
    </xf>
    <xf numFmtId="0" fontId="12" fillId="7" borderId="0" xfId="0" applyFont="1" applyFill="1" applyAlignment="1">
      <alignment vertical="center"/>
    </xf>
    <xf numFmtId="0" fontId="0" fillId="7" borderId="0" xfId="0" applyFill="1" applyAlignment="1">
      <alignment vertical="center"/>
    </xf>
    <xf numFmtId="0" fontId="12" fillId="7" borderId="0" xfId="0" applyFont="1" applyFill="1" applyAlignment="1">
      <alignment horizontal="center" vertical="center"/>
    </xf>
    <xf numFmtId="0" fontId="29" fillId="6" borderId="0" xfId="0" applyFont="1" applyFill="1" applyAlignment="1">
      <alignment horizontal="center" vertical="center"/>
    </xf>
    <xf numFmtId="0" fontId="3" fillId="7" borderId="20" xfId="0" applyFont="1" applyFill="1" applyBorder="1" applyAlignment="1">
      <alignment horizontal="left" vertical="center"/>
    </xf>
    <xf numFmtId="0" fontId="4" fillId="6" borderId="0" xfId="0" applyFont="1" applyFill="1" applyAlignment="1">
      <alignment horizontal="left"/>
    </xf>
    <xf numFmtId="0" fontId="4" fillId="6" borderId="19" xfId="0" applyFont="1" applyFill="1" applyBorder="1" applyAlignment="1">
      <alignment horizontal="center" vertical="center"/>
    </xf>
    <xf numFmtId="11" fontId="3" fillId="6" borderId="13" xfId="0" applyNumberFormat="1" applyFont="1" applyFill="1" applyBorder="1" applyAlignment="1">
      <alignment horizontal="center" vertical="center"/>
    </xf>
    <xf numFmtId="11" fontId="3" fillId="7" borderId="0" xfId="0" applyNumberFormat="1" applyFont="1" applyFill="1" applyAlignment="1">
      <alignment horizontal="center" vertical="center"/>
    </xf>
    <xf numFmtId="11" fontId="3" fillId="7" borderId="13" xfId="0" applyNumberFormat="1" applyFont="1" applyFill="1" applyBorder="1" applyAlignment="1">
      <alignment horizontal="center" vertical="center"/>
    </xf>
    <xf numFmtId="11" fontId="3" fillId="7" borderId="2" xfId="0" applyNumberFormat="1" applyFont="1" applyFill="1" applyBorder="1" applyAlignment="1" applyProtection="1">
      <alignment horizontal="center" vertical="center"/>
      <protection locked="0"/>
    </xf>
    <xf numFmtId="0" fontId="3" fillId="6" borderId="13" xfId="0" applyFont="1" applyFill="1" applyBorder="1" applyAlignment="1">
      <alignment horizontal="center" vertical="center"/>
    </xf>
    <xf numFmtId="0" fontId="3" fillId="6" borderId="2" xfId="0" quotePrefix="1" applyFont="1" applyFill="1" applyBorder="1" applyAlignment="1" applyProtection="1">
      <alignment horizontal="center" vertical="center"/>
      <protection locked="0"/>
    </xf>
    <xf numFmtId="0" fontId="3" fillId="6" borderId="0" xfId="0" quotePrefix="1" applyFont="1" applyFill="1" applyAlignment="1">
      <alignment horizontal="left" vertical="center"/>
    </xf>
    <xf numFmtId="49" fontId="3" fillId="6" borderId="22" xfId="0" applyNumberFormat="1" applyFont="1" applyFill="1" applyBorder="1" applyAlignment="1">
      <alignment horizontal="left" vertical="center"/>
    </xf>
    <xf numFmtId="0" fontId="0" fillId="7" borderId="20" xfId="0" applyFill="1" applyBorder="1" applyAlignment="1">
      <alignment vertical="center"/>
    </xf>
    <xf numFmtId="0" fontId="0" fillId="6" borderId="13" xfId="0" applyFill="1" applyBorder="1" applyAlignment="1">
      <alignment vertical="center"/>
    </xf>
    <xf numFmtId="0" fontId="17" fillId="9" borderId="18" xfId="0" applyFont="1" applyFill="1" applyBorder="1" applyAlignment="1">
      <alignment horizontal="left" vertical="center"/>
    </xf>
    <xf numFmtId="0" fontId="4" fillId="9" borderId="19" xfId="0" applyFont="1" applyFill="1" applyBorder="1" applyAlignment="1">
      <alignment horizontal="center" vertical="center"/>
    </xf>
    <xf numFmtId="0" fontId="4" fillId="7" borderId="19" xfId="0" applyFont="1" applyFill="1" applyBorder="1" applyAlignment="1">
      <alignment horizontal="center" vertical="center"/>
    </xf>
    <xf numFmtId="0" fontId="28" fillId="6" borderId="29" xfId="0" applyFont="1" applyFill="1" applyBorder="1" applyAlignment="1">
      <alignment horizontal="left" vertical="center"/>
    </xf>
    <xf numFmtId="0" fontId="39" fillId="6" borderId="0" xfId="1" applyFont="1" applyFill="1" applyBorder="1" applyAlignment="1" applyProtection="1">
      <alignment horizontal="left" vertical="center"/>
    </xf>
    <xf numFmtId="0" fontId="3" fillId="6" borderId="19" xfId="0" applyFont="1" applyFill="1" applyBorder="1" applyAlignment="1">
      <alignment horizontal="center" vertical="center"/>
    </xf>
    <xf numFmtId="0" fontId="3" fillId="6" borderId="25" xfId="0" applyFont="1" applyFill="1" applyBorder="1" applyAlignment="1">
      <alignment horizontal="center" vertical="center"/>
    </xf>
    <xf numFmtId="0" fontId="3" fillId="6" borderId="24" xfId="0" applyFont="1" applyFill="1" applyBorder="1" applyAlignment="1">
      <alignment horizontal="center" vertical="center"/>
    </xf>
    <xf numFmtId="0" fontId="5" fillId="9" borderId="29" xfId="0" applyFont="1" applyFill="1" applyBorder="1" applyAlignment="1">
      <alignment horizontal="center" vertical="center"/>
    </xf>
    <xf numFmtId="0" fontId="5" fillId="9" borderId="19" xfId="0" applyFont="1" applyFill="1" applyBorder="1" applyAlignment="1">
      <alignment horizontal="center" vertical="center"/>
    </xf>
    <xf numFmtId="0" fontId="3" fillId="9" borderId="19" xfId="0" applyFont="1" applyFill="1" applyBorder="1" applyAlignment="1">
      <alignment horizontal="center" vertical="center"/>
    </xf>
    <xf numFmtId="0" fontId="3" fillId="7" borderId="25" xfId="0" applyFont="1" applyFill="1" applyBorder="1" applyAlignment="1">
      <alignment horizontal="center" vertical="center"/>
    </xf>
    <xf numFmtId="0" fontId="3" fillId="7" borderId="24" xfId="0" applyFont="1" applyFill="1" applyBorder="1" applyAlignment="1">
      <alignment horizontal="center" vertical="center"/>
    </xf>
    <xf numFmtId="0" fontId="3" fillId="7" borderId="29" xfId="0" applyFont="1" applyFill="1" applyBorder="1" applyAlignment="1">
      <alignment horizontal="center" vertical="center"/>
    </xf>
    <xf numFmtId="0" fontId="3" fillId="7" borderId="19" xfId="0" applyFont="1" applyFill="1" applyBorder="1" applyAlignment="1">
      <alignment horizontal="center" vertical="center"/>
    </xf>
    <xf numFmtId="0" fontId="26" fillId="6" borderId="0" xfId="0" applyFont="1" applyFill="1" applyAlignment="1">
      <alignment horizontal="center" vertical="center"/>
    </xf>
    <xf numFmtId="0" fontId="26" fillId="4" borderId="0" xfId="0" applyFont="1" applyFill="1" applyAlignment="1">
      <alignment vertical="center"/>
    </xf>
    <xf numFmtId="0" fontId="40" fillId="4" borderId="0" xfId="0" applyFont="1" applyFill="1" applyAlignment="1">
      <alignment horizontal="center" vertical="center"/>
    </xf>
    <xf numFmtId="0" fontId="9" fillId="4" borderId="0" xfId="1" applyFill="1" applyAlignment="1">
      <alignment vertical="center"/>
    </xf>
    <xf numFmtId="0" fontId="41" fillId="4" borderId="0" xfId="1" applyFont="1" applyFill="1" applyAlignment="1">
      <alignment horizontal="center" vertical="center"/>
    </xf>
    <xf numFmtId="0" fontId="2" fillId="6" borderId="29" xfId="0" applyFont="1" applyFill="1" applyBorder="1" applyAlignment="1">
      <alignment horizontal="left" vertical="center"/>
    </xf>
    <xf numFmtId="0" fontId="2" fillId="6" borderId="19" xfId="0" applyFont="1" applyFill="1" applyBorder="1" applyAlignment="1">
      <alignment horizontal="left" vertical="center"/>
    </xf>
    <xf numFmtId="0" fontId="15" fillId="6" borderId="29" xfId="0" applyFont="1" applyFill="1" applyBorder="1" applyAlignment="1">
      <alignment vertical="center"/>
    </xf>
    <xf numFmtId="0" fontId="15" fillId="6" borderId="19" xfId="0" applyFont="1" applyFill="1" applyBorder="1" applyAlignment="1">
      <alignment vertical="center"/>
    </xf>
    <xf numFmtId="0" fontId="17" fillId="6" borderId="29" xfId="0" applyFont="1" applyFill="1" applyBorder="1" applyAlignment="1">
      <alignment horizontal="left" vertical="center"/>
    </xf>
    <xf numFmtId="0" fontId="2" fillId="9" borderId="29" xfId="0" applyFont="1" applyFill="1" applyBorder="1" applyAlignment="1">
      <alignment horizontal="left" vertical="center"/>
    </xf>
    <xf numFmtId="0" fontId="2" fillId="9" borderId="19" xfId="0" applyFont="1" applyFill="1" applyBorder="1" applyAlignment="1">
      <alignment horizontal="left" vertical="center"/>
    </xf>
    <xf numFmtId="0" fontId="15" fillId="9" borderId="29" xfId="0" applyFont="1" applyFill="1" applyBorder="1" applyAlignment="1">
      <alignment vertical="center"/>
    </xf>
    <xf numFmtId="0" fontId="15" fillId="9" borderId="19" xfId="0" applyFont="1" applyFill="1" applyBorder="1" applyAlignment="1">
      <alignment vertical="center"/>
    </xf>
    <xf numFmtId="0" fontId="2" fillId="7" borderId="29" xfId="0" applyFont="1" applyFill="1" applyBorder="1" applyAlignment="1">
      <alignment horizontal="left" vertical="center"/>
    </xf>
    <xf numFmtId="0" fontId="15" fillId="7" borderId="29" xfId="0" applyFont="1" applyFill="1" applyBorder="1" applyAlignment="1">
      <alignment vertical="center"/>
    </xf>
    <xf numFmtId="0" fontId="15" fillId="7" borderId="19" xfId="0" applyFont="1" applyFill="1" applyBorder="1" applyAlignment="1">
      <alignment vertical="center"/>
    </xf>
    <xf numFmtId="0" fontId="2" fillId="7" borderId="19" xfId="0" applyFont="1" applyFill="1" applyBorder="1" applyAlignment="1">
      <alignment horizontal="left" vertical="center"/>
    </xf>
    <xf numFmtId="49" fontId="38" fillId="9" borderId="0" xfId="0" applyNumberFormat="1" applyFont="1" applyFill="1" applyAlignment="1">
      <alignment horizontal="left" vertical="center"/>
    </xf>
    <xf numFmtId="2" fontId="0" fillId="6" borderId="10" xfId="0" applyNumberFormat="1" applyFill="1" applyBorder="1" applyAlignment="1" applyProtection="1">
      <alignment horizontal="center" vertical="center"/>
      <protection locked="0"/>
    </xf>
    <xf numFmtId="2" fontId="0" fillId="6" borderId="2" xfId="0" applyNumberFormat="1" applyFill="1" applyBorder="1" applyAlignment="1" applyProtection="1">
      <alignment horizontal="center" vertical="center"/>
      <protection locked="0"/>
    </xf>
    <xf numFmtId="0" fontId="12" fillId="6" borderId="0" xfId="4" applyFont="1" applyFill="1"/>
    <xf numFmtId="0" fontId="12" fillId="6" borderId="0" xfId="4" applyFont="1" applyFill="1" applyAlignment="1">
      <alignment horizontal="center"/>
    </xf>
    <xf numFmtId="0" fontId="3" fillId="7" borderId="0" xfId="4" applyFont="1" applyFill="1" applyAlignment="1">
      <alignment horizontal="center"/>
    </xf>
    <xf numFmtId="9" fontId="3" fillId="7" borderId="0" xfId="4" applyNumberFormat="1" applyFont="1" applyFill="1" applyAlignment="1">
      <alignment horizontal="center"/>
    </xf>
    <xf numFmtId="0" fontId="3" fillId="6" borderId="0" xfId="4" applyFont="1" applyFill="1" applyAlignment="1">
      <alignment horizontal="center"/>
    </xf>
    <xf numFmtId="9" fontId="3" fillId="6" borderId="0" xfId="4" applyNumberFormat="1" applyFont="1" applyFill="1" applyAlignment="1">
      <alignment horizontal="center"/>
    </xf>
    <xf numFmtId="9" fontId="3" fillId="6" borderId="0" xfId="3" applyFont="1" applyFill="1" applyAlignment="1">
      <alignment horizontal="center"/>
    </xf>
    <xf numFmtId="164" fontId="3" fillId="7" borderId="0" xfId="0" applyNumberFormat="1" applyFont="1" applyFill="1" applyAlignment="1">
      <alignment horizontal="center" vertical="center"/>
    </xf>
    <xf numFmtId="11" fontId="3" fillId="6" borderId="0" xfId="0" applyNumberFormat="1" applyFont="1" applyFill="1" applyAlignment="1">
      <alignment vertical="center"/>
    </xf>
    <xf numFmtId="11" fontId="3" fillId="7" borderId="0" xfId="0" applyNumberFormat="1" applyFont="1" applyFill="1" applyAlignment="1">
      <alignment vertical="center"/>
    </xf>
    <xf numFmtId="9" fontId="3" fillId="6" borderId="0" xfId="3" applyFont="1" applyFill="1" applyAlignment="1">
      <alignment horizontal="center" vertical="center"/>
    </xf>
    <xf numFmtId="0" fontId="23" fillId="7" borderId="0" xfId="4" applyFill="1" applyAlignment="1">
      <alignment horizontal="center"/>
    </xf>
    <xf numFmtId="9" fontId="23" fillId="7" borderId="0" xfId="3" applyFont="1" applyFill="1" applyAlignment="1">
      <alignment horizontal="center"/>
    </xf>
    <xf numFmtId="11" fontId="23" fillId="7" borderId="0" xfId="4" applyNumberFormat="1" applyFill="1" applyAlignment="1">
      <alignment horizontal="center"/>
    </xf>
    <xf numFmtId="11" fontId="3" fillId="6" borderId="0" xfId="4" applyNumberFormat="1" applyFont="1" applyFill="1" applyAlignment="1">
      <alignment horizontal="center"/>
    </xf>
    <xf numFmtId="11" fontId="3" fillId="7" borderId="0" xfId="4" applyNumberFormat="1" applyFont="1" applyFill="1" applyAlignment="1">
      <alignment horizontal="center"/>
    </xf>
    <xf numFmtId="9" fontId="3" fillId="6" borderId="0" xfId="3" applyFont="1" applyFill="1" applyAlignment="1">
      <alignment horizontal="left" vertical="center"/>
    </xf>
    <xf numFmtId="0" fontId="2" fillId="4" borderId="0" xfId="0" applyFont="1" applyFill="1" applyAlignment="1">
      <alignment vertical="center"/>
    </xf>
    <xf numFmtId="0" fontId="1" fillId="6" borderId="0" xfId="0" applyFont="1" applyFill="1" applyAlignment="1">
      <alignment horizontal="center" vertical="center"/>
    </xf>
    <xf numFmtId="0" fontId="4" fillId="6" borderId="0" xfId="0" applyFont="1" applyFill="1" applyAlignment="1">
      <alignment vertical="top" wrapText="1"/>
    </xf>
    <xf numFmtId="0" fontId="4" fillId="6" borderId="6" xfId="0" applyFont="1" applyFill="1" applyBorder="1" applyAlignment="1">
      <alignment horizontal="center" vertical="top" wrapText="1"/>
    </xf>
    <xf numFmtId="0" fontId="0" fillId="6" borderId="0" xfId="0" applyFill="1" applyAlignment="1">
      <alignment vertical="center" wrapText="1"/>
    </xf>
    <xf numFmtId="0" fontId="15" fillId="6" borderId="0" xfId="0" applyFont="1" applyFill="1" applyAlignment="1">
      <alignment horizontal="center" vertical="center" wrapText="1"/>
    </xf>
    <xf numFmtId="0" fontId="4" fillId="11" borderId="32" xfId="0" applyFont="1" applyFill="1" applyBorder="1" applyAlignment="1">
      <alignment horizontal="center" vertical="top" wrapText="1"/>
    </xf>
    <xf numFmtId="0" fontId="4" fillId="11" borderId="33" xfId="0" applyFont="1" applyFill="1" applyBorder="1" applyAlignment="1">
      <alignment horizontal="center" vertical="top" wrapText="1"/>
    </xf>
    <xf numFmtId="2" fontId="3" fillId="6" borderId="30" xfId="0" applyNumberFormat="1" applyFont="1" applyFill="1" applyBorder="1" applyAlignment="1">
      <alignment horizontal="center" vertical="center"/>
    </xf>
    <xf numFmtId="2" fontId="3" fillId="6" borderId="0" xfId="0" applyNumberFormat="1" applyFont="1" applyFill="1" applyAlignment="1">
      <alignment horizontal="center" vertical="top" wrapText="1"/>
    </xf>
    <xf numFmtId="2" fontId="3" fillId="6" borderId="30" xfId="0" applyNumberFormat="1" applyFont="1" applyFill="1" applyBorder="1" applyAlignment="1">
      <alignment horizontal="center"/>
    </xf>
    <xf numFmtId="2" fontId="3" fillId="6" borderId="0" xfId="0" applyNumberFormat="1" applyFont="1" applyFill="1" applyAlignment="1">
      <alignment horizontal="center"/>
    </xf>
    <xf numFmtId="2" fontId="3" fillId="0" borderId="30" xfId="0" applyNumberFormat="1"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3" fillId="6" borderId="1" xfId="0" applyFont="1" applyFill="1" applyBorder="1" applyAlignment="1">
      <alignment horizontal="right" vertical="center"/>
    </xf>
    <xf numFmtId="1" fontId="4" fillId="6" borderId="0" xfId="0" applyNumberFormat="1" applyFont="1" applyFill="1" applyAlignment="1">
      <alignment horizontal="center" vertical="center" wrapText="1"/>
    </xf>
    <xf numFmtId="1" fontId="4" fillId="6" borderId="0" xfId="0" applyNumberFormat="1" applyFont="1" applyFill="1" applyAlignment="1">
      <alignment horizontal="center" vertical="center"/>
    </xf>
    <xf numFmtId="0" fontId="3" fillId="6" borderId="0" xfId="0" applyFont="1" applyFill="1" applyAlignment="1">
      <alignment horizontal="right" vertical="center" wrapText="1"/>
    </xf>
    <xf numFmtId="10" fontId="3" fillId="6" borderId="0" xfId="0" applyNumberFormat="1" applyFont="1" applyFill="1" applyAlignment="1">
      <alignment horizontal="center" vertical="center"/>
    </xf>
    <xf numFmtId="165" fontId="3" fillId="6" borderId="0" xfId="0" applyNumberFormat="1" applyFont="1" applyFill="1" applyAlignment="1">
      <alignment horizontal="center" vertical="center" wrapText="1"/>
    </xf>
    <xf numFmtId="0" fontId="4" fillId="6" borderId="30" xfId="0" applyFont="1" applyFill="1" applyBorder="1" applyAlignment="1">
      <alignment horizontal="left" vertical="center"/>
    </xf>
    <xf numFmtId="0" fontId="4" fillId="6" borderId="0" xfId="0" applyFont="1" applyFill="1" applyAlignment="1">
      <alignment horizontal="left" vertical="top"/>
    </xf>
    <xf numFmtId="0" fontId="12" fillId="6" borderId="0" xfId="0" applyFont="1" applyFill="1" applyAlignment="1">
      <alignment horizontal="right" vertical="center"/>
    </xf>
    <xf numFmtId="0" fontId="4" fillId="6" borderId="0" xfId="0" applyFont="1" applyFill="1" applyAlignment="1">
      <alignment vertical="center" wrapText="1"/>
    </xf>
    <xf numFmtId="0" fontId="4" fillId="6" borderId="15" xfId="0" applyFont="1" applyFill="1" applyBorder="1" applyAlignment="1">
      <alignment horizontal="center" vertical="top" wrapText="1"/>
    </xf>
    <xf numFmtId="11" fontId="4" fillId="6" borderId="11" xfId="0" applyNumberFormat="1" applyFont="1" applyFill="1" applyBorder="1" applyAlignment="1">
      <alignment horizontal="center" vertical="top" wrapText="1"/>
    </xf>
    <xf numFmtId="11" fontId="4" fillId="11" borderId="34" xfId="0" applyNumberFormat="1" applyFont="1" applyFill="1" applyBorder="1" applyAlignment="1">
      <alignment horizontal="center" vertical="top" wrapText="1"/>
    </xf>
    <xf numFmtId="2" fontId="3" fillId="6" borderId="11" xfId="0" applyNumberFormat="1" applyFont="1" applyFill="1" applyBorder="1" applyAlignment="1">
      <alignment horizontal="center" vertical="top" wrapText="1"/>
    </xf>
    <xf numFmtId="0" fontId="3" fillId="6" borderId="11" xfId="0" applyFont="1" applyFill="1" applyBorder="1" applyAlignment="1" applyProtection="1">
      <alignment horizontal="center" vertical="center"/>
      <protection locked="0"/>
    </xf>
    <xf numFmtId="9" fontId="3" fillId="6" borderId="0" xfId="3" applyFont="1" applyFill="1" applyAlignment="1">
      <alignment horizontal="center" vertical="center" wrapText="1"/>
    </xf>
    <xf numFmtId="9" fontId="3" fillId="6" borderId="0" xfId="3" applyFont="1" applyFill="1" applyBorder="1" applyAlignment="1" applyProtection="1">
      <alignment horizontal="center" vertical="center" wrapText="1"/>
    </xf>
    <xf numFmtId="11" fontId="3" fillId="6" borderId="0" xfId="3" applyNumberFormat="1" applyFont="1" applyFill="1" applyAlignment="1">
      <alignment horizontal="center" vertical="center"/>
    </xf>
    <xf numFmtId="0" fontId="5" fillId="6" borderId="0" xfId="0" applyFont="1" applyFill="1" applyAlignment="1">
      <alignment horizontal="center" vertical="center"/>
    </xf>
    <xf numFmtId="0" fontId="15" fillId="4" borderId="0" xfId="0" applyFont="1" applyFill="1" applyAlignment="1">
      <alignment horizontal="center" vertical="center"/>
    </xf>
    <xf numFmtId="0" fontId="3" fillId="6" borderId="0" xfId="0" applyFont="1" applyFill="1" applyAlignment="1">
      <alignment horizontal="center" vertical="center"/>
    </xf>
    <xf numFmtId="0" fontId="3" fillId="6" borderId="3" xfId="0" applyFont="1" applyFill="1" applyBorder="1" applyAlignment="1" applyProtection="1">
      <alignment horizontal="center" vertical="center"/>
      <protection locked="0"/>
    </xf>
    <xf numFmtId="0" fontId="3" fillId="6" borderId="4" xfId="0" applyFont="1" applyFill="1" applyBorder="1" applyAlignment="1" applyProtection="1">
      <alignment horizontal="center" vertical="center"/>
      <protection locked="0"/>
    </xf>
    <xf numFmtId="0" fontId="3" fillId="6" borderId="5" xfId="0" applyFont="1" applyFill="1" applyBorder="1" applyAlignment="1" applyProtection="1">
      <alignment horizontal="center" vertical="center"/>
      <protection locked="0"/>
    </xf>
    <xf numFmtId="0" fontId="4" fillId="6" borderId="0" xfId="0" applyFont="1" applyFill="1" applyAlignment="1">
      <alignment horizontal="center" vertical="center"/>
    </xf>
    <xf numFmtId="0" fontId="5" fillId="6" borderId="2" xfId="0" applyFont="1" applyFill="1" applyBorder="1" applyAlignment="1">
      <alignment horizontal="center" vertical="center"/>
    </xf>
    <xf numFmtId="0" fontId="5" fillId="9" borderId="0" xfId="0" applyFont="1" applyFill="1" applyAlignment="1">
      <alignment horizontal="center" vertical="center"/>
    </xf>
    <xf numFmtId="0" fontId="3" fillId="6" borderId="14" xfId="0" applyFont="1" applyFill="1" applyBorder="1" applyAlignment="1" applyProtection="1">
      <alignment horizontal="center" vertical="center"/>
      <protection locked="0"/>
    </xf>
    <xf numFmtId="0" fontId="3" fillId="6" borderId="6" xfId="0" applyFont="1" applyFill="1" applyBorder="1" applyAlignment="1" applyProtection="1">
      <alignment horizontal="center" vertical="center"/>
      <protection locked="0"/>
    </xf>
    <xf numFmtId="0" fontId="3" fillId="6" borderId="15" xfId="0" applyFont="1" applyFill="1" applyBorder="1" applyAlignment="1" applyProtection="1">
      <alignment horizontal="center" vertical="center"/>
      <protection locked="0"/>
    </xf>
    <xf numFmtId="0" fontId="14" fillId="6" borderId="0" xfId="0" applyFont="1" applyFill="1" applyAlignment="1">
      <alignment horizontal="center" vertical="center"/>
    </xf>
    <xf numFmtId="0" fontId="4" fillId="6" borderId="3" xfId="0" applyFont="1" applyFill="1" applyBorder="1" applyAlignment="1" applyProtection="1">
      <alignment horizontal="center" vertical="center"/>
      <protection locked="0"/>
    </xf>
    <xf numFmtId="0" fontId="4" fillId="6" borderId="4" xfId="0" applyFont="1" applyFill="1" applyBorder="1" applyAlignment="1" applyProtection="1">
      <alignment horizontal="center" vertical="center"/>
      <protection locked="0"/>
    </xf>
    <xf numFmtId="0" fontId="4" fillId="6" borderId="5" xfId="0" applyFont="1" applyFill="1" applyBorder="1" applyAlignment="1" applyProtection="1">
      <alignment horizontal="center" vertical="center"/>
      <protection locked="0"/>
    </xf>
    <xf numFmtId="49" fontId="3" fillId="6" borderId="3" xfId="0" applyNumberFormat="1" applyFont="1" applyFill="1" applyBorder="1" applyAlignment="1" applyProtection="1">
      <alignment vertical="center"/>
      <protection locked="0"/>
    </xf>
    <xf numFmtId="49" fontId="3" fillId="6" borderId="4" xfId="0" applyNumberFormat="1" applyFont="1" applyFill="1" applyBorder="1" applyAlignment="1" applyProtection="1">
      <alignment vertical="center"/>
      <protection locked="0"/>
    </xf>
    <xf numFmtId="0" fontId="5" fillId="6" borderId="0" xfId="0" applyFont="1" applyFill="1" applyAlignment="1">
      <alignment horizontal="center" vertical="center" wrapText="1"/>
    </xf>
    <xf numFmtId="0" fontId="4" fillId="6" borderId="18" xfId="0" applyFont="1" applyFill="1" applyBorder="1" applyAlignment="1">
      <alignment horizontal="center" vertical="center"/>
    </xf>
    <xf numFmtId="0" fontId="4" fillId="6" borderId="19" xfId="0" applyFont="1" applyFill="1" applyBorder="1" applyAlignment="1">
      <alignment horizontal="center" vertical="center"/>
    </xf>
    <xf numFmtId="0" fontId="3" fillId="6" borderId="18" xfId="0" applyFont="1" applyFill="1" applyBorder="1" applyAlignment="1" applyProtection="1">
      <alignment horizontal="center" vertical="center"/>
      <protection locked="0"/>
    </xf>
    <xf numFmtId="0" fontId="3" fillId="6" borderId="19" xfId="0" applyFont="1" applyFill="1" applyBorder="1" applyAlignment="1" applyProtection="1">
      <alignment horizontal="center" vertical="center"/>
      <protection locked="0"/>
    </xf>
    <xf numFmtId="0" fontId="4" fillId="6" borderId="2" xfId="0" applyFont="1" applyFill="1" applyBorder="1" applyAlignment="1" applyProtection="1">
      <alignment horizontal="center" vertical="center"/>
      <protection locked="0"/>
    </xf>
    <xf numFmtId="0" fontId="4" fillId="6" borderId="10" xfId="0" applyFont="1" applyFill="1" applyBorder="1" applyAlignment="1" applyProtection="1">
      <alignment horizontal="center" vertical="center"/>
      <protection locked="0"/>
    </xf>
    <xf numFmtId="0" fontId="3" fillId="6" borderId="2" xfId="0" applyFont="1" applyFill="1" applyBorder="1" applyAlignment="1" applyProtection="1">
      <alignment horizontal="center" vertical="center"/>
      <protection locked="0"/>
    </xf>
    <xf numFmtId="0" fontId="4" fillId="6" borderId="7" xfId="0" applyFont="1" applyFill="1" applyBorder="1" applyAlignment="1">
      <alignment horizontal="center" vertical="center"/>
    </xf>
    <xf numFmtId="0" fontId="5" fillId="6" borderId="14" xfId="0" applyFont="1" applyFill="1" applyBorder="1" applyAlignment="1" applyProtection="1">
      <alignment horizontal="center" vertical="center"/>
      <protection locked="0"/>
    </xf>
    <xf numFmtId="0" fontId="5" fillId="6" borderId="6" xfId="0" applyFont="1" applyFill="1" applyBorder="1" applyAlignment="1" applyProtection="1">
      <alignment horizontal="center" vertical="center"/>
      <protection locked="0"/>
    </xf>
    <xf numFmtId="0" fontId="5" fillId="6" borderId="15" xfId="0" applyFont="1" applyFill="1" applyBorder="1" applyAlignment="1" applyProtection="1">
      <alignment horizontal="center" vertical="center"/>
      <protection locked="0"/>
    </xf>
    <xf numFmtId="0" fontId="5" fillId="6" borderId="16" xfId="0" applyFont="1" applyFill="1" applyBorder="1" applyAlignment="1" applyProtection="1">
      <alignment horizontal="center" vertical="center"/>
      <protection locked="0"/>
    </xf>
    <xf numFmtId="0" fontId="5" fillId="6" borderId="7" xfId="0" applyFont="1" applyFill="1" applyBorder="1" applyAlignment="1" applyProtection="1">
      <alignment horizontal="center" vertical="center"/>
      <protection locked="0"/>
    </xf>
    <xf numFmtId="0" fontId="5" fillId="6" borderId="17" xfId="0" applyFont="1" applyFill="1" applyBorder="1" applyAlignment="1" applyProtection="1">
      <alignment horizontal="center" vertical="center"/>
      <protection locked="0"/>
    </xf>
    <xf numFmtId="49" fontId="3" fillId="6" borderId="2" xfId="1" applyNumberFormat="1" applyFont="1" applyFill="1" applyBorder="1" applyAlignment="1" applyProtection="1">
      <alignment horizontal="center" vertical="center"/>
      <protection locked="0"/>
    </xf>
    <xf numFmtId="0" fontId="11" fillId="6" borderId="0" xfId="0" applyFont="1" applyFill="1" applyAlignment="1">
      <alignment horizontal="center" vertical="center"/>
    </xf>
    <xf numFmtId="0" fontId="11" fillId="6" borderId="7" xfId="0" applyFont="1" applyFill="1" applyBorder="1" applyAlignment="1">
      <alignment horizontal="center" vertical="center"/>
    </xf>
    <xf numFmtId="0" fontId="4" fillId="6" borderId="8" xfId="0" applyFont="1" applyFill="1" applyBorder="1" applyAlignment="1" applyProtection="1">
      <alignment horizontal="center" vertical="center"/>
      <protection locked="0"/>
    </xf>
    <xf numFmtId="0" fontId="17" fillId="6" borderId="0" xfId="0" applyFont="1" applyFill="1" applyAlignment="1">
      <alignment horizontal="left" vertical="center" wrapText="1"/>
    </xf>
    <xf numFmtId="49" fontId="3" fillId="6" borderId="2" xfId="0" applyNumberFormat="1" applyFont="1" applyFill="1" applyBorder="1" applyAlignment="1" applyProtection="1">
      <alignment horizontal="center" vertical="center"/>
      <protection locked="0"/>
    </xf>
    <xf numFmtId="0" fontId="1" fillId="8" borderId="0" xfId="0" applyFont="1" applyFill="1" applyAlignment="1">
      <alignment horizontal="left" vertical="center" wrapText="1"/>
    </xf>
    <xf numFmtId="0" fontId="3" fillId="7" borderId="0" xfId="0" applyFont="1" applyFill="1" applyAlignment="1">
      <alignment horizontal="center" vertical="center"/>
    </xf>
    <xf numFmtId="11" fontId="3" fillId="7" borderId="0" xfId="0" applyNumberFormat="1" applyFont="1" applyFill="1" applyAlignment="1">
      <alignment horizontal="center" vertical="center"/>
    </xf>
    <xf numFmtId="11" fontId="3" fillId="6" borderId="13" xfId="0" applyNumberFormat="1" applyFont="1" applyFill="1" applyBorder="1" applyAlignment="1">
      <alignment horizontal="center" vertical="center"/>
    </xf>
    <xf numFmtId="11" fontId="3" fillId="6" borderId="0" xfId="0" applyNumberFormat="1" applyFont="1" applyFill="1" applyAlignment="1">
      <alignment horizontal="center" vertical="center"/>
    </xf>
    <xf numFmtId="49" fontId="17" fillId="9" borderId="0" xfId="0" applyNumberFormat="1" applyFont="1" applyFill="1" applyAlignment="1">
      <alignment horizontal="center" vertical="center" wrapText="1"/>
    </xf>
    <xf numFmtId="49" fontId="16" fillId="6" borderId="0" xfId="0" applyNumberFormat="1" applyFont="1" applyFill="1" applyAlignment="1">
      <alignment horizontal="center" vertical="center" wrapText="1"/>
    </xf>
    <xf numFmtId="11" fontId="3" fillId="7" borderId="13" xfId="0" applyNumberFormat="1" applyFont="1" applyFill="1" applyBorder="1" applyAlignment="1">
      <alignment horizontal="center" vertical="center"/>
    </xf>
    <xf numFmtId="11" fontId="3" fillId="6" borderId="2" xfId="0" applyNumberFormat="1" applyFont="1" applyFill="1" applyBorder="1" applyAlignment="1" applyProtection="1">
      <alignment horizontal="center" vertical="center"/>
      <protection locked="0"/>
    </xf>
    <xf numFmtId="0" fontId="4" fillId="7" borderId="0" xfId="0" applyFont="1" applyFill="1" applyAlignment="1">
      <alignment horizontal="center" vertical="center"/>
    </xf>
    <xf numFmtId="0" fontId="2" fillId="4" borderId="0" xfId="0" applyFont="1" applyFill="1" applyAlignment="1">
      <alignment horizontal="left" vertical="center" wrapText="1"/>
    </xf>
    <xf numFmtId="0" fontId="32" fillId="0" borderId="0" xfId="0" applyFont="1" applyAlignment="1">
      <alignment horizontal="center" vertical="center"/>
    </xf>
    <xf numFmtId="0" fontId="3" fillId="6" borderId="3" xfId="0" applyFont="1" applyFill="1" applyBorder="1" applyAlignment="1" applyProtection="1">
      <alignment horizontal="center" vertical="center" wrapText="1"/>
      <protection locked="0"/>
    </xf>
    <xf numFmtId="0" fontId="3" fillId="6" borderId="4" xfId="0" applyFont="1" applyFill="1" applyBorder="1" applyAlignment="1" applyProtection="1">
      <alignment horizontal="center" vertical="center" wrapText="1"/>
      <protection locked="0"/>
    </xf>
    <xf numFmtId="0" fontId="3" fillId="6" borderId="5" xfId="0" applyFont="1" applyFill="1" applyBorder="1" applyAlignment="1" applyProtection="1">
      <alignment horizontal="center" vertical="center" wrapText="1"/>
      <protection locked="0"/>
    </xf>
    <xf numFmtId="0" fontId="3" fillId="6" borderId="29" xfId="0" applyFont="1" applyFill="1" applyBorder="1" applyAlignment="1" applyProtection="1">
      <alignment horizontal="center" vertical="center"/>
      <protection locked="0"/>
    </xf>
    <xf numFmtId="0" fontId="12" fillId="6" borderId="13" xfId="0" applyFont="1" applyFill="1" applyBorder="1" applyAlignment="1">
      <alignment horizontal="center" vertical="center"/>
    </xf>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0" fillId="6" borderId="0" xfId="0" applyFill="1" applyAlignment="1">
      <alignment horizontal="right" vertical="center"/>
    </xf>
    <xf numFmtId="0" fontId="3" fillId="6" borderId="0" xfId="0" applyFont="1" applyFill="1" applyAlignment="1">
      <alignment horizontal="right" vertical="center"/>
    </xf>
    <xf numFmtId="0" fontId="4" fillId="6" borderId="0" xfId="0" applyFont="1" applyFill="1" applyAlignment="1">
      <alignment horizontal="right" vertical="center"/>
    </xf>
    <xf numFmtId="167" fontId="12" fillId="6" borderId="0" xfId="0" applyNumberFormat="1" applyFont="1" applyFill="1" applyAlignment="1">
      <alignment horizontal="center" vertical="center"/>
    </xf>
    <xf numFmtId="0" fontId="12" fillId="6" borderId="0" xfId="0" applyFont="1" applyFill="1" applyAlignment="1">
      <alignment horizontal="left" vertical="center"/>
    </xf>
    <xf numFmtId="0" fontId="2" fillId="4" borderId="0" xfId="0" applyFont="1" applyFill="1" applyAlignment="1">
      <alignment horizontal="center" vertical="center"/>
    </xf>
    <xf numFmtId="11" fontId="3" fillId="7" borderId="2" xfId="0" applyNumberFormat="1" applyFont="1" applyFill="1" applyBorder="1" applyAlignment="1" applyProtection="1">
      <alignment horizontal="center" vertical="center"/>
      <protection locked="0"/>
    </xf>
    <xf numFmtId="0" fontId="0" fillId="6" borderId="0" xfId="0" applyFill="1" applyAlignment="1">
      <alignment horizontal="center" vertical="center"/>
    </xf>
    <xf numFmtId="0" fontId="15" fillId="4" borderId="0" xfId="0" applyFont="1" applyFill="1" applyAlignment="1">
      <alignment horizontal="center" vertical="center" wrapText="1"/>
    </xf>
    <xf numFmtId="0" fontId="3" fillId="7" borderId="0" xfId="0" applyFont="1" applyFill="1" applyAlignment="1">
      <alignment horizontal="center"/>
    </xf>
    <xf numFmtId="0" fontId="3" fillId="4" borderId="0" xfId="0" applyFont="1" applyFill="1" applyAlignment="1">
      <alignment horizontal="center" vertical="center"/>
    </xf>
    <xf numFmtId="0" fontId="3" fillId="6" borderId="13" xfId="0" applyFont="1" applyFill="1" applyBorder="1" applyAlignment="1">
      <alignment horizontal="center" vertical="center"/>
    </xf>
    <xf numFmtId="0" fontId="0" fillId="0" borderId="5" xfId="0" applyBorder="1" applyAlignment="1" applyProtection="1">
      <alignment horizontal="center" vertical="center"/>
      <protection locked="0"/>
    </xf>
    <xf numFmtId="11" fontId="3" fillId="6" borderId="3" xfId="0" applyNumberFormat="1" applyFont="1" applyFill="1" applyBorder="1" applyAlignment="1" applyProtection="1">
      <alignment horizontal="center" vertical="center"/>
      <protection locked="0"/>
    </xf>
    <xf numFmtId="11" fontId="3" fillId="6" borderId="5" xfId="0" applyNumberFormat="1" applyFont="1" applyFill="1" applyBorder="1" applyAlignment="1" applyProtection="1">
      <alignment horizontal="center" vertical="center"/>
      <protection locked="0"/>
    </xf>
    <xf numFmtId="0" fontId="3" fillId="6" borderId="0" xfId="0" applyFont="1" applyFill="1" applyAlignment="1">
      <alignment horizontal="center" vertical="center" wrapText="1"/>
    </xf>
    <xf numFmtId="0" fontId="3" fillId="6" borderId="3" xfId="0" applyFont="1" applyFill="1" applyBorder="1" applyAlignment="1" applyProtection="1">
      <alignment horizontal="center" wrapText="1"/>
      <protection locked="0"/>
    </xf>
    <xf numFmtId="0" fontId="3" fillId="6" borderId="5" xfId="0" applyFont="1" applyFill="1" applyBorder="1" applyAlignment="1" applyProtection="1">
      <alignment horizontal="center" wrapText="1"/>
      <protection locked="0"/>
    </xf>
    <xf numFmtId="0" fontId="3" fillId="6" borderId="22" xfId="0" applyFont="1" applyFill="1" applyBorder="1" applyAlignment="1" applyProtection="1">
      <alignment horizontal="center" vertical="center"/>
      <protection locked="0"/>
    </xf>
    <xf numFmtId="0" fontId="3" fillId="6" borderId="23" xfId="0" applyFont="1" applyFill="1" applyBorder="1" applyAlignment="1" applyProtection="1">
      <alignment horizontal="center" vertical="center"/>
      <protection locked="0"/>
    </xf>
    <xf numFmtId="0" fontId="3" fillId="6" borderId="24" xfId="0" applyFont="1" applyFill="1" applyBorder="1" applyAlignment="1" applyProtection="1">
      <alignment horizontal="center" vertical="center"/>
      <protection locked="0"/>
    </xf>
    <xf numFmtId="49" fontId="5" fillId="6" borderId="0" xfId="0" applyNumberFormat="1" applyFont="1" applyFill="1" applyAlignment="1">
      <alignment horizontal="center" vertical="center"/>
    </xf>
    <xf numFmtId="0" fontId="3" fillId="6" borderId="18" xfId="0" applyFont="1" applyFill="1" applyBorder="1" applyAlignment="1" applyProtection="1">
      <alignment horizontal="right" vertical="center"/>
      <protection locked="0"/>
    </xf>
    <xf numFmtId="0" fontId="0" fillId="0" borderId="29" xfId="0" applyBorder="1" applyAlignment="1" applyProtection="1">
      <alignment vertical="center"/>
      <protection locked="0"/>
    </xf>
    <xf numFmtId="0" fontId="0" fillId="0" borderId="19" xfId="0" applyBorder="1" applyAlignment="1" applyProtection="1">
      <alignment vertical="center"/>
      <protection locked="0"/>
    </xf>
    <xf numFmtId="0" fontId="4" fillId="6" borderId="0" xfId="0" applyFont="1" applyFill="1" applyAlignment="1">
      <alignment horizontal="center"/>
    </xf>
    <xf numFmtId="0" fontId="3" fillId="6" borderId="0" xfId="0" applyFont="1" applyFill="1" applyAlignment="1">
      <alignment horizontal="center"/>
    </xf>
    <xf numFmtId="0" fontId="3" fillId="6" borderId="2" xfId="0" applyFont="1" applyFill="1" applyBorder="1" applyAlignment="1" applyProtection="1">
      <alignment horizontal="center" vertical="center" wrapText="1"/>
      <protection locked="0"/>
    </xf>
    <xf numFmtId="0" fontId="3" fillId="6" borderId="3" xfId="0" applyFont="1" applyFill="1" applyBorder="1" applyAlignment="1" applyProtection="1">
      <alignment horizontal="center"/>
      <protection locked="0"/>
    </xf>
    <xf numFmtId="0" fontId="0" fillId="0" borderId="5" xfId="0" applyBorder="1" applyAlignment="1" applyProtection="1">
      <alignment horizontal="center"/>
      <protection locked="0"/>
    </xf>
    <xf numFmtId="0" fontId="4" fillId="6" borderId="7" xfId="0" applyFont="1" applyFill="1" applyBorder="1" applyAlignment="1">
      <alignment horizontal="center"/>
    </xf>
    <xf numFmtId="0" fontId="35" fillId="9" borderId="0" xfId="0" applyFont="1" applyFill="1" applyAlignment="1">
      <alignment horizontal="center" vertical="center"/>
    </xf>
    <xf numFmtId="0" fontId="3" fillId="6" borderId="5" xfId="0" applyFont="1" applyFill="1" applyBorder="1" applyAlignment="1" applyProtection="1">
      <alignment horizontal="center"/>
      <protection locked="0"/>
    </xf>
    <xf numFmtId="0" fontId="3" fillId="6" borderId="31" xfId="0" applyFont="1" applyFill="1" applyBorder="1" applyAlignment="1" applyProtection="1">
      <alignment horizontal="center" vertical="center"/>
      <protection locked="0"/>
    </xf>
    <xf numFmtId="0" fontId="12" fillId="0" borderId="0" xfId="0" applyFont="1" applyAlignment="1">
      <alignment horizontal="center"/>
    </xf>
    <xf numFmtId="0" fontId="3" fillId="6" borderId="13" xfId="0" applyFont="1" applyFill="1" applyBorder="1" applyAlignment="1" applyProtection="1">
      <alignment horizontal="center" vertical="center"/>
      <protection locked="0"/>
    </xf>
    <xf numFmtId="0" fontId="3" fillId="6" borderId="0" xfId="0" applyFont="1" applyFill="1" applyAlignment="1" applyProtection="1">
      <alignment horizontal="center" vertical="center"/>
      <protection locked="0"/>
    </xf>
    <xf numFmtId="0" fontId="3" fillId="6" borderId="1" xfId="0" applyFont="1" applyFill="1" applyBorder="1" applyAlignment="1" applyProtection="1">
      <alignment horizontal="center" vertical="center"/>
      <protection locked="0"/>
    </xf>
    <xf numFmtId="0" fontId="3" fillId="6" borderId="11" xfId="0" applyFont="1" applyFill="1" applyBorder="1" applyAlignment="1">
      <alignment horizontal="center" vertical="center"/>
    </xf>
    <xf numFmtId="0" fontId="0" fillId="0" borderId="6" xfId="0" applyBorder="1" applyAlignment="1">
      <alignment horizontal="center" vertical="center"/>
    </xf>
    <xf numFmtId="0" fontId="3" fillId="6" borderId="3" xfId="0" quotePrefix="1" applyFont="1" applyFill="1" applyBorder="1" applyAlignment="1" applyProtection="1">
      <alignment horizontal="center" vertical="center" wrapText="1"/>
      <protection locked="0"/>
    </xf>
    <xf numFmtId="0" fontId="3" fillId="6" borderId="16" xfId="0" applyFont="1" applyFill="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4" fillId="6" borderId="0" xfId="0" applyFont="1" applyFill="1" applyAlignment="1">
      <alignment horizontal="center" wrapText="1"/>
    </xf>
    <xf numFmtId="0" fontId="0" fillId="0" borderId="0" xfId="0" applyAlignment="1">
      <alignment horizontal="center"/>
    </xf>
    <xf numFmtId="0" fontId="5" fillId="6" borderId="0" xfId="0" applyFont="1" applyFill="1" applyAlignment="1">
      <alignment horizontal="center"/>
    </xf>
    <xf numFmtId="0" fontId="12" fillId="6" borderId="0" xfId="0" applyFont="1" applyFill="1" applyAlignment="1">
      <alignment horizontal="center"/>
    </xf>
    <xf numFmtId="0" fontId="36" fillId="0" borderId="0" xfId="0" applyFont="1" applyAlignment="1">
      <alignment horizontal="center" vertical="center"/>
    </xf>
    <xf numFmtId="0" fontId="0" fillId="6" borderId="0" xfId="0" applyFill="1" applyAlignment="1">
      <alignment horizontal="center"/>
    </xf>
  </cellXfs>
  <cellStyles count="5">
    <cellStyle name="Hyperlink" xfId="1" builtinId="8"/>
    <cellStyle name="Normal" xfId="0" builtinId="0"/>
    <cellStyle name="Normal 3" xfId="4" xr:uid="{40DB4DC2-9DBD-49A5-A550-70FC296A8602}"/>
    <cellStyle name="Percent" xfId="3" builtinId="5"/>
    <cellStyle name="Percent 2" xfId="2" xr:uid="{3672BEEF-E612-40E5-B4C5-7817A346FD20}"/>
  </cellStyles>
  <dxfs count="65">
    <dxf>
      <font>
        <color theme="0"/>
      </font>
      <fill>
        <patternFill>
          <bgColor theme="3"/>
        </patternFill>
      </fill>
    </dxf>
    <dxf>
      <fill>
        <patternFill>
          <bgColor theme="4"/>
        </patternFill>
      </fill>
    </dxf>
    <dxf>
      <fill>
        <patternFill>
          <bgColor theme="7"/>
        </patternFill>
      </fill>
    </dxf>
    <dxf>
      <fill>
        <patternFill>
          <bgColor theme="5" tint="0.79998168889431442"/>
        </patternFill>
      </fill>
    </dxf>
    <dxf>
      <fill>
        <patternFill>
          <bgColor theme="9"/>
        </patternFill>
      </fill>
    </dxf>
    <dxf>
      <font>
        <color theme="0"/>
      </font>
      <fill>
        <patternFill>
          <bgColor theme="3"/>
        </patternFill>
      </fill>
    </dxf>
    <dxf>
      <fill>
        <patternFill>
          <bgColor theme="4"/>
        </patternFill>
      </fill>
    </dxf>
    <dxf>
      <fill>
        <patternFill>
          <bgColor theme="7"/>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5" tint="0.79998168889431442"/>
        </patternFill>
      </fill>
    </dxf>
    <dxf>
      <fill>
        <patternFill>
          <bgColor theme="4"/>
        </patternFill>
      </fill>
    </dxf>
    <dxf>
      <font>
        <color theme="0"/>
      </font>
      <fill>
        <patternFill>
          <bgColor theme="3"/>
        </patternFill>
      </fill>
    </dxf>
    <dxf>
      <fill>
        <patternFill>
          <bgColor theme="9"/>
        </patternFill>
      </fill>
    </dxf>
    <dxf>
      <fill>
        <patternFill>
          <bgColor theme="7"/>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ont>
        <color theme="0"/>
      </font>
      <fill>
        <patternFill>
          <bgColor theme="3"/>
        </patternFill>
      </fill>
    </dxf>
    <dxf>
      <fill>
        <patternFill>
          <bgColor theme="4"/>
        </patternFill>
      </fill>
    </dxf>
    <dxf>
      <fill>
        <patternFill>
          <bgColor theme="7"/>
        </patternFill>
      </fill>
    </dxf>
    <dxf>
      <fill>
        <patternFill>
          <bgColor theme="9"/>
        </patternFill>
      </fill>
    </dxf>
    <dxf>
      <fill>
        <patternFill>
          <bgColor theme="5" tint="0.79998168889431442"/>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5" tint="0.79998168889431442"/>
        </patternFill>
      </fill>
    </dxf>
  </dxfs>
  <tableStyles count="0" defaultTableStyle="TableStyleMedium2" defaultPivotStyle="PivotStyleLight16"/>
  <colors>
    <mruColors>
      <color rgb="FFD55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'F.10.3.5 Module Test'!$W$44</c:f>
              <c:strCache>
                <c:ptCount val="1"/>
                <c:pt idx="0">
                  <c:v>Team Material 1</c:v>
                </c:pt>
              </c:strCache>
            </c:strRef>
          </c:tx>
          <c:spPr>
            <a:ln w="19050" cap="rnd">
              <a:solidFill>
                <a:schemeClr val="tx2"/>
              </a:solidFill>
              <a:round/>
            </a:ln>
            <a:effectLst/>
          </c:spPr>
          <c:marker>
            <c:symbol val="none"/>
          </c:marker>
          <c:xVal>
            <c:numRef>
              <c:f>'F.10.3.5 Module Test'!$AC$13:$AC$10000</c:f>
              <c:numCache>
                <c:formatCode>0.00</c:formatCode>
                <c:ptCount val="9988"/>
                <c:pt idx="0">
                  <c:v>0</c:v>
                </c:pt>
                <c:pt idx="1">
                  <c:v>0</c:v>
                </c:pt>
              </c:numCache>
            </c:numRef>
          </c:xVal>
          <c:yVal>
            <c:numRef>
              <c:f>'F.10.3.5 Module Test'!$AD$13:$AD$10000</c:f>
              <c:numCache>
                <c:formatCode>0.00</c:formatCode>
                <c:ptCount val="9988"/>
                <c:pt idx="0">
                  <c:v>0</c:v>
                </c:pt>
                <c:pt idx="1">
                  <c:v>0</c:v>
                </c:pt>
              </c:numCache>
            </c:numRef>
          </c:yVal>
          <c:smooth val="0"/>
          <c:extLst>
            <c:ext xmlns:c16="http://schemas.microsoft.com/office/drawing/2014/chart" uri="{C3380CC4-5D6E-409C-BE32-E72D297353CC}">
              <c16:uniqueId val="{00000000-1CD0-49F7-BE42-0FA18A23F58B}"/>
            </c:ext>
          </c:extLst>
        </c:ser>
        <c:ser>
          <c:idx val="2"/>
          <c:order val="1"/>
          <c:tx>
            <c:v>XY</c:v>
          </c:tx>
          <c:spPr>
            <a:ln w="19050" cap="rnd">
              <a:noFill/>
              <a:round/>
            </a:ln>
            <a:effectLst/>
          </c:spPr>
          <c:marker>
            <c:symbol val="circle"/>
            <c:size val="10"/>
            <c:spPr>
              <a:noFill/>
              <a:ln w="9525">
                <a:solidFill>
                  <a:schemeClr val="accent1"/>
                </a:solidFill>
              </a:ln>
              <a:effectLst/>
            </c:spPr>
          </c:marker>
          <c:xVal>
            <c:numRef>
              <c:f>'F.10.3.5 Module Test'!$U$52:$U$53</c:f>
              <c:numCache>
                <c:formatCode>General</c:formatCode>
                <c:ptCount val="2"/>
              </c:numCache>
            </c:numRef>
          </c:xVal>
          <c:yVal>
            <c:numRef>
              <c:f>'F.10.3.5 Module Test'!$Y$52:$Y$53</c:f>
              <c:numCache>
                <c:formatCode>General</c:formatCode>
                <c:ptCount val="2"/>
                <c:pt idx="0">
                  <c:v>0</c:v>
                </c:pt>
                <c:pt idx="1">
                  <c:v>0</c:v>
                </c:pt>
              </c:numCache>
            </c:numRef>
          </c:yVal>
          <c:smooth val="0"/>
          <c:extLst>
            <c:ext xmlns:c16="http://schemas.microsoft.com/office/drawing/2014/chart" uri="{C3380CC4-5D6E-409C-BE32-E72D297353CC}">
              <c16:uniqueId val="{00000001-1CD0-49F7-BE42-0FA18A23F58B}"/>
            </c:ext>
          </c:extLst>
        </c:ser>
        <c:ser>
          <c:idx val="0"/>
          <c:order val="2"/>
          <c:tx>
            <c:v>Linear Elastic</c:v>
          </c:tx>
          <c:spPr>
            <a:ln w="19050" cap="rnd">
              <a:solidFill>
                <a:schemeClr val="accent1"/>
              </a:solidFill>
              <a:round/>
            </a:ln>
            <a:effectLst/>
          </c:spPr>
          <c:marker>
            <c:symbol val="none"/>
          </c:marker>
          <c:xVal>
            <c:numRef>
              <c:f>'F.10.3.5 Module Test'!$AC$13:$AC$10000</c:f>
              <c:numCache>
                <c:formatCode>0.00</c:formatCode>
                <c:ptCount val="9988"/>
                <c:pt idx="0">
                  <c:v>0</c:v>
                </c:pt>
                <c:pt idx="1">
                  <c:v>0</c:v>
                </c:pt>
              </c:numCache>
            </c:numRef>
          </c:xVal>
          <c:yVal>
            <c:numRef>
              <c:f>'F.10.3.5 Module Test'!$AE$13:$AE$10000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3-1CD0-49F7-BE42-0FA18A23F58B}"/>
            </c:ext>
          </c:extLst>
        </c:ser>
        <c:ser>
          <c:idx val="5"/>
          <c:order val="3"/>
          <c:tx>
            <c:strRef>
              <c:f>'F.10.3.5 Module Test'!$W$62</c:f>
              <c:strCache>
                <c:ptCount val="1"/>
                <c:pt idx="0">
                  <c:v>Team Material 1 60C</c:v>
                </c:pt>
              </c:strCache>
            </c:strRef>
          </c:tx>
          <c:spPr>
            <a:ln w="19050" cap="rnd">
              <a:solidFill>
                <a:schemeClr val="accent6"/>
              </a:solidFill>
              <a:round/>
            </a:ln>
            <a:effectLst/>
          </c:spPr>
          <c:marker>
            <c:symbol val="none"/>
          </c:marker>
          <c:xVal>
            <c:numRef>
              <c:f>'F.10.3.5 Module Test'!$AF$13:$AF$10000</c:f>
              <c:numCache>
                <c:formatCode>0.00</c:formatCode>
                <c:ptCount val="9988"/>
                <c:pt idx="0">
                  <c:v>0</c:v>
                </c:pt>
                <c:pt idx="1">
                  <c:v>0</c:v>
                </c:pt>
              </c:numCache>
            </c:numRef>
          </c:xVal>
          <c:yVal>
            <c:numRef>
              <c:f>'F.10.3.5 Module Test'!$AG$13:$AG$10000</c:f>
              <c:numCache>
                <c:formatCode>0.00</c:formatCode>
                <c:ptCount val="9988"/>
                <c:pt idx="0">
                  <c:v>0</c:v>
                </c:pt>
                <c:pt idx="1">
                  <c:v>0</c:v>
                </c:pt>
              </c:numCache>
            </c:numRef>
          </c:yVal>
          <c:smooth val="0"/>
          <c:extLst>
            <c:ext xmlns:c16="http://schemas.microsoft.com/office/drawing/2014/chart" uri="{C3380CC4-5D6E-409C-BE32-E72D297353CC}">
              <c16:uniqueId val="{00000005-047E-4A3B-A315-5A3B7777D9D4}"/>
            </c:ext>
          </c:extLst>
        </c:ser>
        <c:ser>
          <c:idx val="3"/>
          <c:order val="4"/>
          <c:tx>
            <c:v>XY 60C</c:v>
          </c:tx>
          <c:spPr>
            <a:ln w="19050" cap="rnd">
              <a:noFill/>
              <a:round/>
            </a:ln>
            <a:effectLst/>
          </c:spPr>
          <c:marker>
            <c:symbol val="square"/>
            <c:size val="5"/>
            <c:spPr>
              <a:solidFill>
                <a:schemeClr val="accent4"/>
              </a:solidFill>
              <a:ln w="9525">
                <a:solidFill>
                  <a:schemeClr val="accent4"/>
                </a:solidFill>
              </a:ln>
              <a:effectLst/>
            </c:spPr>
          </c:marker>
          <c:xVal>
            <c:numRef>
              <c:f>'F.10.3.5 Module Test'!$U$65:$U$66</c:f>
              <c:numCache>
                <c:formatCode>General</c:formatCode>
                <c:ptCount val="2"/>
              </c:numCache>
            </c:numRef>
          </c:xVal>
          <c:yVal>
            <c:numRef>
              <c:f>'F.10.3.5 Module Test'!$Y$65:$Y$66</c:f>
              <c:numCache>
                <c:formatCode>General</c:formatCode>
                <c:ptCount val="2"/>
                <c:pt idx="0">
                  <c:v>0</c:v>
                </c:pt>
                <c:pt idx="1">
                  <c:v>0</c:v>
                </c:pt>
              </c:numCache>
            </c:numRef>
          </c:yVal>
          <c:smooth val="0"/>
          <c:extLst>
            <c:ext xmlns:c16="http://schemas.microsoft.com/office/drawing/2014/chart" uri="{C3380CC4-5D6E-409C-BE32-E72D297353CC}">
              <c16:uniqueId val="{00000003-047E-4A3B-A315-5A3B7777D9D4}"/>
            </c:ext>
          </c:extLst>
        </c:ser>
        <c:ser>
          <c:idx val="4"/>
          <c:order val="5"/>
          <c:tx>
            <c:v>Linear Elastic 60C</c:v>
          </c:tx>
          <c:spPr>
            <a:ln w="19050" cap="rnd">
              <a:solidFill>
                <a:schemeClr val="accent5"/>
              </a:solidFill>
              <a:round/>
            </a:ln>
            <a:effectLst/>
          </c:spPr>
          <c:marker>
            <c:symbol val="none"/>
          </c:marker>
          <c:xVal>
            <c:numRef>
              <c:f>'F.10.3.5 Module Test'!$AF$13:$AF$10000</c:f>
              <c:numCache>
                <c:formatCode>0.00</c:formatCode>
                <c:ptCount val="9988"/>
                <c:pt idx="0">
                  <c:v>0</c:v>
                </c:pt>
                <c:pt idx="1">
                  <c:v>0</c:v>
                </c:pt>
              </c:numCache>
            </c:numRef>
          </c:xVal>
          <c:yVal>
            <c:numRef>
              <c:f>'F.10.3.5 Module Test'!$AH$13:$AH$10000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4-047E-4A3B-A315-5A3B7777D9D4}"/>
            </c:ext>
          </c:extLst>
        </c:ser>
        <c:dLbls>
          <c:showLegendKey val="0"/>
          <c:showVal val="0"/>
          <c:showCatName val="0"/>
          <c:showSerName val="0"/>
          <c:showPercent val="0"/>
          <c:showBubbleSize val="0"/>
        </c:dLbls>
        <c:axId val="2022695359"/>
        <c:axId val="840543631"/>
      </c:scatterChart>
      <c:valAx>
        <c:axId val="202269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43631"/>
        <c:crosses val="autoZero"/>
        <c:crossBetween val="midCat"/>
      </c:valAx>
      <c:valAx>
        <c:axId val="84054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95359"/>
        <c:crosses val="autoZero"/>
        <c:crossBetween val="midCat"/>
        <c:majorUnit val="2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'F.10.3.5 Module Test'!$AN$44:$AQ$44</c:f>
              <c:strCache>
                <c:ptCount val="1"/>
                <c:pt idx="0">
                  <c:v>Team Material 2</c:v>
                </c:pt>
              </c:strCache>
            </c:strRef>
          </c:tx>
          <c:spPr>
            <a:ln w="19050" cap="rnd">
              <a:solidFill>
                <a:schemeClr val="tx2"/>
              </a:solidFill>
              <a:round/>
            </a:ln>
            <a:effectLst/>
          </c:spPr>
          <c:marker>
            <c:symbol val="none"/>
          </c:marker>
          <c:xVal>
            <c:numRef>
              <c:f>'F.10.3.5 Module Test'!$AT$13:$AT$10000</c:f>
              <c:numCache>
                <c:formatCode>0.00</c:formatCode>
                <c:ptCount val="9988"/>
                <c:pt idx="0">
                  <c:v>0</c:v>
                </c:pt>
                <c:pt idx="1">
                  <c:v>0</c:v>
                </c:pt>
              </c:numCache>
            </c:numRef>
          </c:xVal>
          <c:yVal>
            <c:numRef>
              <c:f>'F.10.3.5 Module Test'!$AU$13:$AU$10000</c:f>
              <c:numCache>
                <c:formatCode>0.00</c:formatCode>
                <c:ptCount val="9988"/>
                <c:pt idx="0">
                  <c:v>0</c:v>
                </c:pt>
                <c:pt idx="1">
                  <c:v>0</c:v>
                </c:pt>
              </c:numCache>
            </c:numRef>
          </c:yVal>
          <c:smooth val="0"/>
          <c:extLst>
            <c:ext xmlns:c16="http://schemas.microsoft.com/office/drawing/2014/chart" uri="{C3380CC4-5D6E-409C-BE32-E72D297353CC}">
              <c16:uniqueId val="{00000000-D021-42D1-8A9A-F48D98A8CF53}"/>
            </c:ext>
          </c:extLst>
        </c:ser>
        <c:ser>
          <c:idx val="2"/>
          <c:order val="1"/>
          <c:tx>
            <c:v>XY</c:v>
          </c:tx>
          <c:spPr>
            <a:ln w="19050" cap="rnd">
              <a:noFill/>
              <a:round/>
            </a:ln>
            <a:effectLst/>
          </c:spPr>
          <c:marker>
            <c:symbol val="circle"/>
            <c:size val="10"/>
            <c:spPr>
              <a:noFill/>
              <a:ln w="9525">
                <a:solidFill>
                  <a:schemeClr val="accent1"/>
                </a:solidFill>
              </a:ln>
              <a:effectLst/>
            </c:spPr>
          </c:marker>
          <c:xVal>
            <c:numRef>
              <c:f>'F.10.3.5 Module Test'!$AL$52:$AL$53</c:f>
              <c:numCache>
                <c:formatCode>General</c:formatCode>
                <c:ptCount val="2"/>
              </c:numCache>
            </c:numRef>
          </c:xVal>
          <c:yVal>
            <c:numRef>
              <c:f>'F.10.3.5 Module Test'!$AP$52:$AP$53</c:f>
              <c:numCache>
                <c:formatCode>General</c:formatCode>
                <c:ptCount val="2"/>
                <c:pt idx="0">
                  <c:v>0</c:v>
                </c:pt>
                <c:pt idx="1">
                  <c:v>0</c:v>
                </c:pt>
              </c:numCache>
            </c:numRef>
          </c:yVal>
          <c:smooth val="0"/>
          <c:extLst>
            <c:ext xmlns:c16="http://schemas.microsoft.com/office/drawing/2014/chart" uri="{C3380CC4-5D6E-409C-BE32-E72D297353CC}">
              <c16:uniqueId val="{00000001-D021-42D1-8A9A-F48D98A8CF53}"/>
            </c:ext>
          </c:extLst>
        </c:ser>
        <c:ser>
          <c:idx val="0"/>
          <c:order val="2"/>
          <c:tx>
            <c:v>Linear Elastic</c:v>
          </c:tx>
          <c:spPr>
            <a:ln w="19050" cap="rnd">
              <a:solidFill>
                <a:schemeClr val="accent1"/>
              </a:solidFill>
              <a:round/>
            </a:ln>
            <a:effectLst/>
          </c:spPr>
          <c:marker>
            <c:symbol val="none"/>
          </c:marker>
          <c:xVal>
            <c:numRef>
              <c:f>'F.10.3.5 Module Test'!$AT$13:$AT$10000</c:f>
              <c:numCache>
                <c:formatCode>0.00</c:formatCode>
                <c:ptCount val="9988"/>
                <c:pt idx="0">
                  <c:v>0</c:v>
                </c:pt>
                <c:pt idx="1">
                  <c:v>0</c:v>
                </c:pt>
              </c:numCache>
            </c:numRef>
          </c:xVal>
          <c:yVal>
            <c:numRef>
              <c:f>'F.10.3.5 Module Test'!$AV$13:$AV$10000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2-D021-42D1-8A9A-F48D98A8CF53}"/>
            </c:ext>
          </c:extLst>
        </c:ser>
        <c:ser>
          <c:idx val="5"/>
          <c:order val="3"/>
          <c:tx>
            <c:strRef>
              <c:f>'F.10.3.5 Module Test'!$AN$62</c:f>
              <c:strCache>
                <c:ptCount val="1"/>
                <c:pt idx="0">
                  <c:v>Team Material 2 60C</c:v>
                </c:pt>
              </c:strCache>
            </c:strRef>
          </c:tx>
          <c:spPr>
            <a:ln w="19050" cap="rnd">
              <a:solidFill>
                <a:schemeClr val="accent6"/>
              </a:solidFill>
              <a:round/>
            </a:ln>
            <a:effectLst/>
          </c:spPr>
          <c:marker>
            <c:symbol val="none"/>
          </c:marker>
          <c:xVal>
            <c:numRef>
              <c:f>'F.10.3.5 Module Test'!$AW$13:$AW$10000</c:f>
              <c:numCache>
                <c:formatCode>0.00</c:formatCode>
                <c:ptCount val="9988"/>
                <c:pt idx="0">
                  <c:v>0</c:v>
                </c:pt>
                <c:pt idx="1">
                  <c:v>0</c:v>
                </c:pt>
              </c:numCache>
            </c:numRef>
          </c:xVal>
          <c:yVal>
            <c:numRef>
              <c:f>'F.10.3.5 Module Test'!$AX$13:$AX$10000</c:f>
              <c:numCache>
                <c:formatCode>0.00</c:formatCode>
                <c:ptCount val="9988"/>
                <c:pt idx="0">
                  <c:v>0</c:v>
                </c:pt>
                <c:pt idx="1">
                  <c:v>0</c:v>
                </c:pt>
              </c:numCache>
            </c:numRef>
          </c:yVal>
          <c:smooth val="0"/>
          <c:extLst>
            <c:ext xmlns:c16="http://schemas.microsoft.com/office/drawing/2014/chart" uri="{C3380CC4-5D6E-409C-BE32-E72D297353CC}">
              <c16:uniqueId val="{00000003-D021-42D1-8A9A-F48D98A8CF53}"/>
            </c:ext>
          </c:extLst>
        </c:ser>
        <c:ser>
          <c:idx val="3"/>
          <c:order val="4"/>
          <c:tx>
            <c:v>XY 60C</c:v>
          </c:tx>
          <c:spPr>
            <a:ln w="19050" cap="rnd">
              <a:noFill/>
              <a:round/>
            </a:ln>
            <a:effectLst/>
          </c:spPr>
          <c:marker>
            <c:symbol val="square"/>
            <c:size val="5"/>
            <c:spPr>
              <a:solidFill>
                <a:schemeClr val="accent4"/>
              </a:solidFill>
              <a:ln w="9525">
                <a:solidFill>
                  <a:schemeClr val="accent4"/>
                </a:solidFill>
              </a:ln>
              <a:effectLst/>
            </c:spPr>
          </c:marker>
          <c:xVal>
            <c:numRef>
              <c:f>'F.10.3.5 Module Test'!$AL$65:$AL$66</c:f>
              <c:numCache>
                <c:formatCode>General</c:formatCode>
                <c:ptCount val="2"/>
              </c:numCache>
            </c:numRef>
          </c:xVal>
          <c:yVal>
            <c:numRef>
              <c:f>'F.10.3.5 Module Test'!$AP$65:$AP$66</c:f>
              <c:numCache>
                <c:formatCode>General</c:formatCode>
                <c:ptCount val="2"/>
                <c:pt idx="0">
                  <c:v>0</c:v>
                </c:pt>
                <c:pt idx="1">
                  <c:v>0</c:v>
                </c:pt>
              </c:numCache>
            </c:numRef>
          </c:yVal>
          <c:smooth val="0"/>
          <c:extLst>
            <c:ext xmlns:c16="http://schemas.microsoft.com/office/drawing/2014/chart" uri="{C3380CC4-5D6E-409C-BE32-E72D297353CC}">
              <c16:uniqueId val="{00000004-D021-42D1-8A9A-F48D98A8CF53}"/>
            </c:ext>
          </c:extLst>
        </c:ser>
        <c:ser>
          <c:idx val="4"/>
          <c:order val="5"/>
          <c:tx>
            <c:v>Linear Elastic 60C</c:v>
          </c:tx>
          <c:spPr>
            <a:ln w="19050" cap="rnd">
              <a:solidFill>
                <a:schemeClr val="accent5"/>
              </a:solidFill>
              <a:round/>
            </a:ln>
            <a:effectLst/>
          </c:spPr>
          <c:marker>
            <c:symbol val="none"/>
          </c:marker>
          <c:xVal>
            <c:numRef>
              <c:f>'F.10.3.5 Module Test'!$AW$13:$AW$10000</c:f>
              <c:numCache>
                <c:formatCode>0.00</c:formatCode>
                <c:ptCount val="9988"/>
                <c:pt idx="0">
                  <c:v>0</c:v>
                </c:pt>
                <c:pt idx="1">
                  <c:v>0</c:v>
                </c:pt>
              </c:numCache>
            </c:numRef>
          </c:xVal>
          <c:yVal>
            <c:numRef>
              <c:f>'F.10.3.5 Module Test'!$AY$13:$AY$10000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5-D021-42D1-8A9A-F48D98A8CF53}"/>
            </c:ext>
          </c:extLst>
        </c:ser>
        <c:dLbls>
          <c:showLegendKey val="0"/>
          <c:showVal val="0"/>
          <c:showCatName val="0"/>
          <c:showSerName val="0"/>
          <c:showPercent val="0"/>
          <c:showBubbleSize val="0"/>
        </c:dLbls>
        <c:axId val="2022695359"/>
        <c:axId val="840543631"/>
      </c:scatterChart>
      <c:valAx>
        <c:axId val="202269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43631"/>
        <c:crosses val="autoZero"/>
        <c:crossBetween val="midCat"/>
      </c:valAx>
      <c:valAx>
        <c:axId val="84054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95359"/>
        <c:crosses val="autoZero"/>
        <c:crossBetween val="midCat"/>
        <c:majorUnit val="2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'F.10.3.5 Module Test'!$BE$44</c:f>
              <c:strCache>
                <c:ptCount val="1"/>
                <c:pt idx="0">
                  <c:v>Team Material 3</c:v>
                </c:pt>
              </c:strCache>
            </c:strRef>
          </c:tx>
          <c:spPr>
            <a:ln w="19050" cap="rnd">
              <a:solidFill>
                <a:schemeClr val="tx2"/>
              </a:solidFill>
              <a:round/>
            </a:ln>
            <a:effectLst/>
          </c:spPr>
          <c:marker>
            <c:symbol val="none"/>
          </c:marker>
          <c:xVal>
            <c:numRef>
              <c:f>'F.10.3.5 Module Test'!$BK$13:$BK$10000</c:f>
              <c:numCache>
                <c:formatCode>0.00</c:formatCode>
                <c:ptCount val="9988"/>
                <c:pt idx="0">
                  <c:v>0</c:v>
                </c:pt>
                <c:pt idx="1">
                  <c:v>0</c:v>
                </c:pt>
              </c:numCache>
            </c:numRef>
          </c:xVal>
          <c:yVal>
            <c:numRef>
              <c:f>'F.10.3.5 Module Test'!$BL$13:$BL$10000</c:f>
              <c:numCache>
                <c:formatCode>0.00</c:formatCode>
                <c:ptCount val="9988"/>
                <c:pt idx="0">
                  <c:v>0</c:v>
                </c:pt>
                <c:pt idx="1">
                  <c:v>0</c:v>
                </c:pt>
              </c:numCache>
            </c:numRef>
          </c:yVal>
          <c:smooth val="0"/>
          <c:extLst>
            <c:ext xmlns:c16="http://schemas.microsoft.com/office/drawing/2014/chart" uri="{C3380CC4-5D6E-409C-BE32-E72D297353CC}">
              <c16:uniqueId val="{00000000-33F4-4DE0-B74A-D3497456942A}"/>
            </c:ext>
          </c:extLst>
        </c:ser>
        <c:ser>
          <c:idx val="2"/>
          <c:order val="1"/>
          <c:tx>
            <c:v>XY</c:v>
          </c:tx>
          <c:spPr>
            <a:ln w="19050" cap="rnd">
              <a:noFill/>
              <a:round/>
            </a:ln>
            <a:effectLst/>
          </c:spPr>
          <c:marker>
            <c:symbol val="circle"/>
            <c:size val="10"/>
            <c:spPr>
              <a:noFill/>
              <a:ln w="9525">
                <a:solidFill>
                  <a:schemeClr val="accent1"/>
                </a:solidFill>
              </a:ln>
              <a:effectLst/>
            </c:spPr>
          </c:marker>
          <c:xVal>
            <c:numRef>
              <c:f>'F.10.3.5 Module Test'!$BC$52:$BC$53</c:f>
              <c:numCache>
                <c:formatCode>General</c:formatCode>
                <c:ptCount val="2"/>
              </c:numCache>
            </c:numRef>
          </c:xVal>
          <c:yVal>
            <c:numRef>
              <c:f>'F.10.3.5 Module Test'!$BG$52:$BG$53</c:f>
              <c:numCache>
                <c:formatCode>General</c:formatCode>
                <c:ptCount val="2"/>
                <c:pt idx="0">
                  <c:v>0</c:v>
                </c:pt>
                <c:pt idx="1">
                  <c:v>0</c:v>
                </c:pt>
              </c:numCache>
            </c:numRef>
          </c:yVal>
          <c:smooth val="0"/>
          <c:extLst>
            <c:ext xmlns:c16="http://schemas.microsoft.com/office/drawing/2014/chart" uri="{C3380CC4-5D6E-409C-BE32-E72D297353CC}">
              <c16:uniqueId val="{00000001-33F4-4DE0-B74A-D3497456942A}"/>
            </c:ext>
          </c:extLst>
        </c:ser>
        <c:ser>
          <c:idx val="0"/>
          <c:order val="2"/>
          <c:tx>
            <c:v>Linear Elastic</c:v>
          </c:tx>
          <c:spPr>
            <a:ln w="19050" cap="rnd">
              <a:solidFill>
                <a:schemeClr val="accent1"/>
              </a:solidFill>
              <a:round/>
            </a:ln>
            <a:effectLst/>
          </c:spPr>
          <c:marker>
            <c:symbol val="none"/>
          </c:marker>
          <c:xVal>
            <c:numRef>
              <c:f>'F.10.3.5 Module Test'!$BK$13:$BK$10000</c:f>
              <c:numCache>
                <c:formatCode>0.00</c:formatCode>
                <c:ptCount val="9988"/>
                <c:pt idx="0">
                  <c:v>0</c:v>
                </c:pt>
                <c:pt idx="1">
                  <c:v>0</c:v>
                </c:pt>
              </c:numCache>
            </c:numRef>
          </c:xVal>
          <c:yVal>
            <c:numRef>
              <c:f>'F.10.3.5 Module Test'!$BM$13:$BM$10000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2-33F4-4DE0-B74A-D3497456942A}"/>
            </c:ext>
          </c:extLst>
        </c:ser>
        <c:ser>
          <c:idx val="5"/>
          <c:order val="3"/>
          <c:tx>
            <c:strRef>
              <c:f>'F.10.3.5 Module Test'!$BE$62</c:f>
              <c:strCache>
                <c:ptCount val="1"/>
                <c:pt idx="0">
                  <c:v>Team Material 3 60C</c:v>
                </c:pt>
              </c:strCache>
            </c:strRef>
          </c:tx>
          <c:spPr>
            <a:ln w="19050" cap="rnd">
              <a:solidFill>
                <a:schemeClr val="accent6"/>
              </a:solidFill>
              <a:round/>
            </a:ln>
            <a:effectLst/>
          </c:spPr>
          <c:marker>
            <c:symbol val="none"/>
          </c:marker>
          <c:xVal>
            <c:numRef>
              <c:f>'F.10.3.5 Module Test'!$BN$13:$BN$10000</c:f>
              <c:numCache>
                <c:formatCode>0.00</c:formatCode>
                <c:ptCount val="9988"/>
                <c:pt idx="0">
                  <c:v>0</c:v>
                </c:pt>
                <c:pt idx="1">
                  <c:v>0</c:v>
                </c:pt>
              </c:numCache>
            </c:numRef>
          </c:xVal>
          <c:yVal>
            <c:numRef>
              <c:f>'F.10.3.5 Module Test'!$BO$13:$BO$10000</c:f>
              <c:numCache>
                <c:formatCode>0.00</c:formatCode>
                <c:ptCount val="9988"/>
                <c:pt idx="0">
                  <c:v>0</c:v>
                </c:pt>
                <c:pt idx="1">
                  <c:v>0</c:v>
                </c:pt>
              </c:numCache>
            </c:numRef>
          </c:yVal>
          <c:smooth val="0"/>
          <c:extLst>
            <c:ext xmlns:c16="http://schemas.microsoft.com/office/drawing/2014/chart" uri="{C3380CC4-5D6E-409C-BE32-E72D297353CC}">
              <c16:uniqueId val="{00000003-33F4-4DE0-B74A-D3497456942A}"/>
            </c:ext>
          </c:extLst>
        </c:ser>
        <c:ser>
          <c:idx val="3"/>
          <c:order val="4"/>
          <c:tx>
            <c:v>XY 60C</c:v>
          </c:tx>
          <c:spPr>
            <a:ln w="19050" cap="rnd">
              <a:noFill/>
              <a:round/>
            </a:ln>
            <a:effectLst/>
          </c:spPr>
          <c:marker>
            <c:symbol val="square"/>
            <c:size val="5"/>
            <c:spPr>
              <a:solidFill>
                <a:schemeClr val="accent4"/>
              </a:solidFill>
              <a:ln w="9525">
                <a:solidFill>
                  <a:schemeClr val="accent4"/>
                </a:solidFill>
              </a:ln>
              <a:effectLst/>
            </c:spPr>
          </c:marker>
          <c:xVal>
            <c:numRef>
              <c:f>'F.10.3.5 Module Test'!$BC$65:$BC$66</c:f>
              <c:numCache>
                <c:formatCode>General</c:formatCode>
                <c:ptCount val="2"/>
              </c:numCache>
            </c:numRef>
          </c:xVal>
          <c:yVal>
            <c:numRef>
              <c:f>'F.10.3.5 Module Test'!$BG$65:$BG$66</c:f>
              <c:numCache>
                <c:formatCode>General</c:formatCode>
                <c:ptCount val="2"/>
                <c:pt idx="0">
                  <c:v>0</c:v>
                </c:pt>
                <c:pt idx="1">
                  <c:v>0</c:v>
                </c:pt>
              </c:numCache>
            </c:numRef>
          </c:yVal>
          <c:smooth val="0"/>
          <c:extLst>
            <c:ext xmlns:c16="http://schemas.microsoft.com/office/drawing/2014/chart" uri="{C3380CC4-5D6E-409C-BE32-E72D297353CC}">
              <c16:uniqueId val="{00000004-33F4-4DE0-B74A-D3497456942A}"/>
            </c:ext>
          </c:extLst>
        </c:ser>
        <c:ser>
          <c:idx val="4"/>
          <c:order val="5"/>
          <c:tx>
            <c:v>Linear Elastic 60C</c:v>
          </c:tx>
          <c:spPr>
            <a:ln w="19050" cap="rnd">
              <a:solidFill>
                <a:schemeClr val="accent5"/>
              </a:solidFill>
              <a:round/>
            </a:ln>
            <a:effectLst/>
          </c:spPr>
          <c:marker>
            <c:symbol val="none"/>
          </c:marker>
          <c:xVal>
            <c:numRef>
              <c:f>'F.10.3.5 Module Test'!$BN$13:$BN$10000</c:f>
              <c:numCache>
                <c:formatCode>0.00</c:formatCode>
                <c:ptCount val="9988"/>
                <c:pt idx="0">
                  <c:v>0</c:v>
                </c:pt>
                <c:pt idx="1">
                  <c:v>0</c:v>
                </c:pt>
              </c:numCache>
            </c:numRef>
          </c:xVal>
          <c:yVal>
            <c:numRef>
              <c:f>'F.10.3.5 Module Test'!$BP$13:$BP$10000</c:f>
              <c:numCache>
                <c:formatCode>0.00</c:formatCode>
                <c:ptCount val="99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numCache>
            </c:numRef>
          </c:yVal>
          <c:smooth val="0"/>
          <c:extLst>
            <c:ext xmlns:c16="http://schemas.microsoft.com/office/drawing/2014/chart" uri="{C3380CC4-5D6E-409C-BE32-E72D297353CC}">
              <c16:uniqueId val="{00000005-33F4-4DE0-B74A-D3497456942A}"/>
            </c:ext>
          </c:extLst>
        </c:ser>
        <c:dLbls>
          <c:showLegendKey val="0"/>
          <c:showVal val="0"/>
          <c:showCatName val="0"/>
          <c:showSerName val="0"/>
          <c:showPercent val="0"/>
          <c:showBubbleSize val="0"/>
        </c:dLbls>
        <c:axId val="2022695359"/>
        <c:axId val="840543631"/>
      </c:scatterChart>
      <c:valAx>
        <c:axId val="202269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43631"/>
        <c:crosses val="autoZero"/>
        <c:crossBetween val="midCat"/>
      </c:valAx>
      <c:valAx>
        <c:axId val="84054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95359"/>
        <c:crosses val="autoZero"/>
        <c:crossBetween val="midCat"/>
        <c:majorUnit val="2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'F.10.3.5 Module Test'!$L$8</c:f>
              <c:strCache>
                <c:ptCount val="1"/>
                <c:pt idx="0">
                  <c:v>X Direction</c:v>
                </c:pt>
              </c:strCache>
            </c:strRef>
          </c:tx>
          <c:spPr>
            <a:ln w="19050" cap="rnd">
              <a:solidFill>
                <a:schemeClr val="accent2"/>
              </a:solidFill>
              <a:round/>
            </a:ln>
            <a:effectLst/>
          </c:spPr>
          <c:marker>
            <c:symbol val="none"/>
          </c:marker>
          <c:xVal>
            <c:numRef>
              <c:f>'F.10.3.5 Module Test'!$L$13:$L$10000</c:f>
              <c:numCache>
                <c:formatCode>0.00</c:formatCode>
                <c:ptCount val="9988"/>
                <c:pt idx="0">
                  <c:v>0</c:v>
                </c:pt>
                <c:pt idx="1">
                  <c:v>0</c:v>
                </c:pt>
              </c:numCache>
            </c:numRef>
          </c:xVal>
          <c:yVal>
            <c:numRef>
              <c:f>'F.10.3.5 Module Test'!$M$13:$M$10000</c:f>
              <c:numCache>
                <c:formatCode>0.00</c:formatCode>
                <c:ptCount val="9988"/>
                <c:pt idx="0">
                  <c:v>0</c:v>
                </c:pt>
                <c:pt idx="1">
                  <c:v>0</c:v>
                </c:pt>
              </c:numCache>
            </c:numRef>
          </c:yVal>
          <c:smooth val="0"/>
          <c:extLst>
            <c:ext xmlns:c16="http://schemas.microsoft.com/office/drawing/2014/chart" uri="{C3380CC4-5D6E-409C-BE32-E72D297353CC}">
              <c16:uniqueId val="{00000000-C5FD-46FA-84D4-55D09A7224C2}"/>
            </c:ext>
          </c:extLst>
        </c:ser>
        <c:ser>
          <c:idx val="5"/>
          <c:order val="1"/>
          <c:tx>
            <c:strRef>
              <c:f>'F.10.3.5 Module Test'!$N$8</c:f>
              <c:strCache>
                <c:ptCount val="1"/>
                <c:pt idx="0">
                  <c:v>Y Direction</c:v>
                </c:pt>
              </c:strCache>
            </c:strRef>
          </c:tx>
          <c:spPr>
            <a:ln w="19050" cap="rnd">
              <a:solidFill>
                <a:schemeClr val="accent6"/>
              </a:solidFill>
              <a:round/>
            </a:ln>
            <a:effectLst/>
          </c:spPr>
          <c:marker>
            <c:symbol val="none"/>
          </c:marker>
          <c:xVal>
            <c:numRef>
              <c:f>'F.10.3.5 Module Test'!$N$13:$N$10000</c:f>
              <c:numCache>
                <c:formatCode>0.00</c:formatCode>
                <c:ptCount val="9988"/>
                <c:pt idx="0">
                  <c:v>0</c:v>
                </c:pt>
                <c:pt idx="1">
                  <c:v>0</c:v>
                </c:pt>
              </c:numCache>
            </c:numRef>
          </c:xVal>
          <c:yVal>
            <c:numRef>
              <c:f>'F.10.3.5 Module Test'!$O$13:$O$10000</c:f>
              <c:numCache>
                <c:formatCode>0.00</c:formatCode>
                <c:ptCount val="9988"/>
                <c:pt idx="0">
                  <c:v>0</c:v>
                </c:pt>
                <c:pt idx="1">
                  <c:v>0</c:v>
                </c:pt>
              </c:numCache>
            </c:numRef>
          </c:yVal>
          <c:smooth val="0"/>
          <c:extLst>
            <c:ext xmlns:c16="http://schemas.microsoft.com/office/drawing/2014/chart" uri="{C3380CC4-5D6E-409C-BE32-E72D297353CC}">
              <c16:uniqueId val="{00000003-C5FD-46FA-84D4-55D09A7224C2}"/>
            </c:ext>
          </c:extLst>
        </c:ser>
        <c:ser>
          <c:idx val="0"/>
          <c:order val="2"/>
          <c:tx>
            <c:strRef>
              <c:f>'F.10.3.5 Module Test'!$P$8</c:f>
              <c:strCache>
                <c:ptCount val="1"/>
                <c:pt idx="0">
                  <c:v>Z Direction</c:v>
                </c:pt>
              </c:strCache>
            </c:strRef>
          </c:tx>
          <c:spPr>
            <a:ln w="19050" cap="rnd">
              <a:solidFill>
                <a:schemeClr val="accent1"/>
              </a:solidFill>
              <a:round/>
            </a:ln>
            <a:effectLst/>
          </c:spPr>
          <c:marker>
            <c:symbol val="none"/>
          </c:marker>
          <c:xVal>
            <c:numRef>
              <c:f>'F.10.3.5 Module Test'!$P$13:$P$10000</c:f>
              <c:numCache>
                <c:formatCode>0.00</c:formatCode>
                <c:ptCount val="9988"/>
                <c:pt idx="0">
                  <c:v>0</c:v>
                </c:pt>
                <c:pt idx="1">
                  <c:v>0</c:v>
                </c:pt>
              </c:numCache>
            </c:numRef>
          </c:xVal>
          <c:yVal>
            <c:numRef>
              <c:f>'F.10.3.5 Module Test'!$Q$13:$Q$10000</c:f>
              <c:numCache>
                <c:formatCode>0.00</c:formatCode>
                <c:ptCount val="9988"/>
                <c:pt idx="0">
                  <c:v>0</c:v>
                </c:pt>
                <c:pt idx="1">
                  <c:v>0</c:v>
                </c:pt>
              </c:numCache>
            </c:numRef>
          </c:yVal>
          <c:smooth val="0"/>
          <c:extLst>
            <c:ext xmlns:c16="http://schemas.microsoft.com/office/drawing/2014/chart" uri="{C3380CC4-5D6E-409C-BE32-E72D297353CC}">
              <c16:uniqueId val="{00000006-C5FD-46FA-84D4-55D09A7224C2}"/>
            </c:ext>
          </c:extLst>
        </c:ser>
        <c:dLbls>
          <c:showLegendKey val="0"/>
          <c:showVal val="0"/>
          <c:showCatName val="0"/>
          <c:showSerName val="0"/>
          <c:showPercent val="0"/>
          <c:showBubbleSize val="0"/>
        </c:dLbls>
        <c:axId val="2022695359"/>
        <c:axId val="840543631"/>
      </c:scatterChart>
      <c:valAx>
        <c:axId val="202269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43631"/>
        <c:crosses val="autoZero"/>
        <c:crossBetween val="midCat"/>
      </c:valAx>
      <c:valAx>
        <c:axId val="84054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95359"/>
        <c:crosses val="autoZero"/>
        <c:crossBetween val="midCat"/>
        <c:majorUnit val="2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'F.8 Front Protection'!$BW$10</c:f>
              <c:strCache>
                <c:ptCount val="1"/>
                <c:pt idx="0">
                  <c:v>Force</c:v>
                </c:pt>
              </c:strCache>
            </c:strRef>
          </c:tx>
          <c:spPr>
            <a:ln w="19050" cap="rnd">
              <a:solidFill>
                <a:schemeClr val="tx2"/>
              </a:solidFill>
              <a:round/>
            </a:ln>
            <a:effectLst/>
          </c:spPr>
          <c:marker>
            <c:symbol val="none"/>
          </c:marker>
          <c:xVal>
            <c:numRef>
              <c:f>'F.8 Front Protection'!$BV$13:$BV$10000</c:f>
              <c:numCache>
                <c:formatCode>General</c:formatCode>
                <c:ptCount val="9988"/>
              </c:numCache>
            </c:numRef>
          </c:xVal>
          <c:yVal>
            <c:numRef>
              <c:f>'F.8 Front Protection'!$BW$13:$BW$10000</c:f>
              <c:numCache>
                <c:formatCode>General</c:formatCode>
                <c:ptCount val="9988"/>
              </c:numCache>
            </c:numRef>
          </c:yVal>
          <c:smooth val="0"/>
          <c:extLst>
            <c:ext xmlns:c16="http://schemas.microsoft.com/office/drawing/2014/chart" uri="{C3380CC4-5D6E-409C-BE32-E72D297353CC}">
              <c16:uniqueId val="{00000000-A322-4045-B29A-B83DDD397BDE}"/>
            </c:ext>
          </c:extLst>
        </c:ser>
        <c:dLbls>
          <c:showLegendKey val="0"/>
          <c:showVal val="0"/>
          <c:showCatName val="0"/>
          <c:showSerName val="0"/>
          <c:showPercent val="0"/>
          <c:showBubbleSize val="0"/>
        </c:dLbls>
        <c:axId val="2022695359"/>
        <c:axId val="840543631"/>
      </c:scatterChart>
      <c:valAx>
        <c:axId val="202269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43631"/>
        <c:crosses val="autoZero"/>
        <c:crossBetween val="midCat"/>
      </c:valAx>
      <c:valAx>
        <c:axId val="84054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95359"/>
        <c:crosses val="autoZero"/>
        <c:crossBetween val="midCat"/>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jpg"/><Relationship Id="rId12" Type="http://schemas.openxmlformats.org/officeDocument/2006/relationships/image" Target="../media/image12.jpeg"/><Relationship Id="rId17" Type="http://schemas.openxmlformats.org/officeDocument/2006/relationships/image" Target="../media/image1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g"/><Relationship Id="rId24" Type="http://schemas.openxmlformats.org/officeDocument/2006/relationships/image" Target="../media/image24.jp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10" Type="http://schemas.openxmlformats.org/officeDocument/2006/relationships/image" Target="../media/image10.jp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7.jpg"/><Relationship Id="rId2" Type="http://schemas.openxmlformats.org/officeDocument/2006/relationships/image" Target="../media/image26.jpg"/><Relationship Id="rId1" Type="http://schemas.openxmlformats.org/officeDocument/2006/relationships/image" Target="../media/image25.png"/><Relationship Id="rId4" Type="http://schemas.openxmlformats.org/officeDocument/2006/relationships/image" Target="../media/image28.jp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7.jpg"/><Relationship Id="rId1" Type="http://schemas.openxmlformats.org/officeDocument/2006/relationships/image" Target="../media/image29.jpg"/></Relationships>
</file>

<file path=xl/drawings/_rels/drawing5.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jpg"/><Relationship Id="rId3" Type="http://schemas.openxmlformats.org/officeDocument/2006/relationships/image" Target="../media/image32.png"/><Relationship Id="rId7" Type="http://schemas.openxmlformats.org/officeDocument/2006/relationships/image" Target="../media/image35.png"/><Relationship Id="rId12" Type="http://schemas.openxmlformats.org/officeDocument/2006/relationships/image" Target="../media/image40.jp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chart" Target="../charts/chart5.xml"/><Relationship Id="rId11" Type="http://schemas.openxmlformats.org/officeDocument/2006/relationships/image" Target="../media/image39.png"/><Relationship Id="rId5" Type="http://schemas.openxmlformats.org/officeDocument/2006/relationships/image" Target="../media/image34.png"/><Relationship Id="rId10" Type="http://schemas.openxmlformats.org/officeDocument/2006/relationships/image" Target="../media/image38.png"/><Relationship Id="rId4" Type="http://schemas.openxmlformats.org/officeDocument/2006/relationships/image" Target="../media/image33.png"/><Relationship Id="rId9" Type="http://schemas.openxmlformats.org/officeDocument/2006/relationships/image" Target="../media/image3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4.jp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jpg"/><Relationship Id="rId5" Type="http://schemas.openxmlformats.org/officeDocument/2006/relationships/image" Target="../media/image46.jpg"/><Relationship Id="rId4" Type="http://schemas.openxmlformats.org/officeDocument/2006/relationships/image" Target="../media/image45.jpg"/></Relationships>
</file>

<file path=xl/drawings/_rels/drawing7.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editAs="oneCell">
    <xdr:from>
      <xdr:col>112</xdr:col>
      <xdr:colOff>9525</xdr:colOff>
      <xdr:row>2</xdr:row>
      <xdr:rowOff>12501</xdr:rowOff>
    </xdr:from>
    <xdr:to>
      <xdr:col>135</xdr:col>
      <xdr:colOff>144851</xdr:colOff>
      <xdr:row>99</xdr:row>
      <xdr:rowOff>158008</xdr:rowOff>
    </xdr:to>
    <xdr:pic>
      <xdr:nvPicPr>
        <xdr:cNvPr id="11" name="Picture 10">
          <a:extLst>
            <a:ext uri="{FF2B5EF4-FFF2-40B4-BE49-F238E27FC236}">
              <a16:creationId xmlns:a16="http://schemas.microsoft.com/office/drawing/2014/main" id="{B6143BF9-EF29-45E1-97EE-3B0581E1C9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xdr:blipFill>
      <xdr:spPr>
        <a:xfrm>
          <a:off x="62398275" y="431601"/>
          <a:ext cx="14156126" cy="18624007"/>
        </a:xfrm>
        <a:prstGeom prst="rect">
          <a:avLst/>
        </a:prstGeom>
      </xdr:spPr>
    </xdr:pic>
    <xdr:clientData/>
  </xdr:twoCellAnchor>
  <xdr:twoCellAnchor editAs="oneCell">
    <xdr:from>
      <xdr:col>135</xdr:col>
      <xdr:colOff>0</xdr:colOff>
      <xdr:row>2</xdr:row>
      <xdr:rowOff>0</xdr:rowOff>
    </xdr:from>
    <xdr:to>
      <xdr:col>150</xdr:col>
      <xdr:colOff>313143</xdr:colOff>
      <xdr:row>101</xdr:row>
      <xdr:rowOff>150024</xdr:rowOff>
    </xdr:to>
    <xdr:pic>
      <xdr:nvPicPr>
        <xdr:cNvPr id="18" name="Picture 17">
          <a:extLst>
            <a:ext uri="{FF2B5EF4-FFF2-40B4-BE49-F238E27FC236}">
              <a16:creationId xmlns:a16="http://schemas.microsoft.com/office/drawing/2014/main" id="{AC1D8BA1-DACD-5B85-58ED-C5229ADFC5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09550" y="419100"/>
          <a:ext cx="9457143" cy="19009524"/>
        </a:xfrm>
        <a:prstGeom prst="rect">
          <a:avLst/>
        </a:prstGeom>
      </xdr:spPr>
    </xdr:pic>
    <xdr:clientData/>
  </xdr:twoCellAnchor>
  <xdr:twoCellAnchor editAs="oneCell">
    <xdr:from>
      <xdr:col>68</xdr:col>
      <xdr:colOff>61912</xdr:colOff>
      <xdr:row>0</xdr:row>
      <xdr:rowOff>219074</xdr:rowOff>
    </xdr:from>
    <xdr:to>
      <xdr:col>81</xdr:col>
      <xdr:colOff>360538</xdr:colOff>
      <xdr:row>26</xdr:row>
      <xdr:rowOff>106769</xdr:rowOff>
    </xdr:to>
    <xdr:pic>
      <xdr:nvPicPr>
        <xdr:cNvPr id="16" name="Picture 15">
          <a:extLst>
            <a:ext uri="{FF2B5EF4-FFF2-40B4-BE49-F238E27FC236}">
              <a16:creationId xmlns:a16="http://schemas.microsoft.com/office/drawing/2014/main" id="{92F1980A-44D5-4D2A-B510-224B99DFF7E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5552062" y="219074"/>
          <a:ext cx="8280576" cy="4869270"/>
        </a:xfrm>
        <a:prstGeom prst="rect">
          <a:avLst/>
        </a:prstGeom>
      </xdr:spPr>
    </xdr:pic>
    <xdr:clientData/>
  </xdr:twoCellAnchor>
  <xdr:twoCellAnchor editAs="oneCell">
    <xdr:from>
      <xdr:col>100</xdr:col>
      <xdr:colOff>381000</xdr:colOff>
      <xdr:row>89</xdr:row>
      <xdr:rowOff>66675</xdr:rowOff>
    </xdr:from>
    <xdr:to>
      <xdr:col>111</xdr:col>
      <xdr:colOff>28575</xdr:colOff>
      <xdr:row>110</xdr:row>
      <xdr:rowOff>152400</xdr:rowOff>
    </xdr:to>
    <xdr:pic>
      <xdr:nvPicPr>
        <xdr:cNvPr id="17" name="Picture 16">
          <a:extLst>
            <a:ext uri="{FF2B5EF4-FFF2-40B4-BE49-F238E27FC236}">
              <a16:creationId xmlns:a16="http://schemas.microsoft.com/office/drawing/2014/main" id="{968A58BC-C39A-48A7-8711-551C630CA6F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1679" t="21944" r="25430" b="18473"/>
        <a:stretch/>
      </xdr:blipFill>
      <xdr:spPr>
        <a:xfrm>
          <a:off x="60940950" y="17287875"/>
          <a:ext cx="6353175" cy="4086225"/>
        </a:xfrm>
        <a:prstGeom prst="rect">
          <a:avLst/>
        </a:prstGeom>
      </xdr:spPr>
    </xdr:pic>
    <xdr:clientData/>
  </xdr:twoCellAnchor>
  <xdr:twoCellAnchor editAs="oneCell">
    <xdr:from>
      <xdr:col>59</xdr:col>
      <xdr:colOff>504825</xdr:colOff>
      <xdr:row>103</xdr:row>
      <xdr:rowOff>47625</xdr:rowOff>
    </xdr:from>
    <xdr:to>
      <xdr:col>69</xdr:col>
      <xdr:colOff>59434</xdr:colOff>
      <xdr:row>129</xdr:row>
      <xdr:rowOff>3680</xdr:rowOff>
    </xdr:to>
    <xdr:pic>
      <xdr:nvPicPr>
        <xdr:cNvPr id="7" name="Picture 6">
          <a:extLst>
            <a:ext uri="{FF2B5EF4-FFF2-40B4-BE49-F238E27FC236}">
              <a16:creationId xmlns:a16="http://schemas.microsoft.com/office/drawing/2014/main" id="{C23EAF92-5724-F4B3-851C-5E4B580F90F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508575" y="19935825"/>
          <a:ext cx="5650609" cy="4907374"/>
        </a:xfrm>
        <a:prstGeom prst="rect">
          <a:avLst/>
        </a:prstGeom>
      </xdr:spPr>
    </xdr:pic>
    <xdr:clientData/>
  </xdr:twoCellAnchor>
  <xdr:twoCellAnchor editAs="oneCell">
    <xdr:from>
      <xdr:col>9</xdr:col>
      <xdr:colOff>342910</xdr:colOff>
      <xdr:row>96</xdr:row>
      <xdr:rowOff>54357</xdr:rowOff>
    </xdr:from>
    <xdr:to>
      <xdr:col>19</xdr:col>
      <xdr:colOff>78567</xdr:colOff>
      <xdr:row>126</xdr:row>
      <xdr:rowOff>172695</xdr:rowOff>
    </xdr:to>
    <xdr:pic>
      <xdr:nvPicPr>
        <xdr:cNvPr id="6" name="Picture 5">
          <a:extLst>
            <a:ext uri="{FF2B5EF4-FFF2-40B4-BE49-F238E27FC236}">
              <a16:creationId xmlns:a16="http://schemas.microsoft.com/office/drawing/2014/main" id="{93A374C5-01C5-B9AD-3C99-4766F64EF11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923439" y="18656122"/>
          <a:ext cx="5786834" cy="5841742"/>
        </a:xfrm>
        <a:prstGeom prst="rect">
          <a:avLst/>
        </a:prstGeom>
      </xdr:spPr>
    </xdr:pic>
    <xdr:clientData/>
  </xdr:twoCellAnchor>
  <xdr:twoCellAnchor editAs="oneCell">
    <xdr:from>
      <xdr:col>150</xdr:col>
      <xdr:colOff>0</xdr:colOff>
      <xdr:row>2</xdr:row>
      <xdr:rowOff>0</xdr:rowOff>
    </xdr:from>
    <xdr:to>
      <xdr:col>173</xdr:col>
      <xdr:colOff>190500</xdr:colOff>
      <xdr:row>101</xdr:row>
      <xdr:rowOff>152400</xdr:rowOff>
    </xdr:to>
    <xdr:pic>
      <xdr:nvPicPr>
        <xdr:cNvPr id="20" name="Picture 19">
          <a:extLst>
            <a:ext uri="{FF2B5EF4-FFF2-40B4-BE49-F238E27FC236}">
              <a16:creationId xmlns:a16="http://schemas.microsoft.com/office/drawing/2014/main" id="{8FB41566-176C-9AE4-4963-A579090772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5553550" y="419100"/>
          <a:ext cx="14211300" cy="19011900"/>
        </a:xfrm>
        <a:prstGeom prst="rect">
          <a:avLst/>
        </a:prstGeom>
      </xdr:spPr>
    </xdr:pic>
    <xdr:clientData/>
  </xdr:twoCellAnchor>
  <xdr:twoCellAnchor editAs="oneCell">
    <xdr:from>
      <xdr:col>89</xdr:col>
      <xdr:colOff>638175</xdr:colOff>
      <xdr:row>27</xdr:row>
      <xdr:rowOff>3175</xdr:rowOff>
    </xdr:from>
    <xdr:to>
      <xdr:col>99</xdr:col>
      <xdr:colOff>333375</xdr:colOff>
      <xdr:row>52</xdr:row>
      <xdr:rowOff>155575</xdr:rowOff>
    </xdr:to>
    <xdr:pic>
      <xdr:nvPicPr>
        <xdr:cNvPr id="25" name="Picture 24">
          <a:extLst>
            <a:ext uri="{FF2B5EF4-FFF2-40B4-BE49-F238E27FC236}">
              <a16:creationId xmlns:a16="http://schemas.microsoft.com/office/drawing/2014/main" id="{DF3F6D7E-94EF-C51D-FF59-B106DC4690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047775" y="5146675"/>
          <a:ext cx="6210300" cy="4914900"/>
        </a:xfrm>
        <a:prstGeom prst="rect">
          <a:avLst/>
        </a:prstGeom>
      </xdr:spPr>
    </xdr:pic>
    <xdr:clientData/>
  </xdr:twoCellAnchor>
  <xdr:twoCellAnchor editAs="oneCell">
    <xdr:from>
      <xdr:col>20</xdr:col>
      <xdr:colOff>107950</xdr:colOff>
      <xdr:row>27</xdr:row>
      <xdr:rowOff>12700</xdr:rowOff>
    </xdr:from>
    <xdr:to>
      <xdr:col>29</xdr:col>
      <xdr:colOff>113241</xdr:colOff>
      <xdr:row>53</xdr:row>
      <xdr:rowOff>36512</xdr:rowOff>
    </xdr:to>
    <xdr:pic>
      <xdr:nvPicPr>
        <xdr:cNvPr id="3" name="Picture 2">
          <a:extLst>
            <a:ext uri="{FF2B5EF4-FFF2-40B4-BE49-F238E27FC236}">
              <a16:creationId xmlns:a16="http://schemas.microsoft.com/office/drawing/2014/main" id="{F3EDD693-219F-EA5E-DFFF-01C65D7886B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201650" y="5156200"/>
          <a:ext cx="5834591" cy="4976812"/>
        </a:xfrm>
        <a:prstGeom prst="rect">
          <a:avLst/>
        </a:prstGeom>
      </xdr:spPr>
    </xdr:pic>
    <xdr:clientData/>
  </xdr:twoCellAnchor>
  <xdr:twoCellAnchor editAs="oneCell">
    <xdr:from>
      <xdr:col>90</xdr:col>
      <xdr:colOff>0</xdr:colOff>
      <xdr:row>133</xdr:row>
      <xdr:rowOff>190500</xdr:rowOff>
    </xdr:from>
    <xdr:to>
      <xdr:col>99</xdr:col>
      <xdr:colOff>104775</xdr:colOff>
      <xdr:row>160</xdr:row>
      <xdr:rowOff>5603</xdr:rowOff>
    </xdr:to>
    <xdr:pic>
      <xdr:nvPicPr>
        <xdr:cNvPr id="24" name="Picture 23">
          <a:extLst>
            <a:ext uri="{FF2B5EF4-FFF2-40B4-BE49-F238E27FC236}">
              <a16:creationId xmlns:a16="http://schemas.microsoft.com/office/drawing/2014/main" id="{6BF998D9-C2A3-A14D-40FA-709A6B6AAD0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015650" y="25107900"/>
          <a:ext cx="5648325" cy="4943475"/>
        </a:xfrm>
        <a:prstGeom prst="rect">
          <a:avLst/>
        </a:prstGeom>
      </xdr:spPr>
    </xdr:pic>
    <xdr:clientData/>
  </xdr:twoCellAnchor>
  <xdr:twoCellAnchor editAs="oneCell">
    <xdr:from>
      <xdr:col>29</xdr:col>
      <xdr:colOff>608853</xdr:colOff>
      <xdr:row>27</xdr:row>
      <xdr:rowOff>23906</xdr:rowOff>
    </xdr:from>
    <xdr:to>
      <xdr:col>39</xdr:col>
      <xdr:colOff>338791</xdr:colOff>
      <xdr:row>52</xdr:row>
      <xdr:rowOff>185831</xdr:rowOff>
    </xdr:to>
    <xdr:pic>
      <xdr:nvPicPr>
        <xdr:cNvPr id="13" name="Picture 12">
          <a:extLst>
            <a:ext uri="{FF2B5EF4-FFF2-40B4-BE49-F238E27FC236}">
              <a16:creationId xmlns:a16="http://schemas.microsoft.com/office/drawing/2014/main" id="{87E2C9DC-22CE-9DA3-664F-BF1EF8055C7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9531853" y="5167406"/>
          <a:ext cx="6257738" cy="4924425"/>
        </a:xfrm>
        <a:prstGeom prst="rect">
          <a:avLst/>
        </a:prstGeom>
      </xdr:spPr>
    </xdr:pic>
    <xdr:clientData/>
  </xdr:twoCellAnchor>
  <xdr:twoCellAnchor editAs="oneCell">
    <xdr:from>
      <xdr:col>59</xdr:col>
      <xdr:colOff>515470</xdr:colOff>
      <xdr:row>150</xdr:row>
      <xdr:rowOff>134471</xdr:rowOff>
    </xdr:from>
    <xdr:to>
      <xdr:col>69</xdr:col>
      <xdr:colOff>297141</xdr:colOff>
      <xdr:row>169</xdr:row>
      <xdr:rowOff>48184</xdr:rowOff>
    </xdr:to>
    <xdr:pic>
      <xdr:nvPicPr>
        <xdr:cNvPr id="26" name="Picture 25">
          <a:extLst>
            <a:ext uri="{FF2B5EF4-FFF2-40B4-BE49-F238E27FC236}">
              <a16:creationId xmlns:a16="http://schemas.microsoft.com/office/drawing/2014/main" id="{51447ACB-84E0-0F4F-B87B-16D1D2C7CEF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367941" y="29135295"/>
          <a:ext cx="5832847" cy="3529852"/>
        </a:xfrm>
        <a:prstGeom prst="rect">
          <a:avLst/>
        </a:prstGeom>
      </xdr:spPr>
    </xdr:pic>
    <xdr:clientData/>
  </xdr:twoCellAnchor>
  <xdr:twoCellAnchor editAs="oneCell">
    <xdr:from>
      <xdr:col>70</xdr:col>
      <xdr:colOff>76013</xdr:colOff>
      <xdr:row>27</xdr:row>
      <xdr:rowOff>103095</xdr:rowOff>
    </xdr:from>
    <xdr:to>
      <xdr:col>79</xdr:col>
      <xdr:colOff>180788</xdr:colOff>
      <xdr:row>53</xdr:row>
      <xdr:rowOff>93570</xdr:rowOff>
    </xdr:to>
    <xdr:pic>
      <xdr:nvPicPr>
        <xdr:cNvPr id="28" name="Picture 27">
          <a:extLst>
            <a:ext uri="{FF2B5EF4-FFF2-40B4-BE49-F238E27FC236}">
              <a16:creationId xmlns:a16="http://schemas.microsoft.com/office/drawing/2014/main" id="{D02D4701-EB8F-ECBD-6555-6838B121A07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xdr:blipFill>
      <xdr:spPr>
        <a:xfrm>
          <a:off x="42938513" y="5246595"/>
          <a:ext cx="5648325" cy="4943475"/>
        </a:xfrm>
        <a:prstGeom prst="rect">
          <a:avLst/>
        </a:prstGeom>
      </xdr:spPr>
    </xdr:pic>
    <xdr:clientData/>
  </xdr:twoCellAnchor>
  <xdr:twoCellAnchor editAs="oneCell">
    <xdr:from>
      <xdr:col>80</xdr:col>
      <xdr:colOff>88900</xdr:colOff>
      <xdr:row>27</xdr:row>
      <xdr:rowOff>62006</xdr:rowOff>
    </xdr:from>
    <xdr:to>
      <xdr:col>89</xdr:col>
      <xdr:colOff>333749</xdr:colOff>
      <xdr:row>53</xdr:row>
      <xdr:rowOff>33431</xdr:rowOff>
    </xdr:to>
    <xdr:pic>
      <xdr:nvPicPr>
        <xdr:cNvPr id="30" name="Picture 29">
          <a:extLst>
            <a:ext uri="{FF2B5EF4-FFF2-40B4-BE49-F238E27FC236}">
              <a16:creationId xmlns:a16="http://schemas.microsoft.com/office/drawing/2014/main" id="{0D6A7789-BDA0-8555-C294-8F40EE689F7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5669200" y="5205506"/>
          <a:ext cx="6074149" cy="4924425"/>
        </a:xfrm>
        <a:prstGeom prst="rect">
          <a:avLst/>
        </a:prstGeom>
      </xdr:spPr>
    </xdr:pic>
    <xdr:clientData/>
  </xdr:twoCellAnchor>
  <xdr:twoCellAnchor editAs="oneCell">
    <xdr:from>
      <xdr:col>91</xdr:col>
      <xdr:colOff>44823</xdr:colOff>
      <xdr:row>0</xdr:row>
      <xdr:rowOff>0</xdr:rowOff>
    </xdr:from>
    <xdr:to>
      <xdr:col>98</xdr:col>
      <xdr:colOff>522193</xdr:colOff>
      <xdr:row>27</xdr:row>
      <xdr:rowOff>76971</xdr:rowOff>
    </xdr:to>
    <xdr:pic>
      <xdr:nvPicPr>
        <xdr:cNvPr id="35" name="Picture 34">
          <a:extLst>
            <a:ext uri="{FF2B5EF4-FFF2-40B4-BE49-F238E27FC236}">
              <a16:creationId xmlns:a16="http://schemas.microsoft.com/office/drawing/2014/main" id="{752BBEFB-AEB7-492E-9C93-F75939E9717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9328294" y="0"/>
          <a:ext cx="4773705" cy="5267536"/>
        </a:xfrm>
        <a:prstGeom prst="rect">
          <a:avLst/>
        </a:prstGeom>
      </xdr:spPr>
    </xdr:pic>
    <xdr:clientData/>
  </xdr:twoCellAnchor>
  <xdr:twoCellAnchor editAs="oneCell">
    <xdr:from>
      <xdr:col>50</xdr:col>
      <xdr:colOff>88900</xdr:colOff>
      <xdr:row>26</xdr:row>
      <xdr:rowOff>165100</xdr:rowOff>
    </xdr:from>
    <xdr:to>
      <xdr:col>59</xdr:col>
      <xdr:colOff>150517</xdr:colOff>
      <xdr:row>52</xdr:row>
      <xdr:rowOff>148045</xdr:rowOff>
    </xdr:to>
    <xdr:pic>
      <xdr:nvPicPr>
        <xdr:cNvPr id="37" name="Picture 36">
          <a:extLst>
            <a:ext uri="{FF2B5EF4-FFF2-40B4-BE49-F238E27FC236}">
              <a16:creationId xmlns:a16="http://schemas.microsoft.com/office/drawing/2014/main" id="{17A4E90D-86CE-5271-F902-3A1002F13EA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6187400" y="5118100"/>
          <a:ext cx="5890917" cy="4935945"/>
        </a:xfrm>
        <a:prstGeom prst="rect">
          <a:avLst/>
        </a:prstGeom>
      </xdr:spPr>
    </xdr:pic>
    <xdr:clientData/>
  </xdr:twoCellAnchor>
  <xdr:twoCellAnchor editAs="oneCell">
    <xdr:from>
      <xdr:col>59</xdr:col>
      <xdr:colOff>609600</xdr:colOff>
      <xdr:row>26</xdr:row>
      <xdr:rowOff>165100</xdr:rowOff>
    </xdr:from>
    <xdr:to>
      <xdr:col>69</xdr:col>
      <xdr:colOff>30816</xdr:colOff>
      <xdr:row>52</xdr:row>
      <xdr:rowOff>136525</xdr:rowOff>
    </xdr:to>
    <xdr:pic>
      <xdr:nvPicPr>
        <xdr:cNvPr id="40" name="Picture 39">
          <a:extLst>
            <a:ext uri="{FF2B5EF4-FFF2-40B4-BE49-F238E27FC236}">
              <a16:creationId xmlns:a16="http://schemas.microsoft.com/office/drawing/2014/main" id="{D912E055-B9E5-61B2-F46C-0DAD10AE7E3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2537400" y="5118100"/>
          <a:ext cx="5898216" cy="4924425"/>
        </a:xfrm>
        <a:prstGeom prst="rect">
          <a:avLst/>
        </a:prstGeom>
      </xdr:spPr>
    </xdr:pic>
    <xdr:clientData/>
  </xdr:twoCellAnchor>
  <xdr:twoCellAnchor editAs="oneCell">
    <xdr:from>
      <xdr:col>81</xdr:col>
      <xdr:colOff>481853</xdr:colOff>
      <xdr:row>0</xdr:row>
      <xdr:rowOff>123265</xdr:rowOff>
    </xdr:from>
    <xdr:to>
      <xdr:col>90</xdr:col>
      <xdr:colOff>560294</xdr:colOff>
      <xdr:row>26</xdr:row>
      <xdr:rowOff>96931</xdr:rowOff>
    </xdr:to>
    <xdr:pic>
      <xdr:nvPicPr>
        <xdr:cNvPr id="42" name="Picture 41">
          <a:extLst>
            <a:ext uri="{FF2B5EF4-FFF2-40B4-BE49-F238E27FC236}">
              <a16:creationId xmlns:a16="http://schemas.microsoft.com/office/drawing/2014/main" id="{BAE55601-931B-33A9-F7BF-00A78CD800B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714147" y="123265"/>
          <a:ext cx="5524500" cy="4972050"/>
        </a:xfrm>
        <a:prstGeom prst="rect">
          <a:avLst/>
        </a:prstGeom>
      </xdr:spPr>
    </xdr:pic>
    <xdr:clientData/>
  </xdr:twoCellAnchor>
  <xdr:twoCellAnchor editAs="oneCell">
    <xdr:from>
      <xdr:col>1</xdr:col>
      <xdr:colOff>0</xdr:colOff>
      <xdr:row>32</xdr:row>
      <xdr:rowOff>1</xdr:rowOff>
    </xdr:from>
    <xdr:to>
      <xdr:col>9</xdr:col>
      <xdr:colOff>302559</xdr:colOff>
      <xdr:row>57</xdr:row>
      <xdr:rowOff>9181</xdr:rowOff>
    </xdr:to>
    <xdr:pic>
      <xdr:nvPicPr>
        <xdr:cNvPr id="9" name="Picture 8">
          <a:extLst>
            <a:ext uri="{FF2B5EF4-FFF2-40B4-BE49-F238E27FC236}">
              <a16:creationId xmlns:a16="http://schemas.microsoft.com/office/drawing/2014/main" id="{3F027B5C-8BDA-757F-B95B-90EEE3CDF2F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39588" y="6409766"/>
          <a:ext cx="5143500" cy="4771680"/>
        </a:xfrm>
        <a:prstGeom prst="rect">
          <a:avLst/>
        </a:prstGeom>
      </xdr:spPr>
    </xdr:pic>
    <xdr:clientData/>
  </xdr:twoCellAnchor>
  <xdr:twoCellAnchor editAs="oneCell">
    <xdr:from>
      <xdr:col>10</xdr:col>
      <xdr:colOff>12700</xdr:colOff>
      <xdr:row>26</xdr:row>
      <xdr:rowOff>177800</xdr:rowOff>
    </xdr:from>
    <xdr:to>
      <xdr:col>19</xdr:col>
      <xdr:colOff>14941</xdr:colOff>
      <xdr:row>52</xdr:row>
      <xdr:rowOff>158750</xdr:rowOff>
    </xdr:to>
    <xdr:pic>
      <xdr:nvPicPr>
        <xdr:cNvPr id="23" name="Picture 22">
          <a:extLst>
            <a:ext uri="{FF2B5EF4-FFF2-40B4-BE49-F238E27FC236}">
              <a16:creationId xmlns:a16="http://schemas.microsoft.com/office/drawing/2014/main" id="{79DA7D0D-0A6D-2FD9-13DB-F123365EA88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629400" y="5130800"/>
          <a:ext cx="5831541" cy="4933950"/>
        </a:xfrm>
        <a:prstGeom prst="rect">
          <a:avLst/>
        </a:prstGeom>
      </xdr:spPr>
    </xdr:pic>
    <xdr:clientData/>
  </xdr:twoCellAnchor>
  <xdr:twoCellAnchor editAs="oneCell">
    <xdr:from>
      <xdr:col>40</xdr:col>
      <xdr:colOff>57150</xdr:colOff>
      <xdr:row>0</xdr:row>
      <xdr:rowOff>133350</xdr:rowOff>
    </xdr:from>
    <xdr:to>
      <xdr:col>52</xdr:col>
      <xdr:colOff>558053</xdr:colOff>
      <xdr:row>24</xdr:row>
      <xdr:rowOff>166799</xdr:rowOff>
    </xdr:to>
    <xdr:pic>
      <xdr:nvPicPr>
        <xdr:cNvPr id="29" name="Picture 28">
          <a:extLst>
            <a:ext uri="{FF2B5EF4-FFF2-40B4-BE49-F238E27FC236}">
              <a16:creationId xmlns:a16="http://schemas.microsoft.com/office/drawing/2014/main" id="{DE3B5A61-CA66-CDDC-5711-DFEC545CD2C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4631650" y="133350"/>
          <a:ext cx="7816103" cy="4605449"/>
        </a:xfrm>
        <a:prstGeom prst="rect">
          <a:avLst/>
        </a:prstGeom>
      </xdr:spPr>
    </xdr:pic>
    <xdr:clientData/>
  </xdr:twoCellAnchor>
  <xdr:twoCellAnchor editAs="oneCell">
    <xdr:from>
      <xdr:col>54</xdr:col>
      <xdr:colOff>33618</xdr:colOff>
      <xdr:row>1</xdr:row>
      <xdr:rowOff>67236</xdr:rowOff>
    </xdr:from>
    <xdr:to>
      <xdr:col>66</xdr:col>
      <xdr:colOff>544606</xdr:colOff>
      <xdr:row>25</xdr:row>
      <xdr:rowOff>87891</xdr:rowOff>
    </xdr:to>
    <xdr:pic>
      <xdr:nvPicPr>
        <xdr:cNvPr id="33" name="Picture 32">
          <a:extLst>
            <a:ext uri="{FF2B5EF4-FFF2-40B4-BE49-F238E27FC236}">
              <a16:creationId xmlns:a16="http://schemas.microsoft.com/office/drawing/2014/main" id="{5B1292D5-810A-E403-AB7A-D7650C718A05}"/>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6860500" y="291354"/>
          <a:ext cx="7772400" cy="4631315"/>
        </a:xfrm>
        <a:prstGeom prst="rect">
          <a:avLst/>
        </a:prstGeom>
      </xdr:spPr>
    </xdr:pic>
    <xdr:clientData/>
  </xdr:twoCellAnchor>
  <xdr:twoCellAnchor editAs="oneCell">
    <xdr:from>
      <xdr:col>173</xdr:col>
      <xdr:colOff>190500</xdr:colOff>
      <xdr:row>2</xdr:row>
      <xdr:rowOff>9525</xdr:rowOff>
    </xdr:from>
    <xdr:to>
      <xdr:col>182</xdr:col>
      <xdr:colOff>608862</xdr:colOff>
      <xdr:row>129</xdr:row>
      <xdr:rowOff>44596</xdr:rowOff>
    </xdr:to>
    <xdr:pic>
      <xdr:nvPicPr>
        <xdr:cNvPr id="4" name="Picture 3">
          <a:extLst>
            <a:ext uri="{FF2B5EF4-FFF2-40B4-BE49-F238E27FC236}">
              <a16:creationId xmlns:a16="http://schemas.microsoft.com/office/drawing/2014/main" id="{51188413-0954-4AA6-B8B2-EEEDEB6E6C1C}"/>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99822000" y="428625"/>
          <a:ext cx="5904762" cy="24228571"/>
        </a:xfrm>
        <a:prstGeom prst="rect">
          <a:avLst/>
        </a:prstGeom>
      </xdr:spPr>
    </xdr:pic>
    <xdr:clientData/>
  </xdr:twoCellAnchor>
  <xdr:twoCellAnchor editAs="oneCell">
    <xdr:from>
      <xdr:col>183</xdr:col>
      <xdr:colOff>0</xdr:colOff>
      <xdr:row>2</xdr:row>
      <xdr:rowOff>0</xdr:rowOff>
    </xdr:from>
    <xdr:to>
      <xdr:col>192</xdr:col>
      <xdr:colOff>76200</xdr:colOff>
      <xdr:row>27</xdr:row>
      <xdr:rowOff>161925</xdr:rowOff>
    </xdr:to>
    <xdr:pic>
      <xdr:nvPicPr>
        <xdr:cNvPr id="5" name="Picture 4">
          <a:extLst>
            <a:ext uri="{FF2B5EF4-FFF2-40B4-BE49-F238E27FC236}">
              <a16:creationId xmlns:a16="http://schemas.microsoft.com/office/drawing/2014/main" id="{E5D790AC-59AF-E8FE-7688-9C711F19AD2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11861600" y="381000"/>
          <a:ext cx="5562600" cy="4924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69</xdr:col>
      <xdr:colOff>635000</xdr:colOff>
      <xdr:row>26</xdr:row>
      <xdr:rowOff>152400</xdr:rowOff>
    </xdr:from>
    <xdr:ext cx="5860495" cy="4933950"/>
    <xdr:pic>
      <xdr:nvPicPr>
        <xdr:cNvPr id="2" name="Picture 1">
          <a:extLst>
            <a:ext uri="{FF2B5EF4-FFF2-40B4-BE49-F238E27FC236}">
              <a16:creationId xmlns:a16="http://schemas.microsoft.com/office/drawing/2014/main" id="{EBBB18B0-C3FF-461E-8218-A6071C2B77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895300" y="5448300"/>
          <a:ext cx="5860495" cy="4933950"/>
        </a:xfrm>
        <a:prstGeom prst="rect">
          <a:avLst/>
        </a:prstGeom>
      </xdr:spPr>
    </xdr:pic>
    <xdr:clientData/>
  </xdr:oneCellAnchor>
  <xdr:oneCellAnchor>
    <xdr:from>
      <xdr:col>29</xdr:col>
      <xdr:colOff>495300</xdr:colOff>
      <xdr:row>25</xdr:row>
      <xdr:rowOff>114300</xdr:rowOff>
    </xdr:from>
    <xdr:ext cx="5934075" cy="4943475"/>
    <xdr:pic>
      <xdr:nvPicPr>
        <xdr:cNvPr id="3" name="Picture 2">
          <a:extLst>
            <a:ext uri="{FF2B5EF4-FFF2-40B4-BE49-F238E27FC236}">
              <a16:creationId xmlns:a16="http://schemas.microsoft.com/office/drawing/2014/main" id="{8B63813B-2782-44D2-AD82-826F6E65A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73700" y="5133975"/>
          <a:ext cx="5934075" cy="4943475"/>
        </a:xfrm>
        <a:prstGeom prst="rect">
          <a:avLst/>
        </a:prstGeom>
      </xdr:spPr>
    </xdr:pic>
    <xdr:clientData/>
  </xdr:oneCellAnchor>
  <xdr:oneCellAnchor>
    <xdr:from>
      <xdr:col>79</xdr:col>
      <xdr:colOff>606425</xdr:colOff>
      <xdr:row>27</xdr:row>
      <xdr:rowOff>34925</xdr:rowOff>
    </xdr:from>
    <xdr:ext cx="6076950" cy="4924425"/>
    <xdr:pic>
      <xdr:nvPicPr>
        <xdr:cNvPr id="4" name="Picture 3">
          <a:extLst>
            <a:ext uri="{FF2B5EF4-FFF2-40B4-BE49-F238E27FC236}">
              <a16:creationId xmlns:a16="http://schemas.microsoft.com/office/drawing/2014/main" id="{7FC80567-12D0-4424-8414-7A1116BC37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038925" y="5362575"/>
          <a:ext cx="6076950" cy="4924425"/>
        </a:xfrm>
        <a:prstGeom prst="rect">
          <a:avLst/>
        </a:prstGeom>
      </xdr:spPr>
    </xdr:pic>
    <xdr:clientData/>
  </xdr:oneCellAnchor>
  <xdr:oneCellAnchor>
    <xdr:from>
      <xdr:col>90</xdr:col>
      <xdr:colOff>41275</xdr:colOff>
      <xdr:row>28</xdr:row>
      <xdr:rowOff>66675</xdr:rowOff>
    </xdr:from>
    <xdr:ext cx="6080125" cy="4924425"/>
    <xdr:pic>
      <xdr:nvPicPr>
        <xdr:cNvPr id="5" name="Picture 4">
          <a:extLst>
            <a:ext uri="{FF2B5EF4-FFF2-40B4-BE49-F238E27FC236}">
              <a16:creationId xmlns:a16="http://schemas.microsoft.com/office/drawing/2014/main" id="{36F6F34E-0174-4E4A-89E5-7D827B349B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528625" y="5584825"/>
          <a:ext cx="6080125" cy="49244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17</xdr:col>
      <xdr:colOff>600075</xdr:colOff>
      <xdr:row>18</xdr:row>
      <xdr:rowOff>104775</xdr:rowOff>
    </xdr:from>
    <xdr:to>
      <xdr:col>27</xdr:col>
      <xdr:colOff>28575</xdr:colOff>
      <xdr:row>39</xdr:row>
      <xdr:rowOff>0</xdr:rowOff>
    </xdr:to>
    <xdr:graphicFrame macro="">
      <xdr:nvGraphicFramePr>
        <xdr:cNvPr id="9" name="Chart 8">
          <a:extLst>
            <a:ext uri="{FF2B5EF4-FFF2-40B4-BE49-F238E27FC236}">
              <a16:creationId xmlns:a16="http://schemas.microsoft.com/office/drawing/2014/main" id="{F3C5C0F8-4013-4B5B-9A75-08E0AC76C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600075</xdr:colOff>
      <xdr:row>18</xdr:row>
      <xdr:rowOff>104775</xdr:rowOff>
    </xdr:from>
    <xdr:to>
      <xdr:col>44</xdr:col>
      <xdr:colOff>28575</xdr:colOff>
      <xdr:row>39</xdr:row>
      <xdr:rowOff>0</xdr:rowOff>
    </xdr:to>
    <xdr:graphicFrame macro="">
      <xdr:nvGraphicFramePr>
        <xdr:cNvPr id="2" name="Chart 1">
          <a:extLst>
            <a:ext uri="{FF2B5EF4-FFF2-40B4-BE49-F238E27FC236}">
              <a16:creationId xmlns:a16="http://schemas.microsoft.com/office/drawing/2014/main" id="{4B44D1FB-E9DC-47C9-B7D3-259B5DF93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600075</xdr:colOff>
      <xdr:row>18</xdr:row>
      <xdr:rowOff>104775</xdr:rowOff>
    </xdr:from>
    <xdr:to>
      <xdr:col>61</xdr:col>
      <xdr:colOff>28575</xdr:colOff>
      <xdr:row>39</xdr:row>
      <xdr:rowOff>0</xdr:rowOff>
    </xdr:to>
    <xdr:graphicFrame macro="">
      <xdr:nvGraphicFramePr>
        <xdr:cNvPr id="3" name="Chart 2">
          <a:extLst>
            <a:ext uri="{FF2B5EF4-FFF2-40B4-BE49-F238E27FC236}">
              <a16:creationId xmlns:a16="http://schemas.microsoft.com/office/drawing/2014/main" id="{6F142712-04D5-4EE2-8547-2F17FFA04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600075</xdr:colOff>
      <xdr:row>18</xdr:row>
      <xdr:rowOff>104775</xdr:rowOff>
    </xdr:from>
    <xdr:to>
      <xdr:col>10</xdr:col>
      <xdr:colOff>28575</xdr:colOff>
      <xdr:row>39</xdr:row>
      <xdr:rowOff>0</xdr:rowOff>
    </xdr:to>
    <xdr:graphicFrame macro="">
      <xdr:nvGraphicFramePr>
        <xdr:cNvPr id="4" name="Chart 3">
          <a:extLst>
            <a:ext uri="{FF2B5EF4-FFF2-40B4-BE49-F238E27FC236}">
              <a16:creationId xmlns:a16="http://schemas.microsoft.com/office/drawing/2014/main" id="{B3E62641-FBCD-4083-BC11-7D270AA44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121</xdr:col>
      <xdr:colOff>454908</xdr:colOff>
      <xdr:row>0</xdr:row>
      <xdr:rowOff>0</xdr:rowOff>
    </xdr:from>
    <xdr:ext cx="15468600" cy="33299400"/>
    <xdr:pic>
      <xdr:nvPicPr>
        <xdr:cNvPr id="2" name="Picture 1">
          <a:extLst>
            <a:ext uri="{FF2B5EF4-FFF2-40B4-BE49-F238E27FC236}">
              <a16:creationId xmlns:a16="http://schemas.microsoft.com/office/drawing/2014/main" id="{910064FC-0496-43DD-A313-26F8169988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xdr:blipFill>
      <xdr:spPr>
        <a:xfrm>
          <a:off x="74226033" y="0"/>
          <a:ext cx="15468600" cy="33299400"/>
        </a:xfrm>
        <a:prstGeom prst="rect">
          <a:avLst/>
        </a:prstGeom>
      </xdr:spPr>
    </xdr:pic>
    <xdr:clientData/>
  </xdr:oneCellAnchor>
  <xdr:oneCellAnchor>
    <xdr:from>
      <xdr:col>29</xdr:col>
      <xdr:colOff>600075</xdr:colOff>
      <xdr:row>27</xdr:row>
      <xdr:rowOff>28575</xdr:rowOff>
    </xdr:from>
    <xdr:ext cx="6076950" cy="4924425"/>
    <xdr:pic>
      <xdr:nvPicPr>
        <xdr:cNvPr id="3" name="Picture 2">
          <a:extLst>
            <a:ext uri="{FF2B5EF4-FFF2-40B4-BE49-F238E27FC236}">
              <a16:creationId xmlns:a16="http://schemas.microsoft.com/office/drawing/2014/main" id="{50DC97AF-D19C-49BB-B7AF-AF0C1B5969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99225" y="5000625"/>
          <a:ext cx="6076950" cy="49244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12</xdr:col>
      <xdr:colOff>514350</xdr:colOff>
      <xdr:row>2</xdr:row>
      <xdr:rowOff>114149</xdr:rowOff>
    </xdr:from>
    <xdr:ext cx="5572903" cy="4934639"/>
    <xdr:pic>
      <xdr:nvPicPr>
        <xdr:cNvPr id="2" name="Picture 1">
          <a:extLst>
            <a:ext uri="{FF2B5EF4-FFF2-40B4-BE49-F238E27FC236}">
              <a16:creationId xmlns:a16="http://schemas.microsoft.com/office/drawing/2014/main" id="{1F7BB0C1-B494-4D6C-9E0A-00E54FEB4B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xdr:blipFill>
      <xdr:spPr>
        <a:xfrm>
          <a:off x="7829550" y="482449"/>
          <a:ext cx="5572903" cy="4934639"/>
        </a:xfrm>
        <a:prstGeom prst="rect">
          <a:avLst/>
        </a:prstGeom>
      </xdr:spPr>
    </xdr:pic>
    <xdr:clientData/>
  </xdr:oneCellAnchor>
  <xdr:oneCellAnchor>
    <xdr:from>
      <xdr:col>45</xdr:col>
      <xdr:colOff>98425</xdr:colOff>
      <xdr:row>3</xdr:row>
      <xdr:rowOff>98425</xdr:rowOff>
    </xdr:from>
    <xdr:ext cx="5552377" cy="4933333"/>
    <xdr:pic>
      <xdr:nvPicPr>
        <xdr:cNvPr id="3" name="Picture 2">
          <a:extLst>
            <a:ext uri="{FF2B5EF4-FFF2-40B4-BE49-F238E27FC236}">
              <a16:creationId xmlns:a16="http://schemas.microsoft.com/office/drawing/2014/main" id="{A36ED8C1-2B38-4A46-9BE4-2DD3B1D731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054175" y="746125"/>
          <a:ext cx="5552377" cy="4933333"/>
        </a:xfrm>
        <a:prstGeom prst="rect">
          <a:avLst/>
        </a:prstGeom>
      </xdr:spPr>
    </xdr:pic>
    <xdr:clientData/>
  </xdr:oneCellAnchor>
  <xdr:oneCellAnchor>
    <xdr:from>
      <xdr:col>53</xdr:col>
      <xdr:colOff>9525</xdr:colOff>
      <xdr:row>7</xdr:row>
      <xdr:rowOff>57150</xdr:rowOff>
    </xdr:from>
    <xdr:ext cx="8162925" cy="3369767"/>
    <xdr:pic>
      <xdr:nvPicPr>
        <xdr:cNvPr id="4" name="Picture 3">
          <a:extLst>
            <a:ext uri="{FF2B5EF4-FFF2-40B4-BE49-F238E27FC236}">
              <a16:creationId xmlns:a16="http://schemas.microsoft.com/office/drawing/2014/main" id="{977BBC4F-CA34-4D79-823F-731DF659B6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899225" y="1543050"/>
          <a:ext cx="8162925" cy="3369767"/>
        </a:xfrm>
        <a:prstGeom prst="rect">
          <a:avLst/>
        </a:prstGeom>
      </xdr:spPr>
    </xdr:pic>
    <xdr:clientData/>
  </xdr:oneCellAnchor>
  <xdr:oneCellAnchor>
    <xdr:from>
      <xdr:col>3</xdr:col>
      <xdr:colOff>266700</xdr:colOff>
      <xdr:row>1</xdr:row>
      <xdr:rowOff>47625</xdr:rowOff>
    </xdr:from>
    <xdr:ext cx="5200650" cy="5101962"/>
    <xdr:pic>
      <xdr:nvPicPr>
        <xdr:cNvPr id="5" name="Picture 4">
          <a:extLst>
            <a:ext uri="{FF2B5EF4-FFF2-40B4-BE49-F238E27FC236}">
              <a16:creationId xmlns:a16="http://schemas.microsoft.com/office/drawing/2014/main" id="{B054FE83-F0C8-4368-A642-0F81847760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95500" y="231775"/>
          <a:ext cx="5200650" cy="5101962"/>
        </a:xfrm>
        <a:prstGeom prst="rect">
          <a:avLst/>
        </a:prstGeom>
      </xdr:spPr>
    </xdr:pic>
    <xdr:clientData/>
  </xdr:oneCellAnchor>
  <xdr:oneCellAnchor>
    <xdr:from>
      <xdr:col>41</xdr:col>
      <xdr:colOff>109126</xdr:colOff>
      <xdr:row>4</xdr:row>
      <xdr:rowOff>107951</xdr:rowOff>
    </xdr:from>
    <xdr:ext cx="8127124" cy="3359150"/>
    <xdr:pic>
      <xdr:nvPicPr>
        <xdr:cNvPr id="6" name="Picture 5">
          <a:extLst>
            <a:ext uri="{FF2B5EF4-FFF2-40B4-BE49-F238E27FC236}">
              <a16:creationId xmlns:a16="http://schemas.microsoft.com/office/drawing/2014/main" id="{AEBC7B99-32E4-4D0C-9C00-E338EE4CF2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xdr:blipFill>
      <xdr:spPr>
        <a:xfrm>
          <a:off x="24245476" y="927101"/>
          <a:ext cx="8127124" cy="3359150"/>
        </a:xfrm>
        <a:prstGeom prst="rect">
          <a:avLst/>
        </a:prstGeom>
      </xdr:spPr>
    </xdr:pic>
    <xdr:clientData/>
  </xdr:oneCellAnchor>
  <xdr:twoCellAnchor>
    <xdr:from>
      <xdr:col>62</xdr:col>
      <xdr:colOff>600075</xdr:colOff>
      <xdr:row>7</xdr:row>
      <xdr:rowOff>76200</xdr:rowOff>
    </xdr:from>
    <xdr:to>
      <xdr:col>72</xdr:col>
      <xdr:colOff>28575</xdr:colOff>
      <xdr:row>26</xdr:row>
      <xdr:rowOff>171450</xdr:rowOff>
    </xdr:to>
    <xdr:graphicFrame macro="">
      <xdr:nvGraphicFramePr>
        <xdr:cNvPr id="7" name="Chart 6">
          <a:extLst>
            <a:ext uri="{FF2B5EF4-FFF2-40B4-BE49-F238E27FC236}">
              <a16:creationId xmlns:a16="http://schemas.microsoft.com/office/drawing/2014/main" id="{EA9FA585-CC04-47A3-B652-0B2FEDAD9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13</xdr:col>
      <xdr:colOff>285750</xdr:colOff>
      <xdr:row>87</xdr:row>
      <xdr:rowOff>19050</xdr:rowOff>
    </xdr:from>
    <xdr:ext cx="5649073" cy="5582429"/>
    <xdr:pic>
      <xdr:nvPicPr>
        <xdr:cNvPr id="8" name="Picture 7">
          <a:extLst>
            <a:ext uri="{FF2B5EF4-FFF2-40B4-BE49-F238E27FC236}">
              <a16:creationId xmlns:a16="http://schemas.microsoft.com/office/drawing/2014/main" id="{3CE68423-2C86-4CFC-A839-A6BEBF13CEEF}"/>
            </a:ext>
          </a:extLst>
        </xdr:cNvPr>
        <xdr:cNvPicPr>
          <a:picLocks noChangeAspect="1"/>
        </xdr:cNvPicPr>
      </xdr:nvPicPr>
      <xdr:blipFill>
        <a:blip xmlns:r="http://schemas.openxmlformats.org/officeDocument/2006/relationships" r:embed="rId7"/>
        <a:stretch>
          <a:fillRect/>
        </a:stretch>
      </xdr:blipFill>
      <xdr:spPr>
        <a:xfrm>
          <a:off x="8210550" y="16040100"/>
          <a:ext cx="5649073" cy="5582429"/>
        </a:xfrm>
        <a:prstGeom prst="rect">
          <a:avLst/>
        </a:prstGeom>
      </xdr:spPr>
    </xdr:pic>
    <xdr:clientData/>
  </xdr:oneCellAnchor>
  <xdr:oneCellAnchor>
    <xdr:from>
      <xdr:col>22</xdr:col>
      <xdr:colOff>504825</xdr:colOff>
      <xdr:row>163</xdr:row>
      <xdr:rowOff>76200</xdr:rowOff>
    </xdr:from>
    <xdr:ext cx="8185150" cy="4225925"/>
    <xdr:pic>
      <xdr:nvPicPr>
        <xdr:cNvPr id="9" name="Picture 8">
          <a:extLst>
            <a:ext uri="{FF2B5EF4-FFF2-40B4-BE49-F238E27FC236}">
              <a16:creationId xmlns:a16="http://schemas.microsoft.com/office/drawing/2014/main" id="{8E516992-F32C-4627-9184-764BD8625A4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81125" y="31597600"/>
          <a:ext cx="8185150" cy="4225925"/>
        </a:xfrm>
        <a:prstGeom prst="rect">
          <a:avLst/>
        </a:prstGeom>
        <a:ln w="57150">
          <a:solidFill>
            <a:schemeClr val="accent1"/>
          </a:solidFill>
        </a:ln>
      </xdr:spPr>
    </xdr:pic>
    <xdr:clientData/>
  </xdr:oneCellAnchor>
  <xdr:oneCellAnchor>
    <xdr:from>
      <xdr:col>22</xdr:col>
      <xdr:colOff>483375</xdr:colOff>
      <xdr:row>138</xdr:row>
      <xdr:rowOff>70625</xdr:rowOff>
    </xdr:from>
    <xdr:ext cx="8185150" cy="4225925"/>
    <xdr:pic>
      <xdr:nvPicPr>
        <xdr:cNvPr id="10" name="Picture 9">
          <a:extLst>
            <a:ext uri="{FF2B5EF4-FFF2-40B4-BE49-F238E27FC236}">
              <a16:creationId xmlns:a16="http://schemas.microsoft.com/office/drawing/2014/main" id="{35FC5B21-CF6D-4FDC-BDEE-14B7BEE4B17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59675" y="26829525"/>
          <a:ext cx="8185150" cy="4225925"/>
        </a:xfrm>
        <a:prstGeom prst="rect">
          <a:avLst/>
        </a:prstGeom>
        <a:ln w="57150">
          <a:solidFill>
            <a:schemeClr val="accent2"/>
          </a:solidFill>
        </a:ln>
      </xdr:spPr>
    </xdr:pic>
    <xdr:clientData/>
  </xdr:oneCellAnchor>
  <xdr:oneCellAnchor>
    <xdr:from>
      <xdr:col>9</xdr:col>
      <xdr:colOff>23775</xdr:colOff>
      <xdr:row>140</xdr:row>
      <xdr:rowOff>119025</xdr:rowOff>
    </xdr:from>
    <xdr:ext cx="8147050" cy="4225925"/>
    <xdr:pic>
      <xdr:nvPicPr>
        <xdr:cNvPr id="11" name="Picture 10">
          <a:extLst>
            <a:ext uri="{FF2B5EF4-FFF2-40B4-BE49-F238E27FC236}">
              <a16:creationId xmlns:a16="http://schemas.microsoft.com/office/drawing/2014/main" id="{847842FA-7FEB-4F20-B16C-BF22E3FE0B3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10175" y="25900025"/>
          <a:ext cx="8147050" cy="4225925"/>
        </a:xfrm>
        <a:prstGeom prst="rect">
          <a:avLst/>
        </a:prstGeom>
        <a:ln w="57150">
          <a:solidFill>
            <a:schemeClr val="accent6"/>
          </a:solidFill>
        </a:ln>
      </xdr:spPr>
    </xdr:pic>
    <xdr:clientData/>
  </xdr:oneCellAnchor>
  <xdr:oneCellAnchor>
    <xdr:from>
      <xdr:col>9</xdr:col>
      <xdr:colOff>183300</xdr:colOff>
      <xdr:row>116</xdr:row>
      <xdr:rowOff>88050</xdr:rowOff>
    </xdr:from>
    <xdr:ext cx="8178800" cy="4168775"/>
    <xdr:pic>
      <xdr:nvPicPr>
        <xdr:cNvPr id="12" name="Picture 11">
          <a:extLst>
            <a:ext uri="{FF2B5EF4-FFF2-40B4-BE49-F238E27FC236}">
              <a16:creationId xmlns:a16="http://schemas.microsoft.com/office/drawing/2014/main" id="{82219AB3-830F-420C-87F8-E35A26D8AF9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669700" y="21449450"/>
          <a:ext cx="8178800" cy="4168775"/>
        </a:xfrm>
        <a:prstGeom prst="rect">
          <a:avLst/>
        </a:prstGeom>
        <a:ln w="57150">
          <a:solidFill>
            <a:schemeClr val="tx2"/>
          </a:solidFill>
        </a:ln>
      </xdr:spPr>
    </xdr:pic>
    <xdr:clientData/>
  </xdr:oneCellAnchor>
  <xdr:oneCellAnchor>
    <xdr:from>
      <xdr:col>0</xdr:col>
      <xdr:colOff>57150</xdr:colOff>
      <xdr:row>112</xdr:row>
      <xdr:rowOff>180975</xdr:rowOff>
    </xdr:from>
    <xdr:ext cx="5645150" cy="2730500"/>
    <xdr:pic>
      <xdr:nvPicPr>
        <xdr:cNvPr id="13" name="Picture 12">
          <a:extLst>
            <a:ext uri="{FF2B5EF4-FFF2-40B4-BE49-F238E27FC236}">
              <a16:creationId xmlns:a16="http://schemas.microsoft.com/office/drawing/2014/main" id="{563376D7-253C-4251-AF59-0A2E020C18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7150" y="20805775"/>
          <a:ext cx="5645150" cy="2730500"/>
        </a:xfrm>
        <a:prstGeom prst="rect">
          <a:avLst/>
        </a:prstGeom>
      </xdr:spPr>
    </xdr:pic>
    <xdr:clientData/>
  </xdr:oneCellAnchor>
  <xdr:oneCellAnchor>
    <xdr:from>
      <xdr:col>22</xdr:col>
      <xdr:colOff>523875</xdr:colOff>
      <xdr:row>2</xdr:row>
      <xdr:rowOff>171450</xdr:rowOff>
    </xdr:from>
    <xdr:ext cx="6080125" cy="4848225"/>
    <xdr:pic>
      <xdr:nvPicPr>
        <xdr:cNvPr id="14" name="Picture 13">
          <a:extLst>
            <a:ext uri="{FF2B5EF4-FFF2-40B4-BE49-F238E27FC236}">
              <a16:creationId xmlns:a16="http://schemas.microsoft.com/office/drawing/2014/main" id="{B29376AC-863F-4D7F-B222-0123C2FDF27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935075" y="539750"/>
          <a:ext cx="6080125" cy="48482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33</xdr:col>
      <xdr:colOff>57150</xdr:colOff>
      <xdr:row>0</xdr:row>
      <xdr:rowOff>180975</xdr:rowOff>
    </xdr:from>
    <xdr:ext cx="5772916" cy="4982270"/>
    <xdr:pic>
      <xdr:nvPicPr>
        <xdr:cNvPr id="2" name="Picture 1">
          <a:extLst>
            <a:ext uri="{FF2B5EF4-FFF2-40B4-BE49-F238E27FC236}">
              <a16:creationId xmlns:a16="http://schemas.microsoft.com/office/drawing/2014/main" id="{0501E37E-541A-4011-8560-2007126CC4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73950" y="180975"/>
          <a:ext cx="5772916" cy="4982270"/>
        </a:xfrm>
        <a:prstGeom prst="rect">
          <a:avLst/>
        </a:prstGeom>
      </xdr:spPr>
    </xdr:pic>
    <xdr:clientData/>
  </xdr:oneCellAnchor>
  <xdr:oneCellAnchor>
    <xdr:from>
      <xdr:col>43</xdr:col>
      <xdr:colOff>120650</xdr:colOff>
      <xdr:row>1</xdr:row>
      <xdr:rowOff>12700</xdr:rowOff>
    </xdr:from>
    <xdr:ext cx="5238095" cy="4923809"/>
    <xdr:pic>
      <xdr:nvPicPr>
        <xdr:cNvPr id="3" name="Picture 2">
          <a:extLst>
            <a:ext uri="{FF2B5EF4-FFF2-40B4-BE49-F238E27FC236}">
              <a16:creationId xmlns:a16="http://schemas.microsoft.com/office/drawing/2014/main" id="{847FF7B9-E42E-4153-B5EE-85AD03F687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xdr:blipFill>
      <xdr:spPr>
        <a:xfrm>
          <a:off x="26333450" y="203200"/>
          <a:ext cx="5238095" cy="4923809"/>
        </a:xfrm>
        <a:prstGeom prst="rect">
          <a:avLst/>
        </a:prstGeom>
      </xdr:spPr>
    </xdr:pic>
    <xdr:clientData/>
  </xdr:oneCellAnchor>
  <xdr:oneCellAnchor>
    <xdr:from>
      <xdr:col>52</xdr:col>
      <xdr:colOff>469901</xdr:colOff>
      <xdr:row>0</xdr:row>
      <xdr:rowOff>180975</xdr:rowOff>
    </xdr:from>
    <xdr:ext cx="7115175" cy="6534150"/>
    <xdr:pic>
      <xdr:nvPicPr>
        <xdr:cNvPr id="4" name="Picture 3">
          <a:extLst>
            <a:ext uri="{FF2B5EF4-FFF2-40B4-BE49-F238E27FC236}">
              <a16:creationId xmlns:a16="http://schemas.microsoft.com/office/drawing/2014/main" id="{FDB1B9D2-783C-490D-ABBC-3A1483B547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xdr:blipFill>
      <xdr:spPr>
        <a:xfrm>
          <a:off x="32169101" y="180975"/>
          <a:ext cx="7115175" cy="6534150"/>
        </a:xfrm>
        <a:prstGeom prst="rect">
          <a:avLst/>
        </a:prstGeom>
      </xdr:spPr>
    </xdr:pic>
    <xdr:clientData/>
  </xdr:oneCellAnchor>
  <xdr:oneCellAnchor>
    <xdr:from>
      <xdr:col>12</xdr:col>
      <xdr:colOff>352425</xdr:colOff>
      <xdr:row>3</xdr:row>
      <xdr:rowOff>114300</xdr:rowOff>
    </xdr:from>
    <xdr:ext cx="6867683" cy="4210050"/>
    <xdr:pic>
      <xdr:nvPicPr>
        <xdr:cNvPr id="5" name="Picture 4">
          <a:extLst>
            <a:ext uri="{FF2B5EF4-FFF2-40B4-BE49-F238E27FC236}">
              <a16:creationId xmlns:a16="http://schemas.microsoft.com/office/drawing/2014/main" id="{05A1F01B-DD0D-4311-831C-C4E4D4AED3C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67625" y="685800"/>
          <a:ext cx="6867683" cy="4210050"/>
        </a:xfrm>
        <a:prstGeom prst="rect">
          <a:avLst/>
        </a:prstGeom>
      </xdr:spPr>
    </xdr:pic>
    <xdr:clientData/>
  </xdr:oneCellAnchor>
  <xdr:oneCellAnchor>
    <xdr:from>
      <xdr:col>22</xdr:col>
      <xdr:colOff>495300</xdr:colOff>
      <xdr:row>3</xdr:row>
      <xdr:rowOff>114300</xdr:rowOff>
    </xdr:from>
    <xdr:ext cx="6757264" cy="4133850"/>
    <xdr:pic>
      <xdr:nvPicPr>
        <xdr:cNvPr id="6" name="Picture 5">
          <a:extLst>
            <a:ext uri="{FF2B5EF4-FFF2-40B4-BE49-F238E27FC236}">
              <a16:creationId xmlns:a16="http://schemas.microsoft.com/office/drawing/2014/main" id="{F22CFDDA-078E-4F05-9E59-787735BE7DB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906500" y="685800"/>
          <a:ext cx="6757264" cy="4133850"/>
        </a:xfrm>
        <a:prstGeom prst="rect">
          <a:avLst/>
        </a:prstGeom>
      </xdr:spPr>
    </xdr:pic>
    <xdr:clientData/>
  </xdr:oneCellAnchor>
  <xdr:oneCellAnchor>
    <xdr:from>
      <xdr:col>2</xdr:col>
      <xdr:colOff>523876</xdr:colOff>
      <xdr:row>4</xdr:row>
      <xdr:rowOff>38101</xdr:rowOff>
    </xdr:from>
    <xdr:ext cx="5826148" cy="3657600"/>
    <xdr:pic>
      <xdr:nvPicPr>
        <xdr:cNvPr id="7" name="Picture 6" descr="A diagram of a bridge&#10;&#10;Description automatically generated">
          <a:extLst>
            <a:ext uri="{FF2B5EF4-FFF2-40B4-BE49-F238E27FC236}">
              <a16:creationId xmlns:a16="http://schemas.microsoft.com/office/drawing/2014/main" id="{03BCDA1F-DD44-4221-A3AE-A270ACF5C0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43076" y="800101"/>
          <a:ext cx="5826148" cy="36576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13</xdr:col>
      <xdr:colOff>3175</xdr:colOff>
      <xdr:row>1</xdr:row>
      <xdr:rowOff>53975</xdr:rowOff>
    </xdr:from>
    <xdr:ext cx="5771464" cy="4933333"/>
    <xdr:pic>
      <xdr:nvPicPr>
        <xdr:cNvPr id="2" name="Picture 1">
          <a:extLst>
            <a:ext uri="{FF2B5EF4-FFF2-40B4-BE49-F238E27FC236}">
              <a16:creationId xmlns:a16="http://schemas.microsoft.com/office/drawing/2014/main" id="{FE32097A-F290-44B9-A69A-192A7176EE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40725" y="238125"/>
          <a:ext cx="5771464" cy="4933333"/>
        </a:xfrm>
        <a:prstGeom prst="rect">
          <a:avLst/>
        </a:prstGeom>
      </xdr:spPr>
    </xdr:pic>
    <xdr:clientData/>
  </xdr:oneCellAnchor>
  <xdr:oneCellAnchor>
    <xdr:from>
      <xdr:col>2</xdr:col>
      <xdr:colOff>628650</xdr:colOff>
      <xdr:row>1</xdr:row>
      <xdr:rowOff>3175</xdr:rowOff>
    </xdr:from>
    <xdr:ext cx="5772916" cy="4934639"/>
    <xdr:pic>
      <xdr:nvPicPr>
        <xdr:cNvPr id="3" name="Picture 2">
          <a:extLst>
            <a:ext uri="{FF2B5EF4-FFF2-40B4-BE49-F238E27FC236}">
              <a16:creationId xmlns:a16="http://schemas.microsoft.com/office/drawing/2014/main" id="{FDF68CC8-07F6-45FF-9A12-11251BC9F8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1350" y="187325"/>
          <a:ext cx="5772916" cy="4934639"/>
        </a:xfrm>
        <a:prstGeom prst="rect">
          <a:avLst/>
        </a:prstGeom>
      </xdr:spPr>
    </xdr:pic>
    <xdr:clientData/>
  </xdr:oneCellAnchor>
</xdr:wsDr>
</file>

<file path=xl/theme/theme1.xml><?xml version="1.0" encoding="utf-8"?>
<a:theme xmlns:a="http://schemas.openxmlformats.org/drawingml/2006/main" name="Office Theme">
  <a:themeElements>
    <a:clrScheme name="Unambiguous">
      <a:dk1>
        <a:sysClr val="windowText" lastClr="000000"/>
      </a:dk1>
      <a:lt1>
        <a:sysClr val="window" lastClr="FFFFFF"/>
      </a:lt1>
      <a:dk2>
        <a:srgbClr val="004E72"/>
      </a:dk2>
      <a:lt2>
        <a:srgbClr val="E7E6E6"/>
      </a:lt2>
      <a:accent1>
        <a:srgbClr val="56B4E9"/>
      </a:accent1>
      <a:accent2>
        <a:srgbClr val="CC79A7"/>
      </a:accent2>
      <a:accent3>
        <a:srgbClr val="009E73"/>
      </a:accent3>
      <a:accent4>
        <a:srgbClr val="D55E00"/>
      </a:accent4>
      <a:accent5>
        <a:srgbClr val="E69F00"/>
      </a:accent5>
      <a:accent6>
        <a:srgbClr val="F0E442"/>
      </a:accent6>
      <a:hlink>
        <a:srgbClr val="56B4E9"/>
      </a:hlink>
      <a:folHlink>
        <a:srgbClr val="D55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ZTInhGCJuwr0908mlajm_OeaNaz1yPINAI4Nix77MZs/edit?usp=sharing" TargetMode="External"/><Relationship Id="rId7" Type="http://schemas.openxmlformats.org/officeDocument/2006/relationships/drawing" Target="../drawings/drawing1.xml"/><Relationship Id="rId2" Type="http://schemas.openxmlformats.org/officeDocument/2006/relationships/hyperlink" Target="https://www.youtube.com/watch?v=qyn3QOWh6Kg" TargetMode="External"/><Relationship Id="rId1" Type="http://schemas.openxmlformats.org/officeDocument/2006/relationships/hyperlink" Target="https://youtu.be/QUXIFI6CVtU" TargetMode="External"/><Relationship Id="rId6" Type="http://schemas.openxmlformats.org/officeDocument/2006/relationships/printerSettings" Target="../printerSettings/printerSettings1.bin"/><Relationship Id="rId5" Type="http://schemas.openxmlformats.org/officeDocument/2006/relationships/hyperlink" Target="https://www.extensis.com/blog/how-to-design-for-color-blindness" TargetMode="External"/><Relationship Id="rId4" Type="http://schemas.openxmlformats.org/officeDocument/2006/relationships/hyperlink" Target="https://www.fsaeonline.com/cdsweb/rqa/ViewFAQ.aspx?faqnum=359"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outcivil.org/simply-supported-UDL-beam-formulas-bending-moment-equ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D4A4-BBD8-4992-9339-28B76E69241C}">
  <sheetPr codeName="Sheet1">
    <pageSetUpPr fitToPage="1"/>
  </sheetPr>
  <dimension ref="A1:FZ174"/>
  <sheetViews>
    <sheetView tabSelected="1" zoomScale="40" zoomScaleNormal="40" workbookViewId="0">
      <selection activeCell="G8" sqref="G8:J8"/>
    </sheetView>
  </sheetViews>
  <sheetFormatPr defaultColWidth="9.140625" defaultRowHeight="15" customHeight="1" x14ac:dyDescent="0.25"/>
  <cols>
    <col min="1" max="1" width="11.140625" style="25" customWidth="1"/>
    <col min="2" max="6" width="9.140625" style="25" customWidth="1"/>
    <col min="7" max="7" width="9.140625" style="25"/>
    <col min="8" max="8" width="9.140625" style="25" customWidth="1"/>
    <col min="9" max="10" width="9.140625" style="25"/>
    <col min="11" max="11" width="9.140625" style="12"/>
    <col min="12" max="12" width="9.140625" style="35"/>
    <col min="13" max="36" width="9.140625" style="25"/>
    <col min="37" max="37" width="10" style="25" bestFit="1" customWidth="1"/>
    <col min="38" max="76" width="9.140625" style="25"/>
    <col min="77" max="77" width="10" style="25" bestFit="1" customWidth="1"/>
    <col min="78" max="89" width="9.140625" style="25"/>
    <col min="90" max="90" width="9.140625" style="25" customWidth="1"/>
    <col min="91" max="96" width="9.140625" style="25"/>
    <col min="97" max="97" width="9.28515625" style="25" bestFit="1" customWidth="1"/>
    <col min="98" max="98" width="9.85546875" style="25" bestFit="1" customWidth="1"/>
    <col min="99" max="16384" width="9.140625" style="25"/>
  </cols>
  <sheetData>
    <row r="1" spans="1:182" ht="15" customHeight="1" x14ac:dyDescent="0.25">
      <c r="B1" s="32" t="s">
        <v>0</v>
      </c>
      <c r="C1" s="529"/>
      <c r="D1" s="529"/>
      <c r="E1" s="529"/>
      <c r="F1" s="529"/>
      <c r="G1" s="529"/>
      <c r="H1" s="529"/>
      <c r="I1" s="529"/>
      <c r="J1" s="529"/>
      <c r="K1" s="11" t="str">
        <f>IF(C1="","BLANK","EQ")</f>
        <v>BLANK</v>
      </c>
      <c r="L1" s="48"/>
      <c r="M1" s="55">
        <v>2027</v>
      </c>
      <c r="N1" s="24" t="s">
        <v>510</v>
      </c>
      <c r="O1" s="24"/>
      <c r="P1" s="24"/>
      <c r="Q1" s="24"/>
      <c r="R1" s="24"/>
      <c r="T1" s="56"/>
      <c r="W1" s="24"/>
      <c r="Y1" s="24"/>
      <c r="Z1" s="48" t="s">
        <v>121</v>
      </c>
      <c r="AA1" s="56" t="s">
        <v>1612</v>
      </c>
      <c r="AB1" s="400" t="s">
        <v>1334</v>
      </c>
      <c r="AC1" s="12"/>
      <c r="AE1" s="421" t="s">
        <v>1460</v>
      </c>
      <c r="AF1" s="446"/>
      <c r="AG1" s="446"/>
      <c r="AH1" s="446"/>
      <c r="AI1" s="446"/>
      <c r="AJ1" s="446"/>
      <c r="AK1" s="446"/>
      <c r="AL1" s="446"/>
      <c r="AM1" s="446"/>
      <c r="AN1" s="447"/>
      <c r="AO1" s="42"/>
      <c r="AP1" s="42"/>
      <c r="AQ1" s="42"/>
      <c r="AR1" s="42"/>
      <c r="AS1" s="42"/>
      <c r="AT1" s="42"/>
      <c r="AU1" s="42"/>
      <c r="AV1" s="42"/>
      <c r="AW1" s="42"/>
      <c r="AX1" s="42"/>
      <c r="AY1" s="42"/>
      <c r="AZ1" s="42"/>
      <c r="BA1" s="42"/>
      <c r="BB1" s="41"/>
      <c r="BC1" s="42"/>
      <c r="BD1" s="42"/>
      <c r="BE1" s="42"/>
      <c r="BF1" s="42"/>
      <c r="BG1" s="42"/>
      <c r="BH1" s="42"/>
      <c r="BI1" s="42"/>
      <c r="BJ1" s="42"/>
      <c r="BK1" s="42"/>
      <c r="BL1" s="42"/>
      <c r="BM1" s="42"/>
      <c r="BN1" s="42"/>
      <c r="BO1" s="42"/>
      <c r="BP1" s="41"/>
      <c r="BQ1" s="51"/>
      <c r="BR1" s="51"/>
      <c r="BS1" s="51"/>
      <c r="BT1" s="51"/>
      <c r="BU1" s="51"/>
      <c r="BV1" s="51"/>
      <c r="BW1" s="51"/>
      <c r="BX1" s="51"/>
      <c r="BY1" s="51"/>
      <c r="BZ1" s="51"/>
      <c r="CA1" s="51"/>
      <c r="CB1" s="51"/>
      <c r="CC1" s="51"/>
      <c r="CD1" s="51"/>
      <c r="CE1" s="51"/>
      <c r="CF1" s="51"/>
      <c r="CG1" s="51"/>
      <c r="CH1" s="51"/>
      <c r="CI1" s="51"/>
      <c r="CJ1" s="51"/>
      <c r="CK1" s="51"/>
      <c r="CL1" s="51"/>
      <c r="CM1" s="51"/>
      <c r="CN1" s="43"/>
      <c r="CO1" s="51"/>
      <c r="CP1" s="51"/>
      <c r="CQ1" s="51"/>
      <c r="CR1" s="51"/>
      <c r="CS1" s="51"/>
      <c r="CT1" s="51"/>
      <c r="CU1" s="51"/>
      <c r="CV1" s="90"/>
      <c r="CX1" s="12" t="s">
        <v>193</v>
      </c>
      <c r="CY1" s="12" t="s">
        <v>192</v>
      </c>
      <c r="DH1" s="18"/>
      <c r="DI1" s="518" t="s">
        <v>53</v>
      </c>
      <c r="DJ1" s="518"/>
      <c r="DK1" s="518"/>
      <c r="DL1" s="518"/>
      <c r="DM1" s="518"/>
      <c r="DN1" s="518"/>
      <c r="DO1" s="518"/>
      <c r="DP1" s="518"/>
      <c r="DQ1" s="518"/>
      <c r="DR1" s="518"/>
      <c r="DS1" s="518"/>
      <c r="DT1" s="518"/>
      <c r="DU1" s="518"/>
      <c r="DV1" s="518"/>
      <c r="DW1" s="518"/>
      <c r="DX1" s="518"/>
      <c r="DY1" s="518"/>
      <c r="DZ1" s="518"/>
      <c r="EA1" s="518"/>
      <c r="EB1" s="518"/>
      <c r="EC1" s="518"/>
      <c r="ED1" s="518"/>
      <c r="EE1" s="518"/>
      <c r="EF1" s="518" t="s">
        <v>63</v>
      </c>
      <c r="EG1" s="518"/>
      <c r="EH1" s="518"/>
      <c r="EI1" s="518"/>
      <c r="EJ1" s="518"/>
      <c r="EK1" s="518"/>
      <c r="EL1" s="518"/>
      <c r="EM1" s="518"/>
      <c r="EN1" s="518" t="s">
        <v>106</v>
      </c>
      <c r="EO1" s="518"/>
      <c r="EP1" s="518"/>
      <c r="EQ1" s="518"/>
      <c r="ER1" s="518"/>
      <c r="ES1" s="518"/>
      <c r="ET1" s="518"/>
      <c r="EU1" s="518" t="s">
        <v>64</v>
      </c>
      <c r="EV1" s="508"/>
      <c r="EW1" s="508"/>
      <c r="EX1" s="508"/>
      <c r="EY1" s="508"/>
      <c r="EZ1" s="508"/>
      <c r="FA1" s="508"/>
      <c r="FB1" s="508"/>
      <c r="FC1" s="508"/>
      <c r="FD1" s="508"/>
      <c r="FE1" s="508"/>
      <c r="FF1" s="508"/>
      <c r="FG1" s="508"/>
      <c r="FH1" s="508"/>
      <c r="FI1" s="508"/>
      <c r="FJ1" s="518" t="s">
        <v>65</v>
      </c>
      <c r="FK1" s="518"/>
      <c r="FL1" s="518"/>
      <c r="FM1" s="518"/>
      <c r="FN1" s="518"/>
      <c r="FO1" s="518"/>
      <c r="FP1" s="518"/>
      <c r="FQ1" s="518"/>
      <c r="FS1" s="518" t="s">
        <v>257</v>
      </c>
      <c r="FT1" s="518"/>
      <c r="FU1" s="518"/>
      <c r="FV1" s="518"/>
      <c r="FW1" s="518"/>
      <c r="FX1" s="518"/>
      <c r="FY1" s="518"/>
      <c r="FZ1" s="518"/>
    </row>
    <row r="2" spans="1:182" ht="15" customHeight="1" x14ac:dyDescent="0.25">
      <c r="B2" s="32" t="s">
        <v>4</v>
      </c>
      <c r="C2" s="529"/>
      <c r="D2" s="529"/>
      <c r="E2" s="529"/>
      <c r="F2" s="529"/>
      <c r="G2" s="529"/>
      <c r="H2" s="542"/>
      <c r="I2" s="542"/>
      <c r="J2" s="542"/>
      <c r="K2" s="11" t="str">
        <f>IF(C2="","BLANK","EQ")</f>
        <v>BLANK</v>
      </c>
      <c r="L2" s="48"/>
      <c r="M2" s="11"/>
      <c r="N2" s="11"/>
      <c r="O2" s="11"/>
      <c r="P2" s="11"/>
      <c r="Q2" s="11"/>
      <c r="R2" s="11"/>
      <c r="S2" s="11"/>
      <c r="T2" s="11"/>
      <c r="U2" s="11"/>
      <c r="V2" s="11"/>
      <c r="W2" s="11"/>
      <c r="X2" s="11"/>
      <c r="Y2" s="11"/>
      <c r="Z2" s="11"/>
      <c r="AA2" s="11"/>
      <c r="AB2" s="25">
        <v>1.1000000000000001</v>
      </c>
      <c r="AC2" s="12"/>
      <c r="AE2" s="158" t="s">
        <v>1461</v>
      </c>
      <c r="AF2" s="441"/>
      <c r="AG2" s="441"/>
      <c r="AH2" s="441"/>
      <c r="AI2" s="441"/>
      <c r="AJ2" s="441"/>
      <c r="AK2" s="441"/>
      <c r="AL2" s="441"/>
      <c r="AM2" s="441"/>
      <c r="AN2" s="442"/>
      <c r="AO2" s="42"/>
      <c r="AP2" s="42"/>
      <c r="AQ2" s="42"/>
      <c r="AR2" s="42"/>
      <c r="AS2" s="42"/>
      <c r="AT2" s="42"/>
      <c r="AU2" s="42"/>
      <c r="AV2" s="42"/>
      <c r="AW2" s="42"/>
      <c r="AX2" s="42"/>
      <c r="AY2" s="42"/>
      <c r="AZ2" s="42"/>
      <c r="BA2" s="42"/>
      <c r="BB2" s="41"/>
      <c r="BC2" s="42"/>
      <c r="BD2" s="42"/>
      <c r="BE2" s="42"/>
      <c r="BF2" s="42"/>
      <c r="BG2" s="42"/>
      <c r="BH2" s="42"/>
      <c r="BI2" s="42"/>
      <c r="BJ2" s="42"/>
      <c r="BK2" s="42"/>
      <c r="BL2" s="42"/>
      <c r="BM2" s="42"/>
      <c r="BN2" s="42"/>
      <c r="BO2" s="42"/>
      <c r="BP2" s="41"/>
      <c r="BQ2" s="51"/>
      <c r="BR2" s="51"/>
      <c r="BS2" s="51"/>
      <c r="BT2" s="51"/>
      <c r="BU2" s="51"/>
      <c r="BV2" s="51"/>
      <c r="BW2" s="51"/>
      <c r="BX2" s="51"/>
      <c r="BY2" s="51"/>
      <c r="BZ2" s="51"/>
      <c r="CA2" s="51"/>
      <c r="CB2" s="51"/>
      <c r="CC2" s="51"/>
      <c r="CD2" s="51"/>
      <c r="CE2" s="51"/>
      <c r="CF2" s="51"/>
      <c r="CG2" s="51"/>
      <c r="CH2" s="51"/>
      <c r="CI2" s="51"/>
      <c r="CJ2" s="51"/>
      <c r="CK2" s="51"/>
      <c r="CL2" s="51"/>
      <c r="CM2" s="51"/>
      <c r="CN2" s="43"/>
      <c r="CO2" s="51"/>
      <c r="CP2" s="51"/>
      <c r="CQ2" s="51"/>
      <c r="CR2" s="51"/>
      <c r="CS2" s="51"/>
      <c r="CT2" s="51"/>
      <c r="CU2" s="51"/>
      <c r="CV2" s="90"/>
      <c r="CX2" s="25" t="s">
        <v>271</v>
      </c>
      <c r="DH2" s="18"/>
      <c r="DI2" s="518"/>
      <c r="DJ2" s="518"/>
      <c r="DK2" s="518"/>
      <c r="DL2" s="518"/>
      <c r="DM2" s="518"/>
      <c r="DN2" s="518"/>
      <c r="DO2" s="518"/>
      <c r="DP2" s="518"/>
      <c r="DQ2" s="518"/>
      <c r="DR2" s="518"/>
      <c r="DS2" s="518"/>
      <c r="DT2" s="518"/>
      <c r="DU2" s="518"/>
      <c r="DV2" s="518"/>
      <c r="DW2" s="518"/>
      <c r="DX2" s="518"/>
      <c r="DY2" s="518"/>
      <c r="DZ2" s="518"/>
      <c r="EA2" s="518"/>
      <c r="EB2" s="518"/>
      <c r="EC2" s="518"/>
      <c r="ED2" s="518"/>
      <c r="EE2" s="518"/>
      <c r="EF2" s="518"/>
      <c r="EG2" s="518"/>
      <c r="EH2" s="518"/>
      <c r="EI2" s="518"/>
      <c r="EJ2" s="518"/>
      <c r="EK2" s="518"/>
      <c r="EL2" s="518"/>
      <c r="EM2" s="518"/>
      <c r="EN2" s="518"/>
      <c r="EO2" s="518"/>
      <c r="EP2" s="518"/>
      <c r="EQ2" s="518"/>
      <c r="ER2" s="518"/>
      <c r="ES2" s="518"/>
      <c r="ET2" s="518"/>
      <c r="EU2" s="508"/>
      <c r="EV2" s="508"/>
      <c r="EW2" s="508"/>
      <c r="EX2" s="508"/>
      <c r="EY2" s="508"/>
      <c r="EZ2" s="508"/>
      <c r="FA2" s="508"/>
      <c r="FB2" s="508"/>
      <c r="FC2" s="508"/>
      <c r="FD2" s="508"/>
      <c r="FE2" s="508"/>
      <c r="FF2" s="508"/>
      <c r="FG2" s="508"/>
      <c r="FH2" s="508"/>
      <c r="FI2" s="508"/>
      <c r="FJ2" s="518"/>
      <c r="FK2" s="518"/>
      <c r="FL2" s="518"/>
      <c r="FM2" s="518"/>
      <c r="FN2" s="518"/>
      <c r="FO2" s="518"/>
      <c r="FP2" s="518"/>
      <c r="FQ2" s="518"/>
      <c r="FS2" s="518"/>
      <c r="FT2" s="518"/>
      <c r="FU2" s="518"/>
      <c r="FV2" s="518"/>
      <c r="FW2" s="518"/>
      <c r="FX2" s="518"/>
      <c r="FY2" s="518"/>
      <c r="FZ2" s="518"/>
    </row>
    <row r="3" spans="1:182" ht="15" customHeight="1" x14ac:dyDescent="0.25">
      <c r="B3" s="32" t="s">
        <v>68</v>
      </c>
      <c r="C3" s="525" t="s">
        <v>363</v>
      </c>
      <c r="D3" s="526"/>
      <c r="E3" s="525" t="s">
        <v>362</v>
      </c>
      <c r="F3" s="526"/>
      <c r="G3" s="529" t="s">
        <v>205</v>
      </c>
      <c r="H3" s="529"/>
      <c r="I3" s="529" t="s">
        <v>205</v>
      </c>
      <c r="J3" s="529"/>
      <c r="K3" s="11" t="s">
        <v>48</v>
      </c>
      <c r="L3" s="48"/>
      <c r="M3" s="58" t="s">
        <v>1339</v>
      </c>
      <c r="N3" s="59"/>
      <c r="O3" s="59"/>
      <c r="P3" s="59"/>
      <c r="Q3" s="59"/>
      <c r="R3" s="59"/>
      <c r="S3" s="59"/>
      <c r="T3" s="59"/>
      <c r="U3" s="59"/>
      <c r="V3" s="59"/>
      <c r="W3" s="59"/>
      <c r="X3" s="59"/>
      <c r="Y3" s="59"/>
      <c r="Z3" s="59"/>
      <c r="AA3" s="59"/>
      <c r="AB3" s="25" t="s">
        <v>1613</v>
      </c>
      <c r="AC3" s="12"/>
      <c r="AE3" s="424"/>
      <c r="AF3" s="441"/>
      <c r="AG3" s="441"/>
      <c r="AH3" s="441"/>
      <c r="AI3" s="441"/>
      <c r="AJ3" s="441"/>
      <c r="AK3" s="441"/>
      <c r="AL3" s="441"/>
      <c r="AM3" s="441"/>
      <c r="AN3" s="441"/>
      <c r="AO3" s="42"/>
      <c r="AP3" s="42"/>
      <c r="AQ3" s="42"/>
      <c r="AR3" s="42"/>
      <c r="AS3" s="42"/>
      <c r="AT3" s="42"/>
      <c r="AU3" s="42"/>
      <c r="AV3" s="42"/>
      <c r="AW3" s="42"/>
      <c r="AX3" s="42"/>
      <c r="AY3" s="42"/>
      <c r="AZ3" s="42"/>
      <c r="BA3" s="42"/>
      <c r="BB3" s="41"/>
      <c r="BC3" s="42"/>
      <c r="BD3" s="42"/>
      <c r="BE3" s="42"/>
      <c r="BF3" s="42"/>
      <c r="BG3" s="42"/>
      <c r="BH3" s="42"/>
      <c r="BI3" s="42"/>
      <c r="BJ3" s="42"/>
      <c r="BK3" s="42"/>
      <c r="BL3" s="42"/>
      <c r="BM3" s="42"/>
      <c r="BN3" s="42"/>
      <c r="BO3" s="42"/>
      <c r="BP3" s="41"/>
      <c r="BQ3" s="51"/>
      <c r="BR3" s="51"/>
      <c r="BS3" s="51"/>
      <c r="BT3" s="51"/>
      <c r="BU3" s="51"/>
      <c r="BV3" s="51"/>
      <c r="BW3" s="51"/>
      <c r="BX3" s="51"/>
      <c r="BY3" s="51"/>
      <c r="BZ3" s="51"/>
      <c r="CA3" s="51"/>
      <c r="CB3" s="51"/>
      <c r="CC3" s="51"/>
      <c r="CD3" s="51"/>
      <c r="CE3" s="51"/>
      <c r="CF3" s="51"/>
      <c r="CG3" s="51"/>
      <c r="CH3" s="51"/>
      <c r="CI3" s="51"/>
      <c r="CJ3" s="51"/>
      <c r="CK3" s="51"/>
      <c r="CL3" s="51"/>
      <c r="CM3" s="51"/>
      <c r="CN3" s="43"/>
      <c r="CO3" s="51"/>
      <c r="CP3" s="51"/>
      <c r="CQ3" s="51"/>
      <c r="CR3" s="51"/>
      <c r="CS3" s="51"/>
      <c r="CT3" s="51"/>
      <c r="CU3" s="51"/>
      <c r="CV3" s="90"/>
      <c r="CW3" s="12"/>
      <c r="CX3" s="25" t="s">
        <v>269</v>
      </c>
      <c r="DH3" s="18"/>
    </row>
    <row r="4" spans="1:182" ht="15" customHeight="1" x14ac:dyDescent="0.25">
      <c r="B4" s="32" t="s">
        <v>67</v>
      </c>
      <c r="C4" s="527"/>
      <c r="D4" s="528"/>
      <c r="E4" s="527"/>
      <c r="F4" s="528"/>
      <c r="G4" s="527"/>
      <c r="H4" s="528"/>
      <c r="I4" s="531"/>
      <c r="J4" s="531"/>
      <c r="K4" s="11" t="str">
        <f>IF(AND(NOT(ISNUMBER(C4)),NOT(ISNUMBER(G4)),NOT(ISNUMBER(E4)),NOT(ISNUMBER(I4))),"BLANK","EQ")</f>
        <v>BLANK</v>
      </c>
      <c r="L4" s="48"/>
      <c r="M4" s="30" t="s">
        <v>444</v>
      </c>
      <c r="N4" s="30"/>
      <c r="O4" s="30"/>
      <c r="P4" s="30"/>
      <c r="Q4" s="30"/>
      <c r="R4" s="30"/>
      <c r="S4" s="30"/>
      <c r="T4" s="30"/>
      <c r="U4" s="30"/>
      <c r="V4" s="30"/>
      <c r="W4" s="30"/>
      <c r="X4" s="30"/>
      <c r="Y4" s="30"/>
      <c r="Z4" s="30"/>
      <c r="AA4" s="30"/>
      <c r="AC4" s="12"/>
      <c r="AE4" s="421" t="s">
        <v>1462</v>
      </c>
      <c r="AF4" s="446"/>
      <c r="AG4" s="446"/>
      <c r="AH4" s="446"/>
      <c r="AI4" s="446"/>
      <c r="AJ4" s="446"/>
      <c r="AK4" s="446"/>
      <c r="AL4" s="446"/>
      <c r="AM4" s="446"/>
      <c r="AN4" s="447"/>
      <c r="AO4" s="42"/>
      <c r="AP4" s="42"/>
      <c r="AQ4" s="42"/>
      <c r="AR4" s="42"/>
      <c r="AS4" s="42"/>
      <c r="AT4" s="42"/>
      <c r="AU4" s="42"/>
      <c r="AV4" s="42"/>
      <c r="AW4" s="42"/>
      <c r="AX4" s="42"/>
      <c r="AY4" s="42"/>
      <c r="AZ4" s="42"/>
      <c r="BA4" s="42"/>
      <c r="BB4" s="41"/>
      <c r="BC4" s="42"/>
      <c r="BD4" s="42"/>
      <c r="BE4" s="42"/>
      <c r="BF4" s="42"/>
      <c r="BG4" s="42"/>
      <c r="BH4" s="42"/>
      <c r="BI4" s="42"/>
      <c r="BJ4" s="42"/>
      <c r="BK4" s="42"/>
      <c r="BL4" s="42"/>
      <c r="BM4" s="42"/>
      <c r="BN4" s="42"/>
      <c r="BO4" s="42"/>
      <c r="BP4" s="41"/>
      <c r="BQ4" s="51"/>
      <c r="BR4" s="51"/>
      <c r="BS4" s="51"/>
      <c r="BT4" s="51"/>
      <c r="BU4" s="51"/>
      <c r="BV4" s="51"/>
      <c r="BW4" s="51"/>
      <c r="BX4" s="51"/>
      <c r="BY4" s="51"/>
      <c r="BZ4" s="51"/>
      <c r="CA4" s="51"/>
      <c r="CB4" s="51"/>
      <c r="CC4" s="51"/>
      <c r="CD4" s="51"/>
      <c r="CE4" s="51"/>
      <c r="CF4" s="51"/>
      <c r="CG4" s="51"/>
      <c r="CH4" s="51"/>
      <c r="CI4" s="51"/>
      <c r="CJ4" s="51"/>
      <c r="CK4" s="51"/>
      <c r="CL4" s="51"/>
      <c r="CM4" s="51"/>
      <c r="CN4" s="43"/>
      <c r="CO4" s="51"/>
      <c r="CP4" s="51"/>
      <c r="CQ4" s="51"/>
      <c r="CR4" s="51"/>
      <c r="CS4" s="51"/>
      <c r="CT4" s="51"/>
      <c r="CU4" s="51"/>
      <c r="CV4" s="90"/>
      <c r="CW4" s="12"/>
      <c r="CX4" s="25" t="s">
        <v>270</v>
      </c>
      <c r="DH4" s="18"/>
    </row>
    <row r="5" spans="1:182" ht="15" customHeight="1" x14ac:dyDescent="0.25">
      <c r="B5" s="32" t="s">
        <v>8</v>
      </c>
      <c r="C5" s="529"/>
      <c r="D5" s="529"/>
      <c r="E5" s="529"/>
      <c r="F5" s="529"/>
      <c r="G5" s="529"/>
      <c r="H5" s="530"/>
      <c r="I5" s="530"/>
      <c r="J5" s="530"/>
      <c r="K5" s="11" t="str">
        <f>IF(C5="","BLANK","EQ")</f>
        <v>BLANK</v>
      </c>
      <c r="L5" s="48"/>
      <c r="M5" s="30" t="s">
        <v>455</v>
      </c>
      <c r="N5" s="30"/>
      <c r="O5" s="30"/>
      <c r="P5" s="30"/>
      <c r="Q5" s="30"/>
      <c r="R5" s="30"/>
      <c r="S5" s="30"/>
      <c r="T5" s="30"/>
      <c r="U5" s="30"/>
      <c r="V5" s="30"/>
      <c r="W5" s="30"/>
      <c r="X5" s="30"/>
      <c r="Y5" s="30"/>
      <c r="Z5" s="30"/>
      <c r="AA5" s="30"/>
      <c r="AC5" s="12"/>
      <c r="AE5" s="158" t="s">
        <v>1463</v>
      </c>
      <c r="AF5" s="441"/>
      <c r="AG5" s="441"/>
      <c r="AH5" s="441"/>
      <c r="AI5" s="441"/>
      <c r="AJ5" s="441"/>
      <c r="AK5" s="441"/>
      <c r="AL5" s="441"/>
      <c r="AM5" s="441"/>
      <c r="AN5" s="442"/>
      <c r="AO5" s="42"/>
      <c r="AP5" s="42"/>
      <c r="AQ5" s="42"/>
      <c r="AR5" s="42"/>
      <c r="AS5" s="42"/>
      <c r="AT5" s="42"/>
      <c r="AU5" s="42"/>
      <c r="AV5" s="42"/>
      <c r="AW5" s="42"/>
      <c r="AX5" s="42"/>
      <c r="AY5" s="42"/>
      <c r="AZ5" s="42"/>
      <c r="BA5" s="42"/>
      <c r="BB5" s="41"/>
      <c r="BC5" s="42"/>
      <c r="BD5" s="42"/>
      <c r="BE5" s="42"/>
      <c r="BF5" s="42"/>
      <c r="BG5" s="42"/>
      <c r="BH5" s="42"/>
      <c r="BI5" s="42"/>
      <c r="BJ5" s="42"/>
      <c r="BK5" s="42"/>
      <c r="BL5" s="42"/>
      <c r="BM5" s="42"/>
      <c r="BN5" s="42"/>
      <c r="BO5" s="42"/>
      <c r="BP5" s="41"/>
      <c r="BQ5" s="51"/>
      <c r="BR5" s="51"/>
      <c r="BS5" s="51"/>
      <c r="BT5" s="51"/>
      <c r="BU5" s="51"/>
      <c r="BV5" s="51"/>
      <c r="BW5" s="51"/>
      <c r="BX5" s="51"/>
      <c r="BY5" s="51"/>
      <c r="BZ5" s="51"/>
      <c r="CA5" s="51"/>
      <c r="CB5" s="51"/>
      <c r="CC5" s="51"/>
      <c r="CD5" s="51"/>
      <c r="CE5" s="51"/>
      <c r="CF5" s="51"/>
      <c r="CG5" s="51"/>
      <c r="CH5" s="51"/>
      <c r="CI5" s="51"/>
      <c r="CJ5" s="51"/>
      <c r="CK5" s="51"/>
      <c r="CL5" s="51"/>
      <c r="CM5" s="51"/>
      <c r="CN5" s="43"/>
      <c r="CO5" s="51"/>
      <c r="CP5" s="51"/>
      <c r="CQ5" s="51"/>
      <c r="CR5" s="51"/>
      <c r="CS5" s="51"/>
      <c r="CT5" s="51"/>
      <c r="CU5" s="51"/>
      <c r="CV5" s="90"/>
      <c r="CW5" s="12"/>
      <c r="CX5" s="25" t="s">
        <v>269</v>
      </c>
      <c r="DH5" s="18"/>
    </row>
    <row r="6" spans="1:182" ht="15" customHeight="1" x14ac:dyDescent="0.25">
      <c r="B6" s="32" t="s">
        <v>5</v>
      </c>
      <c r="C6" s="529"/>
      <c r="D6" s="529"/>
      <c r="E6" s="529"/>
      <c r="F6" s="529"/>
      <c r="G6" s="529"/>
      <c r="H6" s="529"/>
      <c r="I6" s="529"/>
      <c r="J6" s="529"/>
      <c r="K6" s="11" t="str">
        <f>IF(C6="","BLANK","EQ")</f>
        <v>BLANK</v>
      </c>
      <c r="L6" s="48"/>
      <c r="M6" s="30" t="s">
        <v>379</v>
      </c>
      <c r="N6" s="22"/>
      <c r="O6" s="22"/>
      <c r="P6" s="22"/>
      <c r="Q6" s="22"/>
      <c r="R6" s="22"/>
      <c r="S6" s="22"/>
      <c r="T6" s="22"/>
      <c r="U6" s="22"/>
      <c r="V6" s="22"/>
      <c r="W6" s="22"/>
      <c r="X6" s="22"/>
      <c r="Y6" s="22"/>
      <c r="Z6" s="22"/>
      <c r="AA6" s="22"/>
      <c r="AC6" s="12"/>
      <c r="AE6" s="170" t="s">
        <v>1464</v>
      </c>
      <c r="AF6" s="450"/>
      <c r="AG6" s="450"/>
      <c r="AH6" s="450"/>
      <c r="AI6" s="450"/>
      <c r="AJ6" s="450"/>
      <c r="AK6" s="450"/>
      <c r="AL6" s="450"/>
      <c r="AM6" s="450"/>
      <c r="AN6" s="453"/>
      <c r="AO6" s="42"/>
      <c r="AP6" s="42"/>
      <c r="AQ6" s="42"/>
      <c r="AR6" s="42"/>
      <c r="AS6" s="42"/>
      <c r="AT6" s="42"/>
      <c r="AU6" s="42"/>
      <c r="AV6" s="42"/>
      <c r="AW6" s="42"/>
      <c r="AX6" s="42"/>
      <c r="AY6" s="42"/>
      <c r="AZ6" s="42"/>
      <c r="BA6" s="42"/>
      <c r="BB6" s="41"/>
      <c r="BC6" s="42"/>
      <c r="BD6" s="42"/>
      <c r="BE6" s="42"/>
      <c r="BF6" s="42"/>
      <c r="BG6" s="42"/>
      <c r="BH6" s="42"/>
      <c r="BI6" s="42"/>
      <c r="BJ6" s="42"/>
      <c r="BK6" s="42"/>
      <c r="BL6" s="42"/>
      <c r="BM6" s="42"/>
      <c r="BN6" s="42"/>
      <c r="BO6" s="42"/>
      <c r="BP6" s="41"/>
      <c r="BQ6" s="51"/>
      <c r="BR6" s="51"/>
      <c r="BS6" s="51"/>
      <c r="BT6" s="51"/>
      <c r="BU6" s="51"/>
      <c r="BV6" s="51"/>
      <c r="BW6" s="51"/>
      <c r="BX6" s="51"/>
      <c r="BY6" s="51"/>
      <c r="BZ6" s="51"/>
      <c r="CA6" s="51"/>
      <c r="CB6" s="51"/>
      <c r="CC6" s="51"/>
      <c r="CD6" s="51"/>
      <c r="CE6" s="51"/>
      <c r="CF6" s="51"/>
      <c r="CG6" s="51"/>
      <c r="CH6" s="51"/>
      <c r="CI6" s="51"/>
      <c r="CJ6" s="51"/>
      <c r="CK6" s="51"/>
      <c r="CL6" s="51"/>
      <c r="CM6" s="51"/>
      <c r="CN6" s="43"/>
      <c r="CO6" s="51"/>
      <c r="CP6" s="51"/>
      <c r="CQ6" s="51"/>
      <c r="CR6" s="51"/>
      <c r="CS6" s="51"/>
      <c r="CT6" s="51"/>
      <c r="CU6" s="51"/>
      <c r="CV6" s="90"/>
      <c r="CW6" s="12"/>
      <c r="DH6" s="18"/>
    </row>
    <row r="7" spans="1:182" ht="15" customHeight="1" thickBot="1" x14ac:dyDescent="0.3">
      <c r="A7" s="512" t="s">
        <v>2</v>
      </c>
      <c r="B7" s="512"/>
      <c r="C7" s="512" t="s">
        <v>1</v>
      </c>
      <c r="D7" s="512"/>
      <c r="E7" s="512" t="s">
        <v>120</v>
      </c>
      <c r="F7" s="512"/>
      <c r="G7" s="532" t="s">
        <v>117</v>
      </c>
      <c r="H7" s="532"/>
      <c r="I7" s="532"/>
      <c r="J7" s="532"/>
      <c r="K7" s="11" t="s">
        <v>48</v>
      </c>
      <c r="L7" s="48"/>
      <c r="M7" s="33"/>
      <c r="AC7" s="12"/>
      <c r="AE7" s="424"/>
      <c r="AF7" s="441"/>
      <c r="AG7" s="441"/>
      <c r="AH7" s="441"/>
      <c r="AI7" s="441"/>
      <c r="AJ7" s="441"/>
      <c r="AK7" s="441"/>
      <c r="AL7" s="441"/>
      <c r="AM7" s="441"/>
      <c r="AN7" s="441"/>
      <c r="AO7" s="42"/>
      <c r="AP7" s="42"/>
      <c r="AQ7" s="42"/>
      <c r="AR7" s="42"/>
      <c r="AS7" s="42"/>
      <c r="AT7" s="42"/>
      <c r="AU7" s="42"/>
      <c r="AV7" s="42"/>
      <c r="AW7" s="42"/>
      <c r="AX7" s="42"/>
      <c r="AY7" s="42"/>
      <c r="AZ7" s="42"/>
      <c r="BA7" s="42"/>
      <c r="BB7" s="41"/>
      <c r="BC7" s="42"/>
      <c r="BD7" s="42"/>
      <c r="BE7" s="42"/>
      <c r="BF7" s="42"/>
      <c r="BG7" s="42"/>
      <c r="BH7" s="42"/>
      <c r="BI7" s="42"/>
      <c r="BJ7" s="42"/>
      <c r="BK7" s="42"/>
      <c r="BL7" s="42"/>
      <c r="BM7" s="42"/>
      <c r="BN7" s="42"/>
      <c r="BO7" s="42"/>
      <c r="BP7" s="41"/>
      <c r="BQ7" s="51"/>
      <c r="BR7" s="51"/>
      <c r="BS7" s="51"/>
      <c r="BT7" s="51"/>
      <c r="BU7" s="51"/>
      <c r="BV7" s="51"/>
      <c r="BW7" s="51"/>
      <c r="BX7" s="51"/>
      <c r="BY7" s="51"/>
      <c r="BZ7" s="51"/>
      <c r="CA7" s="51"/>
      <c r="CB7" s="51"/>
      <c r="CC7" s="51"/>
      <c r="CD7" s="51"/>
      <c r="CE7" s="51"/>
      <c r="CF7" s="51"/>
      <c r="CG7" s="51"/>
      <c r="CH7" s="51"/>
      <c r="CI7" s="51"/>
      <c r="CJ7" s="51"/>
      <c r="CK7" s="51"/>
      <c r="CL7" s="51"/>
      <c r="CM7" s="51"/>
      <c r="CN7" s="43"/>
      <c r="CO7" s="51"/>
      <c r="CP7" s="51"/>
      <c r="CQ7" s="51"/>
      <c r="CR7" s="51"/>
      <c r="CS7" s="51"/>
      <c r="CT7" s="51"/>
      <c r="CU7" s="51"/>
      <c r="CV7" s="90"/>
      <c r="CW7" s="12"/>
      <c r="CX7" s="543" t="s">
        <v>204</v>
      </c>
      <c r="CY7" s="543"/>
      <c r="CZ7" s="543"/>
      <c r="DA7" s="543"/>
      <c r="DB7" s="543"/>
      <c r="DC7" s="543"/>
      <c r="DD7" s="543"/>
      <c r="DE7" s="543"/>
      <c r="DF7" s="543"/>
      <c r="DG7" s="543"/>
      <c r="DH7" s="44"/>
    </row>
    <row r="8" spans="1:182" ht="15" customHeight="1" thickBot="1" x14ac:dyDescent="0.3">
      <c r="A8" s="539"/>
      <c r="B8" s="539"/>
      <c r="C8" s="544"/>
      <c r="D8" s="544"/>
      <c r="E8" s="509" t="s">
        <v>509</v>
      </c>
      <c r="F8" s="511"/>
      <c r="G8" s="509" t="s">
        <v>509</v>
      </c>
      <c r="H8" s="510"/>
      <c r="I8" s="510"/>
      <c r="J8" s="511"/>
      <c r="K8" s="11" t="str">
        <f>IF(OR(E8="Other Equivalence",G8="EV - Other Equivalence"),"REJECT",
IF(OR(A8="",C8="",G8="Select Drop Down",E8="Select Drop Down"),"BLANK","EQ"))</f>
        <v>BLANK</v>
      </c>
      <c r="L8" s="48"/>
      <c r="M8" s="106" t="s">
        <v>388</v>
      </c>
      <c r="R8" s="106" t="s">
        <v>387</v>
      </c>
      <c r="V8" s="12" t="s">
        <v>327</v>
      </c>
      <c r="W8" s="35" t="s">
        <v>1335</v>
      </c>
      <c r="AC8" s="12"/>
      <c r="AE8" s="421" t="s">
        <v>1474</v>
      </c>
      <c r="AF8" s="448"/>
      <c r="AG8" s="448"/>
      <c r="AH8" s="448"/>
      <c r="AI8" s="448"/>
      <c r="AJ8" s="448"/>
      <c r="AK8" s="448"/>
      <c r="AL8" s="448"/>
      <c r="AM8" s="448"/>
      <c r="AN8" s="449"/>
      <c r="AO8" s="42"/>
      <c r="AP8" s="42"/>
      <c r="AQ8" s="42"/>
      <c r="AR8" s="42"/>
      <c r="AS8" s="42"/>
      <c r="AT8" s="42"/>
      <c r="AU8" s="42"/>
      <c r="AV8" s="42"/>
      <c r="AW8" s="42"/>
      <c r="AX8" s="42"/>
      <c r="AY8" s="42"/>
      <c r="AZ8" s="42"/>
      <c r="BA8" s="42"/>
      <c r="BB8" s="41"/>
      <c r="BC8" s="42"/>
      <c r="BD8" s="42"/>
      <c r="BE8" s="42"/>
      <c r="BF8" s="42"/>
      <c r="BG8" s="42"/>
      <c r="BH8" s="42"/>
      <c r="BI8" s="42"/>
      <c r="BJ8" s="42"/>
      <c r="BK8" s="42"/>
      <c r="BL8" s="42"/>
      <c r="BM8" s="42"/>
      <c r="BN8" s="42"/>
      <c r="BO8" s="42"/>
      <c r="BP8" s="41"/>
      <c r="BQ8" s="51"/>
      <c r="BR8" s="51"/>
      <c r="BS8" s="51"/>
      <c r="BT8" s="51"/>
      <c r="BU8" s="51"/>
      <c r="BV8" s="51"/>
      <c r="BW8" s="51"/>
      <c r="BX8" s="51"/>
      <c r="BY8" s="51"/>
      <c r="BZ8" s="51"/>
      <c r="CA8" s="51"/>
      <c r="CB8" s="51"/>
      <c r="CC8" s="51"/>
      <c r="CD8" s="51"/>
      <c r="CE8" s="51"/>
      <c r="CF8" s="51"/>
      <c r="CG8" s="51"/>
      <c r="CH8" s="51"/>
      <c r="CI8" s="51"/>
      <c r="CJ8" s="51"/>
      <c r="CK8" s="51"/>
      <c r="CL8" s="51"/>
      <c r="CM8" s="51"/>
      <c r="CN8" s="43"/>
      <c r="CO8" s="51"/>
      <c r="CP8" s="51"/>
      <c r="CQ8" s="51"/>
      <c r="CR8" s="51"/>
      <c r="CS8" s="51"/>
      <c r="CT8" s="51"/>
      <c r="CU8" s="51"/>
      <c r="CV8" s="90"/>
      <c r="CW8" s="12"/>
      <c r="CX8" s="543"/>
      <c r="CY8" s="543"/>
      <c r="CZ8" s="543"/>
      <c r="DA8" s="543"/>
      <c r="DB8" s="543"/>
      <c r="DC8" s="543"/>
      <c r="DD8" s="543"/>
      <c r="DE8" s="543"/>
      <c r="DF8" s="543"/>
      <c r="DG8" s="543"/>
      <c r="DH8" s="60"/>
    </row>
    <row r="9" spans="1:182" ht="15" customHeight="1" thickBot="1" x14ac:dyDescent="0.3">
      <c r="B9" s="105"/>
      <c r="C9" s="105"/>
      <c r="D9" s="105"/>
      <c r="F9" s="105" t="str">
        <f>IF(E8="Other Equivalence","FILL OUT THE MONOCOQUE/HYBRID/ALUMINUM SES.",IF(G8="EV - Other Equivalence","COMPOSITE BATTERY CONTAINERS REQUIRE COMPOSITE TESTING + MONOCOQUE SES",""))</f>
        <v/>
      </c>
      <c r="G9" s="105"/>
      <c r="H9" s="105"/>
      <c r="I9" s="105"/>
      <c r="J9" s="105"/>
      <c r="K9" s="11" t="str">
        <f>IF(K8="REJECT",K8,"")</f>
        <v/>
      </c>
      <c r="L9" s="48"/>
      <c r="M9" s="78"/>
      <c r="N9" s="61" t="s">
        <v>250</v>
      </c>
      <c r="O9" s="62"/>
      <c r="P9" s="62"/>
      <c r="Q9" s="62"/>
      <c r="R9" s="62"/>
      <c r="S9" s="62"/>
      <c r="T9" s="62"/>
      <c r="U9" s="62"/>
      <c r="V9" s="62"/>
      <c r="W9" s="62"/>
      <c r="X9" s="62"/>
      <c r="Y9" s="62"/>
      <c r="Z9" s="62"/>
      <c r="AA9" s="62"/>
      <c r="AC9" s="12"/>
      <c r="AE9" s="424"/>
      <c r="AF9" s="443"/>
      <c r="AG9" s="443"/>
      <c r="AH9" s="443"/>
      <c r="AI9" s="443"/>
      <c r="AJ9" s="443"/>
      <c r="AK9" s="443"/>
      <c r="AL9" s="443"/>
      <c r="AM9" s="443"/>
      <c r="AN9" s="443"/>
      <c r="AO9" s="391"/>
      <c r="AP9" s="391"/>
      <c r="AQ9" s="391"/>
      <c r="AR9" s="391"/>
      <c r="AS9" s="10"/>
      <c r="AT9" s="10"/>
      <c r="AU9" s="10" t="s">
        <v>45</v>
      </c>
      <c r="AV9" s="391"/>
      <c r="AW9" s="391"/>
      <c r="AX9" s="391"/>
      <c r="AY9" s="391"/>
      <c r="AZ9" s="391"/>
      <c r="BA9" s="42"/>
      <c r="BB9" s="41"/>
      <c r="BC9" s="42"/>
      <c r="BD9" s="507" t="s">
        <v>46</v>
      </c>
      <c r="BE9" s="507"/>
      <c r="BF9" s="507"/>
      <c r="BG9" s="507"/>
      <c r="BH9" s="507"/>
      <c r="BI9" s="507"/>
      <c r="BJ9" s="507"/>
      <c r="BK9" s="507"/>
      <c r="BL9" s="507"/>
      <c r="BM9" s="507"/>
      <c r="BN9" s="507"/>
      <c r="BO9" s="42"/>
      <c r="BP9" s="41"/>
      <c r="BQ9" s="51"/>
      <c r="BR9" s="10"/>
      <c r="BS9" s="10"/>
      <c r="BT9" s="10"/>
      <c r="BU9" s="10"/>
      <c r="BV9" s="10"/>
      <c r="BW9" s="10"/>
      <c r="BX9" s="10"/>
      <c r="BY9" s="10"/>
      <c r="BZ9" s="10"/>
      <c r="CA9" s="10"/>
      <c r="CB9" s="10"/>
      <c r="CC9" s="10"/>
      <c r="CD9" s="10"/>
      <c r="CE9" s="10"/>
      <c r="CF9" s="10"/>
      <c r="CG9" s="10"/>
      <c r="CH9" s="10"/>
      <c r="CI9" s="10"/>
      <c r="CJ9" s="10"/>
      <c r="CK9" s="10"/>
      <c r="CL9" s="10"/>
      <c r="CM9" s="51"/>
      <c r="CN9" s="43"/>
      <c r="CO9" s="10"/>
      <c r="CP9" s="10"/>
      <c r="CQ9" s="10"/>
      <c r="CR9" s="10"/>
      <c r="CS9" s="10"/>
      <c r="CT9" s="10"/>
      <c r="CU9" s="10"/>
      <c r="CV9" s="85"/>
      <c r="CW9" s="12"/>
      <c r="CX9" s="543"/>
      <c r="CY9" s="543"/>
      <c r="CZ9" s="543"/>
      <c r="DA9" s="543"/>
      <c r="DB9" s="543"/>
      <c r="DC9" s="543"/>
      <c r="DD9" s="543"/>
      <c r="DE9" s="543"/>
      <c r="DF9" s="543"/>
      <c r="DG9" s="543"/>
      <c r="DH9" s="60"/>
    </row>
    <row r="10" spans="1:182" ht="15" customHeight="1" thickBot="1" x14ac:dyDescent="0.3">
      <c r="A10" s="506" t="s">
        <v>126</v>
      </c>
      <c r="B10" s="506"/>
      <c r="C10" s="506"/>
      <c r="D10" s="506" t="s">
        <v>6</v>
      </c>
      <c r="E10" s="506"/>
      <c r="F10" s="506"/>
      <c r="G10" s="506"/>
      <c r="H10" s="506"/>
      <c r="I10" s="506"/>
      <c r="J10" s="506" t="str">
        <f ca="1">IF(OR(A18="EQ",A18="CHECK"),"YES","NO")</f>
        <v>NO</v>
      </c>
      <c r="K10" s="506"/>
      <c r="L10" s="22"/>
      <c r="M10" s="522" t="s">
        <v>116</v>
      </c>
      <c r="N10" s="523"/>
      <c r="O10" s="523"/>
      <c r="P10" s="523"/>
      <c r="Q10" s="523"/>
      <c r="R10" s="523"/>
      <c r="S10" s="523"/>
      <c r="T10" s="523"/>
      <c r="U10" s="523"/>
      <c r="V10" s="523"/>
      <c r="W10" s="523"/>
      <c r="X10" s="523"/>
      <c r="Y10" s="523"/>
      <c r="Z10" s="523"/>
      <c r="AA10" s="523"/>
      <c r="AC10" s="13"/>
      <c r="AE10" s="421" t="s">
        <v>1465</v>
      </c>
      <c r="AF10" s="446"/>
      <c r="AG10" s="448"/>
      <c r="AH10" s="448"/>
      <c r="AI10" s="448"/>
      <c r="AJ10" s="448"/>
      <c r="AK10" s="448"/>
      <c r="AL10" s="448"/>
      <c r="AM10" s="448"/>
      <c r="AN10" s="449"/>
      <c r="AO10" s="391"/>
      <c r="AP10" s="391"/>
      <c r="AQ10" s="391"/>
      <c r="AR10" s="391"/>
      <c r="AS10" s="10"/>
      <c r="AT10" s="10"/>
      <c r="AU10" s="10"/>
      <c r="AV10" s="391"/>
      <c r="AW10" s="391"/>
      <c r="AX10" s="391"/>
      <c r="AY10" s="391"/>
      <c r="AZ10" s="391"/>
      <c r="BA10" s="42"/>
      <c r="BB10" s="41"/>
      <c r="BC10" s="42"/>
      <c r="BD10" s="507"/>
      <c r="BE10" s="507"/>
      <c r="BF10" s="507"/>
      <c r="BG10" s="507"/>
      <c r="BH10" s="507"/>
      <c r="BI10" s="507"/>
      <c r="BJ10" s="507"/>
      <c r="BK10" s="507"/>
      <c r="BL10" s="507"/>
      <c r="BM10" s="507"/>
      <c r="BN10" s="507"/>
      <c r="BO10" s="42"/>
      <c r="BP10" s="41"/>
      <c r="BQ10" s="51"/>
      <c r="BR10" s="10"/>
      <c r="BS10" s="10"/>
      <c r="BT10" s="10"/>
      <c r="BU10" s="10"/>
      <c r="BV10" s="10"/>
      <c r="BW10" s="507" t="s">
        <v>276</v>
      </c>
      <c r="BX10" s="507"/>
      <c r="BY10" s="507"/>
      <c r="BZ10" s="507"/>
      <c r="CA10" s="507"/>
      <c r="CB10" s="507"/>
      <c r="CC10" s="507"/>
      <c r="CD10" s="507"/>
      <c r="CE10" s="507"/>
      <c r="CF10" s="507"/>
      <c r="CG10" s="507"/>
      <c r="CH10" s="507"/>
      <c r="CI10" s="507"/>
      <c r="CJ10" s="507"/>
      <c r="CK10" s="507"/>
      <c r="CL10" s="507"/>
      <c r="CM10" s="507"/>
      <c r="CN10" s="507"/>
      <c r="CO10" s="507"/>
      <c r="CP10" s="507"/>
      <c r="CQ10" s="507"/>
      <c r="CR10" s="10"/>
      <c r="CS10" s="10"/>
      <c r="CT10" s="10"/>
      <c r="CU10" s="10"/>
      <c r="CV10" s="85"/>
      <c r="CW10" s="12"/>
      <c r="CX10" s="543"/>
      <c r="CY10" s="543"/>
      <c r="CZ10" s="543"/>
      <c r="DA10" s="543"/>
      <c r="DB10" s="543"/>
      <c r="DC10" s="543"/>
      <c r="DD10" s="543"/>
      <c r="DE10" s="543"/>
      <c r="DF10" s="543"/>
      <c r="DG10" s="543"/>
      <c r="DH10" s="60"/>
    </row>
    <row r="11" spans="1:182" ht="15" customHeight="1" x14ac:dyDescent="0.25">
      <c r="A11" s="506"/>
      <c r="B11" s="506"/>
      <c r="C11" s="506"/>
      <c r="D11" s="506"/>
      <c r="E11" s="506"/>
      <c r="F11" s="506"/>
      <c r="G11" s="506"/>
      <c r="H11" s="506"/>
      <c r="I11" s="506"/>
      <c r="J11" s="506"/>
      <c r="K11" s="506"/>
      <c r="L11" s="22"/>
      <c r="M11" s="30" t="s">
        <v>122</v>
      </c>
      <c r="N11" s="30"/>
      <c r="O11" s="30"/>
      <c r="P11" s="30"/>
      <c r="Q11" s="30"/>
      <c r="R11" s="30"/>
      <c r="S11" s="30"/>
      <c r="T11" s="30"/>
      <c r="U11" s="30"/>
      <c r="V11" s="49" t="s">
        <v>118</v>
      </c>
      <c r="W11" s="49" t="s">
        <v>48</v>
      </c>
      <c r="X11" s="49" t="s">
        <v>123</v>
      </c>
      <c r="Y11" s="49" t="s">
        <v>124</v>
      </c>
      <c r="Z11" s="49" t="s">
        <v>91</v>
      </c>
      <c r="AA11" s="30"/>
      <c r="AC11" s="13"/>
      <c r="AE11" s="158" t="s">
        <v>1466</v>
      </c>
      <c r="AF11" s="441"/>
      <c r="AG11" s="443"/>
      <c r="AH11" s="443"/>
      <c r="AI11" s="443"/>
      <c r="AJ11" s="443"/>
      <c r="AK11" s="443"/>
      <c r="AL11" s="443"/>
      <c r="AM11" s="443"/>
      <c r="AN11" s="444"/>
      <c r="AO11" s="391"/>
      <c r="AP11" s="391"/>
      <c r="AQ11" s="391"/>
      <c r="AR11" s="391"/>
      <c r="AS11" s="177"/>
      <c r="AT11" s="10" t="s">
        <v>35</v>
      </c>
      <c r="AU11" s="177"/>
      <c r="AV11" s="391"/>
      <c r="AW11" s="391"/>
      <c r="AX11" s="391"/>
      <c r="AY11" s="391"/>
      <c r="AZ11" s="42"/>
      <c r="BA11" s="42"/>
      <c r="BB11" s="41"/>
      <c r="BC11" s="42"/>
      <c r="BD11" s="42"/>
      <c r="BE11" s="507" t="s">
        <v>35</v>
      </c>
      <c r="BF11" s="507"/>
      <c r="BG11" s="507"/>
      <c r="BH11" s="507"/>
      <c r="BI11" s="507"/>
      <c r="BJ11" s="507"/>
      <c r="BK11" s="507"/>
      <c r="BL11" s="507"/>
      <c r="BM11" s="507"/>
      <c r="BN11" s="42"/>
      <c r="BO11" s="42"/>
      <c r="BP11" s="41"/>
      <c r="BQ11" s="51"/>
      <c r="BR11" s="51"/>
      <c r="BS11" s="51"/>
      <c r="BT11" s="51"/>
      <c r="BU11" s="51"/>
      <c r="BV11" s="51"/>
      <c r="BW11" s="507"/>
      <c r="BX11" s="507"/>
      <c r="BY11" s="507"/>
      <c r="BZ11" s="507"/>
      <c r="CA11" s="507"/>
      <c r="CB11" s="507"/>
      <c r="CC11" s="507"/>
      <c r="CD11" s="507"/>
      <c r="CE11" s="507"/>
      <c r="CF11" s="507"/>
      <c r="CG11" s="507"/>
      <c r="CH11" s="507"/>
      <c r="CI11" s="507"/>
      <c r="CJ11" s="507"/>
      <c r="CK11" s="507"/>
      <c r="CL11" s="507"/>
      <c r="CM11" s="507"/>
      <c r="CN11" s="507"/>
      <c r="CO11" s="507"/>
      <c r="CP11" s="507"/>
      <c r="CQ11" s="507"/>
      <c r="CR11" s="10"/>
      <c r="CS11" s="10"/>
      <c r="CT11" s="10"/>
      <c r="CU11" s="10"/>
      <c r="CV11" s="85"/>
      <c r="CW11" s="12"/>
      <c r="CX11" s="543"/>
      <c r="CY11" s="543"/>
      <c r="CZ11" s="543"/>
      <c r="DA11" s="543"/>
      <c r="DB11" s="543"/>
      <c r="DC11" s="543"/>
      <c r="DD11" s="543"/>
      <c r="DE11" s="543"/>
      <c r="DF11" s="543"/>
      <c r="DG11" s="543"/>
      <c r="DH11" s="60"/>
    </row>
    <row r="12" spans="1:182" ht="15" customHeight="1" x14ac:dyDescent="0.25">
      <c r="B12" s="34" t="s">
        <v>1338</v>
      </c>
      <c r="C12" s="11" t="str">
        <f>IF(OR(COUNTIF(K1:K8,"BLANK"),COUNTIF(J56:EA57,"BLANK")),"BLANK",
IF(OR(COUNTIF(K1:K9,"REJECT"),COUNTIF(J56:EA57,"REJECT")),"REJECT",
IF(COUNTIF(J56:EA57,"CHECK"),"CHECK","EQ")))</f>
        <v>BLANK</v>
      </c>
      <c r="D12" s="63" t="s">
        <v>49</v>
      </c>
      <c r="E12" s="63"/>
      <c r="F12" s="63"/>
      <c r="G12" s="63"/>
      <c r="H12" s="63"/>
      <c r="I12" s="63"/>
      <c r="J12" s="63"/>
      <c r="K12" s="91"/>
      <c r="L12" s="22"/>
      <c r="M12" s="30" t="s">
        <v>12</v>
      </c>
      <c r="AC12" s="64"/>
      <c r="AE12" s="170" t="s">
        <v>1467</v>
      </c>
      <c r="AF12" s="450"/>
      <c r="AG12" s="451"/>
      <c r="AH12" s="451"/>
      <c r="AI12" s="451"/>
      <c r="AJ12" s="451"/>
      <c r="AK12" s="451"/>
      <c r="AL12" s="451"/>
      <c r="AM12" s="451"/>
      <c r="AN12" s="452"/>
      <c r="AO12" s="391"/>
      <c r="AP12" s="391"/>
      <c r="AQ12" s="391"/>
      <c r="AR12" s="391"/>
      <c r="AS12" s="177"/>
      <c r="AT12" s="10"/>
      <c r="AU12" s="177"/>
      <c r="AV12" s="391"/>
      <c r="AW12" s="391"/>
      <c r="AX12" s="391"/>
      <c r="AY12" s="391"/>
      <c r="AZ12" s="42"/>
      <c r="BA12" s="42"/>
      <c r="BB12" s="41"/>
      <c r="BC12" s="42"/>
      <c r="BD12" s="42"/>
      <c r="BE12" s="507"/>
      <c r="BF12" s="507"/>
      <c r="BG12" s="507"/>
      <c r="BH12" s="507"/>
      <c r="BI12" s="507"/>
      <c r="BJ12" s="507"/>
      <c r="BK12" s="507"/>
      <c r="BL12" s="507"/>
      <c r="BM12" s="507"/>
      <c r="BN12" s="42"/>
      <c r="BO12" s="42"/>
      <c r="BP12" s="4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43"/>
      <c r="CO12" s="10"/>
      <c r="CP12" s="10"/>
      <c r="CQ12" s="10"/>
      <c r="CR12" s="10"/>
      <c r="CS12" s="10"/>
      <c r="CT12" s="10"/>
      <c r="CU12" s="10"/>
      <c r="CV12" s="85"/>
      <c r="CW12" s="12"/>
      <c r="CX12" s="543"/>
      <c r="CY12" s="543"/>
      <c r="CZ12" s="543"/>
      <c r="DA12" s="543"/>
      <c r="DB12" s="543"/>
      <c r="DC12" s="543"/>
      <c r="DD12" s="543"/>
      <c r="DE12" s="543"/>
      <c r="DF12" s="543"/>
      <c r="DG12" s="543"/>
    </row>
    <row r="13" spans="1:182" ht="15" customHeight="1" x14ac:dyDescent="0.25">
      <c r="A13" s="64"/>
      <c r="B13" s="34" t="s">
        <v>458</v>
      </c>
      <c r="C13" s="11" t="str">
        <f ca="1">BS148</f>
        <v>BLANK</v>
      </c>
      <c r="D13" s="42" t="s">
        <v>47</v>
      </c>
      <c r="E13" s="42"/>
      <c r="F13" s="42"/>
      <c r="G13" s="42"/>
      <c r="H13" s="42"/>
      <c r="I13" s="42"/>
      <c r="J13" s="42"/>
      <c r="K13" s="91"/>
      <c r="L13" s="22"/>
      <c r="AC13" s="64"/>
      <c r="AE13" s="158" t="s">
        <v>1468</v>
      </c>
      <c r="AF13" s="441"/>
      <c r="AG13" s="443"/>
      <c r="AH13" s="443"/>
      <c r="AI13" s="443"/>
      <c r="AJ13" s="443"/>
      <c r="AK13" s="443"/>
      <c r="AL13" s="443"/>
      <c r="AM13" s="443"/>
      <c r="AN13" s="444"/>
      <c r="AO13" s="391"/>
      <c r="AP13" s="391"/>
      <c r="AQ13" s="391"/>
      <c r="AR13" s="391"/>
      <c r="AS13" s="177"/>
      <c r="AT13" s="10" t="s">
        <v>36</v>
      </c>
      <c r="AU13" s="177"/>
      <c r="AV13" s="391"/>
      <c r="AW13" s="391"/>
      <c r="AX13" s="391"/>
      <c r="AY13" s="391"/>
      <c r="AZ13" s="42"/>
      <c r="BA13" s="42"/>
      <c r="BB13" s="41"/>
      <c r="BC13" s="42"/>
      <c r="BD13" s="42"/>
      <c r="BE13" s="507" t="s">
        <v>36</v>
      </c>
      <c r="BF13" s="507"/>
      <c r="BG13" s="507"/>
      <c r="BH13" s="507"/>
      <c r="BI13" s="507"/>
      <c r="BJ13" s="507"/>
      <c r="BK13" s="507"/>
      <c r="BL13" s="507"/>
      <c r="BM13" s="507"/>
      <c r="BN13" s="42"/>
      <c r="BO13" s="42"/>
      <c r="BP13" s="41"/>
      <c r="BQ13" s="51"/>
      <c r="BR13" s="51"/>
      <c r="BS13" s="51"/>
      <c r="BT13" s="51"/>
      <c r="BU13" s="51"/>
      <c r="BV13" s="51"/>
      <c r="BW13" s="507" t="s">
        <v>44</v>
      </c>
      <c r="BX13" s="507"/>
      <c r="BY13" s="507"/>
      <c r="BZ13" s="507"/>
      <c r="CA13" s="507"/>
      <c r="CB13" s="507"/>
      <c r="CC13" s="507"/>
      <c r="CD13" s="507"/>
      <c r="CE13" s="507"/>
      <c r="CF13" s="507"/>
      <c r="CG13" s="507"/>
      <c r="CH13" s="507"/>
      <c r="CI13" s="507"/>
      <c r="CJ13" s="507"/>
      <c r="CK13" s="507"/>
      <c r="CL13" s="507"/>
      <c r="CM13" s="507"/>
      <c r="CN13" s="507"/>
      <c r="CO13" s="507"/>
      <c r="CP13" s="507"/>
      <c r="CQ13" s="507"/>
      <c r="CR13" s="10"/>
      <c r="CS13" s="10"/>
      <c r="CT13" s="10"/>
      <c r="CU13" s="10"/>
      <c r="CV13" s="85"/>
      <c r="CW13" s="12"/>
      <c r="CX13" s="18"/>
      <c r="CY13" s="18"/>
      <c r="CZ13" s="18"/>
      <c r="DA13" s="18"/>
      <c r="DB13" s="18"/>
      <c r="DC13" s="18"/>
      <c r="DD13" s="18"/>
      <c r="DE13" s="18"/>
      <c r="DF13" s="18"/>
      <c r="DG13" s="18"/>
      <c r="DH13" s="20"/>
    </row>
    <row r="14" spans="1:182" ht="15" customHeight="1" x14ac:dyDescent="0.25">
      <c r="A14" s="64"/>
      <c r="B14" s="34" t="s">
        <v>459</v>
      </c>
      <c r="C14" s="11" t="str">
        <f ca="1">BS150</f>
        <v>BLANK</v>
      </c>
      <c r="D14" s="63" t="s">
        <v>32</v>
      </c>
      <c r="E14" s="63"/>
      <c r="F14" s="63"/>
      <c r="G14" s="63"/>
      <c r="H14" s="63"/>
      <c r="I14" s="63"/>
      <c r="J14" s="63"/>
      <c r="K14" s="91"/>
      <c r="L14" s="22"/>
      <c r="M14" s="65" t="s">
        <v>109</v>
      </c>
      <c r="N14" s="65"/>
      <c r="O14" s="65"/>
      <c r="P14" s="65"/>
      <c r="Q14" s="65"/>
      <c r="R14" s="65"/>
      <c r="S14" s="65"/>
      <c r="T14" s="65"/>
      <c r="U14" s="65"/>
      <c r="V14" s="65"/>
      <c r="W14" s="65"/>
      <c r="X14" s="65"/>
      <c r="Y14" s="65"/>
      <c r="Z14" s="65"/>
      <c r="AA14" s="65"/>
      <c r="AB14" s="2"/>
      <c r="AC14" s="64"/>
      <c r="AE14" s="170" t="s">
        <v>1479</v>
      </c>
      <c r="AF14" s="451"/>
      <c r="AG14" s="451"/>
      <c r="AH14" s="451"/>
      <c r="AI14" s="451"/>
      <c r="AJ14" s="451"/>
      <c r="AK14" s="451"/>
      <c r="AL14" s="451"/>
      <c r="AM14" s="451"/>
      <c r="AN14" s="452"/>
      <c r="AO14" s="391"/>
      <c r="AP14" s="391"/>
      <c r="AQ14" s="391"/>
      <c r="AR14" s="391"/>
      <c r="AS14" s="177"/>
      <c r="AT14" s="10"/>
      <c r="AU14" s="177"/>
      <c r="AV14" s="391"/>
      <c r="AW14" s="391"/>
      <c r="AX14" s="391"/>
      <c r="AY14" s="391"/>
      <c r="AZ14" s="42"/>
      <c r="BA14" s="42"/>
      <c r="BB14" s="41"/>
      <c r="BC14" s="42"/>
      <c r="BD14" s="42"/>
      <c r="BE14" s="507"/>
      <c r="BF14" s="507"/>
      <c r="BG14" s="507"/>
      <c r="BH14" s="507"/>
      <c r="BI14" s="507"/>
      <c r="BJ14" s="507"/>
      <c r="BK14" s="507"/>
      <c r="BL14" s="507"/>
      <c r="BM14" s="507"/>
      <c r="BN14" s="42"/>
      <c r="BO14" s="42"/>
      <c r="BP14" s="41"/>
      <c r="BQ14" s="51"/>
      <c r="BR14" s="51"/>
      <c r="BS14" s="51"/>
      <c r="BT14" s="51"/>
      <c r="BU14" s="51"/>
      <c r="BV14" s="51"/>
      <c r="BW14" s="507"/>
      <c r="BX14" s="507"/>
      <c r="BY14" s="507"/>
      <c r="BZ14" s="507"/>
      <c r="CA14" s="507"/>
      <c r="CB14" s="507"/>
      <c r="CC14" s="507"/>
      <c r="CD14" s="507"/>
      <c r="CE14" s="507"/>
      <c r="CF14" s="507"/>
      <c r="CG14" s="507"/>
      <c r="CH14" s="507"/>
      <c r="CI14" s="507"/>
      <c r="CJ14" s="507"/>
      <c r="CK14" s="507"/>
      <c r="CL14" s="507"/>
      <c r="CM14" s="507"/>
      <c r="CN14" s="507"/>
      <c r="CO14" s="507"/>
      <c r="CP14" s="507"/>
      <c r="CQ14" s="507"/>
      <c r="CR14" s="10"/>
      <c r="CS14" s="10"/>
      <c r="CT14" s="10"/>
      <c r="CU14" s="10"/>
      <c r="CV14" s="85"/>
      <c r="CW14" s="12"/>
      <c r="CX14" s="60" t="s">
        <v>114</v>
      </c>
      <c r="CY14" s="60"/>
      <c r="CZ14" s="60"/>
      <c r="DA14" s="60"/>
      <c r="DB14" s="60"/>
      <c r="DC14" s="60"/>
      <c r="DD14" s="60"/>
      <c r="DE14" s="60"/>
      <c r="DF14" s="60"/>
      <c r="DG14" s="60"/>
    </row>
    <row r="15" spans="1:182" ht="15" customHeight="1" x14ac:dyDescent="0.25">
      <c r="A15" s="64"/>
      <c r="B15" s="34" t="s">
        <v>258</v>
      </c>
      <c r="C15" s="11" t="str">
        <f ca="1">BS152</f>
        <v>BLANK</v>
      </c>
      <c r="D15" s="66" t="s">
        <v>354</v>
      </c>
      <c r="E15" s="66"/>
      <c r="F15" s="66"/>
      <c r="G15" s="66"/>
      <c r="H15" s="66"/>
      <c r="I15" s="66"/>
      <c r="J15" s="66"/>
      <c r="K15" s="92"/>
      <c r="L15" s="48"/>
      <c r="M15" s="23" t="s">
        <v>110</v>
      </c>
      <c r="N15" s="23"/>
      <c r="O15" s="23"/>
      <c r="P15" s="23"/>
      <c r="Q15" s="23"/>
      <c r="R15" s="23"/>
      <c r="S15" s="23"/>
      <c r="T15" s="23"/>
      <c r="U15" s="118"/>
      <c r="V15" s="118" t="s">
        <v>506</v>
      </c>
      <c r="W15" s="23"/>
      <c r="X15" s="23"/>
      <c r="Y15" s="23"/>
      <c r="Z15" s="23"/>
      <c r="AA15" s="23"/>
      <c r="AB15" s="2"/>
      <c r="AC15" s="64"/>
      <c r="AE15" s="424"/>
      <c r="AF15" s="443"/>
      <c r="AG15" s="443"/>
      <c r="AH15" s="443"/>
      <c r="AI15" s="443"/>
      <c r="AJ15" s="443"/>
      <c r="AK15" s="443"/>
      <c r="AL15" s="443"/>
      <c r="AM15" s="443"/>
      <c r="AN15" s="443"/>
      <c r="AO15" s="391"/>
      <c r="AP15" s="391"/>
      <c r="AQ15" s="391"/>
      <c r="AR15" s="391"/>
      <c r="AS15" s="10"/>
      <c r="AT15" s="10"/>
      <c r="AU15" s="10" t="s">
        <v>37</v>
      </c>
      <c r="AV15" s="391"/>
      <c r="AW15" s="391"/>
      <c r="AX15" s="391"/>
      <c r="AY15" s="391"/>
      <c r="AZ15" s="391"/>
      <c r="BA15" s="42"/>
      <c r="BB15" s="41"/>
      <c r="BC15" s="42"/>
      <c r="BD15" s="507" t="s">
        <v>37</v>
      </c>
      <c r="BE15" s="507"/>
      <c r="BF15" s="507"/>
      <c r="BG15" s="507"/>
      <c r="BH15" s="507"/>
      <c r="BI15" s="507"/>
      <c r="BJ15" s="507"/>
      <c r="BK15" s="507"/>
      <c r="BL15" s="507"/>
      <c r="BM15" s="507"/>
      <c r="BN15" s="507"/>
      <c r="BO15" s="42"/>
      <c r="BP15" s="41"/>
      <c r="BQ15" s="51"/>
      <c r="BR15" s="10"/>
      <c r="BS15" s="10"/>
      <c r="BT15" s="10"/>
      <c r="BU15" s="10"/>
      <c r="BV15" s="10"/>
      <c r="BW15" s="10"/>
      <c r="BX15" s="10"/>
      <c r="BY15" s="10"/>
      <c r="BZ15" s="10"/>
      <c r="CA15" s="10"/>
      <c r="CB15" s="10"/>
      <c r="CC15" s="10"/>
      <c r="CD15" s="10"/>
      <c r="CE15" s="10"/>
      <c r="CF15" s="10"/>
      <c r="CG15" s="10"/>
      <c r="CH15" s="10"/>
      <c r="CI15" s="10"/>
      <c r="CJ15" s="10"/>
      <c r="CK15" s="10"/>
      <c r="CL15" s="10"/>
      <c r="CM15" s="51"/>
      <c r="CN15" s="43"/>
      <c r="CO15" s="10"/>
      <c r="CP15" s="10"/>
      <c r="CQ15" s="10"/>
      <c r="CR15" s="10"/>
      <c r="CS15" s="10"/>
      <c r="CT15" s="10"/>
      <c r="CU15" s="10"/>
      <c r="CV15" s="85"/>
      <c r="CW15" s="12"/>
      <c r="CX15" s="60" t="s">
        <v>195</v>
      </c>
      <c r="CY15" s="60"/>
      <c r="CZ15" s="60"/>
      <c r="DA15" s="60"/>
      <c r="DB15" s="60"/>
      <c r="DC15" s="60"/>
      <c r="DD15" s="60" t="s">
        <v>240</v>
      </c>
      <c r="DE15" s="60"/>
      <c r="DF15" s="60"/>
      <c r="DG15" s="60"/>
    </row>
    <row r="16" spans="1:182" ht="15" customHeight="1" x14ac:dyDescent="0.25">
      <c r="A16" s="64"/>
      <c r="B16" s="34" t="s">
        <v>259</v>
      </c>
      <c r="C16" s="11" t="str">
        <f ca="1">BS154</f>
        <v>BLANK</v>
      </c>
      <c r="D16" s="67" t="s">
        <v>187</v>
      </c>
      <c r="E16" s="68"/>
      <c r="F16" s="68"/>
      <c r="G16" s="68"/>
      <c r="H16" s="68"/>
      <c r="I16" s="68"/>
      <c r="J16" s="68"/>
      <c r="K16" s="92"/>
      <c r="L16" s="48"/>
      <c r="M16" s="21" t="s">
        <v>119</v>
      </c>
      <c r="N16" s="37" t="s">
        <v>118</v>
      </c>
      <c r="O16" s="21" t="s">
        <v>439</v>
      </c>
      <c r="P16" s="21"/>
      <c r="Q16" s="21"/>
      <c r="R16" s="21"/>
      <c r="S16" s="21"/>
      <c r="T16" s="21"/>
      <c r="U16" s="21"/>
      <c r="V16" s="21"/>
      <c r="W16" s="21"/>
      <c r="X16" s="21"/>
      <c r="Y16" s="21"/>
      <c r="Z16" s="21"/>
      <c r="AA16" s="21"/>
      <c r="AB16" s="2"/>
      <c r="AC16" s="64"/>
      <c r="AE16" s="421" t="s">
        <v>1476</v>
      </c>
      <c r="AF16" s="448"/>
      <c r="AG16" s="448"/>
      <c r="AH16" s="448"/>
      <c r="AI16" s="448"/>
      <c r="AJ16" s="448"/>
      <c r="AK16" s="448"/>
      <c r="AL16" s="448"/>
      <c r="AM16" s="448"/>
      <c r="AN16" s="449"/>
      <c r="AO16" s="391"/>
      <c r="AP16" s="391"/>
      <c r="AQ16" s="391"/>
      <c r="AR16" s="391"/>
      <c r="AS16" s="391"/>
      <c r="AT16" s="391"/>
      <c r="AU16" s="391"/>
      <c r="AV16" s="391"/>
      <c r="AW16" s="391"/>
      <c r="AX16" s="391"/>
      <c r="AY16" s="391"/>
      <c r="AZ16" s="391"/>
      <c r="BA16" s="42"/>
      <c r="BB16" s="41"/>
      <c r="BC16" s="42"/>
      <c r="BD16" s="507"/>
      <c r="BE16" s="507"/>
      <c r="BF16" s="507"/>
      <c r="BG16" s="507"/>
      <c r="BH16" s="507"/>
      <c r="BI16" s="507"/>
      <c r="BJ16" s="507"/>
      <c r="BK16" s="507"/>
      <c r="BL16" s="507"/>
      <c r="BM16" s="507"/>
      <c r="BN16" s="507"/>
      <c r="BO16" s="42"/>
      <c r="BP16" s="41"/>
      <c r="BQ16" s="51"/>
      <c r="BR16" s="10"/>
      <c r="BS16" s="10"/>
      <c r="BT16" s="10"/>
      <c r="BU16" s="10"/>
      <c r="BV16" s="10"/>
      <c r="BW16" s="10"/>
      <c r="BX16" s="10"/>
      <c r="BY16" s="10"/>
      <c r="BZ16" s="10"/>
      <c r="CA16" s="10"/>
      <c r="CB16" s="10"/>
      <c r="CC16" s="10"/>
      <c r="CD16" s="10"/>
      <c r="CE16" s="10"/>
      <c r="CF16" s="10"/>
      <c r="CG16" s="10"/>
      <c r="CH16" s="10"/>
      <c r="CI16" s="10"/>
      <c r="CJ16" s="10"/>
      <c r="CK16" s="10"/>
      <c r="CL16" s="10"/>
      <c r="CM16" s="51"/>
      <c r="CN16" s="43"/>
      <c r="CO16" s="10"/>
      <c r="CP16" s="10"/>
      <c r="CQ16" s="10"/>
      <c r="CR16" s="10"/>
      <c r="CS16" s="10"/>
      <c r="CT16" s="10"/>
      <c r="CU16" s="10"/>
      <c r="CV16" s="85"/>
      <c r="CW16" s="12"/>
      <c r="CX16" s="60" t="s">
        <v>115</v>
      </c>
      <c r="CY16" s="60"/>
      <c r="CZ16" s="60"/>
      <c r="DA16" s="60"/>
      <c r="DB16" s="60"/>
      <c r="DC16" s="60"/>
      <c r="DD16" s="60"/>
      <c r="DE16" s="60"/>
      <c r="DF16" s="60"/>
      <c r="DG16" s="60"/>
    </row>
    <row r="17" spans="1:104" ht="15" customHeight="1" x14ac:dyDescent="0.25">
      <c r="B17" s="34" t="s">
        <v>260</v>
      </c>
      <c r="C17" s="11" t="str">
        <f ca="1">BS156</f>
        <v>BLANK</v>
      </c>
      <c r="D17" s="68" t="s">
        <v>11</v>
      </c>
      <c r="E17" s="68"/>
      <c r="F17" s="68"/>
      <c r="G17" s="68"/>
      <c r="H17" s="68"/>
      <c r="I17" s="68"/>
      <c r="J17" s="68"/>
      <c r="K17" s="92"/>
      <c r="L17" s="48"/>
      <c r="M17" s="23" t="s">
        <v>1332</v>
      </c>
      <c r="P17" s="23"/>
      <c r="Q17" s="23"/>
      <c r="R17" s="23"/>
      <c r="S17" s="23"/>
      <c r="T17" s="23"/>
      <c r="U17" s="23"/>
      <c r="V17" s="23"/>
      <c r="W17" s="23"/>
      <c r="X17" s="23"/>
      <c r="Y17" s="23"/>
      <c r="Z17" s="23"/>
      <c r="AA17" s="23"/>
      <c r="AB17" s="2"/>
      <c r="AC17" s="64"/>
      <c r="AE17" s="158" t="s">
        <v>1469</v>
      </c>
      <c r="AF17" s="441"/>
      <c r="AG17" s="441"/>
      <c r="AH17" s="441"/>
      <c r="AI17" s="441"/>
      <c r="AJ17" s="441"/>
      <c r="AK17" s="441"/>
      <c r="AL17" s="441"/>
      <c r="AM17" s="441"/>
      <c r="AN17" s="442"/>
      <c r="AO17" s="42"/>
      <c r="AP17" s="42"/>
      <c r="AQ17" s="42"/>
      <c r="AR17" s="42"/>
      <c r="AS17" s="42"/>
      <c r="AT17" s="42"/>
      <c r="AU17" s="42"/>
      <c r="AV17" s="42"/>
      <c r="AW17" s="42"/>
      <c r="AX17" s="42"/>
      <c r="AY17" s="42"/>
      <c r="AZ17" s="42"/>
      <c r="BA17" s="42"/>
      <c r="BB17" s="41"/>
      <c r="BC17" s="42"/>
      <c r="BD17" s="42"/>
      <c r="BE17" s="42"/>
      <c r="BF17" s="42"/>
      <c r="BG17" s="42"/>
      <c r="BH17" s="42"/>
      <c r="BI17" s="42"/>
      <c r="BJ17" s="42"/>
      <c r="BK17" s="42"/>
      <c r="BL17" s="42"/>
      <c r="BM17" s="42"/>
      <c r="BN17" s="42"/>
      <c r="BO17" s="42"/>
      <c r="BP17" s="4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43"/>
      <c r="CO17" s="51"/>
      <c r="CP17" s="51"/>
      <c r="CQ17" s="51"/>
      <c r="CR17" s="51"/>
      <c r="CS17" s="51"/>
      <c r="CT17" s="51"/>
      <c r="CU17" s="51"/>
      <c r="CV17" s="90"/>
      <c r="CW17" s="12"/>
      <c r="CX17" s="60"/>
      <c r="CY17" s="60"/>
      <c r="CZ17" s="60"/>
    </row>
    <row r="18" spans="1:104" ht="15" customHeight="1" x14ac:dyDescent="0.25">
      <c r="A18" s="540" t="str">
        <f ca="1">IF(SUMPRODUCT(--ISERROR(C12:C17))&gt;0,"REJECT",
IF(COUNTIF(C12:C17,"BLANK"),"BLANK",
IF(COUNTIF(C12:C17,"REJECT"),"REJECT",
IF(COUNTIF(C12:C17,"CHECK"),"CHECK","EQ"))))</f>
        <v>BLANK</v>
      </c>
      <c r="B18" s="540"/>
      <c r="C18" s="540"/>
      <c r="D18" s="66" t="s">
        <v>52</v>
      </c>
      <c r="E18" s="66"/>
      <c r="F18" s="66"/>
      <c r="G18" s="66"/>
      <c r="H18" s="66"/>
      <c r="I18" s="66"/>
      <c r="J18" s="66"/>
      <c r="K18" s="92"/>
      <c r="L18" s="48"/>
      <c r="M18" s="454" t="s">
        <v>1482</v>
      </c>
      <c r="N18" s="188"/>
      <c r="O18" s="188"/>
      <c r="P18" s="188"/>
      <c r="Q18" s="188"/>
      <c r="R18" s="188"/>
      <c r="S18" s="188"/>
      <c r="T18" s="188"/>
      <c r="U18" s="188"/>
      <c r="V18" s="188"/>
      <c r="W18" s="188"/>
      <c r="X18" s="188"/>
      <c r="Y18" s="188"/>
      <c r="Z18" s="188"/>
      <c r="AA18" s="188"/>
      <c r="AB18" s="2"/>
      <c r="AC18" s="64"/>
      <c r="AE18" s="170" t="s">
        <v>1475</v>
      </c>
      <c r="AF18" s="450"/>
      <c r="AG18" s="450"/>
      <c r="AH18" s="450"/>
      <c r="AI18" s="450"/>
      <c r="AJ18" s="450"/>
      <c r="AK18" s="450"/>
      <c r="AL18" s="450"/>
      <c r="AM18" s="450"/>
      <c r="AN18" s="453"/>
      <c r="AO18" s="42"/>
      <c r="AP18" s="42"/>
      <c r="AQ18" s="42"/>
      <c r="AR18" s="42"/>
      <c r="AS18" s="42"/>
      <c r="AT18" s="42"/>
      <c r="AU18" s="42"/>
      <c r="AV18" s="42"/>
      <c r="AW18" s="42"/>
      <c r="AX18" s="42"/>
      <c r="AY18" s="42"/>
      <c r="AZ18" s="42"/>
      <c r="BA18" s="42"/>
      <c r="BB18" s="41"/>
      <c r="BC18" s="42"/>
      <c r="BD18" s="42"/>
      <c r="BE18" s="42"/>
      <c r="BF18" s="42"/>
      <c r="BG18" s="42"/>
      <c r="BH18" s="42"/>
      <c r="BI18" s="42"/>
      <c r="BJ18" s="42"/>
      <c r="BK18" s="42"/>
      <c r="BL18" s="42"/>
      <c r="BM18" s="42"/>
      <c r="BN18" s="42"/>
      <c r="BO18" s="42"/>
      <c r="BP18" s="4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43"/>
      <c r="CO18" s="51"/>
      <c r="CP18" s="51"/>
      <c r="CQ18" s="51"/>
      <c r="CR18" s="51"/>
      <c r="CS18" s="51"/>
      <c r="CT18" s="51"/>
      <c r="CU18" s="51"/>
      <c r="CV18" s="90"/>
      <c r="CW18" s="12"/>
      <c r="CX18" s="25" t="s">
        <v>105</v>
      </c>
    </row>
    <row r="19" spans="1:104" ht="15" customHeight="1" x14ac:dyDescent="0.25">
      <c r="A19" s="540"/>
      <c r="B19" s="540"/>
      <c r="C19" s="540"/>
      <c r="D19" s="69" t="s">
        <v>50</v>
      </c>
      <c r="E19" s="69"/>
      <c r="F19" s="69"/>
      <c r="G19" s="69"/>
      <c r="H19" s="69"/>
      <c r="I19" s="69"/>
      <c r="J19" s="69"/>
      <c r="K19" s="93"/>
      <c r="L19" s="48"/>
      <c r="AB19" s="3"/>
      <c r="AC19" s="17"/>
      <c r="AE19" s="158" t="s">
        <v>1477</v>
      </c>
      <c r="AF19" s="441"/>
      <c r="AG19" s="441"/>
      <c r="AH19" s="441"/>
      <c r="AI19" s="441"/>
      <c r="AJ19" s="441"/>
      <c r="AK19" s="441"/>
      <c r="AL19" s="441"/>
      <c r="AM19" s="441"/>
      <c r="AN19" s="442"/>
      <c r="AO19" s="42"/>
      <c r="AP19" s="42"/>
      <c r="AQ19" s="42"/>
      <c r="AR19" s="42"/>
      <c r="AS19" s="42"/>
      <c r="AT19" s="42"/>
      <c r="AU19" s="42"/>
      <c r="AV19" s="42"/>
      <c r="AW19" s="42"/>
      <c r="AX19" s="42"/>
      <c r="AY19" s="42"/>
      <c r="AZ19" s="42"/>
      <c r="BA19" s="42"/>
      <c r="BB19" s="41"/>
      <c r="BC19" s="42"/>
      <c r="BD19" s="42"/>
      <c r="BE19" s="42"/>
      <c r="BF19" s="42"/>
      <c r="BG19" s="42"/>
      <c r="BH19" s="42"/>
      <c r="BI19" s="42"/>
      <c r="BJ19" s="42"/>
      <c r="BK19" s="42"/>
      <c r="BL19" s="42"/>
      <c r="BM19" s="42"/>
      <c r="BN19" s="42"/>
      <c r="BO19" s="42"/>
      <c r="BP19" s="4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43"/>
      <c r="CO19" s="51"/>
      <c r="CP19" s="51"/>
      <c r="CQ19" s="51"/>
      <c r="CR19" s="51"/>
      <c r="CS19" s="51"/>
      <c r="CT19" s="51"/>
      <c r="CU19" s="51"/>
      <c r="CV19" s="90"/>
      <c r="CW19" s="12"/>
      <c r="CX19" s="20" t="s">
        <v>1457</v>
      </c>
      <c r="CY19" s="20"/>
      <c r="CZ19" s="20"/>
    </row>
    <row r="20" spans="1:104" ht="15" customHeight="1" x14ac:dyDescent="0.25">
      <c r="A20" s="540"/>
      <c r="B20" s="540"/>
      <c r="C20" s="540"/>
      <c r="D20" s="70" t="s">
        <v>7</v>
      </c>
      <c r="E20" s="70"/>
      <c r="F20" s="70"/>
      <c r="G20" s="70"/>
      <c r="H20" s="70"/>
      <c r="I20" s="70"/>
      <c r="J20" s="70"/>
      <c r="K20" s="93"/>
      <c r="L20" s="56" t="s">
        <v>125</v>
      </c>
      <c r="M20" s="30" t="s">
        <v>471</v>
      </c>
      <c r="AB20" s="3"/>
      <c r="AC20" s="17"/>
      <c r="AE20" s="424"/>
      <c r="AF20" s="441"/>
      <c r="AG20" s="441"/>
      <c r="AH20" s="441"/>
      <c r="AI20" s="441"/>
      <c r="AJ20" s="441"/>
      <c r="AK20" s="441"/>
      <c r="AL20" s="441"/>
      <c r="AM20" s="441"/>
      <c r="AN20" s="441"/>
      <c r="AO20" s="42"/>
      <c r="AP20" s="42"/>
      <c r="AQ20" s="42"/>
      <c r="AR20" s="42"/>
      <c r="AS20" s="42"/>
      <c r="AT20" s="42"/>
      <c r="AU20" s="42"/>
      <c r="AV20" s="42"/>
      <c r="AW20" s="42"/>
      <c r="AX20" s="42"/>
      <c r="AY20" s="42"/>
      <c r="AZ20" s="42"/>
      <c r="BA20" s="42"/>
      <c r="BB20" s="41"/>
      <c r="BC20" s="42"/>
      <c r="BD20" s="42"/>
      <c r="BE20" s="42"/>
      <c r="BF20" s="42"/>
      <c r="BG20" s="42"/>
      <c r="BH20" s="42"/>
      <c r="BI20" s="42"/>
      <c r="BJ20" s="42"/>
      <c r="BK20" s="42"/>
      <c r="BL20" s="42"/>
      <c r="BM20" s="42"/>
      <c r="BN20" s="42"/>
      <c r="BO20" s="42"/>
      <c r="BP20" s="4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43"/>
      <c r="CO20" s="51"/>
      <c r="CP20" s="51"/>
      <c r="CQ20" s="51"/>
      <c r="CR20" s="51"/>
      <c r="CS20" s="51"/>
      <c r="CT20" s="51"/>
      <c r="CU20" s="51"/>
      <c r="CV20" s="90"/>
      <c r="CX20" s="25" t="s">
        <v>104</v>
      </c>
    </row>
    <row r="21" spans="1:104" ht="15" customHeight="1" x14ac:dyDescent="0.25">
      <c r="A21" s="540"/>
      <c r="B21" s="540"/>
      <c r="C21" s="540"/>
      <c r="D21" s="70" t="s">
        <v>206</v>
      </c>
      <c r="E21" s="70"/>
      <c r="F21" s="70"/>
      <c r="G21" s="70"/>
      <c r="H21" s="70"/>
      <c r="I21" s="70"/>
      <c r="J21" s="70"/>
      <c r="K21" s="93"/>
      <c r="L21" s="56" t="s">
        <v>441</v>
      </c>
      <c r="M21" s="30" t="s">
        <v>98</v>
      </c>
      <c r="N21" s="30"/>
      <c r="O21" s="30"/>
      <c r="P21" s="30"/>
      <c r="Q21" s="30"/>
      <c r="R21" s="30"/>
      <c r="S21" s="30"/>
      <c r="T21" s="30"/>
      <c r="U21" s="30"/>
      <c r="V21" s="30"/>
      <c r="W21" s="30"/>
      <c r="X21" s="30"/>
      <c r="Y21" s="30"/>
      <c r="Z21" s="30"/>
      <c r="AA21" s="30"/>
      <c r="AB21" s="3"/>
      <c r="AC21" s="17"/>
      <c r="AE21" s="421" t="s">
        <v>1470</v>
      </c>
      <c r="AF21" s="446"/>
      <c r="AG21" s="446"/>
      <c r="AH21" s="446"/>
      <c r="AI21" s="446"/>
      <c r="AJ21" s="446"/>
      <c r="AK21" s="446"/>
      <c r="AL21" s="446"/>
      <c r="AM21" s="446"/>
      <c r="AN21" s="447"/>
      <c r="AO21" s="42"/>
      <c r="AP21" s="42"/>
      <c r="AQ21" s="42"/>
      <c r="AR21" s="42"/>
      <c r="AS21" s="42"/>
      <c r="AT21" s="42"/>
      <c r="AU21" s="42"/>
      <c r="AV21" s="42"/>
      <c r="AW21" s="42"/>
      <c r="AX21" s="42"/>
      <c r="AY21" s="42"/>
      <c r="AZ21" s="42"/>
      <c r="BA21" s="42"/>
      <c r="BB21" s="41"/>
      <c r="BC21" s="42"/>
      <c r="BD21" s="42"/>
      <c r="BE21" s="42"/>
      <c r="BF21" s="42"/>
      <c r="BG21" s="42"/>
      <c r="BH21" s="42"/>
      <c r="BI21" s="42"/>
      <c r="BJ21" s="42"/>
      <c r="BK21" s="42"/>
      <c r="BL21" s="42"/>
      <c r="BM21" s="42"/>
      <c r="BN21" s="42"/>
      <c r="BO21" s="42"/>
      <c r="BP21" s="4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43"/>
      <c r="CO21" s="51"/>
      <c r="CP21" s="51"/>
      <c r="CQ21" s="51"/>
      <c r="CR21" s="51"/>
      <c r="CS21" s="51"/>
      <c r="CT21" s="51"/>
      <c r="CU21" s="51"/>
      <c r="CV21" s="90"/>
      <c r="CX21" s="25" t="s">
        <v>100</v>
      </c>
    </row>
    <row r="22" spans="1:104" ht="15" customHeight="1" x14ac:dyDescent="0.25">
      <c r="A22" s="540"/>
      <c r="B22" s="540"/>
      <c r="C22" s="540"/>
      <c r="D22" s="71" t="s">
        <v>51</v>
      </c>
      <c r="E22" s="71"/>
      <c r="F22" s="71"/>
      <c r="G22" s="71"/>
      <c r="H22" s="71"/>
      <c r="I22" s="71"/>
      <c r="J22" s="71"/>
      <c r="K22" s="94"/>
      <c r="L22" s="56" t="s">
        <v>442</v>
      </c>
      <c r="M22" s="30" t="s">
        <v>434</v>
      </c>
      <c r="N22" s="30"/>
      <c r="O22" s="30"/>
      <c r="P22" s="30"/>
      <c r="Q22" s="30"/>
      <c r="R22" s="30"/>
      <c r="S22" s="30"/>
      <c r="T22" s="30"/>
      <c r="U22" s="30"/>
      <c r="V22" s="30"/>
      <c r="W22" s="30"/>
      <c r="X22" s="30"/>
      <c r="Y22" s="30"/>
      <c r="Z22" s="30"/>
      <c r="AA22" s="30"/>
      <c r="AB22" s="3"/>
      <c r="AC22" s="17"/>
      <c r="AE22" s="158" t="s">
        <v>1478</v>
      </c>
      <c r="AF22" s="441"/>
      <c r="AG22" s="441"/>
      <c r="AH22" s="441"/>
      <c r="AI22" s="441"/>
      <c r="AJ22" s="441"/>
      <c r="AK22" s="441"/>
      <c r="AL22" s="441"/>
      <c r="AM22" s="441"/>
      <c r="AN22" s="442"/>
      <c r="AO22" s="42"/>
      <c r="AP22" s="42"/>
      <c r="AQ22" s="42"/>
      <c r="AR22" s="42"/>
      <c r="AS22" s="42"/>
      <c r="AT22" s="42"/>
      <c r="AU22" s="42"/>
      <c r="AV22" s="42"/>
      <c r="AW22" s="42"/>
      <c r="AX22" s="42"/>
      <c r="AY22" s="42"/>
      <c r="AZ22" s="42"/>
      <c r="BA22" s="42"/>
      <c r="BB22" s="41"/>
      <c r="BC22" s="42"/>
      <c r="BD22" s="42"/>
      <c r="BE22" s="42"/>
      <c r="BF22" s="42"/>
      <c r="BG22" s="42"/>
      <c r="BH22" s="42"/>
      <c r="BI22" s="42"/>
      <c r="BJ22" s="42"/>
      <c r="BK22" s="42"/>
      <c r="BL22" s="42"/>
      <c r="BM22" s="42"/>
      <c r="BN22" s="42"/>
      <c r="BO22" s="42"/>
      <c r="BP22" s="4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43"/>
      <c r="CO22" s="51"/>
      <c r="CP22" s="51"/>
      <c r="CQ22" s="51"/>
      <c r="CR22" s="51"/>
      <c r="CS22" s="51"/>
      <c r="CT22" s="51"/>
      <c r="CU22" s="51"/>
      <c r="CV22" s="90"/>
      <c r="CX22" s="25" t="s">
        <v>99</v>
      </c>
    </row>
    <row r="23" spans="1:104" ht="15" customHeight="1" x14ac:dyDescent="0.25">
      <c r="A23" s="540"/>
      <c r="B23" s="540"/>
      <c r="C23" s="540"/>
      <c r="D23" s="72" t="s">
        <v>9</v>
      </c>
      <c r="E23" s="72"/>
      <c r="F23" s="72"/>
      <c r="G23" s="72"/>
      <c r="H23" s="72"/>
      <c r="I23" s="72"/>
      <c r="J23" s="72"/>
      <c r="K23" s="94"/>
      <c r="L23" s="12"/>
      <c r="M23" s="25" t="s">
        <v>473</v>
      </c>
      <c r="N23" s="30"/>
      <c r="O23" s="30"/>
      <c r="P23" s="30"/>
      <c r="Q23" s="30"/>
      <c r="R23" s="30"/>
      <c r="S23" s="30"/>
      <c r="T23" s="30"/>
      <c r="U23" s="30"/>
      <c r="V23" s="30"/>
      <c r="W23" s="30"/>
      <c r="X23" s="30"/>
      <c r="Y23" s="30"/>
      <c r="Z23" s="30"/>
      <c r="AA23" s="30"/>
      <c r="AB23" s="3"/>
      <c r="AC23" s="17"/>
      <c r="AE23" s="445"/>
      <c r="AF23" s="441"/>
      <c r="AG23" s="441"/>
      <c r="AH23" s="441"/>
      <c r="AI23" s="441"/>
      <c r="AJ23" s="441"/>
      <c r="AK23" s="441"/>
      <c r="AL23" s="441"/>
      <c r="AM23" s="441"/>
      <c r="AN23" s="441"/>
      <c r="AO23" s="42"/>
      <c r="AP23" s="42"/>
      <c r="AQ23" s="42"/>
      <c r="AR23" s="42"/>
      <c r="AS23" s="42"/>
      <c r="AT23" s="42"/>
      <c r="AU23" s="42"/>
      <c r="AV23" s="42"/>
      <c r="AW23" s="42"/>
      <c r="AX23" s="42"/>
      <c r="AY23" s="42"/>
      <c r="AZ23" s="42"/>
      <c r="BA23" s="42"/>
      <c r="BB23" s="41"/>
      <c r="BC23" s="42"/>
      <c r="BD23" s="42"/>
      <c r="BE23" s="42"/>
      <c r="BF23" s="42"/>
      <c r="BG23" s="42"/>
      <c r="BH23" s="42"/>
      <c r="BI23" s="42"/>
      <c r="BJ23" s="42"/>
      <c r="BK23" s="42"/>
      <c r="BL23" s="42"/>
      <c r="BM23" s="42"/>
      <c r="BN23" s="42"/>
      <c r="BO23" s="42"/>
      <c r="BP23" s="4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43"/>
      <c r="CO23" s="51"/>
      <c r="CP23" s="51"/>
      <c r="CQ23" s="51"/>
      <c r="CR23" s="51"/>
      <c r="CS23" s="51"/>
      <c r="CT23" s="51"/>
      <c r="CU23" s="51"/>
      <c r="CV23" s="90"/>
      <c r="CW23" s="22"/>
      <c r="CX23" s="25" t="s">
        <v>101</v>
      </c>
    </row>
    <row r="24" spans="1:104" ht="15" customHeight="1" thickBot="1" x14ac:dyDescent="0.3">
      <c r="A24" s="541"/>
      <c r="B24" s="541"/>
      <c r="C24" s="541"/>
      <c r="D24" s="72" t="s">
        <v>10</v>
      </c>
      <c r="E24" s="72"/>
      <c r="F24" s="72"/>
      <c r="G24" s="72"/>
      <c r="H24" s="72"/>
      <c r="I24" s="72"/>
      <c r="J24" s="72"/>
      <c r="K24" s="94"/>
      <c r="M24" s="25" t="s">
        <v>472</v>
      </c>
      <c r="N24" s="30"/>
      <c r="O24" s="30"/>
      <c r="P24" s="30"/>
      <c r="Q24" s="30"/>
      <c r="R24" s="30"/>
      <c r="S24" s="30"/>
      <c r="T24" s="30"/>
      <c r="U24" s="30"/>
      <c r="V24" s="30"/>
      <c r="W24" s="30"/>
      <c r="X24" s="30"/>
      <c r="Y24" s="30"/>
      <c r="Z24" s="30"/>
      <c r="AA24" s="30"/>
      <c r="AB24" s="3"/>
      <c r="AC24" s="17"/>
      <c r="AE24" s="421" t="s">
        <v>1471</v>
      </c>
      <c r="AF24" s="446"/>
      <c r="AG24" s="446"/>
      <c r="AH24" s="446"/>
      <c r="AI24" s="446"/>
      <c r="AJ24" s="446"/>
      <c r="AK24" s="446"/>
      <c r="AL24" s="446"/>
      <c r="AM24" s="446"/>
      <c r="AN24" s="447"/>
      <c r="AO24" s="42"/>
      <c r="AP24" s="42"/>
      <c r="AQ24" s="42"/>
      <c r="AR24" s="42"/>
      <c r="AS24" s="42"/>
      <c r="AT24" s="42"/>
      <c r="AU24" s="42"/>
      <c r="AV24" s="42"/>
      <c r="AW24" s="42"/>
      <c r="AX24" s="42"/>
      <c r="AY24" s="42"/>
      <c r="AZ24" s="42"/>
      <c r="BA24" s="42"/>
      <c r="BB24" s="41"/>
      <c r="BC24" s="42"/>
      <c r="BD24" s="42"/>
      <c r="BE24" s="42"/>
      <c r="BF24" s="42"/>
      <c r="BG24" s="42"/>
      <c r="BH24" s="42"/>
      <c r="BI24" s="42"/>
      <c r="BJ24" s="42"/>
      <c r="BK24" s="42"/>
      <c r="BL24" s="42"/>
      <c r="BM24" s="42"/>
      <c r="BN24" s="42"/>
      <c r="BO24" s="42"/>
      <c r="BP24" s="4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43"/>
      <c r="CO24" s="51"/>
      <c r="CP24" s="51"/>
      <c r="CQ24" s="51"/>
      <c r="CR24" s="51"/>
      <c r="CS24" s="51"/>
      <c r="CT24" s="51"/>
      <c r="CU24" s="51"/>
      <c r="CV24" s="90"/>
      <c r="CW24" s="22"/>
      <c r="CX24" s="25" t="s">
        <v>355</v>
      </c>
    </row>
    <row r="25" spans="1:104" ht="15" customHeight="1" x14ac:dyDescent="0.25">
      <c r="A25" s="533" t="s">
        <v>127</v>
      </c>
      <c r="B25" s="534"/>
      <c r="C25" s="534"/>
      <c r="D25" s="534"/>
      <c r="E25" s="534"/>
      <c r="F25" s="534"/>
      <c r="G25" s="534"/>
      <c r="H25" s="535"/>
      <c r="I25" s="506" t="s">
        <v>13</v>
      </c>
      <c r="J25" s="506"/>
      <c r="K25" s="506"/>
      <c r="L25" s="56" t="s">
        <v>443</v>
      </c>
      <c r="M25" s="30" t="s">
        <v>364</v>
      </c>
      <c r="N25" s="30"/>
      <c r="O25" s="30"/>
      <c r="P25" s="30"/>
      <c r="Q25" s="30"/>
      <c r="R25" s="30"/>
      <c r="S25" s="30"/>
      <c r="T25" s="30"/>
      <c r="U25" s="30"/>
      <c r="V25" s="30"/>
      <c r="W25" s="30"/>
      <c r="X25" s="30"/>
      <c r="Y25" s="30"/>
      <c r="Z25" s="30"/>
      <c r="AA25" s="30"/>
      <c r="AB25" s="57"/>
      <c r="AC25" s="13"/>
      <c r="AE25" s="158" t="s">
        <v>1472</v>
      </c>
      <c r="AF25" s="441"/>
      <c r="AG25" s="441"/>
      <c r="AH25" s="441"/>
      <c r="AI25" s="441"/>
      <c r="AJ25" s="441"/>
      <c r="AK25" s="441"/>
      <c r="AL25" s="441"/>
      <c r="AM25" s="441"/>
      <c r="AN25" s="442"/>
      <c r="AO25" s="42"/>
      <c r="AP25" s="42"/>
      <c r="AQ25" s="42"/>
      <c r="AR25" s="42"/>
      <c r="AS25" s="42"/>
      <c r="AT25" s="42"/>
      <c r="AU25" s="42"/>
      <c r="AV25" s="42"/>
      <c r="AW25" s="42"/>
      <c r="AX25" s="42"/>
      <c r="AY25" s="42"/>
      <c r="AZ25" s="42"/>
      <c r="BA25" s="42"/>
      <c r="BB25" s="41"/>
      <c r="BC25" s="42"/>
      <c r="BD25" s="42"/>
      <c r="BE25" s="42"/>
      <c r="BF25" s="42"/>
      <c r="BG25" s="42"/>
      <c r="BH25" s="42"/>
      <c r="BI25" s="42"/>
      <c r="BJ25" s="42"/>
      <c r="BK25" s="42"/>
      <c r="BL25" s="42"/>
      <c r="BM25" s="42"/>
      <c r="BN25" s="42"/>
      <c r="BO25" s="42"/>
      <c r="BP25" s="4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43"/>
      <c r="CO25" s="51"/>
      <c r="CP25" s="51"/>
      <c r="CQ25" s="51"/>
      <c r="CR25" s="51"/>
      <c r="CS25" s="51"/>
      <c r="CT25" s="51"/>
      <c r="CU25" s="51"/>
      <c r="CV25" s="90"/>
      <c r="CW25" s="22"/>
      <c r="CX25" s="545" t="s">
        <v>103</v>
      </c>
      <c r="CY25" s="545"/>
      <c r="CZ25" s="25" t="s">
        <v>102</v>
      </c>
    </row>
    <row r="26" spans="1:104" ht="15" customHeight="1" thickBot="1" x14ac:dyDescent="0.3">
      <c r="A26" s="536"/>
      <c r="B26" s="537"/>
      <c r="C26" s="537"/>
      <c r="D26" s="537"/>
      <c r="E26" s="537"/>
      <c r="F26" s="537"/>
      <c r="G26" s="537"/>
      <c r="H26" s="538"/>
      <c r="I26" s="506"/>
      <c r="J26" s="506"/>
      <c r="K26" s="506"/>
      <c r="L26" s="56" t="s">
        <v>406</v>
      </c>
      <c r="M26" s="30" t="s">
        <v>108</v>
      </c>
      <c r="N26" s="30"/>
      <c r="O26" s="30"/>
      <c r="P26" s="30"/>
      <c r="Q26" s="30"/>
      <c r="R26" s="30"/>
      <c r="S26" s="30"/>
      <c r="T26" s="30"/>
      <c r="U26" s="30"/>
      <c r="V26" s="30"/>
      <c r="W26" s="30"/>
      <c r="X26" s="30"/>
      <c r="Y26" s="30"/>
      <c r="Z26" s="30"/>
      <c r="AA26" s="30"/>
      <c r="AB26" s="57"/>
      <c r="AC26" s="13"/>
      <c r="AE26" s="170" t="s">
        <v>1473</v>
      </c>
      <c r="AF26" s="450"/>
      <c r="AG26" s="450"/>
      <c r="AH26" s="450"/>
      <c r="AI26" s="450"/>
      <c r="AJ26" s="450"/>
      <c r="AK26" s="450"/>
      <c r="AL26" s="450"/>
      <c r="AM26" s="450"/>
      <c r="AN26" s="453"/>
      <c r="AO26" s="42"/>
      <c r="AP26" s="42"/>
      <c r="AQ26" s="42"/>
      <c r="AR26" s="42"/>
      <c r="AS26" s="42"/>
      <c r="AT26" s="42"/>
      <c r="AU26" s="42"/>
      <c r="AV26" s="42"/>
      <c r="AW26" s="42"/>
      <c r="AX26" s="42"/>
      <c r="AY26" s="42"/>
      <c r="AZ26" s="42"/>
      <c r="BA26" s="42"/>
      <c r="BB26" s="41"/>
      <c r="BC26" s="42"/>
      <c r="BD26" s="42"/>
      <c r="BE26" s="42"/>
      <c r="BF26" s="42"/>
      <c r="BG26" s="42"/>
      <c r="BH26" s="42"/>
      <c r="BI26" s="42"/>
      <c r="BJ26" s="42"/>
      <c r="BK26" s="42"/>
      <c r="BL26" s="42"/>
      <c r="BM26" s="42"/>
      <c r="BN26" s="42"/>
      <c r="BO26" s="42"/>
      <c r="BP26" s="4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43"/>
      <c r="CO26" s="51"/>
      <c r="CP26" s="51"/>
      <c r="CQ26" s="51"/>
      <c r="CR26" s="51"/>
      <c r="CS26" s="51"/>
      <c r="CT26" s="51"/>
      <c r="CU26" s="51"/>
      <c r="CV26" s="90"/>
      <c r="CX26" s="44"/>
      <c r="CY26" s="44"/>
      <c r="CZ26" s="44"/>
    </row>
    <row r="27" spans="1:104" ht="15" customHeight="1" x14ac:dyDescent="0.25">
      <c r="A27" s="524" t="s">
        <v>285</v>
      </c>
      <c r="B27" s="524"/>
      <c r="C27" s="524"/>
      <c r="D27" s="524"/>
      <c r="E27" s="524"/>
      <c r="F27" s="524"/>
      <c r="G27" s="524"/>
      <c r="H27" s="524"/>
      <c r="I27" s="524"/>
      <c r="J27" s="524"/>
      <c r="K27" s="39"/>
      <c r="L27" s="40"/>
      <c r="M27" s="41"/>
      <c r="N27" s="41"/>
      <c r="O27" s="41"/>
      <c r="P27" s="41"/>
      <c r="Q27" s="41"/>
      <c r="R27" s="41"/>
      <c r="S27" s="41"/>
      <c r="T27" s="38"/>
      <c r="U27" s="41"/>
      <c r="V27" s="41"/>
      <c r="W27" s="41"/>
      <c r="X27" s="41"/>
      <c r="Y27" s="41"/>
      <c r="Z27" s="41"/>
      <c r="AA27" s="41"/>
      <c r="AB27" s="41"/>
      <c r="AC27" s="41"/>
      <c r="AD27" s="38"/>
      <c r="AE27" s="41"/>
      <c r="AF27" s="41"/>
      <c r="AG27" s="41"/>
      <c r="AH27" s="41"/>
      <c r="AI27" s="41"/>
      <c r="AJ27" s="41"/>
      <c r="AK27" s="41"/>
      <c r="AL27" s="41"/>
      <c r="AM27" s="41"/>
      <c r="AN27" s="41"/>
      <c r="AO27" s="41"/>
      <c r="AP27" s="41"/>
      <c r="AQ27" s="41"/>
      <c r="AR27" s="41"/>
      <c r="AS27" s="41"/>
      <c r="AT27" s="41"/>
      <c r="AU27" s="41"/>
      <c r="AV27" s="41"/>
      <c r="AW27" s="41"/>
      <c r="AX27" s="38"/>
      <c r="AY27" s="41"/>
      <c r="AZ27" s="41"/>
      <c r="BA27" s="41"/>
      <c r="BB27" s="41"/>
      <c r="BC27" s="41"/>
      <c r="BD27" s="41"/>
      <c r="BE27" s="41"/>
      <c r="BF27" s="41"/>
      <c r="BG27" s="41"/>
      <c r="BH27" s="38"/>
      <c r="BI27" s="41"/>
      <c r="BJ27" s="41"/>
      <c r="BK27" s="41"/>
      <c r="BL27" s="41"/>
      <c r="BM27" s="41"/>
      <c r="BN27" s="41"/>
      <c r="BO27" s="41"/>
      <c r="BP27" s="41"/>
      <c r="BQ27" s="41"/>
      <c r="BR27" s="38"/>
      <c r="BS27" s="41"/>
      <c r="BT27" s="41"/>
      <c r="BU27" s="41"/>
      <c r="BV27" s="41"/>
      <c r="BW27" s="41"/>
      <c r="BX27" s="41"/>
      <c r="BY27" s="41"/>
      <c r="BZ27" s="41"/>
      <c r="CA27" s="41"/>
      <c r="CB27" s="38"/>
      <c r="CC27" s="41"/>
      <c r="CD27" s="41"/>
      <c r="CE27" s="41"/>
      <c r="CF27" s="41"/>
      <c r="CG27" s="41"/>
      <c r="CH27" s="41"/>
      <c r="CI27" s="41"/>
      <c r="CJ27" s="41"/>
      <c r="CK27" s="41"/>
      <c r="CL27" s="38"/>
      <c r="CM27" s="41"/>
      <c r="CN27" s="41"/>
      <c r="CO27" s="41"/>
      <c r="CP27" s="41"/>
      <c r="CQ27" s="41"/>
      <c r="CR27" s="41"/>
      <c r="CS27" s="41"/>
      <c r="CT27" s="41"/>
      <c r="CU27" s="41"/>
      <c r="CV27" s="38"/>
      <c r="CW27" s="13"/>
      <c r="CX27" s="518" t="s">
        <v>70</v>
      </c>
      <c r="CY27" s="518"/>
      <c r="CZ27" s="518"/>
    </row>
    <row r="28" spans="1:104" ht="15" customHeight="1" x14ac:dyDescent="0.25">
      <c r="A28" s="524"/>
      <c r="B28" s="524"/>
      <c r="C28" s="524"/>
      <c r="D28" s="524"/>
      <c r="E28" s="524"/>
      <c r="F28" s="524"/>
      <c r="G28" s="524"/>
      <c r="H28" s="524"/>
      <c r="I28" s="524"/>
      <c r="J28" s="524"/>
      <c r="K28" s="10"/>
      <c r="L28" s="10"/>
      <c r="M28" s="10"/>
      <c r="N28" s="10"/>
      <c r="O28" s="10"/>
      <c r="P28" s="10"/>
      <c r="Q28" s="10"/>
      <c r="R28" s="10"/>
      <c r="S28" s="10"/>
      <c r="T28" s="38"/>
      <c r="U28" s="10"/>
      <c r="V28" s="10"/>
      <c r="W28" s="10"/>
      <c r="X28" s="10"/>
      <c r="Y28" s="10"/>
      <c r="Z28" s="10"/>
      <c r="AA28" s="10"/>
      <c r="AB28" s="10"/>
      <c r="AC28" s="10"/>
      <c r="AD28" s="38"/>
      <c r="AE28" s="42"/>
      <c r="AF28" s="42"/>
      <c r="AG28" s="42"/>
      <c r="AH28" s="42"/>
      <c r="AI28" s="42"/>
      <c r="AJ28" s="42"/>
      <c r="AK28" s="42"/>
      <c r="AL28" s="42"/>
      <c r="AM28" s="42"/>
      <c r="AN28" s="46"/>
      <c r="AO28" s="42"/>
      <c r="AP28" s="42"/>
      <c r="AQ28" s="42"/>
      <c r="AR28" s="42"/>
      <c r="AS28" s="42"/>
      <c r="AT28" s="42"/>
      <c r="AU28" s="42"/>
      <c r="AV28" s="42"/>
      <c r="AW28" s="42"/>
      <c r="AX28" s="38"/>
      <c r="AY28" s="42"/>
      <c r="AZ28" s="42"/>
      <c r="BA28" s="42"/>
      <c r="BB28" s="42"/>
      <c r="BC28" s="42"/>
      <c r="BD28" s="42"/>
      <c r="BE28" s="42"/>
      <c r="BF28" s="42"/>
      <c r="BG28" s="42"/>
      <c r="BH28" s="38"/>
      <c r="BI28" s="42"/>
      <c r="BJ28" s="42"/>
      <c r="BK28" s="42"/>
      <c r="BL28" s="42"/>
      <c r="BM28" s="42"/>
      <c r="BN28" s="42"/>
      <c r="BO28" s="42"/>
      <c r="BP28" s="42"/>
      <c r="BQ28" s="42"/>
      <c r="BR28" s="38"/>
      <c r="BS28" s="42"/>
      <c r="BT28" s="42"/>
      <c r="BU28" s="42"/>
      <c r="BV28" s="42"/>
      <c r="BW28" s="42"/>
      <c r="BX28" s="42"/>
      <c r="BY28" s="42"/>
      <c r="BZ28" s="42"/>
      <c r="CA28" s="42"/>
      <c r="CB28" s="38"/>
      <c r="CC28" s="42"/>
      <c r="CD28" s="42"/>
      <c r="CE28" s="42"/>
      <c r="CF28" s="42"/>
      <c r="CG28" s="42"/>
      <c r="CH28" s="42"/>
      <c r="CI28" s="42"/>
      <c r="CJ28" s="42"/>
      <c r="CK28" s="42"/>
      <c r="CL28" s="38"/>
      <c r="CM28" s="10"/>
      <c r="CN28" s="10"/>
      <c r="CO28" s="10"/>
      <c r="CP28" s="10"/>
      <c r="CQ28" s="10"/>
      <c r="CR28" s="10"/>
      <c r="CS28" s="10"/>
      <c r="CT28" s="10"/>
      <c r="CU28" s="10"/>
      <c r="CV28" s="38"/>
      <c r="CW28" s="13"/>
      <c r="CX28" s="518"/>
      <c r="CY28" s="518"/>
      <c r="CZ28" s="518"/>
    </row>
    <row r="29" spans="1:104" ht="15" customHeight="1" x14ac:dyDescent="0.25">
      <c r="A29" s="524"/>
      <c r="B29" s="524"/>
      <c r="C29" s="524"/>
      <c r="D29" s="524"/>
      <c r="E29" s="524"/>
      <c r="F29" s="524"/>
      <c r="G29" s="524"/>
      <c r="H29" s="524"/>
      <c r="I29" s="524"/>
      <c r="J29" s="524"/>
      <c r="K29" s="10"/>
      <c r="L29" s="10"/>
      <c r="M29" s="10"/>
      <c r="N29" s="10"/>
      <c r="O29" s="10"/>
      <c r="P29" s="10"/>
      <c r="Q29" s="10"/>
      <c r="R29" s="10"/>
      <c r="S29" s="10"/>
      <c r="T29" s="38"/>
      <c r="U29" s="10"/>
      <c r="V29" s="10"/>
      <c r="W29" s="10"/>
      <c r="X29" s="10"/>
      <c r="Y29" s="10"/>
      <c r="Z29" s="10"/>
      <c r="AA29" s="10"/>
      <c r="AB29" s="10"/>
      <c r="AC29" s="10"/>
      <c r="AD29" s="38"/>
      <c r="AE29" s="42"/>
      <c r="AF29" s="42"/>
      <c r="AG29" s="42"/>
      <c r="AH29" s="42"/>
      <c r="AI29" s="42"/>
      <c r="AJ29" s="42"/>
      <c r="AK29" s="42"/>
      <c r="AL29" s="42"/>
      <c r="AM29" s="42"/>
      <c r="AN29" s="46"/>
      <c r="AO29" s="42"/>
      <c r="AP29" s="42"/>
      <c r="AQ29" s="42"/>
      <c r="AR29" s="42"/>
      <c r="AS29" s="42"/>
      <c r="AT29" s="42"/>
      <c r="AU29" s="42"/>
      <c r="AV29" s="42"/>
      <c r="AW29" s="42"/>
      <c r="AX29" s="38"/>
      <c r="AY29" s="42"/>
      <c r="AZ29" s="42"/>
      <c r="BA29" s="42"/>
      <c r="BB29" s="42"/>
      <c r="BC29" s="42"/>
      <c r="BD29" s="42"/>
      <c r="BE29" s="42"/>
      <c r="BF29" s="42"/>
      <c r="BG29" s="42"/>
      <c r="BH29" s="38"/>
      <c r="BI29" s="42"/>
      <c r="BJ29" s="42"/>
      <c r="BK29" s="42"/>
      <c r="BL29" s="42"/>
      <c r="BM29" s="42"/>
      <c r="BN29" s="42"/>
      <c r="BO29" s="42"/>
      <c r="BP29" s="42"/>
      <c r="BQ29" s="42"/>
      <c r="BR29" s="38"/>
      <c r="BS29" s="42"/>
      <c r="BT29" s="42"/>
      <c r="BU29" s="42"/>
      <c r="BV29" s="42"/>
      <c r="BW29" s="42"/>
      <c r="BX29" s="42"/>
      <c r="BY29" s="42"/>
      <c r="BZ29" s="42"/>
      <c r="CA29" s="42"/>
      <c r="CB29" s="38"/>
      <c r="CC29" s="42"/>
      <c r="CD29" s="42"/>
      <c r="CE29" s="42"/>
      <c r="CF29" s="42"/>
      <c r="CG29" s="42"/>
      <c r="CH29" s="42"/>
      <c r="CI29" s="42"/>
      <c r="CJ29" s="42"/>
      <c r="CK29" s="42"/>
      <c r="CL29" s="38"/>
      <c r="CM29" s="10"/>
      <c r="CN29" s="10"/>
      <c r="CO29" s="10"/>
      <c r="CP29" s="10"/>
      <c r="CQ29" s="10"/>
      <c r="CR29" s="10"/>
      <c r="CS29" s="10"/>
      <c r="CT29" s="10"/>
      <c r="CU29" s="10"/>
      <c r="CV29" s="38"/>
      <c r="CW29" s="13"/>
      <c r="CX29" s="73" t="s">
        <v>71</v>
      </c>
      <c r="CY29" s="25" t="s">
        <v>72</v>
      </c>
    </row>
    <row r="30" spans="1:104" ht="15" customHeight="1" x14ac:dyDescent="0.25">
      <c r="A30" s="524"/>
      <c r="B30" s="524"/>
      <c r="C30" s="524"/>
      <c r="D30" s="524"/>
      <c r="E30" s="524"/>
      <c r="F30" s="524"/>
      <c r="G30" s="524"/>
      <c r="H30" s="524"/>
      <c r="I30" s="524"/>
      <c r="J30" s="524"/>
      <c r="K30" s="10"/>
      <c r="L30" s="10"/>
      <c r="M30" s="10"/>
      <c r="N30" s="10"/>
      <c r="O30" s="10"/>
      <c r="P30" s="10"/>
      <c r="Q30" s="10"/>
      <c r="R30" s="10"/>
      <c r="S30" s="10"/>
      <c r="T30" s="38"/>
      <c r="U30" s="10"/>
      <c r="V30" s="10"/>
      <c r="W30" s="10"/>
      <c r="X30" s="10"/>
      <c r="Y30" s="10"/>
      <c r="Z30" s="10"/>
      <c r="AA30" s="10"/>
      <c r="AB30" s="10"/>
      <c r="AC30" s="10"/>
      <c r="AD30" s="38"/>
      <c r="AE30" s="42"/>
      <c r="AF30" s="42"/>
      <c r="AG30" s="42"/>
      <c r="AH30" s="42"/>
      <c r="AI30" s="42"/>
      <c r="AJ30" s="42"/>
      <c r="AK30" s="42"/>
      <c r="AL30" s="42"/>
      <c r="AM30" s="42"/>
      <c r="AN30" s="46"/>
      <c r="AO30" s="42"/>
      <c r="AP30" s="42"/>
      <c r="AQ30" s="42"/>
      <c r="AR30" s="42"/>
      <c r="AS30" s="42"/>
      <c r="AT30" s="42"/>
      <c r="AU30" s="42"/>
      <c r="AV30" s="42"/>
      <c r="AW30" s="42"/>
      <c r="AX30" s="38"/>
      <c r="AY30" s="42"/>
      <c r="AZ30" s="42"/>
      <c r="BA30" s="42"/>
      <c r="BB30" s="42"/>
      <c r="BC30" s="42"/>
      <c r="BD30" s="42"/>
      <c r="BE30" s="42"/>
      <c r="BF30" s="42"/>
      <c r="BG30" s="42"/>
      <c r="BH30" s="38"/>
      <c r="BI30" s="42"/>
      <c r="BJ30" s="42"/>
      <c r="BK30" s="42"/>
      <c r="BL30" s="42"/>
      <c r="BM30" s="42"/>
      <c r="BN30" s="42"/>
      <c r="BO30" s="42"/>
      <c r="BP30" s="42"/>
      <c r="BQ30" s="42"/>
      <c r="BR30" s="38"/>
      <c r="BS30" s="42"/>
      <c r="BT30" s="42"/>
      <c r="BU30" s="42"/>
      <c r="BV30" s="42"/>
      <c r="BW30" s="42"/>
      <c r="BX30" s="42"/>
      <c r="BY30" s="42"/>
      <c r="BZ30" s="42"/>
      <c r="CA30" s="42"/>
      <c r="CB30" s="38"/>
      <c r="CC30" s="42"/>
      <c r="CD30" s="42"/>
      <c r="CE30" s="42"/>
      <c r="CF30" s="42"/>
      <c r="CG30" s="42"/>
      <c r="CH30" s="42"/>
      <c r="CI30" s="42"/>
      <c r="CJ30" s="42"/>
      <c r="CK30" s="42"/>
      <c r="CL30" s="38"/>
      <c r="CM30" s="10"/>
      <c r="CN30" s="10"/>
      <c r="CO30" s="10"/>
      <c r="CP30" s="10"/>
      <c r="CQ30" s="10"/>
      <c r="CR30" s="10"/>
      <c r="CS30" s="10"/>
      <c r="CT30" s="10"/>
      <c r="CU30" s="10"/>
      <c r="CV30" s="38"/>
      <c r="CW30" s="13"/>
      <c r="CX30" s="73" t="s">
        <v>85</v>
      </c>
      <c r="CY30" s="25" t="s">
        <v>111</v>
      </c>
    </row>
    <row r="31" spans="1:104" ht="15" customHeight="1" x14ac:dyDescent="0.25">
      <c r="A31" s="5"/>
      <c r="B31" s="6"/>
      <c r="C31" s="6"/>
      <c r="D31" s="6"/>
      <c r="E31" s="6"/>
      <c r="F31" s="6"/>
      <c r="G31" s="6"/>
      <c r="H31" s="6"/>
      <c r="I31" s="7"/>
      <c r="J31" s="87"/>
      <c r="K31" s="10"/>
      <c r="L31" s="10"/>
      <c r="M31" s="10"/>
      <c r="N31" s="10"/>
      <c r="O31" s="10"/>
      <c r="P31" s="10"/>
      <c r="Q31" s="10"/>
      <c r="R31" s="10"/>
      <c r="S31" s="10"/>
      <c r="T31" s="38"/>
      <c r="U31" s="10"/>
      <c r="V31" s="10"/>
      <c r="W31" s="10"/>
      <c r="X31" s="10"/>
      <c r="Y31" s="10"/>
      <c r="Z31" s="10"/>
      <c r="AA31" s="10"/>
      <c r="AB31" s="10"/>
      <c r="AC31" s="10"/>
      <c r="AD31" s="38"/>
      <c r="AE31" s="42"/>
      <c r="AF31" s="42"/>
      <c r="AG31" s="42"/>
      <c r="AH31" s="42"/>
      <c r="AI31" s="42"/>
      <c r="AJ31" s="42"/>
      <c r="AK31" s="42"/>
      <c r="AL31" s="42"/>
      <c r="AM31" s="42"/>
      <c r="AN31" s="46"/>
      <c r="AO31" s="42"/>
      <c r="AP31" s="42"/>
      <c r="AQ31" s="42"/>
      <c r="AR31" s="42"/>
      <c r="AS31" s="42"/>
      <c r="AT31" s="42"/>
      <c r="AU31" s="42"/>
      <c r="AV31" s="42"/>
      <c r="AW31" s="42"/>
      <c r="AX31" s="38"/>
      <c r="AY31" s="42"/>
      <c r="AZ31" s="42"/>
      <c r="BA31" s="42"/>
      <c r="BB31" s="42"/>
      <c r="BC31" s="42"/>
      <c r="BD31" s="42"/>
      <c r="BE31" s="42"/>
      <c r="BF31" s="42"/>
      <c r="BG31" s="42"/>
      <c r="BH31" s="38"/>
      <c r="BI31" s="42"/>
      <c r="BJ31" s="42"/>
      <c r="BK31" s="42"/>
      <c r="BL31" s="42"/>
      <c r="BM31" s="42"/>
      <c r="BN31" s="42"/>
      <c r="BO31" s="42"/>
      <c r="BP31" s="42"/>
      <c r="BQ31" s="42"/>
      <c r="BR31" s="38"/>
      <c r="BS31" s="42"/>
      <c r="BT31" s="42"/>
      <c r="BU31" s="42"/>
      <c r="BV31" s="42"/>
      <c r="BW31" s="42"/>
      <c r="BX31" s="42"/>
      <c r="BY31" s="42"/>
      <c r="BZ31" s="42"/>
      <c r="CA31" s="42"/>
      <c r="CB31" s="38"/>
      <c r="CC31" s="42"/>
      <c r="CD31" s="42"/>
      <c r="CE31" s="42"/>
      <c r="CF31" s="42"/>
      <c r="CG31" s="42"/>
      <c r="CH31" s="42"/>
      <c r="CI31" s="42"/>
      <c r="CJ31" s="42"/>
      <c r="CK31" s="42"/>
      <c r="CL31" s="38"/>
      <c r="CM31" s="10"/>
      <c r="CN31" s="10"/>
      <c r="CO31" s="10"/>
      <c r="CP31" s="10"/>
      <c r="CQ31" s="10"/>
      <c r="CR31" s="10"/>
      <c r="CS31" s="10"/>
      <c r="CT31" s="10"/>
      <c r="CU31" s="10"/>
      <c r="CV31" s="38"/>
      <c r="CW31" s="13"/>
      <c r="CX31" s="73" t="s">
        <v>161</v>
      </c>
      <c r="CY31" s="25" t="s">
        <v>162</v>
      </c>
    </row>
    <row r="32" spans="1:104" ht="15" customHeight="1" x14ac:dyDescent="0.25">
      <c r="A32" s="8"/>
      <c r="B32" s="4"/>
      <c r="C32" s="4"/>
      <c r="D32" s="4"/>
      <c r="E32" s="4"/>
      <c r="F32" s="4"/>
      <c r="G32" s="4"/>
      <c r="H32" s="4"/>
      <c r="I32" s="9"/>
      <c r="J32" s="87"/>
      <c r="K32" s="10"/>
      <c r="L32" s="10"/>
      <c r="M32" s="10"/>
      <c r="N32" s="10"/>
      <c r="O32" s="10"/>
      <c r="P32" s="10"/>
      <c r="Q32" s="10"/>
      <c r="R32" s="10"/>
      <c r="S32" s="10"/>
      <c r="T32" s="38"/>
      <c r="U32" s="10"/>
      <c r="V32" s="10"/>
      <c r="W32" s="10"/>
      <c r="X32" s="10"/>
      <c r="Y32" s="10"/>
      <c r="Z32" s="10"/>
      <c r="AA32" s="10"/>
      <c r="AB32" s="10"/>
      <c r="AC32" s="10"/>
      <c r="AD32" s="38"/>
      <c r="AE32" s="42"/>
      <c r="AF32" s="42"/>
      <c r="AG32" s="42"/>
      <c r="AH32" s="42"/>
      <c r="AI32" s="42"/>
      <c r="AJ32" s="42"/>
      <c r="AK32" s="42"/>
      <c r="AL32" s="42"/>
      <c r="AM32" s="42"/>
      <c r="AN32" s="46"/>
      <c r="AO32" s="42"/>
      <c r="AP32" s="42"/>
      <c r="AQ32" s="42"/>
      <c r="AR32" s="42"/>
      <c r="AS32" s="42"/>
      <c r="AT32" s="42"/>
      <c r="AU32" s="42"/>
      <c r="AV32" s="42"/>
      <c r="AW32" s="42"/>
      <c r="AX32" s="38"/>
      <c r="AY32" s="42"/>
      <c r="AZ32" s="42"/>
      <c r="BA32" s="42"/>
      <c r="BB32" s="42"/>
      <c r="BC32" s="42"/>
      <c r="BD32" s="42"/>
      <c r="BE32" s="42"/>
      <c r="BF32" s="42"/>
      <c r="BG32" s="42"/>
      <c r="BH32" s="38"/>
      <c r="BI32" s="42"/>
      <c r="BJ32" s="42"/>
      <c r="BK32" s="42"/>
      <c r="BL32" s="42"/>
      <c r="BM32" s="42"/>
      <c r="BN32" s="42"/>
      <c r="BO32" s="42"/>
      <c r="BP32" s="42"/>
      <c r="BQ32" s="42"/>
      <c r="BR32" s="38"/>
      <c r="BS32" s="42"/>
      <c r="BT32" s="42"/>
      <c r="BU32" s="42"/>
      <c r="BV32" s="42"/>
      <c r="BW32" s="42"/>
      <c r="BX32" s="42"/>
      <c r="BY32" s="42"/>
      <c r="BZ32" s="42"/>
      <c r="CA32" s="42"/>
      <c r="CB32" s="38"/>
      <c r="CC32" s="42"/>
      <c r="CD32" s="42"/>
      <c r="CE32" s="42"/>
      <c r="CF32" s="42"/>
      <c r="CG32" s="42"/>
      <c r="CH32" s="42"/>
      <c r="CI32" s="42"/>
      <c r="CJ32" s="42"/>
      <c r="CK32" s="42"/>
      <c r="CL32" s="38"/>
      <c r="CM32" s="10"/>
      <c r="CN32" s="10"/>
      <c r="CO32" s="10"/>
      <c r="CP32" s="10"/>
      <c r="CQ32" s="10"/>
      <c r="CR32" s="10"/>
      <c r="CS32" s="10"/>
      <c r="CT32" s="10"/>
      <c r="CU32" s="10"/>
      <c r="CV32" s="38"/>
      <c r="CW32" s="13"/>
      <c r="CX32" s="73" t="s">
        <v>73</v>
      </c>
      <c r="CY32" s="25" t="s">
        <v>74</v>
      </c>
    </row>
    <row r="33" spans="1:104" ht="15" customHeight="1" x14ac:dyDescent="0.25">
      <c r="A33" s="88"/>
      <c r="B33" s="88"/>
      <c r="C33" s="88"/>
      <c r="D33" s="88"/>
      <c r="E33" s="88"/>
      <c r="F33" s="88"/>
      <c r="G33" s="88"/>
      <c r="H33" s="88"/>
      <c r="I33" s="88"/>
      <c r="J33" s="41"/>
      <c r="K33" s="10"/>
      <c r="L33" s="10"/>
      <c r="M33" s="10"/>
      <c r="N33" s="10"/>
      <c r="O33" s="10"/>
      <c r="P33" s="10"/>
      <c r="Q33" s="10"/>
      <c r="R33" s="10"/>
      <c r="S33" s="10"/>
      <c r="T33" s="38"/>
      <c r="U33" s="10"/>
      <c r="V33" s="10"/>
      <c r="W33" s="10"/>
      <c r="X33" s="10"/>
      <c r="Y33" s="10"/>
      <c r="Z33" s="10"/>
      <c r="AA33" s="10"/>
      <c r="AB33" s="10"/>
      <c r="AC33" s="10"/>
      <c r="AD33" s="38"/>
      <c r="AE33" s="42"/>
      <c r="AF33" s="42"/>
      <c r="AG33" s="42"/>
      <c r="AH33" s="42"/>
      <c r="AI33" s="42"/>
      <c r="AJ33" s="42"/>
      <c r="AK33" s="42"/>
      <c r="AL33" s="42"/>
      <c r="AM33" s="42"/>
      <c r="AN33" s="46"/>
      <c r="AO33" s="42"/>
      <c r="AP33" s="42"/>
      <c r="AQ33" s="42"/>
      <c r="AR33" s="42"/>
      <c r="AS33" s="42"/>
      <c r="AT33" s="42"/>
      <c r="AU33" s="42"/>
      <c r="AV33" s="42"/>
      <c r="AW33" s="42"/>
      <c r="AX33" s="38"/>
      <c r="AY33" s="42"/>
      <c r="AZ33" s="42"/>
      <c r="BA33" s="42"/>
      <c r="BB33" s="42"/>
      <c r="BC33" s="42"/>
      <c r="BD33" s="42"/>
      <c r="BE33" s="42"/>
      <c r="BF33" s="42"/>
      <c r="BG33" s="42"/>
      <c r="BH33" s="38"/>
      <c r="BI33" s="42"/>
      <c r="BJ33" s="42"/>
      <c r="BK33" s="42"/>
      <c r="BL33" s="42"/>
      <c r="BM33" s="42"/>
      <c r="BN33" s="42"/>
      <c r="BO33" s="42"/>
      <c r="BP33" s="42"/>
      <c r="BQ33" s="42"/>
      <c r="BR33" s="38"/>
      <c r="BS33" s="42"/>
      <c r="BT33" s="42"/>
      <c r="BU33" s="42"/>
      <c r="BV33" s="42"/>
      <c r="BW33" s="42"/>
      <c r="BX33" s="42"/>
      <c r="BY33" s="42"/>
      <c r="BZ33" s="42"/>
      <c r="CA33" s="42"/>
      <c r="CB33" s="38"/>
      <c r="CC33" s="42"/>
      <c r="CD33" s="42"/>
      <c r="CE33" s="42"/>
      <c r="CF33" s="42"/>
      <c r="CG33" s="42"/>
      <c r="CH33" s="42"/>
      <c r="CI33" s="42"/>
      <c r="CJ33" s="42"/>
      <c r="CK33" s="42"/>
      <c r="CL33" s="38"/>
      <c r="CM33" s="10"/>
      <c r="CN33" s="10"/>
      <c r="CO33" s="10"/>
      <c r="CP33" s="10"/>
      <c r="CQ33" s="10"/>
      <c r="CR33" s="10"/>
      <c r="CS33" s="10"/>
      <c r="CT33" s="10"/>
      <c r="CU33" s="10"/>
      <c r="CV33" s="38"/>
      <c r="CW33" s="13"/>
      <c r="CX33" s="73" t="s">
        <v>48</v>
      </c>
      <c r="CY33" s="25" t="s">
        <v>75</v>
      </c>
    </row>
    <row r="34" spans="1:104" ht="15" customHeight="1" x14ac:dyDescent="0.25">
      <c r="A34" s="88"/>
      <c r="B34" s="88"/>
      <c r="C34" s="88"/>
      <c r="D34" s="88"/>
      <c r="E34" s="88"/>
      <c r="F34" s="88"/>
      <c r="G34" s="88"/>
      <c r="H34" s="88"/>
      <c r="I34" s="88"/>
      <c r="J34" s="41"/>
      <c r="K34" s="10"/>
      <c r="L34" s="10"/>
      <c r="M34" s="10"/>
      <c r="N34" s="10"/>
      <c r="O34" s="10"/>
      <c r="P34" s="10"/>
      <c r="Q34" s="10"/>
      <c r="R34" s="10"/>
      <c r="S34" s="10"/>
      <c r="T34" s="38"/>
      <c r="U34" s="10"/>
      <c r="V34" s="10"/>
      <c r="W34" s="10"/>
      <c r="X34" s="10"/>
      <c r="Y34" s="10"/>
      <c r="Z34" s="10"/>
      <c r="AA34" s="10"/>
      <c r="AB34" s="10"/>
      <c r="AC34" s="10"/>
      <c r="AD34" s="38"/>
      <c r="AE34" s="42"/>
      <c r="AF34" s="42"/>
      <c r="AG34" s="42"/>
      <c r="AH34" s="42"/>
      <c r="AI34" s="42"/>
      <c r="AJ34" s="42"/>
      <c r="AK34" s="42"/>
      <c r="AL34" s="42"/>
      <c r="AM34" s="42"/>
      <c r="AN34" s="46"/>
      <c r="AO34" s="42"/>
      <c r="AP34" s="42"/>
      <c r="AQ34" s="42"/>
      <c r="AR34" s="42"/>
      <c r="AS34" s="438" t="s">
        <v>507</v>
      </c>
      <c r="AT34" s="42"/>
      <c r="AU34" s="42"/>
      <c r="AV34" s="42"/>
      <c r="AW34" s="42"/>
      <c r="AX34" s="38"/>
      <c r="AY34" s="42"/>
      <c r="AZ34" s="42"/>
      <c r="BA34" s="42"/>
      <c r="BB34" s="42"/>
      <c r="BC34" s="42"/>
      <c r="BD34" s="42"/>
      <c r="BE34" s="42"/>
      <c r="BF34" s="42"/>
      <c r="BG34" s="42"/>
      <c r="BH34" s="38"/>
      <c r="BI34" s="42"/>
      <c r="BJ34" s="42"/>
      <c r="BK34" s="42"/>
      <c r="BL34" s="42"/>
      <c r="BM34" s="42"/>
      <c r="BN34" s="42"/>
      <c r="BO34" s="42"/>
      <c r="BP34" s="42"/>
      <c r="BQ34" s="42"/>
      <c r="BR34" s="38"/>
      <c r="BS34" s="42"/>
      <c r="BT34" s="42"/>
      <c r="BU34" s="42"/>
      <c r="BV34" s="42"/>
      <c r="BW34" s="42"/>
      <c r="BX34" s="42"/>
      <c r="BY34" s="42"/>
      <c r="BZ34" s="42"/>
      <c r="CA34" s="42"/>
      <c r="CB34" s="38"/>
      <c r="CC34" s="42"/>
      <c r="CD34" s="42"/>
      <c r="CE34" s="42"/>
      <c r="CF34" s="42"/>
      <c r="CG34" s="42"/>
      <c r="CH34" s="42"/>
      <c r="CI34" s="42"/>
      <c r="CJ34" s="42"/>
      <c r="CK34" s="42"/>
      <c r="CL34" s="38"/>
      <c r="CM34" s="10"/>
      <c r="CN34" s="10"/>
      <c r="CO34" s="10"/>
      <c r="CP34" s="10"/>
      <c r="CQ34" s="10"/>
      <c r="CR34" s="10"/>
      <c r="CS34" s="10"/>
      <c r="CT34" s="10"/>
      <c r="CU34" s="10"/>
      <c r="CV34" s="38"/>
      <c r="CW34" s="13"/>
      <c r="CX34" s="73" t="s">
        <v>76</v>
      </c>
      <c r="CY34" s="25" t="s">
        <v>77</v>
      </c>
    </row>
    <row r="35" spans="1:104" ht="15" customHeight="1" x14ac:dyDescent="0.25">
      <c r="A35" s="88"/>
      <c r="B35" s="88"/>
      <c r="C35" s="88"/>
      <c r="D35" s="88"/>
      <c r="E35" s="88"/>
      <c r="F35" s="88"/>
      <c r="G35" s="88"/>
      <c r="H35" s="88"/>
      <c r="I35" s="88"/>
      <c r="J35" s="41"/>
      <c r="K35" s="10"/>
      <c r="L35" s="10"/>
      <c r="M35" s="10"/>
      <c r="N35" s="10"/>
      <c r="O35" s="10"/>
      <c r="P35" s="10"/>
      <c r="Q35" s="10"/>
      <c r="R35" s="10"/>
      <c r="S35" s="10"/>
      <c r="T35" s="38"/>
      <c r="U35" s="10"/>
      <c r="V35" s="10"/>
      <c r="W35" s="10"/>
      <c r="X35" s="10"/>
      <c r="Y35" s="10"/>
      <c r="Z35" s="10"/>
      <c r="AA35" s="10"/>
      <c r="AB35" s="10"/>
      <c r="AC35" s="10"/>
      <c r="AD35" s="38"/>
      <c r="AE35" s="42"/>
      <c r="AF35" s="42"/>
      <c r="AG35" s="42"/>
      <c r="AH35" s="42"/>
      <c r="AI35" s="42"/>
      <c r="AJ35" s="42"/>
      <c r="AK35" s="42"/>
      <c r="AL35" s="42"/>
      <c r="AM35" s="42"/>
      <c r="AN35" s="46"/>
      <c r="AO35" s="42"/>
      <c r="AP35" s="42"/>
      <c r="AQ35" s="42"/>
      <c r="AR35" s="42"/>
      <c r="AS35" s="438"/>
      <c r="AT35" s="42"/>
      <c r="AU35" s="42"/>
      <c r="AV35" s="42"/>
      <c r="AW35" s="42"/>
      <c r="AX35" s="38"/>
      <c r="AY35" s="42"/>
      <c r="AZ35" s="42"/>
      <c r="BA35" s="42"/>
      <c r="BB35" s="42"/>
      <c r="BC35" s="42"/>
      <c r="BD35" s="42"/>
      <c r="BE35" s="42"/>
      <c r="BF35" s="42"/>
      <c r="BG35" s="42"/>
      <c r="BH35" s="38"/>
      <c r="BI35" s="42"/>
      <c r="BJ35" s="42"/>
      <c r="BK35" s="42"/>
      <c r="BL35" s="42"/>
      <c r="BM35" s="42"/>
      <c r="BN35" s="42"/>
      <c r="BO35" s="42"/>
      <c r="BP35" s="42"/>
      <c r="BQ35" s="42"/>
      <c r="BR35" s="38"/>
      <c r="BS35" s="42"/>
      <c r="BT35" s="42"/>
      <c r="BU35" s="42"/>
      <c r="BV35" s="42"/>
      <c r="BW35" s="42"/>
      <c r="BX35" s="42"/>
      <c r="BY35" s="42"/>
      <c r="BZ35" s="42"/>
      <c r="CA35" s="42"/>
      <c r="CB35" s="38"/>
      <c r="CC35" s="42"/>
      <c r="CD35" s="42"/>
      <c r="CE35" s="42"/>
      <c r="CF35" s="42"/>
      <c r="CG35" s="42"/>
      <c r="CH35" s="42"/>
      <c r="CI35" s="42"/>
      <c r="CJ35" s="42"/>
      <c r="CK35" s="42"/>
      <c r="CL35" s="38"/>
      <c r="CM35" s="10"/>
      <c r="CN35" s="10"/>
      <c r="CO35" s="10"/>
      <c r="CP35" s="10"/>
      <c r="CQ35" s="10"/>
      <c r="CR35" s="10"/>
      <c r="CS35" s="10"/>
      <c r="CT35" s="10"/>
      <c r="CU35" s="10"/>
      <c r="CV35" s="38"/>
      <c r="CW35" s="13"/>
      <c r="CX35" s="73" t="s">
        <v>61</v>
      </c>
      <c r="CY35" s="25" t="s">
        <v>78</v>
      </c>
    </row>
    <row r="36" spans="1:104" ht="15" customHeight="1" x14ac:dyDescent="0.25">
      <c r="A36" s="88"/>
      <c r="B36" s="88"/>
      <c r="C36" s="88"/>
      <c r="D36" s="88"/>
      <c r="E36" s="88"/>
      <c r="F36" s="88"/>
      <c r="G36" s="88"/>
      <c r="H36" s="88"/>
      <c r="I36" s="88"/>
      <c r="J36" s="41"/>
      <c r="K36" s="10"/>
      <c r="L36" s="10"/>
      <c r="M36" s="10"/>
      <c r="N36" s="10"/>
      <c r="O36" s="10"/>
      <c r="P36" s="10"/>
      <c r="Q36" s="10"/>
      <c r="R36" s="10"/>
      <c r="S36" s="10"/>
      <c r="T36" s="38"/>
      <c r="U36" s="10"/>
      <c r="V36" s="10"/>
      <c r="W36" s="10"/>
      <c r="X36" s="10"/>
      <c r="Y36" s="10"/>
      <c r="Z36" s="10"/>
      <c r="AA36" s="10"/>
      <c r="AB36" s="10"/>
      <c r="AC36" s="10"/>
      <c r="AD36" s="38"/>
      <c r="AE36" s="42"/>
      <c r="AF36" s="42"/>
      <c r="AG36" s="42"/>
      <c r="AH36" s="42"/>
      <c r="AI36" s="42"/>
      <c r="AJ36" s="42"/>
      <c r="AK36" s="42"/>
      <c r="AL36" s="42"/>
      <c r="AM36" s="42"/>
      <c r="AN36" s="46"/>
      <c r="AO36" s="42"/>
      <c r="AP36" s="42"/>
      <c r="AQ36" s="42"/>
      <c r="AR36" s="42"/>
      <c r="AS36" s="438" t="s">
        <v>508</v>
      </c>
      <c r="AT36" s="42"/>
      <c r="AU36" s="42"/>
      <c r="AV36" s="42"/>
      <c r="AW36" s="42"/>
      <c r="AX36" s="38"/>
      <c r="AY36" s="42"/>
      <c r="AZ36" s="42"/>
      <c r="BA36" s="42"/>
      <c r="BB36" s="42"/>
      <c r="BC36" s="42"/>
      <c r="BD36" s="42"/>
      <c r="BE36" s="42"/>
      <c r="BF36" s="42"/>
      <c r="BG36" s="42"/>
      <c r="BH36" s="38"/>
      <c r="BI36" s="42"/>
      <c r="BJ36" s="42"/>
      <c r="BK36" s="42"/>
      <c r="BL36" s="42"/>
      <c r="BM36" s="42"/>
      <c r="BN36" s="42"/>
      <c r="BO36" s="42"/>
      <c r="BP36" s="42"/>
      <c r="BQ36" s="42"/>
      <c r="BR36" s="38"/>
      <c r="BS36" s="42"/>
      <c r="BT36" s="42"/>
      <c r="BU36" s="42"/>
      <c r="BV36" s="42"/>
      <c r="BW36" s="42"/>
      <c r="BX36" s="42"/>
      <c r="BY36" s="42"/>
      <c r="BZ36" s="42"/>
      <c r="CA36" s="42"/>
      <c r="CB36" s="38"/>
      <c r="CC36" s="42"/>
      <c r="CD36" s="42"/>
      <c r="CE36" s="42"/>
      <c r="CF36" s="42"/>
      <c r="CG36" s="42"/>
      <c r="CH36" s="42"/>
      <c r="CI36" s="42"/>
      <c r="CJ36" s="42"/>
      <c r="CK36" s="42"/>
      <c r="CL36" s="38"/>
      <c r="CM36" s="10"/>
      <c r="CN36" s="10"/>
      <c r="CO36" s="10"/>
      <c r="CP36" s="10"/>
      <c r="CQ36" s="10"/>
      <c r="CR36" s="10"/>
      <c r="CS36" s="10"/>
      <c r="CT36" s="10"/>
      <c r="CU36" s="10"/>
      <c r="CV36" s="38"/>
      <c r="CW36" s="13"/>
      <c r="CX36" s="73" t="s">
        <v>79</v>
      </c>
      <c r="CY36" s="25" t="s">
        <v>80</v>
      </c>
    </row>
    <row r="37" spans="1:104" ht="15" customHeight="1" x14ac:dyDescent="0.25">
      <c r="A37" s="88"/>
      <c r="B37" s="88"/>
      <c r="C37" s="88"/>
      <c r="D37" s="88"/>
      <c r="E37" s="88"/>
      <c r="F37" s="88"/>
      <c r="G37" s="88"/>
      <c r="H37" s="88"/>
      <c r="I37" s="88"/>
      <c r="J37" s="41"/>
      <c r="K37" s="10"/>
      <c r="L37" s="10"/>
      <c r="M37" s="10"/>
      <c r="N37" s="10"/>
      <c r="O37" s="10"/>
      <c r="P37" s="10"/>
      <c r="Q37" s="10"/>
      <c r="R37" s="10"/>
      <c r="S37" s="10"/>
      <c r="T37" s="38"/>
      <c r="U37" s="10"/>
      <c r="V37" s="10"/>
      <c r="W37" s="10"/>
      <c r="X37" s="10"/>
      <c r="Y37" s="10"/>
      <c r="Z37" s="10"/>
      <c r="AA37" s="10"/>
      <c r="AB37" s="10"/>
      <c r="AC37" s="10"/>
      <c r="AD37" s="38"/>
      <c r="AE37" s="42"/>
      <c r="AF37" s="42"/>
      <c r="AG37" s="42"/>
      <c r="AH37" s="42"/>
      <c r="AI37" s="42"/>
      <c r="AJ37" s="42"/>
      <c r="AK37" s="42"/>
      <c r="AL37" s="42"/>
      <c r="AM37" s="42"/>
      <c r="AN37" s="46"/>
      <c r="AO37" s="42"/>
      <c r="AP37" s="42"/>
      <c r="AQ37" s="42"/>
      <c r="AR37" s="42"/>
      <c r="AS37" s="438"/>
      <c r="AT37" s="42"/>
      <c r="AU37" s="42"/>
      <c r="AV37" s="42"/>
      <c r="AW37" s="42"/>
      <c r="AX37" s="38"/>
      <c r="AY37" s="42"/>
      <c r="AZ37" s="42"/>
      <c r="BA37" s="42"/>
      <c r="BB37" s="42"/>
      <c r="BC37" s="42"/>
      <c r="BD37" s="42"/>
      <c r="BE37" s="42"/>
      <c r="BF37" s="42"/>
      <c r="BG37" s="42"/>
      <c r="BH37" s="38"/>
      <c r="BI37" s="42"/>
      <c r="BJ37" s="42"/>
      <c r="BK37" s="42"/>
      <c r="BL37" s="42"/>
      <c r="BM37" s="42"/>
      <c r="BN37" s="42"/>
      <c r="BO37" s="42"/>
      <c r="BP37" s="42"/>
      <c r="BQ37" s="42"/>
      <c r="BR37" s="38"/>
      <c r="BS37" s="42"/>
      <c r="BT37" s="42"/>
      <c r="BU37" s="42"/>
      <c r="BV37" s="42"/>
      <c r="BW37" s="42"/>
      <c r="BX37" s="42"/>
      <c r="BY37" s="42"/>
      <c r="BZ37" s="42"/>
      <c r="CA37" s="42"/>
      <c r="CB37" s="38"/>
      <c r="CC37" s="42"/>
      <c r="CD37" s="42"/>
      <c r="CE37" s="42"/>
      <c r="CF37" s="42"/>
      <c r="CG37" s="42"/>
      <c r="CH37" s="42"/>
      <c r="CI37" s="42"/>
      <c r="CJ37" s="42"/>
      <c r="CK37" s="42"/>
      <c r="CL37" s="38"/>
      <c r="CM37" s="10"/>
      <c r="CN37" s="10"/>
      <c r="CO37" s="10"/>
      <c r="CP37" s="10"/>
      <c r="CQ37" s="10"/>
      <c r="CR37" s="10"/>
      <c r="CS37" s="10"/>
      <c r="CT37" s="10"/>
      <c r="CU37" s="10"/>
      <c r="CV37" s="38"/>
      <c r="CW37" s="13"/>
      <c r="CX37" s="73" t="s">
        <v>81</v>
      </c>
      <c r="CY37" s="25" t="s">
        <v>82</v>
      </c>
    </row>
    <row r="38" spans="1:104" ht="15" customHeight="1" x14ac:dyDescent="0.25">
      <c r="A38" s="88"/>
      <c r="B38" s="88"/>
      <c r="C38" s="88"/>
      <c r="D38" s="88"/>
      <c r="E38" s="88"/>
      <c r="F38" s="88"/>
      <c r="G38" s="88"/>
      <c r="H38" s="88"/>
      <c r="I38" s="88"/>
      <c r="J38" s="41"/>
      <c r="K38" s="10"/>
      <c r="L38" s="10"/>
      <c r="M38" s="10"/>
      <c r="N38" s="10"/>
      <c r="O38" s="10"/>
      <c r="P38" s="10"/>
      <c r="Q38" s="10"/>
      <c r="R38" s="10"/>
      <c r="S38" s="10"/>
      <c r="T38" s="38"/>
      <c r="U38" s="10"/>
      <c r="V38" s="10"/>
      <c r="W38" s="10"/>
      <c r="X38" s="10"/>
      <c r="Y38" s="10"/>
      <c r="Z38" s="10"/>
      <c r="AA38" s="10"/>
      <c r="AB38" s="10"/>
      <c r="AC38" s="10"/>
      <c r="AD38" s="38"/>
      <c r="AE38" s="42"/>
      <c r="AF38" s="42"/>
      <c r="AG38" s="42"/>
      <c r="AH38" s="42"/>
      <c r="AI38" s="42"/>
      <c r="AJ38" s="42"/>
      <c r="AK38" s="42"/>
      <c r="AL38" s="42"/>
      <c r="AM38" s="42"/>
      <c r="AN38" s="46"/>
      <c r="AO38" s="42"/>
      <c r="AP38" s="42"/>
      <c r="AQ38" s="42"/>
      <c r="AR38" s="42"/>
      <c r="AS38" s="392" t="s">
        <v>475</v>
      </c>
      <c r="AT38" s="42"/>
      <c r="AU38" s="42"/>
      <c r="AV38" s="42"/>
      <c r="AW38" s="42"/>
      <c r="AX38" s="38"/>
      <c r="AY38" s="42"/>
      <c r="AZ38" s="42"/>
      <c r="BA38" s="42"/>
      <c r="BB38" s="42"/>
      <c r="BC38" s="42"/>
      <c r="BD38" s="42"/>
      <c r="BE38" s="42"/>
      <c r="BF38" s="42"/>
      <c r="BG38" s="42"/>
      <c r="BH38" s="38"/>
      <c r="BI38" s="42"/>
      <c r="BJ38" s="42"/>
      <c r="BK38" s="42"/>
      <c r="BL38" s="42"/>
      <c r="BM38" s="42"/>
      <c r="BN38" s="42"/>
      <c r="BO38" s="42"/>
      <c r="BP38" s="42"/>
      <c r="BQ38" s="42"/>
      <c r="BR38" s="38"/>
      <c r="BS38" s="42"/>
      <c r="BT38" s="42"/>
      <c r="BU38" s="42"/>
      <c r="BV38" s="42"/>
      <c r="BW38" s="42"/>
      <c r="BX38" s="42"/>
      <c r="BY38" s="42"/>
      <c r="BZ38" s="42"/>
      <c r="CA38" s="42"/>
      <c r="CB38" s="38"/>
      <c r="CC38" s="42"/>
      <c r="CD38" s="42"/>
      <c r="CE38" s="42"/>
      <c r="CF38" s="42"/>
      <c r="CG38" s="42"/>
      <c r="CH38" s="42"/>
      <c r="CI38" s="42"/>
      <c r="CJ38" s="42"/>
      <c r="CK38" s="42"/>
      <c r="CL38" s="38"/>
      <c r="CM38" s="10"/>
      <c r="CN38" s="10"/>
      <c r="CO38" s="10"/>
      <c r="CP38" s="10"/>
      <c r="CQ38" s="10"/>
      <c r="CR38" s="10"/>
      <c r="CS38" s="10"/>
      <c r="CT38" s="10"/>
      <c r="CU38" s="10"/>
      <c r="CV38" s="38"/>
      <c r="CW38" s="13"/>
      <c r="CX38" s="73" t="s">
        <v>268</v>
      </c>
      <c r="CY38" s="25" t="s">
        <v>257</v>
      </c>
    </row>
    <row r="39" spans="1:104" ht="15" customHeight="1" x14ac:dyDescent="0.25">
      <c r="A39" s="88"/>
      <c r="B39" s="88"/>
      <c r="C39" s="88"/>
      <c r="D39" s="88"/>
      <c r="E39" s="88"/>
      <c r="F39" s="88"/>
      <c r="G39" s="88"/>
      <c r="H39" s="88"/>
      <c r="I39" s="88"/>
      <c r="J39" s="41"/>
      <c r="K39" s="507" t="s">
        <v>38</v>
      </c>
      <c r="L39" s="507"/>
      <c r="M39" s="507"/>
      <c r="N39" s="507"/>
      <c r="O39" s="507"/>
      <c r="P39" s="507"/>
      <c r="Q39" s="507"/>
      <c r="R39" s="507"/>
      <c r="S39" s="507"/>
      <c r="T39" s="38"/>
      <c r="U39" s="507" t="s">
        <v>39</v>
      </c>
      <c r="V39" s="507"/>
      <c r="W39" s="507"/>
      <c r="X39" s="507"/>
      <c r="Y39" s="507"/>
      <c r="Z39" s="507"/>
      <c r="AA39" s="507"/>
      <c r="AB39" s="507"/>
      <c r="AC39" s="507"/>
      <c r="AD39" s="38"/>
      <c r="AE39" s="507" t="s">
        <v>40</v>
      </c>
      <c r="AF39" s="507"/>
      <c r="AG39" s="507"/>
      <c r="AH39" s="507"/>
      <c r="AI39" s="507"/>
      <c r="AJ39" s="507"/>
      <c r="AK39" s="507"/>
      <c r="AL39" s="507"/>
      <c r="AM39" s="507"/>
      <c r="AN39" s="85"/>
      <c r="AO39" s="10"/>
      <c r="AP39" s="10"/>
      <c r="AQ39" s="10"/>
      <c r="AR39" s="10"/>
      <c r="AS39" s="392"/>
      <c r="AT39" s="10"/>
      <c r="AU39" s="10"/>
      <c r="AV39" s="10"/>
      <c r="AW39" s="10"/>
      <c r="AX39" s="38"/>
      <c r="AY39" s="507" t="s">
        <v>41</v>
      </c>
      <c r="AZ39" s="507"/>
      <c r="BA39" s="507"/>
      <c r="BB39" s="507"/>
      <c r="BC39" s="507"/>
      <c r="BD39" s="507"/>
      <c r="BE39" s="507"/>
      <c r="BF39" s="507"/>
      <c r="BG39" s="507"/>
      <c r="BH39" s="38"/>
      <c r="BI39" s="507" t="s">
        <v>42</v>
      </c>
      <c r="BJ39" s="507"/>
      <c r="BK39" s="507"/>
      <c r="BL39" s="507"/>
      <c r="BM39" s="507"/>
      <c r="BN39" s="507"/>
      <c r="BO39" s="507"/>
      <c r="BP39" s="507"/>
      <c r="BQ39" s="507"/>
      <c r="BR39" s="38"/>
      <c r="BS39" s="507" t="s">
        <v>43</v>
      </c>
      <c r="BT39" s="507"/>
      <c r="BU39" s="507"/>
      <c r="BV39" s="507"/>
      <c r="BW39" s="507"/>
      <c r="BX39" s="507"/>
      <c r="BY39" s="507"/>
      <c r="BZ39" s="507"/>
      <c r="CA39" s="507"/>
      <c r="CB39" s="38"/>
      <c r="CC39" s="507" t="s">
        <v>302</v>
      </c>
      <c r="CD39" s="507"/>
      <c r="CE39" s="507"/>
      <c r="CF39" s="507"/>
      <c r="CG39" s="507"/>
      <c r="CH39" s="507"/>
      <c r="CI39" s="507"/>
      <c r="CJ39" s="507"/>
      <c r="CK39" s="507"/>
      <c r="CL39" s="38"/>
      <c r="CM39" s="507" t="s">
        <v>185</v>
      </c>
      <c r="CN39" s="507"/>
      <c r="CO39" s="507"/>
      <c r="CP39" s="507"/>
      <c r="CQ39" s="507"/>
      <c r="CR39" s="507"/>
      <c r="CS39" s="507"/>
      <c r="CT39" s="507"/>
      <c r="CU39" s="507"/>
      <c r="CV39" s="38"/>
      <c r="CW39" s="13"/>
      <c r="CX39" s="73" t="s">
        <v>83</v>
      </c>
      <c r="CY39" s="25" t="s">
        <v>84</v>
      </c>
    </row>
    <row r="40" spans="1:104" ht="15" customHeight="1" x14ac:dyDescent="0.25">
      <c r="A40" s="88"/>
      <c r="B40" s="88"/>
      <c r="C40" s="88"/>
      <c r="D40" s="88"/>
      <c r="E40" s="88"/>
      <c r="F40" s="88"/>
      <c r="G40" s="88"/>
      <c r="H40" s="88"/>
      <c r="I40" s="88"/>
      <c r="J40" s="41"/>
      <c r="K40" s="507"/>
      <c r="L40" s="507"/>
      <c r="M40" s="507"/>
      <c r="N40" s="507"/>
      <c r="O40" s="507"/>
      <c r="P40" s="507"/>
      <c r="Q40" s="507"/>
      <c r="R40" s="507"/>
      <c r="S40" s="507"/>
      <c r="T40" s="38"/>
      <c r="U40" s="507"/>
      <c r="V40" s="507"/>
      <c r="W40" s="507"/>
      <c r="X40" s="507"/>
      <c r="Y40" s="507"/>
      <c r="Z40" s="507"/>
      <c r="AA40" s="507"/>
      <c r="AB40" s="507"/>
      <c r="AC40" s="507"/>
      <c r="AD40" s="38"/>
      <c r="AE40" s="507"/>
      <c r="AF40" s="507"/>
      <c r="AG40" s="507"/>
      <c r="AH40" s="507"/>
      <c r="AI40" s="507"/>
      <c r="AJ40" s="507"/>
      <c r="AK40" s="507"/>
      <c r="AL40" s="507"/>
      <c r="AM40" s="507"/>
      <c r="AN40" s="85"/>
      <c r="AO40" s="10"/>
      <c r="AP40" s="10"/>
      <c r="AQ40" s="10"/>
      <c r="AR40" s="10"/>
      <c r="AS40" s="392" t="s">
        <v>474</v>
      </c>
      <c r="AT40" s="10"/>
      <c r="AU40" s="10"/>
      <c r="AV40" s="10"/>
      <c r="AW40" s="10"/>
      <c r="AX40" s="38"/>
      <c r="AY40" s="507"/>
      <c r="AZ40" s="507"/>
      <c r="BA40" s="507"/>
      <c r="BB40" s="507"/>
      <c r="BC40" s="507"/>
      <c r="BD40" s="507"/>
      <c r="BE40" s="507"/>
      <c r="BF40" s="507"/>
      <c r="BG40" s="507"/>
      <c r="BH40" s="38"/>
      <c r="BI40" s="507"/>
      <c r="BJ40" s="507"/>
      <c r="BK40" s="507"/>
      <c r="BL40" s="507"/>
      <c r="BM40" s="507"/>
      <c r="BN40" s="507"/>
      <c r="BO40" s="507"/>
      <c r="BP40" s="507"/>
      <c r="BQ40" s="507"/>
      <c r="BR40" s="38"/>
      <c r="BS40" s="507"/>
      <c r="BT40" s="507"/>
      <c r="BU40" s="507"/>
      <c r="BV40" s="507"/>
      <c r="BW40" s="507"/>
      <c r="BX40" s="507"/>
      <c r="BY40" s="507"/>
      <c r="BZ40" s="507"/>
      <c r="CA40" s="507"/>
      <c r="CB40" s="38"/>
      <c r="CC40" s="507"/>
      <c r="CD40" s="507"/>
      <c r="CE40" s="507"/>
      <c r="CF40" s="507"/>
      <c r="CG40" s="507"/>
      <c r="CH40" s="507"/>
      <c r="CI40" s="507"/>
      <c r="CJ40" s="507"/>
      <c r="CK40" s="507"/>
      <c r="CL40" s="38"/>
      <c r="CM40" s="507"/>
      <c r="CN40" s="507"/>
      <c r="CO40" s="507"/>
      <c r="CP40" s="507"/>
      <c r="CQ40" s="507"/>
      <c r="CR40" s="507"/>
      <c r="CS40" s="507"/>
      <c r="CT40" s="507"/>
      <c r="CU40" s="507"/>
      <c r="CV40" s="38"/>
      <c r="CW40" s="13"/>
      <c r="CX40" s="73" t="s">
        <v>86</v>
      </c>
      <c r="CY40" s="25" t="s">
        <v>87</v>
      </c>
    </row>
    <row r="41" spans="1:104" ht="15" customHeight="1" x14ac:dyDescent="0.25">
      <c r="A41" s="88"/>
      <c r="B41" s="88"/>
      <c r="C41" s="88"/>
      <c r="D41" s="88"/>
      <c r="E41" s="88"/>
      <c r="F41" s="88"/>
      <c r="G41" s="88"/>
      <c r="H41" s="88"/>
      <c r="I41" s="88"/>
      <c r="J41" s="41"/>
      <c r="K41" s="507" t="s">
        <v>413</v>
      </c>
      <c r="L41" s="507"/>
      <c r="M41" s="507"/>
      <c r="N41" s="507"/>
      <c r="O41" s="507"/>
      <c r="P41" s="507"/>
      <c r="Q41" s="507"/>
      <c r="R41" s="507"/>
      <c r="S41" s="507"/>
      <c r="T41" s="38"/>
      <c r="U41" s="507" t="s">
        <v>34</v>
      </c>
      <c r="V41" s="507"/>
      <c r="W41" s="507"/>
      <c r="X41" s="507"/>
      <c r="Y41" s="507"/>
      <c r="Z41" s="507"/>
      <c r="AA41" s="507"/>
      <c r="AB41" s="507"/>
      <c r="AC41" s="507"/>
      <c r="AD41" s="38"/>
      <c r="AE41" s="507" t="s">
        <v>34</v>
      </c>
      <c r="AF41" s="507"/>
      <c r="AG41" s="507"/>
      <c r="AH41" s="507"/>
      <c r="AI41" s="507"/>
      <c r="AJ41" s="507"/>
      <c r="AK41" s="507"/>
      <c r="AL41" s="507"/>
      <c r="AM41" s="507"/>
      <c r="AN41" s="85"/>
      <c r="AO41" s="10"/>
      <c r="AP41" s="10"/>
      <c r="AQ41" s="10"/>
      <c r="AR41" s="10"/>
      <c r="AS41" s="392"/>
      <c r="AT41" s="10"/>
      <c r="AU41" s="10"/>
      <c r="AV41" s="10"/>
      <c r="AW41" s="10"/>
      <c r="AX41" s="38"/>
      <c r="AY41" s="42"/>
      <c r="AZ41" s="42"/>
      <c r="BA41" s="42"/>
      <c r="BB41" s="42"/>
      <c r="BC41" s="42"/>
      <c r="BD41" s="42"/>
      <c r="BE41" s="42"/>
      <c r="BF41" s="42"/>
      <c r="BG41" s="42"/>
      <c r="BH41" s="38"/>
      <c r="BI41" s="507" t="s">
        <v>34</v>
      </c>
      <c r="BJ41" s="507"/>
      <c r="BK41" s="507"/>
      <c r="BL41" s="507"/>
      <c r="BM41" s="507"/>
      <c r="BN41" s="507"/>
      <c r="BO41" s="507"/>
      <c r="BP41" s="507"/>
      <c r="BQ41" s="507"/>
      <c r="BR41" s="38"/>
      <c r="BS41" s="507" t="s">
        <v>500</v>
      </c>
      <c r="BT41" s="507"/>
      <c r="BU41" s="507"/>
      <c r="BV41" s="507"/>
      <c r="BW41" s="507"/>
      <c r="BX41" s="507"/>
      <c r="BY41" s="507"/>
      <c r="BZ41" s="507"/>
      <c r="CA41" s="507"/>
      <c r="CB41" s="38"/>
      <c r="CC41" s="507" t="s">
        <v>497</v>
      </c>
      <c r="CD41" s="507"/>
      <c r="CE41" s="507"/>
      <c r="CF41" s="507"/>
      <c r="CG41" s="507"/>
      <c r="CH41" s="507"/>
      <c r="CI41" s="507"/>
      <c r="CJ41" s="507"/>
      <c r="CK41" s="507"/>
      <c r="CL41" s="38"/>
      <c r="CM41" s="507"/>
      <c r="CN41" s="507"/>
      <c r="CO41" s="507"/>
      <c r="CP41" s="507"/>
      <c r="CQ41" s="507"/>
      <c r="CR41" s="507"/>
      <c r="CS41" s="507"/>
      <c r="CT41" s="507"/>
      <c r="CU41" s="507"/>
      <c r="CV41" s="38"/>
      <c r="CW41" s="13"/>
      <c r="CX41" s="73" t="s">
        <v>88</v>
      </c>
      <c r="CY41" s="25" t="s">
        <v>89</v>
      </c>
    </row>
    <row r="42" spans="1:104" ht="15" customHeight="1" x14ac:dyDescent="0.25">
      <c r="A42" s="88"/>
      <c r="B42" s="88"/>
      <c r="C42" s="88"/>
      <c r="D42" s="88"/>
      <c r="E42" s="88"/>
      <c r="F42" s="88"/>
      <c r="G42" s="88"/>
      <c r="H42" s="88"/>
      <c r="I42" s="88"/>
      <c r="J42" s="41"/>
      <c r="K42" s="507"/>
      <c r="L42" s="507"/>
      <c r="M42" s="507"/>
      <c r="N42" s="507"/>
      <c r="O42" s="507"/>
      <c r="P42" s="507"/>
      <c r="Q42" s="507"/>
      <c r="R42" s="507"/>
      <c r="S42" s="507"/>
      <c r="T42" s="38"/>
      <c r="U42" s="507"/>
      <c r="V42" s="507"/>
      <c r="W42" s="507"/>
      <c r="X42" s="507"/>
      <c r="Y42" s="507"/>
      <c r="Z42" s="507"/>
      <c r="AA42" s="507"/>
      <c r="AB42" s="507"/>
      <c r="AC42" s="507"/>
      <c r="AD42" s="38"/>
      <c r="AE42" s="507"/>
      <c r="AF42" s="507"/>
      <c r="AG42" s="507"/>
      <c r="AH42" s="507"/>
      <c r="AI42" s="507"/>
      <c r="AJ42" s="507"/>
      <c r="AK42" s="507"/>
      <c r="AL42" s="507"/>
      <c r="AM42" s="507"/>
      <c r="AN42" s="85"/>
      <c r="AO42" s="10"/>
      <c r="AP42" s="10"/>
      <c r="AQ42" s="10"/>
      <c r="AR42" s="10"/>
      <c r="AS42" s="392" t="s">
        <v>401</v>
      </c>
      <c r="AT42" s="10"/>
      <c r="AU42" s="10"/>
      <c r="AV42" s="10"/>
      <c r="AW42" s="10"/>
      <c r="AX42" s="38"/>
      <c r="AY42" s="42"/>
      <c r="AZ42" s="42"/>
      <c r="BA42" s="42"/>
      <c r="BB42" s="42"/>
      <c r="BC42" s="42"/>
      <c r="BD42" s="42"/>
      <c r="BE42" s="42"/>
      <c r="BF42" s="42"/>
      <c r="BG42" s="42"/>
      <c r="BH42" s="38"/>
      <c r="BI42" s="507"/>
      <c r="BJ42" s="507"/>
      <c r="BK42" s="507"/>
      <c r="BL42" s="507"/>
      <c r="BM42" s="507"/>
      <c r="BN42" s="507"/>
      <c r="BO42" s="507"/>
      <c r="BP42" s="507"/>
      <c r="BQ42" s="507"/>
      <c r="BR42" s="38"/>
      <c r="BS42" s="507"/>
      <c r="BT42" s="507"/>
      <c r="BU42" s="507"/>
      <c r="BV42" s="507"/>
      <c r="BW42" s="507"/>
      <c r="BX42" s="507"/>
      <c r="BY42" s="507"/>
      <c r="BZ42" s="507"/>
      <c r="CA42" s="507"/>
      <c r="CB42" s="38"/>
      <c r="CC42" s="507"/>
      <c r="CD42" s="507"/>
      <c r="CE42" s="507"/>
      <c r="CF42" s="507"/>
      <c r="CG42" s="507"/>
      <c r="CH42" s="507"/>
      <c r="CI42" s="507"/>
      <c r="CJ42" s="507"/>
      <c r="CK42" s="507"/>
      <c r="CL42" s="38"/>
      <c r="CM42" s="507"/>
      <c r="CN42" s="507"/>
      <c r="CO42" s="507"/>
      <c r="CP42" s="507"/>
      <c r="CQ42" s="507"/>
      <c r="CR42" s="507"/>
      <c r="CS42" s="507"/>
      <c r="CT42" s="507"/>
      <c r="CU42" s="507"/>
      <c r="CV42" s="38"/>
      <c r="CW42" s="13"/>
      <c r="CX42" s="73" t="s">
        <v>60</v>
      </c>
      <c r="CY42" s="25" t="s">
        <v>90</v>
      </c>
    </row>
    <row r="43" spans="1:104" ht="15" customHeight="1" x14ac:dyDescent="0.25">
      <c r="A43" s="88"/>
      <c r="B43" s="88"/>
      <c r="C43" s="88"/>
      <c r="D43" s="88"/>
      <c r="E43" s="88"/>
      <c r="F43" s="88"/>
      <c r="G43" s="88"/>
      <c r="H43" s="88"/>
      <c r="I43" s="88"/>
      <c r="J43" s="41"/>
      <c r="K43" s="10"/>
      <c r="L43" s="10"/>
      <c r="M43" s="10"/>
      <c r="N43" s="10"/>
      <c r="O43" s="10"/>
      <c r="P43" s="10"/>
      <c r="Q43" s="10"/>
      <c r="R43" s="10"/>
      <c r="S43" s="10"/>
      <c r="T43" s="38"/>
      <c r="U43" s="10"/>
      <c r="V43" s="10"/>
      <c r="W43" s="10"/>
      <c r="X43" s="10"/>
      <c r="Y43" s="10"/>
      <c r="Z43" s="10"/>
      <c r="AA43" s="10"/>
      <c r="AB43" s="10"/>
      <c r="AC43" s="10"/>
      <c r="AD43" s="38"/>
      <c r="AE43" s="42"/>
      <c r="AF43" s="42"/>
      <c r="AG43" s="42"/>
      <c r="AH43" s="42"/>
      <c r="AI43" s="42"/>
      <c r="AJ43" s="42"/>
      <c r="AK43" s="42"/>
      <c r="AL43" s="42"/>
      <c r="AM43" s="42"/>
      <c r="AN43" s="46"/>
      <c r="AO43" s="42"/>
      <c r="AP43" s="42"/>
      <c r="AQ43" s="42"/>
      <c r="AR43" s="42"/>
      <c r="AS43" s="392"/>
      <c r="AT43" s="42"/>
      <c r="AU43" s="42"/>
      <c r="AV43" s="42"/>
      <c r="AW43" s="42"/>
      <c r="AX43" s="38"/>
      <c r="AY43" s="42"/>
      <c r="AZ43" s="42"/>
      <c r="BA43" s="42"/>
      <c r="BB43" s="42"/>
      <c r="BC43" s="42"/>
      <c r="BD43" s="42"/>
      <c r="BE43" s="42"/>
      <c r="BF43" s="42"/>
      <c r="BG43" s="42"/>
      <c r="BH43" s="38"/>
      <c r="BI43" s="42"/>
      <c r="BJ43" s="42"/>
      <c r="BK43" s="42"/>
      <c r="BL43" s="42"/>
      <c r="BM43" s="42"/>
      <c r="BN43" s="42"/>
      <c r="BO43" s="42"/>
      <c r="BP43" s="42"/>
      <c r="BQ43" s="42"/>
      <c r="BR43" s="38"/>
      <c r="BS43" s="42"/>
      <c r="BT43" s="42"/>
      <c r="BU43" s="42"/>
      <c r="BV43" s="42"/>
      <c r="BW43" s="42"/>
      <c r="BX43" s="42"/>
      <c r="BY43" s="42"/>
      <c r="BZ43" s="42"/>
      <c r="CA43" s="42"/>
      <c r="CB43" s="38"/>
      <c r="CC43" s="42"/>
      <c r="CD43" s="42"/>
      <c r="CE43" s="42"/>
      <c r="CF43" s="42"/>
      <c r="CG43" s="42"/>
      <c r="CH43" s="42"/>
      <c r="CI43" s="42"/>
      <c r="CJ43" s="42"/>
      <c r="CK43" s="42"/>
      <c r="CL43" s="38"/>
      <c r="CM43" s="10"/>
      <c r="CN43" s="10"/>
      <c r="CO43" s="10"/>
      <c r="CP43" s="10"/>
      <c r="CQ43" s="10"/>
      <c r="CR43" s="10"/>
      <c r="CS43" s="10"/>
      <c r="CT43" s="10"/>
      <c r="CU43" s="10"/>
      <c r="CV43" s="38"/>
      <c r="CW43" s="13"/>
      <c r="CX43" s="73" t="s">
        <v>91</v>
      </c>
      <c r="CY43" s="25" t="s">
        <v>92</v>
      </c>
    </row>
    <row r="44" spans="1:104" ht="15" customHeight="1" x14ac:dyDescent="0.25">
      <c r="A44" s="88"/>
      <c r="B44" s="88"/>
      <c r="C44" s="88"/>
      <c r="D44" s="88"/>
      <c r="E44" s="88"/>
      <c r="F44" s="88"/>
      <c r="G44" s="88"/>
      <c r="H44" s="88"/>
      <c r="I44" s="88"/>
      <c r="J44" s="41"/>
      <c r="K44" s="10"/>
      <c r="L44" s="10"/>
      <c r="M44" s="10"/>
      <c r="N44" s="10"/>
      <c r="O44" s="10"/>
      <c r="P44" s="10"/>
      <c r="Q44" s="10"/>
      <c r="R44" s="10"/>
      <c r="S44" s="10"/>
      <c r="T44" s="38"/>
      <c r="U44" s="10"/>
      <c r="V44" s="10"/>
      <c r="W44" s="10"/>
      <c r="X44" s="10"/>
      <c r="Y44" s="10"/>
      <c r="Z44" s="10"/>
      <c r="AA44" s="10"/>
      <c r="AB44" s="10"/>
      <c r="AC44" s="10"/>
      <c r="AD44" s="38"/>
      <c r="AE44" s="42"/>
      <c r="AF44" s="42"/>
      <c r="AG44" s="42"/>
      <c r="AH44" s="42"/>
      <c r="AI44" s="42"/>
      <c r="AJ44" s="42"/>
      <c r="AK44" s="42"/>
      <c r="AL44" s="42"/>
      <c r="AM44" s="42"/>
      <c r="AN44" s="46"/>
      <c r="AO44" s="42"/>
      <c r="AP44" s="42"/>
      <c r="AQ44" s="42"/>
      <c r="AR44" s="42"/>
      <c r="AS44" s="392" t="s">
        <v>433</v>
      </c>
      <c r="AT44" s="42"/>
      <c r="AU44" s="42"/>
      <c r="AV44" s="42"/>
      <c r="AW44" s="42"/>
      <c r="AX44" s="38"/>
      <c r="AY44" s="42"/>
      <c r="AZ44" s="42"/>
      <c r="BA44" s="42"/>
      <c r="BB44" s="42"/>
      <c r="BC44" s="42"/>
      <c r="BD44" s="42"/>
      <c r="BE44" s="42"/>
      <c r="BF44" s="42"/>
      <c r="BG44" s="42"/>
      <c r="BH44" s="38"/>
      <c r="BI44" s="42"/>
      <c r="BJ44" s="42"/>
      <c r="BK44" s="42"/>
      <c r="BL44" s="42"/>
      <c r="BM44" s="42"/>
      <c r="BN44" s="42"/>
      <c r="BO44" s="42"/>
      <c r="BP44" s="42"/>
      <c r="BQ44" s="42"/>
      <c r="BR44" s="38"/>
      <c r="BS44" s="42"/>
      <c r="BT44" s="42"/>
      <c r="BU44" s="42"/>
      <c r="BV44" s="42"/>
      <c r="BW44" s="42"/>
      <c r="BX44" s="42"/>
      <c r="BY44" s="42"/>
      <c r="BZ44" s="42"/>
      <c r="CA44" s="42"/>
      <c r="CB44" s="38"/>
      <c r="CC44" s="42"/>
      <c r="CD44" s="42"/>
      <c r="CE44" s="42"/>
      <c r="CF44" s="42"/>
      <c r="CG44" s="42"/>
      <c r="CH44" s="42"/>
      <c r="CI44" s="42"/>
      <c r="CJ44" s="42"/>
      <c r="CK44" s="42"/>
      <c r="CL44" s="38"/>
      <c r="CM44" s="10"/>
      <c r="CN44" s="10"/>
      <c r="CO44" s="10"/>
      <c r="CP44" s="10"/>
      <c r="CQ44" s="10"/>
      <c r="CR44" s="10"/>
      <c r="CS44" s="10"/>
      <c r="CT44" s="10"/>
      <c r="CU44" s="10"/>
      <c r="CV44" s="38"/>
      <c r="CW44" s="13"/>
      <c r="CX44" s="73" t="s">
        <v>93</v>
      </c>
      <c r="CY44" s="25" t="s">
        <v>94</v>
      </c>
    </row>
    <row r="45" spans="1:104" ht="15" customHeight="1" x14ac:dyDescent="0.25">
      <c r="A45" s="88"/>
      <c r="B45" s="88"/>
      <c r="C45" s="88"/>
      <c r="D45" s="88"/>
      <c r="E45" s="88"/>
      <c r="F45" s="88"/>
      <c r="G45" s="88"/>
      <c r="H45" s="88"/>
      <c r="I45" s="88"/>
      <c r="J45" s="41"/>
      <c r="K45" s="10"/>
      <c r="L45" s="10"/>
      <c r="M45" s="10"/>
      <c r="N45" s="10"/>
      <c r="O45" s="10"/>
      <c r="P45" s="10"/>
      <c r="Q45" s="10"/>
      <c r="R45" s="10"/>
      <c r="S45" s="10"/>
      <c r="T45" s="38"/>
      <c r="U45" s="10"/>
      <c r="V45" s="10"/>
      <c r="W45" s="10"/>
      <c r="X45" s="10"/>
      <c r="Y45" s="10"/>
      <c r="Z45" s="10"/>
      <c r="AA45" s="10"/>
      <c r="AB45" s="10"/>
      <c r="AC45" s="10"/>
      <c r="AD45" s="38"/>
      <c r="AE45" s="42"/>
      <c r="AF45" s="42"/>
      <c r="AG45" s="42"/>
      <c r="AH45" s="42"/>
      <c r="AI45" s="42"/>
      <c r="AJ45" s="42"/>
      <c r="AK45" s="42"/>
      <c r="AL45" s="42"/>
      <c r="AM45" s="42"/>
      <c r="AN45" s="46"/>
      <c r="AO45" s="42"/>
      <c r="AP45" s="42"/>
      <c r="AQ45" s="42"/>
      <c r="AR45" s="42"/>
      <c r="AS45" s="42"/>
      <c r="AT45" s="42"/>
      <c r="AU45" s="42"/>
      <c r="AV45" s="42"/>
      <c r="AW45" s="42"/>
      <c r="AX45" s="38"/>
      <c r="AY45" s="42"/>
      <c r="AZ45" s="42"/>
      <c r="BA45" s="42"/>
      <c r="BB45" s="42"/>
      <c r="BC45" s="42"/>
      <c r="BD45" s="42"/>
      <c r="BE45" s="42"/>
      <c r="BF45" s="42"/>
      <c r="BG45" s="42"/>
      <c r="BH45" s="38"/>
      <c r="BI45" s="42"/>
      <c r="BJ45" s="42"/>
      <c r="BK45" s="42"/>
      <c r="BL45" s="42"/>
      <c r="BM45" s="42"/>
      <c r="BN45" s="42"/>
      <c r="BO45" s="42"/>
      <c r="BP45" s="42"/>
      <c r="BQ45" s="42"/>
      <c r="BR45" s="38"/>
      <c r="BS45" s="42"/>
      <c r="BT45" s="42"/>
      <c r="BU45" s="42"/>
      <c r="BV45" s="42"/>
      <c r="BW45" s="42"/>
      <c r="BX45" s="42"/>
      <c r="BY45" s="42"/>
      <c r="BZ45" s="42"/>
      <c r="CA45" s="42"/>
      <c r="CB45" s="38"/>
      <c r="CC45" s="42"/>
      <c r="CD45" s="42"/>
      <c r="CE45" s="42"/>
      <c r="CF45" s="42"/>
      <c r="CG45" s="42"/>
      <c r="CH45" s="42"/>
      <c r="CI45" s="42"/>
      <c r="CJ45" s="42"/>
      <c r="CK45" s="42"/>
      <c r="CL45" s="38"/>
      <c r="CM45" s="10"/>
      <c r="CN45" s="10"/>
      <c r="CO45" s="10"/>
      <c r="CP45" s="10"/>
      <c r="CQ45" s="10"/>
      <c r="CR45" s="10"/>
      <c r="CS45" s="10"/>
      <c r="CT45" s="10"/>
      <c r="CU45" s="10"/>
      <c r="CV45" s="38"/>
      <c r="CW45" s="13"/>
      <c r="CX45" s="73" t="s">
        <v>95</v>
      </c>
      <c r="CY45" s="25" t="s">
        <v>96</v>
      </c>
    </row>
    <row r="46" spans="1:104" ht="15" customHeight="1" x14ac:dyDescent="0.25">
      <c r="A46" s="88"/>
      <c r="B46" s="88"/>
      <c r="C46" s="88"/>
      <c r="D46" s="88"/>
      <c r="E46" s="88"/>
      <c r="F46" s="88"/>
      <c r="G46" s="88"/>
      <c r="H46" s="88"/>
      <c r="I46" s="88"/>
      <c r="J46" s="41"/>
      <c r="K46" s="10"/>
      <c r="L46" s="10"/>
      <c r="M46" s="10"/>
      <c r="N46" s="10"/>
      <c r="O46" s="10"/>
      <c r="P46" s="10"/>
      <c r="Q46" s="10"/>
      <c r="R46" s="10"/>
      <c r="S46" s="10"/>
      <c r="T46" s="38"/>
      <c r="U46" s="10"/>
      <c r="V46" s="10"/>
      <c r="W46" s="10"/>
      <c r="X46" s="10"/>
      <c r="Y46" s="10"/>
      <c r="Z46" s="10"/>
      <c r="AA46" s="10"/>
      <c r="AB46" s="10"/>
      <c r="AC46" s="10"/>
      <c r="AD46" s="38"/>
      <c r="AE46" s="42"/>
      <c r="AF46" s="42"/>
      <c r="AG46" s="42"/>
      <c r="AH46" s="42"/>
      <c r="AI46" s="42"/>
      <c r="AJ46" s="42"/>
      <c r="AK46" s="42"/>
      <c r="AL46" s="42"/>
      <c r="AM46" s="42"/>
      <c r="AN46" s="46"/>
      <c r="AO46" s="42"/>
      <c r="AP46" s="42"/>
      <c r="AQ46" s="42"/>
      <c r="AR46" s="42"/>
      <c r="AS46" s="42"/>
      <c r="AT46" s="42"/>
      <c r="AU46" s="42"/>
      <c r="AV46" s="42"/>
      <c r="AW46" s="42"/>
      <c r="AX46" s="38"/>
      <c r="AY46" s="42"/>
      <c r="AZ46" s="42"/>
      <c r="BA46" s="42"/>
      <c r="BB46" s="42"/>
      <c r="BC46" s="42"/>
      <c r="BD46" s="42"/>
      <c r="BE46" s="42"/>
      <c r="BF46" s="42"/>
      <c r="BG46" s="42"/>
      <c r="BH46" s="38"/>
      <c r="BI46" s="42"/>
      <c r="BJ46" s="42"/>
      <c r="BK46" s="42"/>
      <c r="BL46" s="42"/>
      <c r="BM46" s="42"/>
      <c r="BN46" s="42"/>
      <c r="BO46" s="42"/>
      <c r="BP46" s="42"/>
      <c r="BQ46" s="42"/>
      <c r="BR46" s="38"/>
      <c r="BS46" s="42"/>
      <c r="BT46" s="42"/>
      <c r="BU46" s="42"/>
      <c r="BV46" s="42"/>
      <c r="BW46" s="42"/>
      <c r="BX46" s="42"/>
      <c r="BY46" s="42"/>
      <c r="BZ46" s="42"/>
      <c r="CA46" s="42"/>
      <c r="CB46" s="38"/>
      <c r="CC46" s="42"/>
      <c r="CD46" s="42"/>
      <c r="CE46" s="42"/>
      <c r="CF46" s="42"/>
      <c r="CG46" s="42"/>
      <c r="CH46" s="42"/>
      <c r="CI46" s="42"/>
      <c r="CJ46" s="42"/>
      <c r="CK46" s="42"/>
      <c r="CL46" s="38"/>
      <c r="CM46" s="10"/>
      <c r="CN46" s="10"/>
      <c r="CO46" s="10"/>
      <c r="CP46" s="10"/>
      <c r="CQ46" s="10"/>
      <c r="CR46" s="10"/>
      <c r="CS46" s="10"/>
      <c r="CT46" s="10"/>
      <c r="CU46" s="10"/>
      <c r="CV46" s="38"/>
      <c r="CW46" s="13"/>
      <c r="CX46" s="73" t="s">
        <v>62</v>
      </c>
      <c r="CY46" s="25" t="s">
        <v>97</v>
      </c>
    </row>
    <row r="47" spans="1:104" ht="15" customHeight="1" x14ac:dyDescent="0.25">
      <c r="A47" s="88"/>
      <c r="B47" s="88"/>
      <c r="C47" s="88"/>
      <c r="D47" s="88"/>
      <c r="E47" s="88"/>
      <c r="F47" s="88"/>
      <c r="G47" s="88"/>
      <c r="H47" s="88"/>
      <c r="I47" s="88"/>
      <c r="J47" s="41"/>
      <c r="K47" s="10"/>
      <c r="L47" s="10"/>
      <c r="M47" s="10"/>
      <c r="N47" s="10"/>
      <c r="O47" s="10"/>
      <c r="P47" s="10"/>
      <c r="Q47" s="10"/>
      <c r="R47" s="10"/>
      <c r="S47" s="10"/>
      <c r="T47" s="38"/>
      <c r="U47" s="10"/>
      <c r="V47" s="10"/>
      <c r="W47" s="10"/>
      <c r="X47" s="10"/>
      <c r="Y47" s="10"/>
      <c r="Z47" s="10"/>
      <c r="AA47" s="10"/>
      <c r="AB47" s="10"/>
      <c r="AC47" s="10"/>
      <c r="AD47" s="38"/>
      <c r="AE47" s="42"/>
      <c r="AF47" s="42"/>
      <c r="AG47" s="42"/>
      <c r="AH47" s="42"/>
      <c r="AI47" s="42"/>
      <c r="AJ47" s="42"/>
      <c r="AK47" s="42"/>
      <c r="AL47" s="42"/>
      <c r="AM47" s="42"/>
      <c r="AN47" s="46"/>
      <c r="AO47" s="42"/>
      <c r="AP47" s="42"/>
      <c r="AQ47" s="42"/>
      <c r="AR47" s="42"/>
      <c r="AS47" s="42"/>
      <c r="AT47" s="42"/>
      <c r="AU47" s="42"/>
      <c r="AV47" s="42"/>
      <c r="AW47" s="42"/>
      <c r="AX47" s="38"/>
      <c r="AY47" s="42"/>
      <c r="AZ47" s="42"/>
      <c r="BA47" s="42"/>
      <c r="BB47" s="42"/>
      <c r="BC47" s="42"/>
      <c r="BD47" s="42"/>
      <c r="BE47" s="42"/>
      <c r="BF47" s="42"/>
      <c r="BG47" s="42"/>
      <c r="BH47" s="38"/>
      <c r="BI47" s="42"/>
      <c r="BJ47" s="42"/>
      <c r="BK47" s="42"/>
      <c r="BL47" s="42"/>
      <c r="BM47" s="42"/>
      <c r="BN47" s="42"/>
      <c r="BO47" s="42"/>
      <c r="BP47" s="42"/>
      <c r="BQ47" s="42"/>
      <c r="BR47" s="38"/>
      <c r="BS47" s="42"/>
      <c r="BT47" s="42"/>
      <c r="BU47" s="42"/>
      <c r="BV47" s="42"/>
      <c r="BW47" s="42"/>
      <c r="BX47" s="42"/>
      <c r="BY47" s="42"/>
      <c r="BZ47" s="42"/>
      <c r="CA47" s="42"/>
      <c r="CB47" s="38"/>
      <c r="CC47" s="42"/>
      <c r="CD47" s="42"/>
      <c r="CE47" s="42"/>
      <c r="CF47" s="42"/>
      <c r="CG47" s="42"/>
      <c r="CH47" s="42"/>
      <c r="CI47" s="42"/>
      <c r="CJ47" s="42"/>
      <c r="CK47" s="42"/>
      <c r="CL47" s="38"/>
      <c r="CM47" s="10"/>
      <c r="CN47" s="10"/>
      <c r="CO47" s="10"/>
      <c r="CP47" s="10"/>
      <c r="CQ47" s="10"/>
      <c r="CR47" s="10"/>
      <c r="CS47" s="10"/>
      <c r="CT47" s="10"/>
      <c r="CU47" s="10"/>
      <c r="CV47" s="38"/>
      <c r="CW47" s="13"/>
      <c r="CX47" s="73" t="s">
        <v>435</v>
      </c>
      <c r="CY47" s="109" t="s">
        <v>436</v>
      </c>
      <c r="CZ47" s="73"/>
    </row>
    <row r="48" spans="1:104" ht="15" customHeight="1" x14ac:dyDescent="0.25">
      <c r="A48" s="88"/>
      <c r="B48" s="88"/>
      <c r="C48" s="88"/>
      <c r="D48" s="88"/>
      <c r="E48" s="88"/>
      <c r="F48" s="88"/>
      <c r="G48" s="88"/>
      <c r="H48" s="88"/>
      <c r="I48" s="88"/>
      <c r="J48" s="41"/>
      <c r="K48" s="42"/>
      <c r="L48" s="42"/>
      <c r="M48" s="42"/>
      <c r="N48" s="42"/>
      <c r="O48" s="42"/>
      <c r="P48" s="42"/>
      <c r="Q48" s="42"/>
      <c r="R48" s="42"/>
      <c r="S48" s="42"/>
      <c r="T48" s="41"/>
      <c r="U48" s="42"/>
      <c r="V48" s="42"/>
      <c r="W48" s="42"/>
      <c r="X48" s="42"/>
      <c r="Y48" s="42"/>
      <c r="Z48" s="42"/>
      <c r="AA48" s="42"/>
      <c r="AB48" s="42"/>
      <c r="AC48" s="42"/>
      <c r="AD48" s="41"/>
      <c r="AE48" s="42"/>
      <c r="AF48" s="42"/>
      <c r="AG48" s="42"/>
      <c r="AH48" s="42"/>
      <c r="AI48" s="42"/>
      <c r="AJ48" s="42"/>
      <c r="AK48" s="42"/>
      <c r="AL48" s="42"/>
      <c r="AM48" s="42"/>
      <c r="AN48" s="46"/>
      <c r="AO48" s="42"/>
      <c r="AP48" s="42"/>
      <c r="AQ48" s="42"/>
      <c r="AR48" s="42"/>
      <c r="AS48" s="42"/>
      <c r="AT48" s="42"/>
      <c r="AU48" s="42"/>
      <c r="AV48" s="42"/>
      <c r="AW48" s="42"/>
      <c r="AX48" s="41"/>
      <c r="AY48" s="42"/>
      <c r="AZ48" s="42"/>
      <c r="BA48" s="42"/>
      <c r="BB48" s="42"/>
      <c r="BC48" s="42"/>
      <c r="BD48" s="42"/>
      <c r="BE48" s="42"/>
      <c r="BF48" s="42"/>
      <c r="BG48" s="42"/>
      <c r="BH48" s="41"/>
      <c r="BI48" s="42"/>
      <c r="BJ48" s="42"/>
      <c r="BK48" s="42"/>
      <c r="BL48" s="42"/>
      <c r="BM48" s="42"/>
      <c r="BN48" s="42"/>
      <c r="BO48" s="42"/>
      <c r="BP48" s="42"/>
      <c r="BQ48" s="42"/>
      <c r="BR48" s="41"/>
      <c r="BS48" s="42"/>
      <c r="BT48" s="42"/>
      <c r="BU48" s="42"/>
      <c r="BV48" s="42"/>
      <c r="BW48" s="42"/>
      <c r="BX48" s="42"/>
      <c r="BY48" s="42"/>
      <c r="BZ48" s="42"/>
      <c r="CA48" s="42"/>
      <c r="CB48" s="41"/>
      <c r="CC48" s="42"/>
      <c r="CD48" s="42"/>
      <c r="CE48" s="42"/>
      <c r="CF48" s="42"/>
      <c r="CG48" s="42"/>
      <c r="CH48" s="42"/>
      <c r="CI48" s="42"/>
      <c r="CJ48" s="42"/>
      <c r="CK48" s="42"/>
      <c r="CL48" s="41"/>
      <c r="CM48" s="42"/>
      <c r="CN48" s="42"/>
      <c r="CO48" s="42"/>
      <c r="CP48" s="42"/>
      <c r="CQ48" s="42"/>
      <c r="CR48" s="42"/>
      <c r="CS48" s="42"/>
      <c r="CT48" s="42"/>
      <c r="CU48" s="42"/>
      <c r="CV48" s="41"/>
      <c r="CX48" s="108" t="s">
        <v>437</v>
      </c>
      <c r="CY48" s="110" t="s">
        <v>438</v>
      </c>
      <c r="CZ48" s="77"/>
    </row>
    <row r="49" spans="1:103" ht="15" customHeight="1" x14ac:dyDescent="0.25">
      <c r="A49" s="88"/>
      <c r="B49" s="88"/>
      <c r="C49" s="88"/>
      <c r="D49" s="88"/>
      <c r="E49" s="88"/>
      <c r="F49" s="88"/>
      <c r="G49" s="88"/>
      <c r="H49" s="88"/>
      <c r="I49" s="88"/>
      <c r="J49" s="41"/>
      <c r="K49" s="91"/>
      <c r="L49" s="403"/>
      <c r="M49" s="43"/>
      <c r="N49" s="43"/>
      <c r="O49" s="43"/>
      <c r="P49" s="43"/>
      <c r="Q49" s="43"/>
      <c r="R49" s="43"/>
      <c r="S49" s="43"/>
      <c r="T49" s="41"/>
      <c r="U49" s="43"/>
      <c r="V49" s="43"/>
      <c r="W49" s="43"/>
      <c r="X49" s="43"/>
      <c r="Y49" s="43"/>
      <c r="Z49" s="43"/>
      <c r="AA49" s="43"/>
      <c r="AB49" s="43"/>
      <c r="AC49" s="43"/>
      <c r="AD49" s="41"/>
      <c r="AE49" s="43"/>
      <c r="AF49" s="43"/>
      <c r="AG49" s="43"/>
      <c r="AH49" s="43"/>
      <c r="AI49" s="43"/>
      <c r="AJ49" s="43"/>
      <c r="AK49" s="43"/>
      <c r="AL49" s="43"/>
      <c r="AM49" s="43"/>
      <c r="AN49" s="41"/>
      <c r="AO49" s="43"/>
      <c r="AP49" s="43"/>
      <c r="AQ49" s="43"/>
      <c r="AR49" s="43"/>
      <c r="AS49" s="43"/>
      <c r="AT49" s="43"/>
      <c r="AU49" s="43"/>
      <c r="AV49" s="43"/>
      <c r="AW49" s="43"/>
      <c r="AX49" s="41"/>
      <c r="AY49" s="43"/>
      <c r="AZ49" s="43"/>
      <c r="BA49" s="43"/>
      <c r="BB49" s="43"/>
      <c r="BC49" s="43"/>
      <c r="BD49" s="43"/>
      <c r="BE49" s="43"/>
      <c r="BF49" s="43"/>
      <c r="BG49" s="43"/>
      <c r="BH49" s="41"/>
      <c r="BI49" s="43"/>
      <c r="BJ49" s="43"/>
      <c r="BK49" s="43"/>
      <c r="BL49" s="43"/>
      <c r="BM49" s="43"/>
      <c r="BN49" s="43"/>
      <c r="BO49" s="43"/>
      <c r="BP49" s="43"/>
      <c r="BQ49" s="43"/>
      <c r="BR49" s="41"/>
      <c r="BS49" s="43"/>
      <c r="BT49" s="43"/>
      <c r="BU49" s="43"/>
      <c r="BV49" s="43"/>
      <c r="BW49" s="43"/>
      <c r="BX49" s="43"/>
      <c r="BY49" s="43"/>
      <c r="BZ49" s="43"/>
      <c r="CA49" s="43"/>
      <c r="CB49" s="41"/>
      <c r="CC49" s="43"/>
      <c r="CD49" s="43"/>
      <c r="CE49" s="43"/>
      <c r="CF49" s="43"/>
      <c r="CG49" s="43"/>
      <c r="CH49" s="43"/>
      <c r="CI49" s="43"/>
      <c r="CJ49" s="43"/>
      <c r="CK49" s="43"/>
      <c r="CL49" s="41"/>
      <c r="CM49" s="43"/>
      <c r="CN49" s="43"/>
      <c r="CO49" s="43"/>
      <c r="CP49" s="43"/>
      <c r="CQ49" s="43"/>
      <c r="CR49" s="43"/>
      <c r="CS49" s="43"/>
      <c r="CT49" s="43"/>
      <c r="CU49" s="43"/>
      <c r="CV49" s="41"/>
    </row>
    <row r="50" spans="1:103" ht="15" customHeight="1" x14ac:dyDescent="0.45">
      <c r="A50" s="88"/>
      <c r="B50" s="88"/>
      <c r="C50" s="88"/>
      <c r="D50" s="88"/>
      <c r="E50" s="88"/>
      <c r="F50" s="88"/>
      <c r="G50" s="88"/>
      <c r="H50" s="88"/>
      <c r="I50" s="88"/>
      <c r="J50" s="41"/>
      <c r="K50" s="42"/>
      <c r="L50" s="42"/>
      <c r="M50" s="42"/>
      <c r="N50" s="42"/>
      <c r="O50" s="42"/>
      <c r="P50" s="42"/>
      <c r="Q50" s="42"/>
      <c r="R50" s="42"/>
      <c r="S50" s="42"/>
      <c r="T50" s="45"/>
      <c r="U50" s="42"/>
      <c r="V50" s="42"/>
      <c r="W50" s="42"/>
      <c r="X50" s="42"/>
      <c r="Y50" s="42"/>
      <c r="Z50" s="42"/>
      <c r="AA50" s="42"/>
      <c r="AB50" s="42"/>
      <c r="AC50" s="42"/>
      <c r="AD50" s="45"/>
      <c r="AE50" s="42"/>
      <c r="AF50" s="42"/>
      <c r="AG50" s="42"/>
      <c r="AH50" s="42"/>
      <c r="AI50" s="42"/>
      <c r="AJ50" s="42"/>
      <c r="AK50" s="42"/>
      <c r="AL50" s="42"/>
      <c r="AM50" s="42"/>
      <c r="AN50" s="46"/>
      <c r="AO50" s="42"/>
      <c r="AP50" s="42"/>
      <c r="AQ50" s="42"/>
      <c r="AR50" s="42"/>
      <c r="AS50" s="42"/>
      <c r="AT50" s="42"/>
      <c r="AU50" s="42"/>
      <c r="AV50" s="42"/>
      <c r="AW50" s="42"/>
      <c r="AX50" s="45"/>
      <c r="AY50" s="42"/>
      <c r="AZ50" s="42"/>
      <c r="BA50" s="42"/>
      <c r="BB50" s="42"/>
      <c r="BC50" s="42"/>
      <c r="BD50" s="42"/>
      <c r="BE50" s="42"/>
      <c r="BF50" s="42"/>
      <c r="BG50" s="42"/>
      <c r="BH50" s="45"/>
      <c r="BI50" s="42"/>
      <c r="BJ50" s="42"/>
      <c r="BK50" s="42"/>
      <c r="BL50" s="42"/>
      <c r="BM50" s="42"/>
      <c r="BN50" s="42"/>
      <c r="BO50" s="42"/>
      <c r="BP50" s="42"/>
      <c r="BQ50" s="42"/>
      <c r="BR50" s="45"/>
      <c r="BS50" s="42"/>
      <c r="BT50" s="42"/>
      <c r="BU50" s="42"/>
      <c r="BV50" s="42"/>
      <c r="BW50" s="42"/>
      <c r="BX50" s="42"/>
      <c r="BY50" s="42"/>
      <c r="BZ50" s="42"/>
      <c r="CA50" s="42"/>
      <c r="CB50" s="45"/>
      <c r="CC50" s="42"/>
      <c r="CD50" s="42"/>
      <c r="CE50" s="42"/>
      <c r="CF50" s="42"/>
      <c r="CG50" s="42"/>
      <c r="CH50" s="42"/>
      <c r="CI50" s="42"/>
      <c r="CJ50" s="42"/>
      <c r="CK50" s="42"/>
      <c r="CL50" s="45"/>
      <c r="CM50" s="42"/>
      <c r="CN50" s="42"/>
      <c r="CO50" s="42"/>
      <c r="CP50" s="42"/>
      <c r="CQ50" s="42"/>
      <c r="CR50" s="42"/>
      <c r="CS50" s="42"/>
      <c r="CT50" s="42"/>
      <c r="CU50" s="42"/>
      <c r="CV50" s="45"/>
      <c r="CW50" s="15"/>
      <c r="CX50" s="111" t="s">
        <v>160</v>
      </c>
      <c r="CY50" s="19"/>
    </row>
    <row r="51" spans="1:103" ht="15" customHeight="1" x14ac:dyDescent="0.25">
      <c r="A51" s="88"/>
      <c r="B51" s="88"/>
      <c r="C51" s="88"/>
      <c r="D51" s="88"/>
      <c r="E51" s="88"/>
      <c r="F51" s="88"/>
      <c r="G51" s="88"/>
      <c r="H51" s="88"/>
      <c r="I51" s="88"/>
      <c r="J51" s="41"/>
      <c r="K51" s="42"/>
      <c r="L51" s="42"/>
      <c r="M51" s="42"/>
      <c r="N51" s="42"/>
      <c r="O51" s="42"/>
      <c r="P51" s="42"/>
      <c r="Q51" s="42"/>
      <c r="R51" s="42"/>
      <c r="S51" s="42"/>
      <c r="T51" s="45"/>
      <c r="U51" s="42"/>
      <c r="V51" s="42"/>
      <c r="W51" s="42"/>
      <c r="X51" s="42"/>
      <c r="Y51" s="42"/>
      <c r="Z51" s="42"/>
      <c r="AA51" s="42"/>
      <c r="AB51" s="42"/>
      <c r="AC51" s="42"/>
      <c r="AD51" s="45"/>
      <c r="AE51" s="42"/>
      <c r="AF51" s="42"/>
      <c r="AG51" s="42"/>
      <c r="AH51" s="42"/>
      <c r="AI51" s="42"/>
      <c r="AJ51" s="42"/>
      <c r="AK51" s="42"/>
      <c r="AL51" s="42"/>
      <c r="AM51" s="42"/>
      <c r="AN51" s="46"/>
      <c r="AO51" s="42"/>
      <c r="AP51" s="42"/>
      <c r="AQ51" s="42"/>
      <c r="AR51" s="42"/>
      <c r="AS51" s="42"/>
      <c r="AT51" s="42"/>
      <c r="AU51" s="42"/>
      <c r="AV51" s="42"/>
      <c r="AW51" s="42"/>
      <c r="AX51" s="45"/>
      <c r="AY51" s="42"/>
      <c r="AZ51" s="42"/>
      <c r="BA51" s="42"/>
      <c r="BB51" s="42"/>
      <c r="BC51" s="42"/>
      <c r="BD51" s="42"/>
      <c r="BE51" s="42"/>
      <c r="BF51" s="42"/>
      <c r="BG51" s="42"/>
      <c r="BH51" s="45"/>
      <c r="BI51" s="42"/>
      <c r="BJ51" s="42"/>
      <c r="BK51" s="42"/>
      <c r="BL51" s="42"/>
      <c r="BM51" s="42"/>
      <c r="BN51" s="42"/>
      <c r="BO51" s="42"/>
      <c r="BP51" s="42"/>
      <c r="BQ51" s="42"/>
      <c r="BR51" s="45"/>
      <c r="BS51" s="42"/>
      <c r="BT51" s="42"/>
      <c r="BU51" s="42"/>
      <c r="BV51" s="42"/>
      <c r="BW51" s="42"/>
      <c r="BX51" s="42"/>
      <c r="BY51" s="42"/>
      <c r="BZ51" s="42"/>
      <c r="CA51" s="42"/>
      <c r="CB51" s="45"/>
      <c r="CC51" s="42"/>
      <c r="CD51" s="42"/>
      <c r="CE51" s="42"/>
      <c r="CF51" s="42"/>
      <c r="CG51" s="42"/>
      <c r="CH51" s="42"/>
      <c r="CI51" s="42"/>
      <c r="CJ51" s="42"/>
      <c r="CK51" s="42"/>
      <c r="CL51" s="45"/>
      <c r="CM51" s="42"/>
      <c r="CN51" s="42"/>
      <c r="CO51" s="42"/>
      <c r="CP51" s="42"/>
      <c r="CQ51" s="42"/>
      <c r="CR51" s="42"/>
      <c r="CS51" s="42"/>
      <c r="CT51" s="42"/>
      <c r="CU51" s="42"/>
      <c r="CV51" s="45"/>
      <c r="CW51" s="15"/>
      <c r="CX51" s="12" t="s">
        <v>290</v>
      </c>
      <c r="CY51" s="25" t="s">
        <v>169</v>
      </c>
    </row>
    <row r="52" spans="1:103" ht="15" customHeight="1" x14ac:dyDescent="0.25">
      <c r="A52" s="88"/>
      <c r="B52" s="88"/>
      <c r="C52" s="88"/>
      <c r="D52" s="88"/>
      <c r="E52" s="88"/>
      <c r="F52" s="88"/>
      <c r="G52" s="88"/>
      <c r="H52" s="88"/>
      <c r="I52" s="88"/>
      <c r="J52" s="41"/>
      <c r="K52" s="42"/>
      <c r="L52" s="42"/>
      <c r="M52" s="42"/>
      <c r="N52" s="42"/>
      <c r="O52" s="42"/>
      <c r="P52" s="42"/>
      <c r="Q52" s="42"/>
      <c r="R52" s="42"/>
      <c r="S52" s="42"/>
      <c r="T52" s="45"/>
      <c r="U52" s="42"/>
      <c r="V52" s="42"/>
      <c r="W52" s="42"/>
      <c r="X52" s="42"/>
      <c r="Y52" s="42"/>
      <c r="Z52" s="42"/>
      <c r="AA52" s="42"/>
      <c r="AB52" s="42"/>
      <c r="AC52" s="42"/>
      <c r="AD52" s="45"/>
      <c r="AE52" s="42"/>
      <c r="AF52" s="42"/>
      <c r="AG52" s="42"/>
      <c r="AH52" s="42"/>
      <c r="AI52" s="42"/>
      <c r="AJ52" s="42"/>
      <c r="AK52" s="42"/>
      <c r="AL52" s="42"/>
      <c r="AM52" s="42"/>
      <c r="AN52" s="46"/>
      <c r="AO52" s="42"/>
      <c r="AP52" s="42"/>
      <c r="AQ52" s="42"/>
      <c r="AR52" s="42"/>
      <c r="AS52" s="42"/>
      <c r="AT52" s="42"/>
      <c r="AU52" s="42"/>
      <c r="AV52" s="42"/>
      <c r="AW52" s="42"/>
      <c r="AX52" s="45"/>
      <c r="AY52" s="42"/>
      <c r="AZ52" s="42"/>
      <c r="BA52" s="42"/>
      <c r="BB52" s="42"/>
      <c r="BC52" s="42"/>
      <c r="BD52" s="42"/>
      <c r="BE52" s="42"/>
      <c r="BF52" s="42"/>
      <c r="BG52" s="42"/>
      <c r="BH52" s="45"/>
      <c r="BI52" s="42"/>
      <c r="BJ52" s="42"/>
      <c r="BK52" s="42"/>
      <c r="BL52" s="42"/>
      <c r="BM52" s="42"/>
      <c r="BN52" s="42"/>
      <c r="BO52" s="42"/>
      <c r="BP52" s="42"/>
      <c r="BQ52" s="42"/>
      <c r="BR52" s="45"/>
      <c r="BS52" s="42"/>
      <c r="BT52" s="42"/>
      <c r="BU52" s="42"/>
      <c r="BV52" s="42"/>
      <c r="BW52" s="42"/>
      <c r="BX52" s="42"/>
      <c r="BY52" s="42"/>
      <c r="BZ52" s="42"/>
      <c r="CA52" s="42"/>
      <c r="CB52" s="45"/>
      <c r="CC52" s="42"/>
      <c r="CD52" s="42"/>
      <c r="CE52" s="42"/>
      <c r="CF52" s="42"/>
      <c r="CG52" s="42"/>
      <c r="CH52" s="42"/>
      <c r="CI52" s="42"/>
      <c r="CJ52" s="42"/>
      <c r="CK52" s="42"/>
      <c r="CL52" s="45"/>
      <c r="CM52" s="42"/>
      <c r="CN52" s="42"/>
      <c r="CO52" s="42"/>
      <c r="CP52" s="42"/>
      <c r="CQ52" s="42"/>
      <c r="CR52" s="42"/>
      <c r="CS52" s="42"/>
      <c r="CT52" s="42"/>
      <c r="CU52" s="42"/>
      <c r="CV52" s="45"/>
      <c r="CW52" s="15"/>
      <c r="CX52" s="25" t="s">
        <v>170</v>
      </c>
    </row>
    <row r="53" spans="1:103" ht="15" customHeight="1" x14ac:dyDescent="0.25">
      <c r="A53" s="88"/>
      <c r="B53" s="88"/>
      <c r="C53" s="88"/>
      <c r="D53" s="88"/>
      <c r="E53" s="88"/>
      <c r="F53" s="88"/>
      <c r="G53" s="88"/>
      <c r="H53" s="88"/>
      <c r="I53" s="88"/>
      <c r="J53" s="41"/>
      <c r="K53" s="42"/>
      <c r="L53" s="42"/>
      <c r="M53" s="42"/>
      <c r="N53" s="42"/>
      <c r="O53" s="42"/>
      <c r="P53" s="42"/>
      <c r="Q53" s="42"/>
      <c r="R53" s="42"/>
      <c r="S53" s="42"/>
      <c r="T53" s="41"/>
      <c r="U53" s="42"/>
      <c r="V53" s="42"/>
      <c r="W53" s="42"/>
      <c r="X53" s="42"/>
      <c r="Y53" s="42"/>
      <c r="Z53" s="42"/>
      <c r="AA53" s="42"/>
      <c r="AB53" s="42"/>
      <c r="AC53" s="42"/>
      <c r="AD53" s="41"/>
      <c r="AE53" s="42"/>
      <c r="AF53" s="42"/>
      <c r="AG53" s="42"/>
      <c r="AH53" s="42"/>
      <c r="AI53" s="42"/>
      <c r="AJ53" s="42"/>
      <c r="AK53" s="42"/>
      <c r="AL53" s="42"/>
      <c r="AM53" s="42"/>
      <c r="AN53" s="46"/>
      <c r="AO53" s="42"/>
      <c r="AP53" s="42"/>
      <c r="AQ53" s="42"/>
      <c r="AR53" s="42"/>
      <c r="AS53" s="42"/>
      <c r="AT53" s="42"/>
      <c r="AU53" s="42"/>
      <c r="AV53" s="42"/>
      <c r="AW53" s="42"/>
      <c r="AX53" s="41"/>
      <c r="AY53" s="42"/>
      <c r="AZ53" s="42"/>
      <c r="BA53" s="42"/>
      <c r="BB53" s="42"/>
      <c r="BC53" s="42"/>
      <c r="BD53" s="42"/>
      <c r="BE53" s="42"/>
      <c r="BF53" s="42"/>
      <c r="BG53" s="42"/>
      <c r="BH53" s="41"/>
      <c r="BI53" s="42"/>
      <c r="BJ53" s="42"/>
      <c r="BK53" s="42"/>
      <c r="BL53" s="42"/>
      <c r="BM53" s="42"/>
      <c r="BN53" s="42"/>
      <c r="BO53" s="42"/>
      <c r="BP53" s="42"/>
      <c r="BQ53" s="42"/>
      <c r="BR53" s="41"/>
      <c r="BS53" s="42"/>
      <c r="BT53" s="42"/>
      <c r="BU53" s="42"/>
      <c r="BV53" s="42"/>
      <c r="BW53" s="42"/>
      <c r="BX53" s="42"/>
      <c r="BY53" s="42"/>
      <c r="BZ53" s="42"/>
      <c r="CA53" s="42"/>
      <c r="CB53" s="41"/>
      <c r="CC53" s="42"/>
      <c r="CD53" s="42"/>
      <c r="CE53" s="42"/>
      <c r="CF53" s="42"/>
      <c r="CG53" s="42"/>
      <c r="CH53" s="42"/>
      <c r="CI53" s="42"/>
      <c r="CJ53" s="42"/>
      <c r="CK53" s="42"/>
      <c r="CL53" s="41"/>
      <c r="CM53" s="42"/>
      <c r="CN53" s="42"/>
      <c r="CO53" s="42"/>
      <c r="CP53" s="42"/>
      <c r="CQ53" s="42"/>
      <c r="CR53" s="42"/>
      <c r="CS53" s="42"/>
      <c r="CT53" s="42"/>
      <c r="CU53" s="42"/>
      <c r="CV53" s="41"/>
      <c r="CX53" s="25" t="s">
        <v>171</v>
      </c>
    </row>
    <row r="54" spans="1:103" ht="15" customHeight="1" x14ac:dyDescent="0.25">
      <c r="A54" s="88"/>
      <c r="B54" s="88"/>
      <c r="C54" s="88"/>
      <c r="D54" s="88"/>
      <c r="E54" s="88"/>
      <c r="F54" s="88"/>
      <c r="G54" s="88"/>
      <c r="H54" s="88"/>
      <c r="I54" s="88"/>
      <c r="J54" s="41"/>
      <c r="K54" s="39"/>
      <c r="L54" s="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6"/>
      <c r="CN54" s="46"/>
      <c r="CO54" s="46"/>
      <c r="CP54" s="46"/>
      <c r="CQ54" s="46"/>
      <c r="CR54" s="46"/>
      <c r="CS54" s="46"/>
      <c r="CT54" s="46"/>
      <c r="CU54" s="46"/>
      <c r="CV54" s="41"/>
      <c r="CX54" s="25" t="s">
        <v>172</v>
      </c>
    </row>
    <row r="55" spans="1:103" ht="15" customHeight="1" x14ac:dyDescent="0.25">
      <c r="A55" s="88"/>
      <c r="B55" s="88"/>
      <c r="C55" s="88"/>
      <c r="D55" s="88"/>
      <c r="E55" s="88"/>
      <c r="F55" s="88"/>
      <c r="G55" s="88"/>
      <c r="H55" s="88"/>
      <c r="I55" s="88"/>
      <c r="J55" s="41"/>
      <c r="K55" s="39"/>
      <c r="L55" s="52"/>
      <c r="M55" s="52"/>
      <c r="N55" s="52"/>
      <c r="O55" s="52" t="s">
        <v>186</v>
      </c>
      <c r="P55" s="52"/>
      <c r="Q55" s="52"/>
      <c r="R55" s="52"/>
      <c r="S55" s="52"/>
      <c r="T55" s="41"/>
      <c r="U55" s="41"/>
      <c r="V55" s="52"/>
      <c r="W55" s="52"/>
      <c r="X55" s="52"/>
      <c r="Y55" s="52" t="s">
        <v>186</v>
      </c>
      <c r="Z55" s="52"/>
      <c r="AA55" s="52"/>
      <c r="AB55" s="52"/>
      <c r="AC55" s="52"/>
      <c r="AD55" s="41"/>
      <c r="AE55" s="41"/>
      <c r="AF55" s="52"/>
      <c r="AG55" s="52"/>
      <c r="AH55" s="52"/>
      <c r="AI55" s="52" t="s">
        <v>186</v>
      </c>
      <c r="AJ55" s="52"/>
      <c r="AK55" s="52"/>
      <c r="AL55" s="52"/>
      <c r="AM55" s="52"/>
      <c r="AN55" s="52"/>
      <c r="AO55" s="52"/>
      <c r="AP55" s="52"/>
      <c r="AQ55" s="52"/>
      <c r="AR55" s="52"/>
      <c r="AS55" s="52"/>
      <c r="AT55" s="52"/>
      <c r="AU55" s="52"/>
      <c r="AV55" s="52"/>
      <c r="AW55" s="52"/>
      <c r="AX55" s="41"/>
      <c r="AY55" s="41"/>
      <c r="AZ55" s="52"/>
      <c r="BA55" s="52"/>
      <c r="BB55" s="52"/>
      <c r="BC55" s="52" t="s">
        <v>186</v>
      </c>
      <c r="BD55" s="52"/>
      <c r="BE55" s="52"/>
      <c r="BF55" s="52"/>
      <c r="BG55" s="52"/>
      <c r="BH55" s="41"/>
      <c r="BI55" s="41"/>
      <c r="BJ55" s="52"/>
      <c r="BK55" s="52"/>
      <c r="BL55" s="52"/>
      <c r="BM55" s="52" t="s">
        <v>186</v>
      </c>
      <c r="BN55" s="52"/>
      <c r="BO55" s="52"/>
      <c r="BP55" s="52"/>
      <c r="BQ55" s="52"/>
      <c r="BR55" s="41"/>
      <c r="BS55" s="41"/>
      <c r="BT55" s="52"/>
      <c r="BU55" s="52"/>
      <c r="BV55" s="52"/>
      <c r="BW55" s="52" t="s">
        <v>186</v>
      </c>
      <c r="BX55" s="52"/>
      <c r="BY55" s="52"/>
      <c r="BZ55" s="52"/>
      <c r="CA55" s="52"/>
      <c r="CB55" s="41"/>
      <c r="CC55" s="52"/>
      <c r="CD55" s="52"/>
      <c r="CE55" s="52"/>
      <c r="CF55" s="52"/>
      <c r="CG55" s="52" t="s">
        <v>186</v>
      </c>
      <c r="CH55" s="52"/>
      <c r="CI55" s="52"/>
      <c r="CJ55" s="52"/>
      <c r="CK55" s="52"/>
      <c r="CL55" s="41"/>
      <c r="CM55" s="41"/>
      <c r="CN55" s="52"/>
      <c r="CO55" s="52"/>
      <c r="CP55" s="52"/>
      <c r="CQ55" s="52"/>
      <c r="CR55" s="52" t="s">
        <v>186</v>
      </c>
      <c r="CS55" s="52"/>
      <c r="CT55" s="52"/>
      <c r="CU55" s="52"/>
      <c r="CV55" s="41"/>
      <c r="CX55" s="25" t="s">
        <v>168</v>
      </c>
    </row>
    <row r="56" spans="1:103" ht="15" customHeight="1" x14ac:dyDescent="0.25">
      <c r="A56" s="88"/>
      <c r="B56" s="88"/>
      <c r="C56" s="88"/>
      <c r="D56" s="88"/>
      <c r="E56" s="88"/>
      <c r="F56" s="88"/>
      <c r="G56" s="88"/>
      <c r="H56" s="88"/>
      <c r="I56" s="88"/>
      <c r="K56" s="506" t="str" cm="1">
        <f t="array" ref="K56">IF(COUNTIF(K62:S95,"BLANK"),"BLANK",IF(OR(SUMPRODUCT(--ISERROR(K62:S95))&gt;0,COUNTIF(K62:S95,"REJECT")),"REJECT",IF(COUNTIF(K62:S95,"CHECK"),"CHECK","EQ")))</f>
        <v>BLANK</v>
      </c>
      <c r="L56" s="506"/>
      <c r="M56" s="506" t="s">
        <v>361</v>
      </c>
      <c r="N56" s="506"/>
      <c r="O56" s="506"/>
      <c r="P56" s="506"/>
      <c r="Q56" s="506"/>
      <c r="R56" s="506"/>
      <c r="S56" s="506"/>
      <c r="U56" s="506" t="str" cm="1">
        <f t="array" ref="U56">IF(COUNTIF(U88:AC129,"BLANK"),"BLANK",IF(OR(SUMPRODUCT(--ISERROR(U88:AC129))&gt;0,COUNTIF(U88:AC129,"REJECT")),"REJECT",IF(COUNTIF(U88:AC129,"CHECK"),"CHECK","EQ")))</f>
        <v>BLANK</v>
      </c>
      <c r="V56" s="506"/>
      <c r="W56" s="506" t="s">
        <v>266</v>
      </c>
      <c r="X56" s="506"/>
      <c r="Y56" s="506"/>
      <c r="Z56" s="506"/>
      <c r="AA56" s="506"/>
      <c r="AB56" s="506"/>
      <c r="AC56" s="506"/>
      <c r="AE56" s="506" t="str">
        <f>IF(COUNTIF(AE68:AM138,"BLANK"),"BLANK",IF(COUNTIF(AE68:AM138,"REJECT"),"REJECT",IF(COUNTIF(AE68:AM138,"CHECK"),"CHECK","EQ")))</f>
        <v>BLANK</v>
      </c>
      <c r="AF56" s="506"/>
      <c r="AG56" s="506" t="s">
        <v>298</v>
      </c>
      <c r="AH56" s="506"/>
      <c r="AI56" s="506"/>
      <c r="AJ56" s="506"/>
      <c r="AK56" s="506"/>
      <c r="AL56" s="506"/>
      <c r="AM56" s="506"/>
      <c r="AN56" s="13"/>
      <c r="AO56" s="506" t="str">
        <f>IF(COUNTIF(AO96:AW127,"BLANK"),"BLANK",IF(COUNTIF(AO96:AW127,"REJECT"),"REJECT",IF(COUNTIF(AO96:AW127,"CHECK"),"CHECK","EQ")))</f>
        <v>BLANK</v>
      </c>
      <c r="AP56" s="506"/>
      <c r="AQ56" s="506" t="s">
        <v>1442</v>
      </c>
      <c r="AR56" s="506"/>
      <c r="AS56" s="506"/>
      <c r="AT56" s="506"/>
      <c r="AU56" s="506"/>
      <c r="AV56" s="506"/>
      <c r="AW56" s="506"/>
      <c r="AY56" s="506" t="str" cm="1">
        <f t="array" ref="AY56">IF(COUNTIF(AY84:BG156,"BLANK"),"BLANK",IF(OR(SUMPRODUCT(--ISERROR(AY84:BG156))&gt;0,COUNTIF(AY84:BG156,"REJECT")),"REJECT",IF(COUNTIF(AY84:BG156,"CHECK"),"CHECK","EQ")))</f>
        <v>BLANK</v>
      </c>
      <c r="AZ56" s="506"/>
      <c r="BA56" s="506" t="s">
        <v>297</v>
      </c>
      <c r="BB56" s="506"/>
      <c r="BC56" s="506"/>
      <c r="BD56" s="506"/>
      <c r="BE56" s="506"/>
      <c r="BF56" s="506"/>
      <c r="BG56" s="506"/>
      <c r="BI56" s="506" t="str" cm="1">
        <f t="array" ref="BI56">IF(COUNTIF(BI76:BQ101,"BLANK"),"BLANK",IF(OR(SUMPRODUCT(--ISERROR(BI76:BQ101))&gt;0,COUNTIF(BI76:BQ101,"REJECT")),"REJECT",IF(COUNTIF(BI76:BQ101,"CHECK"),"CHECK","EQ")))</f>
        <v>BLANK</v>
      </c>
      <c r="BJ56" s="506"/>
      <c r="BK56" s="506" t="s">
        <v>262</v>
      </c>
      <c r="BL56" s="506"/>
      <c r="BM56" s="506"/>
      <c r="BN56" s="506"/>
      <c r="BO56" s="506"/>
      <c r="BP56" s="506"/>
      <c r="BQ56" s="506"/>
      <c r="BS56" s="506" t="str" cm="1">
        <f t="array" ref="BS56">IF(COUNTIF(BS63:CA135,"BLANK"),"BLANK",IF(OR(SUMPRODUCT(--ISERROR(BS63:CA135))&gt;0,COUNTIF(BS63:CA135,"REJECT")),"REJECT",IF(COUNTIF(BS63:CA135,"CHECK"),"CHECK","EQ")))</f>
        <v>BLANK</v>
      </c>
      <c r="BT56" s="506"/>
      <c r="BU56" s="506" t="s">
        <v>1480</v>
      </c>
      <c r="BV56" s="506"/>
      <c r="BW56" s="506"/>
      <c r="BX56" s="506"/>
      <c r="BY56" s="506"/>
      <c r="BZ56" s="506"/>
      <c r="CA56" s="506"/>
      <c r="CB56" s="13"/>
      <c r="CC56" s="506" t="str">
        <f>IF(AND($G$8="IC - Internal Combustion",BS79="Fuel tank is in front of the engine block"),"N/A",
IF(COUNTIF(CC78:CK113,"BLANK"),"BLANK",IF(COUNTIF(CC78:CK113,"REJECT"),"REJECT",IF(COUNTIF(CC78:CK113,"CHECK"),"CHECK","EQ"))))</f>
        <v>BLANK</v>
      </c>
      <c r="CD56" s="506"/>
      <c r="CE56" s="506" t="s">
        <v>445</v>
      </c>
      <c r="CF56" s="506"/>
      <c r="CG56" s="506"/>
      <c r="CH56" s="506"/>
      <c r="CI56" s="506"/>
      <c r="CJ56" s="506"/>
      <c r="CK56" s="506"/>
      <c r="CM56" s="506" t="str">
        <f>IF(AND($G$8="IC - Internal Combustion",BS79="Fuel tank is in front of the engine block"),"N/A",
IF(COUNTIF(CM67:CU132,"BLANK"),"BLANK",IF(COUNTIF(CM67:CU132,"REJECT"),"REJECT",IF(COUNTIF(CM67:CU132,"CHECK"),"CHECK","EQ"))))</f>
        <v>BLANK</v>
      </c>
      <c r="CN56" s="506"/>
      <c r="CO56" s="506" t="s">
        <v>407</v>
      </c>
      <c r="CP56" s="506"/>
      <c r="CQ56" s="506"/>
      <c r="CR56" s="506"/>
      <c r="CS56" s="506"/>
      <c r="CT56" s="506"/>
      <c r="CU56" s="506"/>
    </row>
    <row r="57" spans="1:103" ht="15" customHeight="1" x14ac:dyDescent="0.25">
      <c r="A57" s="88"/>
      <c r="B57" s="88"/>
      <c r="C57" s="88"/>
      <c r="D57" s="88"/>
      <c r="E57" s="88"/>
      <c r="F57" s="88"/>
      <c r="G57" s="88"/>
      <c r="H57" s="88"/>
      <c r="I57" s="88"/>
      <c r="K57" s="506"/>
      <c r="L57" s="506"/>
      <c r="M57" s="506"/>
      <c r="N57" s="506"/>
      <c r="O57" s="506"/>
      <c r="P57" s="506"/>
      <c r="Q57" s="506"/>
      <c r="R57" s="506"/>
      <c r="S57" s="506"/>
      <c r="U57" s="506"/>
      <c r="V57" s="506"/>
      <c r="W57" s="506"/>
      <c r="X57" s="506"/>
      <c r="Y57" s="506"/>
      <c r="Z57" s="506"/>
      <c r="AA57" s="506"/>
      <c r="AB57" s="506"/>
      <c r="AC57" s="506"/>
      <c r="AE57" s="506"/>
      <c r="AF57" s="506"/>
      <c r="AG57" s="506"/>
      <c r="AH57" s="506"/>
      <c r="AI57" s="506"/>
      <c r="AJ57" s="506"/>
      <c r="AK57" s="506"/>
      <c r="AL57" s="506"/>
      <c r="AM57" s="506"/>
      <c r="AN57" s="13"/>
      <c r="AO57" s="506"/>
      <c r="AP57" s="506"/>
      <c r="AQ57" s="506"/>
      <c r="AR57" s="506"/>
      <c r="AS57" s="506"/>
      <c r="AT57" s="506"/>
      <c r="AU57" s="506"/>
      <c r="AV57" s="506"/>
      <c r="AW57" s="506"/>
      <c r="AY57" s="506"/>
      <c r="AZ57" s="506"/>
      <c r="BA57" s="506"/>
      <c r="BB57" s="506"/>
      <c r="BC57" s="506"/>
      <c r="BD57" s="506"/>
      <c r="BE57" s="506"/>
      <c r="BF57" s="506"/>
      <c r="BG57" s="506"/>
      <c r="BI57" s="506"/>
      <c r="BJ57" s="506"/>
      <c r="BK57" s="506"/>
      <c r="BL57" s="506"/>
      <c r="BM57" s="506"/>
      <c r="BN57" s="506"/>
      <c r="BO57" s="506"/>
      <c r="BP57" s="506"/>
      <c r="BQ57" s="506"/>
      <c r="BS57" s="506"/>
      <c r="BT57" s="506"/>
      <c r="BU57" s="506"/>
      <c r="BV57" s="506"/>
      <c r="BW57" s="506"/>
      <c r="BX57" s="506"/>
      <c r="BY57" s="506"/>
      <c r="BZ57" s="506"/>
      <c r="CA57" s="506"/>
      <c r="CB57" s="13"/>
      <c r="CC57" s="506"/>
      <c r="CD57" s="506"/>
      <c r="CE57" s="506"/>
      <c r="CF57" s="506"/>
      <c r="CG57" s="506"/>
      <c r="CH57" s="506"/>
      <c r="CI57" s="506"/>
      <c r="CJ57" s="506"/>
      <c r="CK57" s="506"/>
      <c r="CM57" s="506"/>
      <c r="CN57" s="506"/>
      <c r="CO57" s="506"/>
      <c r="CP57" s="506"/>
      <c r="CQ57" s="506"/>
      <c r="CR57" s="506"/>
      <c r="CS57" s="506"/>
      <c r="CT57" s="506"/>
      <c r="CU57" s="506"/>
      <c r="CX57" s="25" t="s">
        <v>69</v>
      </c>
    </row>
    <row r="58" spans="1:103" ht="15" customHeight="1" x14ac:dyDescent="0.25">
      <c r="A58" s="88"/>
      <c r="B58" s="88"/>
      <c r="C58" s="88"/>
      <c r="D58" s="88"/>
      <c r="E58" s="88"/>
      <c r="F58" s="88"/>
      <c r="G58" s="88"/>
      <c r="H58" s="88"/>
      <c r="I58" s="88"/>
      <c r="K58" s="12" t="s">
        <v>368</v>
      </c>
      <c r="L58" s="25" t="s">
        <v>369</v>
      </c>
      <c r="M58" s="13"/>
      <c r="N58" s="13"/>
      <c r="O58" s="13"/>
      <c r="P58" s="13"/>
      <c r="Q58" s="13"/>
      <c r="R58" s="13"/>
      <c r="S58" s="13"/>
      <c r="U58" s="506" t="s">
        <v>267</v>
      </c>
      <c r="V58" s="506"/>
      <c r="W58" s="506"/>
      <c r="X58" s="506"/>
      <c r="Y58" s="506"/>
      <c r="Z58" s="506"/>
      <c r="AA58" s="506"/>
      <c r="AB58" s="506"/>
      <c r="AC58" s="506"/>
      <c r="AE58" s="506" t="s">
        <v>1439</v>
      </c>
      <c r="AF58" s="506"/>
      <c r="AG58" s="506"/>
      <c r="AH58" s="506"/>
      <c r="AI58" s="506"/>
      <c r="AJ58" s="506"/>
      <c r="AK58" s="506"/>
      <c r="AL58" s="506"/>
      <c r="AM58" s="506"/>
      <c r="AN58" s="13"/>
      <c r="AO58" s="13"/>
      <c r="AP58" s="13"/>
      <c r="AQ58" s="13"/>
      <c r="AR58" s="13"/>
      <c r="AS58" s="13"/>
      <c r="AT58" s="13"/>
      <c r="AU58" s="13"/>
      <c r="AV58" s="13"/>
      <c r="AW58" s="13"/>
      <c r="AY58" s="506" t="s">
        <v>147</v>
      </c>
      <c r="AZ58" s="506"/>
      <c r="BA58" s="506"/>
      <c r="BB58" s="506"/>
      <c r="BC58" s="506"/>
      <c r="BD58" s="506"/>
      <c r="BE58" s="506"/>
      <c r="BF58" s="506"/>
      <c r="BG58" s="506"/>
      <c r="BI58" s="506" t="s">
        <v>299</v>
      </c>
      <c r="BJ58" s="506"/>
      <c r="BK58" s="506"/>
      <c r="BL58" s="506"/>
      <c r="BM58" s="506"/>
      <c r="BN58" s="506"/>
      <c r="BO58" s="506"/>
      <c r="BP58" s="506"/>
      <c r="BQ58" s="506"/>
      <c r="BS58" s="174"/>
      <c r="BT58" s="174"/>
      <c r="BU58" s="174"/>
      <c r="BV58" s="174"/>
      <c r="BW58" s="174"/>
      <c r="BX58" s="174"/>
      <c r="BY58" s="174"/>
      <c r="BZ58" s="174"/>
      <c r="CA58" s="174"/>
      <c r="CB58" s="13"/>
      <c r="CC58" s="506" t="s">
        <v>453</v>
      </c>
      <c r="CD58" s="506"/>
      <c r="CE58" s="506"/>
      <c r="CF58" s="506"/>
      <c r="CG58" s="506"/>
      <c r="CH58" s="506"/>
      <c r="CI58" s="506"/>
      <c r="CJ58" s="506"/>
      <c r="CK58" s="506"/>
      <c r="CO58" s="13"/>
      <c r="CP58" s="13"/>
      <c r="CQ58" s="13"/>
      <c r="CR58" s="13"/>
      <c r="CS58" s="13"/>
      <c r="CT58" s="13"/>
      <c r="CU58" s="13"/>
      <c r="CX58" s="25" t="s">
        <v>58</v>
      </c>
    </row>
    <row r="59" spans="1:103" ht="15" customHeight="1" x14ac:dyDescent="0.25">
      <c r="A59" s="88"/>
      <c r="B59" s="88"/>
      <c r="C59" s="88"/>
      <c r="D59" s="88"/>
      <c r="E59" s="88"/>
      <c r="F59" s="88"/>
      <c r="G59" s="88"/>
      <c r="H59" s="88"/>
      <c r="I59" s="88"/>
      <c r="K59" s="12" t="s">
        <v>429</v>
      </c>
      <c r="L59" s="25" t="s">
        <v>430</v>
      </c>
      <c r="U59" s="506"/>
      <c r="V59" s="506"/>
      <c r="W59" s="506"/>
      <c r="X59" s="506"/>
      <c r="Y59" s="506"/>
      <c r="Z59" s="506"/>
      <c r="AA59" s="506"/>
      <c r="AB59" s="506"/>
      <c r="AC59" s="506"/>
      <c r="AE59" s="506"/>
      <c r="AF59" s="506"/>
      <c r="AG59" s="506"/>
      <c r="AH59" s="506"/>
      <c r="AI59" s="506"/>
      <c r="AJ59" s="506"/>
      <c r="AK59" s="506"/>
      <c r="AL59" s="506"/>
      <c r="AM59" s="506"/>
      <c r="AN59" s="13"/>
      <c r="AO59" s="421" t="s">
        <v>1410</v>
      </c>
      <c r="AP59" s="429"/>
      <c r="AQ59" s="429"/>
      <c r="AR59" s="429"/>
      <c r="AS59" s="429"/>
      <c r="AT59" s="429"/>
      <c r="AU59" s="429"/>
      <c r="AV59" s="429"/>
      <c r="AW59" s="430"/>
      <c r="AY59" s="506"/>
      <c r="AZ59" s="506"/>
      <c r="BA59" s="506"/>
      <c r="BB59" s="506"/>
      <c r="BC59" s="506"/>
      <c r="BD59" s="506"/>
      <c r="BE59" s="506"/>
      <c r="BF59" s="506"/>
      <c r="BG59" s="506"/>
      <c r="BI59" s="506"/>
      <c r="BJ59" s="506"/>
      <c r="BK59" s="506"/>
      <c r="BL59" s="506"/>
      <c r="BM59" s="506"/>
      <c r="BN59" s="506"/>
      <c r="BO59" s="506"/>
      <c r="BP59" s="506"/>
      <c r="BQ59" s="506"/>
      <c r="BS59" s="25" t="s">
        <v>113</v>
      </c>
      <c r="CB59" s="13"/>
      <c r="CC59" s="506"/>
      <c r="CD59" s="506"/>
      <c r="CE59" s="506"/>
      <c r="CF59" s="506"/>
      <c r="CG59" s="506"/>
      <c r="CH59" s="506"/>
      <c r="CI59" s="506"/>
      <c r="CJ59" s="506"/>
      <c r="CK59" s="506"/>
      <c r="CM59" s="12" t="s">
        <v>424</v>
      </c>
      <c r="CN59" s="25" t="s">
        <v>423</v>
      </c>
      <c r="CO59" s="13"/>
      <c r="CP59" s="13"/>
      <c r="CQ59" s="13"/>
      <c r="CR59" s="13"/>
      <c r="CS59" s="13"/>
      <c r="CT59" s="13"/>
      <c r="CU59" s="13"/>
    </row>
    <row r="60" spans="1:103" ht="15" customHeight="1" x14ac:dyDescent="0.25">
      <c r="A60" s="88"/>
      <c r="B60" s="88"/>
      <c r="C60" s="88"/>
      <c r="D60" s="88"/>
      <c r="E60" s="88"/>
      <c r="F60" s="88"/>
      <c r="G60" s="88"/>
      <c r="H60" s="88"/>
      <c r="I60" s="88"/>
      <c r="L60" s="25" t="s">
        <v>412</v>
      </c>
      <c r="U60" s="25" t="s">
        <v>286</v>
      </c>
      <c r="AJ60" s="15"/>
      <c r="AK60" s="13"/>
      <c r="AM60" s="11"/>
      <c r="AN60" s="11"/>
      <c r="AO60" s="155" t="s">
        <v>1411</v>
      </c>
      <c r="AP60" s="199"/>
      <c r="AQ60" s="199"/>
      <c r="AR60" s="199"/>
      <c r="AS60" s="199"/>
      <c r="AT60" s="199"/>
      <c r="AU60" s="199"/>
      <c r="AV60" s="199"/>
      <c r="AW60" s="427"/>
      <c r="AY60" s="12" t="s">
        <v>373</v>
      </c>
      <c r="AZ60" s="25" t="s">
        <v>383</v>
      </c>
      <c r="BI60" s="12" t="s">
        <v>283</v>
      </c>
      <c r="BJ60" s="25" t="s">
        <v>236</v>
      </c>
      <c r="BS60" s="12" t="s">
        <v>415</v>
      </c>
      <c r="BT60" s="25" t="s">
        <v>496</v>
      </c>
      <c r="CC60" s="12" t="s">
        <v>200</v>
      </c>
      <c r="CD60" s="12" t="s">
        <v>385</v>
      </c>
      <c r="CE60" s="25" t="s">
        <v>446</v>
      </c>
      <c r="CF60" s="13"/>
      <c r="CG60" s="13"/>
      <c r="CH60" s="13"/>
      <c r="CI60" s="13"/>
      <c r="CJ60" s="13"/>
      <c r="CK60" s="13"/>
      <c r="CM60" s="25" t="s">
        <v>501</v>
      </c>
      <c r="CN60" s="13"/>
      <c r="CO60" s="13"/>
      <c r="CP60" s="13"/>
      <c r="CQ60" s="13"/>
      <c r="CR60" s="13"/>
      <c r="CS60" s="13"/>
      <c r="CT60" s="13"/>
      <c r="CU60" s="13"/>
      <c r="CX60" s="74" t="s">
        <v>291</v>
      </c>
      <c r="CY60" s="25" t="s">
        <v>173</v>
      </c>
    </row>
    <row r="61" spans="1:103" ht="15" customHeight="1" x14ac:dyDescent="0.25">
      <c r="A61" s="88"/>
      <c r="B61" s="88"/>
      <c r="C61" s="88"/>
      <c r="D61" s="88"/>
      <c r="E61" s="88"/>
      <c r="F61" s="88"/>
      <c r="G61" s="88"/>
      <c r="H61" s="88"/>
      <c r="I61" s="88"/>
      <c r="U61" s="513" t="s">
        <v>20</v>
      </c>
      <c r="V61" s="95" t="s">
        <v>152</v>
      </c>
      <c r="W61" s="97"/>
      <c r="X61" s="97"/>
      <c r="Y61" s="97"/>
      <c r="Z61" s="97"/>
      <c r="AA61" s="97"/>
      <c r="AB61" s="98"/>
      <c r="AC61" s="44"/>
      <c r="AE61" s="12" t="s">
        <v>208</v>
      </c>
      <c r="AF61" s="25" t="s">
        <v>263</v>
      </c>
      <c r="AO61" s="151" t="s">
        <v>1412</v>
      </c>
      <c r="AP61" s="150"/>
      <c r="AQ61" s="150"/>
      <c r="AR61" s="150"/>
      <c r="AS61" s="150"/>
      <c r="AT61" s="150"/>
      <c r="AU61" s="150"/>
      <c r="AV61" s="150"/>
      <c r="AW61" s="149"/>
      <c r="AX61" s="36"/>
      <c r="AY61" s="12" t="s">
        <v>429</v>
      </c>
      <c r="AZ61" s="25" t="s">
        <v>480</v>
      </c>
      <c r="BJ61" s="35" t="s">
        <v>1349</v>
      </c>
      <c r="BS61" s="12" t="s">
        <v>1346</v>
      </c>
      <c r="BT61" s="25" t="s">
        <v>1347</v>
      </c>
      <c r="CC61" s="12" t="s">
        <v>417</v>
      </c>
      <c r="CD61" s="25" t="s">
        <v>447</v>
      </c>
      <c r="CE61" s="13"/>
      <c r="CF61" s="13"/>
      <c r="CG61" s="13"/>
      <c r="CH61" s="13"/>
      <c r="CJ61" s="13"/>
      <c r="CK61" s="13"/>
      <c r="CM61" s="12" t="s">
        <v>502</v>
      </c>
      <c r="CN61" s="25" t="s">
        <v>1348</v>
      </c>
      <c r="CO61" s="13"/>
      <c r="CP61" s="13"/>
      <c r="CQ61" s="13"/>
      <c r="CR61" s="13"/>
      <c r="CS61" s="13"/>
      <c r="CT61" s="13"/>
      <c r="CU61" s="13"/>
      <c r="CY61" s="22" t="s">
        <v>175</v>
      </c>
    </row>
    <row r="62" spans="1:103" ht="15" customHeight="1" x14ac:dyDescent="0.25">
      <c r="A62" s="88"/>
      <c r="B62" s="88"/>
      <c r="C62" s="88"/>
      <c r="D62" s="88"/>
      <c r="E62" s="88"/>
      <c r="F62" s="88"/>
      <c r="G62" s="88"/>
      <c r="H62" s="88"/>
      <c r="I62" s="88"/>
      <c r="K62" s="508" t="str">
        <f>IF(COUNTIF(S63:S70,"BLANK"),"BLANK",IF(OR(SUMPRODUCT(--ISERROR(S63:S70))&gt;0,COUNTIF(S63:S70,"REJECT")),"REJECT",IF(COUNTIF(S63:S70,"CHECK"),"CHECK","EQ")))</f>
        <v>BLANK</v>
      </c>
      <c r="L62" s="508"/>
      <c r="M62" s="508"/>
      <c r="N62" s="508"/>
      <c r="O62" s="508"/>
      <c r="P62" s="508"/>
      <c r="Q62" s="508"/>
      <c r="R62" s="508"/>
      <c r="S62" s="508"/>
      <c r="U62" s="513"/>
      <c r="V62" s="96" t="s">
        <v>153</v>
      </c>
      <c r="W62" s="101"/>
      <c r="X62" s="101"/>
      <c r="Y62" s="101"/>
      <c r="Z62" s="101"/>
      <c r="AA62" s="101"/>
      <c r="AB62" s="102"/>
      <c r="AC62" s="44"/>
      <c r="AE62" s="25" t="s">
        <v>464</v>
      </c>
      <c r="AO62" s="424"/>
      <c r="AP62" s="157"/>
      <c r="AQ62" s="157"/>
      <c r="AR62" s="157"/>
      <c r="AS62" s="157"/>
      <c r="AT62" s="157"/>
      <c r="AU62" s="157"/>
      <c r="AV62" s="157"/>
      <c r="AW62" s="157"/>
      <c r="AX62" s="36"/>
      <c r="AY62" s="12" t="s">
        <v>399</v>
      </c>
      <c r="AZ62" s="25" t="s">
        <v>481</v>
      </c>
      <c r="BI62" s="12" t="s">
        <v>477</v>
      </c>
      <c r="BJ62" s="12" t="s">
        <v>478</v>
      </c>
      <c r="BK62" s="25" t="s">
        <v>479</v>
      </c>
      <c r="BS62" s="12"/>
      <c r="CF62" s="13"/>
      <c r="CG62" s="13"/>
      <c r="CH62" s="13"/>
      <c r="CI62" s="13"/>
      <c r="CJ62" s="13"/>
      <c r="CK62" s="13"/>
      <c r="CM62" s="25" t="s">
        <v>1333</v>
      </c>
      <c r="CY62" s="22" t="s">
        <v>174</v>
      </c>
    </row>
    <row r="63" spans="1:103" ht="15" customHeight="1" thickBot="1" x14ac:dyDescent="0.3">
      <c r="A63" s="88"/>
      <c r="B63" s="88"/>
      <c r="C63" s="88"/>
      <c r="D63" s="88"/>
      <c r="E63" s="88"/>
      <c r="F63" s="88"/>
      <c r="G63" s="88"/>
      <c r="H63" s="88"/>
      <c r="I63" s="88"/>
      <c r="K63" s="12" t="s">
        <v>272</v>
      </c>
      <c r="L63" s="35" t="s">
        <v>15</v>
      </c>
      <c r="M63" s="11"/>
      <c r="N63" s="11"/>
      <c r="O63" s="11"/>
      <c r="P63" s="12" t="s">
        <v>128</v>
      </c>
      <c r="Q63" s="512" t="s">
        <v>129</v>
      </c>
      <c r="R63" s="512"/>
      <c r="S63" s="11" t="s">
        <v>48</v>
      </c>
      <c r="U63" s="513" t="s">
        <v>21</v>
      </c>
      <c r="V63" s="95" t="s">
        <v>155</v>
      </c>
      <c r="W63" s="97"/>
      <c r="X63" s="97"/>
      <c r="Y63" s="97"/>
      <c r="Z63" s="97"/>
      <c r="AA63" s="97"/>
      <c r="AB63" s="98"/>
      <c r="AC63" s="44"/>
      <c r="AE63" s="12" t="s">
        <v>226</v>
      </c>
      <c r="AF63" s="25" t="s">
        <v>264</v>
      </c>
      <c r="AO63" s="421" t="s">
        <v>1413</v>
      </c>
      <c r="AP63" s="249"/>
      <c r="AQ63" s="249"/>
      <c r="AR63" s="249"/>
      <c r="AS63" s="249"/>
      <c r="AT63" s="249"/>
      <c r="AU63" s="249"/>
      <c r="AV63" s="249"/>
      <c r="AW63" s="202"/>
      <c r="AX63" s="36"/>
      <c r="AY63" s="12" t="s">
        <v>482</v>
      </c>
      <c r="AZ63" s="25" t="s">
        <v>483</v>
      </c>
      <c r="BS63" s="508" t="str">
        <f>IF(COUNTIF(CA64,"BLANK"),"BLANK",IF(OR(SUMPRODUCT(--ISERROR(CA64))&gt;0,COUNTIF(CA64,"REJECT")),"REJECT",IF(COUNTIF(CA64,"CHECK"),"CHECK","EQ")))</f>
        <v>BLANK</v>
      </c>
      <c r="BT63" s="508"/>
      <c r="BU63" s="508"/>
      <c r="BV63" s="508"/>
      <c r="BW63" s="508"/>
      <c r="BX63" s="508"/>
      <c r="BY63" s="508"/>
      <c r="BZ63" s="508"/>
      <c r="CA63" s="508"/>
      <c r="CB63" s="11"/>
      <c r="CC63" s="12" t="s">
        <v>417</v>
      </c>
      <c r="CD63" s="25" t="s">
        <v>448</v>
      </c>
      <c r="CE63" s="13"/>
      <c r="CF63" s="13"/>
      <c r="CG63" s="13"/>
      <c r="CH63" s="13"/>
      <c r="CI63" s="13"/>
      <c r="CJ63" s="13"/>
      <c r="CK63" s="13"/>
      <c r="CM63" s="25" t="s">
        <v>503</v>
      </c>
      <c r="CN63" s="35"/>
      <c r="CO63" s="13"/>
      <c r="CP63" s="13"/>
      <c r="CQ63" s="13"/>
      <c r="CR63" s="13"/>
      <c r="CS63" s="13"/>
      <c r="CT63" s="13"/>
      <c r="CU63" s="13"/>
      <c r="CX63" s="74"/>
    </row>
    <row r="64" spans="1:103" ht="15" customHeight="1" thickBot="1" x14ac:dyDescent="0.3">
      <c r="A64" s="88"/>
      <c r="B64" s="88"/>
      <c r="C64" s="88"/>
      <c r="D64" s="88"/>
      <c r="E64" s="88"/>
      <c r="F64" s="88"/>
      <c r="G64" s="88"/>
      <c r="H64" s="88"/>
      <c r="I64" s="88"/>
      <c r="K64" s="12" t="s">
        <v>307</v>
      </c>
      <c r="L64" s="25" t="str">
        <f>IF($A$25="mm",
"Example: 25mm x 2.5mm round",
"Example: 1.0in x 0.095in round")</f>
        <v>Example: 25mm x 2.5mm round</v>
      </c>
      <c r="M64" s="15"/>
      <c r="N64" s="15"/>
      <c r="O64" s="15"/>
      <c r="P64" s="11" t="s">
        <v>142</v>
      </c>
      <c r="Q64" s="80"/>
      <c r="S64" s="11" t="str">
        <f>IF(Q64="","BLANK","EQ")</f>
        <v>BLANK</v>
      </c>
      <c r="U64" s="513"/>
      <c r="V64" s="96" t="s">
        <v>153</v>
      </c>
      <c r="W64" s="101"/>
      <c r="X64" s="101"/>
      <c r="Y64" s="101"/>
      <c r="Z64" s="101"/>
      <c r="AA64" s="101"/>
      <c r="AB64" s="102"/>
      <c r="AC64" s="44"/>
      <c r="AE64" s="25" t="s">
        <v>1350</v>
      </c>
      <c r="AO64" s="158" t="s">
        <v>1414</v>
      </c>
      <c r="AP64" s="157"/>
      <c r="AQ64" s="157"/>
      <c r="AR64" s="157"/>
      <c r="AS64" s="157"/>
      <c r="AT64" s="157"/>
      <c r="AU64" s="157"/>
      <c r="AV64" s="157"/>
      <c r="AW64" s="156"/>
      <c r="AX64" s="36"/>
      <c r="BI64" s="12" t="s">
        <v>237</v>
      </c>
      <c r="BJ64" s="25" t="s">
        <v>487</v>
      </c>
      <c r="BS64" s="12" t="s">
        <v>414</v>
      </c>
      <c r="BU64" s="15"/>
      <c r="BV64" s="15"/>
      <c r="BW64" s="15"/>
      <c r="BX64" s="15" t="s">
        <v>29</v>
      </c>
      <c r="BY64" s="16"/>
      <c r="BZ64" s="25" t="str">
        <f>IF($A$25="mm","mm","in")</f>
        <v>mm</v>
      </c>
      <c r="CA64" s="11" t="str">
        <f>IF(BY64="","BLANK",IF(OR(AND($A$25="mm",ABS(BY64)&gt;=50),AND($A$25="Inch",ABS(BY64)&gt;=2)),"EQ","REJECT"))</f>
        <v>BLANK</v>
      </c>
      <c r="CB64" s="11"/>
      <c r="CC64" s="25" t="s">
        <v>418</v>
      </c>
      <c r="CD64" s="13"/>
      <c r="CE64" s="13"/>
      <c r="CF64" s="13"/>
      <c r="CG64" s="13"/>
      <c r="CH64" s="13"/>
      <c r="CI64" s="13"/>
      <c r="CJ64" s="13"/>
      <c r="CK64" s="13"/>
      <c r="CM64" s="12" t="s">
        <v>425</v>
      </c>
      <c r="CN64" s="25" t="s">
        <v>504</v>
      </c>
      <c r="CO64" s="13"/>
      <c r="CP64" s="13"/>
      <c r="CQ64" s="13"/>
      <c r="CR64" s="13"/>
      <c r="CS64" s="13"/>
      <c r="CT64" s="13"/>
      <c r="CU64" s="13"/>
      <c r="CX64" s="25" t="s">
        <v>59</v>
      </c>
    </row>
    <row r="65" spans="1:104" ht="15" customHeight="1" x14ac:dyDescent="0.25">
      <c r="A65" s="88"/>
      <c r="B65" s="88"/>
      <c r="C65" s="88"/>
      <c r="D65" s="88"/>
      <c r="E65" s="88"/>
      <c r="F65" s="88"/>
      <c r="G65" s="88"/>
      <c r="H65" s="88"/>
      <c r="I65" s="88"/>
      <c r="K65" s="12" t="s">
        <v>308</v>
      </c>
      <c r="L65" s="25"/>
      <c r="M65" s="15"/>
      <c r="N65" s="15"/>
      <c r="O65" s="15" t="s">
        <v>14</v>
      </c>
      <c r="P65" s="75">
        <f>IF($A$25="mm",2,0.079)</f>
        <v>2</v>
      </c>
      <c r="Q65" s="16"/>
      <c r="R65" s="25" t="str">
        <f>IF($A$25="mm","mm","in")</f>
        <v>mm</v>
      </c>
      <c r="S65" s="11" t="str">
        <f>IF(Q65="","BLANK",IF(Q65&lt;P65,"REJECT","EQ"))</f>
        <v>BLANK</v>
      </c>
      <c r="T65" s="36"/>
      <c r="U65" s="513" t="s">
        <v>22</v>
      </c>
      <c r="V65" s="95" t="s">
        <v>155</v>
      </c>
      <c r="W65" s="97"/>
      <c r="X65" s="97"/>
      <c r="Y65" s="97"/>
      <c r="Z65" s="97"/>
      <c r="AA65" s="97"/>
      <c r="AB65" s="98"/>
      <c r="AC65" s="44"/>
      <c r="AE65" s="12" t="s">
        <v>227</v>
      </c>
      <c r="AF65" s="25" t="s">
        <v>229</v>
      </c>
      <c r="AO65" s="170" t="s">
        <v>1415</v>
      </c>
      <c r="AP65" s="169"/>
      <c r="AQ65" s="169"/>
      <c r="AR65" s="169"/>
      <c r="AS65" s="169"/>
      <c r="AT65" s="169"/>
      <c r="AU65" s="169"/>
      <c r="AV65" s="169"/>
      <c r="AW65" s="172"/>
      <c r="AX65" s="36"/>
      <c r="AY65" s="12" t="s">
        <v>230</v>
      </c>
      <c r="AZ65" s="25" t="s">
        <v>485</v>
      </c>
      <c r="BI65" s="12" t="s">
        <v>238</v>
      </c>
      <c r="BJ65" s="25" t="s">
        <v>488</v>
      </c>
      <c r="BK65" s="35"/>
      <c r="BL65" s="35"/>
      <c r="BM65" s="35"/>
      <c r="BN65" s="35"/>
      <c r="BO65" s="35"/>
      <c r="BP65" s="35"/>
      <c r="BQ65" s="35"/>
      <c r="CF65" s="13"/>
      <c r="CG65" s="13"/>
      <c r="CH65" s="13"/>
      <c r="CI65" s="13"/>
      <c r="CJ65" s="13"/>
      <c r="CK65" s="13"/>
      <c r="CL65" s="36"/>
      <c r="CM65" s="12" t="s">
        <v>426</v>
      </c>
      <c r="CN65" s="25" t="s">
        <v>357</v>
      </c>
      <c r="CO65" s="13"/>
      <c r="CP65" s="13"/>
      <c r="CQ65" s="13"/>
      <c r="CR65" s="13"/>
      <c r="CS65" s="13"/>
      <c r="CT65" s="13"/>
      <c r="CU65" s="13"/>
    </row>
    <row r="66" spans="1:104" ht="15" customHeight="1" thickBot="1" x14ac:dyDescent="0.3">
      <c r="A66" s="88"/>
      <c r="B66" s="88"/>
      <c r="C66" s="88"/>
      <c r="D66" s="88"/>
      <c r="E66" s="88"/>
      <c r="F66" s="88"/>
      <c r="G66" s="88"/>
      <c r="H66" s="88"/>
      <c r="I66" s="88"/>
      <c r="K66" s="25"/>
      <c r="L66" s="25"/>
      <c r="M66" s="15"/>
      <c r="N66" s="15"/>
      <c r="O66" s="15" t="str">
        <f>IF(Q64="Round","Outer Diameter (OD):","Square side:")</f>
        <v>Square side:</v>
      </c>
      <c r="P66" s="75">
        <f>IF($A$25="mm",25,0.984)</f>
        <v>25</v>
      </c>
      <c r="Q66" s="16"/>
      <c r="R66" s="25" t="str">
        <f>IF($A$25="mm","mm","in")</f>
        <v>mm</v>
      </c>
      <c r="S66" s="11" t="str">
        <f t="shared" ref="S66:S70" si="0">IF(Q66="","BLANK",IF(Q66&lt;P66,"REJECT","EQ"))</f>
        <v>BLANK</v>
      </c>
      <c r="T66" s="36"/>
      <c r="U66" s="513"/>
      <c r="V66" s="99" t="s">
        <v>154</v>
      </c>
      <c r="W66" s="44"/>
      <c r="X66" s="44"/>
      <c r="Y66" s="44"/>
      <c r="Z66" s="44"/>
      <c r="AA66" s="44"/>
      <c r="AB66" s="100"/>
      <c r="AC66" s="44"/>
      <c r="AE66" s="12" t="s">
        <v>228</v>
      </c>
      <c r="AF66" s="25" t="s">
        <v>265</v>
      </c>
      <c r="AO66" s="424"/>
      <c r="AP66" s="157"/>
      <c r="AQ66" s="157"/>
      <c r="AR66" s="157"/>
      <c r="AS66" s="157"/>
      <c r="AT66" s="157"/>
      <c r="AU66" s="157"/>
      <c r="AV66" s="157"/>
      <c r="AW66" s="157"/>
      <c r="AX66" s="36"/>
      <c r="AY66" s="12" t="s">
        <v>231</v>
      </c>
      <c r="AZ66" s="25" t="s">
        <v>486</v>
      </c>
      <c r="BI66" s="12" t="s">
        <v>189</v>
      </c>
      <c r="BJ66" s="25" t="s">
        <v>489</v>
      </c>
      <c r="BK66" s="35"/>
      <c r="BL66" s="35"/>
      <c r="BM66" s="35"/>
      <c r="BN66" s="35"/>
      <c r="BO66" s="35"/>
      <c r="BP66" s="35"/>
      <c r="BQ66" s="35"/>
      <c r="BS66" s="508" t="str">
        <f>IF(COUNTIF(CA67:CA68,"BLANK"),"BLANK",IF(OR(SUMPRODUCT(--ISERROR(CA67:CA68))&gt;0,COUNTIF(CA67:CA68,"REJECT")),"REJECT",IF(COUNTIF(CA67:CA68,"CHECK"),"CHECK","EQ")))</f>
        <v>BLANK</v>
      </c>
      <c r="BT66" s="508"/>
      <c r="BU66" s="508"/>
      <c r="BV66" s="508"/>
      <c r="BW66" s="508"/>
      <c r="BX66" s="508"/>
      <c r="BY66" s="508"/>
      <c r="BZ66" s="508"/>
      <c r="CA66" s="508"/>
      <c r="CB66" s="11"/>
      <c r="CC66" s="12" t="s">
        <v>242</v>
      </c>
      <c r="CD66" s="25" t="s">
        <v>461</v>
      </c>
      <c r="CF66" s="13"/>
      <c r="CG66" s="13"/>
      <c r="CH66" s="13"/>
      <c r="CI66" s="13"/>
      <c r="CJ66" s="13"/>
      <c r="CK66" s="13"/>
      <c r="CL66" s="36"/>
      <c r="CX66" s="33" t="s">
        <v>163</v>
      </c>
    </row>
    <row r="67" spans="1:104" ht="15" customHeight="1" thickBot="1" x14ac:dyDescent="0.3">
      <c r="A67" s="88"/>
      <c r="B67" s="88"/>
      <c r="C67" s="88"/>
      <c r="D67" s="88"/>
      <c r="E67" s="88"/>
      <c r="F67" s="88"/>
      <c r="G67" s="88"/>
      <c r="H67" s="88"/>
      <c r="I67" s="88"/>
      <c r="K67" s="25"/>
      <c r="L67" s="25"/>
      <c r="M67" s="15"/>
      <c r="N67" s="15"/>
      <c r="O67" s="15" t="s">
        <v>14</v>
      </c>
      <c r="P67" s="28">
        <v>2</v>
      </c>
      <c r="Q67" s="11" t="str">
        <f>IF(Q65="","",IF($A$25="mm",Q65,ROUND(Q65*25.4,1)))</f>
        <v/>
      </c>
      <c r="R67" s="25" t="s">
        <v>127</v>
      </c>
      <c r="S67" s="11" t="str">
        <f t="shared" si="0"/>
        <v>BLANK</v>
      </c>
      <c r="U67" s="513"/>
      <c r="V67" s="96" t="s">
        <v>156</v>
      </c>
      <c r="W67" s="101"/>
      <c r="X67" s="101"/>
      <c r="Y67" s="101"/>
      <c r="Z67" s="101"/>
      <c r="AA67" s="101"/>
      <c r="AB67" s="102"/>
      <c r="AC67" s="44"/>
      <c r="AO67" s="421" t="s">
        <v>1416</v>
      </c>
      <c r="AP67" s="249"/>
      <c r="AQ67" s="249"/>
      <c r="AR67" s="249"/>
      <c r="AS67" s="249"/>
      <c r="AT67" s="249"/>
      <c r="AU67" s="249"/>
      <c r="AV67" s="249"/>
      <c r="AW67" s="202"/>
      <c r="AY67" s="12" t="s">
        <v>232</v>
      </c>
      <c r="AZ67" s="25" t="s">
        <v>484</v>
      </c>
      <c r="BI67" s="12" t="s">
        <v>237</v>
      </c>
      <c r="BJ67" s="25" t="s">
        <v>239</v>
      </c>
      <c r="BK67" s="35"/>
      <c r="BL67" s="35"/>
      <c r="BM67" s="35"/>
      <c r="BN67" s="35"/>
      <c r="BO67" s="35"/>
      <c r="BP67" s="35"/>
      <c r="BQ67" s="35"/>
      <c r="BS67" s="12" t="s">
        <v>416</v>
      </c>
      <c r="BU67" s="15"/>
      <c r="BV67" s="15"/>
      <c r="BW67" s="15"/>
      <c r="BX67" s="15" t="s">
        <v>30</v>
      </c>
      <c r="BY67" s="80"/>
      <c r="CA67" s="11" t="str">
        <f>IF(BY67="","BLANK","EQ")</f>
        <v>BLANK</v>
      </c>
      <c r="CB67" s="11"/>
      <c r="CC67" s="25" t="s">
        <v>462</v>
      </c>
      <c r="CD67" s="13"/>
      <c r="CE67" s="13"/>
      <c r="CF67" s="13"/>
      <c r="CG67" s="13"/>
      <c r="CH67" s="13"/>
      <c r="CI67" s="13"/>
      <c r="CJ67" s="13"/>
      <c r="CK67" s="13"/>
      <c r="CM67" s="508" t="str">
        <f>IF(COUNTIF(CU69:CU76,"BLANK"),"BLANK",IF(OR(SUMPRODUCT(--ISERROR(CU69:CU76))&gt;0,COUNTIF(CU69:CU76,"REJECT")),"REJECT",IF(COUNTIF(CU69:CU76,"CHECK"),"CHECK","EQ")))</f>
        <v>BLANK</v>
      </c>
      <c r="CN67" s="508"/>
      <c r="CO67" s="508"/>
      <c r="CP67" s="508"/>
      <c r="CQ67" s="508"/>
      <c r="CR67" s="508"/>
      <c r="CS67" s="508"/>
      <c r="CT67" s="508"/>
      <c r="CU67" s="508"/>
      <c r="CX67" s="22"/>
    </row>
    <row r="68" spans="1:104" ht="15" customHeight="1" thickBot="1" x14ac:dyDescent="0.3">
      <c r="A68" s="88"/>
      <c r="B68" s="88"/>
      <c r="C68" s="88"/>
      <c r="D68" s="88"/>
      <c r="E68" s="88"/>
      <c r="F68" s="88"/>
      <c r="G68" s="88"/>
      <c r="H68" s="88"/>
      <c r="I68" s="88"/>
      <c r="K68" s="25"/>
      <c r="L68" s="25"/>
      <c r="M68" s="15"/>
      <c r="N68" s="15"/>
      <c r="O68" s="15" t="str">
        <f>IF(Q64="Round","Outer Diameter (OD):","Square side:")</f>
        <v>Square side:</v>
      </c>
      <c r="P68" s="28">
        <v>25</v>
      </c>
      <c r="Q68" s="11" t="str">
        <f>IF(Q66="","",IF($A$25="mm",Q66,ROUND(Q66*25.4,1)))</f>
        <v/>
      </c>
      <c r="R68" s="25" t="s">
        <v>127</v>
      </c>
      <c r="S68" s="11" t="str">
        <f t="shared" si="0"/>
        <v>BLANK</v>
      </c>
      <c r="U68" s="12" t="s">
        <v>214</v>
      </c>
      <c r="V68" s="25" t="s">
        <v>209</v>
      </c>
      <c r="AE68" s="508" t="str">
        <f>IF(COUNTIF(AM69:AM77,"BLANK"),"BLANK",IF(OR(SUMPRODUCT(--ISERROR(AM69:AM77))&gt;0,COUNTIF(AM69:AM77,"REJECT")),"REJECT",IF(COUNTIF(AM69:AM77,"CHECK"),"CHECK","EQ")))</f>
        <v>BLANK</v>
      </c>
      <c r="AF68" s="508"/>
      <c r="AG68" s="508"/>
      <c r="AH68" s="508"/>
      <c r="AI68" s="508"/>
      <c r="AJ68" s="508"/>
      <c r="AK68" s="508"/>
      <c r="AL68" s="508"/>
      <c r="AM68" s="508"/>
      <c r="AN68" s="11"/>
      <c r="AO68" s="158" t="s">
        <v>1417</v>
      </c>
      <c r="AP68" s="213"/>
      <c r="AQ68" s="213"/>
      <c r="AR68" s="213"/>
      <c r="AS68" s="213"/>
      <c r="AT68" s="213"/>
      <c r="AU68" s="213"/>
      <c r="AV68" s="213"/>
      <c r="AW68" s="426"/>
      <c r="AY68" s="12" t="s">
        <v>232</v>
      </c>
      <c r="AZ68" s="25" t="s">
        <v>235</v>
      </c>
      <c r="BJ68" s="35"/>
      <c r="BK68" s="35"/>
      <c r="BL68" s="35"/>
      <c r="BM68" s="35"/>
      <c r="BN68" s="35"/>
      <c r="BO68" s="35"/>
      <c r="BP68" s="35"/>
      <c r="BQ68" s="35"/>
      <c r="BS68" s="12" t="s">
        <v>416</v>
      </c>
      <c r="BU68" s="15"/>
      <c r="BV68" s="15"/>
      <c r="BW68" s="15"/>
      <c r="BX68" s="15" t="str">
        <f>IF(BY67="Rearward","Helmet &gt;=50mm (2in) below MH to bottom of MHB:","Helmet &gt;=0 ahead of Main Hoop rear surface:")</f>
        <v>Helmet &gt;=0 ahead of Main Hoop rear surface:</v>
      </c>
      <c r="BY68" s="16"/>
      <c r="BZ68" s="25" t="str">
        <f>IF($A$25="mm","mm","in")</f>
        <v>mm</v>
      </c>
      <c r="CA68" s="11" t="str">
        <f>IF(BY68="","BLANK",IF(OR(AND(BY67="Forward",BY68&gt;=0),AND($A$25="mm",BY68&gt;=50),AND($A$25="Inch",BY68&gt;=2)),"EQ","REJECT"))</f>
        <v>BLANK</v>
      </c>
      <c r="CB68" s="11"/>
      <c r="CC68" s="12" t="s">
        <v>201</v>
      </c>
      <c r="CD68" s="12" t="s">
        <v>389</v>
      </c>
      <c r="CE68" s="25" t="s">
        <v>463</v>
      </c>
      <c r="CF68" s="13"/>
      <c r="CG68" s="13"/>
      <c r="CH68" s="13"/>
      <c r="CI68" s="13"/>
      <c r="CJ68" s="13"/>
      <c r="CK68" s="13"/>
      <c r="CM68" s="12" t="str">
        <f>IF(CS68&gt;=100,"F.11.3.1.b","F.11.3.1.a")</f>
        <v>F.11.3.1.a</v>
      </c>
      <c r="CN68" s="11"/>
      <c r="CO68" s="11"/>
      <c r="CP68" s="11"/>
      <c r="CQ68" s="11"/>
      <c r="CR68" s="15" t="s">
        <v>449</v>
      </c>
      <c r="CS68" s="16"/>
      <c r="CT68" s="25" t="str">
        <f>IF($A$25="mm","mm","in")</f>
        <v>mm</v>
      </c>
      <c r="CU68" s="11" t="str">
        <f>IF(AND($G$8="IC - Internal Combustion",BS79="Fuel tank is in front of the engine block"),"N/A",
IF(CS68="","BLANK",IF($A$25="mm",IF(CS68&lt;25,"CHECK","EQ"),IF(CS68&lt;0.984,"CHECK","EQ"))))</f>
        <v>BLANK</v>
      </c>
      <c r="CX68" s="33" t="s">
        <v>164</v>
      </c>
    </row>
    <row r="69" spans="1:104" ht="15" customHeight="1" thickBot="1" x14ac:dyDescent="0.3">
      <c r="A69" s="88"/>
      <c r="B69" s="88"/>
      <c r="C69" s="88"/>
      <c r="D69" s="88"/>
      <c r="E69" s="88"/>
      <c r="F69" s="88"/>
      <c r="G69" s="88"/>
      <c r="H69" s="88"/>
      <c r="I69" s="88"/>
      <c r="K69" s="25"/>
      <c r="L69" s="15"/>
      <c r="M69" s="15"/>
      <c r="N69" s="15"/>
      <c r="O69" s="15" t="s">
        <v>132</v>
      </c>
      <c r="P69" s="11">
        <v>173</v>
      </c>
      <c r="Q69" s="11" t="str">
        <f>IF(OR(Q65="",Q66=""),"",
IF(Q64="Round",
ROUND(PI()*((Q68/2)^2-((Q68-2*Q67)/2)^2),0),
ROUND(Q68^2-(Q68-2*Q67)^2,0)))</f>
        <v/>
      </c>
      <c r="R69" s="25" t="s">
        <v>130</v>
      </c>
      <c r="S69" s="11" t="str">
        <f t="shared" si="0"/>
        <v>BLANK</v>
      </c>
      <c r="U69" s="12" t="s">
        <v>212</v>
      </c>
      <c r="V69" s="25" t="s">
        <v>210</v>
      </c>
      <c r="AD69" s="12" t="s">
        <v>261</v>
      </c>
      <c r="AE69" s="12" t="s">
        <v>243</v>
      </c>
      <c r="AF69" s="35" t="s">
        <v>143</v>
      </c>
      <c r="AG69" s="15"/>
      <c r="AH69" s="15"/>
      <c r="AI69" s="15"/>
      <c r="AJ69" s="107"/>
      <c r="AK69" s="509"/>
      <c r="AL69" s="511"/>
      <c r="AM69" s="11" t="str">
        <f>IF(AK69="","BLANK","EQ")</f>
        <v>BLANK</v>
      </c>
      <c r="AN69" s="11"/>
      <c r="AO69" s="148" t="s">
        <v>1435</v>
      </c>
      <c r="AP69" s="208"/>
      <c r="AQ69" s="208"/>
      <c r="AR69" s="208"/>
      <c r="AS69" s="208"/>
      <c r="AT69" s="208"/>
      <c r="AU69" s="208"/>
      <c r="AV69" s="208"/>
      <c r="AW69" s="432"/>
      <c r="AY69" s="25" t="s">
        <v>159</v>
      </c>
      <c r="BI69" s="12" t="s">
        <v>491</v>
      </c>
      <c r="BJ69" s="25" t="s">
        <v>492</v>
      </c>
      <c r="BL69" s="44"/>
      <c r="BM69" s="44"/>
      <c r="BN69" s="44"/>
      <c r="BO69" s="44"/>
      <c r="BP69" s="44"/>
      <c r="BQ69" s="44"/>
      <c r="BS69" s="12"/>
      <c r="BU69" s="15"/>
      <c r="BV69" s="15"/>
      <c r="BW69" s="15"/>
      <c r="BX69" s="15"/>
      <c r="BY69" s="11"/>
      <c r="CA69" s="11"/>
      <c r="CC69" s="12" t="s">
        <v>201</v>
      </c>
      <c r="CD69" s="25" t="s">
        <v>1351</v>
      </c>
      <c r="CF69" s="13"/>
      <c r="CG69" s="13"/>
      <c r="CH69" s="13"/>
      <c r="CI69" s="13"/>
      <c r="CJ69" s="13"/>
      <c r="CK69" s="13"/>
      <c r="CM69" s="12"/>
      <c r="CN69" s="35" t="str">
        <f>IF(CR70="Size B",
"Tractive Battery Rear Bulkhead",
"HV Rear Bulkhead")</f>
        <v>Tractive Battery Rear Bulkhead</v>
      </c>
      <c r="CO69" s="11"/>
      <c r="CP69" s="11"/>
      <c r="CQ69" s="11"/>
      <c r="CR69" s="12" t="s">
        <v>128</v>
      </c>
      <c r="CS69" s="509"/>
      <c r="CT69" s="511"/>
      <c r="CU69" s="11" t="str">
        <f>IF(AND($G$8="IC - Internal Combustion",BS79="Fuel tank is in front of the engine block"),"N/A",
IF(CS69="","BLANK","EQ"))</f>
        <v>BLANK</v>
      </c>
      <c r="CX69" s="22" t="s">
        <v>182</v>
      </c>
    </row>
    <row r="70" spans="1:104" ht="15" customHeight="1" thickBot="1" x14ac:dyDescent="0.3">
      <c r="A70" s="88"/>
      <c r="B70" s="88"/>
      <c r="C70" s="88"/>
      <c r="D70" s="88"/>
      <c r="E70" s="88"/>
      <c r="F70" s="88"/>
      <c r="G70" s="88"/>
      <c r="H70" s="88"/>
      <c r="I70" s="88"/>
      <c r="K70" s="25"/>
      <c r="L70" s="15"/>
      <c r="M70" s="15"/>
      <c r="N70" s="15"/>
      <c r="O70" s="15" t="s">
        <v>133</v>
      </c>
      <c r="P70" s="11">
        <v>11320</v>
      </c>
      <c r="Q70" s="11" t="str">
        <f>IF(OR(Q65="",Q66=""),"",
IF(Q64="Round",
ROUND((PI()/4)*((Q68/2)^4-((Q68-2*Q67)/2)^4),0),
ROUND((Q68^4-(Q68-2*Q67)^4)/12,0)))</f>
        <v/>
      </c>
      <c r="R70" s="25" t="s">
        <v>131</v>
      </c>
      <c r="S70" s="11" t="str">
        <f t="shared" si="0"/>
        <v>BLANK</v>
      </c>
      <c r="U70" s="12" t="s">
        <v>213</v>
      </c>
      <c r="V70" s="25" t="s">
        <v>211</v>
      </c>
      <c r="AD70" s="12" t="s">
        <v>261</v>
      </c>
      <c r="AE70" s="12"/>
      <c r="AG70" s="11"/>
      <c r="AH70" s="11"/>
      <c r="AI70" s="11"/>
      <c r="AJ70" s="12" t="s">
        <v>128</v>
      </c>
      <c r="AK70" s="512" t="s">
        <v>129</v>
      </c>
      <c r="AL70" s="512"/>
      <c r="AM70" s="11" t="s">
        <v>48</v>
      </c>
      <c r="AN70" s="11"/>
      <c r="AO70" s="143" t="s">
        <v>1436</v>
      </c>
      <c r="AP70" s="205"/>
      <c r="AQ70" s="205"/>
      <c r="AR70" s="205"/>
      <c r="AS70" s="205"/>
      <c r="AT70" s="205"/>
      <c r="AU70" s="205"/>
      <c r="AV70" s="205"/>
      <c r="AW70" s="433"/>
      <c r="AY70" s="113"/>
      <c r="BC70" s="12" t="str">
        <f>IF(BG143="N/A","",
IF(BC143="Bolt Through A Tab","Do not use a clip-end around a bolt between two tabs.",""))</f>
        <v/>
      </c>
      <c r="BI70" s="25" t="s">
        <v>494</v>
      </c>
      <c r="BJ70" s="44"/>
      <c r="BK70" s="44"/>
      <c r="BL70" s="44"/>
      <c r="BM70" s="44"/>
      <c r="BN70" s="44"/>
      <c r="BO70" s="44"/>
      <c r="BP70" s="44"/>
      <c r="BQ70" s="44"/>
      <c r="BS70" s="35" t="s">
        <v>350</v>
      </c>
      <c r="BU70" s="15"/>
      <c r="BV70" s="15"/>
      <c r="BW70" s="15"/>
      <c r="BX70" s="15"/>
      <c r="BY70" s="11"/>
      <c r="CA70" s="11"/>
      <c r="CF70" s="13"/>
      <c r="CG70" s="13"/>
      <c r="CH70" s="13"/>
      <c r="CI70" s="13"/>
      <c r="CJ70" s="13"/>
      <c r="CK70" s="13"/>
      <c r="CM70" s="12" t="str">
        <f>IF(CR70="Size B","F.3.2.1.m","F.3.2.1.n")</f>
        <v>F.3.2.1.m</v>
      </c>
      <c r="CN70" s="25" t="str">
        <f>IF(CR70="Size B",
IF($A$25="mm",
"Example: 25.4mm x 1.6mm round",
"Example: 1.0in x 0.065in round"),
IF($A$25="mm",
"Example: 25.4mm x 1.2mm round",
"Example: 1.0in x 0.047in round"))</f>
        <v>Example: 25.4mm x 1.6mm round</v>
      </c>
      <c r="CO70" s="15"/>
      <c r="CP70" s="15"/>
      <c r="CQ70" s="15"/>
      <c r="CR70" s="11" t="str">
        <f>IF(AND($G$8="IC - Internal Combustion",BS79="Fuel tank requires rear impact check"),"Size C",
IF($A$25="mm",IF(CS68&gt;=100,"Size C","Size B"),
IF(CS68&gt;=3.937,"Size C","Size B")))</f>
        <v>Size B</v>
      </c>
      <c r="CS70" s="80"/>
      <c r="CU70" s="11" t="str">
        <f>IF(OR($G$8="IC - Internal Combustion",CS69="Billet Plate"),"N/A",
IF(CS70="","BLANK","EQ"))</f>
        <v>BLANK</v>
      </c>
      <c r="CV70" s="36"/>
      <c r="CX70" s="22" t="s">
        <v>165</v>
      </c>
    </row>
    <row r="71" spans="1:104" ht="15" customHeight="1" thickBot="1" x14ac:dyDescent="0.3">
      <c r="A71" s="88"/>
      <c r="B71" s="88"/>
      <c r="C71" s="88"/>
      <c r="D71" s="88"/>
      <c r="E71" s="88"/>
      <c r="F71" s="88"/>
      <c r="G71" s="88"/>
      <c r="H71" s="88"/>
      <c r="I71" s="88"/>
      <c r="K71" s="25"/>
      <c r="L71" s="25"/>
      <c r="U71" s="25" t="s">
        <v>215</v>
      </c>
      <c r="AE71" s="12" t="str">
        <f>IF(AK69="Straight","F.3.2.1.e","F.3.2.1.f")</f>
        <v>F.3.2.1.f</v>
      </c>
      <c r="AF71" s="25" t="str">
        <f>IF(AK69="Straight",
IF($A$25="mm",
"Example: 25.4mm x 1.6mm round",
"Example: 1.0in x 0.065in round"),
IF($A$25="mm",
"Example: 35mm x 1.2mm round",
"Example: 1.375in x 0.047in round"))</f>
        <v>Example: 35mm x 1.2mm round</v>
      </c>
      <c r="AG71" s="15"/>
      <c r="AH71" s="15"/>
      <c r="AI71" s="15"/>
      <c r="AJ71" s="11" t="str">
        <f>IF(AK69="Straight","Size B", "Size D")</f>
        <v>Size D</v>
      </c>
      <c r="AK71" s="80"/>
      <c r="AM71" s="11" t="str">
        <f>IF(AK71="","BLANK","EQ")</f>
        <v>BLANK</v>
      </c>
      <c r="AN71" s="11"/>
      <c r="AO71" s="158" t="s">
        <v>1418</v>
      </c>
      <c r="AP71" s="213"/>
      <c r="AQ71" s="213"/>
      <c r="AR71" s="213"/>
      <c r="AS71" s="213"/>
      <c r="AT71" s="213"/>
      <c r="AU71" s="213"/>
      <c r="AV71" s="213"/>
      <c r="AW71" s="426"/>
      <c r="AY71" s="421" t="s">
        <v>1401</v>
      </c>
      <c r="AZ71" s="261"/>
      <c r="BA71" s="261"/>
      <c r="BB71" s="261"/>
      <c r="BC71" s="261"/>
      <c r="BD71" s="261"/>
      <c r="BE71" s="261"/>
      <c r="BF71" s="261"/>
      <c r="BG71" s="422"/>
      <c r="BI71" s="25" t="s">
        <v>493</v>
      </c>
      <c r="BS71" s="12" t="s">
        <v>392</v>
      </c>
      <c r="BT71" s="25" t="s">
        <v>391</v>
      </c>
      <c r="BU71" s="15"/>
      <c r="BV71" s="15"/>
      <c r="BW71" s="15"/>
      <c r="BX71" s="15"/>
      <c r="BY71" s="11"/>
      <c r="CA71" s="11"/>
      <c r="CC71" s="12" t="s">
        <v>325</v>
      </c>
      <c r="CD71" s="25" t="s">
        <v>1345</v>
      </c>
      <c r="CE71" s="13"/>
      <c r="CF71" s="13"/>
      <c r="CG71" s="13"/>
      <c r="CH71" s="13"/>
      <c r="CI71" s="13"/>
      <c r="CJ71" s="13"/>
      <c r="CK71" s="13"/>
      <c r="CM71" s="12" t="str">
        <f>IF(CR70="Size B","F.3.2.1.b","F.3.2.1.c")</f>
        <v>F.3.2.1.b</v>
      </c>
      <c r="CO71" s="15"/>
      <c r="CP71" s="15"/>
      <c r="CQ71" s="15" t="s">
        <v>14</v>
      </c>
      <c r="CR71" s="75">
        <f>IF($A$25="mm",1.2,0.047)</f>
        <v>1.2</v>
      </c>
      <c r="CS71" s="16"/>
      <c r="CT71" s="25" t="str">
        <f>IF($A$25="mm","mm","in")</f>
        <v>mm</v>
      </c>
      <c r="CU71" s="11" t="str">
        <f>IF(OR($G$8="IC - Internal Combustion",CS69="Billet Plate"),"N/A",
IF(CS71="","BLANK",IF(CS71&lt;CR71,"REJECT","EQ")))</f>
        <v>BLANK</v>
      </c>
      <c r="CX71" s="22"/>
    </row>
    <row r="72" spans="1:104" ht="15" customHeight="1" thickBot="1" x14ac:dyDescent="0.3">
      <c r="A72" s="88"/>
      <c r="B72" s="88"/>
      <c r="C72" s="88"/>
      <c r="D72" s="88"/>
      <c r="E72" s="88"/>
      <c r="F72" s="88"/>
      <c r="G72" s="88"/>
      <c r="H72" s="88"/>
      <c r="I72" s="88"/>
      <c r="K72" s="508" t="str">
        <f>IF(COUNTIF(S73,"BLANK"),"BLANK",IF(OR(SUMPRODUCT(--ISERROR(S73))&gt;0,COUNTIF(S73,"REJECT")),"REJECT",IF(COUNTIF(S73,"CHECK"),"CHECK","EQ")))</f>
        <v>BLANK</v>
      </c>
      <c r="L72" s="508"/>
      <c r="M72" s="508"/>
      <c r="N72" s="508"/>
      <c r="O72" s="508"/>
      <c r="P72" s="508"/>
      <c r="Q72" s="508"/>
      <c r="R72" s="508"/>
      <c r="S72" s="508"/>
      <c r="AE72" s="12" t="str">
        <f>IF(AK69="Straight","F.3.4.1.b","F.3.4.1.d")</f>
        <v>F.3.4.1.d</v>
      </c>
      <c r="AG72" s="15"/>
      <c r="AH72" s="15"/>
      <c r="AI72" s="15" t="s">
        <v>14</v>
      </c>
      <c r="AJ72" s="75">
        <f>IF($A$25="mm",1.2,0.047)</f>
        <v>1.2</v>
      </c>
      <c r="AK72" s="16"/>
      <c r="AL72" s="25" t="str">
        <f>IF($A$25="mm","mm","in")</f>
        <v>mm</v>
      </c>
      <c r="AM72" s="11" t="str">
        <f>IF(AK72="","BLANK",IF(AK72&lt;AJ72,"REJECT","EQ"))</f>
        <v>BLANK</v>
      </c>
      <c r="AN72" s="11"/>
      <c r="AO72" s="148" t="s">
        <v>1437</v>
      </c>
      <c r="AP72" s="208"/>
      <c r="AQ72" s="208"/>
      <c r="AR72" s="208"/>
      <c r="AS72" s="208"/>
      <c r="AT72" s="208"/>
      <c r="AU72" s="208"/>
      <c r="AV72" s="208"/>
      <c r="AW72" s="432"/>
      <c r="AY72" s="158" t="s">
        <v>1402</v>
      </c>
      <c r="AZ72" s="258"/>
      <c r="BA72" s="258"/>
      <c r="BB72" s="258"/>
      <c r="BC72" s="258"/>
      <c r="BD72" s="258"/>
      <c r="BE72" s="258"/>
      <c r="BF72" s="258"/>
      <c r="BG72" s="410"/>
      <c r="BI72" s="11"/>
      <c r="BJ72" s="44"/>
      <c r="BK72" s="44"/>
      <c r="BL72" s="44"/>
      <c r="BM72" s="44"/>
      <c r="BN72" s="44"/>
      <c r="BO72" s="44"/>
      <c r="BP72" s="44"/>
      <c r="BQ72" s="44"/>
      <c r="BR72" s="44"/>
      <c r="BS72" s="508" t="str" cm="1">
        <f t="array" ref="BS72">IF(COUNTIF(CA73:CA80,"BLANK"),"BLANK",IF(OR(SUMPRODUCT(--ISERROR(CA73:CA80))&gt;0,COUNTIF(CA73:CA80,"REJECT")),"REJECT",IF(COUNTIF(CA73:CA80,"CHECK"),"CHECK","EQ")))</f>
        <v>BLANK</v>
      </c>
      <c r="BT72" s="508"/>
      <c r="BU72" s="508"/>
      <c r="BV72" s="508"/>
      <c r="BW72" s="508"/>
      <c r="BX72" s="508"/>
      <c r="BY72" s="508"/>
      <c r="BZ72" s="508"/>
      <c r="CA72" s="508"/>
      <c r="CC72" s="12" t="s">
        <v>325</v>
      </c>
      <c r="CD72" s="25" t="s">
        <v>1344</v>
      </c>
      <c r="CE72" s="13"/>
      <c r="CF72" s="13"/>
      <c r="CG72" s="13"/>
      <c r="CH72" s="13"/>
      <c r="CI72" s="13"/>
      <c r="CJ72" s="13"/>
      <c r="CK72" s="13"/>
      <c r="CO72" s="15"/>
      <c r="CP72" s="15"/>
      <c r="CQ72" s="15" t="str">
        <f>IF(CS70="Round","Outer Diameter (OD):","Square side:")</f>
        <v>Square side:</v>
      </c>
      <c r="CR72" s="75">
        <f>IF($A$25="mm",25,0.984)</f>
        <v>25</v>
      </c>
      <c r="CS72" s="16"/>
      <c r="CT72" s="25" t="str">
        <f>IF($A$25="mm","mm","in")</f>
        <v>mm</v>
      </c>
      <c r="CU72" s="11" t="str">
        <f>IF(OR($G$8="IC - Internal Combustion",CS69="Billet Plate"),"N/A",
IF(CS72="","BLANK",IF(CS72&lt;CR72,"REJECT","EQ")))</f>
        <v>BLANK</v>
      </c>
      <c r="CX72" s="33" t="s">
        <v>166</v>
      </c>
    </row>
    <row r="73" spans="1:104" ht="15" customHeight="1" thickBot="1" x14ac:dyDescent="0.3">
      <c r="A73" s="88"/>
      <c r="B73" s="88"/>
      <c r="C73" s="88"/>
      <c r="D73" s="88"/>
      <c r="E73" s="88"/>
      <c r="F73" s="88"/>
      <c r="G73" s="88"/>
      <c r="H73" s="88"/>
      <c r="I73" s="88"/>
      <c r="K73" s="12" t="s">
        <v>157</v>
      </c>
      <c r="M73" s="15"/>
      <c r="N73" s="15"/>
      <c r="O73" s="15"/>
      <c r="P73" s="15" t="s">
        <v>18</v>
      </c>
      <c r="Q73" s="16"/>
      <c r="R73" s="25" t="str">
        <f>IF($A$25="mm","mm","in")</f>
        <v>mm</v>
      </c>
      <c r="S73" s="11" t="str">
        <f>IF(Q73="","BLANK","EQ")</f>
        <v>BLANK</v>
      </c>
      <c r="V73" s="25" t="s">
        <v>1367</v>
      </c>
      <c r="AG73" s="15"/>
      <c r="AH73" s="15"/>
      <c r="AI73" s="15" t="str">
        <f>IF(AK71="Round","Outer Diameter (OD):","Square side:")</f>
        <v>Square side:</v>
      </c>
      <c r="AJ73" s="75">
        <f>IF(AK69="Straight",IF($A$25="mm",25,0.984),IF($A$25="mm",34.9,1.375))</f>
        <v>34.9</v>
      </c>
      <c r="AK73" s="16"/>
      <c r="AL73" s="25" t="str">
        <f>IF($A$25="mm","mm","in")</f>
        <v>mm</v>
      </c>
      <c r="AM73" s="11" t="str">
        <f t="shared" ref="AM73:AM77" si="1">IF(AK73="","BLANK",IF(AK73&lt;AJ73,"REJECT","EQ"))</f>
        <v>BLANK</v>
      </c>
      <c r="AN73" s="11"/>
      <c r="AO73" s="143" t="s">
        <v>1438</v>
      </c>
      <c r="AP73" s="205"/>
      <c r="AQ73" s="205"/>
      <c r="AR73" s="205"/>
      <c r="AS73" s="205"/>
      <c r="AT73" s="205"/>
      <c r="AU73" s="205"/>
      <c r="AV73" s="205"/>
      <c r="AW73" s="433"/>
      <c r="AY73" s="170" t="s">
        <v>1403</v>
      </c>
      <c r="AZ73" s="239"/>
      <c r="BA73" s="239"/>
      <c r="BB73" s="239"/>
      <c r="BC73" s="239"/>
      <c r="BD73" s="239"/>
      <c r="BE73" s="239"/>
      <c r="BF73" s="239"/>
      <c r="BG73" s="423"/>
      <c r="BI73" s="35" t="s">
        <v>495</v>
      </c>
      <c r="BS73" s="509"/>
      <c r="BT73" s="510"/>
      <c r="BU73" s="510"/>
      <c r="BV73" s="510"/>
      <c r="BW73" s="510"/>
      <c r="BX73" s="510"/>
      <c r="BY73" s="511"/>
      <c r="BZ73" s="35"/>
      <c r="CA73" s="11" t="str">
        <f>IF(BS73="","BLANK",IF(BS73="Image shows LV battery inside additional structure &amp; below SH height","CHECK","EQ"))</f>
        <v>BLANK</v>
      </c>
      <c r="CC73" s="12" t="s">
        <v>358</v>
      </c>
      <c r="CD73" s="25" t="s">
        <v>450</v>
      </c>
      <c r="CE73" s="13"/>
      <c r="CF73" s="13"/>
      <c r="CG73" s="13"/>
      <c r="CH73" s="13"/>
      <c r="CI73" s="13"/>
      <c r="CJ73" s="13"/>
      <c r="CK73" s="13"/>
      <c r="CO73" s="15"/>
      <c r="CP73" s="15"/>
      <c r="CQ73" s="15" t="s">
        <v>14</v>
      </c>
      <c r="CR73" s="28">
        <v>1.2</v>
      </c>
      <c r="CS73" s="11" t="str">
        <f>IF(CS71="","",IF($A$25="mm",CS71,ROUND(CS71*25.4,1)))</f>
        <v/>
      </c>
      <c r="CT73" s="25" t="s">
        <v>127</v>
      </c>
      <c r="CU73" s="11" t="str">
        <f>IF(OR($G$8="IC - Internal Combustion",CS69="Billet Plate"),"N/A",
IF(CS73="","BLANK",IF(CS73&lt;CR73,"REJECT","EQ")))</f>
        <v>BLANK</v>
      </c>
      <c r="CX73" s="22" t="s">
        <v>176</v>
      </c>
    </row>
    <row r="74" spans="1:104" ht="15" customHeight="1" thickBot="1" x14ac:dyDescent="0.3">
      <c r="A74" s="88"/>
      <c r="B74" s="88"/>
      <c r="C74" s="88"/>
      <c r="D74" s="88"/>
      <c r="E74" s="88"/>
      <c r="F74" s="88"/>
      <c r="G74" s="88"/>
      <c r="H74" s="88"/>
      <c r="I74" s="88"/>
      <c r="K74" s="25"/>
      <c r="L74" s="25"/>
      <c r="U74" s="12" t="s">
        <v>1370</v>
      </c>
      <c r="V74" s="417" t="s">
        <v>1371</v>
      </c>
      <c r="AG74" s="15"/>
      <c r="AH74" s="15"/>
      <c r="AI74" s="15" t="s">
        <v>14</v>
      </c>
      <c r="AJ74" s="28">
        <v>1.2</v>
      </c>
      <c r="AK74" s="11" t="str">
        <f>IF(AK72="","",IF($A$25="mm",AK72,ROUND(AK72*25.4,1)))</f>
        <v/>
      </c>
      <c r="AL74" s="25" t="s">
        <v>127</v>
      </c>
      <c r="AM74" s="11" t="str">
        <f t="shared" si="1"/>
        <v>BLANK</v>
      </c>
      <c r="AN74" s="11"/>
      <c r="AO74" s="424"/>
      <c r="AP74" s="213"/>
      <c r="AQ74" s="213"/>
      <c r="AR74" s="213"/>
      <c r="AS74" s="213"/>
      <c r="AT74" s="213"/>
      <c r="AU74" s="213"/>
      <c r="AV74" s="213"/>
      <c r="AW74" s="213"/>
      <c r="AY74" s="158" t="s">
        <v>1404</v>
      </c>
      <c r="AZ74" s="258"/>
      <c r="BA74" s="258"/>
      <c r="BB74" s="258"/>
      <c r="BC74" s="258"/>
      <c r="BD74" s="258"/>
      <c r="BE74" s="258"/>
      <c r="BF74" s="258"/>
      <c r="BG74" s="410"/>
      <c r="BS74" s="509"/>
      <c r="BT74" s="510"/>
      <c r="BU74" s="510"/>
      <c r="BV74" s="510"/>
      <c r="BW74" s="510"/>
      <c r="BX74" s="510"/>
      <c r="BY74" s="511"/>
      <c r="BZ74" s="35" t="s">
        <v>394</v>
      </c>
      <c r="CA74" s="11" t="str">
        <f>IF(BS74="","BLANK",IF(BS74="Image shows LV battery inside additional structure &amp; below SH height","CHECK","EQ"))</f>
        <v>BLANK</v>
      </c>
      <c r="CB74" s="44"/>
      <c r="CE74" s="13"/>
      <c r="CF74" s="13"/>
      <c r="CG74" s="13"/>
      <c r="CH74" s="13"/>
      <c r="CI74" s="13"/>
      <c r="CJ74" s="13"/>
      <c r="CK74" s="13"/>
      <c r="CO74" s="15"/>
      <c r="CP74" s="15"/>
      <c r="CQ74" s="15" t="str">
        <f>IF(CS70="Round","Outer Diameter (OD):","Square side:")</f>
        <v>Square side:</v>
      </c>
      <c r="CR74" s="28">
        <v>25</v>
      </c>
      <c r="CS74" s="11" t="str">
        <f>IF(CS72="","",IF($A$25="mm",CS72,ROUND(CS72*25.4,1)))</f>
        <v/>
      </c>
      <c r="CT74" s="25" t="s">
        <v>127</v>
      </c>
      <c r="CU74" s="11" t="str">
        <f>IF(OR($G$8="IC - Internal Combustion",CS69="Billet Plate"),"N/A",
IF(CS74="","BLANK",IF(CS74&lt;CR74,"REJECT","EQ")))</f>
        <v>BLANK</v>
      </c>
      <c r="CX74" s="25" t="s">
        <v>183</v>
      </c>
    </row>
    <row r="75" spans="1:104" ht="15" customHeight="1" thickBot="1" x14ac:dyDescent="0.3">
      <c r="A75" s="88"/>
      <c r="B75" s="88"/>
      <c r="C75" s="88"/>
      <c r="D75" s="88"/>
      <c r="E75" s="88"/>
      <c r="F75" s="88"/>
      <c r="G75" s="88"/>
      <c r="H75" s="88"/>
      <c r="I75" s="88"/>
      <c r="K75" s="508" t="str">
        <f>IF(COUNTIF(S76,"BLANK"),"BLANK",IF(OR(SUMPRODUCT(--ISERROR(S76))&gt;0,COUNTIF(S76,"REJECT")),"REJECT",IF(COUNTIF(S76,"CHECK"),"CHECK","EQ")))</f>
        <v>BLANK</v>
      </c>
      <c r="L75" s="508"/>
      <c r="M75" s="508"/>
      <c r="N75" s="508"/>
      <c r="O75" s="508"/>
      <c r="P75" s="508"/>
      <c r="Q75" s="508"/>
      <c r="R75" s="508"/>
      <c r="S75" s="508"/>
      <c r="U75" s="12" t="s">
        <v>1369</v>
      </c>
      <c r="V75" s="417" t="s">
        <v>1368</v>
      </c>
      <c r="AG75" s="15"/>
      <c r="AH75" s="15"/>
      <c r="AI75" s="15" t="str">
        <f>IF(AK71="Round","Outer Diameter (OD):","Square side:")</f>
        <v>Square side:</v>
      </c>
      <c r="AJ75" s="28">
        <f>IF(AK69="Straight",25,35)</f>
        <v>35</v>
      </c>
      <c r="AK75" s="28" t="str">
        <f>IF(AK73="","",IF($A$25="mm",AK73,ROUNDUP(AK73*25.4,1)))</f>
        <v/>
      </c>
      <c r="AL75" s="25" t="s">
        <v>127</v>
      </c>
      <c r="AM75" s="11" t="str">
        <f t="shared" si="1"/>
        <v>BLANK</v>
      </c>
      <c r="AN75" s="12"/>
      <c r="AO75" s="421" t="s">
        <v>1419</v>
      </c>
      <c r="AP75" s="225"/>
      <c r="AQ75" s="225"/>
      <c r="AR75" s="225"/>
      <c r="AS75" s="225"/>
      <c r="AT75" s="225"/>
      <c r="AU75" s="225"/>
      <c r="AV75" s="225"/>
      <c r="AW75" s="431"/>
      <c r="AY75" s="424"/>
      <c r="AZ75" s="258"/>
      <c r="BA75" s="258"/>
      <c r="BB75" s="258"/>
      <c r="BC75" s="258"/>
      <c r="BD75" s="258"/>
      <c r="BE75" s="258"/>
      <c r="BF75" s="258"/>
      <c r="BG75" s="258"/>
      <c r="BI75" s="12"/>
      <c r="BK75" s="12"/>
      <c r="BL75" s="12"/>
      <c r="BM75" s="12" t="str">
        <f>BC126</f>
        <v>Main Hoop Braces may run forward or rearward.</v>
      </c>
      <c r="BN75" s="12"/>
      <c r="BO75" s="12"/>
      <c r="BP75" s="12"/>
      <c r="BS75" s="509"/>
      <c r="BT75" s="510"/>
      <c r="BU75" s="510"/>
      <c r="BV75" s="510"/>
      <c r="BW75" s="510"/>
      <c r="BX75" s="510"/>
      <c r="BY75" s="511"/>
      <c r="BZ75" s="35" t="s">
        <v>371</v>
      </c>
      <c r="CA75" s="11" t="str">
        <f>IF(BS75="","BLANK","EQ")</f>
        <v>BLANK</v>
      </c>
      <c r="CB75" s="44"/>
      <c r="CC75" s="12" t="s">
        <v>419</v>
      </c>
      <c r="CD75" s="25" t="s">
        <v>451</v>
      </c>
      <c r="CE75" s="13"/>
      <c r="CF75" s="13"/>
      <c r="CG75" s="13"/>
      <c r="CH75" s="13"/>
      <c r="CI75" s="13"/>
      <c r="CJ75" s="13"/>
      <c r="CK75" s="13"/>
      <c r="CN75" s="15"/>
      <c r="CO75" s="15"/>
      <c r="CP75" s="15"/>
      <c r="CQ75" s="15" t="s">
        <v>132</v>
      </c>
      <c r="CR75" s="11">
        <f>IF(CR70="Size C",91,114)</f>
        <v>114</v>
      </c>
      <c r="CS75" s="11" t="str">
        <f>IF(OR(CS71="",CS72=""),"",
IF(CS70="Round",
ROUND(PI()*((CS74/2)^2-((CS74-2*CS73)/2)^2),0),
ROUND(CS74^2-(CS74-2*CS73)^2,0)))</f>
        <v/>
      </c>
      <c r="CT75" s="25" t="s">
        <v>130</v>
      </c>
      <c r="CU75" s="11" t="str">
        <f>IF(OR($G$8="IC - Internal Combustion",CS69="Billet Plate"),"N/A",
IF(CS75="","BLANK",IF(CS75&lt;CR75,"REJECT","EQ")))</f>
        <v>BLANK</v>
      </c>
      <c r="CX75" s="22" t="s">
        <v>167</v>
      </c>
    </row>
    <row r="76" spans="1:104" ht="15" customHeight="1" thickBot="1" x14ac:dyDescent="0.3">
      <c r="A76" s="88"/>
      <c r="B76" s="88"/>
      <c r="C76" s="88"/>
      <c r="D76" s="88"/>
      <c r="E76" s="88"/>
      <c r="F76" s="88"/>
      <c r="G76" s="88"/>
      <c r="H76" s="88"/>
      <c r="I76" s="88"/>
      <c r="K76" s="12" t="s">
        <v>273</v>
      </c>
      <c r="M76" s="15"/>
      <c r="N76" s="15"/>
      <c r="O76" s="15"/>
      <c r="P76" s="15" t="s">
        <v>17</v>
      </c>
      <c r="Q76" s="16"/>
      <c r="R76" s="25" t="str">
        <f>IF($A$25="mm","mm","in")</f>
        <v>mm</v>
      </c>
      <c r="S76" s="11" t="str">
        <f>IF(Q76="","BLANK",IF(OR(AND($A$25="mm",Q76&lt;=250),AND($A$25="Inch",Q76&lt;=9.8)),"EQ","REJECT"))</f>
        <v>BLANK</v>
      </c>
      <c r="U76" s="12"/>
      <c r="AF76" s="15"/>
      <c r="AG76" s="15"/>
      <c r="AH76" s="15"/>
      <c r="AI76" s="15" t="s">
        <v>132</v>
      </c>
      <c r="AJ76" s="11">
        <f>IF(AK69="Straight",114,126)</f>
        <v>126</v>
      </c>
      <c r="AK76" s="11" t="str">
        <f>IF(OR(AK72="",AK73=""),"",
IF(AK71="Round",
ROUND(PI()*((AK75/2)^2-((AK75-2*AK74)/2)^2),0),
ROUND(AK75^2-(AK75-2*AK74)^2,0)))</f>
        <v/>
      </c>
      <c r="AL76" s="25" t="s">
        <v>130</v>
      </c>
      <c r="AM76" s="11" t="str">
        <f t="shared" si="1"/>
        <v>BLANK</v>
      </c>
      <c r="AN76" s="11"/>
      <c r="AO76" s="158" t="s">
        <v>1420</v>
      </c>
      <c r="AP76" s="213"/>
      <c r="AQ76" s="213"/>
      <c r="AR76" s="213"/>
      <c r="AS76" s="213"/>
      <c r="AT76" s="213"/>
      <c r="AU76" s="213"/>
      <c r="AV76" s="213"/>
      <c r="AW76" s="426"/>
      <c r="AY76" s="421" t="s">
        <v>404</v>
      </c>
      <c r="AZ76" s="261"/>
      <c r="BA76" s="261"/>
      <c r="BB76" s="261"/>
      <c r="BC76" s="261"/>
      <c r="BD76" s="261"/>
      <c r="BE76" s="261"/>
      <c r="BF76" s="261"/>
      <c r="BG76" s="422"/>
      <c r="BI76" s="508" t="str">
        <f>IF(COUNTIF(BQ77:BQ78,"BLANK"),"BLANK",IF(OR(SUMPRODUCT(--ISERROR(BQ77:BQ78))&gt;0,COUNTIF(BQ77:BQ78,"REJECT")),"REJECT",IF(COUNTIF(BQ77:BQ78,"CHECK"),"CHECK","EQ")))</f>
        <v>BLANK</v>
      </c>
      <c r="BJ76" s="508"/>
      <c r="BK76" s="508"/>
      <c r="BL76" s="508"/>
      <c r="BM76" s="508"/>
      <c r="BN76" s="508"/>
      <c r="BO76" s="508"/>
      <c r="BP76" s="508"/>
      <c r="BQ76" s="508"/>
      <c r="BS76" s="509"/>
      <c r="BT76" s="510"/>
      <c r="BU76" s="510"/>
      <c r="BV76" s="510"/>
      <c r="BW76" s="510"/>
      <c r="BX76" s="510"/>
      <c r="BY76" s="511"/>
      <c r="BZ76" s="35" t="s">
        <v>399</v>
      </c>
      <c r="CA76" s="11" t="str">
        <f>IF(BS76="","BLANK","EQ")</f>
        <v>BLANK</v>
      </c>
      <c r="CB76" s="44"/>
      <c r="CC76" s="25" t="s">
        <v>420</v>
      </c>
      <c r="CE76" s="13"/>
      <c r="CF76" s="13"/>
      <c r="CG76" s="13"/>
      <c r="CH76" s="13"/>
      <c r="CI76" s="13"/>
      <c r="CJ76" s="13"/>
      <c r="CK76" s="13"/>
      <c r="CN76" s="15"/>
      <c r="CO76" s="15"/>
      <c r="CP76" s="15"/>
      <c r="CQ76" s="15" t="s">
        <v>133</v>
      </c>
      <c r="CR76" s="11">
        <f>IF(CR70="Size C",6695,8509)</f>
        <v>8509</v>
      </c>
      <c r="CS76" s="11" t="str">
        <f>IF(OR(CS71="",CS72=""),"",
IF(CS70="Round",
ROUND((PI()/4)*((CS74/2)^4-((CS74-2*CS73)/2)^4),0),
ROUND((CS74^4-(CS74-2*CS73)^4)/12,0)))</f>
        <v/>
      </c>
      <c r="CT76" s="25" t="s">
        <v>131</v>
      </c>
      <c r="CU76" s="11" t="str">
        <f>IF(OR($G$8="IC - Internal Combustion",CS69="Billet Plate"),"N/A",
IF(CS76="","BLANK",IF(CS76&lt;CR76,"REJECT","EQ")))</f>
        <v>BLANK</v>
      </c>
      <c r="CX76" s="22"/>
    </row>
    <row r="77" spans="1:104" ht="15" customHeight="1" thickBot="1" x14ac:dyDescent="0.3">
      <c r="A77" s="88"/>
      <c r="B77" s="88"/>
      <c r="C77" s="88"/>
      <c r="D77" s="88"/>
      <c r="E77" s="88"/>
      <c r="F77" s="88"/>
      <c r="G77" s="88"/>
      <c r="H77" s="88"/>
      <c r="I77" s="88"/>
      <c r="K77" s="25"/>
      <c r="L77" s="25"/>
      <c r="U77" s="12" t="s">
        <v>222</v>
      </c>
      <c r="V77" s="25" t="s">
        <v>1372</v>
      </c>
      <c r="AF77" s="15"/>
      <c r="AG77" s="15"/>
      <c r="AH77" s="15"/>
      <c r="AI77" s="15" t="s">
        <v>133</v>
      </c>
      <c r="AJ77" s="11">
        <f>IF(AK69="Straight",8509,18015)</f>
        <v>18015</v>
      </c>
      <c r="AK77" s="11" t="str">
        <f>IF(OR(AK72="",AK73=""),"",
IF(AK71="Round",
ROUND((PI()/4)*((AK75/2)^4-((AK75-2*AK74)/2)^4),0),
ROUND((AK75^4-(AK75-2*AK74)^4)/12,0)))</f>
        <v/>
      </c>
      <c r="AL77" s="25" t="s">
        <v>131</v>
      </c>
      <c r="AM77" s="11" t="str">
        <f t="shared" si="1"/>
        <v>BLANK</v>
      </c>
      <c r="AN77" s="11"/>
      <c r="AO77" s="170" t="s">
        <v>1421</v>
      </c>
      <c r="AP77" s="434"/>
      <c r="AQ77" s="434"/>
      <c r="AR77" s="434"/>
      <c r="AS77" s="434"/>
      <c r="AT77" s="434"/>
      <c r="AU77" s="434"/>
      <c r="AV77" s="434"/>
      <c r="AW77" s="435"/>
      <c r="AY77" s="158" t="s">
        <v>1399</v>
      </c>
      <c r="AZ77" s="258"/>
      <c r="BA77" s="258"/>
      <c r="BB77" s="258"/>
      <c r="BC77" s="258"/>
      <c r="BD77" s="258"/>
      <c r="BE77" s="258"/>
      <c r="BF77" s="258"/>
      <c r="BG77" s="410"/>
      <c r="BI77" s="12" t="s">
        <v>281</v>
      </c>
      <c r="BK77" s="15"/>
      <c r="BL77" s="15"/>
      <c r="BM77" s="15"/>
      <c r="BN77" s="15" t="s">
        <v>27</v>
      </c>
      <c r="BO77" s="80"/>
      <c r="BQ77" s="11" t="str">
        <f>IF(BO77="","BLANK",IF(BE125=0,"EQ",IF(BE124=BO77,"EQ","REJECT")))</f>
        <v>BLANK</v>
      </c>
      <c r="BS77" s="509"/>
      <c r="BT77" s="510"/>
      <c r="BU77" s="510"/>
      <c r="BV77" s="510"/>
      <c r="BW77" s="510"/>
      <c r="BX77" s="510"/>
      <c r="BY77" s="511"/>
      <c r="BZ77" s="35" t="s">
        <v>395</v>
      </c>
      <c r="CA77" s="11" t="str">
        <f>IF(BS77="","BLANK","EQ")</f>
        <v>BLANK</v>
      </c>
      <c r="CD77" s="13"/>
      <c r="CE77" s="13"/>
      <c r="CF77" s="13"/>
      <c r="CG77" s="13"/>
      <c r="CH77" s="13"/>
      <c r="CI77" s="13"/>
      <c r="CJ77" s="13"/>
      <c r="CK77" s="13"/>
      <c r="CM77" s="12"/>
      <c r="CO77" s="13"/>
      <c r="CP77" s="13"/>
      <c r="CQ77" s="13"/>
      <c r="CR77" s="13"/>
      <c r="CS77" s="13"/>
      <c r="CT77" s="13"/>
      <c r="CU77" s="13"/>
      <c r="CX77" s="518" t="s">
        <v>177</v>
      </c>
      <c r="CY77" s="518"/>
      <c r="CZ77" s="518"/>
    </row>
    <row r="78" spans="1:104" ht="15" customHeight="1" thickBot="1" x14ac:dyDescent="0.3">
      <c r="A78" s="88"/>
      <c r="B78" s="88"/>
      <c r="C78" s="88"/>
      <c r="D78" s="88"/>
      <c r="E78" s="88"/>
      <c r="F78" s="88"/>
      <c r="G78" s="88"/>
      <c r="H78" s="88"/>
      <c r="I78" s="88"/>
      <c r="K78" s="508" t="str">
        <f>IF(COUNTIF(S79,"BLANK"),"BLANK",IF(OR(SUMPRODUCT(--ISERROR(S79))&gt;0,COUNTIF(S79,"REJECT")),"REJECT",IF(COUNTIF(S79,"CHECK"),"CHECK","EQ")))</f>
        <v>BLANK</v>
      </c>
      <c r="L78" s="508"/>
      <c r="M78" s="508"/>
      <c r="N78" s="508"/>
      <c r="O78" s="508"/>
      <c r="P78" s="508"/>
      <c r="Q78" s="508"/>
      <c r="R78" s="508"/>
      <c r="S78" s="508"/>
      <c r="V78" s="25" t="s">
        <v>1373</v>
      </c>
      <c r="AE78" s="12"/>
      <c r="AO78" s="158" t="s">
        <v>1422</v>
      </c>
      <c r="AP78" s="157"/>
      <c r="AQ78" s="157"/>
      <c r="AR78" s="157"/>
      <c r="AS78" s="157"/>
      <c r="AT78" s="157"/>
      <c r="AU78" s="157"/>
      <c r="AV78" s="157"/>
      <c r="AW78" s="156"/>
      <c r="AY78" s="170" t="s">
        <v>1400</v>
      </c>
      <c r="AZ78" s="239"/>
      <c r="BA78" s="239"/>
      <c r="BB78" s="239"/>
      <c r="BC78" s="239"/>
      <c r="BD78" s="239"/>
      <c r="BE78" s="239"/>
      <c r="BF78" s="239"/>
      <c r="BG78" s="423"/>
      <c r="BI78" s="12" t="s">
        <v>282</v>
      </c>
      <c r="BK78" s="15"/>
      <c r="BL78" s="15"/>
      <c r="BM78" s="15"/>
      <c r="BN78" s="15" t="s">
        <v>28</v>
      </c>
      <c r="BO78" s="79"/>
      <c r="BP78" s="25" t="s">
        <v>16</v>
      </c>
      <c r="BQ78" s="11" t="str">
        <f>IF(BO78="","BLANK",IF(AND(ABS(BO78)&gt;=30,ABS(BO78)&lt;90),"EQ","REJECT"))</f>
        <v>BLANK</v>
      </c>
      <c r="BS78" s="509"/>
      <c r="BT78" s="510"/>
      <c r="BU78" s="510"/>
      <c r="BV78" s="510"/>
      <c r="BW78" s="510"/>
      <c r="BX78" s="510"/>
      <c r="BY78" s="511"/>
      <c r="BZ78" s="35" t="s">
        <v>377</v>
      </c>
      <c r="CA78" s="11" t="str">
        <f>IF(BS78="","BLANK","EQ")</f>
        <v>BLANK</v>
      </c>
      <c r="CB78" s="11"/>
      <c r="CC78" s="508" t="str" cm="1">
        <f t="array" ref="CC78">IF(COUNTIF(CC79:CK86,"BLANK"),"BLANK",IF(OR(SUMPRODUCT(--ISERROR(CC79:CK86))&gt;0,COUNTIF(CC79:CK86,"REJECT")),"REJECT",IF(COUNTIF(CC79:CK86,"CHECK"),"CHECK","EQ")))</f>
        <v>BLANK</v>
      </c>
      <c r="CD78" s="508"/>
      <c r="CE78" s="508"/>
      <c r="CF78" s="508"/>
      <c r="CG78" s="508"/>
      <c r="CH78" s="508"/>
      <c r="CI78" s="508"/>
      <c r="CJ78" s="508"/>
      <c r="CK78" s="508"/>
      <c r="CM78" s="12" t="s">
        <v>427</v>
      </c>
      <c r="CN78" s="25" t="s">
        <v>466</v>
      </c>
      <c r="CO78" s="13"/>
      <c r="CP78" s="13"/>
      <c r="CQ78" s="13"/>
      <c r="CR78" s="13"/>
      <c r="CS78" s="13"/>
      <c r="CT78" s="13"/>
      <c r="CU78" s="13"/>
      <c r="CX78" s="518"/>
      <c r="CY78" s="518"/>
      <c r="CZ78" s="518"/>
    </row>
    <row r="79" spans="1:104" ht="15" customHeight="1" thickBot="1" x14ac:dyDescent="0.3">
      <c r="A79" s="88"/>
      <c r="B79" s="88"/>
      <c r="C79" s="88"/>
      <c r="D79" s="88"/>
      <c r="E79" s="88"/>
      <c r="F79" s="88"/>
      <c r="G79" s="88"/>
      <c r="H79" s="88"/>
      <c r="I79" s="88"/>
      <c r="K79" s="12" t="s">
        <v>275</v>
      </c>
      <c r="M79" s="15"/>
      <c r="N79" s="15"/>
      <c r="O79" s="15"/>
      <c r="P79" s="15" t="s">
        <v>274</v>
      </c>
      <c r="Q79" s="16"/>
      <c r="R79" s="25" t="s">
        <v>16</v>
      </c>
      <c r="S79" s="11" t="str">
        <f>IF(Q79="","BLANK",IF(ABS(Q79)&lt;=20,"EQ","REJECT"))</f>
        <v>BLANK</v>
      </c>
      <c r="V79" s="35"/>
      <c r="AE79" s="508" t="str" cm="1">
        <f t="array" ref="AE79">IF(COUNTIF(AM80:AM82,"BLANK"),"BLANK",IF(OR(SUMPRODUCT(--ISERROR(AM80:AM82))&gt;0,COUNTIF(AM80:AM82,"REJECT")),"REJECT",IF(COUNTIF(AM80:AM82,"CHECK"),"CHECK","EQ")))</f>
        <v>BLANK</v>
      </c>
      <c r="AF79" s="508"/>
      <c r="AG79" s="508"/>
      <c r="AH79" s="508"/>
      <c r="AI79" s="508"/>
      <c r="AJ79" s="508"/>
      <c r="AK79" s="508"/>
      <c r="AL79" s="508"/>
      <c r="AM79" s="508"/>
      <c r="AN79" s="11"/>
      <c r="AO79" s="170" t="s">
        <v>1423</v>
      </c>
      <c r="AP79" s="434"/>
      <c r="AQ79" s="434"/>
      <c r="AR79" s="434"/>
      <c r="AS79" s="434"/>
      <c r="AT79" s="434"/>
      <c r="AU79" s="434"/>
      <c r="AV79" s="434"/>
      <c r="AW79" s="435"/>
      <c r="AY79" s="424"/>
      <c r="AZ79" s="258"/>
      <c r="BA79" s="258"/>
      <c r="BB79" s="258"/>
      <c r="BC79" s="258"/>
      <c r="BD79" s="258"/>
      <c r="BE79" s="258"/>
      <c r="BF79" s="258"/>
      <c r="BG79" s="258"/>
      <c r="BS79" s="509"/>
      <c r="BT79" s="510"/>
      <c r="BU79" s="510"/>
      <c r="BV79" s="510"/>
      <c r="BW79" s="510"/>
      <c r="BX79" s="510"/>
      <c r="BY79" s="511"/>
      <c r="BZ79" s="35" t="s">
        <v>393</v>
      </c>
      <c r="CA79" s="11" t="str">
        <f>IF(NOT($G$8="IC - Internal Combustion"),"N/A",
IF(BS79="","BLANK",IF(BS79="Fuel tank requires rear impact check","CHECK","EQ")))</f>
        <v>N/A</v>
      </c>
      <c r="CB79" s="11"/>
      <c r="CC79" s="12" t="s">
        <v>417</v>
      </c>
      <c r="CD79" s="35" t="s">
        <v>452</v>
      </c>
      <c r="CE79" s="11"/>
      <c r="CF79" s="11"/>
      <c r="CG79" s="11"/>
      <c r="CH79" s="12" t="s">
        <v>128</v>
      </c>
      <c r="CI79" s="512" t="s">
        <v>129</v>
      </c>
      <c r="CJ79" s="512"/>
      <c r="CK79" s="11" t="s">
        <v>48</v>
      </c>
      <c r="CM79" s="25" t="s">
        <v>467</v>
      </c>
      <c r="CN79" s="13"/>
      <c r="CO79" s="13"/>
      <c r="CP79" s="13"/>
      <c r="CQ79" s="13"/>
      <c r="CR79" s="13"/>
      <c r="CS79" s="13"/>
      <c r="CT79" s="13"/>
      <c r="CU79" s="13"/>
      <c r="CX79" s="14"/>
    </row>
    <row r="80" spans="1:104" ht="15" customHeight="1" thickBot="1" x14ac:dyDescent="0.3">
      <c r="A80" s="88"/>
      <c r="B80" s="88"/>
      <c r="C80" s="88"/>
      <c r="D80" s="88"/>
      <c r="E80" s="88"/>
      <c r="F80" s="88"/>
      <c r="G80" s="88"/>
      <c r="H80" s="88"/>
      <c r="I80" s="88"/>
      <c r="K80" s="25"/>
      <c r="L80" s="25"/>
      <c r="U80" s="12" t="s">
        <v>222</v>
      </c>
      <c r="V80" s="25" t="s">
        <v>223</v>
      </c>
      <c r="AE80" s="15"/>
      <c r="AF80" s="15"/>
      <c r="AG80" s="15"/>
      <c r="AH80" s="15"/>
      <c r="AI80" s="15"/>
      <c r="AJ80" s="15" t="str">
        <f>IF(AJ46="Composite","",IF($A$25="mm","Lowest edge of Lower SIS to Lowest Upper SIS top edge &gt;=290mm:","Lowest edge of Lower SIS to Lowest Upper SIS top edge &gt;=11.42in:"))</f>
        <v>Lowest edge of Lower SIS to Lowest Upper SIS top edge &gt;=290mm:</v>
      </c>
      <c r="AK80" s="79"/>
      <c r="AL80" s="25" t="str">
        <f>IF($A$25="mm","mm","in")</f>
        <v>mm</v>
      </c>
      <c r="AM80" s="11" t="str">
        <f>IF(AJ69="Composite","N/A",IF(AK80="","BLANK",IF(OR(AND($A$25="mm",AK80&gt;=290,AK80&lt;=345),AND($A$25="Inch",AK80&gt;=11.42,AK80&lt;=13.58)),"EQ","REJECT")))</f>
        <v>BLANK</v>
      </c>
      <c r="AN80" s="11"/>
      <c r="AO80" s="424"/>
      <c r="AP80" s="213"/>
      <c r="AQ80" s="213"/>
      <c r="AR80" s="213"/>
      <c r="AS80" s="213"/>
      <c r="AT80" s="213"/>
      <c r="AU80" s="213"/>
      <c r="AV80" s="213"/>
      <c r="AW80" s="213"/>
      <c r="AY80" s="421" t="s">
        <v>1405</v>
      </c>
      <c r="AZ80" s="261"/>
      <c r="BA80" s="261"/>
      <c r="BB80" s="261"/>
      <c r="BC80" s="261"/>
      <c r="BD80" s="261"/>
      <c r="BE80" s="261"/>
      <c r="BF80" s="261"/>
      <c r="BG80" s="422"/>
      <c r="BI80" s="508" t="str">
        <f>IF(COUNTIF(BQ81,"BLANK"),"BLANK",IF(OR(SUMPRODUCT(--ISERROR(BQ81))&gt;0,COUNTIF(BQ81,"REJECT")),"REJECT",IF(COUNTIF(BQ81,"CHECK"),"CHECK","EQ")))</f>
        <v>BLANK</v>
      </c>
      <c r="BJ80" s="508"/>
      <c r="BK80" s="508"/>
      <c r="BL80" s="508"/>
      <c r="BM80" s="508"/>
      <c r="BN80" s="508"/>
      <c r="BO80" s="508"/>
      <c r="BP80" s="508"/>
      <c r="BQ80" s="508"/>
      <c r="BS80" s="509"/>
      <c r="BT80" s="510"/>
      <c r="BU80" s="510"/>
      <c r="BV80" s="510"/>
      <c r="BW80" s="510"/>
      <c r="BX80" s="510"/>
      <c r="BY80" s="511"/>
      <c r="BZ80" s="35" t="s">
        <v>370</v>
      </c>
      <c r="CA80" s="11" t="str">
        <f>IF(NOT($G$8="IC - Internal Combustion"),"N/A",
IF(BS80="","BLANK","EQ"))</f>
        <v>N/A</v>
      </c>
      <c r="CC80" s="12" t="s">
        <v>320</v>
      </c>
      <c r="CD80" s="25" t="str">
        <f>IF($A$25="mm",
"Example: 25.4mm x 1.6mm round",
"Example: 1.0in x 0.065in round")</f>
        <v>Example: 25.4mm x 1.6mm round</v>
      </c>
      <c r="CE80" s="15"/>
      <c r="CF80" s="15"/>
      <c r="CG80" s="15"/>
      <c r="CH80" s="11" t="s">
        <v>140</v>
      </c>
      <c r="CI80" s="80"/>
      <c r="CK80" s="11" t="str">
        <f>IF($G$8="IC - Internal Combustion","N/A",
IF(CI80="","BLANK","EQ"))</f>
        <v>BLANK</v>
      </c>
      <c r="CN80" s="13"/>
      <c r="CO80" s="13"/>
      <c r="CP80" s="13"/>
      <c r="CQ80" s="13"/>
      <c r="CR80" s="13"/>
      <c r="CS80" s="13"/>
      <c r="CT80" s="13"/>
      <c r="CU80" s="13"/>
      <c r="CX80" s="25" t="s">
        <v>184</v>
      </c>
    </row>
    <row r="81" spans="1:108" ht="15" customHeight="1" x14ac:dyDescent="0.25">
      <c r="A81" s="88"/>
      <c r="B81" s="88"/>
      <c r="C81" s="88"/>
      <c r="D81" s="88"/>
      <c r="E81" s="88"/>
      <c r="F81" s="88"/>
      <c r="G81" s="88"/>
      <c r="H81" s="88"/>
      <c r="I81" s="88"/>
      <c r="K81" s="508" t="str">
        <f>IF(COUNTIF(S82,"BLANK"),"BLANK",IF(OR(SUMPRODUCT(--ISERROR(S82))&gt;0,COUNTIF(S82,"REJECT")),"REJECT",IF(COUNTIF(S82,"CHECK"),"CHECK","EQ")))</f>
        <v>BLANK</v>
      </c>
      <c r="L81" s="508"/>
      <c r="M81" s="508"/>
      <c r="N81" s="508"/>
      <c r="O81" s="508"/>
      <c r="P81" s="508"/>
      <c r="Q81" s="508"/>
      <c r="R81" s="508"/>
      <c r="S81" s="508"/>
      <c r="U81" s="25" t="s">
        <v>33</v>
      </c>
      <c r="AE81" s="15"/>
      <c r="AF81" s="15"/>
      <c r="AG81" s="15"/>
      <c r="AH81" s="15"/>
      <c r="AI81" s="15"/>
      <c r="AJ81" s="15" t="str">
        <f>IF(AJ46="Composite","",IF($A$25="mm","Lowest edge of Lower SIS to Highest Upper SIS top edge &lt;=345mm:","Lowest edge of Lower SIS to Highest Upper SIS top edge &lt;=13.58in:"))</f>
        <v>Lowest edge of Lower SIS to Highest Upper SIS top edge &lt;=345mm:</v>
      </c>
      <c r="AK81" s="79"/>
      <c r="AL81" s="25" t="str">
        <f>IF($A$25="mm","mm","in")</f>
        <v>mm</v>
      </c>
      <c r="AM81" s="11" t="str">
        <f>IF(AJ69="Composite","N/A",IF(AK81="","BLANK",IF(OR(AND($A$25="mm",AK81&gt;=290,AK81&lt;=345),AND($A$25="Inch",AK81&gt;=11.42,AK81&lt;=13.58)),"EQ","REJECT")))</f>
        <v>BLANK</v>
      </c>
      <c r="AN81" s="12" t="s">
        <v>1433</v>
      </c>
      <c r="AO81" s="421" t="s">
        <v>1424</v>
      </c>
      <c r="AP81" s="225"/>
      <c r="AQ81" s="225"/>
      <c r="AR81" s="225"/>
      <c r="AS81" s="225"/>
      <c r="AT81" s="225"/>
      <c r="AU81" s="225"/>
      <c r="AV81" s="225"/>
      <c r="AW81" s="431"/>
      <c r="AY81" s="425" t="str">
        <f>HYPERLINK("https://www.fsaeonline.com/cdsweb/rqa/ViewFAQ.aspx?faqnum=284","https://www.fsaeonline.com/cdsweb/rqa/ViewFAQ.aspx?faqnum=284")</f>
        <v>https://www.fsaeonline.com/cdsweb/rqa/ViewFAQ.aspx?faqnum=284</v>
      </c>
      <c r="AZ81" s="258"/>
      <c r="BA81" s="258"/>
      <c r="BB81" s="258"/>
      <c r="BC81" s="258"/>
      <c r="BD81" s="258"/>
      <c r="BE81" s="258"/>
      <c r="BF81" s="258"/>
      <c r="BG81" s="410"/>
      <c r="BI81" s="12" t="s">
        <v>280</v>
      </c>
      <c r="BK81" s="15"/>
      <c r="BL81" s="15"/>
      <c r="BM81" s="15"/>
      <c r="BN81" s="15" t="str">
        <f>IF($A$25="mm","Top of MH of MHB tube, 160mm vertical limit:","Top of MH to top of MHB tube, 6.3in vertical limit:")</f>
        <v>Top of MH of MHB tube, 160mm vertical limit:</v>
      </c>
      <c r="BO81" s="16"/>
      <c r="BP81" s="25" t="str">
        <f>IF($A$25="mm","mm","in")</f>
        <v>mm</v>
      </c>
      <c r="BQ81" s="11" t="str">
        <f>IF(BO81="","BLANK",IF(OR(AND($A$25="mm",ABS(BO81)&lt;=160),AND($A$25="Inch",ABS(BO81)&lt;=6.3)),"EQ","REJECT"))</f>
        <v>BLANK</v>
      </c>
      <c r="BS81" s="12" t="s">
        <v>241</v>
      </c>
      <c r="BT81" s="25" t="s">
        <v>365</v>
      </c>
      <c r="CC81" s="12" t="s">
        <v>312</v>
      </c>
      <c r="CE81" s="15"/>
      <c r="CF81" s="15"/>
      <c r="CG81" s="15" t="s">
        <v>14</v>
      </c>
      <c r="CH81" s="75">
        <f>IF($A$25="mm",1.2,0.047)</f>
        <v>1.2</v>
      </c>
      <c r="CI81" s="16"/>
      <c r="CJ81" s="25" t="str">
        <f>IF($A$25="mm","mm","in")</f>
        <v>mm</v>
      </c>
      <c r="CK81" s="11" t="str">
        <f t="shared" ref="CK81:CK86" si="2">IF($G$8="IC - Internal Combustion","N/A",
IF(CI81="","BLANK",IF(CI81&lt;CH81,"REJECT","EQ")))</f>
        <v>BLANK</v>
      </c>
      <c r="CM81" s="508" t="str" cm="1">
        <f t="array" ref="CM81">IF(COUNTIF(CM82:CU83,"BLANK"),"BLANK",IF(OR(SUMPRODUCT(--ISERROR(CM82:CU83))&gt;0,COUNTIF(CM82:CU83,"REJECT")),"REJECT",IF(COUNTIF(CM82:CU83,"CHECK"),"CHECK","EQ")))</f>
        <v>BLANK</v>
      </c>
      <c r="CN81" s="508"/>
      <c r="CO81" s="508"/>
      <c r="CP81" s="508"/>
      <c r="CQ81" s="508"/>
      <c r="CR81" s="508"/>
      <c r="CS81" s="508"/>
      <c r="CT81" s="508"/>
      <c r="CU81" s="508"/>
      <c r="CX81" s="12" t="s">
        <v>158</v>
      </c>
      <c r="CY81" s="25" t="s">
        <v>245</v>
      </c>
    </row>
    <row r="82" spans="1:108" ht="15" customHeight="1" x14ac:dyDescent="0.25">
      <c r="A82" s="88"/>
      <c r="B82" s="88"/>
      <c r="C82" s="88"/>
      <c r="D82" s="88"/>
      <c r="E82" s="88"/>
      <c r="F82" s="88"/>
      <c r="G82" s="88"/>
      <c r="H82" s="88"/>
      <c r="I82" s="88"/>
      <c r="K82" s="12" t="s">
        <v>134</v>
      </c>
      <c r="M82" s="15"/>
      <c r="N82" s="15"/>
      <c r="O82" s="15"/>
      <c r="P82" s="15" t="s">
        <v>23</v>
      </c>
      <c r="Q82" s="16"/>
      <c r="R82" s="25" t="s">
        <v>16</v>
      </c>
      <c r="S82" s="11" t="str">
        <f>IF(Q82="","BLANK",IF(Q82&lt;=20,"EQ","REJECT"))</f>
        <v>BLANK</v>
      </c>
      <c r="U82" s="12" t="s">
        <v>220</v>
      </c>
      <c r="V82" s="25" t="s">
        <v>216</v>
      </c>
      <c r="AE82" s="15"/>
      <c r="AF82" s="15"/>
      <c r="AG82" s="15"/>
      <c r="AH82" s="15"/>
      <c r="AI82" s="15"/>
      <c r="AJ82" s="15" t="s">
        <v>440</v>
      </c>
      <c r="AK82" s="11">
        <f>AK81-AK80</f>
        <v>0</v>
      </c>
      <c r="AL82" s="25" t="str">
        <f>IF($A$25="mm","mm","in")</f>
        <v>mm</v>
      </c>
      <c r="AM82" s="11" t="str">
        <f>IF(AJ69="Composite","N/A",
IF(OR(AK80="",AK81=""),"BLANK",
IF(AK82&gt;IF($A$25="mm",345-290,13.58-11.42),"REJECT","EQ")))</f>
        <v>BLANK</v>
      </c>
      <c r="AN82" s="11"/>
      <c r="AO82" s="158" t="s">
        <v>1425</v>
      </c>
      <c r="AP82" s="213"/>
      <c r="AQ82" s="213"/>
      <c r="AR82" s="213"/>
      <c r="AS82" s="213"/>
      <c r="AT82" s="213"/>
      <c r="AU82" s="213"/>
      <c r="AV82" s="213"/>
      <c r="AW82" s="426"/>
      <c r="AY82" s="170" t="s">
        <v>1406</v>
      </c>
      <c r="AZ82" s="239"/>
      <c r="BA82" s="239"/>
      <c r="BB82" s="239"/>
      <c r="BC82" s="239"/>
      <c r="BD82" s="239"/>
      <c r="BE82" s="239"/>
      <c r="BF82" s="239"/>
      <c r="BG82" s="423"/>
      <c r="BS82" s="25" t="s">
        <v>366</v>
      </c>
      <c r="BT82" s="44"/>
      <c r="BU82" s="44"/>
      <c r="BV82" s="44"/>
      <c r="BW82" s="44"/>
      <c r="BX82" s="44"/>
      <c r="BY82" s="44"/>
      <c r="BZ82" s="44"/>
      <c r="CA82" s="44"/>
      <c r="CE82" s="15"/>
      <c r="CF82" s="15"/>
      <c r="CG82" s="15" t="str">
        <f>IF(CI80="Round","Outer Diameter (OD):","Square side:")</f>
        <v>Square side:</v>
      </c>
      <c r="CH82" s="75">
        <f>IF($A$25="mm",25,0.984)</f>
        <v>25</v>
      </c>
      <c r="CI82" s="16"/>
      <c r="CJ82" s="25" t="str">
        <f>IF($A$25="mm","mm","in")</f>
        <v>mm</v>
      </c>
      <c r="CK82" s="11" t="str">
        <f t="shared" si="2"/>
        <v>BLANK</v>
      </c>
      <c r="CM82" s="15"/>
      <c r="CN82" s="15"/>
      <c r="CO82" s="15"/>
      <c r="CP82" s="15"/>
      <c r="CQ82" s="15"/>
      <c r="CR82" s="15" t="str">
        <f>IF(BD97="Composite","",IF($A$25="mm","Lowest edge of Lower SIS to Upper Rear Bulkhead top edge &gt;=290mm:","Lowest edge of Lower SIS to Upper Rear Bulkhead top edge &gt;=11.42in:"))</f>
        <v>Lowest edge of Lower SIS to Upper Rear Bulkhead top edge &gt;=290mm:</v>
      </c>
      <c r="CS82" s="79"/>
      <c r="CT82" s="25" t="str">
        <f>IF($A$25="mm","mm","in")</f>
        <v>mm</v>
      </c>
      <c r="CU82" s="11" t="str">
        <f>IF(AND($G$8="IC - Internal Combustion",BS79="Fuel tank is in front of the engine block"),"N/A",IF(CS82="","BLANK",IF(OR(AND($A$25="mm",CS82&gt;=290,CS82&lt;=345),AND($A$25="Inch",CS82&gt;=11.42,CS82&lt;=13.58)),"EQ","REJECT")))</f>
        <v>BLANK</v>
      </c>
      <c r="CX82" s="12" t="s">
        <v>249</v>
      </c>
      <c r="CY82" s="25" t="s">
        <v>246</v>
      </c>
    </row>
    <row r="83" spans="1:108" ht="15" customHeight="1" x14ac:dyDescent="0.25">
      <c r="A83" s="88"/>
      <c r="B83" s="88"/>
      <c r="C83" s="88"/>
      <c r="D83" s="88"/>
      <c r="E83" s="88"/>
      <c r="F83" s="88"/>
      <c r="G83" s="88"/>
      <c r="H83" s="88"/>
      <c r="I83" s="88"/>
      <c r="K83" s="25"/>
      <c r="L83" s="512" t="str">
        <f>IF(Q82&lt;=10,"Rearward Front Hoop Brace is not required.","Rearward Front Hoop Brace Required by Front Hoop.")</f>
        <v>Rearward Front Hoop Brace is not required.</v>
      </c>
      <c r="M83" s="512"/>
      <c r="N83" s="512"/>
      <c r="O83" s="512"/>
      <c r="P83" s="512"/>
      <c r="Q83" s="512"/>
      <c r="R83" s="512"/>
      <c r="S83" s="11"/>
      <c r="U83" s="12" t="s">
        <v>207</v>
      </c>
      <c r="V83" s="25" t="s">
        <v>217</v>
      </c>
      <c r="AO83" s="170" t="s">
        <v>1426</v>
      </c>
      <c r="AP83" s="169"/>
      <c r="AQ83" s="169"/>
      <c r="AR83" s="169"/>
      <c r="AS83" s="169"/>
      <c r="AT83" s="169"/>
      <c r="AU83" s="169"/>
      <c r="AV83" s="169"/>
      <c r="AW83" s="172"/>
      <c r="AZ83" s="32"/>
      <c r="BA83" s="20"/>
      <c r="BI83" s="508" t="str">
        <f>IF(COUNTIF(BQ84:BQ91,"BLANK"),"BLANK",IF(OR(SUMPRODUCT(--ISERROR(BQ84:BQ91))&gt;0,COUNTIF(BQ84:BQ91,"REJECT")),"REJECT",IF(COUNTIF(BQ84:BQ91,"CHECK"),"CHECK","EQ")))</f>
        <v>BLANK</v>
      </c>
      <c r="BJ83" s="508"/>
      <c r="BK83" s="508"/>
      <c r="BL83" s="508"/>
      <c r="BM83" s="508"/>
      <c r="BN83" s="508"/>
      <c r="BO83" s="508"/>
      <c r="BP83" s="508"/>
      <c r="BQ83" s="508"/>
      <c r="BS83" s="12" t="s">
        <v>292</v>
      </c>
      <c r="BT83" s="25" t="s">
        <v>372</v>
      </c>
      <c r="BU83" s="44"/>
      <c r="BV83" s="44"/>
      <c r="BW83" s="44"/>
      <c r="BX83" s="44"/>
      <c r="BY83" s="44"/>
      <c r="BZ83" s="44"/>
      <c r="CA83" s="44"/>
      <c r="CB83" s="44"/>
      <c r="CE83" s="15"/>
      <c r="CF83" s="15"/>
      <c r="CG83" s="15" t="s">
        <v>14</v>
      </c>
      <c r="CH83" s="28">
        <v>1.2</v>
      </c>
      <c r="CI83" s="11" t="str">
        <f>IF(CI81="","",IF($A$25="mm",CI81,ROUND(CI81*25.4,1)))</f>
        <v/>
      </c>
      <c r="CJ83" s="25" t="s">
        <v>127</v>
      </c>
      <c r="CK83" s="11" t="str">
        <f t="shared" si="2"/>
        <v>BLANK</v>
      </c>
      <c r="CM83" s="112"/>
      <c r="CN83" s="15"/>
      <c r="CO83" s="15"/>
      <c r="CP83" s="15"/>
      <c r="CQ83" s="15"/>
      <c r="CR83" s="15" t="str">
        <f>IF(BD98="Composite","",IF($A$25="mm","Lowest edge of Lower SIS to Upper Rear Bulkhead top edge &lt;=345mm:","Lowest edge of Lower SIS to Upper Rear Bulkhead top edge &lt;=13.58in:"))</f>
        <v>Lowest edge of Lower SIS to Upper Rear Bulkhead top edge &lt;=345mm:</v>
      </c>
      <c r="CS83" s="79"/>
      <c r="CT83" s="25" t="str">
        <f>IF($A$25="mm","mm","in")</f>
        <v>mm</v>
      </c>
      <c r="CU83" s="11" t="str">
        <f>IF(AND($G$8="IC - Internal Combustion",BS79="Fuel tank is in front of the engine block"),"N/A",IF(CS83="","BLANK",IF(OR(AND($A$25="mm",CS83&gt;=290,CS83&lt;=345),AND($A$25="Inch",CS83&gt;=11.42,CS83&lt;=13.58)),"EQ","REJECT")))</f>
        <v>BLANK</v>
      </c>
      <c r="CW83" s="15"/>
      <c r="CX83" s="12" t="s">
        <v>228</v>
      </c>
      <c r="CY83" s="25" t="s">
        <v>247</v>
      </c>
    </row>
    <row r="84" spans="1:108" ht="15" customHeight="1" thickBot="1" x14ac:dyDescent="0.3">
      <c r="A84" s="88"/>
      <c r="B84" s="88"/>
      <c r="C84" s="88"/>
      <c r="D84" s="88"/>
      <c r="E84" s="88"/>
      <c r="F84" s="88"/>
      <c r="G84" s="88"/>
      <c r="H84" s="88"/>
      <c r="I84" s="88"/>
      <c r="K84" s="25"/>
      <c r="L84" s="25"/>
      <c r="U84" s="12" t="s">
        <v>207</v>
      </c>
      <c r="V84" s="25" t="s">
        <v>218</v>
      </c>
      <c r="AE84" s="508" t="str">
        <f>IF(COUNTIF(AM85:AM92,"BLANK"),"BLANK",IF(OR(SUMPRODUCT(--ISERROR(AM85:AM92))&gt;0,COUNTIF(AM85:AM92,"REJECT")),"REJECT",IF(COUNTIF(AM85:AM92,"CHECK"),"CHECK","EQ")))</f>
        <v>BLANK</v>
      </c>
      <c r="AF84" s="508"/>
      <c r="AG84" s="508"/>
      <c r="AH84" s="508"/>
      <c r="AI84" s="508"/>
      <c r="AJ84" s="508"/>
      <c r="AK84" s="508"/>
      <c r="AL84" s="508"/>
      <c r="AM84" s="508"/>
      <c r="AN84" s="11"/>
      <c r="AO84" s="158" t="s">
        <v>1427</v>
      </c>
      <c r="AP84" s="213"/>
      <c r="AQ84" s="213"/>
      <c r="AR84" s="213"/>
      <c r="AS84" s="213"/>
      <c r="AT84" s="213"/>
      <c r="AU84" s="213"/>
      <c r="AV84" s="213"/>
      <c r="AW84" s="426"/>
      <c r="AY84" s="508" t="str">
        <f>IF(COUNTIF(BG85:BG92,"BLANK"),"BLANK",IF(OR(SUMPRODUCT(--ISERROR(BG85:BG92))&gt;0,COUNTIF(BG85:BG92,"REJECT")),"REJECT",IF(COUNTIF(BG85:BG92,"CHECK"),"CHECK","EQ")))</f>
        <v>BLANK</v>
      </c>
      <c r="AZ84" s="508"/>
      <c r="BA84" s="508"/>
      <c r="BB84" s="508"/>
      <c r="BC84" s="508"/>
      <c r="BD84" s="508"/>
      <c r="BE84" s="508"/>
      <c r="BF84" s="508"/>
      <c r="BG84" s="508"/>
      <c r="BI84" s="12" t="s">
        <v>279</v>
      </c>
      <c r="BJ84" s="35" t="s">
        <v>146</v>
      </c>
      <c r="BK84" s="11"/>
      <c r="BL84" s="11"/>
      <c r="BM84" s="11"/>
      <c r="BN84" s="12" t="s">
        <v>128</v>
      </c>
      <c r="BO84" s="512" t="s">
        <v>129</v>
      </c>
      <c r="BP84" s="512"/>
      <c r="BQ84" s="11" t="s">
        <v>48</v>
      </c>
      <c r="BS84" s="25" t="s">
        <v>402</v>
      </c>
      <c r="BT84" s="44"/>
      <c r="BU84" s="44"/>
      <c r="BV84" s="44"/>
      <c r="BW84" s="44"/>
      <c r="BX84" s="44"/>
      <c r="BY84" s="44"/>
      <c r="BZ84" s="44"/>
      <c r="CA84" s="44"/>
      <c r="CB84" s="44"/>
      <c r="CE84" s="15"/>
      <c r="CF84" s="15"/>
      <c r="CG84" s="15" t="str">
        <f>IF(CI80="Round","Outer Diameter (OD):","Square side:")</f>
        <v>Square side:</v>
      </c>
      <c r="CH84" s="28">
        <v>25</v>
      </c>
      <c r="CI84" s="11" t="str">
        <f>IF(CI82="","",IF($A$25="mm",CI82,ROUND(CI82*25.4,1)))</f>
        <v/>
      </c>
      <c r="CJ84" s="25" t="s">
        <v>127</v>
      </c>
      <c r="CK84" s="11" t="str">
        <f t="shared" si="2"/>
        <v>BLANK</v>
      </c>
      <c r="CW84" s="36"/>
      <c r="CX84" s="12" t="s">
        <v>228</v>
      </c>
      <c r="CY84" s="25" t="s">
        <v>248</v>
      </c>
    </row>
    <row r="85" spans="1:108" ht="15" customHeight="1" thickBot="1" x14ac:dyDescent="0.3">
      <c r="A85" s="88"/>
      <c r="B85" s="88"/>
      <c r="C85" s="88"/>
      <c r="D85" s="88"/>
      <c r="E85" s="88"/>
      <c r="F85" s="88"/>
      <c r="G85" s="88"/>
      <c r="H85" s="88"/>
      <c r="I85" s="88"/>
      <c r="K85" s="508" t="str">
        <f>IF(COUNTIF(S86,"BLANK"),"BLANK",IF(OR(SUMPRODUCT(--ISERROR(S86))&gt;0,COUNTIF(S86,"REJECT")),"REJECT",IF(COUNTIF(S86,"CHECK"),"CHECK","EQ")))</f>
        <v>BLANK</v>
      </c>
      <c r="L85" s="508"/>
      <c r="M85" s="508"/>
      <c r="N85" s="508"/>
      <c r="O85" s="508"/>
      <c r="P85" s="508"/>
      <c r="Q85" s="508"/>
      <c r="R85" s="508"/>
      <c r="S85" s="508"/>
      <c r="U85" s="12" t="s">
        <v>221</v>
      </c>
      <c r="V85" s="25" t="s">
        <v>219</v>
      </c>
      <c r="AE85" s="12" t="s">
        <v>243</v>
      </c>
      <c r="AF85" s="35" t="s">
        <v>352</v>
      </c>
      <c r="AG85" s="11"/>
      <c r="AH85" s="11"/>
      <c r="AI85" s="11"/>
      <c r="AJ85" s="12" t="s">
        <v>128</v>
      </c>
      <c r="AK85" s="512" t="s">
        <v>129</v>
      </c>
      <c r="AL85" s="512"/>
      <c r="AM85" s="11" t="s">
        <v>48</v>
      </c>
      <c r="AN85" s="11"/>
      <c r="AO85" s="170" t="s">
        <v>1428</v>
      </c>
      <c r="AP85" s="434"/>
      <c r="AQ85" s="434"/>
      <c r="AR85" s="434"/>
      <c r="AS85" s="434"/>
      <c r="AT85" s="434"/>
      <c r="AU85" s="434"/>
      <c r="AV85" s="434"/>
      <c r="AW85" s="435"/>
      <c r="AY85" s="12" t="s">
        <v>384</v>
      </c>
      <c r="AZ85" s="35" t="s">
        <v>24</v>
      </c>
      <c r="BA85" s="11"/>
      <c r="BB85" s="11"/>
      <c r="BC85" s="11"/>
      <c r="BD85" s="12" t="s">
        <v>128</v>
      </c>
      <c r="BE85" s="512" t="s">
        <v>129</v>
      </c>
      <c r="BF85" s="512"/>
      <c r="BG85" s="11" t="s">
        <v>48</v>
      </c>
      <c r="BI85" s="12" t="s">
        <v>317</v>
      </c>
      <c r="BJ85" s="25" t="str">
        <f>IF($A$25="mm",
"Example: 25.4mm x 1.6mm round",
"Example: 1.0in x 0.065in round")</f>
        <v>Example: 25.4mm x 1.6mm round</v>
      </c>
      <c r="BK85" s="15"/>
      <c r="BL85" s="15"/>
      <c r="BM85" s="15"/>
      <c r="BN85" s="11" t="s">
        <v>140</v>
      </c>
      <c r="BO85" s="80"/>
      <c r="BQ85" s="11" t="str">
        <f>IF(BO85="","BLANK","EQ")</f>
        <v>BLANK</v>
      </c>
      <c r="BS85" s="12" t="s">
        <v>498</v>
      </c>
      <c r="BT85" s="35" t="s">
        <v>1481</v>
      </c>
      <c r="BU85" s="44"/>
      <c r="BV85" s="44"/>
      <c r="BW85" s="44"/>
      <c r="BX85" s="44"/>
      <c r="BY85" s="44"/>
      <c r="BZ85" s="44"/>
      <c r="CA85" s="44"/>
      <c r="CB85" s="44"/>
      <c r="CD85" s="15"/>
      <c r="CE85" s="15"/>
      <c r="CF85" s="15"/>
      <c r="CG85" s="15" t="s">
        <v>132</v>
      </c>
      <c r="CH85" s="11">
        <v>114</v>
      </c>
      <c r="CI85" s="11" t="str">
        <f>IF(OR(CI81="",CI82=""),"",
IF(CI80="Round",
ROUND(PI()*((CI84/2)^2-((CI84-2*CI83)/2)^2),0),
ROUND(CI84^2-(CI84-2*CI83)^2,0)))</f>
        <v/>
      </c>
      <c r="CJ85" s="25" t="s">
        <v>130</v>
      </c>
      <c r="CK85" s="11" t="str">
        <f t="shared" si="2"/>
        <v>BLANK</v>
      </c>
      <c r="CM85" s="25" t="s">
        <v>351</v>
      </c>
      <c r="CO85" s="44"/>
      <c r="CP85" s="44"/>
      <c r="CQ85" s="44"/>
      <c r="CR85" s="44"/>
      <c r="CS85" s="44"/>
      <c r="CT85" s="44"/>
      <c r="CU85" s="44"/>
      <c r="CX85" s="25" t="s">
        <v>54</v>
      </c>
    </row>
    <row r="86" spans="1:108" ht="15" customHeight="1" thickBot="1" x14ac:dyDescent="0.3">
      <c r="A86" s="88"/>
      <c r="B86" s="88"/>
      <c r="C86" s="88"/>
      <c r="D86" s="88"/>
      <c r="E86" s="88"/>
      <c r="F86" s="88"/>
      <c r="G86" s="88"/>
      <c r="H86" s="88"/>
      <c r="I86" s="88"/>
      <c r="K86" s="12" t="s">
        <v>359</v>
      </c>
      <c r="M86" s="15"/>
      <c r="N86" s="15"/>
      <c r="O86" s="15"/>
      <c r="P86" s="15" t="s">
        <v>360</v>
      </c>
      <c r="Q86" s="80"/>
      <c r="S86" s="11" t="str">
        <f>IF(Q86="","BLANK","EQ")</f>
        <v>BLANK</v>
      </c>
      <c r="U86" s="25" t="s">
        <v>253</v>
      </c>
      <c r="AE86" s="12" t="s">
        <v>313</v>
      </c>
      <c r="AF86" s="25" t="str">
        <f>IF($A$25="mm",
"Example: 25.4mm x 1.6mm round",
"Example: 1.0in x 0.065in round")</f>
        <v>Example: 25.4mm x 1.6mm round</v>
      </c>
      <c r="AG86" s="15"/>
      <c r="AH86" s="15"/>
      <c r="AI86" s="15"/>
      <c r="AJ86" s="11" t="s">
        <v>140</v>
      </c>
      <c r="AK86" s="80"/>
      <c r="AM86" s="11" t="str">
        <f>IF(AK86="","BLANK","EQ")</f>
        <v>BLANK</v>
      </c>
      <c r="AN86" s="11"/>
      <c r="AO86" s="155" t="s">
        <v>1440</v>
      </c>
      <c r="AP86" s="199"/>
      <c r="AQ86" s="199"/>
      <c r="AR86" s="199"/>
      <c r="AS86" s="199"/>
      <c r="AT86" s="199"/>
      <c r="AU86" s="199"/>
      <c r="AV86" s="199"/>
      <c r="AW86" s="427"/>
      <c r="AY86" s="12" t="s">
        <v>314</v>
      </c>
      <c r="AZ86" s="25" t="str">
        <f>IF($A$25="mm",
"Example: 25mm x 2.5mm round",
"Example: 1.0in x 0.095in round")</f>
        <v>Example: 25mm x 2.5mm round</v>
      </c>
      <c r="BA86" s="15"/>
      <c r="BB86" s="15"/>
      <c r="BC86" s="15"/>
      <c r="BD86" s="11" t="s">
        <v>142</v>
      </c>
      <c r="BE86" s="11" t="s">
        <v>3</v>
      </c>
      <c r="BG86" s="11" t="str">
        <f>IF(BE86="","BLANK","EQ")</f>
        <v>EQ</v>
      </c>
      <c r="BI86" s="12" t="s">
        <v>312</v>
      </c>
      <c r="BK86" s="15"/>
      <c r="BL86" s="15"/>
      <c r="BM86" s="15" t="s">
        <v>14</v>
      </c>
      <c r="BN86" s="75">
        <f>IF($A$25="mm",1.2,0.047)</f>
        <v>1.2</v>
      </c>
      <c r="BO86" s="16"/>
      <c r="BP86" s="25" t="str">
        <f>IF($A$25="mm","mm","in")</f>
        <v>mm</v>
      </c>
      <c r="BQ86" s="11" t="str">
        <f>IF(BO86="","BLANK",IF(BO86&lt;BN86,"REJECT","EQ"))</f>
        <v>BLANK</v>
      </c>
      <c r="BS86" s="508" t="str" cm="1">
        <f t="array" ref="BS86">IF(COUNTIF(CA87:CA95,"BLANK"),"BLANK",IF(OR(SUMPRODUCT(--ISERROR(CA87:CA95))&gt;0,COUNTIF(CA87:CA95,"REJECT")),"REJECT",IF(COUNTIF(CA87:CA95,"CHECK"),"CHECK","EQ")))</f>
        <v>BLANK</v>
      </c>
      <c r="BT86" s="508"/>
      <c r="BU86" s="508"/>
      <c r="BV86" s="508"/>
      <c r="BW86" s="508"/>
      <c r="BX86" s="508"/>
      <c r="BY86" s="508"/>
      <c r="BZ86" s="508"/>
      <c r="CA86" s="508"/>
      <c r="CB86" s="44"/>
      <c r="CD86" s="15"/>
      <c r="CE86" s="15"/>
      <c r="CF86" s="15"/>
      <c r="CG86" s="15" t="s">
        <v>133</v>
      </c>
      <c r="CH86" s="11">
        <v>8509</v>
      </c>
      <c r="CI86" s="11" t="str">
        <f>IF(OR(CI81="",CI82=""),"",
IF(CI80="Round",
ROUND((PI()/4)*((CI84/2)^4-((CI84-2*CI83)/2)^4),0),
ROUND((CI84^4-(CI84-2*CI83)^4)/12,0)))</f>
        <v/>
      </c>
      <c r="CJ86" s="25" t="s">
        <v>131</v>
      </c>
      <c r="CK86" s="11" t="str">
        <f t="shared" si="2"/>
        <v>BLANK</v>
      </c>
      <c r="CM86" s="35" t="s">
        <v>428</v>
      </c>
      <c r="CN86" s="25" t="s">
        <v>300</v>
      </c>
      <c r="CO86" s="44"/>
      <c r="CP86" s="44"/>
      <c r="CQ86" s="44"/>
      <c r="CR86" s="44"/>
      <c r="CS86" s="44"/>
      <c r="CT86" s="44"/>
      <c r="CU86" s="44"/>
      <c r="CX86" s="25" t="s">
        <v>55</v>
      </c>
    </row>
    <row r="87" spans="1:108" ht="15" customHeight="1" thickBot="1" x14ac:dyDescent="0.3">
      <c r="A87" s="88"/>
      <c r="B87" s="88"/>
      <c r="C87" s="88"/>
      <c r="D87" s="88"/>
      <c r="E87" s="88"/>
      <c r="F87" s="88"/>
      <c r="G87" s="88"/>
      <c r="H87" s="88"/>
      <c r="I87" s="88"/>
      <c r="K87" s="83"/>
      <c r="L87" s="25"/>
      <c r="O87" s="12" t="str">
        <f>IF(Q86="Inside","Additional steering protection is not required.","Additional steering protection required "&amp;Q86&amp;" the FBHS.")</f>
        <v>Additional steering protection required  the FBHS.</v>
      </c>
      <c r="P87" s="15"/>
      <c r="Q87" s="26"/>
      <c r="R87" s="53"/>
      <c r="S87" s="11" t="s">
        <v>48</v>
      </c>
      <c r="U87" s="25" t="s">
        <v>107</v>
      </c>
      <c r="AE87" s="12" t="s">
        <v>312</v>
      </c>
      <c r="AG87" s="15"/>
      <c r="AH87" s="15"/>
      <c r="AI87" s="15" t="s">
        <v>14</v>
      </c>
      <c r="AJ87" s="75">
        <f>IF($A$25="mm",1.2,0.047)</f>
        <v>1.2</v>
      </c>
      <c r="AK87" s="16"/>
      <c r="AL87" s="25" t="str">
        <f>IF($A$25="mm","mm","in")</f>
        <v>mm</v>
      </c>
      <c r="AM87" s="11" t="str">
        <f>IF(AK87="","BLANK",IF(AK87&lt;AJ87,"REJECT","EQ"))</f>
        <v>BLANK</v>
      </c>
      <c r="AN87" s="11"/>
      <c r="AO87" s="151" t="s">
        <v>1441</v>
      </c>
      <c r="AP87" s="195"/>
      <c r="AQ87" s="195"/>
      <c r="AR87" s="195"/>
      <c r="AS87" s="195"/>
      <c r="AT87" s="195"/>
      <c r="AU87" s="195"/>
      <c r="AV87" s="195"/>
      <c r="AW87" s="428"/>
      <c r="AY87" s="12" t="s">
        <v>308</v>
      </c>
      <c r="BA87" s="15"/>
      <c r="BB87" s="15"/>
      <c r="BC87" s="15" t="s">
        <v>14</v>
      </c>
      <c r="BD87" s="75">
        <f>IF($A$25="mm",2,0.079)</f>
        <v>2</v>
      </c>
      <c r="BE87" s="16"/>
      <c r="BF87" s="25" t="str">
        <f>IF($A$25="mm","mm","in")</f>
        <v>mm</v>
      </c>
      <c r="BG87" s="11" t="str">
        <f>IF(BE87="","BLANK",IF(BE87&lt;BD87,"REJECT","EQ"))</f>
        <v>BLANK</v>
      </c>
      <c r="BK87" s="15"/>
      <c r="BL87" s="15"/>
      <c r="BM87" s="15" t="str">
        <f>IF(BO85="Round","Outer Diameter (OD):","Square side:")</f>
        <v>Square side:</v>
      </c>
      <c r="BN87" s="75">
        <f>IF($A$25="mm",25,0.984)</f>
        <v>25</v>
      </c>
      <c r="BO87" s="16"/>
      <c r="BP87" s="25" t="str">
        <f>IF($A$25="mm","mm","in")</f>
        <v>mm</v>
      </c>
      <c r="BQ87" s="11" t="str">
        <f t="shared" ref="BQ87:BQ91" si="3">IF(BO87="","BLANK",IF(BO87&lt;BN87,"REJECT","EQ"))</f>
        <v>BLANK</v>
      </c>
      <c r="BS87" s="12" t="s">
        <v>241</v>
      </c>
      <c r="BU87" s="15"/>
      <c r="BV87" s="15"/>
      <c r="BW87" s="15"/>
      <c r="BX87" s="15" t="s">
        <v>323</v>
      </c>
      <c r="BY87" s="81"/>
      <c r="BZ87" s="25" t="str">
        <f>IF($A$25="mm","mm","in")</f>
        <v>mm</v>
      </c>
      <c r="CA87" s="11" t="str">
        <f>IF(BY87="","BLANK",IF(BY87&gt;=0,"EQ","REJECT"))</f>
        <v>BLANK</v>
      </c>
      <c r="CB87" s="44"/>
      <c r="CD87" s="13"/>
      <c r="CE87" s="13"/>
      <c r="CF87" s="13"/>
      <c r="CG87" s="13"/>
      <c r="CH87" s="13"/>
      <c r="CI87" s="13"/>
      <c r="CJ87" s="13"/>
      <c r="CK87" s="13"/>
      <c r="CM87" s="25" t="s">
        <v>251</v>
      </c>
      <c r="CN87" s="44"/>
      <c r="CO87" s="44"/>
      <c r="CP87" s="44"/>
      <c r="CQ87" s="44"/>
      <c r="CR87" s="44"/>
      <c r="CS87" s="44"/>
      <c r="CT87" s="44"/>
      <c r="CU87" s="44"/>
      <c r="CX87" s="76"/>
    </row>
    <row r="88" spans="1:108" ht="15" customHeight="1" thickBot="1" x14ac:dyDescent="0.3">
      <c r="A88" s="88"/>
      <c r="B88" s="88"/>
      <c r="C88" s="88"/>
      <c r="D88" s="88"/>
      <c r="E88" s="88"/>
      <c r="F88" s="88"/>
      <c r="G88" s="88"/>
      <c r="H88" s="88"/>
      <c r="I88" s="88"/>
      <c r="K88" s="12" t="s">
        <v>359</v>
      </c>
      <c r="L88" s="35" t="s">
        <v>380</v>
      </c>
      <c r="M88" s="35"/>
      <c r="N88" s="35"/>
      <c r="O88" s="35"/>
      <c r="P88" s="12" t="s">
        <v>128</v>
      </c>
      <c r="Q88" s="512" t="s">
        <v>129</v>
      </c>
      <c r="R88" s="512"/>
      <c r="S88" s="11" t="str">
        <f>IF(Q86="Inside","N/A","EQ")</f>
        <v>EQ</v>
      </c>
      <c r="U88" s="508" t="str">
        <f>IF(COUNTIF(AC89:AC96,"BLANK"),"BLANK",IF(OR(SUMPRODUCT(--ISERROR(AC89:AC96))&gt;0,COUNTIF(AC89:AC96,"REJECT")),"REJECT",IF(COUNTIF(AC89:AC96,"CHECK"),"CHECK","EQ")))</f>
        <v>BLANK</v>
      </c>
      <c r="V88" s="508"/>
      <c r="W88" s="508"/>
      <c r="X88" s="508"/>
      <c r="Y88" s="508"/>
      <c r="Z88" s="508"/>
      <c r="AA88" s="508"/>
      <c r="AB88" s="508"/>
      <c r="AC88" s="508"/>
      <c r="AG88" s="15"/>
      <c r="AH88" s="15"/>
      <c r="AI88" s="15" t="str">
        <f>IF(AK86="Round","Outer Diameter (OD):","Square side:")</f>
        <v>Square side:</v>
      </c>
      <c r="AJ88" s="75">
        <f>IF($A$25="mm",25,0.984)</f>
        <v>25</v>
      </c>
      <c r="AK88" s="16"/>
      <c r="AL88" s="25" t="str">
        <f>IF($A$25="mm","mm","in")</f>
        <v>mm</v>
      </c>
      <c r="AM88" s="11" t="str">
        <f t="shared" ref="AM88:AM92" si="4">IF(AK88="","BLANK",IF(AK88&lt;AJ88,"REJECT","EQ"))</f>
        <v>BLANK</v>
      </c>
      <c r="AN88" s="11"/>
      <c r="AO88" s="170" t="s">
        <v>1429</v>
      </c>
      <c r="AP88" s="434"/>
      <c r="AQ88" s="434"/>
      <c r="AR88" s="434"/>
      <c r="AS88" s="434"/>
      <c r="AT88" s="434"/>
      <c r="AU88" s="434"/>
      <c r="AV88" s="434"/>
      <c r="AW88" s="435"/>
      <c r="BA88" s="15"/>
      <c r="BB88" s="15"/>
      <c r="BC88" s="15" t="str">
        <f>IF(BE86="Round","Outer Diameter (OD):","Square side:")</f>
        <v>Outer Diameter (OD):</v>
      </c>
      <c r="BD88" s="75">
        <f>IF($A$25="mm",25,0.984)</f>
        <v>25</v>
      </c>
      <c r="BE88" s="16"/>
      <c r="BF88" s="25" t="str">
        <f>IF($A$25="mm","mm","in")</f>
        <v>mm</v>
      </c>
      <c r="BG88" s="11" t="str">
        <f t="shared" ref="BG88:BG92" si="5">IF(BE88="","BLANK",IF(BE88&lt;BD88,"REJECT","EQ"))</f>
        <v>BLANK</v>
      </c>
      <c r="BK88" s="15"/>
      <c r="BL88" s="15"/>
      <c r="BM88" s="15" t="s">
        <v>14</v>
      </c>
      <c r="BN88" s="28">
        <v>1.2</v>
      </c>
      <c r="BO88" s="11" t="str">
        <f>IF(BO86="","",IF($A$25="mm",BO86,ROUND(BO86*25.4,1)))</f>
        <v/>
      </c>
      <c r="BP88" s="25" t="s">
        <v>127</v>
      </c>
      <c r="BQ88" s="11" t="str">
        <f t="shared" si="3"/>
        <v>BLANK</v>
      </c>
      <c r="BS88" s="12" t="s">
        <v>292</v>
      </c>
      <c r="BT88" s="35"/>
      <c r="BU88" s="11"/>
      <c r="BV88" s="11"/>
      <c r="BW88" s="11"/>
      <c r="BX88" s="32" t="s">
        <v>324</v>
      </c>
      <c r="BY88" s="509"/>
      <c r="BZ88" s="511"/>
      <c r="CA88" s="11" t="str">
        <f>IF(BY88="","BLANK","EQ")</f>
        <v>BLANK</v>
      </c>
      <c r="CC88" s="508" t="str" cm="1">
        <f t="array" ref="CC88">IF(COUNTIF(CC90:CK90,"BLANK"),"BLANK",IF(OR(SUMPRODUCT(--ISERROR(CC90:CK90))&gt;0,COUNTIF(CC90:CK90,"REJECT")),"REJECT",IF(COUNTIF(CC90:CK90,"CHECK"),"CHECK","EQ")))</f>
        <v>BLANK</v>
      </c>
      <c r="CD88" s="508"/>
      <c r="CE88" s="508"/>
      <c r="CF88" s="508"/>
      <c r="CG88" s="508"/>
      <c r="CH88" s="508"/>
      <c r="CI88" s="508"/>
      <c r="CJ88" s="508"/>
      <c r="CK88" s="508"/>
      <c r="CX88" s="25" t="s">
        <v>57</v>
      </c>
    </row>
    <row r="89" spans="1:108" ht="15" customHeight="1" thickBot="1" x14ac:dyDescent="0.3">
      <c r="A89" s="88"/>
      <c r="B89" s="88"/>
      <c r="C89" s="88"/>
      <c r="D89" s="88"/>
      <c r="E89" s="88"/>
      <c r="F89" s="88"/>
      <c r="G89" s="88"/>
      <c r="H89" s="88"/>
      <c r="I89" s="88"/>
      <c r="K89" s="12" t="s">
        <v>321</v>
      </c>
      <c r="L89" s="25" t="s">
        <v>381</v>
      </c>
      <c r="M89" s="15"/>
      <c r="N89" s="15"/>
      <c r="O89" s="15"/>
      <c r="P89" s="11" t="s">
        <v>141</v>
      </c>
      <c r="Q89" s="80"/>
      <c r="S89" s="11" t="str">
        <f>IF(S88="N/A","N/A",
IF(Q89="","BLANK","EQ"))</f>
        <v>BLANK</v>
      </c>
      <c r="U89" s="12" t="s">
        <v>135</v>
      </c>
      <c r="V89" s="35" t="s">
        <v>136</v>
      </c>
      <c r="W89" s="11"/>
      <c r="X89" s="11"/>
      <c r="Y89" s="11"/>
      <c r="Z89" s="12" t="s">
        <v>128</v>
      </c>
      <c r="AA89" s="512" t="s">
        <v>129</v>
      </c>
      <c r="AB89" s="512"/>
      <c r="AC89" s="11" t="s">
        <v>48</v>
      </c>
      <c r="AG89" s="15"/>
      <c r="AH89" s="15"/>
      <c r="AI89" s="15" t="s">
        <v>14</v>
      </c>
      <c r="AJ89" s="28">
        <v>1.2</v>
      </c>
      <c r="AK89" s="11" t="str">
        <f>IF(AK87="","",IF($A$25="mm",AK87,ROUND(AK87*25.4,1)))</f>
        <v/>
      </c>
      <c r="AL89" s="25" t="s">
        <v>127</v>
      </c>
      <c r="AM89" s="11" t="str">
        <f t="shared" si="4"/>
        <v>BLANK</v>
      </c>
      <c r="AN89" s="11"/>
      <c r="AO89" s="158" t="s">
        <v>1430</v>
      </c>
      <c r="AP89" s="213"/>
      <c r="AQ89" s="213"/>
      <c r="AR89" s="213"/>
      <c r="AS89" s="213"/>
      <c r="AT89" s="213"/>
      <c r="AU89" s="213"/>
      <c r="AV89" s="213"/>
      <c r="AW89" s="426"/>
      <c r="BA89" s="15"/>
      <c r="BB89" s="15"/>
      <c r="BC89" s="15" t="s">
        <v>14</v>
      </c>
      <c r="BD89" s="28">
        <v>2</v>
      </c>
      <c r="BE89" s="11" t="str">
        <f>IF(BE87="","",IF($A$25="mm",BE87,ROUND(BE87*25.4,1)))</f>
        <v/>
      </c>
      <c r="BF89" s="25" t="s">
        <v>127</v>
      </c>
      <c r="BG89" s="11" t="str">
        <f t="shared" si="5"/>
        <v>BLANK</v>
      </c>
      <c r="BK89" s="15"/>
      <c r="BL89" s="15"/>
      <c r="BM89" s="15" t="str">
        <f>IF(BO85="Round","Outer Diameter (OD):","Square side:")</f>
        <v>Square side:</v>
      </c>
      <c r="BN89" s="28">
        <v>25</v>
      </c>
      <c r="BO89" s="11" t="str">
        <f>IF(BO87="","",IF($A$25="mm",BO87,ROUND(BO87*25.4,1)))</f>
        <v/>
      </c>
      <c r="BP89" s="25" t="s">
        <v>127</v>
      </c>
      <c r="BQ89" s="11" t="str">
        <f t="shared" si="3"/>
        <v>BLANK</v>
      </c>
      <c r="BS89" s="12" t="s">
        <v>317</v>
      </c>
      <c r="BT89" s="25" t="str">
        <f>IF($A$25="mm",
"Example: 25.4mm x 1.6mm round",
"Example: 1.0in x 0.065in round")</f>
        <v>Example: 25.4mm x 1.6mm round</v>
      </c>
      <c r="BU89" s="15"/>
      <c r="BV89" s="15"/>
      <c r="BW89" s="15"/>
      <c r="BX89" s="11" t="s">
        <v>140</v>
      </c>
      <c r="BY89" s="89"/>
      <c r="CA89" s="11" t="str">
        <f>IF(NOT(BY88="YES"),"N/A",
IF(BY89="","BLANK","EQ"))</f>
        <v>N/A</v>
      </c>
      <c r="CC89" s="12" t="s">
        <v>325</v>
      </c>
      <c r="CD89" s="15"/>
      <c r="CE89" s="15"/>
      <c r="CF89" s="15"/>
      <c r="CG89" s="15"/>
      <c r="CH89" s="15" t="str">
        <f>IF(AJ85="Composite","",IF($A$25="mm","Air gap to driver's seat &gt;=25mm:","Air gap to driver's seat &gt;=0.984in:"))</f>
        <v>Air gap to driver's seat &gt;=25mm:</v>
      </c>
      <c r="CI89" s="79"/>
      <c r="CJ89" s="25" t="str">
        <f>IF($A$25="mm","mm","in")</f>
        <v>mm</v>
      </c>
      <c r="CK89" s="11" t="str">
        <f>IF($G$8="IC - Internal Combustion","N/A",IF(CI89="","BLANK",IF(OR(AND($A$25="mm",CI89&gt;=25),AND($A$25="Inch",CI89&gt;=0.984)),"EQ","REJECT")))</f>
        <v>BLANK</v>
      </c>
      <c r="CM89" s="113" t="s">
        <v>293</v>
      </c>
      <c r="CX89" s="25" t="s">
        <v>56</v>
      </c>
    </row>
    <row r="90" spans="1:108" ht="15" customHeight="1" thickBot="1" x14ac:dyDescent="0.3">
      <c r="A90" s="88"/>
      <c r="B90" s="88"/>
      <c r="C90" s="88"/>
      <c r="D90" s="88"/>
      <c r="E90" s="88"/>
      <c r="F90" s="88"/>
      <c r="G90" s="88"/>
      <c r="H90" s="88"/>
      <c r="I90" s="88"/>
      <c r="K90" s="12" t="s">
        <v>310</v>
      </c>
      <c r="L90" s="25"/>
      <c r="M90" s="15"/>
      <c r="N90" s="15"/>
      <c r="O90" s="15" t="s">
        <v>14</v>
      </c>
      <c r="P90" s="75">
        <f>IF($A$25="mm",1.2,0.047)</f>
        <v>1.2</v>
      </c>
      <c r="Q90" s="16"/>
      <c r="R90" s="25" t="str">
        <f>IF($A$25="mm","mm","in")</f>
        <v>mm</v>
      </c>
      <c r="S90" s="11" t="str">
        <f>IF(S88="N/A","N/A",
IF(Q90="","BLANK",IF(Q90&lt;P90,"REJECT","EQ")))</f>
        <v>BLANK</v>
      </c>
      <c r="U90" s="12" t="s">
        <v>309</v>
      </c>
      <c r="V90" s="25" t="str">
        <f>IF($A$25="mm",
"Example: 25.4mm x 1.2mm round",
"Example: 1.0in x 0.047in round")</f>
        <v>Example: 25.4mm x 1.2mm round</v>
      </c>
      <c r="W90" s="15"/>
      <c r="X90" s="15"/>
      <c r="Y90" s="15"/>
      <c r="Z90" s="11" t="s">
        <v>141</v>
      </c>
      <c r="AA90" s="80"/>
      <c r="AC90" s="11" t="str">
        <f>IF(AA90="","BLANK","EQ")</f>
        <v>BLANK</v>
      </c>
      <c r="AG90" s="15"/>
      <c r="AH90" s="15"/>
      <c r="AI90" s="15" t="str">
        <f>IF(AK86="Round","Outer Diameter (OD):","Square side:")</f>
        <v>Square side:</v>
      </c>
      <c r="AJ90" s="28">
        <v>25</v>
      </c>
      <c r="AK90" s="11" t="str">
        <f>IF(AK88="","",IF($A$25="mm",AK88,ROUND(AK88*25.4,1)))</f>
        <v/>
      </c>
      <c r="AL90" s="25" t="s">
        <v>127</v>
      </c>
      <c r="AM90" s="11" t="str">
        <f t="shared" si="4"/>
        <v>BLANK</v>
      </c>
      <c r="AN90" s="11"/>
      <c r="AO90" s="170" t="s">
        <v>1434</v>
      </c>
      <c r="AP90" s="434"/>
      <c r="AQ90" s="434"/>
      <c r="AR90" s="434"/>
      <c r="AS90" s="434"/>
      <c r="AT90" s="434"/>
      <c r="AU90" s="434"/>
      <c r="AV90" s="434"/>
      <c r="AW90" s="435"/>
      <c r="BA90" s="15"/>
      <c r="BB90" s="15"/>
      <c r="BC90" s="15" t="str">
        <f>IF(BE86="Round","Outer Diameter (OD):","Square side:")</f>
        <v>Outer Diameter (OD):</v>
      </c>
      <c r="BD90" s="28">
        <v>25</v>
      </c>
      <c r="BE90" s="11" t="str">
        <f>IF(BE88="","",IF($A$25="mm",BE88,ROUND(BE88*25.4,1)))</f>
        <v/>
      </c>
      <c r="BF90" s="25" t="s">
        <v>127</v>
      </c>
      <c r="BG90" s="11" t="str">
        <f t="shared" si="5"/>
        <v>BLANK</v>
      </c>
      <c r="BJ90" s="15"/>
      <c r="BK90" s="15"/>
      <c r="BL90" s="15"/>
      <c r="BM90" s="15" t="s">
        <v>132</v>
      </c>
      <c r="BN90" s="11">
        <v>114</v>
      </c>
      <c r="BO90" s="11" t="str">
        <f>IF(OR(BO86="",BO87=""),"",
IF(BO85="Round",
ROUND(PI()*((BO89/2)^2-((BO89-2*BO88)/2)^2),0),
ROUND(BO89^2-(BO89-2*BO88)^2,0)))</f>
        <v/>
      </c>
      <c r="BP90" s="25" t="s">
        <v>130</v>
      </c>
      <c r="BQ90" s="11" t="str">
        <f t="shared" si="3"/>
        <v>BLANK</v>
      </c>
      <c r="BS90" s="12" t="s">
        <v>312</v>
      </c>
      <c r="BU90" s="15"/>
      <c r="BV90" s="15"/>
      <c r="BW90" s="15" t="s">
        <v>14</v>
      </c>
      <c r="BX90" s="75">
        <f>IF($A$25="mm",1.2,0.047)</f>
        <v>1.2</v>
      </c>
      <c r="BY90" s="16"/>
      <c r="BZ90" s="25" t="str">
        <f>IF($A$25="mm","mm","in")</f>
        <v>mm</v>
      </c>
      <c r="CA90" s="11" t="str">
        <f>IF(NOT(BY88="YES"),"N/A",
IF(BY90="","BLANK",IF(BY90&lt;BX90,"REJECT","EQ")))</f>
        <v>N/A</v>
      </c>
      <c r="CB90" s="11"/>
      <c r="CC90" s="15"/>
      <c r="CD90" s="15"/>
      <c r="CE90" s="15"/>
      <c r="CF90" s="15" t="s">
        <v>470</v>
      </c>
      <c r="CG90" s="509"/>
      <c r="CH90" s="510"/>
      <c r="CI90" s="510"/>
      <c r="CJ90" s="511"/>
      <c r="CK90" s="11" t="str">
        <f>IF($G$8="IC - Internal Combustion","N/A",IF(CG90="","BLANK","EQ"))</f>
        <v>BLANK</v>
      </c>
      <c r="CM90" s="113" t="s">
        <v>301</v>
      </c>
    </row>
    <row r="91" spans="1:108" ht="15" customHeight="1" x14ac:dyDescent="0.25">
      <c r="A91" s="88"/>
      <c r="B91" s="88"/>
      <c r="C91" s="88"/>
      <c r="D91" s="88"/>
      <c r="E91" s="88"/>
      <c r="F91" s="88"/>
      <c r="G91" s="88"/>
      <c r="H91" s="88"/>
      <c r="I91" s="88"/>
      <c r="K91" s="25"/>
      <c r="L91" s="25"/>
      <c r="M91" s="15"/>
      <c r="N91" s="15"/>
      <c r="O91" s="15" t="str">
        <f>IF(Q89="Round","Outer Diameter (OD):","Square side:")</f>
        <v>Square side:</v>
      </c>
      <c r="P91" s="75">
        <f>IF($A$25="mm",25,0.984)</f>
        <v>25</v>
      </c>
      <c r="Q91" s="16"/>
      <c r="R91" s="25" t="str">
        <f>IF($A$25="mm","mm","in")</f>
        <v>mm</v>
      </c>
      <c r="S91" s="11" t="str">
        <f>IF(S88="N/A","N/A",
IF(Q91="","BLANK",IF(Q91&lt;P91,"REJECT","EQ")))</f>
        <v>BLANK</v>
      </c>
      <c r="U91" s="12" t="s">
        <v>310</v>
      </c>
      <c r="W91" s="15"/>
      <c r="X91" s="15"/>
      <c r="Y91" s="15" t="s">
        <v>14</v>
      </c>
      <c r="Z91" s="75">
        <f>IF($A$25="mm",1.2,0.047)</f>
        <v>1.2</v>
      </c>
      <c r="AA91" s="16"/>
      <c r="AB91" s="25" t="str">
        <f>IF($A$25="mm","mm","in")</f>
        <v>mm</v>
      </c>
      <c r="AC91" s="11" t="str">
        <f t="shared" ref="AC91:AC96" si="6">IF(AA91="","BLANK",IF(AA91&lt;Z91,"REJECT","EQ"))</f>
        <v>BLANK</v>
      </c>
      <c r="AF91" s="15"/>
      <c r="AG91" s="15"/>
      <c r="AH91" s="15"/>
      <c r="AI91" s="15" t="s">
        <v>132</v>
      </c>
      <c r="AJ91" s="11">
        <v>114</v>
      </c>
      <c r="AK91" s="11" t="str">
        <f>IF(OR(AK87="",AK88=""),"",
IF(AK86="Round",
ROUND(PI()*((AK90/2)^2-((AK90-2*AK89)/2)^2),0),
ROUND(AK90^2-(AK90-2*AK89)^2,0)))</f>
        <v/>
      </c>
      <c r="AL91" s="25" t="s">
        <v>130</v>
      </c>
      <c r="AM91" s="11" t="str">
        <f t="shared" si="4"/>
        <v>BLANK</v>
      </c>
      <c r="AN91" s="11"/>
      <c r="AO91" s="158" t="s">
        <v>1431</v>
      </c>
      <c r="AP91" s="213"/>
      <c r="AQ91" s="213"/>
      <c r="AR91" s="213"/>
      <c r="AS91" s="213"/>
      <c r="AT91" s="213"/>
      <c r="AU91" s="213"/>
      <c r="AV91" s="213"/>
      <c r="AW91" s="426"/>
      <c r="AZ91" s="15"/>
      <c r="BA91" s="15"/>
      <c r="BB91" s="15"/>
      <c r="BC91" s="15" t="s">
        <v>132</v>
      </c>
      <c r="BD91" s="11">
        <v>173</v>
      </c>
      <c r="BE91" s="11" t="str">
        <f>IF(OR(BE87="",BE88=""),"",
IF(BE86="Round",
ROUND(PI()*((BE90/2)^2-((BE90-2*BE89)/2)^2),0),
ROUND(BE90^2-(BE90-2*BE89)^2,0)))</f>
        <v/>
      </c>
      <c r="BF91" s="25" t="s">
        <v>130</v>
      </c>
      <c r="BG91" s="11" t="str">
        <f t="shared" si="5"/>
        <v>BLANK</v>
      </c>
      <c r="BJ91" s="15"/>
      <c r="BK91" s="15"/>
      <c r="BL91" s="15"/>
      <c r="BM91" s="15" t="s">
        <v>133</v>
      </c>
      <c r="BN91" s="11">
        <v>8509</v>
      </c>
      <c r="BO91" s="11" t="str">
        <f>IF(OR(BO86="",BO87=""),"",
IF(BO85="Round",
ROUND((PI()/4)*((BO89/2)^4-((BO89-2*BO88)/2)^4),0),
ROUND((BO89^4-(BO89-2*BO88)^4)/12,0)))</f>
        <v/>
      </c>
      <c r="BP91" s="25" t="s">
        <v>131</v>
      </c>
      <c r="BQ91" s="11" t="str">
        <f t="shared" si="3"/>
        <v>BLANK</v>
      </c>
      <c r="BU91" s="15"/>
      <c r="BV91" s="15"/>
      <c r="BW91" s="15" t="str">
        <f>IF(BY89="Round","Outer Diameter (OD):","Square side:")</f>
        <v>Square side:</v>
      </c>
      <c r="BX91" s="75">
        <f>IF($A$25="mm",25,0.984)</f>
        <v>25</v>
      </c>
      <c r="BY91" s="16"/>
      <c r="BZ91" s="25" t="str">
        <f>IF($A$25="mm","mm","in")</f>
        <v>mm</v>
      </c>
      <c r="CA91" s="11" t="str">
        <f>IF(NOT(BY88="YES"),"N/A",
IF(BY91="","BLANK",IF(BY91&lt;BX91,"REJECT","EQ")))</f>
        <v>N/A</v>
      </c>
      <c r="CB91" s="11"/>
      <c r="CC91" s="13"/>
      <c r="CD91" s="13"/>
      <c r="CE91" s="13"/>
      <c r="CF91" s="13"/>
      <c r="CG91" s="13"/>
      <c r="CH91" s="13"/>
      <c r="CI91" s="13"/>
      <c r="CJ91" s="13"/>
      <c r="CK91" s="13"/>
      <c r="CM91" s="113"/>
      <c r="CX91" s="518" t="s">
        <v>179</v>
      </c>
      <c r="CY91" s="518"/>
      <c r="CZ91" s="518"/>
      <c r="DA91" s="518"/>
      <c r="DB91" s="518"/>
      <c r="DC91" s="518"/>
      <c r="DD91" s="518"/>
    </row>
    <row r="92" spans="1:108" ht="15" customHeight="1" x14ac:dyDescent="0.25">
      <c r="A92" s="88"/>
      <c r="B92" s="88"/>
      <c r="C92" s="88"/>
      <c r="D92" s="88"/>
      <c r="E92" s="88"/>
      <c r="F92" s="88"/>
      <c r="G92" s="88"/>
      <c r="H92" s="88"/>
      <c r="I92" s="88"/>
      <c r="K92" s="25"/>
      <c r="L92" s="25"/>
      <c r="M92" s="15"/>
      <c r="N92" s="15"/>
      <c r="O92" s="15" t="s">
        <v>14</v>
      </c>
      <c r="P92" s="28">
        <v>1.2</v>
      </c>
      <c r="Q92" s="11" t="str">
        <f>IF(Q90="","",IF($A$25="mm",Q90,ROUND(Q90*25.4,1)))</f>
        <v/>
      </c>
      <c r="R92" s="25" t="s">
        <v>127</v>
      </c>
      <c r="S92" s="11" t="str">
        <f>IF(S88="N/A","N/A",
IF(Q92="","BLANK",IF(Q92&lt;P92,"REJECT","EQ")))</f>
        <v>BLANK</v>
      </c>
      <c r="W92" s="15"/>
      <c r="X92" s="15"/>
      <c r="Y92" s="15" t="str">
        <f>IF(AA90="Round","Outer Diameter (OD):","Square side:")</f>
        <v>Square side:</v>
      </c>
      <c r="Z92" s="75">
        <f>IF($A$25="mm",25,0.984)</f>
        <v>25</v>
      </c>
      <c r="AA92" s="16"/>
      <c r="AB92" s="25" t="str">
        <f>IF($A$25="mm","mm","in")</f>
        <v>mm</v>
      </c>
      <c r="AC92" s="11" t="str">
        <f t="shared" si="6"/>
        <v>BLANK</v>
      </c>
      <c r="AF92" s="15"/>
      <c r="AG92" s="15"/>
      <c r="AH92" s="15"/>
      <c r="AI92" s="15" t="s">
        <v>133</v>
      </c>
      <c r="AJ92" s="11">
        <v>8509</v>
      </c>
      <c r="AK92" s="11" t="str">
        <f>IF(OR(AK87="",AK88=""),"",
IF(AK86="Round",
ROUND((PI()/4)*((AK90/2)^4-((AK90-2*AK89)/2)^4),0),
ROUND((AK90^4-(AK90-2*AK89)^4)/12,0)))</f>
        <v/>
      </c>
      <c r="AL92" s="25" t="s">
        <v>131</v>
      </c>
      <c r="AM92" s="11" t="str">
        <f t="shared" si="4"/>
        <v>BLANK</v>
      </c>
      <c r="AN92" s="11"/>
      <c r="AO92" s="170" t="s">
        <v>1432</v>
      </c>
      <c r="AP92" s="434"/>
      <c r="AQ92" s="434"/>
      <c r="AR92" s="434"/>
      <c r="AS92" s="434"/>
      <c r="AT92" s="434"/>
      <c r="AU92" s="434"/>
      <c r="AV92" s="434"/>
      <c r="AW92" s="435"/>
      <c r="AZ92" s="15"/>
      <c r="BA92" s="15"/>
      <c r="BB92" s="15"/>
      <c r="BC92" s="15" t="s">
        <v>133</v>
      </c>
      <c r="BD92" s="11">
        <v>11320</v>
      </c>
      <c r="BE92" s="11" t="str">
        <f>IF(OR(BE87="",BE88=""),"",
IF(BE86="Round",
ROUND((PI()/4)*((BE90/2)^4-((BE90-2*BE89)/2)^4),0),
ROUND((BE90^4-(BE90-2*BE89)^4)/12,0)))</f>
        <v/>
      </c>
      <c r="BF92" s="25" t="s">
        <v>131</v>
      </c>
      <c r="BG92" s="11" t="str">
        <f t="shared" si="5"/>
        <v>BLANK</v>
      </c>
      <c r="BU92" s="15"/>
      <c r="BV92" s="15"/>
      <c r="BW92" s="15" t="s">
        <v>14</v>
      </c>
      <c r="BX92" s="28">
        <v>1.2</v>
      </c>
      <c r="BY92" s="11" t="str">
        <f>IF(BY90="","",IF($A$25="mm",BY90,ROUND(BY90*25.4,1)))</f>
        <v/>
      </c>
      <c r="BZ92" s="25" t="s">
        <v>127</v>
      </c>
      <c r="CA92" s="11" t="str">
        <f>IF(NOT(BY88="YES"),"N/A",
IF(BY92="","BLANK",IF(BY92&lt;BX92,"REJECT","EQ")))</f>
        <v>N/A</v>
      </c>
      <c r="CB92" s="11"/>
      <c r="CC92" s="12" t="s">
        <v>201</v>
      </c>
      <c r="CD92" s="12" t="s">
        <v>202</v>
      </c>
      <c r="CE92" s="25" t="s">
        <v>203</v>
      </c>
      <c r="CF92" s="13"/>
      <c r="CG92" s="13"/>
      <c r="CH92" s="13"/>
      <c r="CI92" s="13"/>
      <c r="CJ92" s="13"/>
      <c r="CK92" s="13"/>
      <c r="CM92" s="113" t="s">
        <v>252</v>
      </c>
      <c r="CN92" s="47"/>
      <c r="CO92" s="112"/>
      <c r="CP92" s="112"/>
      <c r="CQ92" s="112"/>
      <c r="CR92" s="114"/>
      <c r="CS92" s="114"/>
      <c r="CT92" s="115"/>
      <c r="CU92" s="116"/>
      <c r="CX92" s="518"/>
      <c r="CY92" s="518"/>
      <c r="CZ92" s="518"/>
      <c r="DA92" s="518"/>
      <c r="DB92" s="518"/>
      <c r="DC92" s="518"/>
      <c r="DD92" s="518"/>
    </row>
    <row r="93" spans="1:108" ht="15" customHeight="1" x14ac:dyDescent="0.25">
      <c r="A93" s="88"/>
      <c r="B93" s="88"/>
      <c r="C93" s="88"/>
      <c r="D93" s="88"/>
      <c r="E93" s="88"/>
      <c r="F93" s="88"/>
      <c r="G93" s="88"/>
      <c r="H93" s="88"/>
      <c r="I93" s="88"/>
      <c r="K93" s="25"/>
      <c r="L93" s="25"/>
      <c r="M93" s="15"/>
      <c r="N93" s="15"/>
      <c r="O93" s="15" t="str">
        <f>IF(Q89="Round","Outer Diameter (OD):","Square side:")</f>
        <v>Square side:</v>
      </c>
      <c r="P93" s="28">
        <v>25</v>
      </c>
      <c r="Q93" s="11" t="str">
        <f>IF(Q91="","",IF($A$25="mm",Q91,ROUND(Q91*25.4,1)))</f>
        <v/>
      </c>
      <c r="R93" s="25" t="s">
        <v>127</v>
      </c>
      <c r="S93" s="11" t="str">
        <f>IF(S88="N/A","N/A",
IF(Q93="","BLANK",IF(Q93&lt;P93,"REJECT","EQ")))</f>
        <v>BLANK</v>
      </c>
      <c r="W93" s="15"/>
      <c r="X93" s="15"/>
      <c r="Y93" s="15" t="s">
        <v>14</v>
      </c>
      <c r="Z93" s="28">
        <v>1.2</v>
      </c>
      <c r="AA93" s="11" t="str">
        <f>IF(AA91="","",IF($A$25="mm",AA91,ROUND(AA91*25.4,1)))</f>
        <v/>
      </c>
      <c r="AB93" s="25" t="s">
        <v>127</v>
      </c>
      <c r="AC93" s="11" t="str">
        <f t="shared" si="6"/>
        <v>BLANK</v>
      </c>
      <c r="AF93" s="15"/>
      <c r="AG93" s="15"/>
      <c r="AH93" s="15"/>
      <c r="AI93" s="15"/>
      <c r="AJ93" s="11"/>
      <c r="AK93" s="11"/>
      <c r="AM93" s="11"/>
      <c r="AN93" s="11"/>
      <c r="AO93" s="199"/>
      <c r="AP93" s="199"/>
      <c r="AQ93" s="199"/>
      <c r="AR93" s="199"/>
      <c r="AS93" s="199"/>
      <c r="AT93" s="199"/>
      <c r="AU93" s="199"/>
      <c r="AV93" s="199"/>
      <c r="AW93" s="199"/>
      <c r="BI93" s="508" t="str">
        <f>IF(COUNTIF(BQ94:BQ101,"BLANK"),"BLANK",IF(OR(SUMPRODUCT(--ISERROR(BQ94:BQ101))&gt;0,COUNTIF(BQ94:BQ101,"REJECT")),"REJECT",IF(COUNTIF(BQ94:BQ101,"CHECK"),"CHECK","EQ")))</f>
        <v>BLANK</v>
      </c>
      <c r="BJ93" s="508"/>
      <c r="BK93" s="508"/>
      <c r="BL93" s="508"/>
      <c r="BM93" s="508"/>
      <c r="BN93" s="508"/>
      <c r="BO93" s="508"/>
      <c r="BP93" s="508"/>
      <c r="BQ93" s="508"/>
      <c r="BU93" s="15"/>
      <c r="BV93" s="15"/>
      <c r="BW93" s="15" t="str">
        <f>IF(BY89="Round","Outer Diameter (OD):","Square side:")</f>
        <v>Square side:</v>
      </c>
      <c r="BX93" s="28">
        <v>25</v>
      </c>
      <c r="BY93" s="11" t="str">
        <f>IF(BY91="","",IF($A$25="mm",BY91,ROUND(BY91*25.4,1)))</f>
        <v/>
      </c>
      <c r="BZ93" s="25" t="s">
        <v>127</v>
      </c>
      <c r="CA93" s="11" t="str">
        <f>IF(NOT(BY88="YES"),"N/A",
IF(BY93="","BLANK",IF(BY93&lt;BX93,"REJECT","EQ")))</f>
        <v>N/A</v>
      </c>
      <c r="CB93" s="11"/>
      <c r="CC93" s="12" t="s">
        <v>1331</v>
      </c>
      <c r="CD93" s="25" t="s">
        <v>386</v>
      </c>
      <c r="CE93" s="13"/>
      <c r="CF93" s="13"/>
      <c r="CG93" s="13"/>
      <c r="CH93" s="13"/>
      <c r="CI93" s="13"/>
      <c r="CJ93" s="13"/>
      <c r="CK93" s="13"/>
      <c r="CM93" s="113" t="s">
        <v>294</v>
      </c>
      <c r="CN93" s="112"/>
      <c r="CO93" s="112"/>
      <c r="CP93" s="112"/>
      <c r="CQ93" s="112"/>
      <c r="CR93" s="114"/>
      <c r="CS93" s="114"/>
      <c r="CT93" s="115"/>
      <c r="CU93" s="116"/>
      <c r="CX93" s="14"/>
      <c r="CY93" s="14"/>
      <c r="CZ93" s="14"/>
      <c r="DA93" s="14"/>
      <c r="DB93" s="14"/>
      <c r="DC93" s="14"/>
      <c r="DD93" s="14"/>
    </row>
    <row r="94" spans="1:108" ht="15" customHeight="1" thickBot="1" x14ac:dyDescent="0.3">
      <c r="A94" s="88"/>
      <c r="B94" s="88"/>
      <c r="C94" s="88"/>
      <c r="D94" s="88"/>
      <c r="E94" s="88"/>
      <c r="F94" s="88"/>
      <c r="G94" s="88"/>
      <c r="H94" s="88"/>
      <c r="I94" s="88"/>
      <c r="K94" s="25"/>
      <c r="L94" s="15"/>
      <c r="M94" s="15"/>
      <c r="N94" s="15"/>
      <c r="O94" s="15" t="s">
        <v>132</v>
      </c>
      <c r="P94" s="11">
        <v>91</v>
      </c>
      <c r="Q94" s="11" t="str">
        <f>IF(OR(Q90="",Q91=""),"",
IF(Q89="Round",
ROUND(PI()*((Q93/2)^2-((Q93-2*Q92)/2)^2),0),
ROUND(Q93^2-(Q93-2*Q92)^2,0)))</f>
        <v/>
      </c>
      <c r="R94" s="25" t="s">
        <v>130</v>
      </c>
      <c r="S94" s="11" t="str">
        <f>IF(S88="N/A","N/A",
IF(Q94="","BLANK",IF(Q94&lt;P94,"REJECT","EQ")))</f>
        <v>BLANK</v>
      </c>
      <c r="W94" s="15"/>
      <c r="X94" s="15"/>
      <c r="Y94" s="15" t="str">
        <f>IF(AA90="Round","Outer Diameter (OD):","Square side:")</f>
        <v>Square side:</v>
      </c>
      <c r="Z94" s="28">
        <v>25</v>
      </c>
      <c r="AA94" s="11" t="str">
        <f>IF(AA92="","",IF($A$25="mm",AA92,ROUND(AA92*25.4,1)))</f>
        <v/>
      </c>
      <c r="AB94" s="25" t="s">
        <v>127</v>
      </c>
      <c r="AC94" s="11" t="str">
        <f t="shared" si="6"/>
        <v>BLANK</v>
      </c>
      <c r="AE94" s="12" t="s">
        <v>304</v>
      </c>
      <c r="AF94" s="12" t="s">
        <v>305</v>
      </c>
      <c r="AG94" s="25" t="s">
        <v>326</v>
      </c>
      <c r="AH94" s="15"/>
      <c r="AI94" s="15"/>
      <c r="AJ94" s="11"/>
      <c r="AK94" s="11"/>
      <c r="AM94" s="11"/>
      <c r="AN94" s="11"/>
      <c r="AP94" s="15"/>
      <c r="AQ94" s="15"/>
      <c r="AR94" s="15"/>
      <c r="AS94" s="12" t="s">
        <v>476</v>
      </c>
      <c r="AT94" s="11"/>
      <c r="AU94" s="11"/>
      <c r="AW94" s="11"/>
      <c r="AY94" s="508" t="str">
        <f>IF(COUNTIF(BG95:BG103,"BLANK"),"BLANK",IF(OR(SUMPRODUCT(--ISERROR(BG95:BG103))&gt;0,COUNTIF(BG95:BG103,"REJECT")),"REJECT",IF(COUNTIF(BG95:BG103,"CHECK"),"CHECK","EQ")))</f>
        <v>BLANK</v>
      </c>
      <c r="AZ94" s="508"/>
      <c r="BA94" s="508"/>
      <c r="BB94" s="508"/>
      <c r="BC94" s="508"/>
      <c r="BD94" s="508"/>
      <c r="BE94" s="508"/>
      <c r="BF94" s="508"/>
      <c r="BG94" s="508"/>
      <c r="BI94" s="12" t="s">
        <v>149</v>
      </c>
      <c r="BJ94" s="35" t="s">
        <v>148</v>
      </c>
      <c r="BK94" s="11"/>
      <c r="BL94" s="11"/>
      <c r="BM94" s="11"/>
      <c r="BN94" s="12" t="s">
        <v>128</v>
      </c>
      <c r="BO94" s="512" t="s">
        <v>129</v>
      </c>
      <c r="BP94" s="512"/>
      <c r="BQ94" s="11" t="s">
        <v>48</v>
      </c>
      <c r="BT94" s="15"/>
      <c r="BU94" s="15"/>
      <c r="BV94" s="15"/>
      <c r="BW94" s="15" t="s">
        <v>132</v>
      </c>
      <c r="BX94" s="11">
        <v>114</v>
      </c>
      <c r="BY94" s="11" t="str">
        <f>IF(OR(BY90="",BY91=""),"",
IF(BY89="Round",
ROUND(PI()*((BY93/2)^2-((BY93-2*BY92)/2)^2),0),
ROUND(BY93^2-(BY93-2*BY92)^2,0)))</f>
        <v/>
      </c>
      <c r="BZ94" s="25" t="s">
        <v>130</v>
      </c>
      <c r="CA94" s="11" t="str">
        <f>IF(NOT(BY88="YES"),"N/A",
IF(BY94="","BLANK",IF(BY94&lt;BX94,"REJECT","EQ")))</f>
        <v>N/A</v>
      </c>
      <c r="CB94" s="11"/>
      <c r="CC94" s="13"/>
      <c r="CD94" s="13"/>
      <c r="CE94" s="13"/>
      <c r="CF94" s="13"/>
      <c r="CG94" s="13"/>
      <c r="CH94" s="13"/>
      <c r="CI94" s="13"/>
      <c r="CJ94" s="13"/>
      <c r="CK94" s="13"/>
      <c r="CM94" s="113" t="s">
        <v>295</v>
      </c>
      <c r="CN94" s="112"/>
      <c r="CO94" s="112"/>
      <c r="CP94" s="112"/>
      <c r="CQ94" s="112"/>
      <c r="CR94" s="114"/>
      <c r="CS94" s="114"/>
      <c r="CT94" s="115"/>
      <c r="CU94" s="116"/>
      <c r="CX94" s="35" t="s">
        <v>181</v>
      </c>
    </row>
    <row r="95" spans="1:108" ht="15" customHeight="1" thickBot="1" x14ac:dyDescent="0.3">
      <c r="A95" s="88"/>
      <c r="B95" s="88"/>
      <c r="C95" s="88"/>
      <c r="D95" s="88"/>
      <c r="E95" s="88"/>
      <c r="F95" s="88"/>
      <c r="G95" s="88"/>
      <c r="H95" s="88"/>
      <c r="I95" s="88"/>
      <c r="K95" s="25"/>
      <c r="L95" s="15"/>
      <c r="M95" s="15"/>
      <c r="N95" s="15"/>
      <c r="O95" s="15" t="s">
        <v>133</v>
      </c>
      <c r="P95" s="11">
        <v>6695</v>
      </c>
      <c r="Q95" s="11" t="str">
        <f>IF(OR(Q90="",Q91=""),"",
IF(Q89="Round",
ROUND((PI()/4)*((Q93/2)^4-((Q93-2*Q92)/2)^4),0),
ROUND((Q93^4-(Q93-2*Q92)^4)/12,0)))</f>
        <v/>
      </c>
      <c r="R95" s="25" t="s">
        <v>131</v>
      </c>
      <c r="S95" s="11" t="str">
        <f>IF(S88="N/A","N/A",
IF(Q95="","BLANK",IF(Q95&lt;P95,"REJECT","EQ")))</f>
        <v>BLANK</v>
      </c>
      <c r="V95" s="15"/>
      <c r="W95" s="15"/>
      <c r="X95" s="15"/>
      <c r="Y95" s="15" t="s">
        <v>132</v>
      </c>
      <c r="Z95" s="11">
        <v>91</v>
      </c>
      <c r="AA95" s="11" t="str">
        <f>IF(OR(AA91="",AA92=""),"",
IF(AA90="Round",
ROUND(PI()*((AA94/2)^2-((AA94-2*AA93)/2)^2),0),
ROUND(AA94^2-(AA94-2*AA93)^2,0)))</f>
        <v/>
      </c>
      <c r="AB95" s="25" t="s">
        <v>130</v>
      </c>
      <c r="AC95" s="11" t="str">
        <f t="shared" si="6"/>
        <v>BLANK</v>
      </c>
      <c r="AE95" s="162"/>
      <c r="AF95" s="44"/>
      <c r="AG95" s="44"/>
      <c r="AH95" s="44"/>
      <c r="AI95" s="12" t="s">
        <v>1396</v>
      </c>
      <c r="AJ95" s="44"/>
      <c r="AK95" s="44"/>
      <c r="AL95" s="44"/>
      <c r="AM95" s="44"/>
      <c r="AN95" s="44"/>
      <c r="AS95" s="12" t="s">
        <v>499</v>
      </c>
      <c r="AY95" s="12" t="s">
        <v>145</v>
      </c>
      <c r="AZ95" s="35" t="s">
        <v>147</v>
      </c>
      <c r="BD95" s="50"/>
      <c r="BE95" s="509"/>
      <c r="BF95" s="511"/>
      <c r="BG95" s="11" t="str">
        <f>IF(BE95="","BLANK",IF(AND(BE95="Bent",BE103="Square"),"REJECT","EQ"))</f>
        <v>BLANK</v>
      </c>
      <c r="BI95" s="12" t="s">
        <v>318</v>
      </c>
      <c r="BJ95" s="25" t="str">
        <f>IF($A$25="mm",
"Example: 25.4mm x 1.2mm round",
"Example: 1.0in x 0.047in round")</f>
        <v>Example: 25.4mm x 1.2mm round</v>
      </c>
      <c r="BK95" s="15"/>
      <c r="BL95" s="15"/>
      <c r="BM95" s="15"/>
      <c r="BN95" s="11" t="s">
        <v>141</v>
      </c>
      <c r="BO95" s="80"/>
      <c r="BQ95" s="11" t="str">
        <f>IF(BO95="","BLANK","EQ")</f>
        <v>BLANK</v>
      </c>
      <c r="BT95" s="15"/>
      <c r="BU95" s="15"/>
      <c r="BV95" s="15"/>
      <c r="BW95" s="15" t="s">
        <v>133</v>
      </c>
      <c r="BX95" s="11">
        <v>8509</v>
      </c>
      <c r="BY95" s="11" t="str">
        <f>IF(OR(BY90="",BY91=""),"",
IF(BY89="Round",
ROUND((PI()/4)*((BY93/2)^4-((BY93-2*BY92)/2)^4),0),
ROUND((BY93^4-(BY93-2*BY92)^4)/12,0)))</f>
        <v/>
      </c>
      <c r="BZ95" s="25" t="s">
        <v>131</v>
      </c>
      <c r="CA95" s="11" t="str">
        <f>IF(NOT(BY88="YES"),"N/A",
IF(BY95="","BLANK",IF(BY95&lt;BX95,"REJECT","EQ")))</f>
        <v>N/A</v>
      </c>
      <c r="CB95" s="11"/>
      <c r="CC95" s="12" t="s">
        <v>421</v>
      </c>
      <c r="CD95" s="25" t="s">
        <v>422</v>
      </c>
      <c r="CE95" s="13"/>
      <c r="CF95" s="13"/>
      <c r="CG95" s="13"/>
      <c r="CH95" s="13"/>
      <c r="CI95" s="13"/>
      <c r="CJ95" s="13"/>
      <c r="CK95" s="13"/>
      <c r="CM95" s="113"/>
      <c r="CN95" s="15"/>
      <c r="CO95" s="15"/>
      <c r="CP95" s="15"/>
      <c r="CQ95" s="15"/>
      <c r="CR95" s="114"/>
      <c r="CS95" s="114"/>
      <c r="CT95" s="115"/>
      <c r="CU95" s="116"/>
      <c r="CX95" s="25" t="s">
        <v>180</v>
      </c>
    </row>
    <row r="96" spans="1:108" ht="15" customHeight="1" thickBot="1" x14ac:dyDescent="0.3">
      <c r="A96" s="88"/>
      <c r="B96" s="88"/>
      <c r="C96" s="88"/>
      <c r="D96" s="88"/>
      <c r="E96" s="88"/>
      <c r="F96" s="88"/>
      <c r="G96" s="88"/>
      <c r="H96" s="88"/>
      <c r="I96" s="88"/>
      <c r="V96" s="15"/>
      <c r="W96" s="15"/>
      <c r="X96" s="15"/>
      <c r="Y96" s="15" t="s">
        <v>133</v>
      </c>
      <c r="Z96" s="11">
        <v>6695</v>
      </c>
      <c r="AA96" s="11" t="str">
        <f>IF(OR(AA91="",AA92=""),"",
IF(AA90="Round",
ROUND((PI()/4)*((AA94/2)^4-((AA94-2*AA93)/2)^4),0),
ROUND((AA94^4-(AA94-2*AA93)^4)/12,0)))</f>
        <v/>
      </c>
      <c r="AB96" s="25" t="s">
        <v>131</v>
      </c>
      <c r="AC96" s="11" t="str">
        <f t="shared" si="6"/>
        <v>BLANK</v>
      </c>
      <c r="AE96" s="508" t="str">
        <f>IF(COUNTIF(AM97:AM104,"BLANK"),"BLANK",IF(OR(SUMPRODUCT(--ISERROR(AM97:AM104))&gt;0,COUNTIF(AM97:AM104,"REJECT")),"REJECT",IF(COUNTIF(AM97:AM104,"CHECK"),"CHECK","EQ")))</f>
        <v>BLANK</v>
      </c>
      <c r="AF96" s="508"/>
      <c r="AG96" s="508"/>
      <c r="AH96" s="508"/>
      <c r="AI96" s="508"/>
      <c r="AJ96" s="508"/>
      <c r="AK96" s="508"/>
      <c r="AL96" s="508"/>
      <c r="AM96" s="508"/>
      <c r="AN96" s="11"/>
      <c r="AO96" s="508" t="str" cm="1">
        <f t="array" ref="AO96">IF(COUNTIF(AW97:AW110,"BLANK"),"BLANK",IF(OR(SUMPRODUCT(--ISERROR(AW97:AW110))&gt;0,COUNTIF(AW97:AW110,"REJECT")),"REJECT",IF(COUNTIF(AW97:AW110,"CHECK"),"CHECK","EQ")))</f>
        <v>BLANK</v>
      </c>
      <c r="AP96" s="508"/>
      <c r="AQ96" s="508"/>
      <c r="AR96" s="508"/>
      <c r="AS96" s="508"/>
      <c r="AT96" s="508"/>
      <c r="AU96" s="508"/>
      <c r="AV96" s="508"/>
      <c r="AW96" s="508"/>
      <c r="AY96" s="12"/>
      <c r="BA96" s="11"/>
      <c r="BB96" s="11"/>
      <c r="BC96" s="11"/>
      <c r="BD96" s="12" t="s">
        <v>128</v>
      </c>
      <c r="BE96" s="512" t="s">
        <v>129</v>
      </c>
      <c r="BF96" s="512"/>
      <c r="BG96" s="11" t="s">
        <v>48</v>
      </c>
      <c r="BI96" s="12" t="s">
        <v>310</v>
      </c>
      <c r="BK96" s="15"/>
      <c r="BL96" s="15"/>
      <c r="BM96" s="15" t="s">
        <v>14</v>
      </c>
      <c r="BN96" s="75">
        <f>IF($A$25="mm",1.2,0.047)</f>
        <v>1.2</v>
      </c>
      <c r="BO96" s="16"/>
      <c r="BP96" s="25" t="str">
        <f>IF($A$25="mm","mm","in")</f>
        <v>mm</v>
      </c>
      <c r="BQ96" s="11" t="str">
        <f>IF(BO96="","BLANK",IF(BO96&lt;BN96,"REJECT","EQ"))</f>
        <v>BLANK</v>
      </c>
      <c r="BS96" s="54"/>
      <c r="CB96" s="11"/>
      <c r="CC96" s="25" t="s">
        <v>418</v>
      </c>
      <c r="CD96" s="13"/>
      <c r="CE96" s="13"/>
      <c r="CF96" s="13"/>
      <c r="CG96" s="13"/>
      <c r="CH96" s="13"/>
      <c r="CI96" s="13"/>
      <c r="CJ96" s="13"/>
      <c r="CK96" s="13"/>
      <c r="CM96" s="113" t="s">
        <v>296</v>
      </c>
      <c r="CN96" s="15"/>
      <c r="CO96" s="15"/>
      <c r="CP96" s="15"/>
      <c r="CQ96" s="15"/>
      <c r="CR96" s="114"/>
      <c r="CS96" s="114"/>
      <c r="CT96" s="115"/>
      <c r="CU96" s="116"/>
      <c r="CX96" s="25" t="s">
        <v>178</v>
      </c>
    </row>
    <row r="97" spans="1:99" ht="15" customHeight="1" thickBot="1" x14ac:dyDescent="0.3">
      <c r="A97" s="88"/>
      <c r="B97" s="88"/>
      <c r="C97" s="88"/>
      <c r="D97" s="88"/>
      <c r="E97" s="88"/>
      <c r="F97" s="88"/>
      <c r="G97" s="88"/>
      <c r="H97" s="88"/>
      <c r="I97" s="88"/>
      <c r="U97" s="12"/>
      <c r="V97" s="35"/>
      <c r="AE97" s="12" t="s">
        <v>304</v>
      </c>
      <c r="AF97" s="35" t="s">
        <v>305</v>
      </c>
      <c r="AG97" s="35" t="s">
        <v>306</v>
      </c>
      <c r="AH97" s="11"/>
      <c r="AI97" s="11"/>
      <c r="AJ97" s="12" t="s">
        <v>128</v>
      </c>
      <c r="AK97" s="512" t="s">
        <v>129</v>
      </c>
      <c r="AL97" s="512"/>
      <c r="AM97" s="11" t="s">
        <v>48</v>
      </c>
      <c r="AN97" s="11"/>
      <c r="AP97" s="15" t="str">
        <f>IF(AW97="N/A","","Lap Belt Attachment:")</f>
        <v>Lap Belt Attachment:</v>
      </c>
      <c r="AQ97" s="509"/>
      <c r="AR97" s="511"/>
      <c r="AS97" s="509"/>
      <c r="AT97" s="510"/>
      <c r="AU97" s="510"/>
      <c r="AV97" s="511"/>
      <c r="AW97" s="11" t="str">
        <f>IF(AJ114="Composite","N/A",
IF(OR(AQ97="",AS97=""),"BLANK",
IF(AND(AQ97="Single Lap/AntiSub",AS97="Eyebolt Through Welded Insert"),"REJECT","EQ")))</f>
        <v>BLANK</v>
      </c>
      <c r="AY97" s="12" t="s">
        <v>315</v>
      </c>
      <c r="AZ97" s="25" t="str">
        <f>IF($A$25="mm",
"Example: 25mm x 2.5mm round",
"Example: 1.0in x 0.095in round")</f>
        <v>Example: 25mm x 2.5mm round</v>
      </c>
      <c r="BA97" s="15"/>
      <c r="BB97" s="15"/>
      <c r="BC97" s="15"/>
      <c r="BD97" s="11" t="s">
        <v>142</v>
      </c>
      <c r="BE97" s="80"/>
      <c r="BG97" s="11" t="str">
        <f>IF(BE97="","BLANK",IF(AND(NOT(BE95="Straight"),BE97="Square"),"REJECT","EQ"))</f>
        <v>BLANK</v>
      </c>
      <c r="BK97" s="15"/>
      <c r="BL97" s="15"/>
      <c r="BM97" s="15" t="str">
        <f>IF(BO95="Round","Outer Diameter (OD):","Square side:")</f>
        <v>Square side:</v>
      </c>
      <c r="BN97" s="75">
        <f>IF($A$25="mm",25,0.984)</f>
        <v>25</v>
      </c>
      <c r="BO97" s="16"/>
      <c r="BP97" s="25" t="str">
        <f>IF($A$25="mm","mm","in")</f>
        <v>mm</v>
      </c>
      <c r="BQ97" s="11" t="str">
        <f t="shared" ref="BQ97:BQ101" si="7">IF(BO97="","BLANK",IF(BO97&lt;BN97,"REJECT","EQ"))</f>
        <v>BLANK</v>
      </c>
      <c r="BS97" s="12" t="s">
        <v>287</v>
      </c>
      <c r="BT97" s="25" t="s">
        <v>398</v>
      </c>
      <c r="CB97" s="11"/>
      <c r="CM97" s="113" t="s">
        <v>468</v>
      </c>
    </row>
    <row r="98" spans="1:99" ht="15" customHeight="1" thickBot="1" x14ac:dyDescent="0.3">
      <c r="A98" s="88"/>
      <c r="B98" s="88"/>
      <c r="C98" s="88"/>
      <c r="D98" s="88"/>
      <c r="E98" s="88"/>
      <c r="F98" s="88"/>
      <c r="G98" s="88"/>
      <c r="H98" s="88"/>
      <c r="I98" s="88"/>
      <c r="U98" s="508" t="str">
        <f>IF(COUNTIF(AC99,"BLANK"),"BLANK",IF(OR(SUMPRODUCT(--ISERROR(AC99))&gt;0,COUNTIF(AC99,"REJECT")),"REJECT",IF(COUNTIF(AC99,"CHECK"),"CHECK","EQ")))</f>
        <v>BLANK</v>
      </c>
      <c r="V98" s="508"/>
      <c r="W98" s="508"/>
      <c r="X98" s="508"/>
      <c r="Y98" s="508"/>
      <c r="Z98" s="508"/>
      <c r="AA98" s="508"/>
      <c r="AB98" s="508"/>
      <c r="AC98" s="508"/>
      <c r="AE98" s="12" t="s">
        <v>305</v>
      </c>
      <c r="AF98" s="25" t="str">
        <f>IF($A$25="mm",
"Example: 25.4mm x 1.6mm round",
"Example: 1.0in x 0.065in round")</f>
        <v>Example: 25.4mm x 1.6mm round</v>
      </c>
      <c r="AG98" s="15"/>
      <c r="AH98" s="15"/>
      <c r="AI98" s="15"/>
      <c r="AJ98" s="11" t="s">
        <v>140</v>
      </c>
      <c r="AK98" s="80"/>
      <c r="AM98" s="11" t="str">
        <f>IF(AK98="","BLANK","EQ")</f>
        <v>BLANK</v>
      </c>
      <c r="AN98" s="11"/>
      <c r="AO98" s="12" t="s">
        <v>397</v>
      </c>
      <c r="AP98" s="15"/>
      <c r="AQ98" s="11"/>
      <c r="AR98" s="11"/>
      <c r="AS98" s="11"/>
      <c r="AT98" s="15" t="str">
        <f>IF(AW98="N/A","",
IF(AQ97="Single Lap/AntiSub","Harness Test Load (EYEBOLTS 15kN ONLY):","Harness Test Load:"))</f>
        <v>Harness Test Load:</v>
      </c>
      <c r="AU98" s="11">
        <f>IF(AQ97="Lap Only",1,2)*IF($A$25="mm",15000,3371)</f>
        <v>30000</v>
      </c>
      <c r="AV98" s="25" t="str">
        <f>IF($A$25="mm","N","lbs")</f>
        <v>N</v>
      </c>
      <c r="AW98" s="11" t="str">
        <f>IF(AW97="N/A","N/A",IF(AND(AQ97="Single Lap/AntiSub",AS97="Eyebolt Through Welded Insert"),"REJECT","EQ"))</f>
        <v>EQ</v>
      </c>
      <c r="AY98" s="12" t="s">
        <v>308</v>
      </c>
      <c r="BA98" s="15"/>
      <c r="BB98" s="15"/>
      <c r="BC98" s="15" t="s">
        <v>14</v>
      </c>
      <c r="BD98" s="75">
        <f>IF($A$25="mm",2,0.079)</f>
        <v>2</v>
      </c>
      <c r="BE98" s="16"/>
      <c r="BF98" s="25" t="str">
        <f>IF($A$25="mm","mm","in")</f>
        <v>mm</v>
      </c>
      <c r="BG98" s="11" t="str">
        <f>IF(BE98="","BLANK",IF(BE98&lt;BD98,"REJECT","EQ"))</f>
        <v>BLANK</v>
      </c>
      <c r="BK98" s="15"/>
      <c r="BL98" s="15"/>
      <c r="BM98" s="15" t="s">
        <v>14</v>
      </c>
      <c r="BN98" s="28">
        <v>1.2</v>
      </c>
      <c r="BO98" s="11" t="str">
        <f>IF(BO96="","",IF($A$25="mm",BO96,ROUND(BO96*25.4,1)))</f>
        <v/>
      </c>
      <c r="BP98" s="25" t="s">
        <v>127</v>
      </c>
      <c r="BQ98" s="11" t="str">
        <f t="shared" si="7"/>
        <v>BLANK</v>
      </c>
      <c r="BS98" s="12" t="s">
        <v>289</v>
      </c>
      <c r="BT98" s="25" t="s">
        <v>188</v>
      </c>
      <c r="CB98" s="11"/>
      <c r="CC98" s="508" t="str" cm="1">
        <f t="array" ref="CC98">IF(COUNTIF(CC99:CK106,"BLANK"),"BLANK",IF(OR(SUMPRODUCT(--ISERROR(CC99:CK106))&gt;0,COUNTIF(CC99:CK106,"REJECT")),"REJECT",IF(COUNTIF(CC99:CK106,"CHECK"),"CHECK","EQ")))</f>
        <v>BLANK</v>
      </c>
      <c r="CD98" s="508"/>
      <c r="CE98" s="508"/>
      <c r="CF98" s="508"/>
      <c r="CG98" s="508"/>
      <c r="CH98" s="508"/>
      <c r="CI98" s="508"/>
      <c r="CJ98" s="508"/>
      <c r="CK98" s="508"/>
      <c r="CM98" s="12"/>
      <c r="CN98" s="15"/>
      <c r="CO98" s="15"/>
      <c r="CP98" s="15"/>
      <c r="CQ98" s="15"/>
      <c r="CR98" s="114"/>
      <c r="CS98" s="114"/>
      <c r="CT98" s="115"/>
      <c r="CU98" s="116"/>
    </row>
    <row r="99" spans="1:99" ht="15" customHeight="1" thickBot="1" x14ac:dyDescent="0.3">
      <c r="A99" s="88"/>
      <c r="B99" s="88"/>
      <c r="C99" s="88"/>
      <c r="D99" s="88"/>
      <c r="E99" s="88"/>
      <c r="F99" s="88"/>
      <c r="G99" s="88"/>
      <c r="H99" s="88"/>
      <c r="I99" s="88"/>
      <c r="U99" s="12" t="s">
        <v>214</v>
      </c>
      <c r="W99" s="15"/>
      <c r="X99" s="15"/>
      <c r="Y99" s="15"/>
      <c r="Z99" s="15" t="str">
        <f>IF($A$25="mm","Top of FB to Upper FBHS tube, 50mm vertical limit:","Top of FB to Upper FBHS tube, 2in vertical limit:")</f>
        <v>Top of FB to Upper FBHS tube, 50mm vertical limit:</v>
      </c>
      <c r="AA99" s="16"/>
      <c r="AB99" s="25" t="str">
        <f>IF($A$25="mm","mm","in")</f>
        <v>mm</v>
      </c>
      <c r="AC99" s="11" t="str">
        <f>IF(AA99="","BLANK",IF($A$25="mm",IF(AA99&lt;=50,"EQ","REJECT"),IF(AA99&lt;=2,"EQ","REJECT")))</f>
        <v>BLANK</v>
      </c>
      <c r="AE99" s="12" t="s">
        <v>312</v>
      </c>
      <c r="AG99" s="15"/>
      <c r="AH99" s="15"/>
      <c r="AI99" s="15" t="s">
        <v>14</v>
      </c>
      <c r="AJ99" s="75">
        <f>IF($A$25="mm",1.2,0.047)</f>
        <v>1.2</v>
      </c>
      <c r="AK99" s="16"/>
      <c r="AL99" s="25" t="str">
        <f>IF($A$25="mm","mm","in")</f>
        <v>mm</v>
      </c>
      <c r="AM99" s="11" t="str">
        <f>IF(AK99="","BLANK",IF(AK99&lt;AJ99,"REJECT","EQ"))</f>
        <v>BLANK</v>
      </c>
      <c r="AN99" s="11"/>
      <c r="AO99" s="12" t="s">
        <v>367</v>
      </c>
      <c r="AP99" s="22"/>
      <c r="AQ99" s="15"/>
      <c r="AR99" s="15"/>
      <c r="AS99" s="15"/>
      <c r="AT99" s="15" t="str">
        <f>IF(AW98="N/A","",
IF(AS97="Eyebolt Through Welded Insert","Shank OD, eyebolt from harness supplier:",
"Shank OD, unmodified harness, no thread shear:"))</f>
        <v>Shank OD, unmodified harness, no thread shear:</v>
      </c>
      <c r="AU99" s="16"/>
      <c r="AV99" s="25" t="str">
        <f>IF($A$25="mm","mm","in")</f>
        <v>mm</v>
      </c>
      <c r="AW99" s="11" t="str">
        <f>IF(AW98="N/A","N/A",
IF(AU99="","BLANK",IF($A$25="mm",IF(AU99&gt;=11.1125,"EQ","CHECK"),IF(AU99&gt;=0.4375,"EQ","CHECK"))))</f>
        <v>BLANK</v>
      </c>
      <c r="BA99" s="15"/>
      <c r="BB99" s="15"/>
      <c r="BC99" s="15" t="str">
        <f>IF(BE97="Round","Outer Diameter (OD):","Square side:")</f>
        <v>Square side:</v>
      </c>
      <c r="BD99" s="75">
        <f>IF($A$25="mm",25,0.984)</f>
        <v>25</v>
      </c>
      <c r="BE99" s="16"/>
      <c r="BF99" s="25" t="str">
        <f>IF($A$25="mm","mm","in")</f>
        <v>mm</v>
      </c>
      <c r="BG99" s="11" t="str">
        <f t="shared" ref="BG99:BG103" si="8">IF(BE99="","BLANK",IF(BE99&lt;BD99,"REJECT","EQ"))</f>
        <v>BLANK</v>
      </c>
      <c r="BK99" s="15"/>
      <c r="BL99" s="15"/>
      <c r="BM99" s="15" t="str">
        <f>IF(BO95="Round","Outer Diameter (OD):","Square side:")</f>
        <v>Square side:</v>
      </c>
      <c r="BN99" s="28">
        <v>25</v>
      </c>
      <c r="BO99" s="11" t="str">
        <f>IF(BO97="","",IF($A$25="mm",BO97,ROUND(BO97*25.4,1)))</f>
        <v/>
      </c>
      <c r="BP99" s="25" t="s">
        <v>127</v>
      </c>
      <c r="BQ99" s="11" t="str">
        <f t="shared" si="7"/>
        <v>BLANK</v>
      </c>
      <c r="BS99" s="25" t="s">
        <v>490</v>
      </c>
      <c r="CB99" s="11"/>
      <c r="CC99" s="12" t="s">
        <v>421</v>
      </c>
      <c r="CD99" s="35" t="s">
        <v>454</v>
      </c>
      <c r="CE99" s="11"/>
      <c r="CF99" s="11"/>
      <c r="CG99" s="11"/>
      <c r="CH99" s="12" t="s">
        <v>128</v>
      </c>
      <c r="CI99" s="512" t="s">
        <v>129</v>
      </c>
      <c r="CJ99" s="512"/>
      <c r="CK99" s="11" t="s">
        <v>48</v>
      </c>
      <c r="CM99" s="508" t="str">
        <f>IF(COUNTIF(CU100:CU113,"BLANK"),"BLANK",IF(OR(SUMPRODUCT(--ISERROR(CU100:CU113))&gt;0,COUNTIF(CU100:CU113,"REJECT")),"REJECT",IF(COUNTIF(CU100:CU113,"CHECK"),"CHECK","EQ")))</f>
        <v>BLANK</v>
      </c>
      <c r="CN99" s="508"/>
      <c r="CO99" s="508"/>
      <c r="CP99" s="508"/>
      <c r="CQ99" s="508"/>
      <c r="CR99" s="508"/>
      <c r="CS99" s="508"/>
      <c r="CT99" s="508"/>
      <c r="CU99" s="508"/>
    </row>
    <row r="100" spans="1:99" ht="15" customHeight="1" thickBot="1" x14ac:dyDescent="0.3">
      <c r="A100" s="88"/>
      <c r="B100" s="88"/>
      <c r="C100" s="88"/>
      <c r="D100" s="88"/>
      <c r="E100" s="88"/>
      <c r="F100" s="88"/>
      <c r="G100" s="88"/>
      <c r="H100" s="88"/>
      <c r="I100" s="88"/>
      <c r="U100" s="44"/>
      <c r="V100" s="44"/>
      <c r="W100" s="44"/>
      <c r="X100" s="44"/>
      <c r="Y100" s="44"/>
      <c r="Z100" s="44"/>
      <c r="AA100" s="44"/>
      <c r="AB100" s="44"/>
      <c r="AC100" s="44"/>
      <c r="AG100" s="15"/>
      <c r="AH100" s="15"/>
      <c r="AI100" s="15" t="str">
        <f>IF(AK98="Round","Outer Diameter (OD):","Square side:")</f>
        <v>Square side:</v>
      </c>
      <c r="AJ100" s="75">
        <f>IF($A$25="mm",25,0.984)</f>
        <v>25</v>
      </c>
      <c r="AK100" s="16"/>
      <c r="AL100" s="25" t="str">
        <f>IF($A$25="mm","mm","in")</f>
        <v>mm</v>
      </c>
      <c r="AM100" s="11" t="str">
        <f t="shared" ref="AM100:AM104" si="9">IF(AK100="","BLANK",IF(AK100&lt;AJ100,"REJECT","EQ"))</f>
        <v>BLANK</v>
      </c>
      <c r="AN100" s="11"/>
      <c r="AO100" s="12"/>
      <c r="AT100" s="15" t="str">
        <f>IF(OR(AW98="N/A",AS97="Eyebolt Through Welded Insert"),"","Bolt rated UTS:")</f>
        <v>Bolt rated UTS:</v>
      </c>
      <c r="AU100" s="82"/>
      <c r="AV100" s="35" t="str">
        <f>IF($A$25="mm","Pa","psi")</f>
        <v>Pa</v>
      </c>
      <c r="AW100" s="11" t="str">
        <f>IF(OR(AW98="N/A",AS97="Eyebolt Through Welded Insert"),"N/A",
IF(AU100="","BLANK","EQ"))</f>
        <v>BLANK</v>
      </c>
      <c r="BA100" s="15"/>
      <c r="BB100" s="15"/>
      <c r="BC100" s="15" t="s">
        <v>14</v>
      </c>
      <c r="BD100" s="28">
        <v>2</v>
      </c>
      <c r="BE100" s="11" t="str">
        <f>IF(BE98="","",IF($A$25="mm",BE98,ROUND(BE98*25.4,1)))</f>
        <v/>
      </c>
      <c r="BF100" s="25" t="s">
        <v>127</v>
      </c>
      <c r="BG100" s="11" t="str">
        <f t="shared" si="8"/>
        <v>BLANK</v>
      </c>
      <c r="BJ100" s="15"/>
      <c r="BK100" s="15"/>
      <c r="BL100" s="15"/>
      <c r="BM100" s="15" t="s">
        <v>132</v>
      </c>
      <c r="BN100" s="11">
        <v>91</v>
      </c>
      <c r="BO100" s="11" t="str">
        <f>IF(OR(BO96="",BO97=""),"",
IF(BO95="Round",
ROUND(PI()*((BO99/2)^2-((BO99-2*BO98)/2)^2),0),
ROUND(BO99^2-(BO99-2*BO98)^2,0)))</f>
        <v/>
      </c>
      <c r="BP100" s="25" t="s">
        <v>130</v>
      </c>
      <c r="BQ100" s="11" t="str">
        <f t="shared" si="7"/>
        <v>BLANK</v>
      </c>
      <c r="BS100" s="12" t="s">
        <v>431</v>
      </c>
      <c r="BT100" s="25" t="s">
        <v>349</v>
      </c>
      <c r="CB100" s="11"/>
      <c r="CC100" s="12" t="s">
        <v>321</v>
      </c>
      <c r="CD100" s="25" t="str">
        <f>IF($A$25="mm",
"Example: 25.4mm x 1.2mm round",
"Example: 1.0in x 0.047in round")</f>
        <v>Example: 25.4mm x 1.2mm round</v>
      </c>
      <c r="CE100" s="15"/>
      <c r="CF100" s="15"/>
      <c r="CG100" s="15"/>
      <c r="CH100" s="11" t="str">
        <f>CR70</f>
        <v>Size B</v>
      </c>
      <c r="CI100" s="80"/>
      <c r="CK100" s="11" t="str">
        <f>IF(AND($G$8="IC - Internal Combustion",BS79="Fuel tank is in front of the engine block"),"N/A",
IF(CI100="","BLANK","EQ"))</f>
        <v>BLANK</v>
      </c>
      <c r="CM100" s="12" t="str">
        <f>CM68</f>
        <v>F.11.3.1.a</v>
      </c>
      <c r="CO100" s="32"/>
      <c r="CP100" s="32"/>
      <c r="CQ100" s="32" t="s">
        <v>408</v>
      </c>
      <c r="CR100" s="12">
        <f>IF(CS69="Billet Plate",3,IF(CS69="Diff Carrier Diagonal",1,0))</f>
        <v>0</v>
      </c>
      <c r="CU100" s="11" t="str">
        <f>IF(AND($G$8="IC - Internal Combustion",BS79="Fuel tank is in front of the engine block"),"N/A",
IF(CS69="","BLANK","EQ"))</f>
        <v>BLANK</v>
      </c>
    </row>
    <row r="101" spans="1:99" ht="15" customHeight="1" thickBot="1" x14ac:dyDescent="0.3">
      <c r="A101" s="88"/>
      <c r="B101" s="88"/>
      <c r="C101" s="88"/>
      <c r="D101" s="88"/>
      <c r="E101" s="88"/>
      <c r="F101" s="88"/>
      <c r="G101" s="88"/>
      <c r="H101" s="88"/>
      <c r="I101" s="88"/>
      <c r="U101" s="508" t="str">
        <f>IF(COUNTIF(AC102:AC104,"BLANK"),"BLANK",IF(OR(SUMPRODUCT(--ISERROR(AC102:AC104))&gt;0,COUNTIF(AC102:AC104,"REJECT")),"REJECT",IF(COUNTIF(AC102:AC104,"CHECK"),"CHECK","EQ")))</f>
        <v>BLANK</v>
      </c>
      <c r="V101" s="508"/>
      <c r="W101" s="508"/>
      <c r="X101" s="508"/>
      <c r="Y101" s="508"/>
      <c r="Z101" s="508"/>
      <c r="AA101" s="508"/>
      <c r="AB101" s="508"/>
      <c r="AC101" s="508"/>
      <c r="AG101" s="15"/>
      <c r="AH101" s="15"/>
      <c r="AI101" s="15" t="s">
        <v>14</v>
      </c>
      <c r="AJ101" s="28">
        <v>1.2</v>
      </c>
      <c r="AK101" s="11" t="str">
        <f>IF(AK99="","",IF($A$25="mm",AK99,ROUND(AK99*25.4,1)))</f>
        <v/>
      </c>
      <c r="AL101" s="25" t="s">
        <v>127</v>
      </c>
      <c r="AM101" s="11" t="str">
        <f t="shared" si="9"/>
        <v>BLANK</v>
      </c>
      <c r="AN101" s="11"/>
      <c r="AO101" s="12"/>
      <c r="AT101" s="15" t="str">
        <f>IF(OR(AW98="N/A",AS97="Eyebolt Through Welded Insert"),"","Fastener shear strength 0.577*UTS*A"&amp;IF($A$25="mm"," (N)"," (lbs)")&amp;":")</f>
        <v>Fastener shear strength 0.577*UTS*A (N):</v>
      </c>
      <c r="AU101" s="27">
        <f>0.577*AU100*PI()*(AU99*IF($A$25="mm",1/1000,1)/2)^2</f>
        <v>0</v>
      </c>
      <c r="AV101" s="84">
        <f>AU101/AU98</f>
        <v>0</v>
      </c>
      <c r="AW101" s="11" t="str">
        <f>IF(OR(AW98="N/A",AS97="Eyebolt Through Welded Insert"),"N/A",
IF(AU101="","BLANK",IF(AV101&lt;1,"REJECT","EQ")))</f>
        <v>REJECT</v>
      </c>
      <c r="BA101" s="15"/>
      <c r="BB101" s="15"/>
      <c r="BC101" s="15" t="str">
        <f>IF(BE97="Round","Outer Diameter (OD):","Square side:")</f>
        <v>Square side:</v>
      </c>
      <c r="BD101" s="28">
        <v>25</v>
      </c>
      <c r="BE101" s="11" t="str">
        <f>IF(BE99="","",IF($A$25="mm",BE99,ROUND(BE99*25.4,1)))</f>
        <v/>
      </c>
      <c r="BF101" s="25" t="s">
        <v>127</v>
      </c>
      <c r="BG101" s="11" t="str">
        <f t="shared" si="8"/>
        <v>BLANK</v>
      </c>
      <c r="BJ101" s="15"/>
      <c r="BK101" s="15"/>
      <c r="BL101" s="15"/>
      <c r="BM101" s="15" t="s">
        <v>133</v>
      </c>
      <c r="BN101" s="11">
        <v>6695</v>
      </c>
      <c r="BO101" s="11" t="str">
        <f>IF(OR(BO96="",BO97=""),"",
IF(BO95="Round",
ROUND((PI()/4)*((BO99/2)^4-((BO99-2*BO98)/2)^4),0),
ROUND((BO99^4-(BO99-2*BO98)^4)/12,0)))</f>
        <v/>
      </c>
      <c r="BP101" s="25" t="s">
        <v>131</v>
      </c>
      <c r="BQ101" s="11" t="str">
        <f t="shared" si="7"/>
        <v>BLANK</v>
      </c>
      <c r="CB101" s="11"/>
      <c r="CC101" s="12" t="s">
        <v>310</v>
      </c>
      <c r="CE101" s="15"/>
      <c r="CF101" s="15"/>
      <c r="CG101" s="15" t="s">
        <v>14</v>
      </c>
      <c r="CH101" s="75">
        <f>IF($A$25="mm",1.2,0.047)</f>
        <v>1.2</v>
      </c>
      <c r="CI101" s="16"/>
      <c r="CJ101" s="25" t="str">
        <f>IF($A$25="mm","mm","in")</f>
        <v>mm</v>
      </c>
      <c r="CK101" s="11" t="str">
        <f>IF(AND($G$8="IC - Internal Combustion",BS79="Fuel tank is in front of the engine block"),"N/A",
IF(CI101="","BLANK",IF(CI101&lt;CH101,"REJECT","EQ")))</f>
        <v>BLANK</v>
      </c>
      <c r="CM101" s="12" t="s">
        <v>331</v>
      </c>
      <c r="CN101" s="15"/>
      <c r="CO101" s="15"/>
      <c r="CP101" s="15"/>
      <c r="CQ101" s="15" t="str">
        <f>IF(CS69="Tube","","Material:")</f>
        <v>Material:</v>
      </c>
      <c r="CR101" s="11" t="str">
        <f>IF(CS69="Tube","",
"Steel")</f>
        <v>Steel</v>
      </c>
      <c r="CS101" s="527"/>
      <c r="CT101" s="528"/>
      <c r="CU101" s="11" t="str">
        <f>IF(AND($G$8="IC - Internal Combustion",BS79="Fuel tank is in front of the engine block"),"N/A",
IF(CR100=0,"N/A",
IF(CS101="","BLANK","EQ")))</f>
        <v>N/A</v>
      </c>
    </row>
    <row r="102" spans="1:99" ht="15" customHeight="1" thickBot="1" x14ac:dyDescent="0.3">
      <c r="A102" s="88"/>
      <c r="B102" s="88"/>
      <c r="C102" s="88"/>
      <c r="D102" s="88"/>
      <c r="E102" s="88"/>
      <c r="F102" s="88"/>
      <c r="G102" s="88"/>
      <c r="H102" s="88"/>
      <c r="I102" s="88"/>
      <c r="U102" s="12" t="s">
        <v>382</v>
      </c>
      <c r="W102" s="15"/>
      <c r="X102" s="15"/>
      <c r="Y102" s="15"/>
      <c r="Z102" s="15" t="s">
        <v>19</v>
      </c>
      <c r="AA102" s="80"/>
      <c r="AC102" s="11" t="str">
        <f>IF(AA102="","BLANK","EQ")</f>
        <v>BLANK</v>
      </c>
      <c r="AG102" s="15"/>
      <c r="AH102" s="15"/>
      <c r="AI102" s="15" t="str">
        <f>IF(AK98="Round","Outer Diameter (OD):","Square side:")</f>
        <v>Square side:</v>
      </c>
      <c r="AJ102" s="28">
        <v>25</v>
      </c>
      <c r="AK102" s="11" t="str">
        <f>IF(AK100="","",IF($A$25="mm",AK100,ROUND(AK100*25.4,1)))</f>
        <v/>
      </c>
      <c r="AL102" s="25" t="s">
        <v>127</v>
      </c>
      <c r="AM102" s="11" t="str">
        <f t="shared" si="9"/>
        <v>BLANK</v>
      </c>
      <c r="AN102" s="11"/>
      <c r="AO102" s="12"/>
      <c r="AT102" s="15" t="str">
        <f>IF(AS97="Bolt Through A Tab","Thickness of one tab, &gt;= 1.6mm (0.063in) steel:","")</f>
        <v/>
      </c>
      <c r="AU102" s="16"/>
      <c r="AV102" s="25" t="str">
        <f>IF($A$25="mm","mm","in")</f>
        <v>mm</v>
      </c>
      <c r="AW102" s="11" t="str">
        <f>IF(OR(AW98="N/A",NOT(AS97="Bolt Through A Tab")),"N/A",
IF(AU102="","BLANK",IF($A$25="mm",IF(AU102&gt;=1.6,"EQ","REJECT"),IF(AU102&gt;=0.063,"EQ","REJECT"))))</f>
        <v>N/A</v>
      </c>
      <c r="AZ102" s="15"/>
      <c r="BA102" s="15"/>
      <c r="BB102" s="15"/>
      <c r="BC102" s="15" t="s">
        <v>132</v>
      </c>
      <c r="BD102" s="11">
        <v>173</v>
      </c>
      <c r="BE102" s="11" t="str">
        <f>IF(OR(BE98="",BE99=""),"",
IF(BE97="Round",
ROUND(PI()*((BE101/2)^2-((BE101-2*BE100)/2)^2),0),
ROUND(BE101^2-(BE101-2*BE100)^2,0)))</f>
        <v/>
      </c>
      <c r="BF102" s="25" t="s">
        <v>130</v>
      </c>
      <c r="BG102" s="11" t="str">
        <f t="shared" si="8"/>
        <v>BLANK</v>
      </c>
      <c r="BS102" s="12" t="s">
        <v>288</v>
      </c>
      <c r="BT102" s="25" t="s">
        <v>329</v>
      </c>
      <c r="BU102" s="44"/>
      <c r="BV102" s="44"/>
      <c r="BW102" s="44"/>
      <c r="BX102" s="44"/>
      <c r="BY102" s="44"/>
      <c r="BZ102" s="44"/>
      <c r="CA102" s="44"/>
      <c r="CB102" s="11"/>
      <c r="CE102" s="15"/>
      <c r="CF102" s="15"/>
      <c r="CG102" s="15" t="str">
        <f>IF(CI100="Round","Outer Diameter (OD):","Square side:")</f>
        <v>Square side:</v>
      </c>
      <c r="CH102" s="75">
        <f>IF($A$25="mm",25,0.984)</f>
        <v>25</v>
      </c>
      <c r="CI102" s="16"/>
      <c r="CJ102" s="25" t="str">
        <f>IF($A$25="mm","mm","in")</f>
        <v>mm</v>
      </c>
      <c r="CK102" s="11" t="str">
        <f>IF(AND($G$8="IC - Internal Combustion",BS79="Fuel tank is in front of the engine block"),"N/A",
IF(CI102="","BLANK",IF(CI102&lt;CH102,"REJECT","EQ")))</f>
        <v>BLANK</v>
      </c>
      <c r="CM102" s="12" t="s">
        <v>196</v>
      </c>
      <c r="CN102" s="15"/>
      <c r="CO102" s="15"/>
      <c r="CP102" s="15"/>
      <c r="CQ102" s="15" t="str">
        <f>IF(CS69="Tube","","Young's Modulus (E):")</f>
        <v>Young's Modulus (E):</v>
      </c>
      <c r="CR102" s="26">
        <f>IF(CS69="Tube","",
IF($A$25="mm",200*10^9,29000*10^3))</f>
        <v>200000000000</v>
      </c>
      <c r="CS102" s="82"/>
      <c r="CT102" s="25" t="str">
        <f>IF($A$25="mm","Pa","psi")</f>
        <v>Pa</v>
      </c>
      <c r="CU102" s="11" t="str">
        <f>IF(AND($G$8="IC - Internal Combustion",BS79="Fuel tank is in front of the engine block"),"N/A",
IF(CR100=0,"N/A",
IF(CS102="","BLANK","EQ")))</f>
        <v>N/A</v>
      </c>
    </row>
    <row r="103" spans="1:99" ht="15" customHeight="1" thickBot="1" x14ac:dyDescent="0.3">
      <c r="A103" s="88"/>
      <c r="B103" s="88"/>
      <c r="C103" s="88"/>
      <c r="D103" s="88"/>
      <c r="E103" s="88"/>
      <c r="F103" s="88"/>
      <c r="G103" s="88"/>
      <c r="H103" s="88"/>
      <c r="I103" s="88"/>
      <c r="V103" s="15"/>
      <c r="W103" s="15"/>
      <c r="X103" s="15"/>
      <c r="Y103" s="15"/>
      <c r="Z103" s="15" t="str">
        <f>IF(AA102="C","Top of Lower FBHS tube relative to top of Upper SIS tube:","Top of Upper FBHS tube relative to top of Upper SIS tube:")</f>
        <v>Top of Upper FBHS tube relative to top of Upper SIS tube:</v>
      </c>
      <c r="AA103" s="80"/>
      <c r="AC103" s="11" t="str">
        <f>IF(AA103="","BLANK","EQ")</f>
        <v>BLANK</v>
      </c>
      <c r="AF103" s="15"/>
      <c r="AG103" s="15"/>
      <c r="AH103" s="15"/>
      <c r="AI103" s="15" t="s">
        <v>132</v>
      </c>
      <c r="AJ103" s="11">
        <v>114</v>
      </c>
      <c r="AK103" s="11" t="str">
        <f>IF(OR(AK99="",AK100=""),"",
IF(AK98="Round",
ROUND(PI()*((AK102/2)^2-((AK102-2*AK101)/2)^2),0),
ROUND(AK102^2-(AK102-2*AK101)^2,0)))</f>
        <v/>
      </c>
      <c r="AL103" s="25" t="s">
        <v>130</v>
      </c>
      <c r="AM103" s="11" t="str">
        <f t="shared" si="9"/>
        <v>BLANK</v>
      </c>
      <c r="AN103" s="11"/>
      <c r="AO103" s="12"/>
      <c r="AT103" s="15" t="str">
        <f>IF(AS97="Bolt Through A Tab","Min Tearout: Fastener spacing, edge, or corner dist:","")</f>
        <v/>
      </c>
      <c r="AU103" s="16"/>
      <c r="AV103" s="25" t="str">
        <f>IF($A$25="mm","mm","in")</f>
        <v>mm</v>
      </c>
      <c r="AW103" s="11" t="str">
        <f>IF(OR(AW98="N/A",NOT(AS97="Bolt Through A Tab")),"N/A",
IF(AU103="","BLANK","EQ"))</f>
        <v>N/A</v>
      </c>
      <c r="AZ103" s="15"/>
      <c r="BA103" s="15"/>
      <c r="BB103" s="15"/>
      <c r="BC103" s="15" t="s">
        <v>133</v>
      </c>
      <c r="BD103" s="11">
        <v>11320</v>
      </c>
      <c r="BE103" s="11" t="str">
        <f>IF(OR(BE98="",BE99=""),"",
IF(BE97="Round",
ROUND((PI()/4)*((BE101/2)^4-((BE101-2*BE100)/2)^4),0),
ROUND((BE101^4-(BE101-2*BE100)^4)/12,0)))</f>
        <v/>
      </c>
      <c r="BF103" s="25" t="s">
        <v>131</v>
      </c>
      <c r="BG103" s="11" t="str">
        <f t="shared" si="8"/>
        <v>BLANK</v>
      </c>
      <c r="BI103" s="13"/>
      <c r="BJ103" s="13"/>
      <c r="BK103" s="13"/>
      <c r="BL103" s="13"/>
      <c r="BM103" s="13"/>
      <c r="BN103" s="13"/>
      <c r="BO103" s="13"/>
      <c r="BP103" s="13"/>
      <c r="BQ103" s="13"/>
      <c r="BS103" s="25" t="s">
        <v>330</v>
      </c>
      <c r="BU103" s="44"/>
      <c r="BV103" s="44"/>
      <c r="BW103" s="44"/>
      <c r="BX103" s="44"/>
      <c r="BY103" s="44"/>
      <c r="BZ103" s="44"/>
      <c r="CA103" s="44"/>
      <c r="CB103" s="11"/>
      <c r="CE103" s="15"/>
      <c r="CF103" s="15"/>
      <c r="CG103" s="15" t="s">
        <v>14</v>
      </c>
      <c r="CH103" s="28">
        <v>1.2</v>
      </c>
      <c r="CI103" s="11" t="str">
        <f>IF(CI101="","",IF($A$25="mm",CI101,ROUND(CI101*25.4,1)))</f>
        <v/>
      </c>
      <c r="CJ103" s="25" t="s">
        <v>127</v>
      </c>
      <c r="CK103" s="11" t="str">
        <f>IF(AND($G$8="IC - Internal Combustion",BS79="Fuel tank is in front of the engine block"),"N/A",
IF(CI103="","BLANK",IF(CI103&lt;CH103,"REJECT","EQ")))</f>
        <v>BLANK</v>
      </c>
      <c r="CM103" s="15"/>
      <c r="CN103" s="15"/>
      <c r="CO103" s="15"/>
      <c r="CP103" s="15"/>
      <c r="CQ103" s="15" t="str">
        <f>IF(CS69="Tube","","Yield Strength (Sy):")</f>
        <v>Yield Strength (Sy):</v>
      </c>
      <c r="CR103" s="26">
        <f>IF(CS69="Tube","",
IF($A$25="mm",305*10^6,44.2*10^3))</f>
        <v>305000000</v>
      </c>
      <c r="CS103" s="82"/>
      <c r="CT103" s="25" t="str">
        <f>IF($A$25="mm","Pa","psi")</f>
        <v>Pa</v>
      </c>
      <c r="CU103" s="11" t="str">
        <f>IF(AND($G$8="IC - Internal Combustion",BS79="Fuel tank is in front of the engine block"),"N/A",
IF(CR100=0,"N/A",
IF(CS103="","BLANK","EQ")))</f>
        <v>N/A</v>
      </c>
    </row>
    <row r="104" spans="1:99" ht="15" customHeight="1" thickBot="1" x14ac:dyDescent="0.3">
      <c r="A104" s="88"/>
      <c r="B104" s="88"/>
      <c r="C104" s="88"/>
      <c r="D104" s="88"/>
      <c r="E104" s="88"/>
      <c r="F104" s="88"/>
      <c r="G104" s="88"/>
      <c r="H104" s="88"/>
      <c r="I104" s="88"/>
      <c r="V104" s="15"/>
      <c r="W104" s="15"/>
      <c r="X104" s="15"/>
      <c r="Y104" s="15"/>
      <c r="Z104" s="15" t="str">
        <f>IF($A$25="mm",
IF(AA102="C",IF(AA103="Above","Vertical limit 100mm above:","Vertical limit 50mm below:"),
IF(AA103="Above","Without Rear FHB, vertical limit 100mm above:","Vertical limit 50mm below:")),
IF(AA102="C",IF(AA103="Above","Vertical limit 4in above:","Vertical limit 2in below:"),
IF(AA103="Above","Without Rear FHB, vertical limit 4in above:","Vertical limit 2in below:")))</f>
        <v>Vertical limit 50mm below:</v>
      </c>
      <c r="AA104" s="16"/>
      <c r="AB104" s="25" t="str">
        <f>IF($A$25="mm","mm","in")</f>
        <v>mm</v>
      </c>
      <c r="AC104" s="11" t="str">
        <f>IF(AA104="","BLANK",IF(AND(AA103="Below",OR(AND($A$25="mm",ABS(AA104)&gt;50),AND($A$25="Inch",ABS(AA104)&gt;2))),"REJECT",IF(AND(AA103="Above",OR(AND($A$25="mm",ABS(AA104)&gt;100),AND($A$25="Inch",ABS(AA104)&gt;4))),IF(AA102="C","REJECT","EQ"),"EQ")))</f>
        <v>BLANK</v>
      </c>
      <c r="AF104" s="15"/>
      <c r="AG104" s="15"/>
      <c r="AH104" s="15"/>
      <c r="AI104" s="15" t="s">
        <v>133</v>
      </c>
      <c r="AJ104" s="11">
        <v>8509</v>
      </c>
      <c r="AK104" s="11" t="str">
        <f>IF(OR(AK99="",AK100=""),"",
IF(AK98="Round",
ROUND((PI()/4)*((AK102/2)^4-((AK102-2*AK101)/2)^4),0),
ROUND((AK102^4-(AK102-2*AK101)^4)/12,0)))</f>
        <v/>
      </c>
      <c r="AL104" s="25" t="s">
        <v>131</v>
      </c>
      <c r="AM104" s="11" t="str">
        <f t="shared" si="9"/>
        <v>BLANK</v>
      </c>
      <c r="AN104" s="11"/>
      <c r="AO104" s="12"/>
      <c r="AT104" s="15" t="str">
        <f>IF(AW98="N/A","",
IF(AS97="Bolt Through A Tab","2*0.577*UTS*thickness*edge distance &gt;= Test Load:",""))</f>
        <v/>
      </c>
      <c r="AU104" s="27">
        <f>2*0.577*IF($A$25="mm",300000000*(1/10^6),43500)*AU102*AU103</f>
        <v>0</v>
      </c>
      <c r="AV104" s="117">
        <f>AU104/AU98</f>
        <v>0</v>
      </c>
      <c r="AW104" s="11" t="str">
        <f>IF(OR(AW98="N/A",NOT(AS97="Bolt Through A Tab")),"N/A",
IF(AV104&gt;=1,"EQ","REJECT"))</f>
        <v>N/A</v>
      </c>
      <c r="AZ104" s="15"/>
      <c r="BA104" s="15"/>
      <c r="BB104" s="15"/>
      <c r="BC104" s="15"/>
      <c r="BD104" s="11"/>
      <c r="BE104" s="11"/>
      <c r="BG104" s="11"/>
      <c r="BI104" s="42"/>
      <c r="BJ104" s="42"/>
      <c r="BK104" s="42"/>
      <c r="BL104" s="42"/>
      <c r="BM104" s="42"/>
      <c r="BN104" s="42"/>
      <c r="BO104" s="42"/>
      <c r="BP104" s="42"/>
      <c r="BQ104" s="42"/>
      <c r="BS104" s="12" t="s">
        <v>327</v>
      </c>
      <c r="BT104" s="25" t="s">
        <v>328</v>
      </c>
      <c r="BU104" s="44"/>
      <c r="BV104" s="44"/>
      <c r="BW104" s="44"/>
      <c r="BX104" s="44"/>
      <c r="BY104" s="44"/>
      <c r="BZ104" s="44"/>
      <c r="CA104" s="44"/>
      <c r="CB104" s="11"/>
      <c r="CE104" s="15"/>
      <c r="CF104" s="15"/>
      <c r="CG104" s="15" t="str">
        <f>IF(CI100="Round","Outer Diameter (OD):","Square side:")</f>
        <v>Square side:</v>
      </c>
      <c r="CH104" s="28">
        <v>25</v>
      </c>
      <c r="CI104" s="11" t="str">
        <f>IF(CI102="","",IF($A$25="mm",CI102,ROUND(CI102*25.4,1)))</f>
        <v/>
      </c>
      <c r="CJ104" s="25" t="s">
        <v>127</v>
      </c>
      <c r="CK104" s="11" t="str">
        <f>IF(AND($G$8="IC - Internal Combustion",BS79="Fuel tank is in front of the engine block"),"N/A",
IF(CI104="","BLANK",IF(CI104&lt;CH104,"REJECT","EQ")))</f>
        <v>BLANK</v>
      </c>
      <c r="CM104" s="112"/>
      <c r="CN104" s="15"/>
      <c r="CO104" s="15"/>
      <c r="CP104" s="15"/>
      <c r="CQ104" s="15" t="str">
        <f>IF(CS69="Tube","","Ultimate Strength (Su):")</f>
        <v>Ultimate Strength (Su):</v>
      </c>
      <c r="CR104" s="26">
        <f>IF(CS69="Tube","",
IF($A$25="mm",365*10^6,52.9*10^3))</f>
        <v>365000000</v>
      </c>
      <c r="CS104" s="82"/>
      <c r="CT104" s="25" t="str">
        <f>IF($A$25="mm","Pa","psi")</f>
        <v>Pa</v>
      </c>
      <c r="CU104" s="11" t="str">
        <f>IF(AND($G$8="IC - Internal Combustion",BS79="Fuel tank is in front of the engine block"),"N/A",
IF(CR100=0,"N/A",
IF(CS104="","BLANK","EQ")))</f>
        <v>N/A</v>
      </c>
    </row>
    <row r="105" spans="1:99" ht="15" customHeight="1" thickBot="1" x14ac:dyDescent="0.3">
      <c r="A105" s="88"/>
      <c r="B105" s="88"/>
      <c r="C105" s="88"/>
      <c r="D105" s="88"/>
      <c r="E105" s="88"/>
      <c r="F105" s="88"/>
      <c r="G105" s="88"/>
      <c r="H105" s="88"/>
      <c r="I105" s="88"/>
      <c r="W105" s="12"/>
      <c r="X105" s="12"/>
      <c r="Y105" s="12" t="str">
        <f>IF(AND(AC104="REJECT",AA103="Below"),"FBHS connecting too far below Upper SIS.",
IF(AND(AC104="REJECT",AA102="C"),"FBHS connecting too far above Upper SIS.",
IF(OR(AA102="C",AA102="B"),"Rearward Front Bulkhead Support Required by FBHS.",
IF(AND(AA103="Above",OR(AND($A$25="mm",ABS(AA104)&gt;100),AND($A$25="Inch",ABS(AA104)&gt;4))),"Rearward Front Bulkhead Support Required by FBHS.","Rearward Front Bulkhead Support is not required."))))</f>
        <v>Rearward Front Bulkhead Support is not required.</v>
      </c>
      <c r="Z105" s="12"/>
      <c r="AA105" s="12"/>
      <c r="AB105" s="12"/>
      <c r="AC105" s="11"/>
      <c r="AF105" s="15"/>
      <c r="AG105" s="15"/>
      <c r="AH105" s="15"/>
      <c r="AI105" s="15"/>
      <c r="AJ105" s="11"/>
      <c r="AK105" s="11"/>
      <c r="AM105" s="11"/>
      <c r="AN105" s="11"/>
      <c r="AO105" s="12" t="str">
        <f>IF(AND(AU105="Welded",AS97="Eyebolt Through Welded Insert"),"T.2.4.5.e.","")</f>
        <v/>
      </c>
      <c r="AT105" s="15" t="str">
        <f>IF(OR(AW98="N/A"),"",IF(AS97="Bolt Through A Tab","Tab to chassis:","Eyebolt or bolt to chassis:"))</f>
        <v>Eyebolt or bolt to chassis:</v>
      </c>
      <c r="AU105" s="509"/>
      <c r="AV105" s="511"/>
      <c r="AW105" s="11" t="str">
        <f>IF(OR(AW98="N/A",AS97="Wrapped"),"N/A",
IF(AU105="","BLANK",
IF(AND(AS97="Bolt Through Welded Insert",AU105="Welded"),"REJECT","EQ")))</f>
        <v>BLANK</v>
      </c>
      <c r="BA105" s="12"/>
      <c r="BB105" s="12"/>
      <c r="BC105" s="12" t="str">
        <f>IF(BE95="Straight","Shoulder Harness Bar does not require braces.","Shoulder Harness Bar bends requires braces.")</f>
        <v>Shoulder Harness Bar bends requires braces.</v>
      </c>
      <c r="BD105" s="12"/>
      <c r="BE105" s="12"/>
      <c r="BF105" s="12"/>
      <c r="BG105" s="11"/>
      <c r="BI105" s="42"/>
      <c r="BJ105" s="42"/>
      <c r="BK105" s="42"/>
      <c r="BL105" s="42"/>
      <c r="BM105" s="42"/>
      <c r="BN105" s="42"/>
      <c r="BO105" s="42"/>
      <c r="BP105" s="42"/>
      <c r="BQ105" s="42"/>
      <c r="BS105" s="12" t="s">
        <v>189</v>
      </c>
      <c r="BT105" s="25" t="s">
        <v>190</v>
      </c>
      <c r="BU105" s="44"/>
      <c r="BV105" s="44"/>
      <c r="BW105" s="44"/>
      <c r="BX105" s="44"/>
      <c r="BY105" s="44"/>
      <c r="BZ105" s="44"/>
      <c r="CA105" s="44"/>
      <c r="CB105" s="11"/>
      <c r="CD105" s="15"/>
      <c r="CE105" s="15"/>
      <c r="CF105" s="15"/>
      <c r="CG105" s="15" t="s">
        <v>132</v>
      </c>
      <c r="CH105" s="11">
        <f>CR75</f>
        <v>114</v>
      </c>
      <c r="CI105" s="11" t="str">
        <f>IF(OR(CI101="",CI102=""),"",
IF(CI100="Round",
ROUND(PI()*((CI104/2)^2-((CI104-2*CI103)/2)^2),0),
ROUND(CI104^2-(CI104-2*CI103)^2,0)))</f>
        <v/>
      </c>
      <c r="CJ105" s="25" t="s">
        <v>130</v>
      </c>
      <c r="CK105" s="11" t="str">
        <f>IF(AND($G$8="IC - Internal Combustion",BS79="Fuel tank is in front of the engine block"),"N/A",
IF(CI105="","BLANK",IF(CI105&lt;CH105,"REJECT","EQ")))</f>
        <v>BLANK</v>
      </c>
      <c r="CM105" s="37" t="s">
        <v>390</v>
      </c>
      <c r="CN105" s="15"/>
      <c r="CO105" s="15"/>
      <c r="CP105" s="15"/>
      <c r="CQ105" s="15" t="str">
        <f>IF(OR($CS$103="",$CS$104="",CR100=0),"",
IF(($CS$103/$CR$103)&gt;($CS104/$CR$104),"Ultimate Is Critical Strength (S):","Yield Is Critical Strength (S):"))</f>
        <v/>
      </c>
      <c r="CR105" s="26">
        <f>IF(OR($CS$103="",$CS$104=""),0,
IF(($CS$103/$CR$103)&gt;($CS104/$CR$104),CR104,CR103))</f>
        <v>0</v>
      </c>
      <c r="CS105" s="26">
        <f>IF(OR($CS$103="",$CS$104=""),0,
IF(($CS$103/$CR$103)&gt;($CS104/$CR$104),CS104,CS103))</f>
        <v>0</v>
      </c>
      <c r="CT105" s="25" t="str">
        <f>IF($A$25="mm","Pa","psi")</f>
        <v>Pa</v>
      </c>
      <c r="CU105" s="11" t="str">
        <f>IF(AND($G$8="IC - Internal Combustion",BS79="Fuel tank is in front of the engine block"),"N/A",
IF(CR100=0,"N/A",
IF(CS105="","BLANK","EQ")))</f>
        <v>N/A</v>
      </c>
    </row>
    <row r="106" spans="1:99" ht="15" customHeight="1" x14ac:dyDescent="0.25">
      <c r="A106" s="88"/>
      <c r="B106" s="88"/>
      <c r="C106" s="88"/>
      <c r="D106" s="88"/>
      <c r="E106" s="88"/>
      <c r="F106" s="88"/>
      <c r="G106" s="88"/>
      <c r="H106" s="88"/>
      <c r="I106" s="88"/>
      <c r="U106" s="12"/>
      <c r="V106" s="35"/>
      <c r="AE106" s="42"/>
      <c r="AF106" s="42"/>
      <c r="AG106" s="42"/>
      <c r="AH106" s="42"/>
      <c r="AI106" s="42"/>
      <c r="AJ106" s="42"/>
      <c r="AK106" s="42"/>
      <c r="AL106" s="42"/>
      <c r="AM106" s="42"/>
      <c r="AN106" s="11"/>
      <c r="AO106" s="12"/>
      <c r="AT106" s="15" t="str">
        <f>IF(AW96="N/A","",
IF(AND(AS97="Bolt Through A Tab",NOT(AU105="Welded")),"Fastener diameter &gt;= 6mm (0.236in):",""))</f>
        <v/>
      </c>
      <c r="AU106" s="16"/>
      <c r="AV106" s="35" t="str">
        <f>IF(AU103="Through Bolted",IF($A$25="mm","MPa","psi"),
IF($A$25="mm","mm","in"))</f>
        <v>mm</v>
      </c>
      <c r="AW106" s="11" t="str">
        <f>IF(OR(AS97="Wrapped",AW97="N/A",AT106=""),"N/A",
IF(AU106="","BLANK",IF(OR(AND($A$25="mm",AU106&gt;=6),AND($A$25="Inch",AU106&gt;=0.236)),"EQ","REJECT")))</f>
        <v>N/A</v>
      </c>
      <c r="BI106" s="42"/>
      <c r="BJ106" s="42"/>
      <c r="BK106" s="42"/>
      <c r="BL106" s="42"/>
      <c r="BM106" s="42"/>
      <c r="BN106" s="42"/>
      <c r="BO106" s="42"/>
      <c r="BP106" s="42"/>
      <c r="BQ106" s="42"/>
      <c r="BS106" s="12" t="s">
        <v>283</v>
      </c>
      <c r="BT106" s="25" t="s">
        <v>322</v>
      </c>
      <c r="BU106" s="44"/>
      <c r="BV106" s="44"/>
      <c r="BW106" s="44"/>
      <c r="BX106" s="44"/>
      <c r="BY106" s="44"/>
      <c r="BZ106" s="44"/>
      <c r="CA106" s="44"/>
      <c r="CB106" s="11"/>
      <c r="CD106" s="15"/>
      <c r="CE106" s="15"/>
      <c r="CF106" s="15"/>
      <c r="CG106" s="15" t="s">
        <v>133</v>
      </c>
      <c r="CH106" s="11">
        <f>CR76</f>
        <v>8509</v>
      </c>
      <c r="CI106" s="11" t="str">
        <f>IF(OR(CI101="",CI102=""),"",
IF(CI100="Round",
ROUND((PI()/4)*((CI104/2)^4-((CI104-2*CI103)/2)^4),0),
ROUND((CI104^4-(CI104-2*CI103)^4)/12,0)))</f>
        <v/>
      </c>
      <c r="CJ106" s="25" t="s">
        <v>131</v>
      </c>
      <c r="CK106" s="11" t="str">
        <f>IF(AND($G$8="IC - Internal Combustion",BS79="Fuel tank is in front of the engine block"),"N/A",
IF(CI106="","BLANK",IF(CI106&lt;CH106,"REJECT","EQ")))</f>
        <v>BLANK</v>
      </c>
      <c r="CM106" s="112"/>
      <c r="CN106" s="15"/>
      <c r="CO106" s="15"/>
      <c r="CP106" s="15"/>
      <c r="CQ106" s="15" t="str">
        <f>IF(CS69="Diff Carrier Diagonal","Differential carrier minimum cross sectional area (A):",IF(CS69="Billet Plate","Plate minimum cross sectional area (A):",""))</f>
        <v/>
      </c>
      <c r="CR106" s="26">
        <f>IF(CS69="Tube","",
CR100*CR75*IF($A$25="mm",1,1/(25.4^2)))</f>
        <v>0</v>
      </c>
      <c r="CS106" s="82"/>
      <c r="CT106" s="25" t="str">
        <f>IF($A$25="mm","mm^2","in^2")</f>
        <v>mm^2</v>
      </c>
      <c r="CU106" s="11" t="str">
        <f>IF(AND($G$8="IC - Internal Combustion",BS79="Fuel tank is in front of the engine block"),"N/A",
IF(CR100=0,"N/A",
IF(CS106="","BLANK","EQ")))</f>
        <v>N/A</v>
      </c>
    </row>
    <row r="107" spans="1:99" ht="15" customHeight="1" x14ac:dyDescent="0.25">
      <c r="A107" s="88"/>
      <c r="B107" s="88"/>
      <c r="C107" s="88"/>
      <c r="D107" s="88"/>
      <c r="E107" s="88"/>
      <c r="F107" s="88"/>
      <c r="G107" s="88"/>
      <c r="H107" s="88"/>
      <c r="I107" s="88"/>
      <c r="U107" s="508" t="str">
        <f>IF(COUNTIF(AC108,"BLANK"),"BLANK",IF(OR(SUMPRODUCT(--ISERROR(AC108))&gt;0,COUNTIF(AC108,"REJECT")),"REJECT",IF(COUNTIF(AC108,"CHECK"),"CHECK","EQ")))</f>
        <v>BLANK</v>
      </c>
      <c r="V107" s="508"/>
      <c r="W107" s="508"/>
      <c r="X107" s="508"/>
      <c r="Y107" s="508"/>
      <c r="Z107" s="508"/>
      <c r="AA107" s="508"/>
      <c r="AB107" s="508"/>
      <c r="AC107" s="508"/>
      <c r="AE107" s="42"/>
      <c r="AF107" s="42"/>
      <c r="AG107" s="42"/>
      <c r="AH107" s="42"/>
      <c r="AI107" s="42"/>
      <c r="AJ107" s="42"/>
      <c r="AK107" s="42"/>
      <c r="AL107" s="42"/>
      <c r="AM107" s="42"/>
      <c r="AO107" s="12"/>
      <c r="AT107" s="15" t="str">
        <f>IF(AW96="N/A","",
IF(AND(AS97="Bolt Through A Tab",NOT(AU105="Welded")),"Number Of Fasteners &gt;=2:",""))</f>
        <v/>
      </c>
      <c r="AU107" s="79"/>
      <c r="AV107" s="25" t="str">
        <f>IF($A$25="mm","mm","in")</f>
        <v>mm</v>
      </c>
      <c r="AW107" s="11" t="str">
        <f>IF(OR(AS97="Wrapped",AW95="N/A",AT107=""),"N/A",
IF(AU107="","BLANK",IF(AU107&gt;=2,"EQ","REJECT")))</f>
        <v>N/A</v>
      </c>
      <c r="AY107" s="508" t="str">
        <f>IF(COUNTIF(BG108,"BLANK"),"BLANK",IF(OR(SUMPRODUCT(--ISERROR(BG108))&gt;0,COUNTIF(BG108,"REJECT")),"REJECT",IF(COUNTIF(BG108,"CHECK"),"CHECK","EQ")))</f>
        <v>BLANK</v>
      </c>
      <c r="AZ107" s="508"/>
      <c r="BA107" s="508"/>
      <c r="BB107" s="508"/>
      <c r="BC107" s="508"/>
      <c r="BD107" s="508"/>
      <c r="BE107" s="508"/>
      <c r="BF107" s="508"/>
      <c r="BG107" s="508"/>
      <c r="BI107" s="42"/>
      <c r="BJ107" s="42"/>
      <c r="BK107" s="42"/>
      <c r="BL107" s="42"/>
      <c r="BM107" s="42"/>
      <c r="BN107" s="42"/>
      <c r="BO107" s="42"/>
      <c r="BP107" s="42"/>
      <c r="BQ107" s="42"/>
      <c r="BT107" s="32" t="s">
        <v>432</v>
      </c>
      <c r="BU107" s="20" t="str">
        <f>HYPERLINK("https://www.fsaeonline.com/cdsweb/rqa/ViewFAQ.aspx?faqnum=279","https://www.fsaeonline.com/cdsweb/rqa/ViewFAQ.aspx?faqnum=279")</f>
        <v>https://www.fsaeonline.com/cdsweb/rqa/ViewFAQ.aspx?faqnum=279</v>
      </c>
      <c r="CB107" s="11"/>
      <c r="CD107" s="13"/>
      <c r="CE107" s="13"/>
      <c r="CF107" s="13"/>
      <c r="CG107" s="13"/>
      <c r="CH107" s="13"/>
      <c r="CI107" s="13"/>
      <c r="CJ107" s="13"/>
      <c r="CK107" s="13"/>
      <c r="CM107" s="112"/>
      <c r="CN107" s="15"/>
      <c r="CO107" s="15"/>
      <c r="CP107" s="15"/>
      <c r="CQ107" s="15" t="str">
        <f>IF(CS69="Diff Carrier Diagonal","Differential carrier minimum second moment of inertia (I):",IF(CS69="Billet Plate","Plate minimum second moment of inertia (I):",""))</f>
        <v/>
      </c>
      <c r="CR107" s="26">
        <f>IF(CS69="Tube","",
CR100*CR76*IF($A$25="mm",1,1/(25.4^4)))</f>
        <v>0</v>
      </c>
      <c r="CS107" s="82"/>
      <c r="CT107" s="25" t="str">
        <f>IF($A$25="mm","mm^4","in^4")</f>
        <v>mm^4</v>
      </c>
      <c r="CU107" s="11" t="str">
        <f>IF(AND($G$8="IC - Internal Combustion",BS79="Fuel tank is in front of the engine block"),"N/A",
IF(CR100=0,"N/A",
IF(CS107="","BLANK","EQ")))</f>
        <v>N/A</v>
      </c>
    </row>
    <row r="108" spans="1:99" ht="15" customHeight="1" x14ac:dyDescent="0.25">
      <c r="A108" s="88"/>
      <c r="B108" s="88"/>
      <c r="C108" s="88"/>
      <c r="D108" s="88"/>
      <c r="E108" s="88"/>
      <c r="F108" s="88"/>
      <c r="G108" s="88"/>
      <c r="H108" s="88"/>
      <c r="I108" s="88"/>
      <c r="U108" s="12" t="s">
        <v>137</v>
      </c>
      <c r="W108" s="15"/>
      <c r="X108" s="15"/>
      <c r="Y108" s="15"/>
      <c r="Z108" s="15" t="str">
        <f>IF($A$25="mm","Top of FH to top of FHB tube, 50mm vertical limit:","Top of FH to top of FHB tube, 2in vertical limit:")</f>
        <v>Top of FH to top of FHB tube, 50mm vertical limit:</v>
      </c>
      <c r="AA108" s="16"/>
      <c r="AB108" s="25" t="str">
        <f>IF($A$25="mm","mm","in")</f>
        <v>mm</v>
      </c>
      <c r="AC108" s="11" t="str">
        <f>IF(AA108="","BLANK",IF($A$25="mm",IF(AA108&lt;=50,"EQ","REJECT"),IF(AA108&lt;=2,"EQ","REJECT")))</f>
        <v>BLANK</v>
      </c>
      <c r="AE108" s="42"/>
      <c r="AF108" s="42"/>
      <c r="AG108" s="42"/>
      <c r="AH108" s="42"/>
      <c r="AI108" s="42"/>
      <c r="AJ108" s="42"/>
      <c r="AK108" s="42"/>
      <c r="AL108" s="42"/>
      <c r="AM108" s="42"/>
      <c r="AN108" s="11"/>
      <c r="AO108" s="12" t="str">
        <f>IF(AS97="Bolt Through A Tab","T.2.4.3.b",
IF(AU105="Threaded Insert","T.2.4.6.a",""))</f>
        <v/>
      </c>
      <c r="AP108" s="22"/>
      <c r="AQ108" s="15"/>
      <c r="AR108" s="15"/>
      <c r="AS108" s="15"/>
      <c r="AT108" s="15" t="str">
        <f>IF(AW98="N/A","",
IF(AU105="Threaded Insert","Fastener Thread Pitch (Spacing Per Thread):",
IF(AND(AS97="Bolt Through A Tab",AU105="Welded"),"Length of weld:","")))</f>
        <v/>
      </c>
      <c r="AU108" s="16">
        <v>0.01</v>
      </c>
      <c r="AV108" s="25" t="str">
        <f>IF($A$25="mm","mm","in")</f>
        <v>mm</v>
      </c>
      <c r="AW108" s="11" t="str">
        <f>IF(OR(AS97="Wrapped",AW97="N/A",AT108=""),"N/A",
IF(AU108="","BLANK","EQ"))</f>
        <v>N/A</v>
      </c>
      <c r="AY108" s="12" t="s">
        <v>232</v>
      </c>
      <c r="BA108" s="15"/>
      <c r="BB108" s="15"/>
      <c r="BC108" s="15"/>
      <c r="BD108" s="15" t="s">
        <v>66</v>
      </c>
      <c r="BE108" s="16"/>
      <c r="BF108" s="25" t="s">
        <v>16</v>
      </c>
      <c r="BG108" s="11" t="str">
        <f>IF(BE95="Straight","N/A",IF(BE108="","BLANK",IF(AND(ABS(BE108)&gt;=30,ABS(BE108)&lt;90),"EQ",IF(ABS(BE108)&lt;=105,"CHECK","REJECT"))))</f>
        <v>BLANK</v>
      </c>
      <c r="BI108" s="42"/>
      <c r="BJ108" s="42"/>
      <c r="BK108" s="42"/>
      <c r="BL108" s="42"/>
      <c r="BM108" s="42"/>
      <c r="BN108" s="42"/>
      <c r="BO108" s="42"/>
      <c r="BP108" s="42"/>
      <c r="BQ108" s="42"/>
      <c r="CB108" s="12"/>
      <c r="CC108" s="35" t="s">
        <v>242</v>
      </c>
      <c r="CD108" s="25" t="s">
        <v>465</v>
      </c>
      <c r="CE108" s="13"/>
      <c r="CF108" s="13"/>
      <c r="CG108" s="13"/>
      <c r="CH108" s="13"/>
      <c r="CI108" s="13"/>
      <c r="CJ108" s="13"/>
      <c r="CK108" s="13"/>
      <c r="CM108" s="112"/>
      <c r="CN108" s="15"/>
      <c r="CO108" s="15"/>
      <c r="CP108" s="15"/>
      <c r="CQ108" s="15" t="str">
        <f>IF(CS69="Tube","","Mount Longitudinal Edge to Moment of Inertia Centroid (R):")</f>
        <v>Mount Longitudinal Edge to Moment of Inertia Centroid (R):</v>
      </c>
      <c r="CR108" s="86">
        <f>IF(CS69="Tube","",
IF($A$25="mm",12.5,0.493))</f>
        <v>12.5</v>
      </c>
      <c r="CS108" s="16"/>
      <c r="CT108" s="25" t="str">
        <f>IF($A$25="mm","mm","in")</f>
        <v>mm</v>
      </c>
      <c r="CU108" s="11" t="str">
        <f>IF(AND($G$8="IC - Internal Combustion",BS79="Fuel tank is in front of the engine block"),"N/A",
IF(CR100=0,"N/A",
IF(CS108="","BLANK","EQ")))</f>
        <v>N/A</v>
      </c>
    </row>
    <row r="109" spans="1:99" ht="15" customHeight="1" thickBot="1" x14ac:dyDescent="0.3">
      <c r="A109" s="88"/>
      <c r="B109" s="88"/>
      <c r="C109" s="88"/>
      <c r="D109" s="88"/>
      <c r="E109" s="88"/>
      <c r="F109" s="88"/>
      <c r="G109" s="88"/>
      <c r="H109" s="88"/>
      <c r="I109" s="88"/>
      <c r="U109" s="12"/>
      <c r="V109" s="35"/>
      <c r="AD109" s="12"/>
      <c r="AE109" s="42"/>
      <c r="AF109" s="42"/>
      <c r="AG109" s="42"/>
      <c r="AH109" s="42"/>
      <c r="AI109" s="42"/>
      <c r="AJ109" s="42"/>
      <c r="AK109" s="42"/>
      <c r="AL109" s="42"/>
      <c r="AM109" s="42"/>
      <c r="AN109" s="11"/>
      <c r="AO109" s="12" t="str">
        <f>IF(AU105="Threaded Insert",AU109/AU108,"")</f>
        <v/>
      </c>
      <c r="AP109" s="22"/>
      <c r="AQ109" s="15"/>
      <c r="AR109" s="15"/>
      <c r="AS109" s="15"/>
      <c r="AT109" s="15" t="str">
        <f>IF(AW98="N/A","",
IF(AU105="Threaded Insert","--Pullout-- Fastener threads engaged, depth:",""))</f>
        <v/>
      </c>
      <c r="AU109" s="79"/>
      <c r="AV109" s="25" t="str">
        <f>IF($A$25="mm","mm","in")</f>
        <v>mm</v>
      </c>
      <c r="AW109" s="11" t="str">
        <f>IF(OR(AS97="Wrapped",AW97="N/A",AT109=""),"N/A",
IF(AU109="","BLANK",
IF(AU105="Threaded Insert",IF(AO109&lt;10,"REJECT","EQ"),
"EQ")))</f>
        <v>N/A</v>
      </c>
      <c r="BI109" s="42"/>
      <c r="BJ109" s="42"/>
      <c r="BK109" s="42"/>
      <c r="BL109" s="42"/>
      <c r="BM109" s="42"/>
      <c r="BN109" s="42"/>
      <c r="BO109" s="42"/>
      <c r="BP109" s="42"/>
      <c r="BQ109" s="42"/>
      <c r="BS109" s="508" t="str" cm="1">
        <f t="array" ref="BS109">IF(COUNTIF(CA110:CA130,"BLANK"),"BLANK",IF(OR(SUMPRODUCT(--ISERROR(CA110:CA130))&gt;0,COUNTIF(CA110:CA130,"REJECT")),"REJECT",IF(COUNTIF(CA110:CA130,"CHECK"),"CHECK","EQ")))</f>
        <v>BLANK</v>
      </c>
      <c r="BT109" s="508"/>
      <c r="BU109" s="508"/>
      <c r="BV109" s="508"/>
      <c r="BW109" s="508"/>
      <c r="BX109" s="508"/>
      <c r="BY109" s="508"/>
      <c r="BZ109" s="508"/>
      <c r="CA109" s="508"/>
      <c r="CB109" s="12"/>
      <c r="CC109" s="25" t="s">
        <v>462</v>
      </c>
      <c r="CD109" s="13"/>
      <c r="CM109" s="37" t="str">
        <f>IF(CS69="Tube","","Buckling Modulus")</f>
        <v>Buckling Modulus</v>
      </c>
      <c r="CN109" s="47"/>
      <c r="CP109" s="112"/>
      <c r="CQ109" s="112" t="str">
        <f>IF(CS69="Tube",""," E_1*I_1 &lt;= E_2*I_2:")</f>
        <v xml:space="preserve"> E_1*I_1 &lt;= E_2*I_2:</v>
      </c>
      <c r="CR109" s="114">
        <f>IF($CS69="Tube","",
CR102*CR107*IF($A$25="mm",1/(10^12),1))</f>
        <v>0</v>
      </c>
      <c r="CS109" s="114" t="str">
        <f>IF($CS69="Tube","",
IF(OR(CS102="",CS107=""),"",CS102*CS107*IF($A$25="mm",1/(10^12),1)))</f>
        <v/>
      </c>
      <c r="CT109" s="115" t="str">
        <f>IF(OR(CR109="",CS109=""),"",CS109/CR109)</f>
        <v/>
      </c>
      <c r="CU109" s="116" t="str">
        <f>IF(AND($G$8="IC - Internal Combustion",BS79="Fuel tank is in front of the engine block"),"N/A",
IF(CR100=0,"N/A",
IF(CT109="","BLANK",
IF(CT109="","EQ",IF(CT109&gt;=1,"EQ",IF(CT109&gt;=0.95,"CHECK","REJECT"))))))</f>
        <v>N/A</v>
      </c>
    </row>
    <row r="110" spans="1:99" ht="15" customHeight="1" thickBot="1" x14ac:dyDescent="0.3">
      <c r="A110" s="88"/>
      <c r="B110" s="88"/>
      <c r="C110" s="88"/>
      <c r="D110" s="88"/>
      <c r="E110" s="88"/>
      <c r="F110" s="88"/>
      <c r="G110" s="88"/>
      <c r="H110" s="88"/>
      <c r="I110" s="88"/>
      <c r="U110" s="508" t="str">
        <f>IF(COUNTIF(AC111:AC118,"BLANK"),"BLANK",IF(OR(SUMPRODUCT(--ISERROR(AC111:AC118))&gt;0,COUNTIF(AC111:AC118,"REJECT")),"REJECT",IF(COUNTIF(AC111:AC118,"CHECK"),"CHECK","EQ")))</f>
        <v>BLANK</v>
      </c>
      <c r="V110" s="508"/>
      <c r="W110" s="508"/>
      <c r="X110" s="508"/>
      <c r="Y110" s="508"/>
      <c r="Z110" s="508"/>
      <c r="AA110" s="508"/>
      <c r="AB110" s="508"/>
      <c r="AC110" s="508"/>
      <c r="AE110" s="42"/>
      <c r="AF110" s="42"/>
      <c r="AG110" s="42"/>
      <c r="AH110" s="42"/>
      <c r="AI110" s="42"/>
      <c r="AJ110" s="42"/>
      <c r="AK110" s="42"/>
      <c r="AL110" s="42"/>
      <c r="AM110" s="42"/>
      <c r="AN110" s="11"/>
      <c r="AO110" s="12"/>
      <c r="AP110" s="22"/>
      <c r="AQ110" s="15"/>
      <c r="AR110" s="15"/>
      <c r="AS110" s="15"/>
      <c r="AT110" s="104" t="str">
        <f>IF(AW98="N/A","",
IF(AU105="Threaded Insert","Thread pullout 0.577*pi*minor_dia*depth*F.3.4.2.b_UTS:",
IF(AND(AS97="Bolt Through A Tab",AU105="Welded"),"Parabolic shear 0.577*UTS*2*area/3 &gt;= Test Load:","")))</f>
        <v/>
      </c>
      <c r="AU110" s="27">
        <f>IF(AW98="N/A",0,
IF(AU105="Threaded Insert",0.577*PI()*AU99*AU109*IF($A$25="mm",300000000*(1/10^6),43500),
IF(AND(AS97="Bolt Through A Tab",AU105="Welded"),0.577*IF($A$25="mm",300000000*(1/10^6),43500)*2*AU108*AU102/3,0)))</f>
        <v>0</v>
      </c>
      <c r="AV110" s="84">
        <f>AU110/AU98</f>
        <v>0</v>
      </c>
      <c r="AW110" s="11" t="str">
        <f>IF(OR(AW98="N/A",AS97="Wrapped",AT110=""),"N/A",
IF(AU110="","BLANK",IF(AV110&lt;1,"REJECT","EQ")))</f>
        <v>N/A</v>
      </c>
      <c r="AY110" s="12" t="s">
        <v>234</v>
      </c>
      <c r="AZ110" s="25" t="s">
        <v>233</v>
      </c>
      <c r="BI110" s="42"/>
      <c r="BJ110" s="42"/>
      <c r="BK110" s="42"/>
      <c r="BL110" s="42"/>
      <c r="BM110" s="42"/>
      <c r="BN110" s="42"/>
      <c r="BO110" s="42"/>
      <c r="BP110" s="42"/>
      <c r="BQ110" s="42"/>
      <c r="BS110" s="12" t="s">
        <v>287</v>
      </c>
      <c r="BU110" s="15"/>
      <c r="BV110" s="15"/>
      <c r="BW110" s="15" t="s">
        <v>31</v>
      </c>
      <c r="BX110" s="509"/>
      <c r="BY110" s="510"/>
      <c r="BZ110" s="511"/>
      <c r="CA110" s="11" t="str">
        <f>IF(BX110="","BLANK","EQ")</f>
        <v>BLANK</v>
      </c>
      <c r="CB110" s="13"/>
      <c r="CM110" s="37" t="str">
        <f>IF(CS69="Tube","","Critical Strength")</f>
        <v>Critical Strength</v>
      </c>
      <c r="CO110" s="112"/>
      <c r="CP110" s="112"/>
      <c r="CQ110" s="112" t="str">
        <f>IF(CS69="Tube","","S_1*A_1 &lt;= S_2*A_2:")</f>
        <v>S_1*A_1 &lt;= S_2*A_2:</v>
      </c>
      <c r="CR110" s="114" t="str">
        <f>IF($CS69="Tube","",
IF(OR(CS103="",CS104=""),"",
CR106*CR105*IF($A$25="mm",1/(10^6),1)))</f>
        <v/>
      </c>
      <c r="CS110" s="114" t="str">
        <f>IF($CS69="Tube","",
IF(OR(CS106="",CS105=""),"",
CS106*CS105*IF($A$25="mm",1/(10^6),1)))</f>
        <v/>
      </c>
      <c r="CT110" s="115" t="str">
        <f t="shared" ref="CT110" si="10">IF(OR(CR110="",CS110=""),"",CS110/CR110)</f>
        <v/>
      </c>
      <c r="CU110" s="116" t="str">
        <f>IF(AND($G$8="IC - Internal Combustion",BS79="Fuel tank is in front of the engine block"),"N/A",
IF(CR100=0,"N/A",
IF(CT110="","BLANK",
IF(CT110="","EQ",IF(CT110&gt;=1,"EQ",IF(CT110&gt;=0.95,"CHECK","REJECT"))))))</f>
        <v>N/A</v>
      </c>
    </row>
    <row r="111" spans="1:99" ht="15" customHeight="1" thickBot="1" x14ac:dyDescent="0.3">
      <c r="A111" s="88"/>
      <c r="B111" s="88"/>
      <c r="C111" s="88"/>
      <c r="D111" s="88"/>
      <c r="E111" s="88"/>
      <c r="F111" s="88"/>
      <c r="G111" s="88"/>
      <c r="H111" s="88"/>
      <c r="I111" s="88"/>
      <c r="U111" s="12" t="s">
        <v>138</v>
      </c>
      <c r="V111" s="35" t="s">
        <v>139</v>
      </c>
      <c r="W111" s="11"/>
      <c r="X111" s="11"/>
      <c r="Y111" s="11"/>
      <c r="Z111" s="12" t="s">
        <v>128</v>
      </c>
      <c r="AA111" s="512" t="s">
        <v>129</v>
      </c>
      <c r="AB111" s="512"/>
      <c r="AC111" s="11" t="s">
        <v>48</v>
      </c>
      <c r="AE111" s="42"/>
      <c r="AF111" s="42"/>
      <c r="AG111" s="42"/>
      <c r="AH111" s="42"/>
      <c r="AI111" s="42"/>
      <c r="AJ111" s="42"/>
      <c r="AK111" s="42"/>
      <c r="AL111" s="42"/>
      <c r="AM111" s="42"/>
      <c r="AN111" s="11"/>
      <c r="AS111" s="12" t="str">
        <f>IF(AW97="N/A","",
IF(AS97="Wrapped","Show shaft collars or welded steel loops, required for lateral constraint and abrasion protection.",
IF(AS97="Eyebolt Through Welded Insert","Welded Inserts required. See T.2.4.6 for use of belt as part of positive locking.",
IF(AS97="Bolt Through Welded Insert","Welded Inserts required.",
IF(AU105="Welded","Bracket/tab to tube welding must be on both sides of the bracket/tab.","At least 2x 6mm critical fasteners, Welded Inserts, and external Positive Locking required.")))))</f>
        <v>At least 2x 6mm critical fasteners, Welded Inserts, and external Positive Locking required.</v>
      </c>
      <c r="AU111" s="35"/>
      <c r="BI111" s="42"/>
      <c r="BJ111" s="42"/>
      <c r="BK111" s="42"/>
      <c r="BL111" s="42"/>
      <c r="BM111" s="42"/>
      <c r="BN111" s="42"/>
      <c r="BO111" s="42"/>
      <c r="BP111" s="42"/>
      <c r="BQ111" s="42"/>
      <c r="BS111" s="12"/>
      <c r="BU111" s="15"/>
      <c r="BV111" s="15"/>
      <c r="BW111" s="15"/>
      <c r="BX111" s="15" t="s">
        <v>411</v>
      </c>
      <c r="BY111" s="79"/>
      <c r="BZ111" s="12" t="str">
        <f>IF(BY111&gt;1,"MOMENT","")</f>
        <v/>
      </c>
      <c r="CA111" s="11" t="str">
        <f>IF(NOT(OR(BX110="Mounted on MHB with Brace.",BX110="Wing mounted to MHB nodes.")),"N/A",
IF(BY111="","BLANK","EQ"))</f>
        <v>N/A</v>
      </c>
      <c r="CC111" s="508" t="str" cm="1">
        <f t="array" ref="CC111">IF(COUNTIF(CC112:CK113,"BLANK"),"BLANK",IF(OR(SUMPRODUCT(--ISERROR(CC112:CK113))&gt;0,COUNTIF(CC112:CK113,"REJECT")),"REJECT",IF(COUNTIF(CC112:CK113,"CHECK"),"CHECK","EQ")))</f>
        <v>BLANK</v>
      </c>
      <c r="CD111" s="508"/>
      <c r="CE111" s="508"/>
      <c r="CF111" s="508"/>
      <c r="CG111" s="508"/>
      <c r="CH111" s="508"/>
      <c r="CI111" s="508"/>
      <c r="CJ111" s="508"/>
      <c r="CK111" s="508"/>
      <c r="CM111" s="37" t="str">
        <f>IF(CS69="Tube","","Bending")</f>
        <v>Bending</v>
      </c>
      <c r="CO111" s="112"/>
      <c r="CP111" s="112"/>
      <c r="CQ111" s="112" t="str">
        <f>IF(CS69="Tube","","4*S_1*I_1/r &lt;= 4*S_2*I_2/r:")</f>
        <v>4*S_1*I_1/r &lt;= 4*S_2*I_2/r:</v>
      </c>
      <c r="CR111" s="114" t="str">
        <f>IF($CS69="Tube","",
IF(OR(CS103="",CS104=""),"",
4*CR105*CR107*IF($A$25="mm",1/(10^12),1)/(CR108*IF($A$25="mm",1/(10^3),1))))</f>
        <v/>
      </c>
      <c r="CS111" s="114" t="str">
        <f>IF($CS69="Tube","",
IF(OR(CS103="",CS104="",CS108="",CS107=""),"",
4*CS105*CS107*IF($A$25="mm",1/(10^12),1)/(CS108*IF($A$25="mm",1/(10^3),1))))</f>
        <v/>
      </c>
      <c r="CT111" s="115" t="str">
        <f>IF(OR(CR111="",CS111=""),"",CS111/CR111)</f>
        <v/>
      </c>
      <c r="CU111" s="116" t="str">
        <f>IF(AND($G$8="IC - Internal Combustion",BS79="Fuel tank is in front of the engine block"),"N/A",
IF(CR100=0,"N/A",
IF(CT111="","BLANK",
IF(CT111="","EQ",IF(CT111&gt;=1,"EQ",IF(CT111&gt;=0.95,"CHECK","REJECT"))))))</f>
        <v>N/A</v>
      </c>
    </row>
    <row r="112" spans="1:99" ht="15" customHeight="1" thickBot="1" x14ac:dyDescent="0.3">
      <c r="A112" s="88"/>
      <c r="B112" s="88"/>
      <c r="C112" s="88"/>
      <c r="D112" s="88"/>
      <c r="E112" s="88"/>
      <c r="F112" s="88"/>
      <c r="G112" s="88"/>
      <c r="H112" s="88"/>
      <c r="I112" s="88"/>
      <c r="U112" s="12" t="s">
        <v>311</v>
      </c>
      <c r="V112" s="25" t="str">
        <f>IF($A$25="mm",
"Example: 25.4mm x 1.6mm round",
"Example: 1.0in x 0.065in round")</f>
        <v>Example: 25.4mm x 1.6mm round</v>
      </c>
      <c r="W112" s="15"/>
      <c r="X112" s="15"/>
      <c r="Y112" s="15"/>
      <c r="Z112" s="11" t="s">
        <v>140</v>
      </c>
      <c r="AA112" s="80"/>
      <c r="AC112" s="11" t="str">
        <f>IF(AA112="","BLANK","EQ")</f>
        <v>BLANK</v>
      </c>
      <c r="AE112" s="42"/>
      <c r="AF112" s="42"/>
      <c r="AG112" s="42"/>
      <c r="AH112" s="42"/>
      <c r="AI112" s="42"/>
      <c r="AJ112" s="42"/>
      <c r="AK112" s="42"/>
      <c r="AL112" s="42"/>
      <c r="AM112" s="42"/>
      <c r="AN112" s="11"/>
      <c r="AS112" s="12" t="str">
        <f>IF(AW97="N/A","",
IF(AS97="Bolt Through A Tab","Do not use a clip-end around a bolt between two tabs.",""))</f>
        <v/>
      </c>
      <c r="BA112" s="12"/>
      <c r="BB112" s="12"/>
      <c r="BC112" s="12" t="str">
        <f>BC105</f>
        <v>Shoulder Harness Bar bends requires braces.</v>
      </c>
      <c r="BD112" s="12"/>
      <c r="BE112" s="12"/>
      <c r="BF112" s="12"/>
      <c r="BI112" s="42"/>
      <c r="BJ112" s="42"/>
      <c r="BK112" s="42"/>
      <c r="BL112" s="42"/>
      <c r="BM112" s="42"/>
      <c r="BN112" s="42"/>
      <c r="BO112" s="42"/>
      <c r="BP112" s="42"/>
      <c r="BQ112" s="42"/>
      <c r="BS112" s="12" t="s">
        <v>288</v>
      </c>
      <c r="BT112" s="35" t="s">
        <v>191</v>
      </c>
      <c r="BU112" s="11"/>
      <c r="BV112" s="11"/>
      <c r="BW112" s="11"/>
      <c r="BX112" s="12" t="s">
        <v>128</v>
      </c>
      <c r="BY112" s="512" t="s">
        <v>129</v>
      </c>
      <c r="BZ112" s="512"/>
      <c r="CA112" s="11" t="str">
        <f>IF(NOT(BX110="Mounted on MHB with Brace."),"N/A","EQ")</f>
        <v>N/A</v>
      </c>
      <c r="CC112" s="11"/>
      <c r="CD112" s="11"/>
      <c r="CE112" s="11"/>
      <c r="CF112" s="11"/>
      <c r="CG112" s="15" t="s">
        <v>284</v>
      </c>
      <c r="CH112" s="515"/>
      <c r="CI112" s="516"/>
      <c r="CJ112" s="517"/>
      <c r="CK112" s="11" t="str">
        <f>IF($G$8="IC - Internal Combustion","N/A",IF(CH112="","BLANK","EQ"))</f>
        <v>BLANK</v>
      </c>
      <c r="CM112" s="12" t="str">
        <f>IF(CS69="Tube","","Deflection")</f>
        <v>Deflection</v>
      </c>
      <c r="CO112" s="15"/>
      <c r="CP112" s="15"/>
      <c r="CQ112" s="15" t="str">
        <f>IF(CS69="Tube","","Bending_1/(48*EI):")</f>
        <v>Bending_1/(48*EI):</v>
      </c>
      <c r="CR112" s="114" t="str">
        <f>IF($CS69="Tube","",
IF(OR(CS103="",CS104=""),"",
CR111/(48*CR102*CR107*IF($A$25="mm",1/(10^12),1))))</f>
        <v/>
      </c>
      <c r="CS112" s="114" t="str">
        <f>IF($CS69="Tube","",
IF(OR(CS103="",CS104="",CS108="",CS107="",CS102=""),"",
CR111/(48*CS102*CS107*IF($A$25="mm",1/(10^12),1))))</f>
        <v/>
      </c>
      <c r="CT112" s="115" t="str">
        <f>IF(OR(CR112="",CS112=""),"",CS112/CR112)</f>
        <v/>
      </c>
      <c r="CU112" s="116" t="str">
        <f>IF(AND($G$8="IC - Internal Combustion",BS79="Fuel tank is in front of the engine block"),"N/A",
IF(CR100=0,"N/A",
IF(CT112="","BLANK",
IF(CT112="","EQ",IF(CT112&lt;=1,"EQ",IF(CT112&lt;=1.05,"CHECK","REJECT"))))))</f>
        <v>N/A</v>
      </c>
    </row>
    <row r="113" spans="1:99" ht="15" customHeight="1" thickBot="1" x14ac:dyDescent="0.3">
      <c r="A113" s="88"/>
      <c r="B113" s="88"/>
      <c r="C113" s="88"/>
      <c r="D113" s="88"/>
      <c r="E113" s="88"/>
      <c r="F113" s="88"/>
      <c r="G113" s="88"/>
      <c r="H113" s="88"/>
      <c r="I113" s="88"/>
      <c r="U113" s="12" t="s">
        <v>312</v>
      </c>
      <c r="W113" s="15"/>
      <c r="X113" s="15"/>
      <c r="Y113" s="15" t="s">
        <v>14</v>
      </c>
      <c r="Z113" s="75">
        <f>IF($A$25="mm",1.2,0.047)</f>
        <v>1.2</v>
      </c>
      <c r="AA113" s="16"/>
      <c r="AB113" s="25" t="str">
        <f>IF($A$25="mm","mm","in")</f>
        <v>mm</v>
      </c>
      <c r="AC113" s="11" t="str">
        <f>IF(AA113="","BLANK",IF(AA113&lt;Z113,"REJECT","EQ"))</f>
        <v>BLANK</v>
      </c>
      <c r="AE113" s="437"/>
      <c r="AF113" s="437"/>
      <c r="AG113" s="437"/>
      <c r="AH113" s="437"/>
      <c r="AI113" s="438" t="s">
        <v>1443</v>
      </c>
      <c r="AJ113" s="437"/>
      <c r="AK113" s="437"/>
      <c r="AL113" s="437"/>
      <c r="AM113" s="437"/>
      <c r="AN113" s="11"/>
      <c r="AO113" s="508" t="str" cm="1">
        <f t="array" ref="AO113">IF(COUNTIF(AW114:AW127,"BLANK"),"BLANK",IF(OR(SUMPRODUCT(--ISERROR(AW114:AW127))&gt;0,COUNTIF(AW114:AW127,"REJECT")),"REJECT",IF(COUNTIF(AW114:AW127,"CHECK"),"CHECK","EQ")))</f>
        <v>BLANK</v>
      </c>
      <c r="AP113" s="508"/>
      <c r="AQ113" s="508"/>
      <c r="AR113" s="508"/>
      <c r="AS113" s="508"/>
      <c r="AT113" s="508"/>
      <c r="AU113" s="508"/>
      <c r="AV113" s="508"/>
      <c r="AW113" s="508"/>
      <c r="AY113" s="508" t="str">
        <f>IF(COUNTIF(BG114:BG121,"BLANK"),"BLANK",IF(OR(SUMPRODUCT(--ISERROR(BG114:BG121))&gt;0,COUNTIF(BG114:BG121,"REJECT")),"REJECT",IF(COUNTIF(BG114:BG121,"CHECK"),"CHECK","EQ")))</f>
        <v>BLANK</v>
      </c>
      <c r="AZ113" s="508"/>
      <c r="BA113" s="508"/>
      <c r="BB113" s="508"/>
      <c r="BC113" s="508"/>
      <c r="BD113" s="508"/>
      <c r="BE113" s="508"/>
      <c r="BF113" s="508"/>
      <c r="BG113" s="508"/>
      <c r="BI113" s="42"/>
      <c r="BJ113" s="42"/>
      <c r="BK113" s="42"/>
      <c r="BL113" s="42"/>
      <c r="BM113" s="42"/>
      <c r="BN113" s="42"/>
      <c r="BO113" s="42"/>
      <c r="BP113" s="42"/>
      <c r="BQ113" s="42"/>
      <c r="BS113" s="12" t="s">
        <v>319</v>
      </c>
      <c r="BT113" s="25" t="str">
        <f>IF($A$25="mm",
"Example: 25.4mm x 1.2mm round",
"Example: 1.0in x 0.047in round")</f>
        <v>Example: 25.4mm x 1.2mm round</v>
      </c>
      <c r="BU113" s="15"/>
      <c r="BV113" s="15"/>
      <c r="BW113" s="15"/>
      <c r="BX113" s="11" t="s">
        <v>141</v>
      </c>
      <c r="BY113" s="80"/>
      <c r="CA113" s="11" t="str">
        <f>IF(NOT(BX110="Mounted on MHB with Brace."),"N/A",
IF(BY113="","BLANK","EQ"))</f>
        <v>N/A</v>
      </c>
      <c r="CC113" s="15"/>
      <c r="CD113" s="15"/>
      <c r="CE113" s="15"/>
      <c r="CF113" s="15" t="s">
        <v>469</v>
      </c>
      <c r="CG113" s="509"/>
      <c r="CH113" s="510"/>
      <c r="CI113" s="510"/>
      <c r="CJ113" s="511"/>
      <c r="CK113" s="11" t="str">
        <f>IF($G$8="IC - Internal Combustion","N/A",IF(CG113="","BLANK","EQ"))</f>
        <v>BLANK</v>
      </c>
      <c r="CM113" s="12" t="str">
        <f>IF(CS69="Tube","","Energy")</f>
        <v>Energy</v>
      </c>
      <c r="CO113" s="15"/>
      <c r="CP113" s="15"/>
      <c r="CQ113" s="15" t="str">
        <f>IF(CS69="Tube","","0.5*Bending^2/(48*EI):")</f>
        <v>0.5*Bending^2/(48*EI):</v>
      </c>
      <c r="CR113" s="114" t="str">
        <f>IF($CS69="Tube","",
IF(OR(CS103="",CS104=""),"",
0.5*CR111^2/(48*CR102*CR107*IF($A$25="mm",1/(10^12),1))))</f>
        <v/>
      </c>
      <c r="CS113" s="114" t="str">
        <f>IF($CS69="Tube","",
IF(OR(CS103="",CS104="",CS108="",CS107="",CS102=""),"",
0.5*CS111^2/(48*CS102*CS107*IF($A$25="mm",1/(10^12),1))))</f>
        <v/>
      </c>
      <c r="CT113" s="115" t="str">
        <f t="shared" ref="CT113" si="11">IF(OR(CR113="",CS113=""),"",CS113/CR113)</f>
        <v/>
      </c>
      <c r="CU113" s="116" t="str">
        <f>IF(AND($G$8="IC - Internal Combustion",BS79="Fuel tank is in front of the engine block"),"N/A",
IF(CR100=0,"N/A",
IF(CT113="","BLANK",
IF(CT113="","EQ",IF(CT113&gt;=1,"EQ",IF(CT113&gt;=0.95,"CHECK","REJECT"))))))</f>
        <v>N/A</v>
      </c>
    </row>
    <row r="114" spans="1:99" ht="15" customHeight="1" thickBot="1" x14ac:dyDescent="0.3">
      <c r="A114" s="88"/>
      <c r="B114" s="88"/>
      <c r="C114" s="88"/>
      <c r="D114" s="88"/>
      <c r="E114" s="88"/>
      <c r="F114" s="88"/>
      <c r="G114" s="88"/>
      <c r="H114" s="88"/>
      <c r="I114" s="88"/>
      <c r="W114" s="15"/>
      <c r="X114" s="15"/>
      <c r="Y114" s="15" t="str">
        <f>IF(AA112="Round","Outer Diameter (OD):","Square side:")</f>
        <v>Square side:</v>
      </c>
      <c r="Z114" s="75">
        <f>IF($A$25="mm",25,0.984)</f>
        <v>25</v>
      </c>
      <c r="AA114" s="16"/>
      <c r="AB114" s="25" t="str">
        <f>IF($A$25="mm","mm","in")</f>
        <v>mm</v>
      </c>
      <c r="AC114" s="11" t="str">
        <f t="shared" ref="AC114:AC118" si="12">IF(AA114="","BLANK",IF(AA114&lt;Z114,"REJECT","EQ"))</f>
        <v>BLANK</v>
      </c>
      <c r="AE114" s="437"/>
      <c r="AF114" s="437"/>
      <c r="AG114" s="437"/>
      <c r="AH114" s="437"/>
      <c r="AI114" s="437"/>
      <c r="AJ114" s="437"/>
      <c r="AK114" s="437"/>
      <c r="AL114" s="437"/>
      <c r="AM114" s="437"/>
      <c r="AN114" s="11"/>
      <c r="AR114" s="15" t="str">
        <f>IF(AW114="N/A","","Anti-Submarining Belt Attachment:")</f>
        <v>Anti-Submarining Belt Attachment:</v>
      </c>
      <c r="AS114" s="509"/>
      <c r="AT114" s="510"/>
      <c r="AU114" s="510"/>
      <c r="AV114" s="511"/>
      <c r="AW114" s="11" t="str">
        <f>IF(OR(AJ88="Composite",AQ97="Single Lap/AntiSub"),"N/A",
IF(AS114="","BLANK","EQ"))</f>
        <v>BLANK</v>
      </c>
      <c r="AY114" s="12" t="s">
        <v>232</v>
      </c>
      <c r="AZ114" s="35" t="s">
        <v>144</v>
      </c>
      <c r="BA114" s="11"/>
      <c r="BB114" s="11"/>
      <c r="BC114" s="11"/>
      <c r="BD114" s="12" t="s">
        <v>128</v>
      </c>
      <c r="BE114" s="512" t="s">
        <v>129</v>
      </c>
      <c r="BF114" s="512"/>
      <c r="BG114" s="11" t="str">
        <f>IF(BE95="Straight","N/A","EQ")</f>
        <v>EQ</v>
      </c>
      <c r="BI114" s="42"/>
      <c r="BJ114" s="42"/>
      <c r="BK114" s="42"/>
      <c r="BL114" s="42"/>
      <c r="BM114" s="42"/>
      <c r="BN114" s="42"/>
      <c r="BO114" s="42"/>
      <c r="BP114" s="42"/>
      <c r="BQ114" s="42"/>
      <c r="BS114" s="12" t="s">
        <v>310</v>
      </c>
      <c r="BU114" s="15"/>
      <c r="BV114" s="15"/>
      <c r="BW114" s="15" t="s">
        <v>14</v>
      </c>
      <c r="BX114" s="75">
        <f>IF($A$25="mm",1.2,0.047)</f>
        <v>1.2</v>
      </c>
      <c r="BY114" s="16"/>
      <c r="BZ114" s="25" t="str">
        <f>IF($A$25="mm","mm","in")</f>
        <v>mm</v>
      </c>
      <c r="CA114" s="11" t="str">
        <f>IF(NOT(BX110="Mounted on MHB with Brace."),"N/A",
IF(BY114="","BLANK",IF(BY114&lt;BX114,"REJECT","EQ")))</f>
        <v>N/A</v>
      </c>
      <c r="CC114" s="11"/>
      <c r="CD114" s="11"/>
      <c r="CE114" s="11"/>
      <c r="CF114" s="11"/>
      <c r="CG114" s="11"/>
      <c r="CH114" s="11"/>
      <c r="CI114" s="11"/>
      <c r="CJ114" s="11"/>
      <c r="CK114" s="11"/>
      <c r="CM114" s="12"/>
      <c r="CN114" s="15"/>
      <c r="CO114" s="15"/>
      <c r="CP114" s="15"/>
      <c r="CQ114" s="15"/>
      <c r="CR114" s="26"/>
      <c r="CS114" s="26"/>
      <c r="CU114" s="11"/>
    </row>
    <row r="115" spans="1:99" ht="15" customHeight="1" thickBot="1" x14ac:dyDescent="0.3">
      <c r="A115" s="88"/>
      <c r="B115" s="88"/>
      <c r="C115" s="88"/>
      <c r="D115" s="88"/>
      <c r="E115" s="88"/>
      <c r="F115" s="88"/>
      <c r="G115" s="88"/>
      <c r="H115" s="88"/>
      <c r="I115" s="88"/>
      <c r="W115" s="15"/>
      <c r="X115" s="15"/>
      <c r="Y115" s="15" t="s">
        <v>14</v>
      </c>
      <c r="Z115" s="28">
        <v>1.2</v>
      </c>
      <c r="AA115" s="11" t="str">
        <f>IF(AA113="","",IF($A$25="mm",AA113,ROUND(AA113*25.4,1)))</f>
        <v/>
      </c>
      <c r="AB115" s="25" t="s">
        <v>127</v>
      </c>
      <c r="AC115" s="11" t="str">
        <f t="shared" si="12"/>
        <v>BLANK</v>
      </c>
      <c r="AE115" s="437"/>
      <c r="AF115" s="437"/>
      <c r="AG115" s="437"/>
      <c r="AH115" s="437"/>
      <c r="AI115" s="437"/>
      <c r="AJ115" s="437"/>
      <c r="AK115" s="437"/>
      <c r="AL115" s="437"/>
      <c r="AM115" s="437"/>
      <c r="AN115" s="11"/>
      <c r="AO115" s="12" t="s">
        <v>397</v>
      </c>
      <c r="AP115" s="15"/>
      <c r="AQ115" s="11"/>
      <c r="AR115" s="11"/>
      <c r="AS115" s="11"/>
      <c r="AT115" s="15" t="str">
        <f>IF(AW115="N/A","","Harness Test Load:")</f>
        <v>Harness Test Load:</v>
      </c>
      <c r="AU115" s="11">
        <f>IF(AQ97="Lap Only",1,2)*IF($A$25="mm",15000,3371)</f>
        <v>30000</v>
      </c>
      <c r="AV115" s="25" t="str">
        <f>IF($A$25="mm","N","lbs")</f>
        <v>N</v>
      </c>
      <c r="AW115" s="11" t="str">
        <f>IF(OR(AS114="Wrapped",AW114="N/A"),"N/A","EQ")</f>
        <v>EQ</v>
      </c>
      <c r="AY115" s="12" t="s">
        <v>316</v>
      </c>
      <c r="AZ115" s="25" t="str">
        <f>IF($A$25="mm",
"Example: 25.4mm x 1.2mm round",
"Example: 1.0in x 0.047in round")</f>
        <v>Example: 25.4mm x 1.2mm round</v>
      </c>
      <c r="BA115" s="15"/>
      <c r="BB115" s="15"/>
      <c r="BC115" s="15"/>
      <c r="BD115" s="11" t="s">
        <v>141</v>
      </c>
      <c r="BE115" s="80"/>
      <c r="BG115" s="11" t="str">
        <f>IF(BE95="Straight","N/A",
IF(BE115="","BLANK","EQ"))</f>
        <v>BLANK</v>
      </c>
      <c r="BI115" s="10"/>
      <c r="BJ115" s="10"/>
      <c r="BK115" s="10"/>
      <c r="BL115" s="10"/>
      <c r="BM115" s="10"/>
      <c r="BN115" s="10"/>
      <c r="BO115" s="10"/>
      <c r="BP115" s="10"/>
      <c r="BQ115" s="10"/>
      <c r="BU115" s="15"/>
      <c r="BV115" s="15"/>
      <c r="BW115" s="15" t="str">
        <f>IF(BY113="Round","Outer Diameter (OD):","Square side:")</f>
        <v>Square side:</v>
      </c>
      <c r="BX115" s="75">
        <f>IF($A$25="mm",25,0.984)</f>
        <v>25</v>
      </c>
      <c r="BY115" s="16"/>
      <c r="BZ115" s="25" t="str">
        <f>IF($A$25="mm","mm","in")</f>
        <v>mm</v>
      </c>
      <c r="CA115" s="11" t="str">
        <f>IF(NOT(BX110="Mounted on MHB with Brace."),"N/A",
IF(BY115="","BLANK",IF(BY115&lt;BX115,"REJECT","EQ")))</f>
        <v>N/A</v>
      </c>
      <c r="CD115" s="11"/>
      <c r="CE115" s="11"/>
      <c r="CF115" s="11"/>
      <c r="CG115" s="11"/>
      <c r="CH115" s="11"/>
      <c r="CI115" s="11"/>
      <c r="CJ115" s="11"/>
      <c r="CK115" s="11"/>
      <c r="CN115" s="15"/>
      <c r="CO115" s="15"/>
      <c r="CP115" s="15"/>
      <c r="CQ115" s="12" t="s">
        <v>410</v>
      </c>
      <c r="CR115" s="11"/>
      <c r="CS115" s="11"/>
      <c r="CU115" s="11"/>
    </row>
    <row r="116" spans="1:99" ht="15" customHeight="1" x14ac:dyDescent="0.25">
      <c r="A116" s="88"/>
      <c r="B116" s="88"/>
      <c r="C116" s="88"/>
      <c r="D116" s="88"/>
      <c r="E116" s="88"/>
      <c r="F116" s="88"/>
      <c r="G116" s="88"/>
      <c r="H116" s="88"/>
      <c r="I116" s="88"/>
      <c r="W116" s="15"/>
      <c r="X116" s="15"/>
      <c r="Y116" s="15" t="str">
        <f>IF(AA112="Round","Outer Diameter (OD):","Square side:")</f>
        <v>Square side:</v>
      </c>
      <c r="Z116" s="28">
        <v>25</v>
      </c>
      <c r="AA116" s="11" t="str">
        <f>IF(AA114="","",IF($A$25="mm",AA114,ROUND(AA114*25.4,1)))</f>
        <v/>
      </c>
      <c r="AB116" s="25" t="s">
        <v>127</v>
      </c>
      <c r="AC116" s="11" t="str">
        <f t="shared" si="12"/>
        <v>BLANK</v>
      </c>
      <c r="AE116" s="437"/>
      <c r="AF116" s="437"/>
      <c r="AG116" s="437"/>
      <c r="AH116" s="437"/>
      <c r="AI116" s="437"/>
      <c r="AJ116" s="437"/>
      <c r="AK116" s="437"/>
      <c r="AL116" s="437"/>
      <c r="AM116" s="437"/>
      <c r="AN116" s="11"/>
      <c r="AO116" s="12" t="s">
        <v>1397</v>
      </c>
      <c r="AP116" s="22"/>
      <c r="AQ116" s="15"/>
      <c r="AR116" s="15"/>
      <c r="AS116" s="15"/>
      <c r="AT116" s="15" t="str">
        <f>IF(AW115="N/A","",
IF(AS114="Eyebolt Through Welded Insert","Shank OD, eyebolt from harness supplier:",
"Shank OD, unmodified harness, no thread shear:"))</f>
        <v>Shank OD, unmodified harness, no thread shear:</v>
      </c>
      <c r="AU116" s="16"/>
      <c r="AV116" s="25" t="str">
        <f>IF($A$25="mm","mm","in")</f>
        <v>mm</v>
      </c>
      <c r="AW116" s="11" t="str">
        <f>IF(AW115="N/A","N/A",
IF(AU116="","BLANK",IF($A$25="mm",IF(AU116&gt;=11.1125,"EQ","CHECK"),IF(AU116&gt;=0.4375,"EQ","CHECK"))))</f>
        <v>BLANK</v>
      </c>
      <c r="AY116" s="12" t="s">
        <v>310</v>
      </c>
      <c r="BA116" s="15"/>
      <c r="BB116" s="15"/>
      <c r="BC116" s="15" t="s">
        <v>14</v>
      </c>
      <c r="BD116" s="75">
        <f>IF($A$25="mm",1.2,0.047)</f>
        <v>1.2</v>
      </c>
      <c r="BE116" s="16"/>
      <c r="BF116" s="25" t="str">
        <f>IF($A$25="mm","mm","in")</f>
        <v>mm</v>
      </c>
      <c r="BG116" s="11" t="str">
        <f>IF(BE95="Straight","N/A",
IF(BE116="","BLANK",IF(BE116&lt;BD116,"REJECT","EQ")))</f>
        <v>BLANK</v>
      </c>
      <c r="BI116" s="507" t="s">
        <v>303</v>
      </c>
      <c r="BJ116" s="507"/>
      <c r="BK116" s="507"/>
      <c r="BL116" s="507"/>
      <c r="BM116" s="507"/>
      <c r="BN116" s="507"/>
      <c r="BO116" s="507"/>
      <c r="BP116" s="507"/>
      <c r="BQ116" s="507"/>
      <c r="BU116" s="15"/>
      <c r="BV116" s="15"/>
      <c r="BW116" s="15" t="s">
        <v>14</v>
      </c>
      <c r="BX116" s="28">
        <v>1.2</v>
      </c>
      <c r="BY116" s="11" t="str">
        <f>IF(BY114="","",IF($A$25="mm",BY114,ROUND(BY114*25.4,1)))</f>
        <v/>
      </c>
      <c r="BZ116" s="25" t="s">
        <v>127</v>
      </c>
      <c r="CA116" s="11" t="str">
        <f>IF(NOT(BX110="Mounted on MHB with Brace."),"N/A",
IF(BY116="","BLANK",IF(BY116&lt;BX116,"REJECT","EQ")))</f>
        <v>N/A</v>
      </c>
      <c r="CD116" s="11"/>
      <c r="CE116" s="11"/>
      <c r="CF116" s="11"/>
      <c r="CG116" s="11"/>
      <c r="CH116" s="11"/>
      <c r="CI116" s="11"/>
      <c r="CJ116" s="11"/>
      <c r="CK116" s="11"/>
      <c r="CQ116" s="12" t="s">
        <v>409</v>
      </c>
    </row>
    <row r="117" spans="1:99" ht="15" customHeight="1" thickBot="1" x14ac:dyDescent="0.3">
      <c r="A117" s="88"/>
      <c r="B117" s="88"/>
      <c r="C117" s="88"/>
      <c r="D117" s="88"/>
      <c r="E117" s="88"/>
      <c r="F117" s="88"/>
      <c r="G117" s="88"/>
      <c r="H117" s="88"/>
      <c r="I117" s="88"/>
      <c r="V117" s="15"/>
      <c r="W117" s="15"/>
      <c r="X117" s="15"/>
      <c r="Y117" s="15" t="s">
        <v>132</v>
      </c>
      <c r="Z117" s="11">
        <v>114</v>
      </c>
      <c r="AA117" s="11" t="str">
        <f>IF(OR(AA113="",AA114=""),"",
IF(AA112="Round",
ROUND(PI()*((AA116/2)^2-((AA116-2*AA115)/2)^2),0),
ROUND(AA116^2-(AA116-2*AA115)^2,0)))</f>
        <v/>
      </c>
      <c r="AB117" s="25" t="s">
        <v>130</v>
      </c>
      <c r="AC117" s="11" t="str">
        <f t="shared" si="12"/>
        <v>BLANK</v>
      </c>
      <c r="AE117" s="391"/>
      <c r="AF117" s="391"/>
      <c r="AG117" s="391"/>
      <c r="AH117" s="391"/>
      <c r="AI117" s="391"/>
      <c r="AJ117" s="391"/>
      <c r="AK117" s="391"/>
      <c r="AL117" s="391"/>
      <c r="AM117" s="391"/>
      <c r="AN117" s="11"/>
      <c r="AO117" s="12"/>
      <c r="AT117" s="15" t="str">
        <f>IF(OR(AW115="N/A",AS114="Eyebolt Through Welded Insert"),"","Bolt rated UTS:")</f>
        <v>Bolt rated UTS:</v>
      </c>
      <c r="AU117" s="82"/>
      <c r="AV117" s="35" t="str">
        <f>IF($A$25="mm","Pa","psi")</f>
        <v>Pa</v>
      </c>
      <c r="AW117" s="11" t="str">
        <f>IF(OR(AW115="N/A",AS114="Eyebolt Through Welded Insert"),"N/A",
IF(AU117="","BLANK","EQ"))</f>
        <v>BLANK</v>
      </c>
      <c r="BA117" s="15"/>
      <c r="BB117" s="15"/>
      <c r="BC117" s="15" t="str">
        <f>IF(BE115="Round","Outer Diameter (OD):","Square side:")</f>
        <v>Square side:</v>
      </c>
      <c r="BD117" s="75">
        <f>IF($A$25="mm",25,0.984)</f>
        <v>25</v>
      </c>
      <c r="BE117" s="16"/>
      <c r="BF117" s="25" t="str">
        <f>IF($A$25="mm","mm","in")</f>
        <v>mm</v>
      </c>
      <c r="BG117" s="11" t="str">
        <f>IF(BE95="Straight","N/A",
IF(BE117="","BLANK",IF(BE117&lt;BD117,"REJECT","EQ")))</f>
        <v>BLANK</v>
      </c>
      <c r="BI117" s="507"/>
      <c r="BJ117" s="507"/>
      <c r="BK117" s="507"/>
      <c r="BL117" s="507"/>
      <c r="BM117" s="507"/>
      <c r="BN117" s="507"/>
      <c r="BO117" s="507"/>
      <c r="BP117" s="507"/>
      <c r="BQ117" s="507"/>
      <c r="BU117" s="15"/>
      <c r="BV117" s="15"/>
      <c r="BW117" s="15" t="str">
        <f>IF(BY113="Round","Outer Diameter (OD):","Square side:")</f>
        <v>Square side:</v>
      </c>
      <c r="BX117" s="28">
        <v>25</v>
      </c>
      <c r="BY117" s="11" t="str">
        <f>IF(BY115="","",IF($A$25="mm",BY115,ROUND(BY115*25.4,1)))</f>
        <v/>
      </c>
      <c r="BZ117" s="25" t="s">
        <v>127</v>
      </c>
      <c r="CA117" s="11" t="str">
        <f>IF(NOT(BX110="Mounted on MHB with Brace."),"N/A",
IF(BY117="","BLANK",IF(BY117&lt;BX117,"REJECT","EQ")))</f>
        <v>N/A</v>
      </c>
      <c r="CD117" s="12"/>
      <c r="CE117" s="12"/>
      <c r="CF117" s="12"/>
      <c r="CG117" s="12"/>
      <c r="CH117" s="12"/>
      <c r="CI117" s="12"/>
      <c r="CJ117" s="12"/>
      <c r="CK117" s="12"/>
      <c r="CM117" s="508" t="str" cm="1">
        <f t="array" ref="CM117">IF(COUNTIF(CU118:CU132,"BLANK"),"BLANK",IF(OR(SUMPRODUCT(--ISERROR(CU118:CU132))&gt;0,COUNTIF(CU118:CU132,"REJECT")),"REJECT",IF(COUNTIF(CU118:CU132,"CHECK"),"CHECK","EQ")))</f>
        <v>EQ</v>
      </c>
      <c r="CN117" s="508"/>
      <c r="CO117" s="508"/>
      <c r="CP117" s="508"/>
      <c r="CQ117" s="508"/>
      <c r="CR117" s="508"/>
      <c r="CS117" s="508"/>
      <c r="CT117" s="508"/>
      <c r="CU117" s="508"/>
    </row>
    <row r="118" spans="1:99" ht="15" customHeight="1" thickBot="1" x14ac:dyDescent="0.3">
      <c r="A118" s="88"/>
      <c r="B118" s="88"/>
      <c r="C118" s="88"/>
      <c r="D118" s="88"/>
      <c r="E118" s="88"/>
      <c r="F118" s="88"/>
      <c r="G118" s="88"/>
      <c r="H118" s="88"/>
      <c r="I118" s="88"/>
      <c r="V118" s="15"/>
      <c r="W118" s="15"/>
      <c r="X118" s="15"/>
      <c r="Y118" s="15" t="s">
        <v>133</v>
      </c>
      <c r="Z118" s="11">
        <v>8509</v>
      </c>
      <c r="AA118" s="11" t="str">
        <f>IF(OR(AA113="",AA114=""),"",
IF(AA112="Round",
ROUND((PI()/4)*((AA116/2)^4-((AA116-2*AA115)/2)^4),0),
ROUND((AA116^4-(AA116-2*AA115)^4)/12,0)))</f>
        <v/>
      </c>
      <c r="AB118" s="25" t="s">
        <v>131</v>
      </c>
      <c r="AC118" s="11" t="str">
        <f t="shared" si="12"/>
        <v>BLANK</v>
      </c>
      <c r="AE118" s="391"/>
      <c r="AF118" s="391"/>
      <c r="AG118" s="391"/>
      <c r="AH118" s="391"/>
      <c r="AI118" s="391"/>
      <c r="AJ118" s="391"/>
      <c r="AK118" s="391"/>
      <c r="AL118" s="391"/>
      <c r="AM118" s="391"/>
      <c r="AN118" s="11"/>
      <c r="AO118" s="12"/>
      <c r="AT118" s="15" t="str">
        <f>IF(OR(AW115="N/A",AS114="Eyebolt Through Welded Insert"),"","Fastener shear strength 0.577*UTS*A"&amp;IF($A$25="mm"," (N)"," (lbs)")&amp;":")</f>
        <v>Fastener shear strength 0.577*UTS*A (N):</v>
      </c>
      <c r="AU118" s="27">
        <f>0.577*AU117*PI()*(AU116*IF($A$25="mm",1/1000,1)/2)^2</f>
        <v>0</v>
      </c>
      <c r="AV118" s="84">
        <f>AU118/AU115</f>
        <v>0</v>
      </c>
      <c r="AW118" s="11" t="str">
        <f>IF(OR(AW115="N/A",AS114="Eyebolt Through Welded Insert"),"N/A",
IF(AU118="","BLANK",IF(AV118&lt;1,"REJECT","EQ")))</f>
        <v>REJECT</v>
      </c>
      <c r="BA118" s="15"/>
      <c r="BB118" s="15"/>
      <c r="BC118" s="15" t="s">
        <v>14</v>
      </c>
      <c r="BD118" s="28">
        <v>1.2</v>
      </c>
      <c r="BE118" s="11" t="str">
        <f>IF(BE116="","",IF($A$25="mm",BE116,ROUND(BE116*25.4,1)))</f>
        <v/>
      </c>
      <c r="BF118" s="25" t="s">
        <v>127</v>
      </c>
      <c r="BG118" s="11" t="str">
        <f>IF(BE95="Straight","N/A",
IF(BE118="","BLANK",IF(BE118&lt;BD118,"REJECT","EQ")))</f>
        <v>BLANK</v>
      </c>
      <c r="BI118" s="42"/>
      <c r="BJ118" s="42"/>
      <c r="BK118" s="42"/>
      <c r="BL118" s="42"/>
      <c r="BM118" s="42"/>
      <c r="BN118" s="42"/>
      <c r="BO118" s="42"/>
      <c r="BP118" s="42"/>
      <c r="BQ118" s="42"/>
      <c r="BT118" s="15"/>
      <c r="BU118" s="15"/>
      <c r="BV118" s="15"/>
      <c r="BW118" s="15" t="s">
        <v>132</v>
      </c>
      <c r="BX118" s="11">
        <v>91</v>
      </c>
      <c r="BY118" s="11" t="str">
        <f>IF(OR(BY114="",BY115=""),"",
IF(BY113="Round",
ROUND(PI()*((BY117/2)^2-((BY117-2*BY116)/2)^2),0),
ROUND(BY117^2-(BY117-2*BY116)^2,0)))</f>
        <v/>
      </c>
      <c r="BZ118" s="25" t="s">
        <v>130</v>
      </c>
      <c r="CA118" s="11" t="str">
        <f>IF(NOT(BX110="Mounted on MHB with Brace."),"N/A",
IF(BY118="","BLANK",IF(BY118&lt;BX118,"REJECT","EQ")))</f>
        <v>N/A</v>
      </c>
      <c r="CD118" s="12"/>
      <c r="CE118" s="12"/>
      <c r="CF118" s="12"/>
      <c r="CG118" s="12"/>
      <c r="CH118" s="12"/>
      <c r="CI118" s="12"/>
      <c r="CJ118" s="12"/>
      <c r="CK118" s="12"/>
      <c r="CM118" s="12" t="s">
        <v>400</v>
      </c>
      <c r="CN118" s="35"/>
      <c r="CP118" s="11"/>
      <c r="CQ118" s="11"/>
      <c r="CR118" s="15" t="str">
        <f>IF(CU118="N/A","","Number of plate to chassis fasteners:")</f>
        <v/>
      </c>
      <c r="CS118" s="80"/>
      <c r="CT118" s="11"/>
      <c r="CU118" s="11" t="str">
        <f>IF(NOT(CS69="Billet Plate"),"N/A",
IF(CS118="","BLANK","EQ"))</f>
        <v>N/A</v>
      </c>
    </row>
    <row r="119" spans="1:99" ht="15" customHeight="1" x14ac:dyDescent="0.25">
      <c r="A119" s="88"/>
      <c r="B119" s="88"/>
      <c r="C119" s="88"/>
      <c r="D119" s="88"/>
      <c r="E119" s="88"/>
      <c r="F119" s="88"/>
      <c r="G119" s="88"/>
      <c r="H119" s="88"/>
      <c r="I119" s="88"/>
      <c r="AE119" s="391"/>
      <c r="AF119" s="391"/>
      <c r="AG119" s="391"/>
      <c r="AH119" s="391"/>
      <c r="AI119" s="391"/>
      <c r="AJ119" s="391"/>
      <c r="AK119" s="391"/>
      <c r="AL119" s="391"/>
      <c r="AM119" s="391"/>
      <c r="AN119" s="11"/>
      <c r="AO119" s="12"/>
      <c r="AT119" s="15" t="str">
        <f>IF(AS114="Bolt Through A Tab","Thickness of one tab, &gt;= 1.6mm (0.063in) steel:","")</f>
        <v/>
      </c>
      <c r="AU119" s="16"/>
      <c r="AV119" s="25" t="str">
        <f>IF($A$25="mm","mm","in")</f>
        <v>mm</v>
      </c>
      <c r="AW119" s="11" t="str">
        <f>IF(OR(AW115="N/A",NOT(AS114="Bolt Through A Tab")),"N/A",
IF(AU119="","BLANK",IF($A$25="mm",IF(AU119&gt;=1.6,"EQ","REJECT"),IF(AU119&gt;=0.063,"EQ","REJECT"))))</f>
        <v>N/A</v>
      </c>
      <c r="BA119" s="15"/>
      <c r="BB119" s="15"/>
      <c r="BC119" s="15" t="str">
        <f>IF(BE115="Round","Outer Diameter (OD):","Square side:")</f>
        <v>Square side:</v>
      </c>
      <c r="BD119" s="28">
        <v>25</v>
      </c>
      <c r="BE119" s="11" t="str">
        <f>IF(BE117="","",IF($A$25="mm",BE117,ROUND(BE117*25.4,1)))</f>
        <v/>
      </c>
      <c r="BF119" s="25" t="s">
        <v>127</v>
      </c>
      <c r="BG119" s="11" t="str">
        <f>IF(BE95="Straight","N/A",
IF(BE119="","BLANK",IF(BE119&lt;BD119,"REJECT","EQ")))</f>
        <v>BLANK</v>
      </c>
      <c r="BI119" s="42"/>
      <c r="BJ119" s="42"/>
      <c r="BK119" s="42"/>
      <c r="BL119" s="42"/>
      <c r="BM119" s="42"/>
      <c r="BN119" s="42"/>
      <c r="BO119" s="42"/>
      <c r="BP119" s="42"/>
      <c r="BQ119" s="42"/>
      <c r="BT119" s="15"/>
      <c r="BU119" s="15"/>
      <c r="BV119" s="15"/>
      <c r="BW119" s="15" t="s">
        <v>133</v>
      </c>
      <c r="BX119" s="11">
        <v>6695</v>
      </c>
      <c r="BY119" s="11" t="str">
        <f>IF(OR(BY114="",BY115=""),"",
IF(BY113="Round",
ROUND((PI()/4)*((BY117/2)^4-((BY117-2*BY116)/2)^4),0),
ROUND((BY117^4-(BY117-2*BY116)^4)/12,0)))</f>
        <v/>
      </c>
      <c r="BZ119" s="25" t="s">
        <v>131</v>
      </c>
      <c r="CA119" s="11" t="str">
        <f>IF(NOT(BX110="Mounted on MHB with Brace."),"N/A",
IF(BY119="","BLANK",IF(BY119&lt;BX119,"REJECT","EQ")))</f>
        <v>N/A</v>
      </c>
      <c r="CD119" s="13"/>
      <c r="CE119" s="13"/>
      <c r="CF119" s="13"/>
      <c r="CG119" s="13"/>
      <c r="CH119" s="13"/>
      <c r="CI119" s="13"/>
      <c r="CJ119" s="13"/>
      <c r="CK119" s="13"/>
      <c r="CM119" s="12"/>
      <c r="CN119" s="15"/>
      <c r="CO119" s="11"/>
      <c r="CP119" s="11"/>
      <c r="CQ119" s="11"/>
      <c r="CR119" s="15" t="str">
        <f>IF(CU118="N/A","","Fastener Test Load:")</f>
        <v/>
      </c>
      <c r="CS119" s="26" t="e">
        <f>(8/CS118)*IF($A$25="mm",15000,3371)</f>
        <v>#DIV/0!</v>
      </c>
      <c r="CT119" s="25" t="str">
        <f>IF($A$25="mm","N","lbs")</f>
        <v>N</v>
      </c>
      <c r="CU119" s="11" t="str">
        <f>IF(CU$118="N/A","N/A","EQ")</f>
        <v>N/A</v>
      </c>
    </row>
    <row r="120" spans="1:99" ht="15" customHeight="1" x14ac:dyDescent="0.25">
      <c r="A120" s="88"/>
      <c r="B120" s="88"/>
      <c r="C120" s="88"/>
      <c r="D120" s="88"/>
      <c r="E120" s="88"/>
      <c r="F120" s="88"/>
      <c r="G120" s="88"/>
      <c r="H120" s="88"/>
      <c r="I120" s="88"/>
      <c r="W120" s="12"/>
      <c r="X120" s="12"/>
      <c r="Y120" s="12" t="str">
        <f>IF(AND(AC120="",AB120=""),"Rearward Front Hoop Brace is not required.",IF(AB120="FH","Rearward Front Hoop Brace is required by:","Rear Front Bulkhead Support is required by:"))</f>
        <v>Rearward Front Hoop Brace is not required.</v>
      </c>
      <c r="Z120" s="12"/>
      <c r="AA120" s="12"/>
      <c r="AB120" s="12" t="str">
        <f>IF(L83="Rearward Front Hoop Brace is not required.","","FH")</f>
        <v/>
      </c>
      <c r="AC120" s="12" t="str">
        <f>IF(OR(AA102="C",AA102="B",Y105="Rearward Front Bulkhead Support Required by FBHS."),"FBHS","")</f>
        <v/>
      </c>
      <c r="AE120" s="391"/>
      <c r="AF120" s="391"/>
      <c r="AG120" s="391"/>
      <c r="AH120" s="391"/>
      <c r="AI120" s="391"/>
      <c r="AJ120" s="391"/>
      <c r="AK120" s="391"/>
      <c r="AL120" s="391"/>
      <c r="AM120" s="391"/>
      <c r="AN120" s="11"/>
      <c r="AO120" s="12"/>
      <c r="AT120" s="15" t="str">
        <f>IF(AS114="Bolt Through A Tab","Min Tearout: Fastener spacing, edge, or corner dist:","")</f>
        <v/>
      </c>
      <c r="AU120" s="16"/>
      <c r="AV120" s="25" t="str">
        <f>IF($A$25="mm","mm","in")</f>
        <v>mm</v>
      </c>
      <c r="AW120" s="11" t="str">
        <f>IF(OR(AW115="N/A",NOT(AS114="Bolt Through A Tab")),"N/A",
IF(AU120="","BLANK","EQ"))</f>
        <v>N/A</v>
      </c>
      <c r="AZ120" s="15"/>
      <c r="BA120" s="15"/>
      <c r="BB120" s="15"/>
      <c r="BC120" s="15" t="s">
        <v>132</v>
      </c>
      <c r="BD120" s="11">
        <v>91</v>
      </c>
      <c r="BE120" s="11" t="str">
        <f>IF(OR(BE116="",BE117=""),"",
IF(BE115="Round",
ROUND(PI()*((BE119/2)^2-((BE119-2*BE118)/2)^2),0),
ROUND(BE119^2-(BE119-2*BE118)^2,0)))</f>
        <v/>
      </c>
      <c r="BF120" s="25" t="s">
        <v>130</v>
      </c>
      <c r="BG120" s="11" t="str">
        <f>IF(BE95="Straight","N/A",
IF(BE120="","BLANK",IF(BE120&lt;BD120,"REJECT","EQ")))</f>
        <v>BLANK</v>
      </c>
      <c r="BH120" s="11"/>
      <c r="BI120" s="42"/>
      <c r="BJ120" s="42"/>
      <c r="BK120" s="42"/>
      <c r="BL120" s="42"/>
      <c r="BM120" s="42"/>
      <c r="BN120" s="42"/>
      <c r="BO120" s="42"/>
      <c r="BP120" s="42"/>
      <c r="BQ120" s="42"/>
      <c r="BS120" s="12" t="s">
        <v>288</v>
      </c>
      <c r="BT120" s="15"/>
      <c r="BU120" s="15"/>
      <c r="BV120" s="15"/>
      <c r="BW120" s="12" t="s">
        <v>1336</v>
      </c>
      <c r="BX120" s="11"/>
      <c r="BY120" s="11"/>
      <c r="CA120" s="11" t="str">
        <f>IF(NOT(OR(BX110="Mounted on MHB with Brace.",BX110="Multi-bolt moment on nodes.")),"N/A","EQ")</f>
        <v>N/A</v>
      </c>
      <c r="CM120" s="12" t="s">
        <v>505</v>
      </c>
      <c r="CN120" s="22"/>
      <c r="CO120" s="15"/>
      <c r="CP120" s="15"/>
      <c r="CQ120" s="15"/>
      <c r="CR120" s="15" t="str">
        <f>IF(CU119="N/A","","Plate fastener diameter:")</f>
        <v/>
      </c>
      <c r="CS120" s="16"/>
      <c r="CT120" s="25" t="str">
        <f>IF($A$25="mm","mm","in")</f>
        <v>mm</v>
      </c>
      <c r="CU120" s="11" t="str">
        <f>IF(CU$118="N/A","N/A",
IF(CS120="","BLANK","EQ"))</f>
        <v>N/A</v>
      </c>
    </row>
    <row r="121" spans="1:99" ht="15" customHeight="1" thickBot="1" x14ac:dyDescent="0.3">
      <c r="A121" s="88"/>
      <c r="B121" s="88"/>
      <c r="C121" s="88"/>
      <c r="D121" s="88"/>
      <c r="E121" s="88"/>
      <c r="F121" s="88"/>
      <c r="G121" s="88"/>
      <c r="H121" s="88"/>
      <c r="I121" s="88"/>
      <c r="U121" s="508" t="str">
        <f>IF(COUNTIF(AC122:AC129,"BLANK"),"BLANK",IF(OR(SUMPRODUCT(--ISERROR(AC122:AC129))&gt;0,COUNTIF(AC122:AC129,"REJECT")),"REJECT",IF(COUNTIF(AC122:AC129,"CHECK"),"CHECK","EQ")))</f>
        <v>EQ</v>
      </c>
      <c r="V121" s="508"/>
      <c r="W121" s="508"/>
      <c r="X121" s="508"/>
      <c r="Y121" s="508"/>
      <c r="Z121" s="508"/>
      <c r="AA121" s="508"/>
      <c r="AB121" s="508"/>
      <c r="AC121" s="508"/>
      <c r="AE121" s="391"/>
      <c r="AF121" s="391"/>
      <c r="AG121" s="391"/>
      <c r="AH121" s="391"/>
      <c r="AI121" s="391"/>
      <c r="AJ121" s="391"/>
      <c r="AK121" s="391"/>
      <c r="AL121" s="391"/>
      <c r="AM121" s="391"/>
      <c r="AN121" s="11"/>
      <c r="AO121" s="12"/>
      <c r="AT121" s="15" t="str">
        <f>IF(AW115="N/A","",
IF(AS114="Bolt Through A Tab","2*0.577*UTS*thickness*edge distance &gt;= Test Load:",""))</f>
        <v/>
      </c>
      <c r="AU121" s="27">
        <f>2*0.577*IF($A$25="mm",300000000*(1/10^6),43500)*AU119*AU120</f>
        <v>0</v>
      </c>
      <c r="AV121" s="117">
        <f>AU121/AU115</f>
        <v>0</v>
      </c>
      <c r="AW121" s="11" t="str">
        <f>IF(OR(AW115="N/A",NOT(AS114="Bolt Through A Tab")),"N/A",
IF(AV121&gt;=1,"EQ","REJECT"))</f>
        <v>N/A</v>
      </c>
      <c r="AZ121" s="15"/>
      <c r="BA121" s="15"/>
      <c r="BB121" s="15"/>
      <c r="BC121" s="15" t="s">
        <v>133</v>
      </c>
      <c r="BD121" s="11">
        <v>6695</v>
      </c>
      <c r="BE121" s="11" t="str">
        <f>IF(OR(BE116="",BE117=""),"",
IF(BE115="Round",
ROUND((PI()/4)*((BE119/2)^4-((BE119-2*BE118)/2)^4),0),
ROUND((BE119^4-(BE119-2*BE118)^4)/12,0)))</f>
        <v/>
      </c>
      <c r="BF121" s="25" t="s">
        <v>131</v>
      </c>
      <c r="BG121" s="11" t="str">
        <f>IF(BE95="Straight","N/A",
IF(BE121="","BLANK",IF(BE121&lt;BD121,"REJECT","EQ")))</f>
        <v>BLANK</v>
      </c>
      <c r="BI121" s="42"/>
      <c r="BJ121" s="42"/>
      <c r="BK121" s="42"/>
      <c r="BL121" s="42"/>
      <c r="BM121" s="42"/>
      <c r="BN121" s="42"/>
      <c r="BO121" s="42"/>
      <c r="BP121" s="42"/>
      <c r="BQ121" s="42"/>
      <c r="BS121" s="12" t="s">
        <v>196</v>
      </c>
      <c r="BT121" s="15"/>
      <c r="BU121" s="15"/>
      <c r="BV121" s="15"/>
      <c r="BW121" s="15"/>
      <c r="BX121" s="15" t="str">
        <f>IF(BY108="Tube","","Yield Strength (Sy):")</f>
        <v>Yield Strength (Sy):</v>
      </c>
      <c r="BY121" s="26">
        <f>IF($A$25="mm",305*10^6,44.2*10^3)</f>
        <v>305000000</v>
      </c>
      <c r="BZ121" s="25" t="str">
        <f>IF($A$25="mm","Pa","psi")</f>
        <v>Pa</v>
      </c>
      <c r="CA121" s="11" t="str">
        <f>IF(NOT(OR(BX110="Mounted on MHB with Brace.",AND(BX110="Wing mounted to MHB nodes.",BY111&gt;1))),"N/A","EQ")</f>
        <v>N/A</v>
      </c>
      <c r="CM121" s="12"/>
      <c r="CR121" s="15" t="str">
        <f>IF(CU119="N/A","","Plate fastener rated UTS:")</f>
        <v/>
      </c>
      <c r="CS121" s="82"/>
      <c r="CT121" s="25" t="str">
        <f>IF($A$25="mm","Pa","psi")</f>
        <v>Pa</v>
      </c>
      <c r="CU121" s="11" t="str">
        <f>IF(CU$118="N/A","N/A",
IF(CS121="","BLANK","EQ"))</f>
        <v>N/A</v>
      </c>
    </row>
    <row r="122" spans="1:99" ht="15" customHeight="1" thickBot="1" x14ac:dyDescent="0.3">
      <c r="A122" s="88"/>
      <c r="B122" s="88"/>
      <c r="C122" s="88"/>
      <c r="D122" s="88"/>
      <c r="E122" s="88"/>
      <c r="F122" s="88"/>
      <c r="G122" s="88"/>
      <c r="H122" s="88"/>
      <c r="I122" s="88"/>
      <c r="U122" s="12" t="str">
        <f>IF(AB120="FH","F.6.3.5","F.6.2.3.b")</f>
        <v>F.6.2.3.b</v>
      </c>
      <c r="V122" s="35" t="str">
        <f>IF(AB120="FH","Rearward Front Hoop Braces (FHB)","Rear Front Bulkhead Support (FBHS)")</f>
        <v>Rear Front Bulkhead Support (FBHS)</v>
      </c>
      <c r="W122" s="35"/>
      <c r="X122" s="35"/>
      <c r="Y122" s="35"/>
      <c r="Z122" s="12" t="s">
        <v>128</v>
      </c>
      <c r="AA122" s="512" t="s">
        <v>129</v>
      </c>
      <c r="AB122" s="512"/>
      <c r="AC122" s="11" t="str">
        <f>IF(AND(AB120="",AC120=""),"N/A","EQ")</f>
        <v>N/A</v>
      </c>
      <c r="AE122" s="391"/>
      <c r="AF122" s="391"/>
      <c r="AG122" s="391"/>
      <c r="AH122" s="391"/>
      <c r="AI122" s="391"/>
      <c r="AJ122" s="391"/>
      <c r="AK122" s="391"/>
      <c r="AL122" s="391"/>
      <c r="AM122" s="391"/>
      <c r="AN122" s="11"/>
      <c r="AO122" s="12" t="str">
        <f>IF(AND(AU122="Welded",AS114="Eyebolt Through Welded Insert"),"T.2.4.5.e.","")</f>
        <v/>
      </c>
      <c r="AT122" s="15" t="str">
        <f>IF(OR(AW115="N/A"),"",IF(AS114="Bolt Through A Tab","Tab to chassis:","Eyebolt or bolt to chassis:"))</f>
        <v>Eyebolt or bolt to chassis:</v>
      </c>
      <c r="AU122" s="509"/>
      <c r="AV122" s="511"/>
      <c r="AW122" s="11" t="str">
        <f>IF(OR(AW115="N/A",AS114="Wrapped"),"N/A",
IF(AU122="","BLANK",
IF(AND(AS114="Bolt Through Welded Insert",AU122="Welded"),"REJECT","EQ")))</f>
        <v>BLANK</v>
      </c>
      <c r="BI122" s="42"/>
      <c r="BJ122" s="42"/>
      <c r="BK122" s="42"/>
      <c r="BL122" s="42"/>
      <c r="BM122" s="42"/>
      <c r="BN122" s="42"/>
      <c r="BO122" s="42"/>
      <c r="BP122" s="42"/>
      <c r="BQ122" s="42"/>
      <c r="BS122" s="12"/>
      <c r="BT122" s="15"/>
      <c r="BU122" s="15"/>
      <c r="BV122" s="15"/>
      <c r="BW122" s="15"/>
      <c r="BX122" s="15" t="s">
        <v>198</v>
      </c>
      <c r="BY122" s="11">
        <f>BO87</f>
        <v>0</v>
      </c>
      <c r="BZ122" s="25" t="str">
        <f>IF($A$25="mm","mm","in")</f>
        <v>mm</v>
      </c>
      <c r="CA122" s="11" t="str">
        <f>IF(NOT(OR(BX110="Mounted on MHB with Brace.",AND(BX110="Wing mounted to MHB nodes.",BY111&gt;1))),"N/A",
IF(BY122=0,"BLANK","EQ"))</f>
        <v>N/A</v>
      </c>
      <c r="CM122" s="12"/>
      <c r="CR122" s="15" t="str">
        <f>IF(CU119="N/A","","Plate fastener shear stregnth 0.577*UTS*A"&amp;IF($A$25="mm"," (N)"," (lbs)")&amp;":")</f>
        <v/>
      </c>
      <c r="CS122" s="26">
        <f>0.577*CS121*PI()*(CS120*IF($A$25="mm",1/1000,1)/2)^2</f>
        <v>0</v>
      </c>
      <c r="CT122" s="84" t="e">
        <f>CS122/CS119</f>
        <v>#DIV/0!</v>
      </c>
      <c r="CU122" s="11" t="str">
        <f>IF(CU$118="N/A","N/A",IF(CT122&lt;1,"REJECT","EQ"))</f>
        <v>N/A</v>
      </c>
    </row>
    <row r="123" spans="1:99" ht="15" customHeight="1" thickBot="1" x14ac:dyDescent="0.3">
      <c r="A123" s="88"/>
      <c r="B123" s="88"/>
      <c r="C123" s="88"/>
      <c r="D123" s="88"/>
      <c r="E123" s="88"/>
      <c r="F123" s="88"/>
      <c r="G123" s="88"/>
      <c r="H123" s="88"/>
      <c r="I123" s="88"/>
      <c r="U123" s="12" t="str">
        <f>IF(AB120="FH","F.3.2.1.d","F.3.2.1.b")</f>
        <v>F.3.2.1.b</v>
      </c>
      <c r="V123" s="25" t="str">
        <f>IF(AB120="FH",
IF($A$25="mm",
"Example: 25.4mm x 1.6mm round",
"Example: 1.0in x 0.065in round"),
IF($A$25="mm",
"Example: 25.4mm x 1.2mm round",
"Example: 1.0in x 0.047in round"))</f>
        <v>Example: 25.4mm x 1.2mm round</v>
      </c>
      <c r="W123" s="15"/>
      <c r="X123" s="15"/>
      <c r="Y123" s="15"/>
      <c r="Z123" s="11" t="str">
        <f>IF(AB120="FH","Size B","Size C")</f>
        <v>Size C</v>
      </c>
      <c r="AA123" s="80"/>
      <c r="AC123" s="11" t="str">
        <f>IF(AND(AB120="",AC120=""),"N/A",
IF(AA123="","BLANK","EQ"))</f>
        <v>N/A</v>
      </c>
      <c r="AE123" s="391"/>
      <c r="AF123" s="391"/>
      <c r="AG123" s="391"/>
      <c r="AH123" s="391"/>
      <c r="AI123" s="391"/>
      <c r="AJ123" s="391"/>
      <c r="AK123" s="391"/>
      <c r="AL123" s="391"/>
      <c r="AM123" s="391"/>
      <c r="AO123" s="12"/>
      <c r="AT123" s="15" t="str">
        <f>IF(AW113="N/A","",
IF(AND(AS114="Bolt Through A Tab",NOT(AU122="Welded")),"Fastener diameter &gt;= 6mm (0.236in):",""))</f>
        <v/>
      </c>
      <c r="AU123" s="16"/>
      <c r="AV123" s="35" t="str">
        <f>IF(AU120="Through Bolted",IF($A$25="mm","MPa","psi"),
IF($A$25="mm","mm","in"))</f>
        <v>mm</v>
      </c>
      <c r="AW123" s="11" t="str">
        <f>IF(OR(AS114="Wrapped",AW114="N/A",AT123=""),"N/A",
IF(AU123="","BLANK",IF(OR(AND($A$25="mm",AU123&gt;=6),AND($A$25="Inch",AU123&gt;=0.236)),"EQ","REJECT")))</f>
        <v>N/A</v>
      </c>
      <c r="AY123" s="508" t="str">
        <f>IF(COUNTIF(BG124:BG125,"BLANK"),"BLANK",IF(OR(SUMPRODUCT(--ISERROR(BG124:BG125))&gt;0,COUNTIF(BG124:BG125,"REJECT")),"REJECT",IF(COUNTIF(BG124:BG125,"CHECK"),"CHECK","EQ")))</f>
        <v>BLANK</v>
      </c>
      <c r="AZ123" s="508"/>
      <c r="BA123" s="508"/>
      <c r="BB123" s="508"/>
      <c r="BC123" s="508"/>
      <c r="BD123" s="508"/>
      <c r="BE123" s="508"/>
      <c r="BF123" s="508"/>
      <c r="BG123" s="508"/>
      <c r="BI123" s="42"/>
      <c r="BJ123" s="42"/>
      <c r="BK123" s="42"/>
      <c r="BL123" s="42"/>
      <c r="BM123" s="42"/>
      <c r="BN123" s="42"/>
      <c r="BO123" s="42"/>
      <c r="BP123" s="42"/>
      <c r="BQ123" s="42"/>
      <c r="BS123" s="12"/>
      <c r="BT123" s="15"/>
      <c r="BU123" s="15"/>
      <c r="BV123" s="15"/>
      <c r="BW123" s="15"/>
      <c r="BX123" s="15" t="s">
        <v>197</v>
      </c>
      <c r="BY123" s="27" t="str">
        <f>BO91</f>
        <v/>
      </c>
      <c r="BZ123" s="25" t="s">
        <v>131</v>
      </c>
      <c r="CA123" s="11" t="str">
        <f>IF(NOT(OR(BX110="Mounted on MHB with Brace.",AND(BX110="Wing mounted to MHB nodes.",BY111&gt;1))),"N/A",
IF(BY123="","BLANK","EQ"))</f>
        <v>N/A</v>
      </c>
      <c r="CM123" s="12"/>
      <c r="CN123" s="22"/>
      <c r="CO123" s="15"/>
      <c r="CP123" s="15"/>
      <c r="CQ123" s="15"/>
      <c r="CR123" s="15" t="str">
        <f>IF(CU119="N/A","","Billet plate shear thickness:")</f>
        <v/>
      </c>
      <c r="CS123" s="16"/>
      <c r="CT123" s="25" t="str">
        <f>IF($A$25="mm","mm","in")</f>
        <v>mm</v>
      </c>
      <c r="CU123" s="11" t="str">
        <f>IF(CU$118="N/A","N/A",
IF(CS123="","BLANK","EQ"))</f>
        <v>N/A</v>
      </c>
    </row>
    <row r="124" spans="1:99" ht="15" customHeight="1" thickBot="1" x14ac:dyDescent="0.3">
      <c r="A124" s="88"/>
      <c r="B124" s="88"/>
      <c r="C124" s="88"/>
      <c r="D124" s="88"/>
      <c r="E124" s="88"/>
      <c r="F124" s="88"/>
      <c r="G124" s="88"/>
      <c r="H124" s="88"/>
      <c r="I124" s="88"/>
      <c r="U124" s="12" t="str">
        <f>IF(AB120="FH","F.3.4.1.b","F.3.4.1.c")</f>
        <v>F.3.4.1.c</v>
      </c>
      <c r="W124" s="15"/>
      <c r="X124" s="15"/>
      <c r="Y124" s="15" t="s">
        <v>14</v>
      </c>
      <c r="Z124" s="75">
        <f>IF($A$25="mm",1.2,0.047)</f>
        <v>1.2</v>
      </c>
      <c r="AA124" s="16"/>
      <c r="AB124" s="25" t="str">
        <f>IF($A$25="mm","mm","in")</f>
        <v>mm</v>
      </c>
      <c r="AC124" s="11" t="str">
        <f>IF(AND(AB120="",AC120=""),"N/A",
IF(AA124="","BLANK",IF(AA124&lt;Z124,"REJECT","EQ")))</f>
        <v>N/A</v>
      </c>
      <c r="AE124" s="391"/>
      <c r="AF124" s="391"/>
      <c r="AG124" s="391"/>
      <c r="AH124" s="391"/>
      <c r="AI124" s="391"/>
      <c r="AJ124" s="391"/>
      <c r="AK124" s="391"/>
      <c r="AL124" s="391"/>
      <c r="AM124" s="391"/>
      <c r="AO124" s="12"/>
      <c r="AT124" s="15" t="str">
        <f>IF(AW113="N/A","",
IF(AND(AS114="Bolt Through A Tab",NOT(AU122="Welded")),"Number Of Fasteners &gt;=2:",""))</f>
        <v/>
      </c>
      <c r="AU124" s="79"/>
      <c r="AV124" s="25" t="str">
        <f>IF($A$25="mm","mm","in")</f>
        <v>mm</v>
      </c>
      <c r="AW124" s="11" t="str">
        <f>IF(OR(AS114="Wrapped",AW112="N/A",AT124=""),"N/A",
IF(AU124="","BLANK",IF(AU124&gt;=2,"EQ","REJECT")))</f>
        <v>N/A</v>
      </c>
      <c r="AY124" s="12" t="s">
        <v>277</v>
      </c>
      <c r="BA124" s="15"/>
      <c r="BB124" s="15"/>
      <c r="BC124" s="15"/>
      <c r="BD124" s="15" t="s">
        <v>374</v>
      </c>
      <c r="BE124" s="80"/>
      <c r="BG124" s="11" t="str">
        <f>IF(BE124="","BLANK",IF(AND(BE124="Vertical",NOT(BE125=0)),"REJECT","EQ"))</f>
        <v>BLANK</v>
      </c>
      <c r="BI124" s="42"/>
      <c r="BJ124" s="42"/>
      <c r="BK124" s="42"/>
      <c r="BL124" s="42"/>
      <c r="BM124" s="42"/>
      <c r="BN124" s="42"/>
      <c r="BO124" s="42"/>
      <c r="BP124" s="42"/>
      <c r="BQ124" s="42"/>
      <c r="BT124" s="15"/>
      <c r="BU124" s="15"/>
      <c r="BV124" s="15"/>
      <c r="BX124" s="15" t="s">
        <v>199</v>
      </c>
      <c r="BY124" s="16"/>
      <c r="BZ124" s="25" t="str">
        <f>IF($A$25="mm","mm","in")</f>
        <v>mm</v>
      </c>
      <c r="CA124" s="11" t="str">
        <f>IF(NOT(OR(BX110="Mounted on MHB with Brace.",AND(BX110="Wing mounted to MHB nodes.",BY111&gt;1))),"N/A",
IF(BY124="","BLANK","EQ"))</f>
        <v>N/A</v>
      </c>
      <c r="CM124" s="12"/>
      <c r="CN124" s="22"/>
      <c r="CO124" s="15"/>
      <c r="CP124" s="15"/>
      <c r="CQ124" s="15"/>
      <c r="CR124" s="15" t="str">
        <f>IF(CU119="N/A","","--Pullout--Billet plate shear perimeter (normal to axis):")</f>
        <v/>
      </c>
      <c r="CS124" s="79"/>
      <c r="CT124" s="25" t="str">
        <f>IF($A$25="mm","mm","in")</f>
        <v>mm</v>
      </c>
      <c r="CU124" s="11" t="str">
        <f>IF(CU$118="N/A","N/A",
IF(CS124="","BLANK","EQ"))</f>
        <v>N/A</v>
      </c>
    </row>
    <row r="125" spans="1:99" ht="15" customHeight="1" x14ac:dyDescent="0.25">
      <c r="A125" s="88"/>
      <c r="B125" s="88"/>
      <c r="C125" s="88"/>
      <c r="D125" s="88"/>
      <c r="E125" s="88"/>
      <c r="F125" s="88"/>
      <c r="G125" s="88"/>
      <c r="H125" s="88"/>
      <c r="I125" s="88"/>
      <c r="W125" s="15"/>
      <c r="X125" s="15"/>
      <c r="Y125" s="15" t="str">
        <f>IF(AA123="Round","Outer Diameter (OD):","Square side:")</f>
        <v>Square side:</v>
      </c>
      <c r="Z125" s="75">
        <f>IF($A$25="mm",25,0.984)</f>
        <v>25</v>
      </c>
      <c r="AA125" s="16"/>
      <c r="AB125" s="25" t="str">
        <f>IF($A$25="mm","mm","in")</f>
        <v>mm</v>
      </c>
      <c r="AC125" s="11" t="str">
        <f>IF(AND(AB120="",AC120=""),"N/A",
IF(AA125="","BLANK",IF(AA125&lt;Z125,"REJECT","EQ")))</f>
        <v>N/A</v>
      </c>
      <c r="AE125" s="42"/>
      <c r="AF125" s="42"/>
      <c r="AG125" s="42"/>
      <c r="AH125" s="42"/>
      <c r="AI125" s="42"/>
      <c r="AJ125" s="42"/>
      <c r="AK125" s="42"/>
      <c r="AL125" s="42"/>
      <c r="AM125" s="42"/>
      <c r="AN125" s="11"/>
      <c r="AO125" s="12" t="str">
        <f>IF(AS114="Bolt Through A Tab","T.2.4.3.b",
IF(AU122="Threaded Insert","T.2.4.6.a",""))</f>
        <v/>
      </c>
      <c r="AP125" s="22"/>
      <c r="AQ125" s="15"/>
      <c r="AR125" s="15"/>
      <c r="AS125" s="15"/>
      <c r="AT125" s="15" t="str">
        <f>IF(AW115="N/A","",
IF(AU122="Threaded Insert","Fastener Thread Pitch (Spacing Per Thread):",
IF(AND(AS114="Bolt Through A Tab",AU122="Welded"),"Length of weld:","")))</f>
        <v/>
      </c>
      <c r="AU125" s="16"/>
      <c r="AV125" s="25" t="str">
        <f>IF($A$25="mm","mm","in")</f>
        <v>mm</v>
      </c>
      <c r="AW125" s="11" t="str">
        <f>IF(OR(AS114="Wrapped",AW114="N/A",AT125=""),"N/A",
IF(AU125="","BLANK","EQ"))</f>
        <v>N/A</v>
      </c>
      <c r="BA125" s="15"/>
      <c r="BB125" s="15"/>
      <c r="BC125" s="15"/>
      <c r="BD125" s="15" t="s">
        <v>254</v>
      </c>
      <c r="BE125" s="79"/>
      <c r="BF125" s="25" t="s">
        <v>16</v>
      </c>
      <c r="BG125" s="11" t="str">
        <f>IF(BE125="","BLANK",IF(ABS(BE125)&lt;=10,"EQ","REJECT"))</f>
        <v>BLANK</v>
      </c>
      <c r="BI125" s="42"/>
      <c r="BJ125" s="42"/>
      <c r="BK125" s="42"/>
      <c r="BL125" s="42"/>
      <c r="BM125" s="42"/>
      <c r="BN125" s="42"/>
      <c r="BO125" s="42"/>
      <c r="BP125" s="42"/>
      <c r="BQ125" s="42"/>
      <c r="BT125" s="15"/>
      <c r="BU125" s="15"/>
      <c r="BV125" s="15"/>
      <c r="BX125" s="15" t="s">
        <v>403</v>
      </c>
      <c r="BY125" s="16"/>
      <c r="BZ125" s="25" t="str">
        <f>IF($A$25="mm","mm","in")</f>
        <v>mm</v>
      </c>
      <c r="CA125" s="11" t="str">
        <f>IF(NOT(OR(BX110="Mounted on MHB with Brace.",AND(BX110="Wing mounted to MHB nodes.",BY111&gt;1))),"N/A",
IF(OR(BY124="",BY125=""),"BLANK",IF(BY125&gt;BY124,"REJECT","EQ")))</f>
        <v>N/A</v>
      </c>
      <c r="CM125" s="12"/>
      <c r="CN125" s="22"/>
      <c r="CO125" s="15"/>
      <c r="CP125" s="15"/>
      <c r="CQ125" s="15"/>
      <c r="CR125" s="15" t="str">
        <f>IF(CU119="N/A","","--Tearout--Minimum - Fastener spacing, edge, or corner (Billet Plate):")</f>
        <v/>
      </c>
      <c r="CS125" s="79"/>
      <c r="CT125" s="25" t="str">
        <f>IF($A$25="mm","mm","in")</f>
        <v>mm</v>
      </c>
      <c r="CU125" s="11" t="str">
        <f>IF(CU$118="N/A","N/A",
IF(CS125="","BLANK","EQ"))</f>
        <v>N/A</v>
      </c>
    </row>
    <row r="126" spans="1:99" ht="15" customHeight="1" thickBot="1" x14ac:dyDescent="0.3">
      <c r="A126" s="88"/>
      <c r="B126" s="88"/>
      <c r="C126" s="88"/>
      <c r="D126" s="88"/>
      <c r="E126" s="88"/>
      <c r="F126" s="88"/>
      <c r="G126" s="88"/>
      <c r="H126" s="88"/>
      <c r="I126" s="88"/>
      <c r="W126" s="15"/>
      <c r="X126" s="15"/>
      <c r="Y126" s="15" t="s">
        <v>14</v>
      </c>
      <c r="Z126" s="28">
        <v>1.2</v>
      </c>
      <c r="AA126" s="11" t="str">
        <f>IF(AA124="","",IF($A$25="mm",AA124,ROUND(AA124*25.4,1)))</f>
        <v/>
      </c>
      <c r="AB126" s="25" t="s">
        <v>127</v>
      </c>
      <c r="AC126" s="11" t="str">
        <f>IF(AND(AB120="",AC120=""),"N/A",
IF(AA126="","BLANK",IF(AA126&lt;Z126,"REJECT","EQ")))</f>
        <v>N/A</v>
      </c>
      <c r="AE126" s="42"/>
      <c r="AF126" s="42"/>
      <c r="AG126" s="42"/>
      <c r="AH126" s="42"/>
      <c r="AI126" s="42"/>
      <c r="AJ126" s="42"/>
      <c r="AK126" s="42"/>
      <c r="AL126" s="42"/>
      <c r="AM126" s="42"/>
      <c r="AN126" s="11"/>
      <c r="AO126" s="12" t="str">
        <f>IF(AU122="Threaded Insert",AU126/AU125,"")</f>
        <v/>
      </c>
      <c r="AP126" s="22"/>
      <c r="AQ126" s="15"/>
      <c r="AR126" s="15"/>
      <c r="AS126" s="15"/>
      <c r="AT126" s="15" t="str">
        <f>IF(AW115="N/A","",
IF(AU122="Threaded Insert","--Pullout-- Fastener threads engaged, depth:",""))</f>
        <v/>
      </c>
      <c r="AU126" s="79"/>
      <c r="AV126" s="25" t="str">
        <f>IF($A$25="mm","mm","in")</f>
        <v>mm</v>
      </c>
      <c r="AW126" s="11" t="str">
        <f>IF(OR(AS114="Wrapped",AW114="N/A",AT126=""),"N/A",
IF(AU126="","BLANK",
IF(AU122="Threaded Insert",IF(AO126&lt;10,"REJECT","EQ"),
"EQ")))</f>
        <v>N/A</v>
      </c>
      <c r="AY126" s="12" t="s">
        <v>150</v>
      </c>
      <c r="BA126" s="12"/>
      <c r="BB126" s="12"/>
      <c r="BC126" s="12" t="str">
        <f>IF(BE125=0,"Main Hoop Braces may run forward or rearward.",IF(BE124="Forward","Main Hoop requires braces that run forward.","Main Hoop requires braces that run rearward."))</f>
        <v>Main Hoop Braces may run forward or rearward.</v>
      </c>
      <c r="BD126" s="12"/>
      <c r="BE126" s="12"/>
      <c r="BF126" s="12"/>
      <c r="BG126" s="11"/>
      <c r="BI126" s="42"/>
      <c r="BJ126" s="42"/>
      <c r="BK126" s="42"/>
      <c r="BL126" s="42"/>
      <c r="BM126" s="42"/>
      <c r="BN126" s="42"/>
      <c r="BO126" s="42"/>
      <c r="BP126" s="42"/>
      <c r="BQ126" s="42"/>
      <c r="BT126" s="15"/>
      <c r="BU126" s="15"/>
      <c r="BV126" s="15"/>
      <c r="BX126" s="32" t="s">
        <v>460</v>
      </c>
      <c r="BY126" s="27" t="str">
        <f>IF(OR(BY123="",BY124="",BY125=""),"",IF(BY125=0,"N/A",
(BY121*BY123*IF($A$25="mm",1/(10^12),1/(25.4^4)))/
(IF($A$25="mm",1/10^6,1)*(BY122/2)*BY125*((BY124-BY125)^2)/(BY124^2))))</f>
        <v/>
      </c>
      <c r="BZ126" s="25" t="str">
        <f>IF($A$25="mm","N","lbs")</f>
        <v>N</v>
      </c>
      <c r="CA126" s="11" t="str">
        <f>IF(NOT(OR(BX110="Mounted on MHB with Brace.",AND(BX110="Wing mounted to MHB nodes.",BY111&gt;1))),"N/A",
IF(BY126="","BLANK","EQ"))</f>
        <v>N/A</v>
      </c>
      <c r="CM126" s="12"/>
      <c r="CN126" s="22"/>
      <c r="CO126" s="15"/>
      <c r="CP126" s="15"/>
      <c r="CQ126" s="15"/>
      <c r="CR126" s="15" t="str">
        <f>IF(CU119="N/A","","Plate pullout 0.577*UTS*thickness*perimeter &gt;= Test Load:")</f>
        <v/>
      </c>
      <c r="CS126" s="26">
        <f>0.577*CS104*CS123*CS124*IF($A$25="mm",1/10^6,1)</f>
        <v>0</v>
      </c>
      <c r="CT126" s="84" t="e">
        <f>CS126/CS$119</f>
        <v>#DIV/0!</v>
      </c>
      <c r="CU126" s="11" t="str">
        <f>IF(CU$118="N/A","N/A",IF(CT126&lt;1,"REJECT","EQ"))</f>
        <v>N/A</v>
      </c>
    </row>
    <row r="127" spans="1:99" ht="15" customHeight="1" thickBot="1" x14ac:dyDescent="0.3">
      <c r="A127" s="88"/>
      <c r="B127" s="88"/>
      <c r="C127" s="88"/>
      <c r="D127" s="88"/>
      <c r="E127" s="88"/>
      <c r="F127" s="88"/>
      <c r="G127" s="88"/>
      <c r="H127" s="88"/>
      <c r="I127" s="88"/>
      <c r="W127" s="15"/>
      <c r="X127" s="15"/>
      <c r="Y127" s="15" t="str">
        <f>IF(AA123="Round","Outer Diameter (OD):","Square side:")</f>
        <v>Square side:</v>
      </c>
      <c r="Z127" s="28">
        <v>25</v>
      </c>
      <c r="AA127" s="11" t="str">
        <f>IF(AA125="","",IF($A$25="mm",AA125,ROUND(AA125*25.4,1)))</f>
        <v/>
      </c>
      <c r="AB127" s="25" t="s">
        <v>127</v>
      </c>
      <c r="AC127" s="11" t="str">
        <f>IF(AND(AB120="",AC120=""),"N/A",
IF(AA127="","BLANK",IF(AA127&lt;Z127,"REJECT","EQ")))</f>
        <v>N/A</v>
      </c>
      <c r="AE127" s="42"/>
      <c r="AF127" s="42"/>
      <c r="AG127" s="42"/>
      <c r="AH127" s="42"/>
      <c r="AI127" s="42"/>
      <c r="AJ127" s="42"/>
      <c r="AK127" s="42"/>
      <c r="AL127" s="42"/>
      <c r="AM127" s="42"/>
      <c r="AN127" s="11"/>
      <c r="AO127" s="12"/>
      <c r="AP127" s="22"/>
      <c r="AQ127" s="15"/>
      <c r="AR127" s="15"/>
      <c r="AS127" s="15"/>
      <c r="AT127" s="104" t="str">
        <f>IF(AW115="N/A","",
IF(AU122="Threaded Insert","Thread pullout 0.577*pi*minor_dia*depth*F.3.4.2.b_UTS:",
IF(AND(AS114="Bolt Through A Tab",AU122="Welded"),"Parabolic shear 0.577*UTS*2*area/3 &gt;= Test Load:","")))</f>
        <v/>
      </c>
      <c r="AU127" s="27">
        <f>IF(AW115="N/A",0,
IF(AU122="Threaded Insert",0.577*PI()*AU116*AU126*IF($A$25="mm",300000000*(1/10^6),43500),
IF(AND(AS114="Bolt Through A Tab",AU122="Welded"),0.577*IF($A$25="mm",300000000*(1/10^6),43500)*2*AU125*AU119/3,0)))</f>
        <v>0</v>
      </c>
      <c r="AV127" s="84">
        <f>AU127/AU115</f>
        <v>0</v>
      </c>
      <c r="AW127" s="11" t="str">
        <f>IF(OR(AW115="N/A",AS114="Wrapped",AT127=""),"N/A",
IF(AU127="","BLANK",IF(AV127&lt;1,"REJECT","EQ")))</f>
        <v>N/A</v>
      </c>
      <c r="BI127" s="42"/>
      <c r="BJ127" s="42"/>
      <c r="BK127" s="42"/>
      <c r="BL127" s="42"/>
      <c r="BM127" s="42"/>
      <c r="BN127" s="42"/>
      <c r="BO127" s="42"/>
      <c r="BP127" s="42"/>
      <c r="BQ127" s="42"/>
      <c r="BS127" s="11"/>
      <c r="BU127" s="32"/>
      <c r="BV127" s="32" t="s">
        <v>378</v>
      </c>
      <c r="BW127" s="519"/>
      <c r="BX127" s="520"/>
      <c r="BY127" s="520"/>
      <c r="BZ127" s="521"/>
      <c r="CA127" s="11" t="str">
        <f>IF(NOT(OR(BX110="Mounted on MHB with Brace.",AND(BX110="Wing mounted to MHB nodes.",BY111&gt;1))),"N/A",
IF(BW127="","BLANK","EQ"))</f>
        <v>N/A</v>
      </c>
      <c r="CM127" s="12"/>
      <c r="CN127" s="22"/>
      <c r="CO127" s="15"/>
      <c r="CP127" s="15"/>
      <c r="CQ127" s="15"/>
      <c r="CR127" s="104" t="str">
        <f>IF(CU119="N/A","","Plate tearout 2*0.577*UTS*thickness*edge distance &gt;= Test Load:")</f>
        <v/>
      </c>
      <c r="CS127" s="26">
        <f>2*0.577*CS104*CS123*CS125*IF($A$25="mm",1/10^6,1)</f>
        <v>0</v>
      </c>
      <c r="CT127" s="84" t="e">
        <f>CS127/CS$119</f>
        <v>#DIV/0!</v>
      </c>
      <c r="CU127" s="11" t="str">
        <f>IF(CU$118="N/A","N/A",IF(CT127&lt;1,"REJECT","EQ"))</f>
        <v>N/A</v>
      </c>
    </row>
    <row r="128" spans="1:99" ht="15" customHeight="1" thickBot="1" x14ac:dyDescent="0.3">
      <c r="A128" s="88"/>
      <c r="B128" s="88"/>
      <c r="C128" s="88"/>
      <c r="D128" s="88"/>
      <c r="E128" s="88"/>
      <c r="F128" s="88"/>
      <c r="G128" s="88"/>
      <c r="H128" s="88"/>
      <c r="I128" s="88"/>
      <c r="V128" s="15"/>
      <c r="W128" s="15"/>
      <c r="X128" s="15"/>
      <c r="Y128" s="15" t="s">
        <v>132</v>
      </c>
      <c r="Z128" s="11">
        <f>IF(Z123="Size C",91,114)</f>
        <v>91</v>
      </c>
      <c r="AA128" s="11" t="str">
        <f>IF(OR(AA124="",AA125=""),"",
IF(AA123="Round",
ROUND(PI()*((AA127/2)^2-((AA127-2*AA126)/2)^2),0),
ROUND(AA127^2-(AA127-2*AA126)^2,0)))</f>
        <v/>
      </c>
      <c r="AB128" s="25" t="s">
        <v>130</v>
      </c>
      <c r="AC128" s="11" t="str">
        <f>IF(AND(AB120="",AC120=""),"N/A",
IF(AA128="","BLANK",IF(AA128&lt;Z128,"REJECT","EQ")))</f>
        <v>N/A</v>
      </c>
      <c r="AE128" s="42"/>
      <c r="AF128" s="42"/>
      <c r="AG128" s="42"/>
      <c r="AH128" s="42"/>
      <c r="AI128" s="42"/>
      <c r="AJ128" s="42"/>
      <c r="AK128" s="42"/>
      <c r="AL128" s="42"/>
      <c r="AM128" s="42"/>
      <c r="AN128" s="11"/>
      <c r="AS128" s="12" t="str">
        <f>IF(AW114="N/A","",
IF(AS114="Wrapped","Show shaft collars or welded steel loops, required for lateral constraint and abrasion protection.",
IF(AS114="Eyebolt Through Welded Insert","Welded Inserts required. See T.2.4.6 for use of belt as part of positive locking.",
IF(AS114="Bolt Through Welded Insert","Welded Inserts required.",
IF(AU122="Welded","Bracket/tab to tube welding must be on both sides of the bracket/tab.","At least 2x 6mm critical fasteners, Welded Inserts, and external Positive Locking required.")))))</f>
        <v>At least 2x 6mm critical fasteners, Welded Inserts, and external Positive Locking required.</v>
      </c>
      <c r="AU128" s="35"/>
      <c r="AY128" s="508" t="str">
        <f>IF(COUNTIF(BG129:BG130,"BLANK"),"BLANK",IF(OR(SUMPRODUCT(--ISERROR(BG129:BG130))&gt;0,COUNTIF(BG129:BG130,"REJECT")),"REJECT",IF(COUNTIF(BG129:BG130,"CHECK"),"CHECK","EQ")))</f>
        <v>BLANK</v>
      </c>
      <c r="AZ128" s="508"/>
      <c r="BA128" s="508"/>
      <c r="BB128" s="508"/>
      <c r="BC128" s="508"/>
      <c r="BD128" s="508"/>
      <c r="BE128" s="508"/>
      <c r="BF128" s="508"/>
      <c r="BG128" s="508"/>
      <c r="BI128" s="42"/>
      <c r="BJ128" s="42"/>
      <c r="BK128" s="42"/>
      <c r="BL128" s="42"/>
      <c r="BM128" s="42"/>
      <c r="BN128" s="42"/>
      <c r="BO128" s="42"/>
      <c r="BP128" s="42"/>
      <c r="BQ128" s="42"/>
      <c r="BS128" s="15" t="str">
        <f>IF(BW127="Fastener Shear Dialogue","Shear Diameter:","")</f>
        <v/>
      </c>
      <c r="BT128" s="16"/>
      <c r="BU128" s="25" t="str">
        <f>IF(BW127="Fastner Shear Dialogue",IF($A$25="mm","mm","in"),"")</f>
        <v/>
      </c>
      <c r="BW128" s="12"/>
      <c r="BX128" s="15" t="str">
        <f>IF(BW127="Front Wing Physically Tested Without IA","Tested failure force:",
IF(BW127="Fastener Shear Dialogue","Fastener UTS (Screenshot):",
IF(BW127="Wing Support Hand Calc","Failure force for one mount:","")))</f>
        <v/>
      </c>
      <c r="BY128" s="79"/>
      <c r="BZ128" s="25" t="str">
        <f>IF(BW127="Fastener Shear Dialogue",IF($A$25="mm","MPa","psi"),IF($A$25="mm","N","lbs"))</f>
        <v>N</v>
      </c>
      <c r="CA128" s="11" t="str">
        <f>IF(NOT(OR(BX110="Mounted on MHB with Brace.",AND(BX110="Wing mounted to MHB nodes.",BY111&gt;1))),"N/A",
IF(OR(BT128="",BY128=""),"BLANK","EQ"))</f>
        <v>N/A</v>
      </c>
      <c r="CM128" s="12"/>
      <c r="CN128" s="22"/>
      <c r="CO128" s="15"/>
      <c r="CP128" s="15"/>
      <c r="CQ128" s="15"/>
      <c r="CR128" s="15" t="str">
        <f>IF(CU119="N/A","","Chassis shear thickness:")</f>
        <v/>
      </c>
      <c r="CS128" s="16"/>
      <c r="CT128" s="25" t="str">
        <f>IF($A$25="mm","mm","in")</f>
        <v>mm</v>
      </c>
      <c r="CU128" s="11" t="str">
        <f>IF(OR(CU$118="N/A",CP55="Composite",CH93="Composite"),"N/A",
IF(CS128="","BLANK","EQ"))</f>
        <v>N/A</v>
      </c>
    </row>
    <row r="129" spans="1:99" ht="15" customHeight="1" thickBot="1" x14ac:dyDescent="0.3">
      <c r="A129" s="88"/>
      <c r="B129" s="88"/>
      <c r="C129" s="88"/>
      <c r="D129" s="88"/>
      <c r="E129" s="88"/>
      <c r="F129" s="88"/>
      <c r="G129" s="88"/>
      <c r="H129" s="88"/>
      <c r="I129" s="88"/>
      <c r="V129" s="15"/>
      <c r="W129" s="15"/>
      <c r="X129" s="15"/>
      <c r="Y129" s="15" t="s">
        <v>133</v>
      </c>
      <c r="Z129" s="11">
        <f>IF(Z123="Size C",6695,8509)</f>
        <v>6695</v>
      </c>
      <c r="AA129" s="11" t="str">
        <f>IF(OR(AA124="",AA125=""),"",
IF(AA123="Round",
ROUND((PI()/4)*((AA127/2)^4-((AA127-2*AA126)/2)^4),0),
ROUND((AA127^4-(AA127-2*AA126)^4)/12,0)))</f>
        <v/>
      </c>
      <c r="AB129" s="25" t="s">
        <v>131</v>
      </c>
      <c r="AC129" s="11" t="str">
        <f>IF(AND(AB120="",AC120=""),"N/A",
IF(AA129="","BLANK",IF(AA129&lt;Z129,"REJECT","EQ")))</f>
        <v>N/A</v>
      </c>
      <c r="AE129" s="42"/>
      <c r="AF129" s="42"/>
      <c r="AG129" s="42"/>
      <c r="AH129" s="42"/>
      <c r="AI129" s="42"/>
      <c r="AJ129" s="42"/>
      <c r="AK129" s="42"/>
      <c r="AL129" s="42"/>
      <c r="AM129" s="42"/>
      <c r="AN129" s="11"/>
      <c r="AS129" s="12" t="str">
        <f>IF(AW114="N/A","",
IF(AS114="Wrapped", "Wrap must be on a straight Size B tube connecting both lower SIS, above floor pan.",
IF(AS114="Bolt Through A Tab","Do not clip around a bolt between two tabs.","")))</f>
        <v/>
      </c>
      <c r="AU129" s="35"/>
      <c r="AY129" s="12" t="s">
        <v>278</v>
      </c>
      <c r="BA129" s="15"/>
      <c r="BB129" s="15"/>
      <c r="BC129" s="15"/>
      <c r="BD129" s="15" t="s">
        <v>375</v>
      </c>
      <c r="BE129" s="80"/>
      <c r="BG129" s="11" t="str">
        <f>IF(BE129="","BLANK",IF(AND(BE129="Vertical",NOT(BE130=0)),"REJECT","EQ"))</f>
        <v>BLANK</v>
      </c>
      <c r="BI129" s="42"/>
      <c r="BJ129" s="42"/>
      <c r="BK129" s="42"/>
      <c r="BL129" s="42"/>
      <c r="BM129" s="42"/>
      <c r="BN129" s="42"/>
      <c r="BO129" s="42"/>
      <c r="BP129" s="42"/>
      <c r="BQ129" s="42"/>
      <c r="BS129" s="11"/>
      <c r="BT129" s="32"/>
      <c r="BU129" s="32"/>
      <c r="BV129" s="32"/>
      <c r="BW129" s="12"/>
      <c r="BX129" s="15" t="str">
        <f>IF(BW127="Front Wing Physically Tested Without IA","Which column has the front wing force data?",
IF(BW127="Fastener Shear Dialogue",IF(BX110="Wing mounted to MHB nodes.", "Fasteners on one side - 1 ((n-1)*2 for double shear):","Fasteners on one side (n*2 for double shear):"),
IF(BW127="Wing Support Hand Calc","Number of wing to chassis mounts:","")))</f>
        <v/>
      </c>
      <c r="BY129" s="16"/>
      <c r="BZ129" s="12"/>
      <c r="CA129" s="11" t="str">
        <f>IF(NOT(OR(BX110="Mounted on MHB with Brace.",AND(BX110="Wing mounted to MHB nodes.",BY111&gt;1))),"N/A",
IF(BY128="","BLANK","EQ"))</f>
        <v>N/A</v>
      </c>
      <c r="CM129" s="12"/>
      <c r="CN129" s="22"/>
      <c r="CO129" s="15"/>
      <c r="CP129" s="15"/>
      <c r="CQ129" s="15"/>
      <c r="CR129" s="104" t="str">
        <f>IF(CU119="N/A","","--Pullout--Chassis shear perimeter (normal to axis):")</f>
        <v/>
      </c>
      <c r="CS129" s="79"/>
      <c r="CT129" s="25" t="str">
        <f>IF($A$25="mm","mm","in")</f>
        <v>mm</v>
      </c>
      <c r="CU129" s="11" t="str">
        <f>IF(OR(CU$118="N/A",CP55="Composite",CH93="Composite"),"N/A",
IF(CS129="","BLANK","EQ"))</f>
        <v>N/A</v>
      </c>
    </row>
    <row r="130" spans="1:99" ht="15" customHeight="1" x14ac:dyDescent="0.25">
      <c r="A130" s="88"/>
      <c r="B130" s="88"/>
      <c r="C130" s="88"/>
      <c r="D130" s="88"/>
      <c r="E130" s="88"/>
      <c r="F130" s="88"/>
      <c r="G130" s="88"/>
      <c r="H130" s="88"/>
      <c r="I130" s="88"/>
      <c r="U130" s="12"/>
      <c r="V130" s="35"/>
      <c r="AE130" s="42"/>
      <c r="AF130" s="42"/>
      <c r="AG130" s="42"/>
      <c r="AH130" s="42"/>
      <c r="AI130" s="42"/>
      <c r="AJ130" s="42"/>
      <c r="AK130" s="42"/>
      <c r="AL130" s="42"/>
      <c r="AM130" s="42"/>
      <c r="AN130" s="11"/>
      <c r="AO130" s="42"/>
      <c r="AP130" s="42"/>
      <c r="AQ130" s="42"/>
      <c r="AR130" s="42"/>
      <c r="AS130" s="42"/>
      <c r="AT130" s="42"/>
      <c r="AU130" s="42"/>
      <c r="AV130" s="42"/>
      <c r="AW130" s="42"/>
      <c r="AY130" s="35"/>
      <c r="BA130" s="15"/>
      <c r="BB130" s="15"/>
      <c r="BC130" s="15"/>
      <c r="BD130" s="15" t="str">
        <f>IF(NOT(BE129="Rearward"),"Main Hoop side angle from vertical below Upper SIS:","Main Hoop side angle from vertical below Upper SIS, &lt;=10:")</f>
        <v>Main Hoop side angle from vertical below Upper SIS:</v>
      </c>
      <c r="BE130" s="79"/>
      <c r="BF130" s="25" t="s">
        <v>16</v>
      </c>
      <c r="BG130" s="11" t="str">
        <f>IF(BE130="","BLANK",IF(OR(AND(BE129="FORWARD",BE130&lt;90),ABS(BE130&lt;=10)),"EQ","REJECT"))</f>
        <v>BLANK</v>
      </c>
      <c r="BT130" s="12"/>
      <c r="BU130" s="12"/>
      <c r="BV130" s="12"/>
      <c r="BX130" s="15" t="str">
        <f>IF(BW127="","",
IF(BW127="Fastener Shear Dialogue","Number_of_fasteners * 0.577 * UTS * pi * OD^2 / 4 &lt; MHB Max:","Wing support failure &lt; MHB Max:"))</f>
        <v/>
      </c>
      <c r="BY130" s="29">
        <f>IF(BW127="Fastener Shear Dialogue",BY129*0.577*BY128*PI()*(BT128^2)/4,
BY128*BY129)</f>
        <v>0</v>
      </c>
      <c r="BZ130" s="84" t="str">
        <f>IF(OR(BY126="",BW127=""),"",BY130/BY126)</f>
        <v/>
      </c>
      <c r="CA130" s="11" t="str">
        <f>IF(NOT(OR(BX110="Mounted on MHB with Brace.",AND(BX110="Wing mounted to MHB nodes.",BY111&gt;1))),"N/A",
IF(OR(BY126="",BY130=0),"BLANK",IF(BZ130&gt;1,"REJECT",IF(BZ130&gt;0.95,"CHECK","EQ"))))</f>
        <v>N/A</v>
      </c>
      <c r="CM130" s="12"/>
      <c r="CN130" s="22"/>
      <c r="CO130" s="15"/>
      <c r="CP130" s="15"/>
      <c r="CQ130" s="15"/>
      <c r="CR130" s="15" t="str">
        <f>IF(CU119="N/A","","--Tearout--Minimum - Fastener spacing, edge, or corner (Chassis):")</f>
        <v/>
      </c>
      <c r="CS130" s="79"/>
      <c r="CT130" s="25" t="str">
        <f>IF($A$25="mm","mm","in")</f>
        <v>mm</v>
      </c>
      <c r="CU130" s="11" t="str">
        <f>IF(OR(CU$118="N/A",CP55="Composite",CH93="Composite"),"N/A",
IF(CS130="","BLANK","EQ"))</f>
        <v>N/A</v>
      </c>
    </row>
    <row r="131" spans="1:99" ht="15" customHeight="1" x14ac:dyDescent="0.25">
      <c r="U131" s="12" t="s">
        <v>244</v>
      </c>
      <c r="V131" s="25" t="s">
        <v>224</v>
      </c>
      <c r="W131" s="44"/>
      <c r="X131" s="44"/>
      <c r="Y131" s="44"/>
      <c r="Z131" s="44"/>
      <c r="AA131" s="44"/>
      <c r="AB131" s="44"/>
      <c r="AC131" s="44"/>
      <c r="AE131" s="42"/>
      <c r="AF131" s="42"/>
      <c r="AG131" s="42"/>
      <c r="AH131" s="42"/>
      <c r="AI131" s="42"/>
      <c r="AJ131" s="42"/>
      <c r="AK131" s="42"/>
      <c r="AL131" s="42"/>
      <c r="AM131" s="42"/>
      <c r="AN131" s="11"/>
      <c r="AO131" s="42"/>
      <c r="AP131" s="42"/>
      <c r="AQ131" s="42"/>
      <c r="AR131" s="42"/>
      <c r="AS131" s="42"/>
      <c r="AT131" s="42"/>
      <c r="AU131" s="42"/>
      <c r="AV131" s="42"/>
      <c r="AW131" s="42"/>
      <c r="AY131" s="12"/>
      <c r="AZ131" s="12"/>
      <c r="BA131" s="12"/>
      <c r="BB131" s="12"/>
      <c r="BC131" s="12"/>
      <c r="BD131" s="12"/>
      <c r="BE131" s="12"/>
      <c r="BF131" s="12"/>
      <c r="BG131" s="11"/>
      <c r="BI131" s="12" t="s">
        <v>287</v>
      </c>
      <c r="BJ131" s="35" t="s">
        <v>345</v>
      </c>
      <c r="BU131" s="12"/>
      <c r="BV131" s="12"/>
      <c r="BW131" s="12" t="s">
        <v>396</v>
      </c>
      <c r="BX131" s="12"/>
      <c r="BY131" s="12"/>
      <c r="BZ131" s="12"/>
      <c r="CA131" s="12"/>
      <c r="CM131" s="12"/>
      <c r="CN131" s="22"/>
      <c r="CO131" s="15"/>
      <c r="CP131" s="15"/>
      <c r="CQ131" s="15"/>
      <c r="CR131" s="15" t="str">
        <f>IF(CU119="N/A","","Chassis pullout 0.577*UTS*thickness*perimeter &gt;= Test Load:")</f>
        <v/>
      </c>
      <c r="CS131" s="26">
        <f>0.577*CR104*CS128*CS129*IF($A$25="mm",1/10^6,1)</f>
        <v>0</v>
      </c>
      <c r="CT131" s="84" t="e">
        <f>CS131/CS$119</f>
        <v>#DIV/0!</v>
      </c>
      <c r="CU131" s="11" t="str">
        <f>IF(OR(CU$118="N/A",CP55="Composite",CH93="Composite"),"N/A",
IF(CT131&lt;1,"REJECT","EQ"))</f>
        <v>N/A</v>
      </c>
    </row>
    <row r="132" spans="1:99" ht="15" customHeight="1" thickBot="1" x14ac:dyDescent="0.3">
      <c r="U132" s="12" t="s">
        <v>134</v>
      </c>
      <c r="V132" s="25" t="s">
        <v>225</v>
      </c>
      <c r="W132" s="44"/>
      <c r="X132" s="44"/>
      <c r="Y132" s="44"/>
      <c r="Z132" s="44"/>
      <c r="AA132" s="44"/>
      <c r="AB132" s="44"/>
      <c r="AC132" s="44"/>
      <c r="AN132" s="11"/>
      <c r="AO132" s="42"/>
      <c r="AP132" s="42"/>
      <c r="AQ132" s="42"/>
      <c r="AR132" s="42"/>
      <c r="AS132" s="42"/>
      <c r="AT132" s="42"/>
      <c r="AU132" s="42"/>
      <c r="AV132" s="42"/>
      <c r="AW132" s="42"/>
      <c r="AY132" s="508" t="str">
        <f>IF(COUNTIF(BG133,"BLANK"),"BLANK",IF(OR(SUMPRODUCT(--ISERROR(BG133))&gt;0,COUNTIF(BG133,"REJECT")),"REJECT",IF(COUNTIF(BG133,"CHECK"),"CHECK","EQ")))</f>
        <v>BLANK</v>
      </c>
      <c r="AZ132" s="508"/>
      <c r="BA132" s="508"/>
      <c r="BB132" s="508"/>
      <c r="BC132" s="508"/>
      <c r="BD132" s="508"/>
      <c r="BE132" s="508"/>
      <c r="BF132" s="508"/>
      <c r="BG132" s="508"/>
      <c r="BS132" s="508" t="str" cm="1">
        <f t="array" ref="BS132">IF(COUNTIF(CA133:CA135,"BLANK"),"BLANK",IF(OR(SUMPRODUCT(--ISERROR(CA133:CA135))&gt;0,COUNTIF(CA133:CA135,"REJECT")),"REJECT",IF(COUNTIF(CA133:CA135,"CHECK"),"CHECK","EQ")))</f>
        <v>BLANK</v>
      </c>
      <c r="BT132" s="508"/>
      <c r="BU132" s="508"/>
      <c r="BV132" s="508"/>
      <c r="BW132" s="508"/>
      <c r="BX132" s="508"/>
      <c r="BY132" s="508"/>
      <c r="BZ132" s="508"/>
      <c r="CA132" s="508"/>
      <c r="CM132" s="12"/>
      <c r="CN132" s="22"/>
      <c r="CO132" s="15"/>
      <c r="CP132" s="15"/>
      <c r="CQ132" s="15"/>
      <c r="CR132" s="104" t="str">
        <f>IF(CU119="N/A","","Chassis tearout 2*0.577*UTS*thickness*edge distance &gt;= Test Load:")</f>
        <v/>
      </c>
      <c r="CS132" s="26">
        <f>2*0.577*CR104*CS128*CS130*IF($A$25="mm",1/10^6,1)</f>
        <v>0</v>
      </c>
      <c r="CT132" s="84" t="e">
        <f>CS132/CS119</f>
        <v>#DIV/0!</v>
      </c>
      <c r="CU132" s="11" t="str">
        <f>IF(OR(CU$118="N/A",CP55="Composite",CH93="Composite"),"N/A",
IF(CT132&lt;1,"REJECT","EQ"))</f>
        <v>N/A</v>
      </c>
    </row>
    <row r="133" spans="1:99" ht="15" customHeight="1" thickBot="1" x14ac:dyDescent="0.3">
      <c r="U133" s="44"/>
      <c r="V133" s="44"/>
      <c r="W133" s="44"/>
      <c r="X133" s="44"/>
      <c r="Y133" s="44"/>
      <c r="Z133" s="44"/>
      <c r="AA133" s="44"/>
      <c r="AB133" s="44"/>
      <c r="AC133" s="44"/>
      <c r="AE133" s="421" t="s">
        <v>1407</v>
      </c>
      <c r="AF133" s="249"/>
      <c r="AG133" s="249"/>
      <c r="AH133" s="249"/>
      <c r="AI133" s="249"/>
      <c r="AJ133" s="249"/>
      <c r="AK133" s="249"/>
      <c r="AL133" s="249"/>
      <c r="AM133" s="202"/>
      <c r="AN133" s="11"/>
      <c r="AO133" s="42"/>
      <c r="AP133" s="42"/>
      <c r="AQ133" s="42"/>
      <c r="AR133" s="42"/>
      <c r="AS133" s="42"/>
      <c r="AT133" s="42"/>
      <c r="AU133" s="42"/>
      <c r="AV133" s="42"/>
      <c r="AW133" s="42"/>
      <c r="AY133" s="12" t="s">
        <v>151</v>
      </c>
      <c r="BA133" s="15"/>
      <c r="BB133" s="15"/>
      <c r="BC133" s="15"/>
      <c r="BD133" s="15" t="s">
        <v>255</v>
      </c>
      <c r="BE133" s="16"/>
      <c r="BF133" s="25" t="str">
        <f>IF($A$25="mm","mm","in")</f>
        <v>mm</v>
      </c>
      <c r="BG133" s="11" t="str">
        <f>IF(BE133="","BLANK",IF(OR(AND($A$25="mm",BE133&gt;=380),AND($A$25="Inch",BE133&gt;=15)),"EQ","REJECT"))</f>
        <v>BLANK</v>
      </c>
      <c r="BI133" s="518" t="s">
        <v>112</v>
      </c>
      <c r="BJ133" s="35" t="s">
        <v>346</v>
      </c>
      <c r="BT133" s="12"/>
      <c r="BU133" s="12"/>
      <c r="BV133" s="12"/>
      <c r="BW133" s="12"/>
      <c r="BX133" s="15" t="s">
        <v>353</v>
      </c>
      <c r="BY133" s="103"/>
      <c r="BZ133" s="12"/>
      <c r="CA133" s="11" t="str">
        <f>IF(BY133="","BLANK","EQ")</f>
        <v>BLANK</v>
      </c>
      <c r="CQ133" s="12"/>
      <c r="CR133" s="15"/>
      <c r="CS133" s="11"/>
      <c r="CT133" s="11"/>
      <c r="CU133" s="11"/>
    </row>
    <row r="134" spans="1:99" ht="15" customHeight="1" thickBot="1" x14ac:dyDescent="0.3">
      <c r="V134" s="44"/>
      <c r="W134" s="44"/>
      <c r="X134" s="44"/>
      <c r="Y134" s="44"/>
      <c r="Z134" s="44"/>
      <c r="AA134" s="44"/>
      <c r="AB134" s="44"/>
      <c r="AC134" s="44"/>
      <c r="AE134" s="424"/>
      <c r="AF134" s="157"/>
      <c r="AG134" s="157"/>
      <c r="AH134" s="157"/>
      <c r="AI134" s="157"/>
      <c r="AJ134" s="157"/>
      <c r="AK134" s="157"/>
      <c r="AL134" s="157"/>
      <c r="AM134" s="157"/>
      <c r="AN134" s="11"/>
      <c r="AO134" s="42"/>
      <c r="AP134" s="42"/>
      <c r="AQ134" s="42"/>
      <c r="AR134" s="42"/>
      <c r="AS134" s="42"/>
      <c r="AT134" s="42"/>
      <c r="AU134" s="42"/>
      <c r="AV134" s="42"/>
      <c r="AW134" s="42"/>
      <c r="BI134" s="518"/>
      <c r="BJ134" s="25" t="s">
        <v>332</v>
      </c>
      <c r="BT134" s="12"/>
      <c r="BU134" s="12"/>
      <c r="BV134" s="12"/>
      <c r="BW134" s="12"/>
      <c r="BX134" s="15" t="s">
        <v>376</v>
      </c>
      <c r="BY134" s="80"/>
      <c r="BZ134" s="12"/>
      <c r="CA134" s="11" t="str">
        <f t="shared" ref="CA134:CA135" si="13">IF(BY134="","BLANK","EQ")</f>
        <v>BLANK</v>
      </c>
    </row>
    <row r="135" spans="1:99" ht="15" customHeight="1" thickBot="1" x14ac:dyDescent="0.3">
      <c r="U135" s="44"/>
      <c r="V135" s="44"/>
      <c r="W135" s="44"/>
      <c r="X135" s="44"/>
      <c r="Y135" s="44"/>
      <c r="Z135" s="44"/>
      <c r="AA135" s="44"/>
      <c r="AB135" s="44"/>
      <c r="AC135" s="44"/>
      <c r="AE135" s="421" t="s">
        <v>1444</v>
      </c>
      <c r="AF135" s="249"/>
      <c r="AG135" s="249"/>
      <c r="AH135" s="249"/>
      <c r="AI135" s="249"/>
      <c r="AJ135" s="249"/>
      <c r="AK135" s="249"/>
      <c r="AL135" s="249"/>
      <c r="AM135" s="202"/>
      <c r="AN135" s="11"/>
      <c r="AO135" s="42"/>
      <c r="AP135" s="42"/>
      <c r="AQ135" s="42"/>
      <c r="AR135" s="42"/>
      <c r="AS135" s="42"/>
      <c r="AT135" s="42"/>
      <c r="AU135" s="42"/>
      <c r="AV135" s="42"/>
      <c r="AW135" s="42"/>
      <c r="AY135" s="12" t="s">
        <v>158</v>
      </c>
      <c r="AZ135" s="25" t="s">
        <v>348</v>
      </c>
      <c r="BC135" s="11"/>
      <c r="BD135" s="11"/>
      <c r="BE135" s="11"/>
      <c r="BF135" s="11"/>
      <c r="BG135" s="11"/>
      <c r="BJ135" s="25" t="s">
        <v>333</v>
      </c>
      <c r="BT135" s="12"/>
      <c r="BU135" s="12"/>
      <c r="BV135" s="12"/>
      <c r="BW135" s="12"/>
      <c r="BX135" s="15" t="s">
        <v>194</v>
      </c>
      <c r="BY135" s="89"/>
      <c r="BZ135" s="12"/>
      <c r="CA135" s="11" t="str">
        <f t="shared" si="13"/>
        <v>BLANK</v>
      </c>
      <c r="CM135" s="10"/>
      <c r="CN135" s="10"/>
      <c r="CO135" s="10"/>
      <c r="CP135" s="10"/>
      <c r="CQ135" s="10"/>
      <c r="CR135" s="10"/>
      <c r="CS135" s="10"/>
      <c r="CT135" s="10"/>
      <c r="CU135" s="10"/>
    </row>
    <row r="136" spans="1:99" ht="15" customHeight="1" x14ac:dyDescent="0.25">
      <c r="U136" s="44"/>
      <c r="V136" s="44"/>
      <c r="W136" s="44"/>
      <c r="X136" s="44"/>
      <c r="Y136" s="44"/>
      <c r="Z136" s="44"/>
      <c r="AA136" s="44"/>
      <c r="AB136" s="44"/>
      <c r="AC136" s="44"/>
      <c r="AE136" s="158" t="s">
        <v>1445</v>
      </c>
      <c r="AF136" s="157"/>
      <c r="AG136" s="157"/>
      <c r="AH136" s="157"/>
      <c r="AI136" s="157"/>
      <c r="AJ136" s="157"/>
      <c r="AK136" s="157"/>
      <c r="AL136" s="157"/>
      <c r="AM136" s="156"/>
      <c r="AN136" s="11"/>
      <c r="AO136" s="42"/>
      <c r="AP136" s="42"/>
      <c r="AQ136" s="42"/>
      <c r="AR136" s="42"/>
      <c r="AS136" s="42"/>
      <c r="AT136" s="42"/>
      <c r="AU136" s="42"/>
      <c r="AV136" s="42"/>
      <c r="AW136" s="42"/>
      <c r="AY136" s="508" t="str">
        <f>IF(COUNTIF(BG137:BG139,"BLANK"),"BLANK",IF(OR(SUMPRODUCT(--ISERROR(BG137:BG139))&gt;0,COUNTIF(BG137:BG139,"REJECT")),"REJECT",IF(COUNTIF(BG137:BG139,"CHECK"),"CHECK","EQ")))</f>
        <v>BLANK</v>
      </c>
      <c r="AZ136" s="508"/>
      <c r="BA136" s="508"/>
      <c r="BB136" s="508"/>
      <c r="BC136" s="508"/>
      <c r="BD136" s="508"/>
      <c r="BE136" s="508"/>
      <c r="BF136" s="508"/>
      <c r="BG136" s="508"/>
      <c r="BJ136" s="25" t="s">
        <v>334</v>
      </c>
      <c r="BT136" s="12"/>
      <c r="BU136" s="12"/>
      <c r="BV136" s="12"/>
      <c r="BW136" s="12" t="str">
        <f>IF(OR(AS97="Eyebolt Through Welded Insert",AS97="Bolt Through Welded Insert",AU105="Threaded Insert",AU105="Through Bolted",
AS114="Eyebolt Through Welded Insert",AS114="Bolt Through Welded Insert",AU122="Threaded Insert",AU122="Through Bolted",
BC143="Eyebolt Through Welded Insert",BC143="Bolt Through Welded Insert",BE151="Threaded Insert",BE151="Through Bolted"),"Welded Inserts required by harness attachments.","")</f>
        <v/>
      </c>
      <c r="BX136" s="15"/>
      <c r="BY136" s="11"/>
      <c r="BZ136" s="12"/>
      <c r="CA136" s="11"/>
      <c r="CM136" s="10"/>
      <c r="CN136" s="10"/>
      <c r="CO136" s="10"/>
      <c r="CP136" s="10"/>
      <c r="CQ136" s="10"/>
      <c r="CR136" s="10"/>
      <c r="CS136" s="10"/>
      <c r="CT136" s="10"/>
      <c r="CU136" s="10"/>
    </row>
    <row r="137" spans="1:99" ht="15" customHeight="1" x14ac:dyDescent="0.25">
      <c r="U137" s="44"/>
      <c r="V137" s="44"/>
      <c r="W137" s="44"/>
      <c r="X137" s="44"/>
      <c r="Y137" s="44"/>
      <c r="Z137" s="44"/>
      <c r="AA137" s="44"/>
      <c r="AB137" s="44"/>
      <c r="AC137" s="44"/>
      <c r="AE137" s="170" t="s">
        <v>1446</v>
      </c>
      <c r="AF137" s="169"/>
      <c r="AG137" s="169"/>
      <c r="AH137" s="169"/>
      <c r="AI137" s="169"/>
      <c r="AJ137" s="169"/>
      <c r="AK137" s="169"/>
      <c r="AL137" s="169"/>
      <c r="AM137" s="172"/>
      <c r="AN137" s="11"/>
      <c r="AO137" s="437"/>
      <c r="AP137" s="437"/>
      <c r="AQ137" s="437"/>
      <c r="AR137" s="437"/>
      <c r="AS137" s="438" t="s">
        <v>507</v>
      </c>
      <c r="AT137" s="437"/>
      <c r="AU137" s="437"/>
      <c r="AV137" s="437"/>
      <c r="AW137" s="437"/>
      <c r="AY137" s="12" t="s">
        <v>158</v>
      </c>
      <c r="BA137" s="15"/>
      <c r="BB137" s="15"/>
      <c r="BC137" s="15"/>
      <c r="BD137" s="15" t="s">
        <v>25</v>
      </c>
      <c r="BE137" s="81"/>
      <c r="BF137" s="25" t="str">
        <f>IF($A$25="mm","mm","in")</f>
        <v>mm</v>
      </c>
      <c r="BG137" s="11" t="str">
        <f>IF(BE137="","BLANK",IF($A$25="mm",IF(BE137&gt;=75,"EQ","REJECT"),IF(BE137&gt;=3,"EQ","REJECT")))</f>
        <v>BLANK</v>
      </c>
      <c r="BS137" s="514" t="str">
        <f>IF(BY133="Yes","Fill out Bolted Member and Welded Inserts tabs",
IF(OR(BY134="Yes",BY135="Yes"),"Fill out Welded Inserts tab","AIP or EV might activate Welded Inserts tab"))</f>
        <v>AIP or EV might activate Welded Inserts tab</v>
      </c>
      <c r="BT137" s="514"/>
      <c r="BU137" s="514"/>
      <c r="BV137" s="514"/>
      <c r="BW137" s="514"/>
      <c r="BX137" s="514"/>
      <c r="BY137" s="514"/>
      <c r="BZ137" s="514"/>
      <c r="CA137" s="514"/>
      <c r="CM137" s="10"/>
      <c r="CN137" s="10"/>
      <c r="CO137" s="10"/>
      <c r="CP137" s="10"/>
      <c r="CQ137" s="10"/>
      <c r="CR137" s="10"/>
      <c r="CS137" s="10"/>
      <c r="CT137" s="10"/>
      <c r="CU137" s="10"/>
    </row>
    <row r="138" spans="1:99" ht="15" customHeight="1" x14ac:dyDescent="0.25">
      <c r="U138" s="44"/>
      <c r="V138" s="44"/>
      <c r="W138" s="44"/>
      <c r="X138" s="44"/>
      <c r="Y138" s="44"/>
      <c r="Z138" s="44"/>
      <c r="AA138" s="44"/>
      <c r="AB138" s="44"/>
      <c r="AC138" s="44"/>
      <c r="AE138" s="424"/>
      <c r="AF138" s="157"/>
      <c r="AG138" s="157"/>
      <c r="AH138" s="157"/>
      <c r="AI138" s="157"/>
      <c r="AJ138" s="157"/>
      <c r="AK138" s="157"/>
      <c r="AL138" s="157"/>
      <c r="AM138" s="157"/>
      <c r="AN138" s="11"/>
      <c r="AO138" s="437"/>
      <c r="AP138" s="437"/>
      <c r="AQ138" s="437"/>
      <c r="AR138" s="437"/>
      <c r="AS138" s="438"/>
      <c r="AT138" s="437"/>
      <c r="AU138" s="437"/>
      <c r="AV138" s="437"/>
      <c r="AW138" s="437"/>
      <c r="AY138" s="12"/>
      <c r="BA138" s="15"/>
      <c r="BB138" s="15"/>
      <c r="BC138" s="15"/>
      <c r="BD138" s="15" t="s">
        <v>26</v>
      </c>
      <c r="BE138" s="16"/>
      <c r="BF138" s="25" t="str">
        <f>IF($A$25="mm","mm","in")</f>
        <v>mm</v>
      </c>
      <c r="BG138" s="11" t="str">
        <f>IF(BE138="","BLANK",IF($A$25="mm",IF(BE138&gt;=25,"EQ","REJECT"),IF(BE138&gt;=0.984,"EQ","REJECT")))</f>
        <v>BLANK</v>
      </c>
      <c r="BI138" s="518" t="s">
        <v>335</v>
      </c>
      <c r="BJ138" s="35" t="s">
        <v>356</v>
      </c>
      <c r="BS138" s="514"/>
      <c r="BT138" s="514"/>
      <c r="BU138" s="514"/>
      <c r="BV138" s="514"/>
      <c r="BW138" s="514"/>
      <c r="BX138" s="514"/>
      <c r="BY138" s="514"/>
      <c r="BZ138" s="514"/>
      <c r="CA138" s="514"/>
      <c r="CM138" s="10"/>
      <c r="CN138" s="10"/>
      <c r="CO138" s="10"/>
      <c r="CP138" s="10"/>
      <c r="CQ138" s="10"/>
      <c r="CR138" s="10"/>
      <c r="CS138" s="10"/>
      <c r="CT138" s="10"/>
      <c r="CU138" s="10"/>
    </row>
    <row r="139" spans="1:99" ht="15" customHeight="1" x14ac:dyDescent="0.25">
      <c r="AE139" s="421" t="s">
        <v>1447</v>
      </c>
      <c r="AF139" s="249"/>
      <c r="AG139" s="249"/>
      <c r="AH139" s="249"/>
      <c r="AI139" s="249"/>
      <c r="AJ139" s="249"/>
      <c r="AK139" s="249"/>
      <c r="AL139" s="249"/>
      <c r="AM139" s="202"/>
      <c r="AN139" s="11"/>
      <c r="AO139" s="437"/>
      <c r="AP139" s="437"/>
      <c r="AQ139" s="437"/>
      <c r="AR139" s="437"/>
      <c r="AS139" s="438" t="s">
        <v>508</v>
      </c>
      <c r="AT139" s="437"/>
      <c r="AU139" s="437"/>
      <c r="AV139" s="437"/>
      <c r="AW139" s="437"/>
      <c r="BA139" s="15"/>
      <c r="BB139" s="15"/>
      <c r="BC139" s="15"/>
      <c r="BD139" s="15" t="s">
        <v>256</v>
      </c>
      <c r="BE139" s="11" t="str">
        <f>IF(OR(BE137="",BE138=""),"",BE137/BE138)</f>
        <v/>
      </c>
      <c r="BG139" s="11" t="str">
        <f>IF(OR(BE137="",BE138=""),"",IF(BE139&gt;=3,"EQ","REJECT"))</f>
        <v/>
      </c>
      <c r="BI139" s="518"/>
      <c r="BJ139" s="25" t="s">
        <v>336</v>
      </c>
      <c r="BU139" s="12"/>
      <c r="BV139" s="12"/>
      <c r="BW139" s="12"/>
      <c r="BX139" s="12"/>
      <c r="BY139" s="12"/>
      <c r="BZ139" s="12"/>
      <c r="CA139" s="12"/>
      <c r="CM139" s="10"/>
      <c r="CN139" s="10"/>
      <c r="CO139" s="10"/>
      <c r="CP139" s="10"/>
      <c r="CQ139" s="10"/>
      <c r="CR139" s="10"/>
      <c r="CS139" s="10"/>
      <c r="CT139" s="10"/>
      <c r="CU139" s="10"/>
    </row>
    <row r="140" spans="1:99" ht="15" customHeight="1" x14ac:dyDescent="0.25">
      <c r="AE140" s="158" t="s">
        <v>1448</v>
      </c>
      <c r="AF140" s="157"/>
      <c r="AG140" s="157"/>
      <c r="AH140" s="157"/>
      <c r="AI140" s="157"/>
      <c r="AJ140" s="157"/>
      <c r="AK140" s="157"/>
      <c r="AL140" s="157"/>
      <c r="AM140" s="156"/>
      <c r="AO140" s="437"/>
      <c r="AP140" s="437"/>
      <c r="AQ140" s="437"/>
      <c r="AR140" s="437"/>
      <c r="AS140" s="438"/>
      <c r="AT140" s="437"/>
      <c r="AU140" s="437"/>
      <c r="AV140" s="437"/>
      <c r="AW140" s="437"/>
      <c r="BJ140" s="25" t="s">
        <v>337</v>
      </c>
      <c r="BS140" s="514" t="str">
        <f>IF(G8="IC - Internal Combustion","IC: EV protection columns disabled","EV: Complete EV protection columns to the right")</f>
        <v>EV: Complete EV protection columns to the right</v>
      </c>
      <c r="BT140" s="514"/>
      <c r="BU140" s="514"/>
      <c r="BV140" s="514"/>
      <c r="BW140" s="514"/>
      <c r="BX140" s="514"/>
      <c r="BY140" s="514"/>
      <c r="BZ140" s="514"/>
      <c r="CA140" s="514"/>
      <c r="CM140" s="10"/>
      <c r="CN140" s="10"/>
      <c r="CO140" s="10"/>
      <c r="CP140" s="10"/>
      <c r="CQ140" s="10"/>
      <c r="CR140" s="10"/>
      <c r="CS140" s="10"/>
      <c r="CT140" s="10"/>
      <c r="CU140" s="10"/>
    </row>
    <row r="141" spans="1:99" ht="15" customHeight="1" x14ac:dyDescent="0.25">
      <c r="AE141" s="170" t="s">
        <v>1449</v>
      </c>
      <c r="AF141" s="169"/>
      <c r="AG141" s="169"/>
      <c r="AH141" s="169"/>
      <c r="AI141" s="169"/>
      <c r="AJ141" s="169"/>
      <c r="AK141" s="169"/>
      <c r="AL141" s="169"/>
      <c r="AM141" s="172"/>
      <c r="AO141" s="391"/>
      <c r="AP141" s="391"/>
      <c r="AQ141" s="391"/>
      <c r="AR141" s="391"/>
      <c r="AS141" s="392" t="s">
        <v>475</v>
      </c>
      <c r="AT141" s="391"/>
      <c r="AU141" s="391"/>
      <c r="AV141" s="391"/>
      <c r="AW141" s="391"/>
      <c r="BC141" s="12" t="s">
        <v>405</v>
      </c>
      <c r="BS141" s="514"/>
      <c r="BT141" s="514"/>
      <c r="BU141" s="514"/>
      <c r="BV141" s="514"/>
      <c r="BW141" s="514"/>
      <c r="BX141" s="514"/>
      <c r="BY141" s="514"/>
      <c r="BZ141" s="514"/>
      <c r="CA141" s="514"/>
      <c r="CM141" s="10"/>
      <c r="CN141" s="10"/>
      <c r="CO141" s="10"/>
      <c r="CP141" s="10"/>
      <c r="CQ141" s="10"/>
      <c r="CR141" s="10"/>
      <c r="CS141" s="10"/>
      <c r="CT141" s="10"/>
      <c r="CU141" s="10"/>
    </row>
    <row r="142" spans="1:99" ht="15" customHeight="1" thickBot="1" x14ac:dyDescent="0.3">
      <c r="AE142" s="158" t="s">
        <v>1450</v>
      </c>
      <c r="AF142" s="157"/>
      <c r="AG142" s="157"/>
      <c r="AH142" s="157"/>
      <c r="AI142" s="157"/>
      <c r="AJ142" s="157"/>
      <c r="AK142" s="157"/>
      <c r="AL142" s="157"/>
      <c r="AM142" s="156"/>
      <c r="AN142" s="126"/>
      <c r="AO142" s="391"/>
      <c r="AP142" s="391"/>
      <c r="AQ142" s="391"/>
      <c r="AR142" s="391"/>
      <c r="AS142" s="392"/>
      <c r="AT142" s="391"/>
      <c r="AU142" s="391"/>
      <c r="AV142" s="391"/>
      <c r="AW142" s="391"/>
      <c r="AY142" s="508" t="str" cm="1">
        <f t="array" ref="AY142">IF(COUNTIF(BG143:BG156,"BLANK"),"BLANK",IF(OR(SUMPRODUCT(--ISERROR(BG143:BG156))&gt;0,COUNTIF(BG143:BG156,"REJECT")),"REJECT",IF(COUNTIF(BG143:BG156,"CHECK"),"CHECK","EQ")))</f>
        <v>BLANK</v>
      </c>
      <c r="AZ142" s="508"/>
      <c r="BA142" s="508"/>
      <c r="BB142" s="508"/>
      <c r="BC142" s="508"/>
      <c r="BD142" s="508"/>
      <c r="BE142" s="508"/>
      <c r="BF142" s="508"/>
      <c r="BG142" s="508"/>
      <c r="BI142" s="518" t="s">
        <v>338</v>
      </c>
      <c r="BJ142" s="35" t="s">
        <v>344</v>
      </c>
      <c r="CM142" s="10"/>
      <c r="CN142" s="10"/>
      <c r="CO142" s="10"/>
      <c r="CP142" s="10"/>
      <c r="CQ142" s="10"/>
      <c r="CR142" s="10"/>
      <c r="CS142" s="10"/>
      <c r="CT142" s="10"/>
      <c r="CU142" s="10"/>
    </row>
    <row r="143" spans="1:99" ht="15" customHeight="1" thickBot="1" x14ac:dyDescent="0.3">
      <c r="AE143" s="170" t="s">
        <v>1451</v>
      </c>
      <c r="AF143" s="169"/>
      <c r="AG143" s="169"/>
      <c r="AH143" s="169"/>
      <c r="AI143" s="169"/>
      <c r="AJ143" s="169"/>
      <c r="AK143" s="169"/>
      <c r="AL143" s="169"/>
      <c r="AM143" s="172"/>
      <c r="AN143" s="126"/>
      <c r="AO143" s="391"/>
      <c r="AP143" s="391"/>
      <c r="AQ143" s="391"/>
      <c r="AR143" s="391"/>
      <c r="AS143" s="392" t="s">
        <v>474</v>
      </c>
      <c r="AT143" s="391"/>
      <c r="AU143" s="391"/>
      <c r="AV143" s="391"/>
      <c r="AW143" s="391"/>
      <c r="BB143" s="15" t="str">
        <f>IF(BG143="N/A","","Shoulder Harness Attachment:")</f>
        <v>Shoulder Harness Attachment:</v>
      </c>
      <c r="BC143" s="509"/>
      <c r="BD143" s="510"/>
      <c r="BE143" s="510"/>
      <c r="BF143" s="511"/>
      <c r="BG143" s="11" t="str">
        <f>IF(BD110="Composite","N/A",
IF(BC143="","BLANK","EQ"))</f>
        <v>BLANK</v>
      </c>
      <c r="BI143" s="518"/>
      <c r="BJ143" s="25" t="s">
        <v>339</v>
      </c>
      <c r="BS143" s="514" t="str">
        <f>IF(G8="IC - Internal Combustion","IC: EV Acc. tab disabled, complete all other tabs","EV: Complete all other tabs")</f>
        <v>EV: Complete all other tabs</v>
      </c>
      <c r="BT143" s="514"/>
      <c r="BU143" s="514"/>
      <c r="BV143" s="514"/>
      <c r="BW143" s="514"/>
      <c r="BX143" s="514"/>
      <c r="BY143" s="514"/>
      <c r="BZ143" s="514"/>
      <c r="CA143" s="514"/>
      <c r="CM143" s="10"/>
      <c r="CN143" s="10"/>
      <c r="CO143" s="10"/>
      <c r="CP143" s="10"/>
      <c r="CQ143" s="10"/>
      <c r="CR143" s="10"/>
      <c r="CS143" s="10"/>
      <c r="CT143" s="10"/>
      <c r="CU143" s="10"/>
    </row>
    <row r="144" spans="1:99" ht="15" customHeight="1" x14ac:dyDescent="0.25">
      <c r="AE144" s="158" t="s">
        <v>1452</v>
      </c>
      <c r="AF144" s="157"/>
      <c r="AG144" s="157"/>
      <c r="AH144" s="157"/>
      <c r="AI144" s="157"/>
      <c r="AJ144" s="157"/>
      <c r="AK144" s="157"/>
      <c r="AL144" s="157"/>
      <c r="AM144" s="156"/>
      <c r="AN144" s="126"/>
      <c r="AO144" s="391"/>
      <c r="AP144" s="391"/>
      <c r="AQ144" s="391"/>
      <c r="AR144" s="391"/>
      <c r="AS144" s="392"/>
      <c r="AT144" s="391"/>
      <c r="AU144" s="391"/>
      <c r="AV144" s="391"/>
      <c r="AW144" s="391"/>
      <c r="AY144" s="12" t="s">
        <v>397</v>
      </c>
      <c r="AZ144" s="15"/>
      <c r="BA144" s="11"/>
      <c r="BB144" s="11"/>
      <c r="BC144" s="11"/>
      <c r="BD144" s="15" t="str">
        <f>IF(BG144="N/A","","Harness Test Load:")</f>
        <v>Harness Test Load:</v>
      </c>
      <c r="BE144" s="11">
        <f>IF($A$25="mm",15000,3371)</f>
        <v>15000</v>
      </c>
      <c r="BF144" s="25" t="str">
        <f>IF($A$25="mm","N","lbs")</f>
        <v>N</v>
      </c>
      <c r="BG144" s="11" t="str">
        <f>IF(OR(BC143="Wrapped",BG143="N/A"),"N/A","EQ")</f>
        <v>EQ</v>
      </c>
      <c r="BJ144" s="25" t="s">
        <v>340</v>
      </c>
      <c r="BS144" s="514"/>
      <c r="BT144" s="514"/>
      <c r="BU144" s="514"/>
      <c r="BV144" s="514"/>
      <c r="BW144" s="514"/>
      <c r="BX144" s="514"/>
      <c r="BY144" s="514"/>
      <c r="BZ144" s="514"/>
      <c r="CA144" s="514"/>
      <c r="CM144" s="10"/>
      <c r="CN144" s="10"/>
      <c r="CO144" s="10"/>
      <c r="CP144" s="10"/>
      <c r="CQ144" s="10"/>
      <c r="CR144" s="10"/>
      <c r="CS144" s="10"/>
      <c r="CT144" s="10"/>
      <c r="CU144" s="10"/>
    </row>
    <row r="145" spans="1:99" ht="15" customHeight="1" x14ac:dyDescent="0.25">
      <c r="AE145" s="424"/>
      <c r="AF145" s="157"/>
      <c r="AG145" s="157"/>
      <c r="AH145" s="157"/>
      <c r="AI145" s="157"/>
      <c r="AJ145" s="157"/>
      <c r="AK145" s="157"/>
      <c r="AL145" s="157"/>
      <c r="AM145" s="157"/>
      <c r="AN145" s="126"/>
      <c r="AO145" s="391"/>
      <c r="AP145" s="391"/>
      <c r="AQ145" s="391"/>
      <c r="AR145" s="391"/>
      <c r="AS145" s="392" t="s">
        <v>401</v>
      </c>
      <c r="AT145" s="391"/>
      <c r="AU145" s="391"/>
      <c r="AV145" s="391"/>
      <c r="AW145" s="391"/>
      <c r="AY145" s="12" t="s">
        <v>1398</v>
      </c>
      <c r="AZ145" s="22"/>
      <c r="BA145" s="15"/>
      <c r="BB145" s="15"/>
      <c r="BC145" s="15"/>
      <c r="BD145" s="15" t="str">
        <f>IF(BG144="N/A","",
IF(BC143="Eyebolt Through Welded Insert","Shank OD, eyebolt from harness supplier:",
"Shank OD, unmodified harness, no thread shear:"))</f>
        <v>Shank OD, unmodified harness, no thread shear:</v>
      </c>
      <c r="BE145" s="16"/>
      <c r="BF145" s="25" t="str">
        <f>IF($A$25="mm","mm","in")</f>
        <v>mm</v>
      </c>
      <c r="BG145" s="11" t="str">
        <f>IF(BG144="N/A","N/A",
IF(BE145="","BLANK",IF($A$25="mm",IF(BE145&gt;=11.1125,"EQ","CHECK"),IF(BE145&gt;=0.4375,"EQ","CHECK"))))</f>
        <v>BLANK</v>
      </c>
      <c r="CA145" s="13"/>
      <c r="CM145" s="10"/>
      <c r="CN145" s="10"/>
      <c r="CO145" s="10"/>
      <c r="CP145" s="10"/>
      <c r="CQ145" s="10"/>
      <c r="CR145" s="10"/>
      <c r="CS145" s="10"/>
      <c r="CT145" s="10"/>
      <c r="CU145" s="10"/>
    </row>
    <row r="146" spans="1:99" ht="15" customHeight="1" x14ac:dyDescent="0.25">
      <c r="AE146" s="421" t="s">
        <v>1453</v>
      </c>
      <c r="AF146" s="249"/>
      <c r="AG146" s="249"/>
      <c r="AH146" s="249"/>
      <c r="AI146" s="249"/>
      <c r="AJ146" s="249"/>
      <c r="AK146" s="249"/>
      <c r="AL146" s="249"/>
      <c r="AM146" s="202"/>
      <c r="AN146" s="126"/>
      <c r="AO146" s="391"/>
      <c r="AP146" s="391"/>
      <c r="AQ146" s="391"/>
      <c r="AR146" s="391"/>
      <c r="AS146" s="392"/>
      <c r="AT146" s="391"/>
      <c r="AU146" s="391"/>
      <c r="AV146" s="391"/>
      <c r="AW146" s="391"/>
      <c r="AY146" s="12"/>
      <c r="BD146" s="15" t="str">
        <f>IF(OR(BG144="N/A",BC143="Eyebolt Through Welded Insert"),"","Bolt rated UTS:")</f>
        <v>Bolt rated UTS:</v>
      </c>
      <c r="BE146" s="82"/>
      <c r="BF146" s="35" t="str">
        <f>IF($A$25="mm","Pa","psi")</f>
        <v>Pa</v>
      </c>
      <c r="BG146" s="11" t="str">
        <f>IF(OR(BG144="N/A",BC143="Eyebolt Through Welded Insert"),"N/A",
IF(BE146="","BLANK","EQ"))</f>
        <v>BLANK</v>
      </c>
      <c r="BI146" s="518" t="s">
        <v>341</v>
      </c>
      <c r="BJ146" s="35" t="s">
        <v>356</v>
      </c>
      <c r="BS146" s="506" t="str">
        <f>C12</f>
        <v>BLANK</v>
      </c>
      <c r="BT146" s="506"/>
      <c r="BU146" s="506" t="s">
        <v>1338</v>
      </c>
      <c r="BV146" s="506"/>
      <c r="BW146" s="506"/>
      <c r="BX146" s="506"/>
      <c r="BY146" s="506"/>
      <c r="BZ146" s="506"/>
      <c r="CA146" s="506"/>
      <c r="CM146" s="507" t="s">
        <v>185</v>
      </c>
      <c r="CN146" s="507"/>
      <c r="CO146" s="507"/>
      <c r="CP146" s="507"/>
      <c r="CQ146" s="507"/>
      <c r="CR146" s="507"/>
      <c r="CS146" s="507"/>
      <c r="CT146" s="507"/>
      <c r="CU146" s="507"/>
    </row>
    <row r="147" spans="1:99" ht="15" customHeight="1" x14ac:dyDescent="0.25">
      <c r="AE147" s="158" t="s">
        <v>1454</v>
      </c>
      <c r="AF147" s="157"/>
      <c r="AG147" s="157"/>
      <c r="AH147" s="157"/>
      <c r="AI147" s="157"/>
      <c r="AJ147" s="157"/>
      <c r="AK147" s="157"/>
      <c r="AL147" s="157"/>
      <c r="AM147" s="156"/>
      <c r="AN147" s="126"/>
      <c r="AO147" s="391"/>
      <c r="AP147" s="391"/>
      <c r="AQ147" s="391"/>
      <c r="AR147" s="391"/>
      <c r="AS147" s="392" t="s">
        <v>433</v>
      </c>
      <c r="AT147" s="391"/>
      <c r="AU147" s="391"/>
      <c r="AV147" s="391"/>
      <c r="AW147" s="391"/>
      <c r="AY147" s="12"/>
      <c r="BD147" s="15" t="str">
        <f>IF(OR(BG144="N/A",BC143="Eyebolt Through Welded Insert"),"","Fastener shear strength 0.577*UTS*A"&amp;IF($A$25="mm"," (N)"," (lbs)")&amp;":")</f>
        <v>Fastener shear strength 0.577*UTS*A (N):</v>
      </c>
      <c r="BE147" s="27">
        <f>0.577*BE146*PI()*(BE145*IF($A$25="mm",1/1000,1)/2)^2</f>
        <v>0</v>
      </c>
      <c r="BF147" s="84">
        <f>BE147/BE144</f>
        <v>0</v>
      </c>
      <c r="BG147" s="11" t="str">
        <f>IF(OR(BG144="N/A",BC143="Eyebolt Through Welded Insert"),"N/A",
IF(BE147="","BLANK",IF(BF147&lt;1,"REJECT","EQ")))</f>
        <v>REJECT</v>
      </c>
      <c r="BI147" s="518"/>
      <c r="BJ147" s="25" t="s">
        <v>342</v>
      </c>
      <c r="BS147" s="506"/>
      <c r="BT147" s="506"/>
      <c r="BU147" s="506"/>
      <c r="BV147" s="506"/>
      <c r="BW147" s="506"/>
      <c r="BX147" s="506"/>
      <c r="BY147" s="506"/>
      <c r="BZ147" s="506"/>
      <c r="CA147" s="506"/>
      <c r="CM147" s="507"/>
      <c r="CN147" s="507"/>
      <c r="CO147" s="507"/>
      <c r="CP147" s="507"/>
      <c r="CQ147" s="507"/>
      <c r="CR147" s="507"/>
      <c r="CS147" s="507"/>
      <c r="CT147" s="507"/>
      <c r="CU147" s="507"/>
    </row>
    <row r="148" spans="1:99" ht="15" customHeight="1" x14ac:dyDescent="0.25">
      <c r="AE148" s="170" t="s">
        <v>1455</v>
      </c>
      <c r="AF148" s="169"/>
      <c r="AG148" s="169"/>
      <c r="AH148" s="169"/>
      <c r="AI148" s="169"/>
      <c r="AJ148" s="169"/>
      <c r="AK148" s="169"/>
      <c r="AL148" s="169"/>
      <c r="AM148" s="172"/>
      <c r="AN148" s="126"/>
      <c r="AO148" s="391"/>
      <c r="AP148" s="391"/>
      <c r="AQ148" s="391"/>
      <c r="AR148" s="391"/>
      <c r="AS148" s="391"/>
      <c r="AT148" s="391"/>
      <c r="AU148" s="391"/>
      <c r="AV148" s="391"/>
      <c r="AW148" s="391"/>
      <c r="AY148" s="12"/>
      <c r="BD148" s="15" t="str">
        <f>IF(BC143="Bolt Through A Tab","Thickness of one tab, &gt;= 1.6mm (0.063in) steel:","")</f>
        <v/>
      </c>
      <c r="BE148" s="16"/>
      <c r="BF148" s="25" t="str">
        <f>IF($A$25="mm","mm","in")</f>
        <v>mm</v>
      </c>
      <c r="BG148" s="11" t="str">
        <f>IF(OR(BG144="N/A",NOT(BC143="Bolt Through A Tab")),"N/A",
IF(BE148="","BLANK",IF($A$25="mm",IF(BE148&gt;=1.6,"EQ","REJECT"),IF(BE148&gt;=0.063,"EQ","REJECT"))))</f>
        <v>N/A</v>
      </c>
      <c r="BJ148" s="25" t="s">
        <v>343</v>
      </c>
      <c r="BS148" s="506" t="str">
        <f ca="1">IF(G8="IC - Internal Combustion","N/A",'F.10.1-4 Modules And Container'!A17)</f>
        <v>BLANK</v>
      </c>
      <c r="BT148" s="506"/>
      <c r="BU148" s="506" t="s">
        <v>456</v>
      </c>
      <c r="BV148" s="506"/>
      <c r="BW148" s="506"/>
      <c r="BX148" s="506"/>
      <c r="BY148" s="506"/>
      <c r="BZ148" s="506"/>
      <c r="CA148" s="506"/>
      <c r="CM148" s="507"/>
      <c r="CN148" s="507"/>
      <c r="CO148" s="507"/>
      <c r="CP148" s="507"/>
      <c r="CQ148" s="507"/>
      <c r="CR148" s="507"/>
      <c r="CS148" s="507"/>
      <c r="CT148" s="507"/>
      <c r="CU148" s="507"/>
    </row>
    <row r="149" spans="1:99" ht="15" customHeight="1" x14ac:dyDescent="0.25">
      <c r="AE149" s="158" t="s">
        <v>1456</v>
      </c>
      <c r="AF149" s="157"/>
      <c r="AG149" s="157"/>
      <c r="AH149" s="157"/>
      <c r="AI149" s="157"/>
      <c r="AJ149" s="157"/>
      <c r="AK149" s="157"/>
      <c r="AL149" s="157"/>
      <c r="AM149" s="156"/>
      <c r="AN149" s="436"/>
      <c r="AO149" s="42"/>
      <c r="AP149" s="42"/>
      <c r="AQ149" s="42"/>
      <c r="AR149" s="42"/>
      <c r="AS149" s="42"/>
      <c r="AT149" s="42"/>
      <c r="AU149" s="42"/>
      <c r="AV149" s="42"/>
      <c r="AW149" s="42"/>
      <c r="AY149" s="12"/>
      <c r="BD149" s="15" t="str">
        <f>IF(BC143="Bolt Through A Tab","Min Tearout: Fastener spacing, edge, or corner dist:","")</f>
        <v/>
      </c>
      <c r="BE149" s="16"/>
      <c r="BF149" s="25" t="str">
        <f>IF($A$25="mm","mm","in")</f>
        <v>mm</v>
      </c>
      <c r="BG149" s="11" t="str">
        <f>IF(OR(BG144="N/A",NOT(BC143="Bolt Through A Tab")),"N/A",
IF(BE149="","BLANK","EQ"))</f>
        <v>N/A</v>
      </c>
      <c r="BJ149" s="25" t="s">
        <v>347</v>
      </c>
      <c r="BS149" s="506"/>
      <c r="BT149" s="506"/>
      <c r="BU149" s="506"/>
      <c r="BV149" s="506"/>
      <c r="BW149" s="506"/>
      <c r="BX149" s="506"/>
      <c r="BY149" s="506"/>
      <c r="BZ149" s="506"/>
      <c r="CA149" s="506"/>
      <c r="CM149" s="507"/>
      <c r="CN149" s="507"/>
      <c r="CO149" s="507"/>
      <c r="CP149" s="507"/>
      <c r="CQ149" s="507"/>
      <c r="CR149" s="507"/>
      <c r="CS149" s="507"/>
      <c r="CT149" s="507"/>
      <c r="CU149" s="507"/>
    </row>
    <row r="150" spans="1:99" ht="15" customHeight="1" thickBot="1" x14ac:dyDescent="0.3">
      <c r="A150" s="35" t="s">
        <v>1338</v>
      </c>
      <c r="AN150" s="436"/>
      <c r="AO150" s="42"/>
      <c r="AP150" s="42"/>
      <c r="AQ150" s="42"/>
      <c r="AR150" s="42"/>
      <c r="AS150" s="42"/>
      <c r="AT150" s="42"/>
      <c r="AU150" s="42"/>
      <c r="AV150" s="42"/>
      <c r="AW150" s="42"/>
      <c r="AY150" s="12"/>
      <c r="BD150" s="15" t="str">
        <f>IF(BG144="N/A","",
IF(BC143="Bolt Through A Tab","2*0.577*UTS*thickness*edge distance &gt;= Test Load:",""))</f>
        <v/>
      </c>
      <c r="BE150" s="27">
        <f>2*0.577*IF($A$25="mm",300000000*(1/10^6),43500)*BE148*BE149</f>
        <v>0</v>
      </c>
      <c r="BF150" s="117">
        <f>BE150/BE144</f>
        <v>0</v>
      </c>
      <c r="BG150" s="11" t="str">
        <f>IF(OR(BG144="N/A",NOT(BC143="Bolt Through A Tab")),"N/A",
IF(BF150&gt;=1,"EQ","REJECT"))</f>
        <v>N/A</v>
      </c>
      <c r="BS150" s="506" t="str">
        <f ca="1">IF(G8="IC - Internal Combustion","N/A",'F.10.5 Battery Attachment'!A17)</f>
        <v>BLANK</v>
      </c>
      <c r="BT150" s="506"/>
      <c r="BU150" s="506" t="s">
        <v>457</v>
      </c>
      <c r="BV150" s="506"/>
      <c r="BW150" s="506"/>
      <c r="BX150" s="506"/>
      <c r="BY150" s="506"/>
      <c r="BZ150" s="506"/>
      <c r="CA150" s="506"/>
      <c r="CM150" s="10"/>
      <c r="CN150" s="10"/>
      <c r="CO150" s="10"/>
      <c r="CP150" s="10"/>
      <c r="CQ150" s="10"/>
      <c r="CR150" s="10"/>
      <c r="CS150" s="10"/>
      <c r="CT150" s="10"/>
      <c r="CU150" s="10"/>
    </row>
    <row r="151" spans="1:99" ht="15" customHeight="1" thickBot="1" x14ac:dyDescent="0.3">
      <c r="AN151" s="436"/>
      <c r="AO151" s="42"/>
      <c r="AP151" s="42"/>
      <c r="AQ151" s="42"/>
      <c r="AR151" s="42"/>
      <c r="AS151" s="42"/>
      <c r="AT151" s="42"/>
      <c r="AU151" s="42"/>
      <c r="AV151" s="42"/>
      <c r="AW151" s="42"/>
      <c r="AY151" s="12" t="str">
        <f>IF(AND(BE151="Welded",BC143="Eyebolt Through Welded Insert"),"T.2.4.5.e.","")</f>
        <v/>
      </c>
      <c r="BD151" s="15" t="str">
        <f>IF(OR(BG144="N/A"),"",IF(BC143="Bolt Through A Tab","Tab to chassis:","Eyebolt or bolt to chassis:"))</f>
        <v>Eyebolt or bolt to chassis:</v>
      </c>
      <c r="BE151" s="509"/>
      <c r="BF151" s="511"/>
      <c r="BG151" s="11" t="str">
        <f>IF(OR(BG144="N/A",BC143="Wrapped"),"N/A",
IF(BE151="","BLANK",
IF(AND(BC143="Bolt Through Welded Insert",BE151="Welded"),"REJECT","EQ")))</f>
        <v>BLANK</v>
      </c>
      <c r="BS151" s="506"/>
      <c r="BT151" s="506"/>
      <c r="BU151" s="506"/>
      <c r="BV151" s="506"/>
      <c r="BW151" s="506"/>
      <c r="BX151" s="506"/>
      <c r="BY151" s="506"/>
      <c r="BZ151" s="506"/>
      <c r="CA151" s="506"/>
      <c r="CM151" s="10"/>
      <c r="CN151" s="10"/>
      <c r="CO151" s="10"/>
      <c r="CP151" s="10"/>
      <c r="CQ151" s="10"/>
      <c r="CR151" s="10"/>
      <c r="CS151" s="10"/>
      <c r="CT151" s="10"/>
      <c r="CU151" s="10"/>
    </row>
    <row r="152" spans="1:99" ht="15" customHeight="1" x14ac:dyDescent="0.25">
      <c r="AN152" s="436"/>
      <c r="AO152" s="42"/>
      <c r="AP152" s="42"/>
      <c r="AQ152" s="42"/>
      <c r="AR152" s="42"/>
      <c r="AS152" s="42"/>
      <c r="AT152" s="42"/>
      <c r="AU152" s="42"/>
      <c r="AV152" s="42"/>
      <c r="AW152" s="42"/>
      <c r="AY152" s="12"/>
      <c r="BD152" s="15" t="str">
        <f>IF(BG142="N/A","",
IF(AND(BC143="Bolt Through A Tab",NOT(BE151="Welded")),"Fastener diameter &gt;= 6mm (0.236in):",""))</f>
        <v/>
      </c>
      <c r="BE152" s="16"/>
      <c r="BF152" s="35" t="str">
        <f>IF(BE149="Through Bolted",IF($A$25="mm","MPa","psi"),
IF($A$25="mm","mm","in"))</f>
        <v>mm</v>
      </c>
      <c r="BG152" s="11" t="str">
        <f>IF(OR(BC143="Wrapped",BG143="N/A",BD152=""),"N/A",
IF(BE152="","BLANK",IF(OR(AND($A$25="mm",BE152&gt;=6),AND($A$25="Inch",BE152&gt;=0.236)),"EQ","REJECT")))</f>
        <v>N/A</v>
      </c>
      <c r="BS152" s="506" t="str">
        <f ca="1">'F.8 Front Protection'!A17</f>
        <v>BLANK</v>
      </c>
      <c r="BT152" s="506"/>
      <c r="BU152" s="506" t="s">
        <v>258</v>
      </c>
      <c r="BV152" s="506"/>
      <c r="BW152" s="506"/>
      <c r="BX152" s="506"/>
      <c r="BY152" s="506"/>
      <c r="BZ152" s="506"/>
      <c r="CA152" s="506"/>
      <c r="CM152" s="10"/>
      <c r="CN152" s="10"/>
      <c r="CO152" s="10"/>
      <c r="CP152" s="10"/>
      <c r="CQ152" s="10"/>
      <c r="CR152" s="10"/>
      <c r="CS152" s="10"/>
      <c r="CT152" s="10"/>
      <c r="CU152" s="10"/>
    </row>
    <row r="153" spans="1:99" ht="15" customHeight="1" x14ac:dyDescent="0.25">
      <c r="AN153" s="128"/>
      <c r="AO153" s="42"/>
      <c r="AP153" s="42"/>
      <c r="AQ153" s="42"/>
      <c r="AR153" s="42"/>
      <c r="AS153" s="42"/>
      <c r="AT153" s="42"/>
      <c r="AU153" s="42"/>
      <c r="AV153" s="42"/>
      <c r="AW153" s="42"/>
      <c r="AY153" s="12"/>
      <c r="BD153" s="15" t="str">
        <f>IF(BG142="N/A","",
IF(AND(BC143="Bolt Through A Tab",NOT(BE151="Welded")),"Number Of Fasteners &gt;=2:",""))</f>
        <v/>
      </c>
      <c r="BE153" s="79"/>
      <c r="BF153" s="25" t="str">
        <f>IF($A$25="mm","mm","in")</f>
        <v>mm</v>
      </c>
      <c r="BG153" s="11" t="str">
        <f>IF(OR(BC143="Wrapped",BG141="N/A",BD153=""),"N/A",
IF(BE153="","BLANK",IF(BE153&gt;=2,"EQ","REJECT")))</f>
        <v>N/A</v>
      </c>
      <c r="BS153" s="506"/>
      <c r="BT153" s="506"/>
      <c r="BU153" s="506"/>
      <c r="BV153" s="506"/>
      <c r="BW153" s="506"/>
      <c r="BX153" s="506"/>
      <c r="BY153" s="506"/>
      <c r="BZ153" s="506"/>
      <c r="CA153" s="506"/>
      <c r="CM153" s="10"/>
      <c r="CN153" s="10"/>
      <c r="CO153" s="10"/>
      <c r="CP153" s="10"/>
      <c r="CQ153" s="10"/>
      <c r="CR153" s="10"/>
      <c r="CS153" s="10"/>
      <c r="CT153" s="10"/>
      <c r="CU153" s="10"/>
    </row>
    <row r="154" spans="1:99" ht="15" customHeight="1" x14ac:dyDescent="0.25">
      <c r="AN154" s="128"/>
      <c r="AO154" s="42"/>
      <c r="AP154" s="42"/>
      <c r="AQ154" s="42"/>
      <c r="AR154" s="42"/>
      <c r="AS154" s="42"/>
      <c r="AT154" s="42"/>
      <c r="AU154" s="42"/>
      <c r="AV154" s="42"/>
      <c r="AW154" s="42"/>
      <c r="AY154" s="12" t="str">
        <f>IF(BC143="Bolt Through A Tab","T.2.4.3.b",
IF(BE151="Threaded Insert","T.2.4.6.a",""))</f>
        <v/>
      </c>
      <c r="AZ154" s="22"/>
      <c r="BA154" s="15"/>
      <c r="BB154" s="15"/>
      <c r="BC154" s="15"/>
      <c r="BD154" s="15" t="str">
        <f>IF(BG144="N/A","",
IF(BE151="Threaded Insert","Fastener Thread Pitch (Spacing Per Thread):",
IF(AND(BC143="Bolt Through A Tab",BE151="Welded"),"Length of weld:","")))</f>
        <v/>
      </c>
      <c r="BE154" s="16"/>
      <c r="BF154" s="25" t="str">
        <f>IF($A$25="mm","mm","in")</f>
        <v>mm</v>
      </c>
      <c r="BG154" s="11" t="str">
        <f>IF(OR(BC143="Wrapped",BG143="N/A",BD154=""),"N/A",
IF(BE154="","BLANK","EQ"))</f>
        <v>N/A</v>
      </c>
      <c r="BS154" s="506" t="str">
        <f ca="1">'F.3.4.3 Welded Inserts'!A19</f>
        <v>BLANK</v>
      </c>
      <c r="BT154" s="506"/>
      <c r="BU154" s="506" t="s">
        <v>259</v>
      </c>
      <c r="BV154" s="506"/>
      <c r="BW154" s="506"/>
      <c r="BX154" s="506"/>
      <c r="BY154" s="506"/>
      <c r="BZ154" s="506"/>
      <c r="CA154" s="506"/>
      <c r="CM154" s="10"/>
      <c r="CN154" s="10"/>
      <c r="CO154" s="10"/>
      <c r="CP154" s="10"/>
      <c r="CQ154" s="10"/>
      <c r="CR154" s="10"/>
      <c r="CS154" s="10"/>
      <c r="CT154" s="10"/>
      <c r="CU154" s="10"/>
    </row>
    <row r="155" spans="1:99" ht="15" customHeight="1" x14ac:dyDescent="0.25">
      <c r="AN155" s="128"/>
      <c r="AO155" s="42"/>
      <c r="AP155" s="42"/>
      <c r="AQ155" s="42"/>
      <c r="AR155" s="42"/>
      <c r="AS155" s="42"/>
      <c r="AT155" s="42"/>
      <c r="AU155" s="42"/>
      <c r="AV155" s="42"/>
      <c r="AW155" s="42"/>
      <c r="AY155" s="12" t="str">
        <f>IF(BE151="Threaded Insert",BE155/BE154,"")</f>
        <v/>
      </c>
      <c r="AZ155" s="22"/>
      <c r="BA155" s="15"/>
      <c r="BB155" s="15"/>
      <c r="BC155" s="15"/>
      <c r="BD155" s="15" t="str">
        <f>IF(BG144="N/A","",
IF(BE151="Threaded Insert","--Pullout-- Fastener threads engaged, depth:",""))</f>
        <v/>
      </c>
      <c r="BE155" s="79"/>
      <c r="BF155" s="25" t="str">
        <f>IF($A$25="mm","mm","in")</f>
        <v>mm</v>
      </c>
      <c r="BG155" s="11" t="str">
        <f>IF(OR(BC143="Wrapped",BG143="N/A",BD155=""),"N/A",
IF(BE155="","BLANK",
IF(BE151="Threaded Insert",IF(AY155&lt;10,"REJECT","EQ"),
"EQ")))</f>
        <v>N/A</v>
      </c>
      <c r="BS155" s="506"/>
      <c r="BT155" s="506"/>
      <c r="BU155" s="506"/>
      <c r="BV155" s="506"/>
      <c r="BW155" s="506"/>
      <c r="BX155" s="506"/>
      <c r="BY155" s="506"/>
      <c r="BZ155" s="506"/>
      <c r="CA155" s="506"/>
      <c r="CM155" s="42"/>
      <c r="CN155" s="42"/>
      <c r="CO155" s="42"/>
      <c r="CP155" s="42"/>
      <c r="CQ155" s="42"/>
      <c r="CR155" s="42"/>
      <c r="CS155" s="42"/>
      <c r="CT155" s="42"/>
      <c r="CU155" s="42"/>
    </row>
    <row r="156" spans="1:99" ht="15" customHeight="1" x14ac:dyDescent="0.25">
      <c r="AN156" s="128"/>
      <c r="AO156" s="436"/>
      <c r="AP156" s="128"/>
      <c r="AQ156" s="128"/>
      <c r="AR156" s="128"/>
      <c r="AS156" s="128"/>
      <c r="AT156" s="128"/>
      <c r="AU156" s="128"/>
      <c r="AV156" s="128"/>
      <c r="AW156" s="128"/>
      <c r="AY156" s="12"/>
      <c r="AZ156" s="22"/>
      <c r="BA156" s="15"/>
      <c r="BB156" s="15"/>
      <c r="BC156" s="15"/>
      <c r="BD156" s="104" t="str">
        <f>IF(BG144="N/A","",
IF(BE151="Threaded Insert","Thread pullout 0.577*pi*minor_dia*depth*F.3.4.2.b_UTS:",
IF(AND(BC143="Bolt Through A Tab",BE151="Welded"),"Parabolic shear 0.577*UTS*2*area/3 &gt;= Test Load:","")))</f>
        <v/>
      </c>
      <c r="BE156" s="27">
        <f>IF(BG144="N/A",0,
IF(BE151="Threaded Insert",0.577*PI()*BE145*BE155*IF($A$25="mm",300000000*(1/10^6),43500),
IF(AND(BC143="Bolt Through A Tab",BE151="Welded"),0.577*IF($A$25="mm",300000000*(1/10^6),43500)*2*BE154*BE148/3,0)))</f>
        <v>0</v>
      </c>
      <c r="BF156" s="84">
        <f>BE156/BE144</f>
        <v>0</v>
      </c>
      <c r="BG156" s="11" t="str">
        <f>IF(OR(BG144="N/A",BC143="Wrapped",BD156=""),"N/A",
IF(BE156="","BLANK",IF(BF156&lt;1,"REJECT","EQ")))</f>
        <v>N/A</v>
      </c>
      <c r="BS156" s="506" t="str">
        <f ca="1">'F.5.12 Bolted Members'!A27</f>
        <v>BLANK</v>
      </c>
      <c r="BT156" s="506"/>
      <c r="BU156" s="506" t="s">
        <v>260</v>
      </c>
      <c r="BV156" s="506"/>
      <c r="BW156" s="506"/>
      <c r="BX156" s="506"/>
      <c r="BY156" s="506"/>
      <c r="BZ156" s="506"/>
      <c r="CA156" s="506"/>
      <c r="CM156" s="42"/>
      <c r="CN156" s="42"/>
      <c r="CO156" s="42"/>
      <c r="CP156" s="42"/>
      <c r="CQ156" s="42"/>
      <c r="CR156" s="42"/>
      <c r="CS156" s="42"/>
      <c r="CT156" s="42"/>
      <c r="CU156" s="42"/>
    </row>
    <row r="157" spans="1:99" ht="15" customHeight="1" x14ac:dyDescent="0.25">
      <c r="AN157" s="128"/>
      <c r="AO157" s="436"/>
      <c r="AP157" s="128"/>
      <c r="AQ157" s="128"/>
      <c r="AR157" s="128"/>
      <c r="AS157" s="128"/>
      <c r="AT157" s="128"/>
      <c r="AU157" s="128"/>
      <c r="AV157" s="128"/>
      <c r="AW157" s="128"/>
      <c r="BC157" s="12" t="str">
        <f>IF(BG143="N/A","",
IF(BC143="Wrapped","Show shaft collars or welded steel loops, required for lateral constraint and abrasion protection.",
IF(BC143="Eyebolt Through Welded Insert","Welded Inserts required. See T.2.4.6 for use of belt as part of positive locking.",
IF(BC143="Bolt Through Welded Insert","Welded Inserts required.",
IF(BE151="Welded","Bracket/tab to tube welding must be on both sides of the bracket/tab.","At least 2x 6mm critical fasteners, Welded Inserts, and external Positive Locking required.")))))</f>
        <v>At least 2x 6mm critical fasteners, Welded Inserts, and external Positive Locking required.</v>
      </c>
      <c r="BE157" s="35"/>
      <c r="BS157" s="506"/>
      <c r="BT157" s="506"/>
      <c r="BU157" s="506"/>
      <c r="BV157" s="506"/>
      <c r="BW157" s="506"/>
      <c r="BX157" s="506"/>
      <c r="BY157" s="506"/>
      <c r="BZ157" s="506"/>
      <c r="CA157" s="506"/>
      <c r="CM157" s="42"/>
      <c r="CN157" s="42"/>
      <c r="CO157" s="42"/>
      <c r="CP157" s="42"/>
      <c r="CQ157" s="42"/>
      <c r="CR157" s="42"/>
      <c r="CS157" s="42"/>
      <c r="CT157" s="42"/>
      <c r="CU157" s="42"/>
    </row>
    <row r="158" spans="1:99" ht="15" customHeight="1" x14ac:dyDescent="0.25">
      <c r="AN158" s="128"/>
      <c r="AO158" s="436"/>
      <c r="AP158" s="128"/>
      <c r="AQ158" s="128"/>
      <c r="AR158" s="128"/>
      <c r="AS158" s="128"/>
      <c r="AT158" s="128"/>
      <c r="AU158" s="128"/>
      <c r="AV158" s="128"/>
      <c r="AW158" s="128"/>
      <c r="AY158" s="12"/>
      <c r="AZ158" s="12"/>
      <c r="BA158" s="12"/>
      <c r="BB158" s="12"/>
      <c r="BC158" s="12"/>
      <c r="BD158" s="12"/>
      <c r="BE158" s="12"/>
      <c r="BF158" s="12"/>
      <c r="BG158" s="12"/>
      <c r="BS158" s="506" t="str">
        <f ca="1">J10</f>
        <v>NO</v>
      </c>
      <c r="BT158" s="506"/>
      <c r="BU158" s="506" t="s">
        <v>6</v>
      </c>
      <c r="BV158" s="506"/>
      <c r="BW158" s="506"/>
      <c r="BX158" s="506"/>
      <c r="BY158" s="506"/>
      <c r="BZ158" s="506"/>
      <c r="CA158" s="506"/>
      <c r="CM158" s="42"/>
      <c r="CN158" s="42"/>
      <c r="CO158" s="42"/>
      <c r="CP158" s="42"/>
      <c r="CQ158" s="42"/>
      <c r="CR158" s="42"/>
      <c r="CS158" s="42"/>
      <c r="CT158" s="42"/>
      <c r="CU158" s="42"/>
    </row>
    <row r="159" spans="1:99" ht="15" customHeight="1" x14ac:dyDescent="0.25">
      <c r="AN159" s="128"/>
      <c r="AO159" s="436"/>
      <c r="AP159" s="128"/>
      <c r="AQ159" s="128"/>
      <c r="AR159" s="128"/>
      <c r="AS159" s="128"/>
      <c r="AT159" s="128"/>
      <c r="AU159" s="128"/>
      <c r="AV159" s="128"/>
      <c r="AW159" s="128"/>
      <c r="AY159" s="421" t="s">
        <v>1407</v>
      </c>
      <c r="AZ159" s="261"/>
      <c r="BA159" s="261"/>
      <c r="BB159" s="261"/>
      <c r="BC159" s="261"/>
      <c r="BD159" s="261"/>
      <c r="BE159" s="261"/>
      <c r="BF159" s="261"/>
      <c r="BG159" s="422"/>
      <c r="BS159" s="506"/>
      <c r="BT159" s="506"/>
      <c r="BU159" s="506"/>
      <c r="BV159" s="506"/>
      <c r="BW159" s="506"/>
      <c r="BX159" s="506"/>
      <c r="BY159" s="506"/>
      <c r="BZ159" s="506"/>
      <c r="CA159" s="506"/>
      <c r="CM159" s="42"/>
      <c r="CN159" s="42"/>
      <c r="CO159" s="42"/>
      <c r="CP159" s="42"/>
      <c r="CQ159" s="42"/>
      <c r="CR159" s="42"/>
      <c r="CS159" s="42"/>
      <c r="CT159" s="42"/>
      <c r="CU159" s="42"/>
    </row>
    <row r="160" spans="1:99" ht="15" customHeight="1" x14ac:dyDescent="0.25">
      <c r="AN160" s="128"/>
      <c r="AO160" s="128"/>
      <c r="AP160" s="128"/>
      <c r="AQ160" s="128"/>
      <c r="AR160" s="128"/>
      <c r="AS160" s="128"/>
      <c r="AT160" s="128"/>
      <c r="AU160" s="128"/>
      <c r="AV160" s="128"/>
      <c r="AW160" s="128"/>
      <c r="AY160" s="158" t="s">
        <v>1408</v>
      </c>
      <c r="AZ160" s="258"/>
      <c r="BA160" s="258"/>
      <c r="BB160" s="258"/>
      <c r="BC160" s="258"/>
      <c r="BD160" s="258"/>
      <c r="BE160" s="258"/>
      <c r="BF160" s="258"/>
      <c r="BG160" s="410"/>
      <c r="CM160" s="42"/>
      <c r="CN160" s="42"/>
      <c r="CO160" s="42"/>
      <c r="CP160" s="42"/>
      <c r="CQ160" s="42"/>
      <c r="CR160" s="42"/>
      <c r="CS160" s="42"/>
      <c r="CT160" s="42"/>
      <c r="CU160" s="42"/>
    </row>
    <row r="161" spans="40:59" ht="15" customHeight="1" x14ac:dyDescent="0.25">
      <c r="AN161" s="126"/>
      <c r="AO161" s="128"/>
      <c r="AP161" s="126"/>
      <c r="AQ161" s="126"/>
      <c r="AR161" s="126"/>
      <c r="AS161" s="126"/>
      <c r="AT161" s="126"/>
      <c r="AU161" s="126"/>
      <c r="AV161" s="126"/>
      <c r="AW161" s="126"/>
      <c r="AY161" s="170" t="s">
        <v>1409</v>
      </c>
      <c r="AZ161" s="239"/>
      <c r="BA161" s="239"/>
      <c r="BB161" s="239"/>
      <c r="BC161" s="239"/>
      <c r="BD161" s="239"/>
      <c r="BE161" s="239"/>
      <c r="BF161" s="239"/>
      <c r="BG161" s="423"/>
    </row>
    <row r="162" spans="40:59" ht="15" customHeight="1" x14ac:dyDescent="0.25">
      <c r="AN162" s="126"/>
      <c r="AO162" s="128"/>
      <c r="AP162" s="126"/>
      <c r="AQ162" s="126"/>
      <c r="AR162" s="126"/>
      <c r="AS162" s="126"/>
      <c r="AT162" s="126"/>
      <c r="AU162" s="126"/>
      <c r="AV162" s="126"/>
      <c r="AW162" s="126"/>
      <c r="AY162" s="12"/>
      <c r="AZ162" s="12"/>
      <c r="BA162" s="12"/>
      <c r="BB162" s="12"/>
      <c r="BC162" s="12"/>
      <c r="BD162" s="12"/>
      <c r="BE162" s="12"/>
      <c r="BF162" s="12"/>
      <c r="BG162" s="12"/>
    </row>
    <row r="163" spans="40:59" ht="15" customHeight="1" x14ac:dyDescent="0.25">
      <c r="AN163" s="126"/>
      <c r="AO163" s="128"/>
      <c r="AP163" s="126"/>
      <c r="AQ163" s="126"/>
      <c r="AR163" s="126"/>
      <c r="AS163" s="126"/>
      <c r="AT163" s="126"/>
      <c r="AU163" s="126"/>
      <c r="AV163" s="126"/>
      <c r="AW163" s="126"/>
      <c r="AY163" s="12"/>
      <c r="AZ163" s="12"/>
      <c r="BA163" s="12"/>
      <c r="BB163" s="12"/>
      <c r="BC163" s="12"/>
      <c r="BD163" s="12"/>
      <c r="BE163" s="12"/>
      <c r="BF163" s="12"/>
      <c r="BG163" s="12"/>
    </row>
    <row r="164" spans="40:59" ht="15" customHeight="1" x14ac:dyDescent="0.25">
      <c r="AN164" s="126"/>
      <c r="AO164" s="128"/>
      <c r="AP164" s="126"/>
      <c r="AQ164" s="126"/>
      <c r="AR164" s="126"/>
      <c r="AS164" s="126"/>
      <c r="AT164" s="126"/>
      <c r="AU164" s="126"/>
      <c r="AV164" s="126"/>
      <c r="AW164" s="126"/>
      <c r="AY164" s="12"/>
      <c r="AZ164" s="12"/>
      <c r="BA164" s="12"/>
      <c r="BB164" s="12"/>
      <c r="BC164" s="12"/>
      <c r="BD164" s="12"/>
      <c r="BE164" s="12"/>
      <c r="BF164" s="12"/>
      <c r="BG164" s="12"/>
    </row>
    <row r="165" spans="40:59" ht="15" customHeight="1" x14ac:dyDescent="0.25">
      <c r="AN165" s="126"/>
      <c r="AO165" s="128"/>
      <c r="AP165" s="126"/>
      <c r="AQ165" s="126"/>
      <c r="AR165" s="126"/>
      <c r="AS165" s="126"/>
      <c r="AT165" s="126"/>
      <c r="AU165" s="126"/>
      <c r="AV165" s="126"/>
      <c r="AW165" s="126"/>
      <c r="AY165" s="12"/>
      <c r="AZ165" s="12"/>
      <c r="BA165" s="12"/>
      <c r="BB165" s="12"/>
      <c r="BC165" s="12"/>
      <c r="BD165" s="12"/>
      <c r="BE165" s="12"/>
      <c r="BF165" s="12"/>
      <c r="BG165" s="12"/>
    </row>
    <row r="166" spans="40:59" ht="15" customHeight="1" x14ac:dyDescent="0.25">
      <c r="AN166" s="126"/>
      <c r="AO166" s="128"/>
      <c r="AP166" s="126"/>
      <c r="AQ166" s="126"/>
      <c r="AR166" s="126"/>
      <c r="AS166" s="126"/>
      <c r="AT166" s="126"/>
      <c r="AU166" s="126"/>
      <c r="AV166" s="126"/>
      <c r="AW166" s="126"/>
      <c r="AY166" s="12"/>
      <c r="AZ166" s="12"/>
      <c r="BA166" s="12"/>
      <c r="BB166" s="12"/>
      <c r="BC166" s="12"/>
      <c r="BD166" s="12"/>
      <c r="BE166" s="12"/>
      <c r="BF166" s="12"/>
      <c r="BG166" s="12"/>
    </row>
    <row r="167" spans="40:59" ht="15" customHeight="1" x14ac:dyDescent="0.25">
      <c r="AN167" s="126"/>
      <c r="AO167" s="128"/>
      <c r="AP167" s="126"/>
      <c r="AQ167" s="126"/>
      <c r="AR167" s="126"/>
      <c r="AS167" s="126"/>
      <c r="AT167" s="126"/>
      <c r="AU167" s="126"/>
      <c r="AV167" s="126"/>
      <c r="AW167" s="126"/>
      <c r="AY167" s="12"/>
      <c r="AZ167" s="12"/>
      <c r="BA167" s="12"/>
      <c r="BB167" s="12"/>
      <c r="BC167" s="12"/>
      <c r="BD167" s="12"/>
      <c r="BE167" s="12"/>
      <c r="BF167" s="12"/>
      <c r="BG167" s="12"/>
    </row>
    <row r="168" spans="40:59" ht="15" customHeight="1" x14ac:dyDescent="0.25">
      <c r="AO168" s="126"/>
      <c r="AY168" s="12"/>
      <c r="AZ168" s="12"/>
      <c r="BA168" s="12"/>
      <c r="BB168" s="12"/>
      <c r="BC168" s="12"/>
      <c r="BD168" s="12"/>
      <c r="BE168" s="12"/>
      <c r="BF168" s="12"/>
      <c r="BG168" s="12"/>
    </row>
    <row r="169" spans="40:59" ht="15" customHeight="1" x14ac:dyDescent="0.25">
      <c r="AO169" s="126"/>
      <c r="AY169" s="12"/>
      <c r="AZ169" s="12"/>
      <c r="BA169" s="12"/>
      <c r="BB169" s="12"/>
      <c r="BC169" s="12"/>
      <c r="BD169" s="12"/>
      <c r="BE169" s="12"/>
      <c r="BF169" s="12"/>
      <c r="BG169" s="12"/>
    </row>
    <row r="170" spans="40:59" ht="15" customHeight="1" x14ac:dyDescent="0.25">
      <c r="AO170" s="126"/>
      <c r="AY170" s="12"/>
      <c r="AZ170" s="12"/>
      <c r="BA170" s="12"/>
      <c r="BB170" s="12"/>
      <c r="BC170" s="12"/>
      <c r="BD170" s="12"/>
      <c r="BE170" s="12"/>
      <c r="BF170" s="12"/>
      <c r="BG170" s="12"/>
    </row>
    <row r="171" spans="40:59" ht="15" customHeight="1" x14ac:dyDescent="0.25">
      <c r="AO171" s="126"/>
      <c r="AY171" s="12"/>
      <c r="AZ171" s="12"/>
      <c r="BA171" s="12"/>
      <c r="BB171" s="12"/>
      <c r="BC171" s="12"/>
      <c r="BD171" s="12"/>
      <c r="BE171" s="12"/>
      <c r="BF171" s="12"/>
      <c r="BG171" s="12"/>
    </row>
    <row r="172" spans="40:59" ht="15" customHeight="1" x14ac:dyDescent="0.25">
      <c r="AO172" s="126"/>
    </row>
    <row r="173" spans="40:59" ht="15" customHeight="1" x14ac:dyDescent="0.25">
      <c r="AO173" s="126"/>
    </row>
    <row r="174" spans="40:59" ht="15" customHeight="1" x14ac:dyDescent="0.25">
      <c r="AO174" s="126"/>
    </row>
  </sheetData>
  <sheetProtection algorithmName="SHA-512" hashValue="6zW5dloNi5PJCUlEGeBWGN+HGl2YgmlA85UE32AJN8jJLmGh4+tFyg0WbNNcoUqh48WeP002oXOGn/Z8KuQeQQ==" saltValue="eU4YhONT7DJDqUSh6xzAuw==" spinCount="100000" sheet="1" insertHyperlinks="0"/>
  <mergeCells count="197">
    <mergeCell ref="BE11:BM12"/>
    <mergeCell ref="BE96:BF96"/>
    <mergeCell ref="BD15:BN16"/>
    <mergeCell ref="BW10:CQ11"/>
    <mergeCell ref="BW13:CQ14"/>
    <mergeCell ref="BE85:BF85"/>
    <mergeCell ref="BS41:CA42"/>
    <mergeCell ref="CM148:CU149"/>
    <mergeCell ref="U39:AC40"/>
    <mergeCell ref="AY107:BG107"/>
    <mergeCell ref="AO96:AW96"/>
    <mergeCell ref="AQ97:AR97"/>
    <mergeCell ref="AU105:AV105"/>
    <mergeCell ref="AY113:BG113"/>
    <mergeCell ref="AA122:AB122"/>
    <mergeCell ref="U121:AC121"/>
    <mergeCell ref="AA111:AB111"/>
    <mergeCell ref="AY56:AZ57"/>
    <mergeCell ref="BI142:BI143"/>
    <mergeCell ref="CS101:CT101"/>
    <mergeCell ref="CG113:CJ113"/>
    <mergeCell ref="CG90:CJ90"/>
    <mergeCell ref="W56:AC57"/>
    <mergeCell ref="U56:V57"/>
    <mergeCell ref="FS1:FZ2"/>
    <mergeCell ref="CX91:DD92"/>
    <mergeCell ref="CC78:CK78"/>
    <mergeCell ref="CC98:CK98"/>
    <mergeCell ref="BS56:BT57"/>
    <mergeCell ref="CX27:CZ28"/>
    <mergeCell ref="BU56:CA57"/>
    <mergeCell ref="CM39:CU40"/>
    <mergeCell ref="CM41:CU42"/>
    <mergeCell ref="CC56:CD57"/>
    <mergeCell ref="CE56:CK57"/>
    <mergeCell ref="CM56:CN57"/>
    <mergeCell ref="CO56:CU57"/>
    <mergeCell ref="CX77:CZ78"/>
    <mergeCell ref="CC58:CK59"/>
    <mergeCell ref="CM81:CU81"/>
    <mergeCell ref="C2:J2"/>
    <mergeCell ref="E7:F7"/>
    <mergeCell ref="CX7:DG12"/>
    <mergeCell ref="FJ1:FQ2"/>
    <mergeCell ref="EN1:ET2"/>
    <mergeCell ref="EU1:FI2"/>
    <mergeCell ref="AE56:AF57"/>
    <mergeCell ref="DI1:EE2"/>
    <mergeCell ref="EF1:EM2"/>
    <mergeCell ref="BD9:BN10"/>
    <mergeCell ref="AE41:AM42"/>
    <mergeCell ref="BI41:BQ42"/>
    <mergeCell ref="AY39:BG40"/>
    <mergeCell ref="BI39:BQ40"/>
    <mergeCell ref="BS39:CA40"/>
    <mergeCell ref="CC39:CK40"/>
    <mergeCell ref="C1:J1"/>
    <mergeCell ref="C8:D8"/>
    <mergeCell ref="CX25:CY25"/>
    <mergeCell ref="BE13:BM14"/>
    <mergeCell ref="E8:F8"/>
    <mergeCell ref="G8:J8"/>
    <mergeCell ref="CC41:CK42"/>
    <mergeCell ref="AG56:AM57"/>
    <mergeCell ref="A27:J30"/>
    <mergeCell ref="C3:D3"/>
    <mergeCell ref="C4:D4"/>
    <mergeCell ref="C5:J5"/>
    <mergeCell ref="C6:J6"/>
    <mergeCell ref="I3:J3"/>
    <mergeCell ref="I4:J4"/>
    <mergeCell ref="G3:H3"/>
    <mergeCell ref="G4:H4"/>
    <mergeCell ref="E3:F3"/>
    <mergeCell ref="E4:F4"/>
    <mergeCell ref="A7:B7"/>
    <mergeCell ref="C7:D7"/>
    <mergeCell ref="G7:J7"/>
    <mergeCell ref="A25:H26"/>
    <mergeCell ref="I25:K26"/>
    <mergeCell ref="D10:I11"/>
    <mergeCell ref="A10:C11"/>
    <mergeCell ref="J10:K11"/>
    <mergeCell ref="A8:B8"/>
    <mergeCell ref="A18:C24"/>
    <mergeCell ref="M10:AA10"/>
    <mergeCell ref="BO84:BP84"/>
    <mergeCell ref="BI93:BQ93"/>
    <mergeCell ref="CS69:CT69"/>
    <mergeCell ref="CM99:CU99"/>
    <mergeCell ref="CM67:CU67"/>
    <mergeCell ref="Q63:R63"/>
    <mergeCell ref="K81:S81"/>
    <mergeCell ref="K75:S75"/>
    <mergeCell ref="U41:AC42"/>
    <mergeCell ref="U63:U64"/>
    <mergeCell ref="AE84:AM84"/>
    <mergeCell ref="AE58:AM59"/>
    <mergeCell ref="K56:L57"/>
    <mergeCell ref="M56:S57"/>
    <mergeCell ref="K62:S62"/>
    <mergeCell ref="K78:S78"/>
    <mergeCell ref="AE79:AM79"/>
    <mergeCell ref="AK70:AL70"/>
    <mergeCell ref="K85:S85"/>
    <mergeCell ref="BI56:BJ57"/>
    <mergeCell ref="BK56:BQ57"/>
    <mergeCell ref="BI58:BQ59"/>
    <mergeCell ref="AY58:BG59"/>
    <mergeCell ref="CI99:CJ99"/>
    <mergeCell ref="BS63:CA63"/>
    <mergeCell ref="CI79:CJ79"/>
    <mergeCell ref="BI76:BQ76"/>
    <mergeCell ref="BS66:CA66"/>
    <mergeCell ref="BI80:BQ80"/>
    <mergeCell ref="BY88:BZ88"/>
    <mergeCell ref="BS72:CA72"/>
    <mergeCell ref="BS86:CA86"/>
    <mergeCell ref="BI83:BQ83"/>
    <mergeCell ref="BS73:BY73"/>
    <mergeCell ref="BS76:BY76"/>
    <mergeCell ref="BS79:BY79"/>
    <mergeCell ref="BO94:BP94"/>
    <mergeCell ref="CC88:CK88"/>
    <mergeCell ref="BS78:BY78"/>
    <mergeCell ref="BC143:BF143"/>
    <mergeCell ref="BE151:BF151"/>
    <mergeCell ref="BW127:BZ127"/>
    <mergeCell ref="BU152:CA153"/>
    <mergeCell ref="BI133:BI134"/>
    <mergeCell ref="BI116:BQ117"/>
    <mergeCell ref="AY142:BG142"/>
    <mergeCell ref="BU156:CA157"/>
    <mergeCell ref="BS146:BT147"/>
    <mergeCell ref="BU146:CA147"/>
    <mergeCell ref="BI146:BI147"/>
    <mergeCell ref="BS137:CA138"/>
    <mergeCell ref="BS109:CA109"/>
    <mergeCell ref="CC111:CK111"/>
    <mergeCell ref="CH112:CJ112"/>
    <mergeCell ref="CM117:CU117"/>
    <mergeCell ref="BY112:BZ112"/>
    <mergeCell ref="BS140:CA141"/>
    <mergeCell ref="BI138:BI139"/>
    <mergeCell ref="BS132:CA132"/>
    <mergeCell ref="CM146:CU147"/>
    <mergeCell ref="AS114:AV114"/>
    <mergeCell ref="AU122:AV122"/>
    <mergeCell ref="BE95:BF95"/>
    <mergeCell ref="BE114:BF114"/>
    <mergeCell ref="AE68:AM68"/>
    <mergeCell ref="U107:AC107"/>
    <mergeCell ref="U101:AC101"/>
    <mergeCell ref="U110:AC110"/>
    <mergeCell ref="U98:AC98"/>
    <mergeCell ref="AS97:AV97"/>
    <mergeCell ref="AK69:AL69"/>
    <mergeCell ref="AY94:BG94"/>
    <mergeCell ref="BS158:BT159"/>
    <mergeCell ref="BU158:CA159"/>
    <mergeCell ref="BS154:BT155"/>
    <mergeCell ref="BU154:CA155"/>
    <mergeCell ref="U65:U67"/>
    <mergeCell ref="BS150:BT151"/>
    <mergeCell ref="BS148:BT149"/>
    <mergeCell ref="BS152:BT153"/>
    <mergeCell ref="BS75:BY75"/>
    <mergeCell ref="BU150:CA151"/>
    <mergeCell ref="BU148:CA149"/>
    <mergeCell ref="BX110:BZ110"/>
    <mergeCell ref="BS143:CA144"/>
    <mergeCell ref="AY136:BG136"/>
    <mergeCell ref="AY84:BG84"/>
    <mergeCell ref="BS156:BT157"/>
    <mergeCell ref="AY132:BG132"/>
    <mergeCell ref="AY123:BG123"/>
    <mergeCell ref="AY128:BG128"/>
    <mergeCell ref="AK85:AL85"/>
    <mergeCell ref="AE96:AM96"/>
    <mergeCell ref="AK97:AL97"/>
    <mergeCell ref="AA89:AB89"/>
    <mergeCell ref="AO113:AW113"/>
    <mergeCell ref="AO56:AP57"/>
    <mergeCell ref="AQ56:AW57"/>
    <mergeCell ref="K39:S40"/>
    <mergeCell ref="K41:S42"/>
    <mergeCell ref="K72:S72"/>
    <mergeCell ref="BS74:BY74"/>
    <mergeCell ref="BS80:BY80"/>
    <mergeCell ref="BS77:BY77"/>
    <mergeCell ref="U88:AC88"/>
    <mergeCell ref="Q88:R88"/>
    <mergeCell ref="U61:U62"/>
    <mergeCell ref="L83:R83"/>
    <mergeCell ref="AE39:AM40"/>
    <mergeCell ref="BA56:BG57"/>
    <mergeCell ref="U58:AC59"/>
  </mergeCells>
  <conditionalFormatting sqref="A1:CV166">
    <cfRule type="expression" dxfId="64" priority="580" stopIfTrue="1">
      <formula>CELL("protect",A1)=0</formula>
    </cfRule>
    <cfRule type="beginsWith" dxfId="63" priority="581" operator="beginsWith" text="BLANK">
      <formula>LEFT(A1,LEN("BLANK"))="BLANK"</formula>
    </cfRule>
    <cfRule type="beginsWith" dxfId="62" priority="582" operator="beginsWith" text="REJECT">
      <formula>LEFT(A1,LEN("REJECT"))="REJECT"</formula>
    </cfRule>
    <cfRule type="beginsWith" dxfId="61" priority="583" operator="beginsWith" text="CHECK">
      <formula>LEFT(A1,LEN("CHECK"))="CHECK"</formula>
    </cfRule>
    <cfRule type="beginsWith" dxfId="60" priority="584" operator="beginsWith" text="EQ">
      <formula>LEFT(A1,LEN("EQ"))="EQ"</formula>
    </cfRule>
  </conditionalFormatting>
  <conditionalFormatting sqref="J10 BS158">
    <cfRule type="expression" dxfId="59" priority="694">
      <formula>$A$18="BLANK"</formula>
    </cfRule>
    <cfRule type="expression" dxfId="58" priority="695">
      <formula>$A$18="REJECT"</formula>
    </cfRule>
    <cfRule type="expression" dxfId="57" priority="696">
      <formula>$A$18="CHECK"</formula>
    </cfRule>
    <cfRule type="expression" dxfId="56" priority="697">
      <formula>$A$18="EQ"</formula>
    </cfRule>
  </conditionalFormatting>
  <dataValidations count="32">
    <dataValidation type="list" allowBlank="1" showInputMessage="1" showErrorMessage="1" sqref="M10:AA10" xr:uid="{EE3AADC3-683B-4490-98CB-05A3E261D1E2}">
      <formula1>"Cells with drop down lists are highlighted with a thick border. An initial setting is shown., Drop down options can be identified by the heavy border. Delete will clear the entry."</formula1>
    </dataValidation>
    <dataValidation type="list" allowBlank="1" showInputMessage="1" showErrorMessage="1" sqref="AA90 Q64 AK71 AA123 BE97 BE115 AK86 BO85 AA112 BO95 CI80 CI100 CS70 BY113 AK98 BY89 Q89" xr:uid="{0D05C727-6B6F-4BCC-8041-59CB7FBA84F7}">
      <formula1>"Round, Square"</formula1>
    </dataValidation>
    <dataValidation type="list" allowBlank="1" showInputMessage="1" showErrorMessage="1" sqref="AA103" xr:uid="{CF4426C8-94F5-4114-BB6F-6D15A41A611A}">
      <formula1>"Above, Below"</formula1>
    </dataValidation>
    <dataValidation type="list" allowBlank="1" showInputMessage="1" showErrorMessage="1" sqref="AA102" xr:uid="{13A9A602-DCCC-44A6-8B98-751A95C80524}">
      <formula1>"A, B, C"</formula1>
    </dataValidation>
    <dataValidation type="list" allowBlank="1" showInputMessage="1" showErrorMessage="1" sqref="BY67 BO77" xr:uid="{8D31A27F-876A-4B03-A09B-4FC7757176A6}">
      <formula1>"Rearward, Forward"</formula1>
    </dataValidation>
    <dataValidation type="list" allowBlank="1" showInputMessage="1" showErrorMessage="1" sqref="AK69:AL69" xr:uid="{5E74E888-E4EB-4120-B010-7D393438875B}">
      <formula1>"Straight, Bent / Multi Tube"</formula1>
    </dataValidation>
    <dataValidation type="list" showInputMessage="1" showErrorMessage="1" sqref="E8:F8" xr:uid="{E2D7A804-846A-4747-A54C-01EACD9CEDA4}">
      <formula1>"Select Drop Down, All Steel Tube, Other Equivalence"</formula1>
    </dataValidation>
    <dataValidation type="list" showInputMessage="1" showErrorMessage="1" sqref="G8:J8" xr:uid="{2ADC9C6B-E00D-412D-B018-274E63790F59}">
      <formula1>"Select Drop Down, IC - Internal Combustion, EV - Steel Accumulator Container, EV - Aluminum Accumulator Container, EV - Other Equivalence"</formula1>
    </dataValidation>
    <dataValidation type="list" allowBlank="1" showInputMessage="1" showErrorMessage="1" sqref="A25" xr:uid="{187A201D-DD73-4DB7-90DC-651E9627400E}">
      <formula1>"mm, Inch"</formula1>
    </dataValidation>
    <dataValidation type="list" allowBlank="1" showInputMessage="1" showErrorMessage="1" sqref="BE95:BF95" xr:uid="{47F7541C-35D1-4856-BFC4-63E5DE818E12}">
      <formula1>"Straight, Bent Round Tube"</formula1>
    </dataValidation>
    <dataValidation type="list" allowBlank="1" showInputMessage="1" showErrorMessage="1" sqref="BX110:BZ110" xr:uid="{0CB9BEA7-D5B3-4A2A-B30D-3C586C4B1CA0}">
      <formula1>"No rear wing., Wing not mounted to MHB or MH., Wing mounted to MHB nodes., Mounted on MHB with Brace."</formula1>
    </dataValidation>
    <dataValidation type="list" allowBlank="1" showInputMessage="1" showErrorMessage="1" sqref="CS69:CT69" xr:uid="{0046BAF7-2047-489D-A3A1-CB33DA6039C9}">
      <formula1>"Tube, Diff Carrier Diagonal, Billet Plate"</formula1>
    </dataValidation>
    <dataValidation type="list" allowBlank="1" showInputMessage="1" showErrorMessage="1" sqref="BE124 BE129" xr:uid="{D00E05B0-8DB7-4B0D-BD0C-5C1DAD80C6BD}">
      <formula1>"Rearward, Forward, Vertical"</formula1>
    </dataValidation>
    <dataValidation type="list" allowBlank="1" showInputMessage="1" showErrorMessage="1" sqref="CH112:CJ112" xr:uid="{AA1A5AFB-829C-45C5-B281-F650AE1876B8}">
      <formula1>"Inside Frame Envelope, Outboard Wheel Motors"</formula1>
    </dataValidation>
    <dataValidation type="list" allowBlank="1" showInputMessage="1" showErrorMessage="1" sqref="BY88:BZ88 BY133:BY135" xr:uid="{D53169EC-5815-4C84-A90D-9E88D53F8F4B}">
      <formula1>"Yes, No"</formula1>
    </dataValidation>
    <dataValidation type="list" allowBlank="1" showInputMessage="1" showErrorMessage="1" sqref="Q86" xr:uid="{8529B14C-2AF4-4F04-8051-7B5896559D6D}">
      <formula1>"Inside, Above, Below"</formula1>
    </dataValidation>
    <dataValidation type="list" allowBlank="1" showInputMessage="1" showErrorMessage="1" sqref="AU96:AV96 AU113:AV113 BE142:BF142 CS117:CT117" xr:uid="{230D820B-0C16-40EE-A64A-6B83D6542D65}">
      <formula1>"Select drop down:, No rear wing., All at nodes., Away from MHB."</formula1>
    </dataValidation>
    <dataValidation type="list" allowBlank="1" showInputMessage="1" showErrorMessage="1" sqref="BW127:BZ127" xr:uid="{D82B8F7B-F780-437B-963E-0015CB1BC457}">
      <formula1>"Fastener Shear Dialogue, Wing Support Hand Calc"</formula1>
    </dataValidation>
    <dataValidation type="list" allowBlank="1" showInputMessage="1" showErrorMessage="1" sqref="BS74:BY74" xr:uid="{322DE4B1-8420-4DBE-B7DB-573904BF69C5}">
      <formula1>"Image: LV batt inside main chassis &amp; &lt; SH height. Li batt=Al firewall., Image: LV batt inside aux structure &amp; &lt; SH height. Li batt=Al firewall."</formula1>
    </dataValidation>
    <dataValidation type="list" allowBlank="1" showInputMessage="1" showErrorMessage="1" sqref="BS79:BY79" xr:uid="{817BAEBB-54E6-4470-AD0E-BB632FCF5F74}">
      <formula1>"Fuel tank is in front of the engine block, Fuel tank requires rear impact check"</formula1>
    </dataValidation>
    <dataValidation type="list" allowBlank="1" showInputMessage="1" showErrorMessage="1" sqref="BS80:BY80" xr:uid="{F05F60DF-586B-4A5C-8DE8-5A591A7914CF}">
      <formula1>"Fuel image shows Fill is never outside primary structure, Fuel image shows Fill exits primary structure above 350mm"</formula1>
    </dataValidation>
    <dataValidation type="list" allowBlank="1" showInputMessage="1" showErrorMessage="1" sqref="BS75:BY75" xr:uid="{32637F1F-7392-47ED-A6B7-1EEE5DE8F369}">
      <formula1>"Lowest point has 2x &gt;=25mm holes + is between driver &amp; liquids, 2x 25mm holes lowest point + 2x 25mm holes between driver &amp; liquids"</formula1>
    </dataValidation>
    <dataValidation type="list" allowBlank="1" showInputMessage="1" showErrorMessage="1" sqref="AQ97:AR97" xr:uid="{26C0CDF6-9725-4930-A9AA-9F2D71B06B4E}">
      <formula1>"Lap Only, Single Lap/AntiSub"</formula1>
    </dataValidation>
    <dataValidation type="list" allowBlank="1" showInputMessage="1" showErrorMessage="1" sqref="AS97:AV97" xr:uid="{B372F028-1CB0-4D2D-BD6E-FD3FC31E1E63}">
      <formula1>"Eyebolt Through Welded Insert, Bolt Through Welded Insert, Bolt Through A Tab"</formula1>
    </dataValidation>
    <dataValidation type="list" allowBlank="1" showInputMessage="1" showErrorMessage="1" sqref="CP118 CS118" xr:uid="{36032AF5-D062-4181-B49C-D13600769472}">
      <formula1>"8,6,4"</formula1>
    </dataValidation>
    <dataValidation type="list" allowBlank="1" showInputMessage="1" showErrorMessage="1" sqref="AS114:AV114 BC143:BF143" xr:uid="{C8376F5F-01C3-42D8-9669-0D8C6A77B55F}">
      <formula1>"Wrapped, Eyebolt Through Welded Insert, Bolt Through Welded Insert, Bolt Through A Tab"</formula1>
    </dataValidation>
    <dataValidation type="list" allowBlank="1" showInputMessage="1" showErrorMessage="1" sqref="AU122:AV122 AU105:AV105 BE151:BF151" xr:uid="{3688E931-5483-46BA-A183-7AFD2039A5FC}">
      <formula1>"Welded, Threaded Insert, Through Bolted"</formula1>
    </dataValidation>
    <dataValidation type="list" allowBlank="1" showInputMessage="1" showErrorMessage="1" sqref="CG113 CG90" xr:uid="{8EEA93B6-7528-4F5E-91D9-036072B6CDE8}">
      <formula1>"&gt;=290mm, Above Tractive Battery Assembly"</formula1>
    </dataValidation>
    <dataValidation type="list" allowBlank="1" showInputMessage="1" showErrorMessage="1" sqref="BS78:BY78" xr:uid="{906AA424-DC2E-4FE5-B03F-3F22E09A9E0F}">
      <formula1>"No pressurized cylinder, Image: inside chassis+not sideview driver+below SH+not point at driver"</formula1>
    </dataValidation>
    <dataValidation type="list" allowBlank="1" showInputMessage="1" showErrorMessage="1" sqref="BS76:BY76" xr:uid="{4AF0D3AE-A79C-444D-8CF6-3D5E43AA1486}">
      <formula1>"Image: powertrain mounts do not load the SH or MHB or MH above SIS"</formula1>
    </dataValidation>
    <dataValidation type="list" allowBlank="1" showInputMessage="1" showErrorMessage="1" sqref="BS77:BY77" xr:uid="{9B89B942-5F75-444D-9FB4-D19608D528D8}">
      <formula1>"No pressurized cylinder, Metal pressurized cylinder+25mm clearance to Al driver shield, Pressurized cylinder+25mm clearance to Al driver and exhaust shield"</formula1>
    </dataValidation>
    <dataValidation type="list" allowBlank="1" showInputMessage="1" showErrorMessage="1" sqref="BS73:BY73" xr:uid="{6962EED7-2CB0-4F45-8738-3B31C43E5F86}">
      <formula1>"Image: all driverless hardware is within the component envelope, Not participating in driverless"</formula1>
    </dataValidation>
  </dataValidations>
  <hyperlinks>
    <hyperlink ref="M8" r:id="rId1" display="Youtube: 2019 SES Instructional Guide" xr:uid="{42DD90C6-B65B-4FEE-A3DC-D957F88EC74F}"/>
    <hyperlink ref="R8" r:id="rId2" xr:uid="{89CC448D-9872-4DEB-AA7B-27695EC460FE}"/>
    <hyperlink ref="AB1" r:id="rId3" xr:uid="{A7F5122B-80E8-4D70-BEAE-B89E194082C3}"/>
    <hyperlink ref="V15" r:id="rId4" xr:uid="{F96109CB-5BF1-4DE3-88C8-BA062BCC1153}"/>
    <hyperlink ref="CX19" r:id="rId5" xr:uid="{64F0C1EB-A9B0-491A-AA92-D48BD4BE4232}"/>
  </hyperlinks>
  <pageMargins left="0.7" right="0.7" top="0.75" bottom="0.75" header="0.3" footer="0.3"/>
  <pageSetup paperSize="24" scale="10" orientation="landscape"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F4B7-3968-4D77-9DAB-ADE6ECF32E44}">
  <sheetPr>
    <pageSetUpPr fitToPage="1"/>
  </sheetPr>
  <dimension ref="A1:CU157"/>
  <sheetViews>
    <sheetView zoomScaleNormal="100" workbookViewId="0">
      <selection activeCell="A25" sqref="A25:C26"/>
    </sheetView>
  </sheetViews>
  <sheetFormatPr defaultColWidth="9.140625" defaultRowHeight="15" x14ac:dyDescent="0.25"/>
  <cols>
    <col min="1" max="20" width="9.140625" style="25"/>
    <col min="21" max="40" width="9.140625" style="25" customWidth="1"/>
    <col min="41" max="41" width="9.140625" style="12" customWidth="1"/>
    <col min="42" max="42" width="9.140625" style="35" customWidth="1"/>
    <col min="43" max="43" width="9.28515625" style="25" bestFit="1" customWidth="1"/>
    <col min="44" max="45" width="9.140625" style="25"/>
    <col min="46" max="48" width="9.140625" style="25" customWidth="1"/>
    <col min="49" max="106" width="9.140625" style="25"/>
    <col min="107" max="107" width="9.140625" style="25" customWidth="1"/>
    <col min="108" max="16384" width="9.140625" style="25"/>
  </cols>
  <sheetData>
    <row r="1" spans="1:67" ht="17.25" customHeight="1" x14ac:dyDescent="0.25">
      <c r="A1" s="550" t="s">
        <v>768</v>
      </c>
      <c r="B1" s="550"/>
      <c r="C1" s="550"/>
      <c r="D1" s="550"/>
      <c r="E1" s="512" t="str">
        <f ca="1">IF($A$25="mm","Note: Forces are given in Pa, not Mpa or Gpa.","Note: Forces are given in psi, not ksi.")</f>
        <v>Note: Forces are given in Pa, not Mpa or Gpa.</v>
      </c>
      <c r="F1" s="512"/>
      <c r="G1" s="512"/>
      <c r="H1" s="512"/>
      <c r="I1" s="512"/>
      <c r="J1" s="512"/>
      <c r="K1" s="512"/>
      <c r="L1" s="512"/>
      <c r="M1" s="12"/>
      <c r="N1" s="22"/>
      <c r="O1" s="22"/>
      <c r="P1" s="39"/>
      <c r="Q1" s="42"/>
      <c r="R1" s="42"/>
      <c r="S1" s="42"/>
      <c r="T1" s="42"/>
      <c r="U1" s="42"/>
      <c r="V1" s="42"/>
      <c r="W1" s="42"/>
      <c r="X1" s="42"/>
      <c r="Y1" s="42"/>
      <c r="Z1" s="42"/>
      <c r="AA1" s="42"/>
      <c r="AB1" s="42"/>
      <c r="AC1" s="42"/>
      <c r="AD1" s="41"/>
      <c r="AE1" s="41"/>
      <c r="AF1" s="41"/>
      <c r="AG1" s="41"/>
      <c r="AH1" s="41"/>
      <c r="AI1" s="41"/>
      <c r="AJ1" s="41"/>
      <c r="AK1" s="41"/>
      <c r="AL1" s="41"/>
      <c r="AM1" s="41"/>
      <c r="AN1" s="41"/>
      <c r="AO1" s="42"/>
      <c r="AP1" s="42"/>
      <c r="AQ1" s="42"/>
      <c r="AR1" s="42"/>
      <c r="AS1" s="42"/>
      <c r="AT1" s="42"/>
      <c r="AU1" s="42"/>
      <c r="AV1" s="42"/>
      <c r="AW1" s="42"/>
      <c r="AX1" s="42"/>
      <c r="AY1" s="42"/>
      <c r="AZ1" s="42"/>
      <c r="BA1" s="42"/>
      <c r="BB1" s="41"/>
      <c r="BC1" s="42"/>
      <c r="BD1" s="42"/>
      <c r="BE1" s="42"/>
      <c r="BF1" s="42"/>
      <c r="BG1" s="42"/>
      <c r="BH1" s="42"/>
      <c r="BI1" s="42"/>
      <c r="BJ1" s="42"/>
      <c r="BK1" s="42"/>
      <c r="BL1" s="42"/>
      <c r="BM1" s="42"/>
      <c r="BN1" s="42"/>
      <c r="BO1" s="42"/>
    </row>
    <row r="2" spans="1:67" ht="15.75" customHeight="1" x14ac:dyDescent="0.25">
      <c r="A2" s="550"/>
      <c r="B2" s="550"/>
      <c r="C2" s="550"/>
      <c r="D2" s="550"/>
      <c r="E2" s="512" t="s">
        <v>767</v>
      </c>
      <c r="F2" s="512"/>
      <c r="G2" s="512" t="str">
        <f ca="1">IF($A$25="mm","E (Pa)","E (psi)")</f>
        <v>E (Pa)</v>
      </c>
      <c r="H2" s="512"/>
      <c r="I2" s="512" t="str">
        <f ca="1">IF($A$25="mm","S_Ultimate (Pa)","S_Ultimate (psi)")</f>
        <v>S_Ultimate (Pa)</v>
      </c>
      <c r="J2" s="512"/>
      <c r="K2" s="12" t="str">
        <f ca="1">IF($A$25="mm","Shear (Pa)","Shear (psi)")</f>
        <v>Shear (Pa)</v>
      </c>
      <c r="L2" s="54" t="str">
        <f ca="1">_xlfn.CONCAT("S_Yield ",IF($A$25="mm","(Pa)","(psi)"))</f>
        <v>S_Yield (Pa)</v>
      </c>
      <c r="N2" s="54"/>
      <c r="P2" s="41"/>
      <c r="Q2" s="43"/>
      <c r="R2" s="42"/>
      <c r="S2" s="42"/>
      <c r="T2" s="42"/>
      <c r="U2" s="42"/>
      <c r="V2" s="42"/>
      <c r="W2" s="42"/>
      <c r="X2" s="42"/>
      <c r="Y2" s="42"/>
      <c r="Z2" s="42"/>
      <c r="AA2" s="42"/>
      <c r="AB2" s="42"/>
      <c r="AC2" s="42"/>
      <c r="AD2" s="41"/>
      <c r="AE2" s="41"/>
      <c r="AF2" s="41"/>
      <c r="AG2" s="41"/>
      <c r="AH2" s="41"/>
      <c r="AI2" s="41"/>
      <c r="AJ2" s="41"/>
      <c r="AK2" s="41"/>
      <c r="AL2" s="41"/>
      <c r="AM2" s="41"/>
      <c r="AN2" s="41"/>
      <c r="AO2" s="43"/>
      <c r="AP2" s="42"/>
      <c r="AQ2" s="42"/>
      <c r="AR2" s="42"/>
      <c r="AS2" s="42"/>
      <c r="AT2" s="42"/>
      <c r="AU2" s="42"/>
      <c r="AV2" s="42"/>
      <c r="AW2" s="42"/>
      <c r="AX2" s="42"/>
      <c r="AY2" s="42"/>
      <c r="AZ2" s="42"/>
      <c r="BA2" s="42"/>
      <c r="BB2" s="41"/>
      <c r="BC2" s="42"/>
      <c r="BD2" s="42"/>
      <c r="BE2" s="42"/>
      <c r="BF2" s="42"/>
      <c r="BG2" s="42"/>
      <c r="BH2" s="42"/>
      <c r="BI2" s="42"/>
      <c r="BJ2" s="42"/>
      <c r="BK2" s="42"/>
      <c r="BL2" s="42"/>
      <c r="BM2" s="42"/>
      <c r="BN2" s="42"/>
      <c r="BO2" s="42"/>
    </row>
    <row r="3" spans="1:67" ht="15.75" customHeight="1" x14ac:dyDescent="0.25">
      <c r="A3" s="550"/>
      <c r="B3" s="550"/>
      <c r="C3" s="550"/>
      <c r="D3" s="550"/>
      <c r="E3" s="512" t="s">
        <v>766</v>
      </c>
      <c r="F3" s="512"/>
      <c r="G3" s="549">
        <f ca="1">IF($A$25="mm",200*10^9,29*10^6)</f>
        <v>200000000000</v>
      </c>
      <c r="H3" s="549"/>
      <c r="I3" s="549">
        <f ca="1">IF($A$25="mm",365*10^6,52.9*10^3)</f>
        <v>365000000</v>
      </c>
      <c r="J3" s="549"/>
      <c r="K3" s="26">
        <f t="shared" ref="K3:K10" ca="1" si="0">I3*0.577</f>
        <v>210604999.99999997</v>
      </c>
      <c r="L3" s="465">
        <f ca="1">IF($A$25="mm",305*10^6,44.2*10^3)</f>
        <v>305000000</v>
      </c>
      <c r="N3" s="465"/>
      <c r="P3" s="41"/>
      <c r="Q3" s="43"/>
      <c r="R3" s="42"/>
      <c r="S3" s="42"/>
      <c r="T3" s="42"/>
      <c r="U3" s="42"/>
      <c r="V3" s="42"/>
      <c r="W3" s="42"/>
      <c r="X3" s="42"/>
      <c r="Y3" s="42"/>
      <c r="Z3" s="42"/>
      <c r="AA3" s="42"/>
      <c r="AB3" s="42"/>
      <c r="AC3" s="42"/>
      <c r="AD3" s="41"/>
      <c r="AE3" s="41"/>
      <c r="AF3" s="41"/>
      <c r="AG3" s="41"/>
      <c r="AH3" s="41"/>
      <c r="AI3" s="41"/>
      <c r="AJ3" s="41"/>
      <c r="AK3" s="41"/>
      <c r="AL3" s="41"/>
      <c r="AM3" s="41"/>
      <c r="AN3" s="41"/>
      <c r="AO3" s="43"/>
      <c r="AP3" s="42"/>
      <c r="AQ3" s="42"/>
      <c r="AR3" s="42"/>
      <c r="AS3" s="42"/>
      <c r="AT3" s="42"/>
      <c r="AU3" s="42"/>
      <c r="AV3" s="42"/>
      <c r="AW3" s="42"/>
      <c r="AX3" s="42"/>
      <c r="AY3" s="42"/>
      <c r="AZ3" s="42"/>
      <c r="BA3" s="42"/>
      <c r="BB3" s="41"/>
      <c r="BC3" s="42"/>
      <c r="BD3" s="42"/>
      <c r="BE3" s="42"/>
      <c r="BF3" s="42"/>
      <c r="BG3" s="42"/>
      <c r="BH3" s="42"/>
      <c r="BI3" s="42"/>
      <c r="BJ3" s="42"/>
      <c r="BK3" s="42"/>
      <c r="BL3" s="42"/>
      <c r="BM3" s="42"/>
      <c r="BN3" s="42"/>
      <c r="BO3" s="42"/>
    </row>
    <row r="4" spans="1:67" ht="15.75" customHeight="1" x14ac:dyDescent="0.25">
      <c r="A4" s="550"/>
      <c r="B4" s="550"/>
      <c r="C4" s="550"/>
      <c r="D4" s="550"/>
      <c r="E4" s="554" t="s">
        <v>765</v>
      </c>
      <c r="F4" s="554"/>
      <c r="G4" s="547">
        <f ca="1">IF($A$25="mm",200*10^9,29*10^6)</f>
        <v>200000000000</v>
      </c>
      <c r="H4" s="547"/>
      <c r="I4" s="547">
        <f ca="1">IF($A$25="mm",300*10^6,43.5*10^3)</f>
        <v>300000000</v>
      </c>
      <c r="J4" s="547"/>
      <c r="K4" s="412">
        <f t="shared" ca="1" si="0"/>
        <v>173100000</v>
      </c>
      <c r="L4" s="466">
        <f ca="1">(L3/I3)*I4</f>
        <v>250684931.50684932</v>
      </c>
      <c r="N4" s="465"/>
      <c r="O4" s="116"/>
      <c r="P4" s="404"/>
      <c r="Q4" s="10"/>
      <c r="R4" s="10"/>
      <c r="S4" s="10"/>
      <c r="T4" s="10"/>
      <c r="U4" s="10"/>
      <c r="V4" s="10"/>
      <c r="W4" s="10"/>
      <c r="X4" s="10"/>
      <c r="Y4" s="10"/>
      <c r="Z4" s="10"/>
      <c r="AA4" s="10"/>
      <c r="AB4" s="10"/>
      <c r="AC4" s="10"/>
      <c r="AD4" s="41"/>
      <c r="AE4" s="41"/>
      <c r="AF4" s="41"/>
      <c r="AG4" s="41"/>
      <c r="AH4" s="41"/>
      <c r="AI4" s="41"/>
      <c r="AJ4" s="41"/>
      <c r="AK4" s="41"/>
      <c r="AL4" s="41"/>
      <c r="AM4" s="41"/>
      <c r="AN4" s="41"/>
      <c r="AO4" s="43"/>
      <c r="AP4" s="42"/>
      <c r="AQ4" s="42"/>
      <c r="AR4" s="42"/>
      <c r="AS4" s="42"/>
      <c r="AT4" s="42"/>
      <c r="AU4" s="42"/>
      <c r="AV4" s="42"/>
      <c r="AW4" s="42"/>
      <c r="AX4" s="42"/>
      <c r="AY4" s="42"/>
      <c r="AZ4" s="42"/>
      <c r="BA4" s="42"/>
      <c r="BB4" s="41"/>
      <c r="BC4" s="42"/>
      <c r="BD4" s="42"/>
      <c r="BE4" s="42"/>
      <c r="BF4" s="42"/>
      <c r="BG4" s="42"/>
      <c r="BH4" s="42"/>
      <c r="BI4" s="42"/>
      <c r="BJ4" s="42"/>
      <c r="BK4" s="42"/>
      <c r="BL4" s="42"/>
      <c r="BM4" s="42"/>
      <c r="BN4" s="42"/>
      <c r="BO4" s="42"/>
    </row>
    <row r="5" spans="1:67" ht="15.75" customHeight="1" x14ac:dyDescent="0.25">
      <c r="A5" s="550"/>
      <c r="B5" s="550"/>
      <c r="C5" s="550"/>
      <c r="D5" s="550"/>
      <c r="E5" s="512" t="s">
        <v>764</v>
      </c>
      <c r="F5" s="512"/>
      <c r="G5" s="549">
        <f ca="1">IF($A$25="mm",69*10^9,10*10^6)</f>
        <v>69000000000</v>
      </c>
      <c r="H5" s="549"/>
      <c r="I5" s="549">
        <f ca="1">IF($A$25="mm",290*10^6,42.1*10^3)</f>
        <v>290000000</v>
      </c>
      <c r="J5" s="549"/>
      <c r="K5" s="26">
        <f t="shared" ca="1" si="0"/>
        <v>167330000</v>
      </c>
      <c r="L5" s="465">
        <f ca="1">IF($A$25="mm",240*10^6,34.8*10^3)</f>
        <v>240000000</v>
      </c>
      <c r="N5" s="465"/>
      <c r="O5" s="12"/>
      <c r="P5" s="405"/>
      <c r="Q5" s="10"/>
      <c r="R5" s="10"/>
      <c r="S5" s="10"/>
      <c r="T5" s="10"/>
      <c r="U5" s="10"/>
      <c r="V5" s="10"/>
      <c r="W5" s="10"/>
      <c r="X5" s="10"/>
      <c r="Y5" s="10"/>
      <c r="Z5" s="10"/>
      <c r="AA5" s="10"/>
      <c r="AB5" s="10"/>
      <c r="AC5" s="10"/>
      <c r="AD5" s="41"/>
      <c r="AE5" s="41"/>
      <c r="AF5" s="41"/>
      <c r="AG5" s="41"/>
      <c r="AH5" s="41"/>
      <c r="AI5" s="41"/>
      <c r="AJ5" s="41"/>
      <c r="AK5" s="41"/>
      <c r="AL5" s="41"/>
      <c r="AM5" s="41"/>
      <c r="AN5" s="41"/>
      <c r="AO5" s="43"/>
      <c r="AP5" s="42"/>
      <c r="AQ5" s="42"/>
      <c r="AR5" s="42"/>
      <c r="AS5" s="42"/>
      <c r="AT5" s="42"/>
      <c r="AU5" s="42"/>
      <c r="AV5" s="42"/>
      <c r="AW5" s="42"/>
      <c r="AX5" s="42"/>
      <c r="AY5" s="42"/>
      <c r="AZ5" s="42"/>
      <c r="BA5" s="42"/>
      <c r="BB5" s="41"/>
      <c r="BC5" s="42"/>
      <c r="BD5" s="42"/>
      <c r="BE5" s="42"/>
      <c r="BF5" s="42"/>
      <c r="BG5" s="42"/>
      <c r="BH5" s="42"/>
      <c r="BI5" s="42"/>
      <c r="BJ5" s="42"/>
      <c r="BK5" s="42"/>
      <c r="BL5" s="42"/>
      <c r="BM5" s="42"/>
      <c r="BN5" s="42"/>
      <c r="BO5" s="42"/>
    </row>
    <row r="6" spans="1:67" ht="15.75" customHeight="1" x14ac:dyDescent="0.25">
      <c r="A6" s="550"/>
      <c r="B6" s="550"/>
      <c r="C6" s="550"/>
      <c r="D6" s="550"/>
      <c r="E6" s="554" t="s">
        <v>763</v>
      </c>
      <c r="F6" s="554"/>
      <c r="G6" s="547">
        <f ca="1">IF($A$25="mm",69*10^9,10*10^6)</f>
        <v>69000000000</v>
      </c>
      <c r="H6" s="547"/>
      <c r="I6" s="547">
        <f ca="1">IF($A$25="mm",175*10^6,25.4*10^3)</f>
        <v>175000000</v>
      </c>
      <c r="J6" s="547"/>
      <c r="K6" s="412">
        <f t="shared" ca="1" si="0"/>
        <v>100974999.99999999</v>
      </c>
      <c r="L6" s="466">
        <f ca="1">IF($A$25="mm",105*10^6,25.4*10^3)</f>
        <v>105000000</v>
      </c>
      <c r="N6" s="465"/>
      <c r="O6" s="11"/>
      <c r="P6" s="406"/>
      <c r="Q6" s="43"/>
      <c r="R6" s="42"/>
      <c r="S6" s="42"/>
      <c r="T6" s="42"/>
      <c r="U6" s="42"/>
      <c r="V6" s="42"/>
      <c r="W6" s="42"/>
      <c r="X6" s="42"/>
      <c r="Y6" s="42"/>
      <c r="Z6" s="42"/>
      <c r="AA6" s="42"/>
      <c r="AB6" s="42"/>
      <c r="AC6" s="42"/>
      <c r="AD6" s="41"/>
      <c r="AE6" s="41"/>
      <c r="AF6" s="41"/>
      <c r="AG6" s="41"/>
      <c r="AH6" s="41"/>
      <c r="AI6" s="41"/>
      <c r="AJ6" s="41"/>
      <c r="AK6" s="41"/>
      <c r="AL6" s="41"/>
      <c r="AM6" s="41"/>
      <c r="AN6" s="41"/>
      <c r="AO6" s="43"/>
      <c r="AP6" s="42"/>
      <c r="AQ6" s="42"/>
      <c r="AR6" s="42"/>
      <c r="AS6" s="42"/>
      <c r="AT6" s="42"/>
      <c r="AU6" s="42"/>
      <c r="AV6" s="42"/>
      <c r="AW6" s="42"/>
      <c r="AX6" s="42"/>
      <c r="AY6" s="42"/>
      <c r="AZ6" s="42"/>
      <c r="BA6" s="42"/>
      <c r="BB6" s="41"/>
      <c r="BC6" s="42"/>
      <c r="BD6" s="42"/>
      <c r="BE6" s="42"/>
      <c r="BF6" s="42"/>
      <c r="BG6" s="42"/>
      <c r="BH6" s="42"/>
      <c r="BI6" s="42"/>
      <c r="BJ6" s="42"/>
      <c r="BK6" s="42"/>
      <c r="BL6" s="42"/>
      <c r="BM6" s="42"/>
      <c r="BN6" s="42"/>
      <c r="BO6" s="42"/>
    </row>
    <row r="7" spans="1:67" ht="15.75" customHeight="1" x14ac:dyDescent="0.25">
      <c r="A7" s="550"/>
      <c r="B7" s="550"/>
      <c r="C7" s="550"/>
      <c r="D7" s="550"/>
      <c r="E7" s="512" t="s">
        <v>1495</v>
      </c>
      <c r="F7" s="512"/>
      <c r="G7" s="549">
        <f ca="1">IF($A$25="mm",70.3*10^9,10.2*10^6)</f>
        <v>70300000000</v>
      </c>
      <c r="H7" s="549"/>
      <c r="I7" s="549">
        <f ca="1">IF($A$25="mm",215*10^6,31.2*10^3)</f>
        <v>215000000</v>
      </c>
      <c r="J7" s="549"/>
      <c r="K7" s="26">
        <f t="shared" ref="K7:K8" ca="1" si="1">I7*0.577</f>
        <v>124054999.99999999</v>
      </c>
      <c r="L7" s="465">
        <f ca="1">IF($A$25="mm",160*10^6,23.2*10^3)</f>
        <v>160000000</v>
      </c>
      <c r="N7" s="465"/>
      <c r="O7" s="176"/>
      <c r="P7" s="406"/>
      <c r="Q7" s="43"/>
      <c r="R7" s="42"/>
      <c r="S7" s="42"/>
      <c r="T7" s="42"/>
      <c r="U7" s="42"/>
      <c r="V7" s="42"/>
      <c r="W7" s="42"/>
      <c r="X7" s="42"/>
      <c r="Y7" s="42"/>
      <c r="Z7" s="42"/>
      <c r="AA7" s="42"/>
      <c r="AB7" s="42"/>
      <c r="AC7" s="42"/>
      <c r="AD7" s="41"/>
      <c r="AE7" s="41"/>
      <c r="AF7" s="41"/>
      <c r="AG7" s="41"/>
      <c r="AH7" s="41"/>
      <c r="AI7" s="41"/>
      <c r="AJ7" s="41"/>
      <c r="AK7" s="41"/>
      <c r="AL7" s="41"/>
      <c r="AM7" s="41"/>
      <c r="AN7" s="41"/>
      <c r="AO7" s="43"/>
      <c r="AP7" s="42"/>
      <c r="AQ7" s="42"/>
      <c r="AR7" s="42"/>
      <c r="AS7" s="42"/>
      <c r="AT7" s="42"/>
      <c r="AU7" s="42"/>
      <c r="AV7" s="42"/>
      <c r="AW7" s="42"/>
      <c r="AX7" s="42"/>
      <c r="AY7" s="42"/>
      <c r="AZ7" s="42"/>
      <c r="BA7" s="42"/>
      <c r="BB7" s="41"/>
      <c r="BC7" s="42"/>
      <c r="BD7" s="42"/>
      <c r="BE7" s="42"/>
      <c r="BF7" s="42"/>
      <c r="BG7" s="42"/>
      <c r="BH7" s="42"/>
      <c r="BI7" s="42"/>
      <c r="BJ7" s="42"/>
      <c r="BK7" s="42"/>
      <c r="BL7" s="42"/>
      <c r="BM7" s="42"/>
      <c r="BN7" s="42"/>
      <c r="BO7" s="42"/>
    </row>
    <row r="8" spans="1:67" ht="15.75" customHeight="1" x14ac:dyDescent="0.25">
      <c r="A8" s="550"/>
      <c r="B8" s="550"/>
      <c r="C8" s="550"/>
      <c r="D8" s="550"/>
      <c r="E8" s="554" t="s">
        <v>1496</v>
      </c>
      <c r="F8" s="554"/>
      <c r="G8" s="547">
        <f ca="1">IF($A$25="mm",70.3*10^9,10.2*10^6)</f>
        <v>70300000000</v>
      </c>
      <c r="H8" s="547"/>
      <c r="I8" s="547">
        <f ca="1">IF($A$25="mm",170*10^6,24.6*10^3)</f>
        <v>170000000</v>
      </c>
      <c r="J8" s="547"/>
      <c r="K8" s="412">
        <f t="shared" ca="1" si="1"/>
        <v>98090000</v>
      </c>
      <c r="L8" s="466">
        <f ca="1">IF($A$25="mm",65*10^6,9.4*10^3)</f>
        <v>65000000</v>
      </c>
      <c r="N8" s="465"/>
      <c r="O8" s="176"/>
      <c r="P8" s="191"/>
      <c r="Q8" s="42"/>
      <c r="R8" s="42"/>
      <c r="S8" s="42"/>
      <c r="T8" s="42"/>
      <c r="U8" s="42"/>
      <c r="V8" s="42"/>
      <c r="W8" s="42"/>
      <c r="X8" s="42"/>
      <c r="Y8" s="42"/>
      <c r="Z8" s="42"/>
      <c r="AA8" s="42"/>
      <c r="AB8" s="42"/>
      <c r="AC8" s="42"/>
      <c r="AD8" s="41"/>
      <c r="AE8" s="41"/>
      <c r="AF8" s="41"/>
      <c r="AG8" s="41"/>
      <c r="AH8" s="41"/>
      <c r="AI8" s="41"/>
      <c r="AJ8" s="41"/>
      <c r="AK8" s="41"/>
      <c r="AL8" s="41"/>
      <c r="AM8" s="41"/>
      <c r="AN8" s="41"/>
      <c r="AO8" s="42"/>
      <c r="AP8" s="42"/>
      <c r="AQ8" s="42"/>
      <c r="AR8" s="42"/>
      <c r="AS8" s="42"/>
      <c r="AT8" s="42"/>
      <c r="AU8" s="42"/>
      <c r="AV8" s="42"/>
      <c r="AW8" s="42"/>
      <c r="AX8" s="42"/>
      <c r="AY8" s="42"/>
      <c r="AZ8" s="42"/>
      <c r="BA8" s="42"/>
      <c r="BB8" s="41"/>
      <c r="BC8" s="42"/>
      <c r="BD8" s="42"/>
      <c r="BE8" s="42"/>
      <c r="BF8" s="42"/>
      <c r="BG8" s="42"/>
      <c r="BH8" s="42"/>
      <c r="BI8" s="42"/>
      <c r="BJ8" s="42"/>
      <c r="BK8" s="42"/>
      <c r="BL8" s="42"/>
      <c r="BM8" s="42"/>
      <c r="BN8" s="42"/>
      <c r="BO8" s="42"/>
    </row>
    <row r="9" spans="1:67" ht="15.75" customHeight="1" x14ac:dyDescent="0.25">
      <c r="A9" s="551" t="s">
        <v>757</v>
      </c>
      <c r="B9" s="551"/>
      <c r="C9" s="551"/>
      <c r="D9" s="128"/>
      <c r="E9" s="529" t="s">
        <v>762</v>
      </c>
      <c r="F9" s="529"/>
      <c r="G9" s="553"/>
      <c r="H9" s="553"/>
      <c r="I9" s="553"/>
      <c r="J9" s="553"/>
      <c r="K9" s="411">
        <f t="shared" si="0"/>
        <v>0</v>
      </c>
      <c r="L9" s="82"/>
      <c r="M9" s="37" t="s">
        <v>761</v>
      </c>
      <c r="N9" s="37" t="s">
        <v>760</v>
      </c>
      <c r="O9" s="12" t="s">
        <v>759</v>
      </c>
      <c r="P9" s="191"/>
      <c r="Q9" s="507" t="s">
        <v>756</v>
      </c>
      <c r="R9" s="507"/>
      <c r="S9" s="507"/>
      <c r="T9" s="507"/>
      <c r="U9" s="507"/>
      <c r="V9" s="507"/>
      <c r="W9" s="507"/>
      <c r="X9" s="507"/>
      <c r="Y9" s="507"/>
      <c r="Z9" s="507"/>
      <c r="AA9" s="507"/>
      <c r="AB9" s="507"/>
      <c r="AC9" s="507"/>
      <c r="AD9" s="41"/>
      <c r="AE9" s="41"/>
      <c r="AF9" s="41"/>
      <c r="AG9" s="41"/>
      <c r="AH9" s="41"/>
      <c r="AI9" s="41"/>
      <c r="AJ9" s="41"/>
      <c r="AK9" s="41"/>
      <c r="AL9" s="41"/>
      <c r="AM9" s="41"/>
      <c r="AN9" s="41"/>
      <c r="AO9" s="10"/>
      <c r="AP9" s="10"/>
      <c r="AQ9" s="10"/>
      <c r="AR9" s="10"/>
      <c r="AS9" s="10"/>
      <c r="AT9" s="10"/>
      <c r="AU9" s="392" t="s">
        <v>755</v>
      </c>
      <c r="AV9" s="10"/>
      <c r="AW9" s="10"/>
      <c r="AX9" s="10"/>
      <c r="AY9" s="10"/>
      <c r="AZ9" s="10"/>
      <c r="BA9" s="10"/>
      <c r="BB9" s="41"/>
      <c r="BC9" s="507" t="s">
        <v>755</v>
      </c>
      <c r="BD9" s="507"/>
      <c r="BE9" s="507"/>
      <c r="BF9" s="507"/>
      <c r="BG9" s="507"/>
      <c r="BH9" s="507"/>
      <c r="BI9" s="507"/>
      <c r="BJ9" s="507"/>
      <c r="BK9" s="507"/>
      <c r="BL9" s="507"/>
      <c r="BM9" s="507"/>
      <c r="BN9" s="507"/>
      <c r="BO9" s="507"/>
    </row>
    <row r="10" spans="1:67" ht="15.75" customHeight="1" x14ac:dyDescent="0.25">
      <c r="A10" s="551"/>
      <c r="B10" s="551"/>
      <c r="C10" s="551"/>
      <c r="D10" s="128"/>
      <c r="E10" s="529" t="s">
        <v>758</v>
      </c>
      <c r="F10" s="529"/>
      <c r="G10" s="570"/>
      <c r="H10" s="570"/>
      <c r="I10" s="570"/>
      <c r="J10" s="570"/>
      <c r="K10" s="413">
        <f t="shared" si="0"/>
        <v>0</v>
      </c>
      <c r="L10" s="414"/>
      <c r="M10" s="11" t="str">
        <f ca="1">IF($A$25="mm","mm","in")</f>
        <v>mm</v>
      </c>
      <c r="N10" s="11" t="str">
        <f ca="1">IF($A$25="mm","mm","in")</f>
        <v>mm</v>
      </c>
      <c r="O10" s="11" t="str">
        <f ca="1">IF($A$25="mm","mm","in")</f>
        <v>mm</v>
      </c>
      <c r="P10" s="191"/>
      <c r="Q10" s="507"/>
      <c r="R10" s="507"/>
      <c r="S10" s="507"/>
      <c r="T10" s="507"/>
      <c r="U10" s="507"/>
      <c r="V10" s="507"/>
      <c r="W10" s="507"/>
      <c r="X10" s="507"/>
      <c r="Y10" s="507"/>
      <c r="Z10" s="507"/>
      <c r="AA10" s="507"/>
      <c r="AB10" s="507"/>
      <c r="AC10" s="507"/>
      <c r="AD10" s="41"/>
      <c r="AE10" s="41"/>
      <c r="AF10" s="41"/>
      <c r="AG10" s="41"/>
      <c r="AH10" s="41"/>
      <c r="AI10" s="41"/>
      <c r="AJ10" s="41"/>
      <c r="AK10" s="41"/>
      <c r="AL10" s="41"/>
      <c r="AM10" s="41"/>
      <c r="AN10" s="41"/>
      <c r="AO10" s="10"/>
      <c r="AP10" s="10"/>
      <c r="AQ10" s="10"/>
      <c r="AR10" s="10"/>
      <c r="AS10" s="10"/>
      <c r="AT10" s="10"/>
      <c r="AU10" s="10"/>
      <c r="AV10" s="10"/>
      <c r="AW10" s="10"/>
      <c r="AX10" s="10"/>
      <c r="AY10" s="10"/>
      <c r="AZ10" s="10"/>
      <c r="BA10" s="10"/>
      <c r="BB10" s="41"/>
      <c r="BC10" s="507"/>
      <c r="BD10" s="507"/>
      <c r="BE10" s="507"/>
      <c r="BF10" s="507"/>
      <c r="BG10" s="507"/>
      <c r="BH10" s="507"/>
      <c r="BI10" s="507"/>
      <c r="BJ10" s="507"/>
      <c r="BK10" s="507"/>
      <c r="BL10" s="507"/>
      <c r="BM10" s="507"/>
      <c r="BN10" s="507"/>
      <c r="BO10" s="507"/>
    </row>
    <row r="11" spans="1:67" ht="15.75" customHeight="1" x14ac:dyDescent="0.25">
      <c r="A11" s="551"/>
      <c r="B11" s="551"/>
      <c r="C11" s="551"/>
      <c r="D11" s="123" t="e" cm="1">
        <f t="array" aca="1" ref="D11" ca="1">IF($E11="","",INDIRECT("'"&amp;$E11&amp;"'!$A$27"))</f>
        <v>#REF!</v>
      </c>
      <c r="E11" s="529" t="s">
        <v>1494</v>
      </c>
      <c r="F11" s="529"/>
      <c r="G11" s="548" t="e" cm="1">
        <f t="array" aca="1" ref="G11" ca="1">IF($E11="","",
IF($A$25="mm",INDIRECT("'"&amp;$E11&amp;"'!$AK$82"),INDIRECT("'"&amp;$E11&amp;"'!$AK$83")))</f>
        <v>#REF!</v>
      </c>
      <c r="H11" s="549"/>
      <c r="I11" s="549" t="e" cm="1">
        <f t="array" aca="1" ref="I11" ca="1">IF($E11="","",
IF($A$25="mm",INDIRECT("'"&amp;$E11&amp;"'!$AK$85"),INDIRECT("'"&amp;$E11&amp;"'!$AK$86")))</f>
        <v>#REF!</v>
      </c>
      <c r="J11" s="549"/>
      <c r="K11" s="549" t="e" cm="1">
        <f t="array" aca="1" ref="K11" ca="1">IF($E11="","",
IF($A$25="mm",INDIRECT("'"&amp;$E11&amp;"'!$AY$62"),INDIRECT("'"&amp;$E11&amp;"'!$AY$63")))</f>
        <v>#REF!</v>
      </c>
      <c r="L11" s="549"/>
      <c r="M11" s="116" t="e" cm="1">
        <f t="array" aca="1" ref="M11" ca="1">IF($E11="","",
ROUND(IF($A$25="mm",1,1/25.4)*INDIRECT("'"&amp;$E11&amp;"'!$AK$61"),3))</f>
        <v>#REF!</v>
      </c>
      <c r="N11" s="116" t="e" cm="1">
        <f t="array" aca="1" ref="N11" ca="1">IF($E11="","",
ROUND(IF($A$25="mm",1,1/25.4)*INDIRECT("'"&amp;$E11&amp;"'!$AK$62"),3))</f>
        <v>#REF!</v>
      </c>
      <c r="O11" s="116" t="e" cm="1">
        <f t="array" aca="1" ref="O11" ca="1">IF($E11="","",
ROUND(IF($A$25="mm",1,1/25.4)*INDIRECT("'"&amp;$E11&amp;"'!$AK$63"),3))</f>
        <v>#REF!</v>
      </c>
      <c r="P11" s="406"/>
      <c r="Q11" s="507" t="s">
        <v>754</v>
      </c>
      <c r="R11" s="507"/>
      <c r="S11" s="507"/>
      <c r="T11" s="507"/>
      <c r="U11" s="507"/>
      <c r="V11" s="507"/>
      <c r="W11" s="507"/>
      <c r="X11" s="507"/>
      <c r="Y11" s="507"/>
      <c r="Z11" s="507"/>
      <c r="AA11" s="507"/>
      <c r="AB11" s="507"/>
      <c r="AC11" s="507"/>
      <c r="AD11" s="41"/>
      <c r="AE11" s="41"/>
      <c r="AF11" s="41"/>
      <c r="AG11" s="41"/>
      <c r="AH11" s="41"/>
      <c r="AI11" s="41"/>
      <c r="AJ11" s="41"/>
      <c r="AK11" s="41"/>
      <c r="AL11" s="41"/>
      <c r="AM11" s="41"/>
      <c r="AN11" s="41"/>
      <c r="AO11" s="177"/>
      <c r="AP11" s="177"/>
      <c r="AQ11" s="177"/>
      <c r="AR11" s="177"/>
      <c r="AS11" s="177"/>
      <c r="AT11" s="177"/>
      <c r="AU11" s="177"/>
      <c r="AV11" s="177"/>
      <c r="AW11" s="177"/>
      <c r="AX11" s="177"/>
      <c r="AY11" s="177"/>
      <c r="AZ11" s="177"/>
      <c r="BA11" s="177"/>
      <c r="BB11" s="41"/>
      <c r="BC11" s="177"/>
      <c r="BD11" s="177"/>
      <c r="BE11" s="177"/>
      <c r="BF11" s="177"/>
      <c r="BG11" s="177"/>
      <c r="BH11" s="177"/>
      <c r="BI11" s="177"/>
      <c r="BJ11" s="177"/>
      <c r="BK11" s="177"/>
      <c r="BL11" s="177"/>
      <c r="BM11" s="177"/>
      <c r="BN11" s="177"/>
      <c r="BO11" s="177"/>
    </row>
    <row r="12" spans="1:67" ht="15.75" customHeight="1" x14ac:dyDescent="0.25">
      <c r="A12" s="551"/>
      <c r="B12" s="551"/>
      <c r="C12" s="551"/>
      <c r="D12" s="123" t="str" cm="1">
        <f t="array" aca="1" ref="D12" ca="1">IF($E12="","",INDIRECT("'"&amp;$E12&amp;"'!$A$27"))</f>
        <v/>
      </c>
      <c r="E12" s="529"/>
      <c r="F12" s="529"/>
      <c r="G12" s="552" t="str" cm="1">
        <f t="array" aca="1" ref="G12" ca="1">IF($E12="","",
IF($A$25="mm",INDIRECT("'"&amp;$E12&amp;"'!$AK$82"),INDIRECT("'"&amp;$E12&amp;"'!$AK$83")))</f>
        <v/>
      </c>
      <c r="H12" s="547"/>
      <c r="I12" s="547" t="str" cm="1">
        <f t="array" aca="1" ref="I12" ca="1">IF($E12="","",
IF($A$25="mm",INDIRECT("'"&amp;$E12&amp;"'!$AK$85"),INDIRECT("'"&amp;$E12&amp;"'!$AK$86")))</f>
        <v/>
      </c>
      <c r="J12" s="547"/>
      <c r="K12" s="547" t="str" cm="1">
        <f t="array" aca="1" ref="K12" ca="1">IF($E12="","",
IF($A$25="mm",INDIRECT("'"&amp;$E12&amp;"'!$AY$62"),INDIRECT("'"&amp;$E12&amp;"'!$AY$63")))</f>
        <v/>
      </c>
      <c r="L12" s="547"/>
      <c r="M12" s="191" t="str" cm="1">
        <f t="array" aca="1" ref="M12" ca="1">IF($E12="","",
ROUND(IF($A$25="mm",1,1/25.4)*INDIRECT("'"&amp;$E12&amp;"'!$AK$61"),3))</f>
        <v/>
      </c>
      <c r="N12" s="191" t="str" cm="1">
        <f t="array" aca="1" ref="N12" ca="1">IF($E12="","",
ROUND(IF($A$25="mm",1,1/25.4)*INDIRECT("'"&amp;$E12&amp;"'!$AK$62"),3))</f>
        <v/>
      </c>
      <c r="O12" s="191" t="str" cm="1">
        <f t="array" aca="1" ref="O12" ca="1">IF($E12="","",
ROUND(IF($A$25="mm",1,1/25.4)*INDIRECT("'"&amp;$E12&amp;"'!$AK$63"),3))</f>
        <v/>
      </c>
      <c r="P12" s="406"/>
      <c r="Q12" s="507"/>
      <c r="R12" s="507"/>
      <c r="S12" s="507"/>
      <c r="T12" s="507"/>
      <c r="U12" s="507"/>
      <c r="V12" s="507"/>
      <c r="W12" s="507"/>
      <c r="X12" s="507"/>
      <c r="Y12" s="507"/>
      <c r="Z12" s="507"/>
      <c r="AA12" s="507"/>
      <c r="AB12" s="507"/>
      <c r="AC12" s="507"/>
      <c r="AD12" s="41"/>
      <c r="AE12" s="41"/>
      <c r="AF12" s="41"/>
      <c r="AG12" s="41"/>
      <c r="AH12" s="41"/>
      <c r="AI12" s="41"/>
      <c r="AJ12" s="41"/>
      <c r="AK12" s="41"/>
      <c r="AL12" s="41"/>
      <c r="AM12" s="41"/>
      <c r="AN12" s="41"/>
      <c r="AO12" s="177"/>
      <c r="AP12" s="177"/>
      <c r="AQ12" s="177"/>
      <c r="AR12" s="177"/>
      <c r="AS12" s="177"/>
      <c r="AT12" s="177"/>
      <c r="AU12" s="177"/>
      <c r="AV12" s="177"/>
      <c r="AW12" s="177"/>
      <c r="AX12" s="177"/>
      <c r="AY12" s="177"/>
      <c r="AZ12" s="177"/>
      <c r="BA12" s="177"/>
      <c r="BB12" s="41"/>
      <c r="BC12" s="177"/>
      <c r="BD12" s="177"/>
      <c r="BE12" s="177"/>
      <c r="BF12" s="177"/>
      <c r="BG12" s="177"/>
      <c r="BH12" s="177"/>
      <c r="BI12" s="177"/>
      <c r="BJ12" s="177"/>
      <c r="BK12" s="177"/>
      <c r="BL12" s="177"/>
      <c r="BM12" s="177"/>
      <c r="BN12" s="177"/>
      <c r="BO12" s="177"/>
    </row>
    <row r="13" spans="1:67" ht="15.75" customHeight="1" x14ac:dyDescent="0.25">
      <c r="A13" s="551"/>
      <c r="B13" s="551"/>
      <c r="C13" s="551"/>
      <c r="D13" s="123" t="str" cm="1">
        <f t="array" aca="1" ref="D13" ca="1">IF($E13="","",INDIRECT("'"&amp;$E13&amp;"'!$A$27"))</f>
        <v/>
      </c>
      <c r="E13" s="529"/>
      <c r="F13" s="529"/>
      <c r="G13" s="548" t="str" cm="1">
        <f t="array" aca="1" ref="G13" ca="1">IF($E13="","",
IF($A$25="mm",INDIRECT("'"&amp;$E13&amp;"'!$AK$82"),INDIRECT("'"&amp;$E13&amp;"'!$AK$83")))</f>
        <v/>
      </c>
      <c r="H13" s="549"/>
      <c r="I13" s="549" t="str" cm="1">
        <f t="array" aca="1" ref="I13" ca="1">IF($E13="","",
IF($A$25="mm",INDIRECT("'"&amp;$E13&amp;"'!$AK$85"),INDIRECT("'"&amp;$E13&amp;"'!$AK$86")))</f>
        <v/>
      </c>
      <c r="J13" s="549"/>
      <c r="K13" s="549" t="str" cm="1">
        <f t="array" aca="1" ref="K13" ca="1">IF($E13="","",
IF($A$25="mm",INDIRECT("'"&amp;$E13&amp;"'!$AY$62"),INDIRECT("'"&amp;$E13&amp;"'!$AY$63")))</f>
        <v/>
      </c>
      <c r="L13" s="549"/>
      <c r="M13" s="116" t="str" cm="1">
        <f t="array" aca="1" ref="M13" ca="1">IF($E13="","",
ROUND(IF($A$25="mm",1,1/25.4)*INDIRECT("'"&amp;$E13&amp;"'!$AK$61"),3))</f>
        <v/>
      </c>
      <c r="N13" s="116" t="str" cm="1">
        <f t="array" aca="1" ref="N13" ca="1">IF($E13="","",
ROUND(IF($A$25="mm",1,1/25.4)*INDIRECT("'"&amp;$E13&amp;"'!$AK$62"),3))</f>
        <v/>
      </c>
      <c r="O13" s="116" t="str" cm="1">
        <f t="array" aca="1" ref="O13" ca="1">IF($E13="","",
ROUND(IF($A$25="mm",1,1/25.4)*INDIRECT("'"&amp;$E13&amp;"'!$AK$63"),3))</f>
        <v/>
      </c>
      <c r="P13" s="191"/>
      <c r="Q13" s="507" t="s">
        <v>753</v>
      </c>
      <c r="R13" s="507"/>
      <c r="S13" s="507"/>
      <c r="T13" s="507"/>
      <c r="U13" s="507"/>
      <c r="V13" s="507"/>
      <c r="W13" s="507"/>
      <c r="X13" s="507"/>
      <c r="Y13" s="507"/>
      <c r="Z13" s="507"/>
      <c r="AA13" s="507"/>
      <c r="AB13" s="507"/>
      <c r="AC13" s="507"/>
      <c r="AD13" s="41"/>
      <c r="AE13" s="41"/>
      <c r="AF13" s="41"/>
      <c r="AG13" s="41"/>
      <c r="AH13" s="41"/>
      <c r="AI13" s="41"/>
      <c r="AJ13" s="41"/>
      <c r="AK13" s="41"/>
      <c r="AL13" s="41"/>
      <c r="AM13" s="41"/>
      <c r="AN13" s="41"/>
      <c r="AO13" s="177"/>
      <c r="AP13" s="177"/>
      <c r="AQ13" s="177"/>
      <c r="AR13" s="177"/>
      <c r="AS13" s="177"/>
      <c r="AT13" s="177"/>
      <c r="AU13" s="177"/>
      <c r="AV13" s="177"/>
      <c r="AW13" s="177"/>
      <c r="AX13" s="177"/>
      <c r="AY13" s="177"/>
      <c r="AZ13" s="177"/>
      <c r="BA13" s="177"/>
      <c r="BB13" s="41"/>
      <c r="BC13" s="177"/>
      <c r="BD13" s="177"/>
      <c r="BE13" s="177"/>
      <c r="BF13" s="177"/>
      <c r="BG13" s="177"/>
      <c r="BH13" s="177"/>
      <c r="BI13" s="177"/>
      <c r="BJ13" s="177"/>
      <c r="BK13" s="177"/>
      <c r="BL13" s="177"/>
      <c r="BM13" s="177"/>
      <c r="BN13" s="177"/>
      <c r="BO13" s="177"/>
    </row>
    <row r="14" spans="1:67" ht="15.75" customHeight="1" x14ac:dyDescent="0.25">
      <c r="A14" s="551"/>
      <c r="B14" s="551"/>
      <c r="C14" s="551"/>
      <c r="D14" s="123" t="str" cm="1">
        <f t="array" aca="1" ref="D14" ca="1">IF($E14="","",INDIRECT("'"&amp;$E14&amp;"'!$A$27"))</f>
        <v/>
      </c>
      <c r="E14" s="529"/>
      <c r="F14" s="529"/>
      <c r="G14" s="552" t="str" cm="1">
        <f t="array" aca="1" ref="G14" ca="1">IF($E14="","",
IF($A$25="mm",INDIRECT("'"&amp;$E14&amp;"'!$AK$82"),INDIRECT("'"&amp;$E14&amp;"'!$AK$83")))</f>
        <v/>
      </c>
      <c r="H14" s="547"/>
      <c r="I14" s="547" t="str" cm="1">
        <f t="array" aca="1" ref="I14" ca="1">IF($E14="","",
IF($A$25="mm",INDIRECT("'"&amp;$E14&amp;"'!$AK$85"),INDIRECT("'"&amp;$E14&amp;"'!$AK$86")))</f>
        <v/>
      </c>
      <c r="J14" s="547"/>
      <c r="K14" s="547" t="str" cm="1">
        <f t="array" aca="1" ref="K14" ca="1">IF($E14="","",
IF($A$25="mm",INDIRECT("'"&amp;$E14&amp;"'!$AY$62"),INDIRECT("'"&amp;$E14&amp;"'!$AY$63")))</f>
        <v/>
      </c>
      <c r="L14" s="547"/>
      <c r="M14" s="191" t="str" cm="1">
        <f t="array" aca="1" ref="M14" ca="1">IF($E14="","",
ROUND(IF($A$25="mm",1,1/25.4)*INDIRECT("'"&amp;$E14&amp;"'!$AK$61"),3))</f>
        <v/>
      </c>
      <c r="N14" s="191" t="str" cm="1">
        <f t="array" aca="1" ref="N14" ca="1">IF($E14="","",
ROUND(IF($A$25="mm",1,1/25.4)*INDIRECT("'"&amp;$E14&amp;"'!$AK$62"),3))</f>
        <v/>
      </c>
      <c r="O14" s="191" t="str" cm="1">
        <f t="array" aca="1" ref="O14" ca="1">IF($E14="","",
ROUND(IF($A$25="mm",1,1/25.4)*INDIRECT("'"&amp;$E14&amp;"'!$AK$63"),3))</f>
        <v/>
      </c>
      <c r="P14" s="191"/>
      <c r="Q14" s="507"/>
      <c r="R14" s="507"/>
      <c r="S14" s="507"/>
      <c r="T14" s="507"/>
      <c r="U14" s="507"/>
      <c r="V14" s="507"/>
      <c r="W14" s="507"/>
      <c r="X14" s="507"/>
      <c r="Y14" s="507"/>
      <c r="Z14" s="507"/>
      <c r="AA14" s="507"/>
      <c r="AB14" s="507"/>
      <c r="AC14" s="507"/>
      <c r="AD14" s="41"/>
      <c r="AE14" s="41"/>
      <c r="AF14" s="41"/>
      <c r="AG14" s="41"/>
      <c r="AH14" s="41"/>
      <c r="AI14" s="41"/>
      <c r="AJ14" s="41"/>
      <c r="AK14" s="41"/>
      <c r="AL14" s="41"/>
      <c r="AM14" s="41"/>
      <c r="AN14" s="41"/>
      <c r="AO14" s="177"/>
      <c r="AP14" s="177"/>
      <c r="AQ14" s="177"/>
      <c r="AR14" s="177"/>
      <c r="AS14" s="177"/>
      <c r="AT14" s="177"/>
      <c r="AU14" s="177"/>
      <c r="AV14" s="177"/>
      <c r="AW14" s="177"/>
      <c r="AX14" s="177"/>
      <c r="AY14" s="177"/>
      <c r="AZ14" s="177"/>
      <c r="BA14" s="177"/>
      <c r="BB14" s="41"/>
      <c r="BC14" s="177"/>
      <c r="BD14" s="177"/>
      <c r="BE14" s="177"/>
      <c r="BF14" s="177"/>
      <c r="BG14" s="177"/>
      <c r="BH14" s="177"/>
      <c r="BI14" s="177"/>
      <c r="BJ14" s="177"/>
      <c r="BK14" s="177"/>
      <c r="BL14" s="177"/>
      <c r="BM14" s="177"/>
      <c r="BN14" s="177"/>
      <c r="BO14" s="177"/>
    </row>
    <row r="15" spans="1:67" ht="15.75" customHeight="1" x14ac:dyDescent="0.25">
      <c r="A15" s="551"/>
      <c r="B15" s="551"/>
      <c r="C15" s="551"/>
      <c r="D15" s="123" t="str" cm="1">
        <f t="array" aca="1" ref="D15" ca="1">IF($E15="","",INDIRECT("'"&amp;$E15&amp;"'!$A$27"))</f>
        <v/>
      </c>
      <c r="E15" s="529"/>
      <c r="F15" s="529"/>
      <c r="G15" s="548" t="str" cm="1">
        <f t="array" aca="1" ref="G15" ca="1">IF($E15="","",
IF($A$25="mm",INDIRECT("'"&amp;$E15&amp;"'!$AK$82"),INDIRECT("'"&amp;$E15&amp;"'!$AK$83")))</f>
        <v/>
      </c>
      <c r="H15" s="549"/>
      <c r="I15" s="549" t="str" cm="1">
        <f t="array" aca="1" ref="I15" ca="1">IF($E15="","",
IF($A$25="mm",INDIRECT("'"&amp;$E15&amp;"'!$AK$85"),INDIRECT("'"&amp;$E15&amp;"'!$AK$86")))</f>
        <v/>
      </c>
      <c r="J15" s="549"/>
      <c r="K15" s="549" t="str" cm="1">
        <f t="array" aca="1" ref="K15" ca="1">IF($E15="","",
IF($A$25="mm",INDIRECT("'"&amp;$E15&amp;"'!$AY$62"),INDIRECT("'"&amp;$E15&amp;"'!$AY$63")))</f>
        <v/>
      </c>
      <c r="L15" s="549"/>
      <c r="M15" s="116" t="str" cm="1">
        <f t="array" aca="1" ref="M15" ca="1">IF($E15="","",
ROUND(IF($A$25="mm",1,1/25.4)*INDIRECT("'"&amp;$E15&amp;"'!$AK$61"),3))</f>
        <v/>
      </c>
      <c r="N15" s="116" t="str" cm="1">
        <f t="array" aca="1" ref="N15" ca="1">IF($E15="","",
ROUND(IF($A$25="mm",1,1/25.4)*INDIRECT("'"&amp;$E15&amp;"'!$AK$62"),3))</f>
        <v/>
      </c>
      <c r="O15" s="116" t="str" cm="1">
        <f t="array" aca="1" ref="O15" ca="1">IF($E15="","",
ROUND(IF($A$25="mm",1,1/25.4)*INDIRECT("'"&amp;$E15&amp;"'!$AK$63"),3))</f>
        <v/>
      </c>
      <c r="P15" s="191"/>
      <c r="Q15" s="10"/>
      <c r="R15" s="10"/>
      <c r="S15" s="10"/>
      <c r="T15" s="10"/>
      <c r="U15" s="10"/>
      <c r="V15" s="10"/>
      <c r="W15" s="10"/>
      <c r="X15" s="10"/>
      <c r="Y15" s="10"/>
      <c r="Z15" s="10"/>
      <c r="AA15" s="10"/>
      <c r="AB15" s="10"/>
      <c r="AC15" s="10"/>
      <c r="AD15" s="41"/>
      <c r="AE15" s="41"/>
      <c r="AF15" s="41"/>
      <c r="AG15" s="41"/>
      <c r="AH15" s="41"/>
      <c r="AI15" s="41"/>
      <c r="AJ15" s="41"/>
      <c r="AK15" s="41"/>
      <c r="AL15" s="41"/>
      <c r="AM15" s="41"/>
      <c r="AN15" s="41"/>
      <c r="AO15" s="10"/>
      <c r="AP15" s="10"/>
      <c r="AQ15" s="10"/>
      <c r="AR15" s="10"/>
      <c r="AS15" s="10"/>
      <c r="AT15" s="10"/>
      <c r="AU15" s="10"/>
      <c r="AV15" s="10"/>
      <c r="AW15" s="10"/>
      <c r="AX15" s="10"/>
      <c r="AY15" s="10"/>
      <c r="AZ15" s="10"/>
      <c r="BA15" s="10"/>
      <c r="BB15" s="41"/>
      <c r="BC15" s="10"/>
      <c r="BD15" s="10"/>
      <c r="BE15" s="10"/>
      <c r="BF15" s="10"/>
      <c r="BG15" s="10"/>
      <c r="BH15" s="10"/>
      <c r="BI15" s="10"/>
      <c r="BJ15" s="10"/>
      <c r="BK15" s="10"/>
      <c r="BL15" s="10"/>
      <c r="BM15" s="10"/>
      <c r="BN15" s="10"/>
      <c r="BO15" s="10"/>
    </row>
    <row r="16" spans="1:67" ht="15.75" customHeight="1" x14ac:dyDescent="0.25">
      <c r="A16" s="35" t="str" cm="1">
        <f t="array" aca="1" ref="A16" ca="1">IF(ISREF(INDIRECT("'F.3.4-5 Tube Chassis"&amp;"'!G8")),INDIRECT("'F.3.4-5 Tube Chassis"&amp;"'!G8"),INDIRECT("'F.3.4 Steel Tube"&amp;"'!G8"))</f>
        <v>Select Drop Down</v>
      </c>
      <c r="B16" s="11"/>
      <c r="D16" s="123" t="str" cm="1">
        <f t="array" aca="1" ref="D16" ca="1">IF($E16="","",INDIRECT("'"&amp;$E16&amp;"'!$A$27"))</f>
        <v/>
      </c>
      <c r="E16" s="529"/>
      <c r="F16" s="529"/>
      <c r="G16" s="552" t="str" cm="1">
        <f t="array" aca="1" ref="G16" ca="1">IF($E16="","",
IF($A$25="mm",INDIRECT("'"&amp;$E16&amp;"'!$AK$82"),INDIRECT("'"&amp;$E16&amp;"'!$AK$83")))</f>
        <v/>
      </c>
      <c r="H16" s="547"/>
      <c r="I16" s="547" t="str" cm="1">
        <f t="array" aca="1" ref="I16" ca="1">IF($E16="","",
IF($A$25="mm",INDIRECT("'"&amp;$E16&amp;"'!$AK$85"),INDIRECT("'"&amp;$E16&amp;"'!$AK$86")))</f>
        <v/>
      </c>
      <c r="J16" s="547"/>
      <c r="K16" s="547" t="str" cm="1">
        <f t="array" aca="1" ref="K16" ca="1">IF($E16="","",
IF($A$25="mm",INDIRECT("'"&amp;$E16&amp;"'!$AY$62"),INDIRECT("'"&amp;$E16&amp;"'!$AY$63")))</f>
        <v/>
      </c>
      <c r="L16" s="547"/>
      <c r="M16" s="191" t="str" cm="1">
        <f t="array" aca="1" ref="M16" ca="1">IF($E16="","",
ROUND(IF($A$25="mm",1,1/25.4)*INDIRECT("'"&amp;$E16&amp;"'!$AK$61"),3))</f>
        <v/>
      </c>
      <c r="N16" s="191" t="str" cm="1">
        <f t="array" aca="1" ref="N16" ca="1">IF($E16="","",
ROUND(IF($A$25="mm",1,1/25.4)*INDIRECT("'"&amp;$E16&amp;"'!$AK$62"),3))</f>
        <v/>
      </c>
      <c r="O16" s="191" t="str" cm="1">
        <f t="array" aca="1" ref="O16" ca="1">IF($E16="","",
ROUND(IF($A$25="mm",1,1/25.4)*INDIRECT("'"&amp;$E16&amp;"'!$AK$63"),3))</f>
        <v/>
      </c>
      <c r="P16" s="191"/>
      <c r="Q16" s="10"/>
      <c r="R16" s="10"/>
      <c r="S16" s="10"/>
      <c r="T16" s="10"/>
      <c r="U16" s="10"/>
      <c r="V16" s="10"/>
      <c r="W16" s="10"/>
      <c r="X16" s="10"/>
      <c r="Y16" s="10"/>
      <c r="Z16" s="10"/>
      <c r="AA16" s="10"/>
      <c r="AB16" s="10"/>
      <c r="AC16" s="10"/>
      <c r="AD16" s="41"/>
      <c r="AE16" s="41"/>
      <c r="AF16" s="41"/>
      <c r="AG16" s="41"/>
      <c r="AH16" s="41"/>
      <c r="AI16" s="41"/>
      <c r="AJ16" s="41"/>
      <c r="AK16" s="41"/>
      <c r="AL16" s="41"/>
      <c r="AM16" s="41"/>
      <c r="AN16" s="41"/>
      <c r="AO16" s="10"/>
      <c r="AP16" s="10"/>
      <c r="AQ16" s="10"/>
      <c r="AR16" s="10"/>
      <c r="AS16" s="10"/>
      <c r="AT16" s="10"/>
      <c r="AU16" s="10"/>
      <c r="AV16" s="10"/>
      <c r="AW16" s="10"/>
      <c r="AX16" s="10"/>
      <c r="AY16" s="10"/>
      <c r="AZ16" s="10"/>
      <c r="BA16" s="10"/>
      <c r="BB16" s="41"/>
      <c r="BC16" s="10"/>
      <c r="BD16" s="10"/>
      <c r="BE16" s="10"/>
      <c r="BF16" s="10"/>
      <c r="BG16" s="10"/>
      <c r="BH16" s="10"/>
      <c r="BI16" s="10"/>
      <c r="BJ16" s="10"/>
      <c r="BK16" s="10"/>
      <c r="BL16" s="10"/>
      <c r="BM16" s="10"/>
      <c r="BN16" s="10"/>
      <c r="BO16" s="10"/>
    </row>
    <row r="17" spans="1:99" ht="15.75" customHeight="1" x14ac:dyDescent="0.25">
      <c r="A17" s="540" t="str">
        <f ca="1">IF(A16="IC - Internal Combustion","N/A",
IF(COUNTIF(U56:CV57,"BLANK"),"BLANK",
IF(COUNTIF(U56:CV57,"REJECT"),"REJECT",
IF(COUNTIF(U56:CV57,"CHECK"),"CHECK","EQ"))))</f>
        <v>BLANK</v>
      </c>
      <c r="B17" s="540"/>
      <c r="C17" s="540"/>
      <c r="D17" s="123" t="str" cm="1">
        <f t="array" aca="1" ref="D17" ca="1">IF($E17="","",INDIRECT("'"&amp;$E17&amp;"'!$A$27"))</f>
        <v/>
      </c>
      <c r="E17" s="529"/>
      <c r="F17" s="529"/>
      <c r="G17" s="548" t="str" cm="1">
        <f t="array" aca="1" ref="G17" ca="1">IF($E17="","",
IF($A$25="mm",INDIRECT("'"&amp;$E17&amp;"'!$AK$82"),INDIRECT("'"&amp;$E17&amp;"'!$AK$83")))</f>
        <v/>
      </c>
      <c r="H17" s="549"/>
      <c r="I17" s="549" t="str" cm="1">
        <f t="array" aca="1" ref="I17" ca="1">IF($E17="","",
IF($A$25="mm",INDIRECT("'"&amp;$E17&amp;"'!$AK$85"),INDIRECT("'"&amp;$E17&amp;"'!$AK$86")))</f>
        <v/>
      </c>
      <c r="J17" s="549"/>
      <c r="K17" s="549" t="str" cm="1">
        <f t="array" aca="1" ref="K17" ca="1">IF($E17="","",
IF($A$25="mm",INDIRECT("'"&amp;$E17&amp;"'!$AY$62"),INDIRECT("'"&amp;$E17&amp;"'!$AY$63")))</f>
        <v/>
      </c>
      <c r="L17" s="549"/>
      <c r="M17" s="116" t="str" cm="1">
        <f t="array" aca="1" ref="M17" ca="1">IF($E17="","",
ROUND(IF($A$25="mm",1,1/25.4)*INDIRECT("'"&amp;$E17&amp;"'!$AK$61"),3))</f>
        <v/>
      </c>
      <c r="N17" s="116" t="str" cm="1">
        <f t="array" aca="1" ref="N17" ca="1">IF($E17="","",
ROUND(IF($A$25="mm",1,1/25.4)*INDIRECT("'"&amp;$E17&amp;"'!$AK$62"),3))</f>
        <v/>
      </c>
      <c r="O17" s="116" t="str" cm="1">
        <f t="array" aca="1" ref="O17" ca="1">IF($E17="","",
ROUND(IF($A$25="mm",1,1/25.4)*INDIRECT("'"&amp;$E17&amp;"'!$AK$63"),3))</f>
        <v/>
      </c>
      <c r="P17" s="41"/>
      <c r="Q17" s="43"/>
      <c r="R17" s="43"/>
      <c r="S17" s="43"/>
      <c r="T17" s="43"/>
      <c r="U17" s="43"/>
      <c r="V17" s="43"/>
      <c r="W17" s="43"/>
      <c r="X17" s="43"/>
      <c r="Y17" s="43"/>
      <c r="Z17" s="43"/>
      <c r="AA17" s="43"/>
      <c r="AB17" s="43"/>
      <c r="AC17" s="43"/>
      <c r="AD17" s="41"/>
      <c r="AE17" s="41"/>
      <c r="AF17" s="41"/>
      <c r="AG17" s="41"/>
      <c r="AH17" s="41"/>
      <c r="AI17" s="41"/>
      <c r="AJ17" s="41"/>
      <c r="AK17" s="41"/>
      <c r="AL17" s="41"/>
      <c r="AM17" s="41"/>
      <c r="AN17" s="41"/>
      <c r="AO17" s="91"/>
      <c r="AP17" s="403"/>
      <c r="AQ17" s="43"/>
      <c r="AR17" s="43"/>
      <c r="AS17" s="43"/>
      <c r="AT17" s="43"/>
      <c r="AU17" s="43"/>
      <c r="AV17" s="43"/>
      <c r="AW17" s="43"/>
      <c r="AX17" s="43"/>
      <c r="AY17" s="43"/>
      <c r="AZ17" s="43"/>
      <c r="BA17" s="43"/>
      <c r="BB17" s="41"/>
      <c r="BC17" s="43"/>
      <c r="BD17" s="43"/>
      <c r="BE17" s="43"/>
      <c r="BF17" s="43"/>
      <c r="BG17" s="43"/>
      <c r="BH17" s="43"/>
      <c r="BI17" s="43"/>
      <c r="BJ17" s="43"/>
      <c r="BK17" s="43"/>
      <c r="BL17" s="43"/>
      <c r="BM17" s="43"/>
      <c r="BN17" s="43"/>
      <c r="BO17" s="43"/>
    </row>
    <row r="18" spans="1:99" ht="15.75" customHeight="1" x14ac:dyDescent="0.25">
      <c r="A18" s="540"/>
      <c r="B18" s="540"/>
      <c r="C18" s="540"/>
      <c r="D18" s="123" t="str" cm="1">
        <f t="array" aca="1" ref="D18" ca="1">IF($E18="","",INDIRECT("'"&amp;$E18&amp;"'!$A$27"))</f>
        <v/>
      </c>
      <c r="E18" s="529"/>
      <c r="F18" s="529"/>
      <c r="G18" s="552" t="str" cm="1">
        <f t="array" aca="1" ref="G18" ca="1">IF($E18="","",
IF($A$25="mm",INDIRECT("'"&amp;$E18&amp;"'!$AK$82"),INDIRECT("'"&amp;$E18&amp;"'!$AK$83")))</f>
        <v/>
      </c>
      <c r="H18" s="547"/>
      <c r="I18" s="547" t="str" cm="1">
        <f t="array" aca="1" ref="I18" ca="1">IF($E18="","",
IF($A$25="mm",INDIRECT("'"&amp;$E18&amp;"'!$AK$85"),INDIRECT("'"&amp;$E18&amp;"'!$AK$86")))</f>
        <v/>
      </c>
      <c r="J18" s="547"/>
      <c r="K18" s="547" t="str" cm="1">
        <f t="array" aca="1" ref="K18" ca="1">IF($E18="","",
IF($A$25="mm",INDIRECT("'"&amp;$E18&amp;"'!$AY$62"),INDIRECT("'"&amp;$E18&amp;"'!$AY$63")))</f>
        <v/>
      </c>
      <c r="L18" s="547"/>
      <c r="M18" s="191" t="str" cm="1">
        <f t="array" aca="1" ref="M18" ca="1">IF($E18="","",
ROUND(IF($A$25="mm",1,1/25.4)*INDIRECT("'"&amp;$E18&amp;"'!$AK$61"),3))</f>
        <v/>
      </c>
      <c r="N18" s="191" t="str" cm="1">
        <f t="array" aca="1" ref="N18" ca="1">IF($E18="","",
ROUND(IF($A$25="mm",1,1/25.4)*INDIRECT("'"&amp;$E18&amp;"'!$AK$62"),3))</f>
        <v/>
      </c>
      <c r="O18" s="191" t="str" cm="1">
        <f t="array" aca="1" ref="O18" ca="1">IF($E18="","",
ROUND(IF($A$25="mm",1,1/25.4)*INDIRECT("'"&amp;$E18&amp;"'!$AK$63"),3))</f>
        <v/>
      </c>
      <c r="P18" s="41"/>
      <c r="Q18" s="43"/>
      <c r="R18" s="43"/>
      <c r="S18" s="43"/>
      <c r="T18" s="43"/>
      <c r="U18" s="43"/>
      <c r="V18" s="43"/>
      <c r="W18" s="43"/>
      <c r="X18" s="43"/>
      <c r="Y18" s="43"/>
      <c r="Z18" s="43"/>
      <c r="AA18" s="43"/>
      <c r="AB18" s="43"/>
      <c r="AC18" s="43"/>
      <c r="AD18" s="41"/>
      <c r="AE18" s="41"/>
      <c r="AF18" s="41"/>
      <c r="AG18" s="41"/>
      <c r="AH18" s="41"/>
      <c r="AI18" s="41"/>
      <c r="AJ18" s="41"/>
      <c r="AK18" s="41"/>
      <c r="AL18" s="41"/>
      <c r="AM18" s="41"/>
      <c r="AN18" s="41"/>
      <c r="AO18" s="91"/>
      <c r="AP18" s="403"/>
      <c r="AQ18" s="43"/>
      <c r="AR18" s="43"/>
      <c r="AS18" s="43"/>
      <c r="AT18" s="43"/>
      <c r="AU18" s="43"/>
      <c r="AV18" s="43"/>
      <c r="AW18" s="43"/>
      <c r="AX18" s="43"/>
      <c r="AY18" s="43"/>
      <c r="AZ18" s="43"/>
      <c r="BA18" s="43"/>
      <c r="BB18" s="41"/>
      <c r="BC18" s="43"/>
      <c r="BD18" s="43"/>
      <c r="BE18" s="43"/>
      <c r="BF18" s="43"/>
      <c r="BG18" s="43"/>
      <c r="BH18" s="43"/>
      <c r="BI18" s="43"/>
      <c r="BJ18" s="43"/>
      <c r="BK18" s="43"/>
      <c r="BL18" s="43"/>
      <c r="BM18" s="43"/>
      <c r="BN18" s="43"/>
      <c r="BO18" s="43"/>
    </row>
    <row r="19" spans="1:99" ht="15.75" customHeight="1" x14ac:dyDescent="0.25">
      <c r="A19" s="540"/>
      <c r="B19" s="540"/>
      <c r="C19" s="540"/>
      <c r="D19" s="123" t="str" cm="1">
        <f t="array" aca="1" ref="D19" ca="1">IF($E19="","",INDIRECT("'"&amp;$E19&amp;"'!$A$27"))</f>
        <v/>
      </c>
      <c r="E19" s="529"/>
      <c r="F19" s="529"/>
      <c r="G19" s="548" t="str" cm="1">
        <f t="array" aca="1" ref="G19" ca="1">IF($E19="","",
IF($A$25="mm",INDIRECT("'"&amp;$E19&amp;"'!$AK$82"),INDIRECT("'"&amp;$E19&amp;"'!$AK$83")))</f>
        <v/>
      </c>
      <c r="H19" s="549"/>
      <c r="I19" s="549" t="str" cm="1">
        <f t="array" aca="1" ref="I19" ca="1">IF($E19="","",
IF($A$25="mm",INDIRECT("'"&amp;$E19&amp;"'!$AK$85"),INDIRECT("'"&amp;$E19&amp;"'!$AK$86")))</f>
        <v/>
      </c>
      <c r="J19" s="549"/>
      <c r="K19" s="549" t="str" cm="1">
        <f t="array" aca="1" ref="K19" ca="1">IF($E19="","",
IF($A$25="mm",INDIRECT("'"&amp;$E19&amp;"'!$AY$62"),INDIRECT("'"&amp;$E19&amp;"'!$AY$63")))</f>
        <v/>
      </c>
      <c r="L19" s="549"/>
      <c r="M19" s="116" t="str" cm="1">
        <f t="array" aca="1" ref="M19" ca="1">IF($E19="","",
ROUND(IF($A$25="mm",1,1/25.4)*INDIRECT("'"&amp;$E19&amp;"'!$AK$61"),3))</f>
        <v/>
      </c>
      <c r="N19" s="116" t="str" cm="1">
        <f t="array" aca="1" ref="N19" ca="1">IF($E19="","",
ROUND(IF($A$25="mm",1,1/25.4)*INDIRECT("'"&amp;$E19&amp;"'!$AK$62"),3))</f>
        <v/>
      </c>
      <c r="O19" s="116" t="str" cm="1">
        <f t="array" aca="1" ref="O19" ca="1">IF($E19="","",
ROUND(IF($A$25="mm",1,1/25.4)*INDIRECT("'"&amp;$E19&amp;"'!$AK$63"),3))</f>
        <v/>
      </c>
      <c r="P19" s="41"/>
      <c r="Q19" s="43"/>
      <c r="R19" s="43"/>
      <c r="S19" s="43"/>
      <c r="T19" s="43"/>
      <c r="U19" s="43"/>
      <c r="V19" s="43"/>
      <c r="W19" s="43"/>
      <c r="X19" s="43"/>
      <c r="Y19" s="43"/>
      <c r="Z19" s="43"/>
      <c r="AA19" s="43"/>
      <c r="AB19" s="43"/>
      <c r="AC19" s="43"/>
      <c r="AD19" s="41"/>
      <c r="AE19" s="41"/>
      <c r="AF19" s="41"/>
      <c r="AG19" s="41"/>
      <c r="AH19" s="41"/>
      <c r="AI19" s="41"/>
      <c r="AJ19" s="41"/>
      <c r="AK19" s="41"/>
      <c r="AL19" s="41"/>
      <c r="AM19" s="41"/>
      <c r="AN19" s="41"/>
      <c r="AO19" s="91"/>
      <c r="AP19" s="403"/>
      <c r="AQ19" s="43"/>
      <c r="AR19" s="43"/>
      <c r="AS19" s="43"/>
      <c r="AT19" s="43"/>
      <c r="AU19" s="43"/>
      <c r="AV19" s="43"/>
      <c r="AW19" s="43"/>
      <c r="AX19" s="43"/>
      <c r="AY19" s="43"/>
      <c r="AZ19" s="43"/>
      <c r="BA19" s="43"/>
      <c r="BB19" s="41"/>
      <c r="BC19" s="43"/>
      <c r="BD19" s="43"/>
      <c r="BE19" s="43"/>
      <c r="BF19" s="43"/>
      <c r="BG19" s="43"/>
      <c r="BH19" s="43"/>
      <c r="BI19" s="43"/>
      <c r="BJ19" s="43"/>
      <c r="BK19" s="43"/>
      <c r="BL19" s="43"/>
      <c r="BM19" s="43"/>
      <c r="BN19" s="43"/>
      <c r="BO19" s="43"/>
    </row>
    <row r="20" spans="1:99" ht="15.75" customHeight="1" x14ac:dyDescent="0.25">
      <c r="A20" s="540"/>
      <c r="B20" s="540"/>
      <c r="C20" s="540"/>
      <c r="D20" s="123" t="str" cm="1">
        <f t="array" aca="1" ref="D20" ca="1">IF($E20="","",INDIRECT("'"&amp;$E20&amp;"'!$A$27"))</f>
        <v/>
      </c>
      <c r="E20" s="529"/>
      <c r="F20" s="529"/>
      <c r="G20" s="552" t="str" cm="1">
        <f t="array" aca="1" ref="G20" ca="1">IF($E20="","",
IF($A$25="mm",INDIRECT("'"&amp;$E20&amp;"'!$AK$82"),INDIRECT("'"&amp;$E20&amp;"'!$AK$83")))</f>
        <v/>
      </c>
      <c r="H20" s="547"/>
      <c r="I20" s="547" t="str" cm="1">
        <f t="array" aca="1" ref="I20" ca="1">IF($E20="","",
IF($A$25="mm",INDIRECT("'"&amp;$E20&amp;"'!$AK$85"),INDIRECT("'"&amp;$E20&amp;"'!$AK$86")))</f>
        <v/>
      </c>
      <c r="J20" s="547"/>
      <c r="K20" s="547" t="str" cm="1">
        <f t="array" aca="1" ref="K20" ca="1">IF($E20="","",
IF($A$25="mm",INDIRECT("'"&amp;$E20&amp;"'!$AY$62"),INDIRECT("'"&amp;$E20&amp;"'!$AY$63")))</f>
        <v/>
      </c>
      <c r="L20" s="547"/>
      <c r="M20" s="191" t="str" cm="1">
        <f t="array" aca="1" ref="M20" ca="1">IF($E20="","",
ROUND(IF($A$25="mm",1,1/25.4)*INDIRECT("'"&amp;$E20&amp;"'!$AK$61"),3))</f>
        <v/>
      </c>
      <c r="N20" s="191" t="str" cm="1">
        <f t="array" aca="1" ref="N20" ca="1">IF($E20="","",
ROUND(IF($A$25="mm",1,1/25.4)*INDIRECT("'"&amp;$E20&amp;"'!$AK$62"),3))</f>
        <v/>
      </c>
      <c r="O20" s="191" t="str" cm="1">
        <f t="array" aca="1" ref="O20" ca="1">IF($E20="","",
ROUND(IF($A$25="mm",1,1/25.4)*INDIRECT("'"&amp;$E20&amp;"'!$AK$63"),3))</f>
        <v/>
      </c>
      <c r="P20" s="41"/>
      <c r="Q20" s="43"/>
      <c r="R20" s="43"/>
      <c r="S20" s="43"/>
      <c r="T20" s="43"/>
      <c r="U20" s="43"/>
      <c r="V20" s="43"/>
      <c r="W20" s="43"/>
      <c r="X20" s="43"/>
      <c r="Y20" s="43"/>
      <c r="Z20" s="43"/>
      <c r="AA20" s="43"/>
      <c r="AB20" s="43"/>
      <c r="AC20" s="43"/>
      <c r="AD20" s="41"/>
      <c r="AE20" s="41"/>
      <c r="AF20" s="41"/>
      <c r="AG20" s="41"/>
      <c r="AH20" s="41"/>
      <c r="AI20" s="41"/>
      <c r="AJ20" s="41"/>
      <c r="AK20" s="41"/>
      <c r="AL20" s="41"/>
      <c r="AM20" s="41"/>
      <c r="AN20" s="41"/>
      <c r="AO20" s="91"/>
      <c r="AP20" s="403"/>
      <c r="AQ20" s="43"/>
      <c r="AR20" s="43"/>
      <c r="AS20" s="43"/>
      <c r="AT20" s="43"/>
      <c r="AU20" s="43"/>
      <c r="AV20" s="43"/>
      <c r="AW20" s="43"/>
      <c r="AX20" s="43"/>
      <c r="AY20" s="43"/>
      <c r="AZ20" s="43"/>
      <c r="BA20" s="43"/>
      <c r="BB20" s="41"/>
      <c r="BC20" s="43"/>
      <c r="BD20" s="43"/>
      <c r="BE20" s="43"/>
      <c r="BF20" s="43"/>
      <c r="BG20" s="43"/>
      <c r="BH20" s="43"/>
      <c r="BI20" s="43"/>
      <c r="BJ20" s="43"/>
      <c r="BK20" s="43"/>
      <c r="BL20" s="43"/>
      <c r="BM20" s="43"/>
      <c r="BN20" s="43"/>
      <c r="BO20" s="43"/>
    </row>
    <row r="21" spans="1:99" ht="15.75" customHeight="1" x14ac:dyDescent="0.25">
      <c r="A21" s="540"/>
      <c r="B21" s="540"/>
      <c r="C21" s="540"/>
      <c r="D21" s="123" t="str" cm="1">
        <f t="array" aca="1" ref="D21" ca="1">IF($E21="","",INDIRECT("'"&amp;$E21&amp;"'!$A$27"))</f>
        <v/>
      </c>
      <c r="E21" s="529"/>
      <c r="F21" s="529"/>
      <c r="G21" s="548" t="str" cm="1">
        <f t="array" aca="1" ref="G21" ca="1">IF($E21="","",
IF($A$25="mm",INDIRECT("'"&amp;$E21&amp;"'!$AK$82"),INDIRECT("'"&amp;$E21&amp;"'!$AK$83")))</f>
        <v/>
      </c>
      <c r="H21" s="549"/>
      <c r="I21" s="549" t="str" cm="1">
        <f t="array" aca="1" ref="I21" ca="1">IF($E21="","",
IF($A$25="mm",INDIRECT("'"&amp;$E21&amp;"'!$AK$85"),INDIRECT("'"&amp;$E21&amp;"'!$AK$86")))</f>
        <v/>
      </c>
      <c r="J21" s="549"/>
      <c r="K21" s="549" t="str" cm="1">
        <f t="array" aca="1" ref="K21" ca="1">IF($E21="","",
IF($A$25="mm",INDIRECT("'"&amp;$E21&amp;"'!$AY$62"),INDIRECT("'"&amp;$E21&amp;"'!$AY$63")))</f>
        <v/>
      </c>
      <c r="L21" s="549"/>
      <c r="M21" s="116" t="str" cm="1">
        <f t="array" aca="1" ref="M21" ca="1">IF($E21="","",
ROUND(IF($A$25="mm",1,1/25.4)*INDIRECT("'"&amp;$E21&amp;"'!$AK$61"),3))</f>
        <v/>
      </c>
      <c r="N21" s="116" t="str" cm="1">
        <f t="array" aca="1" ref="N21" ca="1">IF($E21="","",
ROUND(IF($A$25="mm",1,1/25.4)*INDIRECT("'"&amp;$E21&amp;"'!$AK$62"),3))</f>
        <v/>
      </c>
      <c r="O21" s="116" t="str" cm="1">
        <f t="array" aca="1" ref="O21" ca="1">IF($E21="","",
ROUND(IF($A$25="mm",1,1/25.4)*INDIRECT("'"&amp;$E21&amp;"'!$AK$63"),3))</f>
        <v/>
      </c>
      <c r="P21" s="41"/>
      <c r="Q21" s="43"/>
      <c r="R21" s="43"/>
      <c r="S21" s="43"/>
      <c r="T21" s="43"/>
      <c r="U21" s="43"/>
      <c r="V21" s="43"/>
      <c r="W21" s="43"/>
      <c r="X21" s="43"/>
      <c r="Y21" s="43"/>
      <c r="Z21" s="43"/>
      <c r="AA21" s="43"/>
      <c r="AB21" s="43"/>
      <c r="AC21" s="43"/>
      <c r="AD21" s="41"/>
      <c r="AE21" s="41"/>
      <c r="AF21" s="41"/>
      <c r="AG21" s="41"/>
      <c r="AH21" s="41"/>
      <c r="AI21" s="41"/>
      <c r="AJ21" s="41"/>
      <c r="AK21" s="41"/>
      <c r="AL21" s="41"/>
      <c r="AM21" s="41"/>
      <c r="AN21" s="41"/>
      <c r="AO21" s="91"/>
      <c r="AP21" s="403"/>
      <c r="AQ21" s="43"/>
      <c r="AR21" s="43"/>
      <c r="AS21" s="43"/>
      <c r="AT21" s="43"/>
      <c r="AU21" s="43"/>
      <c r="AV21" s="43"/>
      <c r="AW21" s="43"/>
      <c r="AX21" s="43"/>
      <c r="AY21" s="43"/>
      <c r="AZ21" s="43"/>
      <c r="BA21" s="43"/>
      <c r="BB21" s="41"/>
      <c r="BC21" s="43"/>
      <c r="BD21" s="43"/>
      <c r="BE21" s="43"/>
      <c r="BF21" s="43"/>
      <c r="BG21" s="43"/>
      <c r="BH21" s="43"/>
      <c r="BI21" s="43"/>
      <c r="BJ21" s="43"/>
      <c r="BK21" s="43"/>
      <c r="BL21" s="43"/>
      <c r="BM21" s="43"/>
      <c r="BN21" s="43"/>
      <c r="BO21" s="43"/>
    </row>
    <row r="22" spans="1:99" ht="15.75" customHeight="1" x14ac:dyDescent="0.25">
      <c r="A22" s="540"/>
      <c r="B22" s="540"/>
      <c r="C22" s="540"/>
      <c r="D22" s="128"/>
      <c r="F22" s="12"/>
      <c r="G22" s="12"/>
      <c r="H22" s="32"/>
      <c r="I22" s="15"/>
      <c r="J22" s="15"/>
      <c r="K22" s="15"/>
      <c r="L22" s="123"/>
      <c r="N22" s="11"/>
      <c r="O22" s="176"/>
      <c r="P22" s="41"/>
      <c r="Q22" s="43"/>
      <c r="R22" s="43"/>
      <c r="S22" s="43"/>
      <c r="T22" s="43"/>
      <c r="U22" s="43"/>
      <c r="V22" s="43"/>
      <c r="W22" s="43"/>
      <c r="X22" s="43"/>
      <c r="Y22" s="43"/>
      <c r="Z22" s="43"/>
      <c r="AA22" s="43"/>
      <c r="AB22" s="43"/>
      <c r="AC22" s="43"/>
      <c r="AD22" s="41"/>
      <c r="AE22" s="41"/>
      <c r="AF22" s="41"/>
      <c r="AG22" s="41"/>
      <c r="AH22" s="41"/>
      <c r="AI22" s="41"/>
      <c r="AJ22" s="41"/>
      <c r="AK22" s="41"/>
      <c r="AL22" s="41"/>
      <c r="AM22" s="41"/>
      <c r="AN22" s="41"/>
      <c r="AO22" s="91"/>
      <c r="AP22" s="403"/>
      <c r="AQ22" s="43"/>
      <c r="AR22" s="43"/>
      <c r="AS22" s="43"/>
      <c r="AT22" s="43"/>
      <c r="AU22" s="43"/>
      <c r="AV22" s="43"/>
      <c r="AW22" s="43"/>
      <c r="AX22" s="43"/>
      <c r="AY22" s="43"/>
      <c r="AZ22" s="43"/>
      <c r="BA22" s="43"/>
      <c r="BB22" s="41"/>
      <c r="BC22" s="43"/>
      <c r="BD22" s="43"/>
      <c r="BE22" s="43"/>
      <c r="BF22" s="43"/>
      <c r="BG22" s="43"/>
      <c r="BH22" s="43"/>
      <c r="BI22" s="43"/>
      <c r="BJ22" s="43"/>
      <c r="BK22" s="43"/>
      <c r="BL22" s="43"/>
      <c r="BM22" s="43"/>
      <c r="BN22" s="43"/>
      <c r="BO22" s="43"/>
    </row>
    <row r="23" spans="1:99" ht="15.75" customHeight="1" x14ac:dyDescent="0.25">
      <c r="A23" s="540"/>
      <c r="B23" s="540"/>
      <c r="C23" s="540"/>
      <c r="D23" s="128"/>
      <c r="F23" s="11"/>
      <c r="G23" s="11"/>
      <c r="H23" s="11"/>
      <c r="I23" s="15"/>
      <c r="J23" s="15"/>
      <c r="K23" s="15"/>
      <c r="L23" s="11"/>
      <c r="N23" s="11"/>
      <c r="O23" s="176"/>
      <c r="P23" s="41"/>
      <c r="Q23" s="43"/>
      <c r="R23" s="43"/>
      <c r="S23" s="43"/>
      <c r="T23" s="43"/>
      <c r="U23" s="43"/>
      <c r="V23" s="43"/>
      <c r="W23" s="43"/>
      <c r="X23" s="43"/>
      <c r="Y23" s="43"/>
      <c r="Z23" s="43"/>
      <c r="AA23" s="43"/>
      <c r="AB23" s="43"/>
      <c r="AC23" s="43"/>
      <c r="AD23" s="41"/>
      <c r="AE23" s="41"/>
      <c r="AF23" s="41"/>
      <c r="AG23" s="41"/>
      <c r="AH23" s="41"/>
      <c r="AI23" s="41"/>
      <c r="AJ23" s="41"/>
      <c r="AK23" s="41"/>
      <c r="AL23" s="41"/>
      <c r="AM23" s="41"/>
      <c r="AN23" s="41"/>
      <c r="AO23" s="91"/>
      <c r="AP23" s="403"/>
      <c r="AQ23" s="43"/>
      <c r="AR23" s="43"/>
      <c r="AS23" s="43"/>
      <c r="AT23" s="43"/>
      <c r="AU23" s="43"/>
      <c r="AV23" s="43"/>
      <c r="AW23" s="43"/>
      <c r="AX23" s="43"/>
      <c r="AY23" s="43"/>
      <c r="AZ23" s="43"/>
      <c r="BA23" s="43"/>
      <c r="BB23" s="41"/>
      <c r="BC23" s="43"/>
      <c r="BD23" s="43"/>
      <c r="BE23" s="43"/>
      <c r="BF23" s="43"/>
      <c r="BG23" s="43"/>
      <c r="BH23" s="43"/>
      <c r="BI23" s="43"/>
      <c r="BJ23" s="43"/>
      <c r="BK23" s="43"/>
      <c r="BL23" s="43"/>
      <c r="BM23" s="43"/>
      <c r="BN23" s="43"/>
      <c r="BO23" s="43"/>
    </row>
    <row r="24" spans="1:99" ht="15.75" customHeight="1" x14ac:dyDescent="0.25">
      <c r="A24" s="540"/>
      <c r="B24" s="540"/>
      <c r="C24" s="540"/>
      <c r="D24" s="44"/>
      <c r="F24" s="35"/>
      <c r="G24" s="15"/>
      <c r="H24" s="15"/>
      <c r="I24" s="15"/>
      <c r="J24" s="15"/>
      <c r="K24" s="15"/>
      <c r="L24" s="11"/>
      <c r="O24" s="44"/>
      <c r="P24" s="41"/>
      <c r="Q24" s="43"/>
      <c r="R24" s="43"/>
      <c r="S24" s="43"/>
      <c r="T24" s="43"/>
      <c r="U24" s="43"/>
      <c r="V24" s="43"/>
      <c r="W24" s="43"/>
      <c r="X24" s="43"/>
      <c r="Y24" s="43"/>
      <c r="Z24" s="43"/>
      <c r="AA24" s="43"/>
      <c r="AB24" s="43"/>
      <c r="AC24" s="43"/>
      <c r="AD24" s="41"/>
      <c r="AE24" s="41"/>
      <c r="AF24" s="41"/>
      <c r="AG24" s="41"/>
      <c r="AH24" s="41"/>
      <c r="AI24" s="41"/>
      <c r="AJ24" s="41"/>
      <c r="AK24" s="41"/>
      <c r="AL24" s="41"/>
      <c r="AM24" s="41"/>
      <c r="AN24" s="41"/>
      <c r="AO24" s="91"/>
      <c r="AP24" s="403"/>
      <c r="AQ24" s="43"/>
      <c r="AR24" s="43"/>
      <c r="AS24" s="43"/>
      <c r="AT24" s="43"/>
      <c r="AU24" s="43"/>
      <c r="AV24" s="43"/>
      <c r="AW24" s="43"/>
      <c r="AX24" s="43"/>
      <c r="AY24" s="43"/>
      <c r="AZ24" s="43"/>
      <c r="BA24" s="43"/>
      <c r="BB24" s="41"/>
      <c r="BC24" s="43"/>
      <c r="BD24" s="43"/>
      <c r="BE24" s="43"/>
      <c r="BF24" s="43"/>
      <c r="BG24" s="43"/>
      <c r="BH24" s="43"/>
      <c r="BI24" s="43"/>
      <c r="BJ24" s="43"/>
      <c r="BK24" s="43"/>
      <c r="BL24" s="43"/>
      <c r="BM24" s="43"/>
      <c r="BN24" s="43"/>
      <c r="BO24" s="43"/>
    </row>
    <row r="25" spans="1:99" ht="15.75" customHeight="1" x14ac:dyDescent="0.25">
      <c r="A25" s="556" t="str" cm="1">
        <f t="array" aca="1" ref="A25" ca="1">IF(ISREF(INDIRECT("'F.3.4-5 Tube Chassis"&amp;"'!$A$25")),INDIRECT("'F.3.4-5 Tube Chassis"&amp;"'!$A$25"),INDIRECT("'F.3.4 Steel Tube"&amp;"'!$A$25"))</f>
        <v>mm</v>
      </c>
      <c r="B25" s="556"/>
      <c r="C25" s="556"/>
      <c r="D25" s="44"/>
      <c r="F25" s="35"/>
      <c r="G25" s="15"/>
      <c r="H25" s="15"/>
      <c r="I25" s="15"/>
      <c r="J25" s="15"/>
      <c r="K25" s="15"/>
      <c r="L25" s="11"/>
      <c r="O25" s="44"/>
      <c r="P25" s="41"/>
      <c r="Q25" s="43"/>
      <c r="R25" s="43"/>
      <c r="S25" s="43"/>
      <c r="T25" s="43"/>
      <c r="U25" s="43"/>
      <c r="V25" s="43"/>
      <c r="W25" s="43"/>
      <c r="X25" s="43"/>
      <c r="Y25" s="43"/>
      <c r="Z25" s="43"/>
      <c r="AA25" s="43"/>
      <c r="AB25" s="43"/>
      <c r="AC25" s="43"/>
      <c r="AD25" s="41"/>
      <c r="AE25" s="41"/>
      <c r="AF25" s="41"/>
      <c r="AG25" s="41"/>
      <c r="AH25" s="41"/>
      <c r="AI25" s="41"/>
      <c r="AJ25" s="41"/>
      <c r="AK25" s="41"/>
      <c r="AL25" s="41"/>
      <c r="AM25" s="41"/>
      <c r="AN25" s="41"/>
      <c r="AO25" s="91"/>
      <c r="AP25" s="403"/>
      <c r="AQ25" s="43"/>
      <c r="AR25" s="43"/>
      <c r="AS25" s="43"/>
      <c r="AT25" s="43"/>
      <c r="AU25" s="43"/>
      <c r="AV25" s="43"/>
      <c r="AW25" s="43"/>
      <c r="AX25" s="43"/>
      <c r="AY25" s="43"/>
      <c r="AZ25" s="43"/>
      <c r="BA25" s="43"/>
      <c r="BB25" s="41"/>
      <c r="BC25" s="43"/>
      <c r="BD25" s="43"/>
      <c r="BE25" s="43"/>
      <c r="BF25" s="43"/>
      <c r="BG25" s="43"/>
      <c r="BH25" s="43"/>
      <c r="BI25" s="43"/>
      <c r="BJ25" s="43"/>
      <c r="BK25" s="43"/>
      <c r="BL25" s="43"/>
      <c r="BM25" s="43"/>
      <c r="BN25" s="43"/>
      <c r="BO25" s="43"/>
    </row>
    <row r="26" spans="1:99" ht="15.75" customHeight="1" x14ac:dyDescent="0.25">
      <c r="A26" s="556"/>
      <c r="B26" s="556"/>
      <c r="C26" s="556"/>
      <c r="D26" s="189"/>
      <c r="O26" s="189"/>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39"/>
      <c r="AP26" s="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row>
    <row r="27" spans="1:99" ht="15" customHeight="1" x14ac:dyDescent="0.3">
      <c r="A27" s="160" t="s">
        <v>752</v>
      </c>
      <c r="B27" s="188"/>
      <c r="C27" s="188"/>
      <c r="D27" s="188"/>
      <c r="E27" s="188"/>
      <c r="F27" s="188"/>
      <c r="G27" s="188"/>
      <c r="H27" s="188"/>
      <c r="I27" s="188"/>
      <c r="J27" s="39" t="s">
        <v>327</v>
      </c>
      <c r="K27" s="190" t="s">
        <v>751</v>
      </c>
      <c r="O27" s="189"/>
      <c r="U27" s="43"/>
      <c r="V27" s="43"/>
      <c r="W27" s="43"/>
      <c r="X27" s="43"/>
      <c r="Y27" s="43"/>
      <c r="Z27" s="43"/>
      <c r="AA27" s="43"/>
      <c r="AB27" s="43"/>
      <c r="AC27" s="43"/>
      <c r="AD27" s="41"/>
      <c r="AE27" s="43"/>
      <c r="AF27" s="43"/>
      <c r="AG27" s="43"/>
      <c r="AH27" s="43"/>
      <c r="AI27" s="43"/>
      <c r="AJ27" s="43"/>
      <c r="AK27" s="43"/>
      <c r="AL27" s="43"/>
      <c r="AM27" s="43"/>
      <c r="AN27" s="41"/>
      <c r="AO27" s="91"/>
      <c r="AP27" s="403"/>
      <c r="AQ27" s="43"/>
      <c r="AR27" s="43"/>
      <c r="AS27" s="43"/>
      <c r="AT27" s="43"/>
      <c r="AU27" s="43"/>
      <c r="AV27" s="43"/>
      <c r="AW27" s="43"/>
      <c r="AX27" s="41"/>
      <c r="AY27" s="43"/>
      <c r="AZ27" s="43"/>
      <c r="BA27" s="43"/>
      <c r="BB27" s="43"/>
      <c r="BC27" s="43"/>
      <c r="BD27" s="43"/>
      <c r="BE27" s="43"/>
      <c r="BF27" s="43"/>
      <c r="BG27" s="43"/>
      <c r="BH27" s="41"/>
      <c r="BI27" s="43"/>
      <c r="BJ27" s="43"/>
      <c r="BK27" s="43"/>
      <c r="BL27" s="43"/>
      <c r="BM27" s="43"/>
      <c r="BN27" s="43"/>
      <c r="BO27" s="43"/>
      <c r="BP27" s="43"/>
      <c r="BQ27" s="43"/>
      <c r="BR27" s="41"/>
      <c r="BS27" s="43"/>
      <c r="BT27" s="43"/>
      <c r="BU27" s="43"/>
      <c r="BV27" s="43"/>
      <c r="BW27" s="43"/>
      <c r="BX27" s="43"/>
      <c r="BY27" s="43"/>
      <c r="BZ27" s="43"/>
      <c r="CA27" s="43"/>
      <c r="CB27" s="41"/>
      <c r="CC27" s="43"/>
      <c r="CD27" s="43"/>
      <c r="CE27" s="43"/>
      <c r="CF27" s="43"/>
      <c r="CG27" s="43"/>
      <c r="CH27" s="43"/>
      <c r="CI27" s="43"/>
      <c r="CJ27" s="43"/>
      <c r="CK27" s="43"/>
      <c r="CL27" s="41"/>
      <c r="CM27" s="43"/>
      <c r="CN27" s="43"/>
      <c r="CO27" s="43"/>
      <c r="CP27" s="43"/>
      <c r="CQ27" s="43"/>
      <c r="CR27" s="43"/>
      <c r="CS27" s="43"/>
      <c r="CT27" s="43"/>
      <c r="CU27" s="43"/>
    </row>
    <row r="28" spans="1:99" ht="15" customHeight="1" x14ac:dyDescent="0.25">
      <c r="A28" s="159"/>
      <c r="J28" s="41"/>
      <c r="O28" s="189"/>
      <c r="U28" s="43"/>
      <c r="V28" s="43"/>
      <c r="W28" s="43"/>
      <c r="X28" s="43"/>
      <c r="Y28" s="43"/>
      <c r="Z28" s="43"/>
      <c r="AA28" s="43"/>
      <c r="AB28" s="43"/>
      <c r="AC28" s="43"/>
      <c r="AD28" s="41"/>
      <c r="AE28" s="43"/>
      <c r="AF28" s="43"/>
      <c r="AG28" s="43"/>
      <c r="AH28" s="43"/>
      <c r="AI28" s="43"/>
      <c r="AJ28" s="43"/>
      <c r="AK28" s="43"/>
      <c r="AL28" s="43"/>
      <c r="AM28" s="43"/>
      <c r="AN28" s="41"/>
      <c r="AO28" s="91"/>
      <c r="AP28" s="403"/>
      <c r="AQ28" s="43"/>
      <c r="AR28" s="43"/>
      <c r="AS28" s="43"/>
      <c r="AT28" s="43"/>
      <c r="AU28" s="43"/>
      <c r="AV28" s="43"/>
      <c r="AW28" s="43"/>
      <c r="AX28" s="41"/>
      <c r="AY28" s="43"/>
      <c r="AZ28" s="43"/>
      <c r="BA28" s="43"/>
      <c r="BB28" s="43"/>
      <c r="BC28" s="43"/>
      <c r="BD28" s="43"/>
      <c r="BE28" s="43"/>
      <c r="BF28" s="43"/>
      <c r="BG28" s="43"/>
      <c r="BH28" s="41"/>
      <c r="BI28" s="43"/>
      <c r="BJ28" s="43"/>
      <c r="BK28" s="43"/>
      <c r="BL28" s="43"/>
      <c r="BM28" s="43"/>
      <c r="BN28" s="43"/>
      <c r="BO28" s="43"/>
      <c r="BP28" s="43"/>
      <c r="BQ28" s="43"/>
      <c r="BR28" s="41"/>
      <c r="BS28" s="43"/>
      <c r="BT28" s="43"/>
      <c r="BU28" s="43"/>
      <c r="BV28" s="43"/>
      <c r="BW28" s="43"/>
      <c r="BX28" s="43"/>
      <c r="BY28" s="43"/>
      <c r="BZ28" s="43"/>
      <c r="CA28" s="43"/>
      <c r="CB28" s="41"/>
      <c r="CC28" s="43"/>
      <c r="CD28" s="43"/>
      <c r="CE28" s="43"/>
      <c r="CF28" s="43"/>
      <c r="CG28" s="43"/>
      <c r="CH28" s="43"/>
      <c r="CI28" s="43"/>
      <c r="CJ28" s="43"/>
      <c r="CK28" s="43"/>
      <c r="CL28" s="41"/>
      <c r="CM28" s="43"/>
      <c r="CN28" s="43"/>
      <c r="CO28" s="43"/>
      <c r="CP28" s="43"/>
      <c r="CQ28" s="43"/>
      <c r="CR28" s="43"/>
      <c r="CS28" s="43"/>
      <c r="CT28" s="43"/>
      <c r="CU28" s="43"/>
    </row>
    <row r="29" spans="1:99" ht="15" customHeight="1" x14ac:dyDescent="0.25">
      <c r="A29" s="155" t="s">
        <v>750</v>
      </c>
      <c r="B29" s="154"/>
      <c r="C29" s="154"/>
      <c r="D29" s="154"/>
      <c r="E29" s="154"/>
      <c r="F29" s="154"/>
      <c r="G29" s="154"/>
      <c r="H29" s="154"/>
      <c r="I29" s="154"/>
      <c r="J29" s="41"/>
      <c r="K29" s="160" t="s">
        <v>749</v>
      </c>
      <c r="L29" s="188"/>
      <c r="M29" s="188"/>
      <c r="N29" s="188"/>
      <c r="O29" s="188"/>
      <c r="P29" s="188"/>
      <c r="Q29" s="188"/>
      <c r="R29" s="188"/>
      <c r="S29" s="188"/>
      <c r="T29" s="188"/>
      <c r="U29" s="43"/>
      <c r="V29" s="43"/>
      <c r="W29" s="43"/>
      <c r="X29" s="43"/>
      <c r="Y29" s="43"/>
      <c r="Z29" s="43"/>
      <c r="AA29" s="43"/>
      <c r="AB29" s="43"/>
      <c r="AC29" s="43"/>
      <c r="AD29" s="41"/>
      <c r="AE29" s="43"/>
      <c r="AF29" s="43"/>
      <c r="AG29" s="43"/>
      <c r="AH29" s="43"/>
      <c r="AI29" s="43"/>
      <c r="AJ29" s="43"/>
      <c r="AK29" s="43"/>
      <c r="AL29" s="43"/>
      <c r="AM29" s="43"/>
      <c r="AN29" s="41"/>
      <c r="AO29" s="91"/>
      <c r="AP29" s="403"/>
      <c r="AQ29" s="43"/>
      <c r="AR29" s="43"/>
      <c r="AS29" s="43"/>
      <c r="AT29" s="43"/>
      <c r="AU29" s="43"/>
      <c r="AV29" s="43"/>
      <c r="AW29" s="43"/>
      <c r="AX29" s="41"/>
      <c r="AY29" s="43"/>
      <c r="AZ29" s="43"/>
      <c r="BA29" s="43"/>
      <c r="BB29" s="43"/>
      <c r="BC29" s="43"/>
      <c r="BD29" s="43"/>
      <c r="BE29" s="43"/>
      <c r="BF29" s="43"/>
      <c r="BG29" s="43"/>
      <c r="BH29" s="41"/>
      <c r="BI29" s="43"/>
      <c r="BJ29" s="43"/>
      <c r="BK29" s="43"/>
      <c r="BL29" s="43"/>
      <c r="BM29" s="43"/>
      <c r="BN29" s="43"/>
      <c r="BO29" s="43"/>
      <c r="BP29" s="43"/>
      <c r="BQ29" s="43"/>
      <c r="BR29" s="41"/>
      <c r="BS29" s="43"/>
      <c r="BT29" s="43"/>
      <c r="BU29" s="43"/>
      <c r="BV29" s="43"/>
      <c r="BW29" s="43"/>
      <c r="BX29" s="43"/>
      <c r="BY29" s="43"/>
      <c r="BZ29" s="43"/>
      <c r="CA29" s="43"/>
      <c r="CB29" s="41"/>
      <c r="CC29" s="43"/>
      <c r="CD29" s="43"/>
      <c r="CE29" s="43"/>
      <c r="CF29" s="43"/>
      <c r="CG29" s="43"/>
      <c r="CH29" s="43"/>
      <c r="CI29" s="43"/>
      <c r="CJ29" s="43"/>
      <c r="CK29" s="43"/>
      <c r="CL29" s="41"/>
      <c r="CM29" s="43"/>
      <c r="CN29" s="43"/>
      <c r="CO29" s="43"/>
      <c r="CP29" s="43"/>
      <c r="CQ29" s="43"/>
      <c r="CR29" s="43"/>
      <c r="CS29" s="43"/>
      <c r="CT29" s="43"/>
      <c r="CU29" s="43"/>
    </row>
    <row r="30" spans="1:99" ht="15" customHeight="1" x14ac:dyDescent="0.25">
      <c r="A30" s="151" t="s">
        <v>748</v>
      </c>
      <c r="B30" s="150"/>
      <c r="C30" s="150"/>
      <c r="D30" s="150"/>
      <c r="E30" s="150"/>
      <c r="F30" s="150"/>
      <c r="G30" s="150"/>
      <c r="H30" s="150"/>
      <c r="I30" s="150"/>
      <c r="J30" s="41"/>
      <c r="K30" s="175"/>
      <c r="U30" s="43"/>
      <c r="V30" s="43"/>
      <c r="W30" s="43"/>
      <c r="X30" s="43"/>
      <c r="Y30" s="43"/>
      <c r="Z30" s="43"/>
      <c r="AA30" s="43"/>
      <c r="AB30" s="43"/>
      <c r="AC30" s="43"/>
      <c r="AD30" s="41"/>
      <c r="AE30" s="43"/>
      <c r="AF30" s="43"/>
      <c r="AG30" s="43"/>
      <c r="AH30" s="43"/>
      <c r="AI30" s="43"/>
      <c r="AJ30" s="43"/>
      <c r="AK30" s="43"/>
      <c r="AL30" s="43"/>
      <c r="AM30" s="43"/>
      <c r="AN30" s="41"/>
      <c r="AO30" s="91"/>
      <c r="AP30" s="403"/>
      <c r="AQ30" s="43"/>
      <c r="AR30" s="43"/>
      <c r="AS30" s="43"/>
      <c r="AT30" s="43"/>
      <c r="AU30" s="43"/>
      <c r="AV30" s="43"/>
      <c r="AW30" s="43"/>
      <c r="AX30" s="41"/>
      <c r="AY30" s="43"/>
      <c r="AZ30" s="43"/>
      <c r="BA30" s="43"/>
      <c r="BB30" s="43"/>
      <c r="BC30" s="43"/>
      <c r="BD30" s="43"/>
      <c r="BE30" s="43"/>
      <c r="BF30" s="43"/>
      <c r="BG30" s="43"/>
      <c r="BH30" s="41"/>
      <c r="BI30" s="43"/>
      <c r="BJ30" s="43"/>
      <c r="BK30" s="43"/>
      <c r="BL30" s="43"/>
      <c r="BM30" s="43"/>
      <c r="BN30" s="43"/>
      <c r="BO30" s="43"/>
      <c r="BP30" s="43"/>
      <c r="BQ30" s="43"/>
      <c r="BR30" s="41"/>
      <c r="BS30" s="43"/>
      <c r="BT30" s="43"/>
      <c r="BU30" s="43"/>
      <c r="BV30" s="43"/>
      <c r="BW30" s="43"/>
      <c r="BX30" s="43"/>
      <c r="BY30" s="43"/>
      <c r="BZ30" s="43"/>
      <c r="CA30" s="43"/>
      <c r="CB30" s="41"/>
      <c r="CC30" s="43"/>
      <c r="CD30" s="43"/>
      <c r="CE30" s="43"/>
      <c r="CF30" s="43"/>
      <c r="CG30" s="43"/>
      <c r="CH30" s="43"/>
      <c r="CI30" s="43"/>
      <c r="CJ30" s="43"/>
      <c r="CK30" s="43"/>
      <c r="CL30" s="41"/>
      <c r="CM30" s="43"/>
      <c r="CN30" s="43"/>
      <c r="CO30" s="43"/>
      <c r="CP30" s="43"/>
      <c r="CQ30" s="43"/>
      <c r="CR30" s="43"/>
      <c r="CS30" s="43"/>
      <c r="CT30" s="43"/>
      <c r="CU30" s="43"/>
    </row>
    <row r="31" spans="1:99" ht="15" customHeight="1" x14ac:dyDescent="0.25">
      <c r="A31" s="170" t="s">
        <v>747</v>
      </c>
      <c r="B31" s="169"/>
      <c r="C31" s="169"/>
      <c r="D31" s="169"/>
      <c r="E31" s="169"/>
      <c r="F31" s="169"/>
      <c r="G31" s="169"/>
      <c r="H31" s="169"/>
      <c r="I31" s="169"/>
      <c r="J31" s="41"/>
      <c r="K31" s="187" t="s">
        <v>746</v>
      </c>
      <c r="L31" s="154"/>
      <c r="M31" s="154"/>
      <c r="N31" s="154"/>
      <c r="O31" s="154"/>
      <c r="P31" s="154"/>
      <c r="Q31" s="154"/>
      <c r="R31" s="154"/>
      <c r="S31" s="154"/>
      <c r="T31" s="153"/>
      <c r="U31" s="43"/>
      <c r="V31" s="43"/>
      <c r="W31" s="43"/>
      <c r="X31" s="43"/>
      <c r="Y31" s="43"/>
      <c r="Z31" s="43"/>
      <c r="AA31" s="43"/>
      <c r="AB31" s="43"/>
      <c r="AC31" s="43"/>
      <c r="AD31" s="41"/>
      <c r="AE31" s="43"/>
      <c r="AF31" s="43"/>
      <c r="AG31" s="43"/>
      <c r="AH31" s="43"/>
      <c r="AI31" s="43"/>
      <c r="AJ31" s="43"/>
      <c r="AK31" s="43"/>
      <c r="AL31" s="43"/>
      <c r="AM31" s="43"/>
      <c r="AN31" s="41"/>
      <c r="AO31" s="91"/>
      <c r="AP31" s="403"/>
      <c r="AQ31" s="43"/>
      <c r="AR31" s="43"/>
      <c r="AS31" s="43"/>
      <c r="AT31" s="43"/>
      <c r="AU31" s="43"/>
      <c r="AV31" s="43"/>
      <c r="AW31" s="43"/>
      <c r="AX31" s="41"/>
      <c r="AY31" s="43"/>
      <c r="AZ31" s="43"/>
      <c r="BA31" s="43"/>
      <c r="BB31" s="43"/>
      <c r="BC31" s="43"/>
      <c r="BD31" s="43"/>
      <c r="BE31" s="43"/>
      <c r="BF31" s="43"/>
      <c r="BG31" s="43"/>
      <c r="BH31" s="41"/>
      <c r="BI31" s="43"/>
      <c r="BJ31" s="43"/>
      <c r="BK31" s="43"/>
      <c r="BL31" s="43"/>
      <c r="BM31" s="43"/>
      <c r="BN31" s="43"/>
      <c r="BO31" s="43"/>
      <c r="BP31" s="43"/>
      <c r="BQ31" s="43"/>
      <c r="BR31" s="41"/>
      <c r="BS31" s="43"/>
      <c r="BT31" s="43"/>
      <c r="BU31" s="43"/>
      <c r="BV31" s="43"/>
      <c r="BW31" s="43"/>
      <c r="BX31" s="43"/>
      <c r="BY31" s="43"/>
      <c r="BZ31" s="43"/>
      <c r="CA31" s="43"/>
      <c r="CB31" s="41"/>
      <c r="CC31" s="43"/>
      <c r="CD31" s="43"/>
      <c r="CE31" s="43"/>
      <c r="CF31" s="43"/>
      <c r="CG31" s="43"/>
      <c r="CH31" s="43"/>
      <c r="CI31" s="43"/>
      <c r="CJ31" s="43"/>
      <c r="CK31" s="43"/>
      <c r="CL31" s="41"/>
      <c r="CM31" s="43"/>
      <c r="CN31" s="43"/>
      <c r="CO31" s="43"/>
      <c r="CP31" s="43"/>
      <c r="CQ31" s="43"/>
      <c r="CR31" s="43"/>
      <c r="CS31" s="43"/>
      <c r="CT31" s="43"/>
      <c r="CU31" s="43"/>
    </row>
    <row r="32" spans="1:99" ht="15" customHeight="1" x14ac:dyDescent="0.25">
      <c r="A32" s="158" t="s">
        <v>745</v>
      </c>
      <c r="B32" s="157"/>
      <c r="C32" s="157"/>
      <c r="D32" s="157"/>
      <c r="E32" s="157"/>
      <c r="F32" s="157"/>
      <c r="G32" s="157"/>
      <c r="H32" s="157"/>
      <c r="I32" s="157"/>
      <c r="J32" s="41"/>
      <c r="K32" s="186" t="s">
        <v>744</v>
      </c>
      <c r="T32" s="50"/>
      <c r="U32" s="43"/>
      <c r="V32" s="43"/>
      <c r="W32" s="43"/>
      <c r="X32" s="43"/>
      <c r="Y32" s="43"/>
      <c r="Z32" s="43"/>
      <c r="AA32" s="43"/>
      <c r="AB32" s="43"/>
      <c r="AC32" s="43"/>
      <c r="AD32" s="41"/>
      <c r="AE32" s="43"/>
      <c r="AF32" s="43"/>
      <c r="AG32" s="43"/>
      <c r="AH32" s="43"/>
      <c r="AI32" s="43"/>
      <c r="AJ32" s="43"/>
      <c r="AK32" s="43"/>
      <c r="AL32" s="43"/>
      <c r="AM32" s="43"/>
      <c r="AN32" s="41"/>
      <c r="AO32" s="91"/>
      <c r="AP32" s="403"/>
      <c r="AQ32" s="43"/>
      <c r="AR32" s="43"/>
      <c r="AS32" s="43"/>
      <c r="AT32" s="43"/>
      <c r="AU32" s="43"/>
      <c r="AV32" s="43"/>
      <c r="AW32" s="43"/>
      <c r="AX32" s="41"/>
      <c r="AY32" s="43"/>
      <c r="AZ32" s="43"/>
      <c r="BA32" s="43"/>
      <c r="BB32" s="43"/>
      <c r="BC32" s="43"/>
      <c r="BD32" s="43"/>
      <c r="BE32" s="43"/>
      <c r="BF32" s="43"/>
      <c r="BG32" s="43"/>
      <c r="BH32" s="41"/>
      <c r="BI32" s="43"/>
      <c r="BJ32" s="43"/>
      <c r="BK32" s="43"/>
      <c r="BL32" s="43"/>
      <c r="BM32" s="43"/>
      <c r="BN32" s="43"/>
      <c r="BO32" s="43"/>
      <c r="BP32" s="43"/>
      <c r="BQ32" s="43"/>
      <c r="BR32" s="41"/>
      <c r="BS32" s="43"/>
      <c r="BT32" s="43"/>
      <c r="BU32" s="43"/>
      <c r="BV32" s="43"/>
      <c r="BW32" s="43"/>
      <c r="BX32" s="43"/>
      <c r="BY32" s="43"/>
      <c r="BZ32" s="43"/>
      <c r="CA32" s="43"/>
      <c r="CB32" s="41"/>
      <c r="CC32" s="43"/>
      <c r="CD32" s="43"/>
      <c r="CE32" s="43"/>
      <c r="CF32" s="43"/>
      <c r="CG32" s="43"/>
      <c r="CH32" s="43"/>
      <c r="CI32" s="43"/>
      <c r="CJ32" s="43"/>
      <c r="CK32" s="43"/>
      <c r="CL32" s="41"/>
      <c r="CM32" s="43"/>
      <c r="CN32" s="43"/>
      <c r="CO32" s="43"/>
      <c r="CP32" s="43"/>
      <c r="CQ32" s="43"/>
      <c r="CR32" s="43"/>
      <c r="CS32" s="43"/>
      <c r="CT32" s="43"/>
      <c r="CU32" s="43"/>
    </row>
    <row r="33" spans="1:99" ht="15" customHeight="1" x14ac:dyDescent="0.25">
      <c r="A33" s="170" t="s">
        <v>743</v>
      </c>
      <c r="B33" s="169"/>
      <c r="C33" s="169"/>
      <c r="D33" s="169"/>
      <c r="E33" s="169"/>
      <c r="F33" s="169"/>
      <c r="G33" s="169"/>
      <c r="H33" s="169"/>
      <c r="I33" s="169"/>
      <c r="J33" s="41"/>
      <c r="K33" s="185" t="s">
        <v>742</v>
      </c>
      <c r="L33" s="150"/>
      <c r="M33" s="150"/>
      <c r="N33" s="150"/>
      <c r="O33" s="150"/>
      <c r="P33" s="150"/>
      <c r="Q33" s="150"/>
      <c r="R33" s="150"/>
      <c r="S33" s="150"/>
      <c r="T33" s="149"/>
      <c r="U33" s="42"/>
      <c r="V33" s="42"/>
      <c r="W33" s="42"/>
      <c r="X33" s="42"/>
      <c r="Y33" s="42"/>
      <c r="Z33" s="42"/>
      <c r="AA33" s="42"/>
      <c r="AB33" s="42"/>
      <c r="AC33" s="42"/>
      <c r="AD33" s="38"/>
      <c r="AE33" s="42"/>
      <c r="AF33" s="42"/>
      <c r="AG33" s="42"/>
      <c r="AH33" s="42"/>
      <c r="AI33" s="42"/>
      <c r="AJ33" s="42"/>
      <c r="AK33" s="42"/>
      <c r="AL33" s="42"/>
      <c r="AM33" s="42"/>
      <c r="AN33" s="38"/>
      <c r="AO33" s="42"/>
      <c r="AP33" s="42"/>
      <c r="AQ33" s="42"/>
      <c r="AR33" s="42"/>
      <c r="AS33" s="42"/>
      <c r="AT33" s="42"/>
      <c r="AU33" s="42"/>
      <c r="AV33" s="42"/>
      <c r="AW33" s="42"/>
      <c r="AX33" s="46"/>
      <c r="AY33" s="42"/>
      <c r="AZ33" s="42"/>
      <c r="BA33" s="42"/>
      <c r="BB33" s="42"/>
      <c r="BC33" s="42"/>
      <c r="BD33" s="42"/>
      <c r="BE33" s="42"/>
      <c r="BF33" s="42"/>
      <c r="BG33" s="42"/>
      <c r="BH33" s="46"/>
      <c r="BI33" s="42"/>
      <c r="BJ33" s="42"/>
      <c r="BK33" s="42"/>
      <c r="BL33" s="42"/>
      <c r="BM33" s="42"/>
      <c r="BN33" s="42"/>
      <c r="BO33" s="42"/>
      <c r="BP33" s="42"/>
      <c r="BQ33" s="42"/>
      <c r="BR33" s="38"/>
      <c r="BS33" s="10"/>
      <c r="BT33" s="10"/>
      <c r="BU33" s="10"/>
      <c r="BV33" s="10"/>
      <c r="BW33" s="10"/>
      <c r="BX33" s="10"/>
      <c r="BY33" s="10"/>
      <c r="BZ33" s="10"/>
      <c r="CA33" s="10"/>
      <c r="CB33" s="38"/>
      <c r="CC33" s="10"/>
      <c r="CD33" s="10"/>
      <c r="CE33" s="10"/>
      <c r="CF33" s="10"/>
      <c r="CG33" s="10"/>
      <c r="CH33" s="10"/>
      <c r="CI33" s="10"/>
      <c r="CJ33" s="10"/>
      <c r="CK33" s="10"/>
      <c r="CL33" s="38"/>
      <c r="CM33" s="10"/>
      <c r="CN33" s="10"/>
      <c r="CO33" s="10"/>
      <c r="CP33" s="10"/>
      <c r="CQ33" s="10"/>
      <c r="CR33" s="10"/>
      <c r="CS33" s="10"/>
      <c r="CT33" s="10"/>
      <c r="CU33" s="10"/>
    </row>
    <row r="34" spans="1:99" ht="15" customHeight="1" x14ac:dyDescent="0.25">
      <c r="A34" s="158" t="s">
        <v>741</v>
      </c>
      <c r="B34" s="157"/>
      <c r="C34" s="157"/>
      <c r="D34" s="157"/>
      <c r="E34" s="157"/>
      <c r="F34" s="157"/>
      <c r="G34" s="157"/>
      <c r="H34" s="157"/>
      <c r="I34" s="157"/>
      <c r="J34" s="41"/>
      <c r="K34" s="148" t="s">
        <v>740</v>
      </c>
      <c r="L34" s="147"/>
      <c r="M34" s="147"/>
      <c r="N34" s="147"/>
      <c r="O34" s="147"/>
      <c r="P34" s="147"/>
      <c r="Q34" s="147"/>
      <c r="R34" s="147"/>
      <c r="S34" s="147"/>
      <c r="T34" s="146"/>
      <c r="U34" s="42"/>
      <c r="V34" s="42"/>
      <c r="W34" s="42"/>
      <c r="X34" s="42"/>
      <c r="Y34" s="42"/>
      <c r="Z34" s="42"/>
      <c r="AA34" s="42"/>
      <c r="AB34" s="42"/>
      <c r="AC34" s="42"/>
      <c r="AD34" s="38"/>
      <c r="AE34" s="42"/>
      <c r="AF34" s="42"/>
      <c r="AG34" s="42"/>
      <c r="AH34" s="42"/>
      <c r="AI34" s="42"/>
      <c r="AJ34" s="42"/>
      <c r="AK34" s="42"/>
      <c r="AL34" s="42"/>
      <c r="AM34" s="42"/>
      <c r="AN34" s="38"/>
      <c r="AO34" s="42"/>
      <c r="AP34" s="42"/>
      <c r="AQ34" s="42"/>
      <c r="AR34" s="42"/>
      <c r="AS34" s="42"/>
      <c r="AT34" s="42"/>
      <c r="AU34" s="42"/>
      <c r="AV34" s="42"/>
      <c r="AW34" s="42"/>
      <c r="AX34" s="46"/>
      <c r="AY34" s="42"/>
      <c r="AZ34" s="42"/>
      <c r="BA34" s="42"/>
      <c r="BB34" s="42"/>
      <c r="BC34" s="42"/>
      <c r="BD34" s="42"/>
      <c r="BE34" s="42"/>
      <c r="BF34" s="42"/>
      <c r="BG34" s="42"/>
      <c r="BH34" s="46"/>
      <c r="BI34" s="42"/>
      <c r="BJ34" s="42"/>
      <c r="BK34" s="42"/>
      <c r="BL34" s="42"/>
      <c r="BM34" s="42"/>
      <c r="BN34" s="42"/>
      <c r="BO34" s="42"/>
      <c r="BP34" s="42"/>
      <c r="BQ34" s="42"/>
      <c r="BR34" s="38"/>
      <c r="BS34" s="10"/>
      <c r="BT34" s="10"/>
      <c r="BU34" s="10"/>
      <c r="BV34" s="10"/>
      <c r="BW34" s="10"/>
      <c r="BX34" s="10"/>
      <c r="BY34" s="10"/>
      <c r="BZ34" s="10"/>
      <c r="CA34" s="10"/>
      <c r="CB34" s="38"/>
      <c r="CC34" s="10"/>
      <c r="CD34" s="10"/>
      <c r="CE34" s="10"/>
      <c r="CF34" s="10"/>
      <c r="CG34" s="10"/>
      <c r="CH34" s="10"/>
      <c r="CI34" s="10"/>
      <c r="CJ34" s="10"/>
      <c r="CK34" s="10"/>
      <c r="CL34" s="38"/>
      <c r="CM34" s="10"/>
      <c r="CN34" s="10"/>
      <c r="CO34" s="10"/>
      <c r="CP34" s="10"/>
      <c r="CQ34" s="10"/>
      <c r="CR34" s="10"/>
      <c r="CS34" s="10"/>
      <c r="CT34" s="10"/>
      <c r="CU34" s="10"/>
    </row>
    <row r="35" spans="1:99" ht="15" customHeight="1" x14ac:dyDescent="0.25">
      <c r="A35" s="159"/>
      <c r="J35" s="41"/>
      <c r="K35" s="145" t="s">
        <v>739</v>
      </c>
      <c r="L35" s="41"/>
      <c r="M35" s="41"/>
      <c r="N35" s="41"/>
      <c r="O35" s="41"/>
      <c r="P35" s="41"/>
      <c r="Q35" s="41"/>
      <c r="R35" s="41"/>
      <c r="S35" s="41"/>
      <c r="T35" s="144"/>
      <c r="U35" s="42"/>
      <c r="V35" s="42"/>
      <c r="W35" s="42"/>
      <c r="X35" s="42"/>
      <c r="Y35" s="42"/>
      <c r="Z35" s="42"/>
      <c r="AA35" s="42"/>
      <c r="AB35" s="42"/>
      <c r="AC35" s="42"/>
      <c r="AD35" s="38"/>
      <c r="AE35" s="42"/>
      <c r="AF35" s="42"/>
      <c r="AG35" s="42"/>
      <c r="AH35" s="42"/>
      <c r="AI35" s="42"/>
      <c r="AJ35" s="42"/>
      <c r="AK35" s="42"/>
      <c r="AL35" s="42"/>
      <c r="AM35" s="42"/>
      <c r="AN35" s="38"/>
      <c r="AO35" s="42"/>
      <c r="AP35" s="42"/>
      <c r="AQ35" s="42"/>
      <c r="AR35" s="42"/>
      <c r="AS35" s="42"/>
      <c r="AT35" s="42"/>
      <c r="AU35" s="42"/>
      <c r="AV35" s="42"/>
      <c r="AW35" s="42"/>
      <c r="AX35" s="46"/>
      <c r="AY35" s="42"/>
      <c r="AZ35" s="42"/>
      <c r="BA35" s="42"/>
      <c r="BB35" s="42"/>
      <c r="BC35" s="42"/>
      <c r="BD35" s="42"/>
      <c r="BE35" s="42"/>
      <c r="BF35" s="42"/>
      <c r="BG35" s="42"/>
      <c r="BH35" s="46"/>
      <c r="BI35" s="42"/>
      <c r="BJ35" s="42"/>
      <c r="BK35" s="42"/>
      <c r="BL35" s="42"/>
      <c r="BM35" s="42"/>
      <c r="BN35" s="42"/>
      <c r="BO35" s="42"/>
      <c r="BP35" s="42"/>
      <c r="BQ35" s="42"/>
      <c r="BR35" s="38"/>
      <c r="BS35" s="10"/>
      <c r="BT35" s="10"/>
      <c r="BU35" s="10"/>
      <c r="BV35" s="10"/>
      <c r="BW35" s="10"/>
      <c r="BX35" s="10"/>
      <c r="BY35" s="10"/>
      <c r="BZ35" s="10"/>
      <c r="CA35" s="10"/>
      <c r="CB35" s="38"/>
      <c r="CC35" s="10"/>
      <c r="CD35" s="10"/>
      <c r="CE35" s="10"/>
      <c r="CF35" s="10"/>
      <c r="CG35" s="10"/>
      <c r="CH35" s="10"/>
      <c r="CI35" s="10"/>
      <c r="CJ35" s="10"/>
      <c r="CK35" s="10"/>
      <c r="CL35" s="38"/>
      <c r="CM35" s="10"/>
      <c r="CN35" s="10"/>
      <c r="CO35" s="10"/>
      <c r="CP35" s="10"/>
      <c r="CQ35" s="10"/>
      <c r="CR35" s="10"/>
      <c r="CS35" s="10"/>
      <c r="CT35" s="10"/>
      <c r="CU35" s="10"/>
    </row>
    <row r="36" spans="1:99" ht="15" customHeight="1" x14ac:dyDescent="0.25">
      <c r="A36" s="160" t="s">
        <v>738</v>
      </c>
      <c r="B36" s="178"/>
      <c r="C36" s="178"/>
      <c r="D36" s="178"/>
      <c r="E36" s="178"/>
      <c r="F36" s="178"/>
      <c r="G36" s="178"/>
      <c r="H36" s="178"/>
      <c r="I36" s="178"/>
      <c r="J36" s="1"/>
      <c r="K36" s="145" t="s">
        <v>737</v>
      </c>
      <c r="L36" s="41"/>
      <c r="M36" s="41"/>
      <c r="N36" s="41"/>
      <c r="O36" s="41"/>
      <c r="P36" s="41"/>
      <c r="Q36" s="41"/>
      <c r="R36" s="41"/>
      <c r="S36" s="41"/>
      <c r="T36" s="144"/>
      <c r="U36" s="42"/>
      <c r="V36" s="42"/>
      <c r="W36" s="42"/>
      <c r="X36" s="42"/>
      <c r="Y36" s="42"/>
      <c r="Z36" s="42"/>
      <c r="AA36" s="42"/>
      <c r="AB36" s="42"/>
      <c r="AC36" s="42"/>
      <c r="AD36" s="38"/>
      <c r="AE36" s="42"/>
      <c r="AF36" s="42"/>
      <c r="AG36" s="42"/>
      <c r="AH36" s="42"/>
      <c r="AI36" s="42"/>
      <c r="AJ36" s="42"/>
      <c r="AK36" s="42"/>
      <c r="AL36" s="42"/>
      <c r="AM36" s="42"/>
      <c r="AN36" s="38"/>
      <c r="AO36" s="42"/>
      <c r="AP36" s="42"/>
      <c r="AQ36" s="42"/>
      <c r="AR36" s="42"/>
      <c r="AS36" s="42"/>
      <c r="AT36" s="42"/>
      <c r="AU36" s="42"/>
      <c r="AV36" s="42"/>
      <c r="AW36" s="42"/>
      <c r="AX36" s="46"/>
      <c r="AY36" s="42"/>
      <c r="AZ36" s="42"/>
      <c r="BA36" s="42"/>
      <c r="BB36" s="42"/>
      <c r="BC36" s="42"/>
      <c r="BD36" s="42"/>
      <c r="BE36" s="42"/>
      <c r="BF36" s="42"/>
      <c r="BG36" s="42"/>
      <c r="BH36" s="46"/>
      <c r="BI36" s="42"/>
      <c r="BJ36" s="42"/>
      <c r="BK36" s="42"/>
      <c r="BL36" s="42"/>
      <c r="BM36" s="42"/>
      <c r="BN36" s="42"/>
      <c r="BO36" s="42"/>
      <c r="BP36" s="42"/>
      <c r="BQ36" s="42"/>
      <c r="BR36" s="38"/>
      <c r="BS36" s="10"/>
      <c r="BT36" s="10"/>
      <c r="BU36" s="10"/>
      <c r="BV36" s="10"/>
      <c r="BW36" s="10"/>
      <c r="BX36" s="10"/>
      <c r="BY36" s="10"/>
      <c r="BZ36" s="10"/>
      <c r="CA36" s="10"/>
      <c r="CB36" s="38"/>
      <c r="CC36" s="10"/>
      <c r="CD36" s="10"/>
      <c r="CE36" s="10"/>
      <c r="CF36" s="10"/>
      <c r="CG36" s="10"/>
      <c r="CH36" s="10"/>
      <c r="CI36" s="10"/>
      <c r="CJ36" s="10"/>
      <c r="CK36" s="10"/>
      <c r="CL36" s="38"/>
      <c r="CM36" s="10"/>
      <c r="CN36" s="10"/>
      <c r="CO36" s="10"/>
      <c r="CP36" s="10"/>
      <c r="CQ36" s="10"/>
      <c r="CR36" s="10"/>
      <c r="CS36" s="10"/>
      <c r="CT36" s="10"/>
      <c r="CU36" s="10"/>
    </row>
    <row r="37" spans="1:99" ht="15" customHeight="1" x14ac:dyDescent="0.25">
      <c r="A37" s="159"/>
      <c r="J37" s="41"/>
      <c r="K37" s="143" t="s">
        <v>736</v>
      </c>
      <c r="L37" s="142"/>
      <c r="M37" s="142"/>
      <c r="N37" s="142"/>
      <c r="O37" s="142"/>
      <c r="P37" s="142"/>
      <c r="Q37" s="142"/>
      <c r="R37" s="142"/>
      <c r="S37" s="142"/>
      <c r="T37" s="141"/>
      <c r="U37" s="42"/>
      <c r="V37" s="42"/>
      <c r="W37" s="42"/>
      <c r="X37" s="42"/>
      <c r="Y37" s="42"/>
      <c r="Z37" s="42"/>
      <c r="AA37" s="42"/>
      <c r="AB37" s="42"/>
      <c r="AC37" s="42"/>
      <c r="AD37" s="38"/>
      <c r="AE37" s="42"/>
      <c r="AF37" s="42"/>
      <c r="AG37" s="42"/>
      <c r="AH37" s="42"/>
      <c r="AI37" s="42"/>
      <c r="AJ37" s="42"/>
      <c r="AK37" s="42"/>
      <c r="AL37" s="42"/>
      <c r="AM37" s="42"/>
      <c r="AN37" s="38"/>
      <c r="AO37" s="42"/>
      <c r="AP37" s="42"/>
      <c r="AQ37" s="42"/>
      <c r="AR37" s="42"/>
      <c r="AS37" s="42"/>
      <c r="AT37" s="42"/>
      <c r="AU37" s="42"/>
      <c r="AV37" s="42"/>
      <c r="AW37" s="42"/>
      <c r="AX37" s="46"/>
      <c r="AY37" s="42"/>
      <c r="AZ37" s="42"/>
      <c r="BA37" s="42"/>
      <c r="BB37" s="42"/>
      <c r="BC37" s="42"/>
      <c r="BD37" s="42"/>
      <c r="BE37" s="42"/>
      <c r="BF37" s="42"/>
      <c r="BG37" s="42"/>
      <c r="BH37" s="46"/>
      <c r="BI37" s="42"/>
      <c r="BJ37" s="42"/>
      <c r="BK37" s="42"/>
      <c r="BL37" s="42"/>
      <c r="BM37" s="42"/>
      <c r="BN37" s="42"/>
      <c r="BO37" s="42"/>
      <c r="BP37" s="42"/>
      <c r="BQ37" s="42"/>
      <c r="BR37" s="38"/>
      <c r="BS37" s="10"/>
      <c r="BT37" s="10"/>
      <c r="BU37" s="10"/>
      <c r="BV37" s="10"/>
      <c r="BW37" s="10"/>
      <c r="BX37" s="10"/>
      <c r="BY37" s="10"/>
      <c r="BZ37" s="10"/>
      <c r="CA37" s="10"/>
      <c r="CB37" s="38"/>
      <c r="CC37" s="10"/>
      <c r="CD37" s="10"/>
      <c r="CE37" s="10"/>
      <c r="CF37" s="10"/>
      <c r="CG37" s="10"/>
      <c r="CH37" s="10"/>
      <c r="CI37" s="10"/>
      <c r="CJ37" s="10"/>
      <c r="CK37" s="10"/>
      <c r="CL37" s="38"/>
      <c r="CM37" s="10"/>
      <c r="CN37" s="10"/>
      <c r="CO37" s="10"/>
      <c r="CP37" s="10"/>
      <c r="CQ37" s="10"/>
      <c r="CR37" s="10"/>
      <c r="CS37" s="10"/>
      <c r="CT37" s="10"/>
      <c r="CU37" s="10"/>
    </row>
    <row r="38" spans="1:99" ht="15" customHeight="1" x14ac:dyDescent="0.25">
      <c r="A38" s="155" t="s">
        <v>735</v>
      </c>
      <c r="B38" s="154"/>
      <c r="C38" s="154"/>
      <c r="D38" s="154"/>
      <c r="E38" s="154"/>
      <c r="F38" s="154"/>
      <c r="G38" s="154"/>
      <c r="H38" s="154"/>
      <c r="I38" s="154"/>
      <c r="J38" s="41"/>
      <c r="K38" s="155" t="s">
        <v>734</v>
      </c>
      <c r="L38" s="154"/>
      <c r="M38" s="154"/>
      <c r="N38" s="154"/>
      <c r="O38" s="154"/>
      <c r="P38" s="154"/>
      <c r="Q38" s="154"/>
      <c r="R38" s="154"/>
      <c r="S38" s="154"/>
      <c r="T38" s="153"/>
      <c r="U38" s="42"/>
      <c r="V38" s="42"/>
      <c r="W38" s="42"/>
      <c r="X38" s="42"/>
      <c r="Y38" s="42"/>
      <c r="Z38" s="42"/>
      <c r="AA38" s="42"/>
      <c r="AB38" s="42"/>
      <c r="AC38" s="42"/>
      <c r="AD38" s="38"/>
      <c r="AE38" s="42"/>
      <c r="AF38" s="42"/>
      <c r="AG38" s="42"/>
      <c r="AH38" s="42"/>
      <c r="AI38" s="42"/>
      <c r="AJ38" s="42"/>
      <c r="AK38" s="42"/>
      <c r="AL38" s="42"/>
      <c r="AM38" s="42"/>
      <c r="AN38" s="38"/>
      <c r="AO38" s="42"/>
      <c r="AP38" s="42"/>
      <c r="AQ38" s="42"/>
      <c r="AR38" s="42"/>
      <c r="AS38" s="42"/>
      <c r="AT38" s="42"/>
      <c r="AU38" s="42"/>
      <c r="AV38" s="42"/>
      <c r="AW38" s="42"/>
      <c r="AX38" s="46"/>
      <c r="AY38" s="42"/>
      <c r="AZ38" s="42"/>
      <c r="BA38" s="42"/>
      <c r="BB38" s="42"/>
      <c r="BC38" s="42"/>
      <c r="BD38" s="42"/>
      <c r="BE38" s="42"/>
      <c r="BF38" s="42"/>
      <c r="BG38" s="42"/>
      <c r="BH38" s="46"/>
      <c r="BI38" s="42"/>
      <c r="BJ38" s="42"/>
      <c r="BK38" s="42"/>
      <c r="BL38" s="42"/>
      <c r="BM38" s="392" t="s">
        <v>1492</v>
      </c>
      <c r="BN38" s="42"/>
      <c r="BO38" s="42"/>
      <c r="BP38" s="42"/>
      <c r="BQ38" s="42"/>
      <c r="BR38" s="38"/>
      <c r="BS38" s="43"/>
      <c r="BT38" s="10"/>
      <c r="BU38" s="10"/>
      <c r="BV38" s="10"/>
      <c r="BW38" s="10"/>
      <c r="BX38" s="10"/>
      <c r="BY38" s="10"/>
      <c r="BZ38" s="10"/>
      <c r="CA38" s="10"/>
      <c r="CB38" s="38"/>
      <c r="CC38" s="10"/>
      <c r="CD38" s="10"/>
      <c r="CE38" s="10"/>
      <c r="CF38" s="10"/>
      <c r="CG38" s="10"/>
      <c r="CH38" s="10"/>
      <c r="CI38" s="10"/>
      <c r="CJ38" s="10"/>
      <c r="CK38" s="10"/>
      <c r="CL38" s="38"/>
      <c r="CM38" s="10"/>
      <c r="CN38" s="10"/>
      <c r="CO38" s="10"/>
      <c r="CP38" s="10"/>
      <c r="CQ38" s="10"/>
      <c r="CR38" s="10"/>
      <c r="CS38" s="10"/>
      <c r="CT38" s="10"/>
      <c r="CU38" s="10"/>
    </row>
    <row r="39" spans="1:99" ht="15" customHeight="1" x14ac:dyDescent="0.25">
      <c r="A39" s="170" t="s">
        <v>733</v>
      </c>
      <c r="B39" s="169"/>
      <c r="C39" s="169"/>
      <c r="D39" s="169"/>
      <c r="E39" s="169"/>
      <c r="F39" s="169"/>
      <c r="G39" s="169"/>
      <c r="H39" s="169"/>
      <c r="I39" s="169"/>
      <c r="J39" s="41"/>
      <c r="K39" s="152" t="s">
        <v>732</v>
      </c>
      <c r="T39" s="50"/>
      <c r="U39" s="391"/>
      <c r="V39" s="391"/>
      <c r="W39" s="391"/>
      <c r="X39" s="391"/>
      <c r="Y39" s="392" t="s">
        <v>1493</v>
      </c>
      <c r="Z39" s="391"/>
      <c r="AA39" s="391"/>
      <c r="AB39" s="391"/>
      <c r="AC39" s="391"/>
      <c r="AD39" s="38"/>
      <c r="AE39" s="391"/>
      <c r="AF39" s="391"/>
      <c r="AG39" s="391"/>
      <c r="AH39" s="391"/>
      <c r="AI39" s="392" t="s">
        <v>1531</v>
      </c>
      <c r="AJ39" s="391"/>
      <c r="AK39" s="391"/>
      <c r="AL39" s="391"/>
      <c r="AM39" s="391"/>
      <c r="AN39" s="38"/>
      <c r="AO39" s="10"/>
      <c r="AP39" s="10"/>
      <c r="AQ39" s="10"/>
      <c r="AR39" s="10"/>
      <c r="AS39" s="392" t="s">
        <v>1489</v>
      </c>
      <c r="AT39" s="10"/>
      <c r="AU39" s="10"/>
      <c r="AV39" s="10"/>
      <c r="AW39" s="10"/>
      <c r="AX39" s="85"/>
      <c r="AY39" s="10"/>
      <c r="AZ39" s="10"/>
      <c r="BA39" s="10"/>
      <c r="BB39" s="10"/>
      <c r="BC39" s="392" t="s">
        <v>1491</v>
      </c>
      <c r="BD39" s="10"/>
      <c r="BE39" s="10"/>
      <c r="BF39" s="10"/>
      <c r="BG39" s="10"/>
      <c r="BH39" s="85"/>
      <c r="BI39" s="10"/>
      <c r="BJ39" s="10"/>
      <c r="BK39" s="10"/>
      <c r="BL39" s="10"/>
      <c r="BM39" s="10"/>
      <c r="BN39" s="10"/>
      <c r="BO39" s="10"/>
      <c r="BP39" s="10"/>
      <c r="BQ39" s="10"/>
      <c r="BR39" s="38"/>
      <c r="BS39" s="507" t="s">
        <v>731</v>
      </c>
      <c r="BT39" s="507"/>
      <c r="BU39" s="507"/>
      <c r="BV39" s="507"/>
      <c r="BW39" s="507"/>
      <c r="BX39" s="507"/>
      <c r="BY39" s="507"/>
      <c r="BZ39" s="507"/>
      <c r="CA39" s="507"/>
      <c r="CB39" s="38"/>
      <c r="CC39" s="507" t="s">
        <v>730</v>
      </c>
      <c r="CD39" s="507"/>
      <c r="CE39" s="507"/>
      <c r="CF39" s="507"/>
      <c r="CG39" s="507"/>
      <c r="CH39" s="507"/>
      <c r="CI39" s="507"/>
      <c r="CJ39" s="507"/>
      <c r="CK39" s="507"/>
      <c r="CL39" s="38"/>
      <c r="CM39" s="507" t="s">
        <v>730</v>
      </c>
      <c r="CN39" s="507"/>
      <c r="CO39" s="507"/>
      <c r="CP39" s="507"/>
      <c r="CQ39" s="507"/>
      <c r="CR39" s="507"/>
      <c r="CS39" s="507"/>
      <c r="CT39" s="507"/>
      <c r="CU39" s="507"/>
    </row>
    <row r="40" spans="1:99" ht="15" customHeight="1" x14ac:dyDescent="0.25">
      <c r="A40" s="159" t="s">
        <v>729</v>
      </c>
      <c r="J40" s="41"/>
      <c r="K40" s="152" t="s">
        <v>728</v>
      </c>
      <c r="T40" s="50"/>
      <c r="U40" s="391"/>
      <c r="V40" s="391"/>
      <c r="W40" s="391"/>
      <c r="X40" s="391"/>
      <c r="Y40" s="392"/>
      <c r="Z40" s="391"/>
      <c r="AA40" s="391"/>
      <c r="AB40" s="391"/>
      <c r="AC40" s="391"/>
      <c r="AD40" s="38"/>
      <c r="AE40" s="391"/>
      <c r="AF40" s="391"/>
      <c r="AG40" s="391"/>
      <c r="AH40" s="391"/>
      <c r="AI40" s="392"/>
      <c r="AJ40" s="391"/>
      <c r="AK40" s="391"/>
      <c r="AL40" s="391"/>
      <c r="AM40" s="391"/>
      <c r="AN40" s="38"/>
      <c r="AO40" s="10"/>
      <c r="AP40" s="10"/>
      <c r="AQ40" s="10"/>
      <c r="AR40" s="10"/>
      <c r="AS40" s="10"/>
      <c r="AT40" s="10"/>
      <c r="AU40" s="10"/>
      <c r="AV40" s="10"/>
      <c r="AW40" s="10"/>
      <c r="AX40" s="85"/>
      <c r="AY40" s="10"/>
      <c r="AZ40" s="10"/>
      <c r="BA40" s="10"/>
      <c r="BB40" s="10"/>
      <c r="BC40" s="10"/>
      <c r="BD40" s="10"/>
      <c r="BE40" s="10"/>
      <c r="BF40" s="10"/>
      <c r="BG40" s="10"/>
      <c r="BH40" s="85"/>
      <c r="BI40" s="10"/>
      <c r="BJ40" s="10"/>
      <c r="BK40" s="10"/>
      <c r="BL40" s="10"/>
      <c r="BM40" s="392" t="s">
        <v>1490</v>
      </c>
      <c r="BN40" s="10"/>
      <c r="BO40" s="10"/>
      <c r="BP40" s="10"/>
      <c r="BQ40" s="10"/>
      <c r="BR40" s="38"/>
      <c r="BS40" s="507"/>
      <c r="BT40" s="507"/>
      <c r="BU40" s="507"/>
      <c r="BV40" s="507"/>
      <c r="BW40" s="507"/>
      <c r="BX40" s="507"/>
      <c r="BY40" s="507"/>
      <c r="BZ40" s="507"/>
      <c r="CA40" s="507"/>
      <c r="CB40" s="38"/>
      <c r="CC40" s="507"/>
      <c r="CD40" s="507"/>
      <c r="CE40" s="507"/>
      <c r="CF40" s="507"/>
      <c r="CG40" s="507"/>
      <c r="CH40" s="507"/>
      <c r="CI40" s="507"/>
      <c r="CJ40" s="507"/>
      <c r="CK40" s="507"/>
      <c r="CL40" s="38"/>
      <c r="CM40" s="507"/>
      <c r="CN40" s="507"/>
      <c r="CO40" s="507"/>
      <c r="CP40" s="507"/>
      <c r="CQ40" s="507"/>
      <c r="CR40" s="507"/>
      <c r="CS40" s="507"/>
      <c r="CT40" s="507"/>
      <c r="CU40" s="507"/>
    </row>
    <row r="41" spans="1:99" ht="15" customHeight="1" x14ac:dyDescent="0.25">
      <c r="A41" s="170" t="s">
        <v>727</v>
      </c>
      <c r="B41" s="169"/>
      <c r="C41" s="169"/>
      <c r="D41" s="169"/>
      <c r="E41" s="169"/>
      <c r="F41" s="169"/>
      <c r="G41" s="169"/>
      <c r="H41" s="169"/>
      <c r="I41" s="169"/>
      <c r="J41" s="41"/>
      <c r="K41" s="152" t="s">
        <v>726</v>
      </c>
      <c r="T41" s="50"/>
      <c r="U41" s="391"/>
      <c r="V41" s="391"/>
      <c r="W41" s="391"/>
      <c r="X41" s="391"/>
      <c r="Y41" s="392"/>
      <c r="Z41" s="391"/>
      <c r="AA41" s="391"/>
      <c r="AB41" s="391"/>
      <c r="AC41" s="391"/>
      <c r="AD41" s="38"/>
      <c r="AE41" s="391"/>
      <c r="AF41" s="391"/>
      <c r="AG41" s="391"/>
      <c r="AH41" s="391"/>
      <c r="AI41" s="392"/>
      <c r="AJ41" s="391"/>
      <c r="AK41" s="391"/>
      <c r="AL41" s="391"/>
      <c r="AM41" s="391"/>
      <c r="AN41" s="38"/>
      <c r="AO41" s="42"/>
      <c r="AP41" s="42"/>
      <c r="AQ41" s="42"/>
      <c r="AR41" s="42"/>
      <c r="AS41" s="392" t="s">
        <v>1490</v>
      </c>
      <c r="AT41" s="42"/>
      <c r="AU41" s="42"/>
      <c r="AV41" s="42"/>
      <c r="AW41" s="42"/>
      <c r="AX41" s="46"/>
      <c r="AY41" s="42"/>
      <c r="AZ41" s="42"/>
      <c r="BA41" s="42"/>
      <c r="BB41" s="42"/>
      <c r="BC41" s="392" t="s">
        <v>1490</v>
      </c>
      <c r="BD41" s="42"/>
      <c r="BE41" s="42"/>
      <c r="BF41" s="42"/>
      <c r="BG41" s="42"/>
      <c r="BH41" s="46"/>
      <c r="BI41" s="42"/>
      <c r="BJ41" s="42"/>
      <c r="BK41" s="42"/>
      <c r="BL41" s="42"/>
      <c r="BM41" s="42"/>
      <c r="BN41" s="42"/>
      <c r="BO41" s="42"/>
      <c r="BP41" s="42"/>
      <c r="BQ41" s="42"/>
      <c r="BR41" s="38"/>
      <c r="BS41" s="42"/>
      <c r="BT41" s="42"/>
      <c r="BU41" s="42"/>
      <c r="BV41" s="42"/>
      <c r="BW41" s="184" t="s">
        <v>725</v>
      </c>
      <c r="BX41" s="42"/>
      <c r="BY41" s="42"/>
      <c r="BZ41" s="42"/>
      <c r="CA41" s="42"/>
      <c r="CB41" s="38"/>
      <c r="CC41" s="507" t="s">
        <v>724</v>
      </c>
      <c r="CD41" s="507"/>
      <c r="CE41" s="507"/>
      <c r="CF41" s="507"/>
      <c r="CG41" s="507"/>
      <c r="CH41" s="507"/>
      <c r="CI41" s="507"/>
      <c r="CJ41" s="507"/>
      <c r="CK41" s="507"/>
      <c r="CL41" s="38"/>
      <c r="CM41" s="507" t="s">
        <v>724</v>
      </c>
      <c r="CN41" s="507"/>
      <c r="CO41" s="507"/>
      <c r="CP41" s="507"/>
      <c r="CQ41" s="507"/>
      <c r="CR41" s="507"/>
      <c r="CS41" s="507"/>
      <c r="CT41" s="507"/>
      <c r="CU41" s="507"/>
    </row>
    <row r="42" spans="1:99" ht="15" customHeight="1" x14ac:dyDescent="0.25">
      <c r="A42" s="159" t="s">
        <v>723</v>
      </c>
      <c r="J42" s="41"/>
      <c r="K42" s="151" t="s">
        <v>722</v>
      </c>
      <c r="L42" s="150"/>
      <c r="M42" s="150"/>
      <c r="N42" s="150"/>
      <c r="O42" s="150"/>
      <c r="P42" s="150"/>
      <c r="Q42" s="150"/>
      <c r="R42" s="150"/>
      <c r="S42" s="150"/>
      <c r="T42" s="149"/>
      <c r="U42" s="391"/>
      <c r="V42" s="391"/>
      <c r="W42" s="391"/>
      <c r="X42" s="391"/>
      <c r="Y42" s="391"/>
      <c r="Z42" s="391"/>
      <c r="AA42" s="391"/>
      <c r="AB42" s="391"/>
      <c r="AC42" s="391"/>
      <c r="AD42" s="38"/>
      <c r="AE42" s="391"/>
      <c r="AF42" s="391"/>
      <c r="AG42" s="391"/>
      <c r="AH42" s="391"/>
      <c r="AI42" s="391"/>
      <c r="AJ42" s="391"/>
      <c r="AK42" s="391"/>
      <c r="AL42" s="391"/>
      <c r="AM42" s="391"/>
      <c r="AN42" s="38"/>
      <c r="AO42" s="42"/>
      <c r="AP42" s="42"/>
      <c r="AQ42" s="42"/>
      <c r="AR42" s="42"/>
      <c r="AS42" s="42"/>
      <c r="AT42" s="42"/>
      <c r="AU42" s="42"/>
      <c r="AV42" s="42"/>
      <c r="AW42" s="42"/>
      <c r="AX42" s="46"/>
      <c r="AY42" s="42"/>
      <c r="AZ42" s="42"/>
      <c r="BA42" s="42"/>
      <c r="BB42" s="42"/>
      <c r="BC42" s="42"/>
      <c r="BD42" s="42"/>
      <c r="BE42" s="42"/>
      <c r="BF42" s="42"/>
      <c r="BG42" s="42"/>
      <c r="BH42" s="46"/>
      <c r="BI42" s="42"/>
      <c r="BJ42" s="42"/>
      <c r="BK42" s="42"/>
      <c r="BL42" s="42"/>
      <c r="BM42" s="42"/>
      <c r="BN42" s="42"/>
      <c r="BO42" s="42"/>
      <c r="BP42" s="42"/>
      <c r="BQ42" s="42"/>
      <c r="BR42" s="38"/>
      <c r="BS42" s="10"/>
      <c r="BT42" s="10"/>
      <c r="BU42" s="10"/>
      <c r="BV42" s="10"/>
      <c r="BW42" s="10"/>
      <c r="BX42" s="10"/>
      <c r="BY42" s="10"/>
      <c r="BZ42" s="10"/>
      <c r="CA42" s="10"/>
      <c r="CB42" s="38"/>
      <c r="CC42" s="507"/>
      <c r="CD42" s="507"/>
      <c r="CE42" s="507"/>
      <c r="CF42" s="507"/>
      <c r="CG42" s="507"/>
      <c r="CH42" s="507"/>
      <c r="CI42" s="507"/>
      <c r="CJ42" s="507"/>
      <c r="CK42" s="507"/>
      <c r="CL42" s="38"/>
      <c r="CM42" s="507"/>
      <c r="CN42" s="507"/>
      <c r="CO42" s="507"/>
      <c r="CP42" s="507"/>
      <c r="CQ42" s="507"/>
      <c r="CR42" s="507"/>
      <c r="CS42" s="507"/>
      <c r="CT42" s="507"/>
      <c r="CU42" s="507"/>
    </row>
    <row r="43" spans="1:99" ht="15" customHeight="1" x14ac:dyDescent="0.25">
      <c r="A43" s="170" t="s">
        <v>693</v>
      </c>
      <c r="B43" s="169"/>
      <c r="C43" s="169"/>
      <c r="D43" s="169"/>
      <c r="E43" s="169"/>
      <c r="F43" s="169"/>
      <c r="G43" s="169"/>
      <c r="H43" s="169"/>
      <c r="I43" s="169"/>
      <c r="J43" s="41"/>
      <c r="K43" s="148" t="s">
        <v>721</v>
      </c>
      <c r="L43" s="147"/>
      <c r="M43" s="147"/>
      <c r="N43" s="147"/>
      <c r="O43" s="147"/>
      <c r="P43" s="147"/>
      <c r="Q43" s="147"/>
      <c r="R43" s="147"/>
      <c r="S43" s="147"/>
      <c r="T43" s="146"/>
      <c r="U43" s="42"/>
      <c r="V43" s="42"/>
      <c r="W43" s="42"/>
      <c r="X43" s="42"/>
      <c r="Y43" s="42"/>
      <c r="Z43" s="42"/>
      <c r="AA43" s="42"/>
      <c r="AB43" s="42"/>
      <c r="AC43" s="42"/>
      <c r="AD43" s="38"/>
      <c r="AE43" s="42"/>
      <c r="AF43" s="42"/>
      <c r="AG43" s="42"/>
      <c r="AH43" s="42"/>
      <c r="AI43" s="42"/>
      <c r="AJ43" s="42"/>
      <c r="AK43" s="42"/>
      <c r="AL43" s="42"/>
      <c r="AM43" s="42"/>
      <c r="AN43" s="38"/>
      <c r="AO43" s="42"/>
      <c r="AP43" s="42"/>
      <c r="AQ43" s="42"/>
      <c r="AR43" s="42"/>
      <c r="AS43" s="42"/>
      <c r="AT43" s="42"/>
      <c r="AU43" s="42"/>
      <c r="AV43" s="42"/>
      <c r="AW43" s="42"/>
      <c r="AX43" s="46"/>
      <c r="AY43" s="42"/>
      <c r="AZ43" s="42"/>
      <c r="BA43" s="42"/>
      <c r="BB43" s="42"/>
      <c r="BC43" s="42"/>
      <c r="BD43" s="42"/>
      <c r="BE43" s="42"/>
      <c r="BF43" s="42"/>
      <c r="BG43" s="42"/>
      <c r="BH43" s="46"/>
      <c r="BI43" s="42"/>
      <c r="BJ43" s="42"/>
      <c r="BK43" s="42"/>
      <c r="BL43" s="42"/>
      <c r="BM43" s="42"/>
      <c r="BN43" s="42"/>
      <c r="BO43" s="42"/>
      <c r="BP43" s="42"/>
      <c r="BQ43" s="42"/>
      <c r="BR43" s="38"/>
      <c r="BS43" s="10"/>
      <c r="BT43" s="10"/>
      <c r="BU43" s="10"/>
      <c r="BV43" s="10"/>
      <c r="BW43" s="10"/>
      <c r="BX43" s="10"/>
      <c r="BY43" s="10"/>
      <c r="BZ43" s="10"/>
      <c r="CA43" s="10"/>
      <c r="CB43" s="38"/>
      <c r="CC43" s="10"/>
      <c r="CD43" s="10"/>
      <c r="CE43" s="10"/>
      <c r="CF43" s="10"/>
      <c r="CG43" s="10"/>
      <c r="CH43" s="10"/>
      <c r="CI43" s="10"/>
      <c r="CJ43" s="10"/>
      <c r="CK43" s="10"/>
      <c r="CL43" s="38"/>
      <c r="CM43" s="10"/>
      <c r="CN43" s="10"/>
      <c r="CO43" s="10"/>
      <c r="CP43" s="10"/>
      <c r="CQ43" s="10"/>
      <c r="CR43" s="10"/>
      <c r="CS43" s="10"/>
      <c r="CT43" s="10"/>
      <c r="CU43" s="10"/>
    </row>
    <row r="44" spans="1:99" ht="15" customHeight="1" x14ac:dyDescent="0.25">
      <c r="A44" s="159" t="s">
        <v>720</v>
      </c>
      <c r="J44" s="41"/>
      <c r="K44" s="145" t="s">
        <v>719</v>
      </c>
      <c r="L44" s="41"/>
      <c r="M44" s="41"/>
      <c r="N44" s="41"/>
      <c r="O44" s="41"/>
      <c r="P44" s="41"/>
      <c r="Q44" s="41"/>
      <c r="R44" s="41"/>
      <c r="S44" s="41"/>
      <c r="T44" s="144"/>
      <c r="U44" s="42"/>
      <c r="V44" s="42"/>
      <c r="W44" s="42"/>
      <c r="X44" s="42"/>
      <c r="Y44" s="42"/>
      <c r="Z44" s="42"/>
      <c r="AA44" s="42"/>
      <c r="AB44" s="42"/>
      <c r="AC44" s="42"/>
      <c r="AD44" s="38"/>
      <c r="AE44" s="42"/>
      <c r="AF44" s="42"/>
      <c r="AG44" s="42"/>
      <c r="AH44" s="42"/>
      <c r="AI44" s="42"/>
      <c r="AJ44" s="42"/>
      <c r="AK44" s="42"/>
      <c r="AL44" s="42"/>
      <c r="AM44" s="42"/>
      <c r="AN44" s="38"/>
      <c r="AO44" s="42"/>
      <c r="AP44" s="42"/>
      <c r="AQ44" s="42"/>
      <c r="AR44" s="42"/>
      <c r="AS44" s="42"/>
      <c r="AT44" s="42"/>
      <c r="AU44" s="42"/>
      <c r="AV44" s="42"/>
      <c r="AW44" s="42"/>
      <c r="AX44" s="46"/>
      <c r="AY44" s="42"/>
      <c r="AZ44" s="42"/>
      <c r="BA44" s="42"/>
      <c r="BB44" s="42"/>
      <c r="BC44" s="42"/>
      <c r="BD44" s="42"/>
      <c r="BE44" s="42"/>
      <c r="BF44" s="42"/>
      <c r="BG44" s="42"/>
      <c r="BH44" s="46"/>
      <c r="BI44" s="42"/>
      <c r="BJ44" s="42"/>
      <c r="BK44" s="42"/>
      <c r="BL44" s="42"/>
      <c r="BM44" s="42"/>
      <c r="BN44" s="42"/>
      <c r="BO44" s="42"/>
      <c r="BP44" s="42"/>
      <c r="BQ44" s="42"/>
      <c r="BR44" s="38"/>
      <c r="BS44" s="10"/>
      <c r="BT44" s="10"/>
      <c r="BU44" s="10"/>
      <c r="BV44" s="10"/>
      <c r="BW44" s="10"/>
      <c r="BX44" s="10"/>
      <c r="BY44" s="10"/>
      <c r="BZ44" s="10"/>
      <c r="CA44" s="10"/>
      <c r="CB44" s="38"/>
      <c r="CC44" s="10"/>
      <c r="CD44" s="10"/>
      <c r="CE44" s="10"/>
      <c r="CF44" s="10"/>
      <c r="CG44" s="10"/>
      <c r="CH44" s="10"/>
      <c r="CI44" s="10"/>
      <c r="CJ44" s="10"/>
      <c r="CK44" s="10"/>
      <c r="CL44" s="38"/>
      <c r="CM44" s="10"/>
      <c r="CN44" s="10"/>
      <c r="CO44" s="10"/>
      <c r="CP44" s="10"/>
      <c r="CQ44" s="10"/>
      <c r="CR44" s="10"/>
      <c r="CS44" s="10"/>
      <c r="CT44" s="10"/>
      <c r="CU44" s="10"/>
    </row>
    <row r="45" spans="1:99" ht="15" customHeight="1" x14ac:dyDescent="0.25">
      <c r="A45" s="148" t="s">
        <v>718</v>
      </c>
      <c r="B45" s="147"/>
      <c r="C45" s="147"/>
      <c r="D45" s="147"/>
      <c r="E45" s="147"/>
      <c r="F45" s="147"/>
      <c r="G45" s="147"/>
      <c r="H45" s="147"/>
      <c r="I45" s="147"/>
      <c r="J45" s="41"/>
      <c r="K45" s="145" t="s">
        <v>717</v>
      </c>
      <c r="L45" s="41"/>
      <c r="M45" s="41"/>
      <c r="N45" s="41"/>
      <c r="O45" s="41"/>
      <c r="P45" s="41"/>
      <c r="Q45" s="41"/>
      <c r="R45" s="41"/>
      <c r="S45" s="41"/>
      <c r="T45" s="144"/>
      <c r="U45" s="42"/>
      <c r="V45" s="42"/>
      <c r="W45" s="42"/>
      <c r="X45" s="42"/>
      <c r="Y45" s="42"/>
      <c r="Z45" s="42"/>
      <c r="AA45" s="42"/>
      <c r="AB45" s="42"/>
      <c r="AC45" s="42"/>
      <c r="AD45" s="38"/>
      <c r="AE45" s="42"/>
      <c r="AF45" s="42"/>
      <c r="AG45" s="42"/>
      <c r="AH45" s="42"/>
      <c r="AI45" s="42"/>
      <c r="AJ45" s="42"/>
      <c r="AK45" s="42"/>
      <c r="AL45" s="42"/>
      <c r="AM45" s="42"/>
      <c r="AN45" s="38"/>
      <c r="AO45" s="42"/>
      <c r="AP45" s="42"/>
      <c r="AQ45" s="42"/>
      <c r="AR45" s="42"/>
      <c r="AS45" s="42"/>
      <c r="AT45" s="42"/>
      <c r="AU45" s="42"/>
      <c r="AV45" s="42"/>
      <c r="AW45" s="42"/>
      <c r="AX45" s="46"/>
      <c r="AY45" s="42"/>
      <c r="AZ45" s="42"/>
      <c r="BA45" s="42"/>
      <c r="BB45" s="42"/>
      <c r="BC45" s="42"/>
      <c r="BD45" s="42"/>
      <c r="BE45" s="42"/>
      <c r="BF45" s="42"/>
      <c r="BG45" s="42"/>
      <c r="BH45" s="46"/>
      <c r="BI45" s="42"/>
      <c r="BJ45" s="42"/>
      <c r="BK45" s="42"/>
      <c r="BL45" s="42"/>
      <c r="BM45" s="42"/>
      <c r="BN45" s="42"/>
      <c r="BO45" s="42"/>
      <c r="BP45" s="42"/>
      <c r="BQ45" s="42"/>
      <c r="BR45" s="38"/>
      <c r="BS45" s="10"/>
      <c r="BT45" s="10"/>
      <c r="BU45" s="10"/>
      <c r="BV45" s="10"/>
      <c r="BW45" s="10"/>
      <c r="BX45" s="10"/>
      <c r="BY45" s="10"/>
      <c r="BZ45" s="10"/>
      <c r="CA45" s="10"/>
      <c r="CB45" s="38"/>
      <c r="CC45" s="10"/>
      <c r="CD45" s="10"/>
      <c r="CE45" s="10"/>
      <c r="CF45" s="10"/>
      <c r="CG45" s="10"/>
      <c r="CH45" s="10"/>
      <c r="CI45" s="10"/>
      <c r="CJ45" s="10"/>
      <c r="CK45" s="10"/>
      <c r="CL45" s="38"/>
      <c r="CM45" s="10"/>
      <c r="CN45" s="10"/>
      <c r="CO45" s="10"/>
      <c r="CP45" s="10"/>
      <c r="CQ45" s="10"/>
      <c r="CR45" s="10"/>
      <c r="CS45" s="10"/>
      <c r="CT45" s="10"/>
      <c r="CU45" s="10"/>
    </row>
    <row r="46" spans="1:99" ht="15" customHeight="1" x14ac:dyDescent="0.25">
      <c r="A46" s="143" t="s">
        <v>716</v>
      </c>
      <c r="B46" s="142"/>
      <c r="C46" s="142"/>
      <c r="D46" s="142"/>
      <c r="E46" s="142"/>
      <c r="F46" s="142"/>
      <c r="G46" s="142"/>
      <c r="H46" s="142"/>
      <c r="I46" s="142"/>
      <c r="J46" s="41"/>
      <c r="K46" s="143" t="s">
        <v>715</v>
      </c>
      <c r="L46" s="142"/>
      <c r="M46" s="142"/>
      <c r="N46" s="142"/>
      <c r="O46" s="142"/>
      <c r="P46" s="142"/>
      <c r="Q46" s="142"/>
      <c r="R46" s="142"/>
      <c r="S46" s="142"/>
      <c r="T46" s="141"/>
      <c r="U46" s="42"/>
      <c r="V46" s="42"/>
      <c r="W46" s="42"/>
      <c r="X46" s="42"/>
      <c r="Y46" s="42"/>
      <c r="Z46" s="42"/>
      <c r="AA46" s="42"/>
      <c r="AB46" s="42"/>
      <c r="AC46" s="42"/>
      <c r="AD46" s="38"/>
      <c r="AE46" s="42"/>
      <c r="AF46" s="42"/>
      <c r="AG46" s="42"/>
      <c r="AH46" s="42"/>
      <c r="AI46" s="42"/>
      <c r="AJ46" s="42"/>
      <c r="AK46" s="42"/>
      <c r="AL46" s="42"/>
      <c r="AM46" s="42"/>
      <c r="AN46" s="38"/>
      <c r="AO46" s="42"/>
      <c r="AP46" s="42"/>
      <c r="AQ46" s="42"/>
      <c r="AR46" s="42"/>
      <c r="AS46" s="42"/>
      <c r="AT46" s="42"/>
      <c r="AU46" s="42"/>
      <c r="AV46" s="42"/>
      <c r="AW46" s="42"/>
      <c r="AX46" s="46"/>
      <c r="AY46" s="42"/>
      <c r="AZ46" s="42"/>
      <c r="BA46" s="42"/>
      <c r="BB46" s="42"/>
      <c r="BC46" s="42"/>
      <c r="BD46" s="42"/>
      <c r="BE46" s="42"/>
      <c r="BF46" s="42"/>
      <c r="BG46" s="42"/>
      <c r="BH46" s="46"/>
      <c r="BI46" s="42"/>
      <c r="BJ46" s="42"/>
      <c r="BK46" s="42"/>
      <c r="BL46" s="42"/>
      <c r="BM46" s="42"/>
      <c r="BN46" s="42"/>
      <c r="BO46" s="42"/>
      <c r="BP46" s="42"/>
      <c r="BQ46" s="42"/>
      <c r="BR46" s="38"/>
      <c r="BS46" s="10"/>
      <c r="BT46" s="10"/>
      <c r="BU46" s="10"/>
      <c r="BV46" s="10"/>
      <c r="BW46" s="10"/>
      <c r="BX46" s="10"/>
      <c r="BY46" s="10"/>
      <c r="BZ46" s="10"/>
      <c r="CA46" s="10"/>
      <c r="CB46" s="38"/>
      <c r="CC46" s="10"/>
      <c r="CD46" s="10"/>
      <c r="CE46" s="10"/>
      <c r="CF46" s="10"/>
      <c r="CG46" s="10"/>
      <c r="CH46" s="10"/>
      <c r="CI46" s="10"/>
      <c r="CJ46" s="10"/>
      <c r="CK46" s="10"/>
      <c r="CL46" s="38"/>
      <c r="CM46" s="10"/>
      <c r="CN46" s="10"/>
      <c r="CO46" s="10"/>
      <c r="CP46" s="10"/>
      <c r="CQ46" s="10"/>
      <c r="CR46" s="10"/>
      <c r="CS46" s="10"/>
      <c r="CT46" s="10"/>
      <c r="CU46" s="10"/>
    </row>
    <row r="47" spans="1:99" ht="15" customHeight="1" x14ac:dyDescent="0.25">
      <c r="A47" s="159" t="s">
        <v>714</v>
      </c>
      <c r="J47" s="41"/>
      <c r="K47" s="155" t="s">
        <v>713</v>
      </c>
      <c r="L47" s="183"/>
      <c r="M47" s="183"/>
      <c r="N47" s="183"/>
      <c r="O47" s="183"/>
      <c r="P47" s="183"/>
      <c r="Q47" s="183"/>
      <c r="R47" s="183"/>
      <c r="S47" s="183"/>
      <c r="T47" s="182"/>
      <c r="U47" s="42"/>
      <c r="V47" s="42"/>
      <c r="W47" s="42"/>
      <c r="X47" s="42"/>
      <c r="Y47" s="42"/>
      <c r="Z47" s="42"/>
      <c r="AA47" s="42"/>
      <c r="AB47" s="42"/>
      <c r="AC47" s="42"/>
      <c r="AD47" s="38"/>
      <c r="AE47" s="42"/>
      <c r="AF47" s="42"/>
      <c r="AG47" s="42"/>
      <c r="AH47" s="42"/>
      <c r="AI47" s="42"/>
      <c r="AJ47" s="42"/>
      <c r="AK47" s="42"/>
      <c r="AL47" s="42"/>
      <c r="AM47" s="42"/>
      <c r="AN47" s="38"/>
      <c r="AO47" s="42"/>
      <c r="AP47" s="555"/>
      <c r="AQ47" s="555"/>
      <c r="AR47" s="555"/>
      <c r="AS47" s="555"/>
      <c r="AT47" s="555"/>
      <c r="AU47" s="555"/>
      <c r="AV47" s="555"/>
      <c r="AW47" s="42"/>
      <c r="AX47" s="46"/>
      <c r="AY47" s="42"/>
      <c r="AZ47" s="42"/>
      <c r="BA47" s="42"/>
      <c r="BB47" s="42"/>
      <c r="BC47" s="42"/>
      <c r="BD47" s="42"/>
      <c r="BE47" s="42"/>
      <c r="BF47" s="42"/>
      <c r="BG47" s="42"/>
      <c r="BH47" s="46"/>
      <c r="BI47" s="42"/>
      <c r="BJ47" s="42"/>
      <c r="BK47" s="42"/>
      <c r="BL47" s="42"/>
      <c r="BM47" s="42"/>
      <c r="BN47" s="42"/>
      <c r="BO47" s="42"/>
      <c r="BP47" s="42"/>
      <c r="BQ47" s="42"/>
      <c r="BR47" s="38"/>
      <c r="BS47" s="10"/>
      <c r="BT47" s="10"/>
      <c r="BU47" s="10"/>
      <c r="BV47" s="10"/>
      <c r="BW47" s="10"/>
      <c r="BX47" s="10"/>
      <c r="BY47" s="10"/>
      <c r="BZ47" s="10"/>
      <c r="CA47" s="10"/>
      <c r="CB47" s="38"/>
      <c r="CC47" s="10"/>
      <c r="CD47" s="10"/>
      <c r="CE47" s="10"/>
      <c r="CF47" s="10"/>
      <c r="CG47" s="10"/>
      <c r="CH47" s="10"/>
      <c r="CI47" s="10"/>
      <c r="CJ47" s="10"/>
      <c r="CK47" s="10"/>
      <c r="CL47" s="38"/>
      <c r="CM47" s="10"/>
      <c r="CN47" s="10"/>
      <c r="CO47" s="10"/>
      <c r="CP47" s="10"/>
      <c r="CQ47" s="10"/>
      <c r="CR47" s="10"/>
      <c r="CS47" s="10"/>
      <c r="CT47" s="10"/>
      <c r="CU47" s="10"/>
    </row>
    <row r="48" spans="1:99" ht="15" customHeight="1" x14ac:dyDescent="0.25">
      <c r="A48" s="170" t="s">
        <v>712</v>
      </c>
      <c r="B48" s="181"/>
      <c r="C48" s="181"/>
      <c r="D48" s="181"/>
      <c r="E48" s="181"/>
      <c r="F48" s="181"/>
      <c r="G48" s="181"/>
      <c r="H48" s="181"/>
      <c r="I48" s="181"/>
      <c r="J48" s="180"/>
      <c r="K48" s="152" t="s">
        <v>711</v>
      </c>
      <c r="T48" s="50"/>
      <c r="U48" s="42"/>
      <c r="V48" s="42"/>
      <c r="W48" s="42"/>
      <c r="X48" s="42"/>
      <c r="Y48" s="42"/>
      <c r="Z48" s="42"/>
      <c r="AA48" s="42"/>
      <c r="AB48" s="42"/>
      <c r="AC48" s="42"/>
      <c r="AD48" s="41"/>
      <c r="AE48" s="42"/>
      <c r="AF48" s="42"/>
      <c r="AG48" s="42"/>
      <c r="AH48" s="42"/>
      <c r="AI48" s="42"/>
      <c r="AJ48" s="42"/>
      <c r="AK48" s="42"/>
      <c r="AL48" s="42"/>
      <c r="AM48" s="42"/>
      <c r="AN48" s="41"/>
      <c r="AO48" s="42"/>
      <c r="AP48" s="555"/>
      <c r="AQ48" s="555"/>
      <c r="AR48" s="555"/>
      <c r="AS48" s="555"/>
      <c r="AT48" s="555"/>
      <c r="AU48" s="555"/>
      <c r="AV48" s="555"/>
      <c r="AW48" s="42"/>
      <c r="AX48" s="46"/>
      <c r="AY48" s="42"/>
      <c r="AZ48" s="42"/>
      <c r="BA48" s="42"/>
      <c r="BB48" s="42"/>
      <c r="BC48" s="42"/>
      <c r="BD48" s="42"/>
      <c r="BE48" s="42"/>
      <c r="BF48" s="42"/>
      <c r="BG48" s="42"/>
      <c r="BH48" s="46"/>
      <c r="BI48" s="42"/>
      <c r="BJ48" s="42"/>
      <c r="BK48" s="42"/>
      <c r="BL48" s="42"/>
      <c r="BM48" s="42"/>
      <c r="BN48" s="42"/>
      <c r="BO48" s="42"/>
      <c r="BP48" s="42"/>
      <c r="BQ48" s="42"/>
      <c r="BR48" s="41"/>
      <c r="BS48" s="42"/>
      <c r="BT48" s="42"/>
      <c r="BU48" s="42"/>
      <c r="BV48" s="42"/>
      <c r="BW48" s="42"/>
      <c r="BX48" s="42"/>
      <c r="BY48" s="42"/>
      <c r="BZ48" s="42"/>
      <c r="CA48" s="42"/>
      <c r="CB48" s="41"/>
      <c r="CC48" s="42"/>
      <c r="CD48" s="42"/>
      <c r="CE48" s="42"/>
      <c r="CF48" s="42"/>
      <c r="CG48" s="42"/>
      <c r="CH48" s="42"/>
      <c r="CI48" s="42"/>
      <c r="CJ48" s="42"/>
      <c r="CK48" s="42"/>
      <c r="CL48" s="41"/>
      <c r="CM48" s="42"/>
      <c r="CN48" s="42"/>
      <c r="CO48" s="42"/>
      <c r="CP48" s="42"/>
      <c r="CQ48" s="42"/>
      <c r="CR48" s="42"/>
      <c r="CS48" s="42"/>
      <c r="CT48" s="42"/>
      <c r="CU48" s="42"/>
    </row>
    <row r="49" spans="1:99" ht="15" customHeight="1" x14ac:dyDescent="0.25">
      <c r="A49" s="158" t="s">
        <v>710</v>
      </c>
      <c r="B49" s="157"/>
      <c r="C49" s="157"/>
      <c r="D49" s="157"/>
      <c r="E49" s="157"/>
      <c r="F49" s="157"/>
      <c r="G49" s="157"/>
      <c r="H49" s="157"/>
      <c r="I49" s="157"/>
      <c r="J49" s="41"/>
      <c r="K49" s="152" t="s">
        <v>709</v>
      </c>
      <c r="T49" s="50"/>
      <c r="U49" s="42"/>
      <c r="V49" s="42"/>
      <c r="W49" s="42"/>
      <c r="X49" s="42"/>
      <c r="Y49" s="42"/>
      <c r="Z49" s="42"/>
      <c r="AA49" s="42"/>
      <c r="AB49" s="42"/>
      <c r="AC49" s="42"/>
      <c r="AD49" s="41"/>
      <c r="AE49" s="42"/>
      <c r="AF49" s="42"/>
      <c r="AG49" s="42"/>
      <c r="AH49" s="42"/>
      <c r="AI49" s="42"/>
      <c r="AJ49" s="42"/>
      <c r="AK49" s="42"/>
      <c r="AL49" s="42"/>
      <c r="AM49" s="42"/>
      <c r="AN49" s="41"/>
      <c r="AO49" s="42"/>
      <c r="AP49" s="555"/>
      <c r="AQ49" s="555"/>
      <c r="AR49" s="555"/>
      <c r="AS49" s="555"/>
      <c r="AT49" s="555"/>
      <c r="AU49" s="555"/>
      <c r="AV49" s="555"/>
      <c r="AW49" s="42"/>
      <c r="AX49" s="46"/>
      <c r="AY49" s="42"/>
      <c r="AZ49" s="42"/>
      <c r="BA49" s="42"/>
      <c r="BB49" s="42"/>
      <c r="BC49" s="42"/>
      <c r="BD49" s="42"/>
      <c r="BE49" s="42"/>
      <c r="BF49" s="42"/>
      <c r="BG49" s="42"/>
      <c r="BH49" s="46"/>
      <c r="BI49" s="42"/>
      <c r="BJ49" s="42"/>
      <c r="BK49" s="42"/>
      <c r="BL49" s="42"/>
      <c r="BM49" s="42"/>
      <c r="BN49" s="42"/>
      <c r="BO49" s="42"/>
      <c r="BP49" s="42"/>
      <c r="BQ49" s="42"/>
      <c r="BR49" s="41"/>
      <c r="BS49" s="42"/>
      <c r="BT49" s="42"/>
      <c r="BU49" s="42"/>
      <c r="BV49" s="42"/>
      <c r="BW49" s="42"/>
      <c r="BX49" s="42"/>
      <c r="BY49" s="42"/>
      <c r="BZ49" s="42"/>
      <c r="CA49" s="42"/>
      <c r="CB49" s="41"/>
      <c r="CC49" s="42"/>
      <c r="CD49" s="42"/>
      <c r="CE49" s="42"/>
      <c r="CF49" s="42"/>
      <c r="CG49" s="42"/>
      <c r="CH49" s="42"/>
      <c r="CI49" s="42"/>
      <c r="CJ49" s="42"/>
      <c r="CK49" s="42"/>
      <c r="CL49" s="41"/>
      <c r="CM49" s="42"/>
      <c r="CN49" s="42"/>
      <c r="CO49" s="42"/>
      <c r="CP49" s="42"/>
      <c r="CQ49" s="42"/>
      <c r="CR49" s="42"/>
      <c r="CS49" s="42"/>
      <c r="CT49" s="42"/>
      <c r="CU49" s="42"/>
    </row>
    <row r="50" spans="1:99" ht="15" customHeight="1" x14ac:dyDescent="0.25">
      <c r="A50" s="159"/>
      <c r="J50" s="41"/>
      <c r="K50" s="152" t="s">
        <v>708</v>
      </c>
      <c r="T50" s="50"/>
      <c r="U50" s="42"/>
      <c r="V50" s="42"/>
      <c r="W50" s="42"/>
      <c r="X50" s="42"/>
      <c r="Y50" s="42"/>
      <c r="Z50" s="42"/>
      <c r="AA50" s="42"/>
      <c r="AB50" s="42"/>
      <c r="AC50" s="42"/>
      <c r="AD50" s="45"/>
      <c r="AE50" s="42"/>
      <c r="AF50" s="42"/>
      <c r="AG50" s="42"/>
      <c r="AH50" s="42"/>
      <c r="AI50" s="42"/>
      <c r="AJ50" s="42"/>
      <c r="AK50" s="42"/>
      <c r="AL50" s="42"/>
      <c r="AM50" s="42"/>
      <c r="AN50" s="45"/>
      <c r="AO50" s="42"/>
      <c r="AP50" s="555"/>
      <c r="AQ50" s="555"/>
      <c r="AR50" s="555"/>
      <c r="AS50" s="555"/>
      <c r="AT50" s="555"/>
      <c r="AU50" s="555"/>
      <c r="AV50" s="555"/>
      <c r="AW50" s="42"/>
      <c r="AX50" s="46"/>
      <c r="AY50" s="42"/>
      <c r="AZ50" s="42"/>
      <c r="BA50" s="42"/>
      <c r="BB50" s="42"/>
      <c r="BC50" s="42"/>
      <c r="BD50" s="42"/>
      <c r="BE50" s="42"/>
      <c r="BF50" s="42"/>
      <c r="BG50" s="42"/>
      <c r="BH50" s="46"/>
      <c r="BI50" s="42"/>
      <c r="BJ50" s="42"/>
      <c r="BK50" s="42"/>
      <c r="BL50" s="42"/>
      <c r="BM50" s="42"/>
      <c r="BN50" s="42"/>
      <c r="BO50" s="42"/>
      <c r="BP50" s="42"/>
      <c r="BQ50" s="42"/>
      <c r="BR50" s="45"/>
      <c r="BS50" s="42"/>
      <c r="BT50" s="42"/>
      <c r="BU50" s="42"/>
      <c r="BV50" s="42"/>
      <c r="BW50" s="42"/>
      <c r="BX50" s="42"/>
      <c r="BY50" s="42"/>
      <c r="BZ50" s="42"/>
      <c r="CA50" s="42"/>
      <c r="CB50" s="45"/>
      <c r="CC50" s="42"/>
      <c r="CD50" s="42"/>
      <c r="CE50" s="42"/>
      <c r="CF50" s="42"/>
      <c r="CG50" s="42"/>
      <c r="CH50" s="42"/>
      <c r="CI50" s="42"/>
      <c r="CJ50" s="42"/>
      <c r="CK50" s="42"/>
      <c r="CL50" s="45"/>
      <c r="CM50" s="42"/>
      <c r="CN50" s="42"/>
      <c r="CO50" s="42"/>
      <c r="CP50" s="42"/>
      <c r="CQ50" s="42"/>
      <c r="CR50" s="42"/>
      <c r="CS50" s="42"/>
      <c r="CT50" s="42"/>
      <c r="CU50" s="42"/>
    </row>
    <row r="51" spans="1:99" ht="15" customHeight="1" x14ac:dyDescent="0.25">
      <c r="A51" s="160" t="s">
        <v>707</v>
      </c>
      <c r="B51" s="178"/>
      <c r="C51" s="178"/>
      <c r="D51" s="178"/>
      <c r="E51" s="178"/>
      <c r="F51" s="178"/>
      <c r="G51" s="178"/>
      <c r="H51" s="178"/>
      <c r="I51" s="178"/>
      <c r="J51" s="1"/>
      <c r="K51" s="152" t="s">
        <v>706</v>
      </c>
      <c r="T51" s="50"/>
      <c r="U51" s="42"/>
      <c r="V51" s="42"/>
      <c r="W51" s="42"/>
      <c r="X51" s="42"/>
      <c r="Y51" s="42"/>
      <c r="Z51" s="42"/>
      <c r="AA51" s="42"/>
      <c r="AB51" s="42"/>
      <c r="AC51" s="42"/>
      <c r="AD51" s="45"/>
      <c r="AE51" s="42"/>
      <c r="AF51" s="42"/>
      <c r="AG51" s="42"/>
      <c r="AH51" s="42"/>
      <c r="AI51" s="42"/>
      <c r="AJ51" s="42"/>
      <c r="AK51" s="42"/>
      <c r="AL51" s="42"/>
      <c r="AM51" s="42"/>
      <c r="AN51" s="45"/>
      <c r="AO51" s="42"/>
      <c r="AP51" s="42"/>
      <c r="AQ51" s="42"/>
      <c r="AR51" s="42"/>
      <c r="AS51" s="42"/>
      <c r="AT51" s="42"/>
      <c r="AU51" s="42"/>
      <c r="AV51" s="42"/>
      <c r="AW51" s="42"/>
      <c r="AX51" s="46"/>
      <c r="AY51" s="42"/>
      <c r="AZ51" s="42"/>
      <c r="BA51" s="42"/>
      <c r="BB51" s="42"/>
      <c r="BC51" s="42"/>
      <c r="BD51" s="42"/>
      <c r="BE51" s="42"/>
      <c r="BF51" s="42"/>
      <c r="BG51" s="42"/>
      <c r="BH51" s="46"/>
      <c r="BI51" s="42"/>
      <c r="BJ51" s="42"/>
      <c r="BK51" s="42"/>
      <c r="BL51" s="42"/>
      <c r="BM51" s="42"/>
      <c r="BN51" s="42"/>
      <c r="BO51" s="42"/>
      <c r="BP51" s="42"/>
      <c r="BQ51" s="42"/>
      <c r="BR51" s="45"/>
      <c r="BS51" s="42"/>
      <c r="BT51" s="42"/>
      <c r="BU51" s="42"/>
      <c r="BV51" s="42"/>
      <c r="BW51" s="42"/>
      <c r="BX51" s="42"/>
      <c r="BY51" s="42"/>
      <c r="BZ51" s="42"/>
      <c r="CA51" s="42"/>
      <c r="CB51" s="45"/>
      <c r="CC51" s="42"/>
      <c r="CD51" s="42"/>
      <c r="CE51" s="42"/>
      <c r="CF51" s="42"/>
      <c r="CG51" s="42"/>
      <c r="CH51" s="42"/>
      <c r="CI51" s="42"/>
      <c r="CJ51" s="42"/>
      <c r="CK51" s="42"/>
      <c r="CL51" s="45"/>
      <c r="CM51" s="42"/>
      <c r="CN51" s="42"/>
      <c r="CO51" s="42"/>
      <c r="CP51" s="42"/>
      <c r="CQ51" s="42"/>
      <c r="CR51" s="42"/>
      <c r="CS51" s="42"/>
      <c r="CT51" s="42"/>
      <c r="CU51" s="42"/>
    </row>
    <row r="52" spans="1:99" ht="15" customHeight="1" x14ac:dyDescent="0.25">
      <c r="A52" s="159"/>
      <c r="J52" s="41"/>
      <c r="K52" s="151" t="s">
        <v>705</v>
      </c>
      <c r="L52" s="150"/>
      <c r="M52" s="150"/>
      <c r="N52" s="150"/>
      <c r="O52" s="150"/>
      <c r="P52" s="150"/>
      <c r="Q52" s="150"/>
      <c r="R52" s="150"/>
      <c r="S52" s="150"/>
      <c r="T52" s="149"/>
      <c r="U52" s="42"/>
      <c r="V52" s="42"/>
      <c r="W52" s="42"/>
      <c r="X52" s="42"/>
      <c r="Y52" s="42"/>
      <c r="Z52" s="42"/>
      <c r="AA52" s="42"/>
      <c r="AB52" s="42"/>
      <c r="AC52" s="42"/>
      <c r="AD52" s="45"/>
      <c r="AE52" s="42"/>
      <c r="AF52" s="42"/>
      <c r="AG52" s="42"/>
      <c r="AH52" s="42"/>
      <c r="AI52" s="42"/>
      <c r="AJ52" s="42"/>
      <c r="AK52" s="42"/>
      <c r="AL52" s="42"/>
      <c r="AM52" s="42"/>
      <c r="AN52" s="45"/>
      <c r="AO52" s="42"/>
      <c r="AP52" s="42"/>
      <c r="AQ52" s="42"/>
      <c r="AR52" s="42"/>
      <c r="AS52" s="42"/>
      <c r="AT52" s="42"/>
      <c r="AU52" s="42"/>
      <c r="AV52" s="42"/>
      <c r="AW52" s="42"/>
      <c r="AX52" s="46"/>
      <c r="AY52" s="42"/>
      <c r="AZ52" s="42"/>
      <c r="BA52" s="42"/>
      <c r="BB52" s="42"/>
      <c r="BC52" s="42"/>
      <c r="BD52" s="42"/>
      <c r="BE52" s="42"/>
      <c r="BF52" s="42"/>
      <c r="BG52" s="42"/>
      <c r="BH52" s="46"/>
      <c r="BI52" s="42"/>
      <c r="BJ52" s="42"/>
      <c r="BK52" s="42"/>
      <c r="BL52" s="42"/>
      <c r="BM52" s="42"/>
      <c r="BN52" s="42"/>
      <c r="BO52" s="42"/>
      <c r="BP52" s="42"/>
      <c r="BQ52" s="42"/>
      <c r="BR52" s="45"/>
      <c r="BS52" s="42"/>
      <c r="BT52" s="42"/>
      <c r="BU52" s="42"/>
      <c r="BV52" s="42"/>
      <c r="BW52" s="42"/>
      <c r="BX52" s="42"/>
      <c r="BY52" s="42"/>
      <c r="BZ52" s="42"/>
      <c r="CA52" s="42"/>
      <c r="CB52" s="45"/>
      <c r="CC52" s="42"/>
      <c r="CD52" s="42"/>
      <c r="CE52" s="42"/>
      <c r="CF52" s="42"/>
      <c r="CG52" s="42"/>
      <c r="CH52" s="42"/>
      <c r="CI52" s="42"/>
      <c r="CJ52" s="42"/>
      <c r="CK52" s="42"/>
      <c r="CL52" s="45"/>
      <c r="CM52" s="42"/>
      <c r="CN52" s="42"/>
      <c r="CO52" s="42"/>
      <c r="CP52" s="42"/>
      <c r="CQ52" s="42"/>
      <c r="CR52" s="42"/>
      <c r="CS52" s="42"/>
      <c r="CT52" s="42"/>
      <c r="CU52" s="42"/>
    </row>
    <row r="53" spans="1:99" ht="15" customHeight="1" x14ac:dyDescent="0.25">
      <c r="A53" s="155" t="s">
        <v>704</v>
      </c>
      <c r="B53" s="154"/>
      <c r="C53" s="154"/>
      <c r="D53" s="154"/>
      <c r="E53" s="154"/>
      <c r="F53" s="154"/>
      <c r="G53" s="154"/>
      <c r="H53" s="154"/>
      <c r="I53" s="154"/>
      <c r="J53" s="41"/>
      <c r="K53" s="159"/>
      <c r="U53" s="42"/>
      <c r="V53" s="42"/>
      <c r="W53" s="42"/>
      <c r="X53" s="42"/>
      <c r="Y53" s="42"/>
      <c r="Z53" s="42"/>
      <c r="AA53" s="42"/>
      <c r="AB53" s="42"/>
      <c r="AC53" s="42"/>
      <c r="AD53" s="41"/>
      <c r="AE53" s="42"/>
      <c r="AF53" s="42"/>
      <c r="AG53" s="42"/>
      <c r="AH53" s="42"/>
      <c r="AI53" s="42"/>
      <c r="AJ53" s="42"/>
      <c r="AK53" s="42"/>
      <c r="AL53" s="42"/>
      <c r="AM53" s="42"/>
      <c r="AN53" s="41"/>
      <c r="AO53" s="42"/>
      <c r="AP53" s="42"/>
      <c r="AQ53" s="42"/>
      <c r="AR53" s="42"/>
      <c r="AS53" s="42"/>
      <c r="AT53" s="42"/>
      <c r="AU53" s="42"/>
      <c r="AV53" s="42"/>
      <c r="AW53" s="42"/>
      <c r="AX53" s="46"/>
      <c r="AY53" s="42"/>
      <c r="AZ53" s="42"/>
      <c r="BA53" s="42"/>
      <c r="BB53" s="42"/>
      <c r="BC53" s="42"/>
      <c r="BD53" s="42"/>
      <c r="BE53" s="42"/>
      <c r="BF53" s="42"/>
      <c r="BG53" s="42"/>
      <c r="BH53" s="46"/>
      <c r="BI53" s="42"/>
      <c r="BJ53" s="42"/>
      <c r="BK53" s="42"/>
      <c r="BL53" s="42"/>
      <c r="BM53" s="42"/>
      <c r="BN53" s="42"/>
      <c r="BO53" s="42"/>
      <c r="BP53" s="42"/>
      <c r="BQ53" s="42"/>
      <c r="BR53" s="41"/>
      <c r="BS53" s="569" t="s">
        <v>703</v>
      </c>
      <c r="BT53" s="569"/>
      <c r="BU53" s="569"/>
      <c r="BV53" s="569"/>
      <c r="BW53" s="569"/>
      <c r="BX53" s="569"/>
      <c r="BY53" s="569"/>
      <c r="BZ53" s="569"/>
      <c r="CA53" s="569"/>
      <c r="CB53" s="41"/>
      <c r="CC53" s="569" t="s">
        <v>703</v>
      </c>
      <c r="CD53" s="569"/>
      <c r="CE53" s="569"/>
      <c r="CF53" s="569"/>
      <c r="CG53" s="569"/>
      <c r="CH53" s="569"/>
      <c r="CI53" s="569"/>
      <c r="CJ53" s="569"/>
      <c r="CK53" s="569"/>
      <c r="CL53" s="41"/>
      <c r="CM53" s="569" t="s">
        <v>703</v>
      </c>
      <c r="CN53" s="569"/>
      <c r="CO53" s="569"/>
      <c r="CP53" s="569"/>
      <c r="CQ53" s="569"/>
      <c r="CR53" s="569"/>
      <c r="CS53" s="569"/>
      <c r="CT53" s="569"/>
      <c r="CU53" s="569"/>
    </row>
    <row r="54" spans="1:99" ht="15" customHeight="1" x14ac:dyDescent="0.25">
      <c r="A54" s="170" t="s">
        <v>702</v>
      </c>
      <c r="B54" s="169"/>
      <c r="C54" s="169"/>
      <c r="D54" s="169"/>
      <c r="E54" s="169"/>
      <c r="F54" s="169"/>
      <c r="G54" s="169"/>
      <c r="H54" s="169"/>
      <c r="I54" s="169"/>
      <c r="J54" s="41"/>
      <c r="K54" s="160" t="s">
        <v>701</v>
      </c>
      <c r="L54" s="160"/>
      <c r="M54" s="160"/>
      <c r="N54" s="160"/>
      <c r="O54" s="160"/>
      <c r="P54" s="160"/>
      <c r="Q54" s="160"/>
      <c r="R54" s="160"/>
      <c r="S54" s="160"/>
      <c r="T54" s="160"/>
      <c r="U54" s="46"/>
      <c r="V54" s="46"/>
      <c r="W54" s="46"/>
      <c r="X54" s="46"/>
      <c r="Y54" s="46"/>
      <c r="Z54" s="46"/>
      <c r="AA54" s="46"/>
      <c r="AB54" s="46"/>
      <c r="AC54" s="46"/>
      <c r="AD54" s="41"/>
      <c r="AE54" s="41"/>
      <c r="AF54" s="41"/>
      <c r="AG54" s="41"/>
      <c r="AH54" s="41"/>
      <c r="AI54" s="41"/>
      <c r="AJ54" s="41"/>
      <c r="AK54" s="41"/>
      <c r="AL54" s="41"/>
      <c r="AM54" s="41"/>
      <c r="AN54" s="41"/>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1"/>
      <c r="BS54" s="46"/>
      <c r="BT54" s="46"/>
      <c r="BU54" s="46"/>
      <c r="BV54" s="46"/>
      <c r="BW54" s="46"/>
      <c r="BX54" s="46"/>
      <c r="BY54" s="46"/>
      <c r="BZ54" s="46"/>
      <c r="CA54" s="46"/>
      <c r="CB54" s="41"/>
      <c r="CC54" s="46"/>
      <c r="CD54" s="46"/>
      <c r="CE54" s="46"/>
      <c r="CF54" s="46"/>
      <c r="CG54" s="46"/>
      <c r="CH54" s="46"/>
      <c r="CI54" s="46"/>
      <c r="CJ54" s="46"/>
      <c r="CK54" s="46"/>
      <c r="CL54" s="41"/>
      <c r="CM54" s="46"/>
      <c r="CN54" s="46"/>
      <c r="CO54" s="46"/>
      <c r="CP54" s="46"/>
      <c r="CQ54" s="46"/>
      <c r="CR54" s="46"/>
      <c r="CS54" s="46"/>
      <c r="CT54" s="46"/>
      <c r="CU54" s="46"/>
    </row>
    <row r="55" spans="1:99" ht="15" customHeight="1" x14ac:dyDescent="0.25">
      <c r="A55" s="152" t="s">
        <v>700</v>
      </c>
      <c r="J55" s="1" t="s">
        <v>1374</v>
      </c>
      <c r="K55" s="170" t="s">
        <v>1375</v>
      </c>
      <c r="L55" s="169"/>
      <c r="M55" s="169"/>
      <c r="N55" s="169"/>
      <c r="O55" s="169"/>
      <c r="P55" s="169"/>
      <c r="Q55" s="169"/>
      <c r="R55" s="169"/>
      <c r="S55" s="169"/>
      <c r="T55" s="172"/>
      <c r="U55" s="546" t="s">
        <v>186</v>
      </c>
      <c r="V55" s="546"/>
      <c r="W55" s="546"/>
      <c r="X55" s="546"/>
      <c r="Y55" s="546"/>
      <c r="Z55" s="546"/>
      <c r="AA55" s="546"/>
      <c r="AB55" s="546"/>
      <c r="AC55" s="546"/>
      <c r="AD55" s="41"/>
      <c r="AE55" s="41"/>
      <c r="AF55" s="41"/>
      <c r="AG55" s="41"/>
      <c r="AH55" s="41"/>
      <c r="AI55" s="41"/>
      <c r="AJ55" s="41"/>
      <c r="AK55" s="41"/>
      <c r="AL55" s="41"/>
      <c r="AM55" s="41"/>
      <c r="AN55" s="41"/>
      <c r="AO55" s="546" t="s">
        <v>186</v>
      </c>
      <c r="AP55" s="546"/>
      <c r="AQ55" s="546"/>
      <c r="AR55" s="546"/>
      <c r="AS55" s="546"/>
      <c r="AT55" s="546"/>
      <c r="AU55" s="546"/>
      <c r="AV55" s="546"/>
      <c r="AW55" s="546"/>
      <c r="AX55" s="52"/>
      <c r="AY55" s="52"/>
      <c r="AZ55" s="52"/>
      <c r="BA55" s="52"/>
      <c r="BB55" s="52"/>
      <c r="BC55" s="52"/>
      <c r="BD55" s="52"/>
      <c r="BE55" s="52"/>
      <c r="BF55" s="52"/>
      <c r="BG55" s="52"/>
      <c r="BH55" s="52"/>
      <c r="BI55" s="52"/>
      <c r="BJ55" s="52"/>
      <c r="BK55" s="52"/>
      <c r="BL55" s="52"/>
      <c r="BM55" s="52"/>
      <c r="BN55" s="52"/>
      <c r="BO55" s="52"/>
      <c r="BP55" s="52"/>
      <c r="BQ55" s="52"/>
      <c r="BR55" s="41"/>
      <c r="BS55" s="546" t="s">
        <v>186</v>
      </c>
      <c r="BT55" s="546"/>
      <c r="BU55" s="546"/>
      <c r="BV55" s="546"/>
      <c r="BW55" s="546"/>
      <c r="BX55" s="546"/>
      <c r="BY55" s="546"/>
      <c r="BZ55" s="546"/>
      <c r="CA55" s="546"/>
      <c r="CB55" s="41"/>
      <c r="CC55" s="546" t="s">
        <v>186</v>
      </c>
      <c r="CD55" s="546"/>
      <c r="CE55" s="546"/>
      <c r="CF55" s="546"/>
      <c r="CG55" s="546"/>
      <c r="CH55" s="546"/>
      <c r="CI55" s="546"/>
      <c r="CJ55" s="546"/>
      <c r="CK55" s="546"/>
      <c r="CL55" s="41"/>
      <c r="CM55" s="546" t="s">
        <v>186</v>
      </c>
      <c r="CN55" s="546"/>
      <c r="CO55" s="546"/>
      <c r="CP55" s="546"/>
      <c r="CQ55" s="546"/>
      <c r="CR55" s="546"/>
      <c r="CS55" s="546"/>
      <c r="CT55" s="546"/>
      <c r="CU55" s="546"/>
    </row>
    <row r="56" spans="1:99" ht="15" customHeight="1" x14ac:dyDescent="0.25">
      <c r="A56" s="170" t="s">
        <v>699</v>
      </c>
      <c r="B56" s="169"/>
      <c r="C56" s="169"/>
      <c r="D56" s="169"/>
      <c r="E56" s="169"/>
      <c r="F56" s="169"/>
      <c r="G56" s="169"/>
      <c r="H56" s="169"/>
      <c r="I56" s="169"/>
      <c r="J56" s="41"/>
      <c r="K56" s="158" t="s">
        <v>698</v>
      </c>
      <c r="L56" s="157"/>
      <c r="M56" s="157"/>
      <c r="N56" s="157"/>
      <c r="O56" s="157"/>
      <c r="P56" s="157"/>
      <c r="Q56" s="157"/>
      <c r="R56" s="157"/>
      <c r="S56" s="157"/>
      <c r="T56" s="156"/>
      <c r="U56" s="506" t="str">
        <f ca="1">IF($A$16="IC - Internal Combustion","N/A",
IF(COUNTIF(U64:AC89,"BLANK"),"BLANK",IF(COUNTIF(U64:AC89,"REJECT"),"REJECT",IF(COUNTIF(U64:AC89,"CHECK"),"CHECK","EQ"))))</f>
        <v>BLANK</v>
      </c>
      <c r="V56" s="506"/>
      <c r="W56" s="506" t="s">
        <v>697</v>
      </c>
      <c r="X56" s="506"/>
      <c r="Y56" s="506"/>
      <c r="Z56" s="506"/>
      <c r="AA56" s="506"/>
      <c r="AB56" s="506"/>
      <c r="AC56" s="506"/>
      <c r="AE56" s="514" t="s">
        <v>1545</v>
      </c>
      <c r="AF56" s="514"/>
      <c r="AG56" s="514"/>
      <c r="AH56" s="514"/>
      <c r="AI56" s="514"/>
      <c r="AJ56" s="514"/>
      <c r="AK56" s="514"/>
      <c r="AL56" s="514"/>
      <c r="AM56" s="514"/>
      <c r="AO56" s="506" t="str">
        <f ca="1">IF($A$16="IC - Internal Combustion","N/A",
IF(COUNTIF(AO59:AW80,"BLANK"),"BLANK",IF(COUNTIF(AO59:AW80,"REJECT"),"REJECT",IF(COUNTIF(AO59:AW80,"CHECK"),"CHECK","EQ"))))</f>
        <v>BLANK</v>
      </c>
      <c r="AP56" s="506"/>
      <c r="AQ56" s="506" t="s">
        <v>1542</v>
      </c>
      <c r="AR56" s="506"/>
      <c r="AS56" s="506"/>
      <c r="AT56" s="506"/>
      <c r="AU56" s="506"/>
      <c r="AV56" s="506"/>
      <c r="AW56" s="506"/>
      <c r="AX56" s="13"/>
      <c r="AY56" s="506" t="str">
        <f ca="1">IF($A$16="IC - Internal Combustion","N/A",
IF(COUNTIF(AY59:BG80,"BLANK"),"BLANK",IF(COUNTIF(AY59:BG80,"REJECT"),"REJECT",IF(COUNTIF(AY59:BG80,"CHECK"),"CHECK","EQ"))))</f>
        <v>BLANK</v>
      </c>
      <c r="AZ56" s="506"/>
      <c r="BA56" s="506" t="s">
        <v>1543</v>
      </c>
      <c r="BB56" s="506"/>
      <c r="BC56" s="506"/>
      <c r="BD56" s="506"/>
      <c r="BE56" s="506"/>
      <c r="BF56" s="506"/>
      <c r="BG56" s="506"/>
      <c r="BH56" s="13"/>
      <c r="BI56" s="506" t="str">
        <f ca="1">IF($A$16="IC - Internal Combustion","N/A",
IF(COUNTIF(BI59:BQ80,"BLANK"),"BLANK",IF(COUNTIF(BI59:BQ80,"REJECT"),"REJECT",IF(COUNTIF(BI59:BQ80,"CHECK"),"CHECK","EQ"))))</f>
        <v>BLANK</v>
      </c>
      <c r="BJ56" s="506"/>
      <c r="BK56" s="506" t="s">
        <v>1544</v>
      </c>
      <c r="BL56" s="506"/>
      <c r="BM56" s="506"/>
      <c r="BN56" s="506"/>
      <c r="BO56" s="506"/>
      <c r="BP56" s="506"/>
      <c r="BQ56" s="506"/>
      <c r="BR56" s="57"/>
      <c r="BS56" s="506" t="str">
        <f ca="1">IF($A$16="IC - Internal Combustion","N/A",
IF(COUNTIF(BS75:CA90,"BLANK"),"BLANK",IF(COUNTIF(BS75:CA90,"REJECT"),"REJECT",IF(COUNTIF(BS75:CA90,"CHECK"),"CHECK","EQ"))))</f>
        <v>BLANK</v>
      </c>
      <c r="BT56" s="506"/>
      <c r="BU56" s="506" t="s">
        <v>696</v>
      </c>
      <c r="BV56" s="506"/>
      <c r="BW56" s="506"/>
      <c r="BX56" s="506"/>
      <c r="BY56" s="506"/>
      <c r="BZ56" s="506"/>
      <c r="CA56" s="506"/>
      <c r="CC56" s="506" t="str">
        <f ca="1">IF($A$16="IC - Internal Combustion","N/A",
IF(COUNTIF(CC64:CK157,"BLANK"),"BLANK",IF(COUNTIF(CC64:CK157,"REJECT"),"REJECT",IF(COUNTIF(CC64:CK157,"CHECK"),"CHECK","EQ"))))</f>
        <v>BLANK</v>
      </c>
      <c r="CD56" s="506"/>
      <c r="CE56" s="506" t="s">
        <v>695</v>
      </c>
      <c r="CF56" s="506"/>
      <c r="CG56" s="506"/>
      <c r="CH56" s="506"/>
      <c r="CI56" s="506"/>
      <c r="CJ56" s="506"/>
      <c r="CK56" s="506"/>
      <c r="CM56" s="506" t="str">
        <f ca="1">IF($A$16="IC - Internal Combustion","N/A",
IF(COUNTIF(CM66:CU172,"BLANK"),"BLANK",IF(COUNTIF(CM66:CU172,"REJECT"),"REJECT",IF(COUNTIF(CM66:CU172,"CHECK"),"CHECK","EQ"))))</f>
        <v>BLANK</v>
      </c>
      <c r="CN56" s="506"/>
      <c r="CO56" s="506" t="s">
        <v>694</v>
      </c>
      <c r="CP56" s="506"/>
      <c r="CQ56" s="506"/>
      <c r="CR56" s="506"/>
      <c r="CS56" s="506"/>
      <c r="CT56" s="506"/>
      <c r="CU56" s="506"/>
    </row>
    <row r="57" spans="1:99" ht="15" customHeight="1" x14ac:dyDescent="0.25">
      <c r="A57" s="152" t="s">
        <v>693</v>
      </c>
      <c r="J57" s="41"/>
      <c r="K57" s="148" t="s">
        <v>692</v>
      </c>
      <c r="L57" s="147"/>
      <c r="M57" s="147"/>
      <c r="N57" s="147"/>
      <c r="O57" s="147"/>
      <c r="P57" s="147"/>
      <c r="Q57" s="147"/>
      <c r="R57" s="147"/>
      <c r="S57" s="147"/>
      <c r="T57" s="146"/>
      <c r="U57" s="506"/>
      <c r="V57" s="506"/>
      <c r="W57" s="506"/>
      <c r="X57" s="506"/>
      <c r="Y57" s="506"/>
      <c r="Z57" s="506"/>
      <c r="AA57" s="506"/>
      <c r="AB57" s="506"/>
      <c r="AC57" s="506"/>
      <c r="AE57" s="514"/>
      <c r="AF57" s="514"/>
      <c r="AG57" s="514"/>
      <c r="AH57" s="514"/>
      <c r="AI57" s="514"/>
      <c r="AJ57" s="514"/>
      <c r="AK57" s="514"/>
      <c r="AL57" s="514"/>
      <c r="AM57" s="514"/>
      <c r="AO57" s="506"/>
      <c r="AP57" s="506"/>
      <c r="AQ57" s="506"/>
      <c r="AR57" s="506"/>
      <c r="AS57" s="506"/>
      <c r="AT57" s="506"/>
      <c r="AU57" s="506"/>
      <c r="AV57" s="506"/>
      <c r="AW57" s="506"/>
      <c r="AX57" s="13"/>
      <c r="AY57" s="506"/>
      <c r="AZ57" s="506"/>
      <c r="BA57" s="506"/>
      <c r="BB57" s="506"/>
      <c r="BC57" s="506"/>
      <c r="BD57" s="506"/>
      <c r="BE57" s="506"/>
      <c r="BF57" s="506"/>
      <c r="BG57" s="506"/>
      <c r="BH57" s="13"/>
      <c r="BI57" s="506"/>
      <c r="BJ57" s="506"/>
      <c r="BK57" s="506"/>
      <c r="BL57" s="506"/>
      <c r="BM57" s="506"/>
      <c r="BN57" s="506"/>
      <c r="BO57" s="506"/>
      <c r="BP57" s="506"/>
      <c r="BQ57" s="506"/>
      <c r="BR57" s="57"/>
      <c r="BS57" s="506"/>
      <c r="BT57" s="506"/>
      <c r="BU57" s="506"/>
      <c r="BV57" s="506"/>
      <c r="BW57" s="506"/>
      <c r="BX57" s="506"/>
      <c r="BY57" s="506"/>
      <c r="BZ57" s="506"/>
      <c r="CA57" s="506"/>
      <c r="CC57" s="506"/>
      <c r="CD57" s="506"/>
      <c r="CE57" s="506"/>
      <c r="CF57" s="506"/>
      <c r="CG57" s="506"/>
      <c r="CH57" s="506"/>
      <c r="CI57" s="506"/>
      <c r="CJ57" s="506"/>
      <c r="CK57" s="506"/>
      <c r="CM57" s="506"/>
      <c r="CN57" s="506"/>
      <c r="CO57" s="506"/>
      <c r="CP57" s="506"/>
      <c r="CQ57" s="506"/>
      <c r="CR57" s="506"/>
      <c r="CS57" s="506"/>
      <c r="CT57" s="506"/>
      <c r="CU57" s="506"/>
    </row>
    <row r="58" spans="1:99" ht="15" customHeight="1" x14ac:dyDescent="0.25">
      <c r="A58" s="170" t="s">
        <v>691</v>
      </c>
      <c r="B58" s="169"/>
      <c r="C58" s="169"/>
      <c r="D58" s="169"/>
      <c r="E58" s="169"/>
      <c r="F58" s="169"/>
      <c r="G58" s="169"/>
      <c r="H58" s="169"/>
      <c r="I58" s="169"/>
      <c r="J58" s="41"/>
      <c r="K58" s="143" t="s">
        <v>690</v>
      </c>
      <c r="L58" s="142"/>
      <c r="M58" s="142"/>
      <c r="N58" s="142"/>
      <c r="O58" s="142"/>
      <c r="P58" s="142"/>
      <c r="Q58" s="142"/>
      <c r="R58" s="142"/>
      <c r="S58" s="142"/>
      <c r="T58" s="141"/>
      <c r="U58" s="11"/>
      <c r="V58" s="11"/>
      <c r="W58" s="11"/>
      <c r="X58" s="11"/>
      <c r="Y58" s="11"/>
      <c r="Z58" s="11"/>
      <c r="AA58" s="11"/>
      <c r="AB58" s="11"/>
      <c r="AC58" s="11"/>
      <c r="AY58" s="12"/>
      <c r="AZ58" s="35"/>
      <c r="BI58" s="12"/>
      <c r="BJ58" s="35"/>
      <c r="BS58" s="113"/>
      <c r="BT58" s="11"/>
      <c r="BU58" s="11"/>
      <c r="BV58" s="11"/>
      <c r="BW58" s="11"/>
      <c r="BX58" s="11"/>
      <c r="BY58" s="11"/>
      <c r="BZ58" s="11"/>
      <c r="CA58" s="11"/>
      <c r="CC58" s="11"/>
      <c r="CD58" s="11"/>
      <c r="CE58" s="11"/>
      <c r="CF58" s="11"/>
      <c r="CG58" s="11"/>
      <c r="CH58" s="11"/>
      <c r="CI58" s="11"/>
      <c r="CJ58" s="11"/>
      <c r="CK58" s="11"/>
      <c r="CM58" s="22" t="s">
        <v>1392</v>
      </c>
      <c r="CN58" s="11"/>
      <c r="CO58" s="11"/>
      <c r="CP58" s="11"/>
      <c r="CQ58" s="11"/>
      <c r="CR58" s="11"/>
      <c r="CS58" s="11"/>
      <c r="CT58" s="11"/>
      <c r="CU58" s="11"/>
    </row>
    <row r="59" spans="1:99" ht="15" customHeight="1" thickBot="1" x14ac:dyDescent="0.3">
      <c r="A59" s="159" t="s">
        <v>689</v>
      </c>
      <c r="J59" s="41"/>
      <c r="K59" s="155" t="s">
        <v>688</v>
      </c>
      <c r="L59" s="154"/>
      <c r="M59" s="154"/>
      <c r="N59" s="154"/>
      <c r="O59" s="154"/>
      <c r="P59" s="154"/>
      <c r="Q59" s="154"/>
      <c r="R59" s="154"/>
      <c r="S59" s="154"/>
      <c r="T59" s="153"/>
      <c r="U59" s="25" t="s">
        <v>687</v>
      </c>
      <c r="AE59" s="25" t="s">
        <v>1532</v>
      </c>
      <c r="AO59" s="508" t="str" cm="1">
        <f t="array" aca="1" ref="AO59" ca="1">IF(COUNTIF(AW60:AW70,"BLANK"),"BLANK",IF(OR(SUMPRODUCT(--ISERROR(AW60:AW70))&gt;0,COUNTIF(AW60:AW70,"REJECT")),"REJECT",IF(COUNTIF(AW60:AW70,"CHECK"),"CHECK","EQ")))</f>
        <v>BLANK</v>
      </c>
      <c r="AP59" s="508"/>
      <c r="AQ59" s="508"/>
      <c r="AR59" s="508"/>
      <c r="AS59" s="508"/>
      <c r="AT59" s="508"/>
      <c r="AU59" s="508"/>
      <c r="AV59" s="508"/>
      <c r="AW59" s="508"/>
      <c r="AX59" s="11"/>
      <c r="AY59" s="508" t="str" cm="1">
        <f t="array" aca="1" ref="AY59" ca="1">IF(COUNTIF(BG60:BG70,"BLANK"),"BLANK",IF(OR(SUMPRODUCT(--ISERROR(BG60:BG70))&gt;0,COUNTIF(BG60:BG70,"REJECT")),"REJECT",IF(COUNTIF(BG60:BG70,"CHECK"),"CHECK","EQ")))</f>
        <v>BLANK</v>
      </c>
      <c r="AZ59" s="508"/>
      <c r="BA59" s="508"/>
      <c r="BB59" s="508"/>
      <c r="BC59" s="508"/>
      <c r="BD59" s="508"/>
      <c r="BE59" s="508"/>
      <c r="BF59" s="508"/>
      <c r="BG59" s="508"/>
      <c r="BH59" s="11"/>
      <c r="BI59" s="508" t="str" cm="1">
        <f t="array" aca="1" ref="BI59" ca="1">IF(COUNTIF(BQ60:BQ70,"BLANK"),"BLANK",IF(OR(SUMPRODUCT(--ISERROR(BQ60:BQ70))&gt;0,COUNTIF(BQ60:BQ70,"REJECT")),"REJECT",IF(COUNTIF(BQ60:BQ70,"CHECK"),"CHECK","EQ")))</f>
        <v>BLANK</v>
      </c>
      <c r="BJ59" s="508"/>
      <c r="BK59" s="508"/>
      <c r="BL59" s="508"/>
      <c r="BM59" s="508"/>
      <c r="BN59" s="508"/>
      <c r="BO59" s="508"/>
      <c r="BP59" s="508"/>
      <c r="BQ59" s="508"/>
      <c r="BS59" s="173" t="s">
        <v>686</v>
      </c>
      <c r="BT59" s="22" t="s">
        <v>685</v>
      </c>
      <c r="BU59" s="33"/>
      <c r="BV59" s="33"/>
      <c r="BW59" s="33"/>
      <c r="BX59" s="33"/>
      <c r="BY59" s="33"/>
      <c r="BZ59" s="33"/>
      <c r="CA59" s="33"/>
      <c r="CC59" s="12" t="s">
        <v>655</v>
      </c>
      <c r="CD59" s="25" t="s">
        <v>1379</v>
      </c>
      <c r="CM59" s="36" t="s">
        <v>682</v>
      </c>
      <c r="CN59" s="33"/>
      <c r="CO59" s="33"/>
      <c r="CP59" s="33"/>
      <c r="CQ59" s="33"/>
      <c r="CR59" s="33"/>
      <c r="CS59" s="33"/>
      <c r="CT59" s="33"/>
      <c r="CU59" s="33"/>
    </row>
    <row r="60" spans="1:99" ht="15" customHeight="1" thickBot="1" x14ac:dyDescent="0.3">
      <c r="A60" s="170" t="s">
        <v>684</v>
      </c>
      <c r="B60" s="169"/>
      <c r="C60" s="169"/>
      <c r="D60" s="169"/>
      <c r="E60" s="169"/>
      <c r="F60" s="169"/>
      <c r="G60" s="169"/>
      <c r="H60" s="169"/>
      <c r="I60" s="169"/>
      <c r="J60" s="41"/>
      <c r="K60" s="151" t="s">
        <v>683</v>
      </c>
      <c r="L60" s="150"/>
      <c r="M60" s="150"/>
      <c r="N60" s="150"/>
      <c r="O60" s="150"/>
      <c r="P60" s="150"/>
      <c r="Q60" s="150"/>
      <c r="R60" s="150"/>
      <c r="S60" s="150"/>
      <c r="T60" s="149"/>
      <c r="AD60" s="44"/>
      <c r="AE60" s="25" t="s">
        <v>1533</v>
      </c>
      <c r="AN60" s="44"/>
      <c r="AS60" s="15" t="s">
        <v>1558</v>
      </c>
      <c r="AT60" s="557"/>
      <c r="AU60" s="558"/>
      <c r="AV60" s="559"/>
      <c r="AW60" s="11" t="str">
        <f>IF(AT60="","BLANK","EQ")</f>
        <v>BLANK</v>
      </c>
      <c r="AX60" s="11"/>
      <c r="AY60" s="12"/>
      <c r="AZ60" s="35"/>
      <c r="BC60" s="15" t="s">
        <v>1558</v>
      </c>
      <c r="BD60" s="557"/>
      <c r="BE60" s="558"/>
      <c r="BF60" s="559"/>
      <c r="BG60" s="11" t="str">
        <f>IF(BD60="","BLANK","EQ")</f>
        <v>BLANK</v>
      </c>
      <c r="BH60" s="11"/>
      <c r="BI60" s="12"/>
      <c r="BJ60" s="35"/>
      <c r="BM60" s="15" t="s">
        <v>1558</v>
      </c>
      <c r="BN60" s="557"/>
      <c r="BO60" s="558"/>
      <c r="BP60" s="559"/>
      <c r="BQ60" s="11" t="str">
        <f>IF(BN60="","BLANK","EQ")</f>
        <v>BLANK</v>
      </c>
      <c r="BS60" s="113"/>
      <c r="BT60" s="36" t="s">
        <v>1376</v>
      </c>
      <c r="BU60" s="36"/>
      <c r="BV60" s="36"/>
      <c r="BW60" s="36"/>
      <c r="BX60" s="36"/>
      <c r="BY60" s="36"/>
      <c r="BZ60" s="36"/>
      <c r="CA60" s="36"/>
      <c r="CC60" s="12" t="s">
        <v>1387</v>
      </c>
      <c r="CD60" s="25" t="s">
        <v>1388</v>
      </c>
      <c r="CE60" s="140"/>
      <c r="CF60" s="140"/>
      <c r="CG60" s="140"/>
      <c r="CH60" s="140"/>
      <c r="CI60" s="140"/>
      <c r="CJ60" s="140"/>
      <c r="CK60" s="140"/>
      <c r="CM60" s="25" t="s">
        <v>678</v>
      </c>
      <c r="CN60" s="36"/>
      <c r="CO60" s="36"/>
      <c r="CP60" s="36"/>
      <c r="CQ60" s="36"/>
      <c r="CR60" s="36"/>
      <c r="CS60" s="36"/>
      <c r="CT60" s="36"/>
      <c r="CU60" s="36"/>
    </row>
    <row r="61" spans="1:99" ht="15" customHeight="1" x14ac:dyDescent="0.25">
      <c r="A61" s="159" t="s">
        <v>681</v>
      </c>
      <c r="J61" s="41"/>
      <c r="K61" s="170" t="s">
        <v>680</v>
      </c>
      <c r="L61" s="169"/>
      <c r="M61" s="169"/>
      <c r="N61" s="169"/>
      <c r="O61" s="169"/>
      <c r="P61" s="169"/>
      <c r="Q61" s="169"/>
      <c r="R61" s="169"/>
      <c r="S61" s="169"/>
      <c r="T61" s="172"/>
      <c r="U61" s="25" t="s">
        <v>679</v>
      </c>
      <c r="AD61" s="44"/>
      <c r="AN61" s="44"/>
      <c r="AS61" s="12"/>
      <c r="AV61" s="32" t="s">
        <v>1556</v>
      </c>
      <c r="AW61" s="11" t="s">
        <v>48</v>
      </c>
      <c r="AX61" s="11"/>
      <c r="AY61" s="12"/>
      <c r="AZ61" s="35"/>
      <c r="BB61" s="12"/>
      <c r="BC61" s="12"/>
      <c r="BF61" s="32" t="s">
        <v>1556</v>
      </c>
      <c r="BG61" s="11" t="s">
        <v>48</v>
      </c>
      <c r="BH61" s="11"/>
      <c r="BI61" s="12"/>
      <c r="BJ61" s="35"/>
      <c r="BM61" s="12"/>
      <c r="BP61" s="32" t="s">
        <v>1556</v>
      </c>
      <c r="BQ61" s="11" t="s">
        <v>48</v>
      </c>
      <c r="BS61" s="113"/>
      <c r="BT61" s="11"/>
      <c r="BU61" s="11"/>
      <c r="BV61" s="11"/>
      <c r="BW61" s="12"/>
      <c r="BX61" s="11"/>
      <c r="BY61" s="11"/>
      <c r="BZ61" s="11"/>
      <c r="CA61" s="11"/>
      <c r="CC61" s="162" t="s">
        <v>1383</v>
      </c>
      <c r="CD61" s="36" t="s">
        <v>1385</v>
      </c>
      <c r="CE61" s="140"/>
      <c r="CF61" s="140"/>
      <c r="CG61" s="140"/>
      <c r="CH61" s="140"/>
      <c r="CI61" s="140"/>
      <c r="CJ61" s="140"/>
      <c r="CK61" s="140"/>
      <c r="CM61" s="25" t="s">
        <v>1395</v>
      </c>
      <c r="CN61" s="11"/>
      <c r="CO61" s="11"/>
      <c r="CP61" s="11"/>
      <c r="CQ61" s="12"/>
      <c r="CR61" s="11"/>
      <c r="CS61" s="11"/>
      <c r="CT61" s="11"/>
      <c r="CU61" s="11"/>
    </row>
    <row r="62" spans="1:99" ht="15" customHeight="1" x14ac:dyDescent="0.25">
      <c r="A62" s="170" t="s">
        <v>677</v>
      </c>
      <c r="B62" s="169"/>
      <c r="C62" s="169"/>
      <c r="D62" s="169"/>
      <c r="E62" s="169"/>
      <c r="F62" s="169"/>
      <c r="G62" s="169"/>
      <c r="H62" s="169"/>
      <c r="I62" s="169"/>
      <c r="J62" s="41"/>
      <c r="K62" s="155" t="s">
        <v>676</v>
      </c>
      <c r="L62" s="154"/>
      <c r="M62" s="154"/>
      <c r="N62" s="154"/>
      <c r="O62" s="154"/>
      <c r="P62" s="154"/>
      <c r="Q62" s="154"/>
      <c r="R62" s="154"/>
      <c r="S62" s="154"/>
      <c r="T62" s="153"/>
      <c r="U62" s="12" t="s">
        <v>675</v>
      </c>
      <c r="V62" s="25" t="s">
        <v>674</v>
      </c>
      <c r="W62" s="44"/>
      <c r="X62" s="44"/>
      <c r="Y62" s="44"/>
      <c r="Z62" s="44"/>
      <c r="AA62" s="44"/>
      <c r="AB62" s="44"/>
      <c r="AC62" s="44"/>
      <c r="AD62" s="36"/>
      <c r="AE62" s="25" t="s">
        <v>1534</v>
      </c>
      <c r="AN62" s="36"/>
      <c r="AS62" s="12"/>
      <c r="AV62" s="32" t="s">
        <v>1557</v>
      </c>
      <c r="AW62" s="11" t="s">
        <v>48</v>
      </c>
      <c r="AX62" s="11"/>
      <c r="AY62" s="12"/>
      <c r="AZ62" s="35"/>
      <c r="BB62" s="12"/>
      <c r="BC62" s="12"/>
      <c r="BF62" s="32" t="s">
        <v>1557</v>
      </c>
      <c r="BG62" s="11" t="s">
        <v>48</v>
      </c>
      <c r="BH62" s="11"/>
      <c r="BI62" s="12"/>
      <c r="BJ62" s="35"/>
      <c r="BM62" s="12"/>
      <c r="BP62" s="32" t="s">
        <v>1557</v>
      </c>
      <c r="BQ62" s="11" t="s">
        <v>48</v>
      </c>
      <c r="BS62" s="173" t="s">
        <v>620</v>
      </c>
      <c r="BT62" s="25" t="s">
        <v>1377</v>
      </c>
      <c r="BY62" s="11"/>
      <c r="CA62" s="11"/>
      <c r="CC62" s="162" t="s">
        <v>1384</v>
      </c>
      <c r="CD62" s="36" t="s">
        <v>1386</v>
      </c>
      <c r="CM62" s="25" t="s">
        <v>1393</v>
      </c>
      <c r="CS62" s="11"/>
      <c r="CU62" s="11"/>
    </row>
    <row r="63" spans="1:99" ht="15" customHeight="1" x14ac:dyDescent="0.25">
      <c r="A63" s="159" t="s">
        <v>673</v>
      </c>
      <c r="J63" s="41"/>
      <c r="K63" s="152" t="s">
        <v>672</v>
      </c>
      <c r="T63" s="50"/>
      <c r="V63" s="44"/>
      <c r="W63" s="44"/>
      <c r="X63" s="44"/>
      <c r="Y63" s="44"/>
      <c r="Z63" s="44"/>
      <c r="AA63" s="44"/>
      <c r="AB63" s="44"/>
      <c r="AC63" s="44"/>
      <c r="AD63" s="36"/>
      <c r="AN63" s="36"/>
      <c r="AS63" s="15" t="s">
        <v>1551</v>
      </c>
      <c r="AT63" s="527"/>
      <c r="AU63" s="560"/>
      <c r="AV63" s="528"/>
      <c r="AW63" s="11" t="str">
        <f>IF(AT63="","BLANK","EQ")</f>
        <v>BLANK</v>
      </c>
      <c r="AY63" s="12"/>
      <c r="AZ63" s="35"/>
      <c r="BC63" s="15" t="s">
        <v>1551</v>
      </c>
      <c r="BD63" s="527"/>
      <c r="BE63" s="560"/>
      <c r="BF63" s="528"/>
      <c r="BG63" s="11" t="str">
        <f>IF(BD63="","BLANK","EQ")</f>
        <v>BLANK</v>
      </c>
      <c r="BI63" s="12"/>
      <c r="BJ63" s="35"/>
      <c r="BM63" s="15" t="s">
        <v>1551</v>
      </c>
      <c r="BN63" s="527"/>
      <c r="BO63" s="560"/>
      <c r="BP63" s="528"/>
      <c r="BQ63" s="11" t="str">
        <f>IF(BN63="","BLANK","EQ")</f>
        <v>BLANK</v>
      </c>
      <c r="BS63" s="113"/>
      <c r="BT63" s="25" t="s">
        <v>1378</v>
      </c>
      <c r="BX63" s="15"/>
      <c r="BY63" s="11"/>
      <c r="CA63" s="11"/>
      <c r="CM63" s="25" t="s">
        <v>1394</v>
      </c>
      <c r="CS63" s="11"/>
      <c r="CU63" s="11"/>
    </row>
    <row r="64" spans="1:99" ht="15" customHeight="1" thickBot="1" x14ac:dyDescent="0.3">
      <c r="A64" s="170" t="s">
        <v>671</v>
      </c>
      <c r="B64" s="169"/>
      <c r="C64" s="169"/>
      <c r="D64" s="169"/>
      <c r="E64" s="169"/>
      <c r="F64" s="169"/>
      <c r="G64" s="169"/>
      <c r="H64" s="169"/>
      <c r="I64" s="169"/>
      <c r="J64" s="41"/>
      <c r="K64" s="152" t="s">
        <v>670</v>
      </c>
      <c r="T64" s="50"/>
      <c r="U64" s="508" t="str">
        <f>IF(COUNTIF(AC65:AC76,"BLANK"),"BLANK",IF(OR(SUMPRODUCT(--ISERROR(AC65:AC76))&gt;0,COUNTIF(AC65:AC76,"REJECT")),"REJECT",IF(COUNTIF(AC65:AC76,"CHECK"),"CHECK","EQ")))</f>
        <v>BLANK</v>
      </c>
      <c r="V64" s="508"/>
      <c r="W64" s="508"/>
      <c r="X64" s="508"/>
      <c r="Y64" s="508"/>
      <c r="Z64" s="508"/>
      <c r="AA64" s="508"/>
      <c r="AB64" s="508"/>
      <c r="AC64" s="508"/>
      <c r="AD64" s="36"/>
      <c r="AE64" s="25" t="s">
        <v>1537</v>
      </c>
      <c r="AN64" s="36"/>
      <c r="AT64" s="15" t="s">
        <v>1552</v>
      </c>
      <c r="AU64" s="82"/>
      <c r="AV64" s="25" t="str">
        <f ca="1">IF($A$25="mm","Pa","psi")</f>
        <v>Pa</v>
      </c>
      <c r="AW64" s="11" t="str">
        <f>IF(AT$63=AT$60,"N/A",IF(AT64="","BLANK","EQ"))</f>
        <v>N/A</v>
      </c>
      <c r="AX64" s="11"/>
      <c r="AY64" s="12"/>
      <c r="AZ64" s="35"/>
      <c r="BD64" s="15" t="s">
        <v>1552</v>
      </c>
      <c r="BE64" s="82"/>
      <c r="BF64" s="25" t="str">
        <f ca="1">IF($A$25="mm","Pa","psi")</f>
        <v>Pa</v>
      </c>
      <c r="BG64" s="11" t="str">
        <f>IF(BD$63=BD$60,"N/A",IF(BD64="","BLANK","EQ"))</f>
        <v>N/A</v>
      </c>
      <c r="BH64" s="11"/>
      <c r="BI64" s="12"/>
      <c r="BJ64" s="35"/>
      <c r="BN64" s="15" t="s">
        <v>1552</v>
      </c>
      <c r="BO64" s="82"/>
      <c r="BP64" s="25" t="str">
        <f ca="1">IF($A$25="mm","Pa","psi")</f>
        <v>Pa</v>
      </c>
      <c r="BQ64" s="11" t="str">
        <f>IF(BN$63=BN$60,"N/A",IF(BN64="","BLANK","EQ"))</f>
        <v>N/A</v>
      </c>
      <c r="BS64" s="113"/>
      <c r="BY64" s="11"/>
      <c r="CA64" s="11"/>
      <c r="CC64" s="508" t="str">
        <f>IF(COUNTIF(CK65:CK66,"BLANK"),"BLANK",IF(OR(SUMPRODUCT(--ISERROR(CK65:CK66))&gt;0,COUNTIF(CK65:CK66,"REJECT")),"REJECT",IF(COUNTIF(CK65:CK66,"CHECK"),"CHECK","EQ")))</f>
        <v>BLANK</v>
      </c>
      <c r="CD64" s="508"/>
      <c r="CE64" s="508"/>
      <c r="CF64" s="508"/>
      <c r="CG64" s="508"/>
      <c r="CH64" s="508"/>
      <c r="CI64" s="508"/>
      <c r="CJ64" s="508"/>
      <c r="CK64" s="508"/>
      <c r="CS64" s="11"/>
      <c r="CU64" s="11"/>
    </row>
    <row r="65" spans="1:99" ht="15" customHeight="1" thickBot="1" x14ac:dyDescent="0.3">
      <c r="A65" s="159" t="s">
        <v>668</v>
      </c>
      <c r="J65" s="41"/>
      <c r="K65" s="152" t="s">
        <v>667</v>
      </c>
      <c r="T65" s="50"/>
      <c r="U65" s="35"/>
      <c r="V65" s="15"/>
      <c r="W65" s="15"/>
      <c r="X65" s="11"/>
      <c r="Y65" s="11"/>
      <c r="Z65" s="15" t="s">
        <v>666</v>
      </c>
      <c r="AA65" s="509"/>
      <c r="AB65" s="511"/>
      <c r="AC65" s="11" t="str">
        <f t="shared" ref="AC65:AC70" si="2">IF(AA65="","BLANK","EQ")</f>
        <v>BLANK</v>
      </c>
      <c r="AD65" s="36"/>
      <c r="AE65" s="25" t="s">
        <v>1538</v>
      </c>
      <c r="AN65" s="36"/>
      <c r="AT65" s="15" t="s">
        <v>1554</v>
      </c>
      <c r="AU65" s="82"/>
      <c r="AV65" s="25" t="str">
        <f ca="1">IF($A$25="mm","Pa","psi")</f>
        <v>Pa</v>
      </c>
      <c r="AW65" s="11" t="str">
        <f>IF(AT$63=AT$60,"N/A",IF(AT65="","BLANK","EQ"))</f>
        <v>N/A</v>
      </c>
      <c r="AX65" s="11"/>
      <c r="AY65" s="12"/>
      <c r="AZ65" s="35"/>
      <c r="BD65" s="15" t="s">
        <v>1554</v>
      </c>
      <c r="BE65" s="82"/>
      <c r="BF65" s="25" t="str">
        <f ca="1">IF($A$25="mm","Pa","psi")</f>
        <v>Pa</v>
      </c>
      <c r="BG65" s="11" t="str">
        <f>IF(BD$63=BD$60,"N/A",IF(BD65="","BLANK","EQ"))</f>
        <v>N/A</v>
      </c>
      <c r="BH65" s="11"/>
      <c r="BI65" s="12"/>
      <c r="BJ65" s="35"/>
      <c r="BN65" s="15" t="s">
        <v>1554</v>
      </c>
      <c r="BO65" s="82"/>
      <c r="BP65" s="25" t="str">
        <f ca="1">IF($A$25="mm","Pa","psi")</f>
        <v>Pa</v>
      </c>
      <c r="BQ65" s="11" t="str">
        <f>IF(BN$63=BN$60,"N/A",IF(BN65="","BLANK","EQ"))</f>
        <v>N/A</v>
      </c>
      <c r="BS65" s="113" t="s">
        <v>664</v>
      </c>
      <c r="BX65" s="15"/>
      <c r="BY65" s="11"/>
      <c r="CA65" s="11"/>
      <c r="CC65" s="12" t="s">
        <v>1390</v>
      </c>
      <c r="CD65" s="509"/>
      <c r="CE65" s="510"/>
      <c r="CF65" s="510"/>
      <c r="CG65" s="510"/>
      <c r="CH65" s="510"/>
      <c r="CI65" s="510"/>
      <c r="CJ65" s="511"/>
      <c r="CK65" s="11" t="str">
        <f>IF(CD65="","BLANK","EQ")</f>
        <v>BLANK</v>
      </c>
      <c r="CM65" s="25" t="s">
        <v>1389</v>
      </c>
      <c r="CS65" s="11"/>
      <c r="CU65" s="11"/>
    </row>
    <row r="66" spans="1:99" ht="15" customHeight="1" thickBot="1" x14ac:dyDescent="0.3">
      <c r="A66" s="170" t="s">
        <v>663</v>
      </c>
      <c r="B66" s="169"/>
      <c r="C66" s="169"/>
      <c r="D66" s="169"/>
      <c r="E66" s="169"/>
      <c r="F66" s="169"/>
      <c r="G66" s="169"/>
      <c r="H66" s="169"/>
      <c r="I66" s="169"/>
      <c r="J66" s="41"/>
      <c r="K66" s="152" t="s">
        <v>662</v>
      </c>
      <c r="T66" s="50"/>
      <c r="U66" s="35"/>
      <c r="V66" s="15"/>
      <c r="W66" s="15"/>
      <c r="X66" s="11"/>
      <c r="Y66" s="11"/>
      <c r="Z66" s="15" t="s">
        <v>661</v>
      </c>
      <c r="AA66" s="79"/>
      <c r="AB66" s="25" t="s">
        <v>622</v>
      </c>
      <c r="AC66" s="11" t="str">
        <f t="shared" si="2"/>
        <v>BLANK</v>
      </c>
      <c r="AD66" s="36"/>
      <c r="AE66" s="25" t="s">
        <v>1539</v>
      </c>
      <c r="AN66" s="36"/>
      <c r="AT66" s="15" t="str">
        <f>_xlfn.CONCAT(AT60," room temperature modulus (E):")</f>
        <v xml:space="preserve"> room temperature modulus (E):</v>
      </c>
      <c r="AU66" s="26" t="e">
        <f>INDEX($AL$80:$AL$105,MATCH(AT60,$AG$80:$AG$105,0))/INDEX($AI$80:$AI$105,MATCH(AT60,$AG$80:$AG$105,0))</f>
        <v>#N/A</v>
      </c>
      <c r="AV66" s="473">
        <f>IF(AT$63=AT$60,1,AU64/AU66)</f>
        <v>1</v>
      </c>
      <c r="AW66" s="11" t="str">
        <f>IF(AND(AV66&gt;0.66,AV66&lt;1.5),"EQ","CHECK")</f>
        <v>EQ</v>
      </c>
      <c r="AX66" s="11"/>
      <c r="AY66" s="12"/>
      <c r="AZ66" s="35"/>
      <c r="BD66" s="15" t="str">
        <f>_xlfn.CONCAT(BD60," room temperature modulus (E):")</f>
        <v xml:space="preserve"> room temperature modulus (E):</v>
      </c>
      <c r="BE66" s="26" t="e">
        <f>INDEX($AL$80:$AL$105,MATCH(BD60,$AG$80:$AG$105,0))/INDEX($AI$80:$AI$105,MATCH(BD60,$AG$80:$AG$105,0))</f>
        <v>#N/A</v>
      </c>
      <c r="BF66" s="473">
        <f>IF(BD$63=BD$60,1,BE64/BE66)</f>
        <v>1</v>
      </c>
      <c r="BG66" s="11" t="str">
        <f>IF(AND(BF66&gt;0.66,BF66&lt;1.5),"EQ","CHECK")</f>
        <v>EQ</v>
      </c>
      <c r="BH66" s="11"/>
      <c r="BI66" s="12"/>
      <c r="BJ66" s="35"/>
      <c r="BN66" s="15" t="str">
        <f>_xlfn.CONCAT(BN60," room temperature modulus (E):")</f>
        <v xml:space="preserve"> room temperature modulus (E):</v>
      </c>
      <c r="BO66" s="26" t="e">
        <f>INDEX($AL$80:$AL$105,MATCH(BN60,$AG$80:$AG$105,0))/INDEX($AI$80:$AI$105,MATCH(BN60,$AG$80:$AG$105,0))</f>
        <v>#N/A</v>
      </c>
      <c r="BP66" s="473">
        <f>IF(BN$63=BN$60,1,BO64/BO66)</f>
        <v>1</v>
      </c>
      <c r="BQ66" s="11" t="str">
        <f>IF(AND(BP66&gt;0.66,BP66&lt;1.5),"EQ","CHECK")</f>
        <v>EQ</v>
      </c>
      <c r="BS66" s="113" t="s">
        <v>660</v>
      </c>
      <c r="BX66" s="15"/>
      <c r="BY66" s="140"/>
      <c r="BZ66" s="140"/>
      <c r="CA66" s="11"/>
      <c r="CG66" s="12" t="s">
        <v>1391</v>
      </c>
      <c r="CL66" s="36"/>
      <c r="CM66" s="508" t="str" cm="1">
        <f t="array" aca="1" ref="CM66" ca="1">IF(COUNTIF(CU67:CU77,"BLANK"),"BLANK",IF(OR(SUMPRODUCT(--ISERROR(CU67:CU77))&gt;0,COUNTIF(CU67:CU77,"REJECT")),"REJECT",IF(COUNTIF(CU67:CU77,"CHECK"),"CHECK","EQ")))</f>
        <v>BLANK</v>
      </c>
      <c r="CN66" s="508"/>
      <c r="CO66" s="508"/>
      <c r="CP66" s="508"/>
      <c r="CQ66" s="508"/>
      <c r="CR66" s="508"/>
      <c r="CS66" s="508"/>
      <c r="CT66" s="508"/>
      <c r="CU66" s="508"/>
    </row>
    <row r="67" spans="1:99" ht="15" customHeight="1" thickBot="1" x14ac:dyDescent="0.3">
      <c r="K67" s="151" t="s">
        <v>659</v>
      </c>
      <c r="L67" s="150"/>
      <c r="M67" s="150"/>
      <c r="N67" s="150"/>
      <c r="O67" s="150"/>
      <c r="P67" s="150"/>
      <c r="Q67" s="150"/>
      <c r="R67" s="150"/>
      <c r="S67" s="150"/>
      <c r="T67" s="149"/>
      <c r="U67" s="35"/>
      <c r="V67" s="15"/>
      <c r="W67" s="15"/>
      <c r="X67" s="11"/>
      <c r="Y67" s="11"/>
      <c r="Z67" s="15" t="s">
        <v>658</v>
      </c>
      <c r="AA67" s="79"/>
      <c r="AB67" s="25" t="s">
        <v>657</v>
      </c>
      <c r="AC67" s="11" t="str">
        <f t="shared" si="2"/>
        <v>BLANK</v>
      </c>
      <c r="AE67" s="25" t="s">
        <v>1555</v>
      </c>
      <c r="AT67" s="15" t="str">
        <f>_xlfn.CONCAT(AT60," room temperature yield (Sy):")</f>
        <v xml:space="preserve"> room temperature yield (Sy):</v>
      </c>
      <c r="AU67" s="26" t="e">
        <f>INDEX($AM$80:$AM$105,MATCH(AT60,$AG$80:$AG$105,0))/INDEX($AJ$80:$AJ$105,MATCH(AT60,$AG$80:$AG$105,0))</f>
        <v>#N/A</v>
      </c>
      <c r="AV67" s="473">
        <f>IF(AT$63=AT$60,1,AU65/AU67)</f>
        <v>1</v>
      </c>
      <c r="AW67" s="11" t="str">
        <f>IF(AND(AV67&gt;0.66,AV67&lt;1.5),"EQ","CHECK")</f>
        <v>EQ</v>
      </c>
      <c r="AX67" s="11"/>
      <c r="AY67" s="12"/>
      <c r="AZ67" s="35"/>
      <c r="BD67" s="15" t="str">
        <f>_xlfn.CONCAT(BD60," room temperature yield (Sy):")</f>
        <v xml:space="preserve"> room temperature yield (Sy):</v>
      </c>
      <c r="BE67" s="26" t="e">
        <f>INDEX($AM$80:$AM$105,MATCH(BD60,$AG$80:$AG$105,0))/INDEX($AJ$80:$AJ$105,MATCH(BD60,$AG$80:$AG$105,0))</f>
        <v>#N/A</v>
      </c>
      <c r="BF67" s="473">
        <f>IF(BD$63=BD$60,1,BE65/BE67)</f>
        <v>1</v>
      </c>
      <c r="BG67" s="11" t="str">
        <f>IF(AND(BF67&gt;0.66,BF67&lt;1.5),"EQ","CHECK")</f>
        <v>EQ</v>
      </c>
      <c r="BH67" s="11"/>
      <c r="BI67" s="12"/>
      <c r="BJ67" s="35"/>
      <c r="BN67" s="15" t="str">
        <f>_xlfn.CONCAT(BN60," room temperature yield (Sy):")</f>
        <v xml:space="preserve"> room temperature yield (Sy):</v>
      </c>
      <c r="BO67" s="26" t="e">
        <f>INDEX($AM$80:$AM$105,MATCH(BN60,$AG$80:$AG$105,0))/INDEX($AJ$80:$AJ$105,MATCH(BN60,$AG$80:$AG$105,0))</f>
        <v>#N/A</v>
      </c>
      <c r="BP67" s="473">
        <f>IF(BN$63=BN$60,1,BO65/BO67)</f>
        <v>1</v>
      </c>
      <c r="BQ67" s="11" t="str">
        <f>IF(AND(BP67&gt;0.66,BP67&lt;1.5),"EQ","CHECK")</f>
        <v>EQ</v>
      </c>
      <c r="BS67" s="113"/>
      <c r="BT67" s="12"/>
      <c r="BU67" s="36"/>
      <c r="BV67" s="36"/>
      <c r="BW67" s="36"/>
      <c r="BX67" s="36"/>
      <c r="BY67" s="26"/>
      <c r="CA67" s="11"/>
      <c r="CC67" s="112"/>
      <c r="CD67" s="15"/>
      <c r="CE67" s="15"/>
      <c r="CF67" s="15"/>
      <c r="CG67" s="15"/>
      <c r="CI67" s="114"/>
      <c r="CJ67" s="115"/>
      <c r="CK67" s="116"/>
      <c r="CL67" s="36"/>
      <c r="CM67" s="12" t="s">
        <v>1387</v>
      </c>
      <c r="CN67" s="15"/>
      <c r="CO67" s="15"/>
      <c r="CP67" s="15"/>
      <c r="CQ67" s="15"/>
      <c r="CR67" s="135" t="s">
        <v>654</v>
      </c>
      <c r="CS67" s="509"/>
      <c r="CT67" s="511"/>
      <c r="CU67" s="11" t="str">
        <f>IF(CS67="","BLANK",
IF(AND(CS67="Welded",OR(CH101="Composite",CH71="Composite")),"REJECT","EQ"))</f>
        <v>BLANK</v>
      </c>
    </row>
    <row r="68" spans="1:99" ht="15" customHeight="1" thickBot="1" x14ac:dyDescent="0.3">
      <c r="K68" s="148" t="s">
        <v>653</v>
      </c>
      <c r="L68" s="147"/>
      <c r="M68" s="147"/>
      <c r="N68" s="147"/>
      <c r="O68" s="147"/>
      <c r="P68" s="147"/>
      <c r="Q68" s="147"/>
      <c r="R68" s="147"/>
      <c r="S68" s="147"/>
      <c r="T68" s="146"/>
      <c r="U68" s="35"/>
      <c r="V68" s="15"/>
      <c r="W68" s="15"/>
      <c r="X68" s="11"/>
      <c r="Y68" s="11"/>
      <c r="Z68" s="15" t="s">
        <v>652</v>
      </c>
      <c r="AA68" s="16"/>
      <c r="AB68" s="25" t="s">
        <v>651</v>
      </c>
      <c r="AC68" s="11" t="str">
        <f t="shared" si="2"/>
        <v>BLANK</v>
      </c>
      <c r="AE68" s="25" t="s">
        <v>1541</v>
      </c>
      <c r="AS68" s="15" t="s">
        <v>1559</v>
      </c>
      <c r="AT68" s="557"/>
      <c r="AU68" s="558"/>
      <c r="AV68" s="559"/>
      <c r="AW68" s="11" t="str">
        <f>IF(AT68="","BLANK","EQ")</f>
        <v>BLANK</v>
      </c>
      <c r="AX68" s="11"/>
      <c r="AY68" s="12"/>
      <c r="AZ68" s="35"/>
      <c r="BC68" s="15" t="s">
        <v>1559</v>
      </c>
      <c r="BD68" s="557"/>
      <c r="BE68" s="558"/>
      <c r="BF68" s="559"/>
      <c r="BG68" s="11" t="str">
        <f>IF(BD68="","BLANK","EQ")</f>
        <v>BLANK</v>
      </c>
      <c r="BH68" s="11"/>
      <c r="BI68" s="12"/>
      <c r="BJ68" s="35"/>
      <c r="BM68" s="15" t="s">
        <v>1559</v>
      </c>
      <c r="BN68" s="557"/>
      <c r="BO68" s="558"/>
      <c r="BP68" s="559"/>
      <c r="BQ68" s="11" t="str">
        <f>IF(BN68="","BLANK","EQ")</f>
        <v>BLANK</v>
      </c>
      <c r="BS68" s="113" t="s">
        <v>649</v>
      </c>
      <c r="BT68" s="36"/>
      <c r="BU68" s="36"/>
      <c r="BV68" s="36"/>
      <c r="BW68" s="36"/>
      <c r="BX68" s="36"/>
      <c r="BY68" s="26"/>
      <c r="CA68" s="11"/>
      <c r="CC68" s="12" t="s">
        <v>636</v>
      </c>
      <c r="CD68" s="37"/>
      <c r="CE68" s="37"/>
      <c r="CF68" s="37"/>
      <c r="CG68" s="37" t="s">
        <v>648</v>
      </c>
      <c r="CH68" s="37"/>
      <c r="CI68" s="37"/>
      <c r="CJ68" s="37"/>
      <c r="CK68" s="37"/>
      <c r="CM68" s="12"/>
      <c r="CN68" s="47"/>
      <c r="CO68" s="112"/>
      <c r="CP68" s="112"/>
      <c r="CQ68" s="112"/>
      <c r="CR68" s="135" t="str">
        <f ca="1">"Average unit strength of 50% weld, "&amp;IF($A$25="mm","0.9mm wall:","0.035in wall:")</f>
        <v>Average unit strength of 50% weld, 0.9mm wall:</v>
      </c>
      <c r="CS68" s="116">
        <f ca="1">IF($A$25="mm",0.9*300*10^6*(1/10^6),0.035*43.5*10^3)*0.5</f>
        <v>135</v>
      </c>
      <c r="CT68" s="25" t="str">
        <f ca="1">IF($A$25="mm","N/mm","lbs/in")</f>
        <v>N/mm</v>
      </c>
      <c r="CU68" s="116" t="s">
        <v>48</v>
      </c>
    </row>
    <row r="69" spans="1:99" ht="15" customHeight="1" x14ac:dyDescent="0.25">
      <c r="K69" s="145" t="s">
        <v>647</v>
      </c>
      <c r="L69" s="41"/>
      <c r="M69" s="41"/>
      <c r="N69" s="41"/>
      <c r="O69" s="41"/>
      <c r="P69" s="41"/>
      <c r="Q69" s="41"/>
      <c r="R69" s="41"/>
      <c r="S69" s="41"/>
      <c r="T69" s="144"/>
      <c r="U69" s="35"/>
      <c r="V69" s="15"/>
      <c r="W69" s="15"/>
      <c r="X69" s="11"/>
      <c r="Y69" s="11"/>
      <c r="Z69" s="15" t="s">
        <v>646</v>
      </c>
      <c r="AA69" s="16"/>
      <c r="AC69" s="11" t="str">
        <f t="shared" si="2"/>
        <v>BLANK</v>
      </c>
      <c r="AE69" s="25" t="s">
        <v>1540</v>
      </c>
      <c r="AT69" s="15" t="s">
        <v>1549</v>
      </c>
      <c r="AU69" s="467">
        <f>IF(AT68&lt;&gt;"Room Temp Module Test",1,INDEX($AK$80:$AK$105,MATCH(AT60,$AG$80:$AG$105,0)))</f>
        <v>1</v>
      </c>
      <c r="AW69" s="11" t="s">
        <v>48</v>
      </c>
      <c r="AX69" s="11"/>
      <c r="AY69" s="12"/>
      <c r="AZ69" s="35"/>
      <c r="BD69" s="15" t="s">
        <v>1549</v>
      </c>
      <c r="BE69" s="467">
        <f>IF(BD68&lt;&gt;"Room Temp Module Test",1,INDEX($AK$80:$AK$105,MATCH(BD60,$AG$80:$AG$105,0)))</f>
        <v>1</v>
      </c>
      <c r="BG69" s="11" t="s">
        <v>48</v>
      </c>
      <c r="BH69" s="11"/>
      <c r="BI69" s="12"/>
      <c r="BJ69" s="35"/>
      <c r="BN69" s="15" t="s">
        <v>1549</v>
      </c>
      <c r="BO69" s="467">
        <f>IF(BN68&lt;&gt;"Room Temp Module Test",1,INDEX($AK$80:$AK$105,MATCH(BN60,$AG$80:$AG$105,0)))</f>
        <v>1</v>
      </c>
      <c r="BQ69" s="11" t="s">
        <v>48</v>
      </c>
      <c r="BS69" s="113" t="s">
        <v>645</v>
      </c>
      <c r="BT69" s="112"/>
      <c r="BU69" s="36"/>
      <c r="BV69" s="36"/>
      <c r="BW69" s="36"/>
      <c r="BX69" s="36"/>
      <c r="BY69" s="26"/>
      <c r="CA69" s="11"/>
      <c r="CC69" s="508" t="str" cm="1">
        <f t="array" aca="1" ref="CC69" ca="1">IF(COUNTIF(CK70:CK96,"BLANK"),"BLANK",IF(OR(SUMPRODUCT(--ISERROR(CK70:CK96))&gt;0,COUNTIF(CK70:CK96,"REJECT")),"REJECT",IF(COUNTIF(CK70:CK96,"CHECK"),"CHECK","EQ")))</f>
        <v>BLANK</v>
      </c>
      <c r="CD69" s="508"/>
      <c r="CE69" s="508"/>
      <c r="CF69" s="508"/>
      <c r="CG69" s="508"/>
      <c r="CH69" s="508"/>
      <c r="CI69" s="508"/>
      <c r="CJ69" s="508"/>
      <c r="CK69" s="508"/>
      <c r="CM69" s="12" t="str">
        <f>IF(OR(CS67="Bonded",CS67=""),"",
IF(CS67="Welded","10.2.5.a","F.10.2.5.b"))</f>
        <v/>
      </c>
      <c r="CO69" s="15"/>
      <c r="CP69" s="15"/>
      <c r="CQ69" s="15"/>
      <c r="CR69" s="15" t="str">
        <f>IF(OR(CS67="Bonded",CS67="",CS67="Continuous Layup"),"",
IF(CS67="Welded","At least half the perimeter must be welded:","Fastener shear capability:"))</f>
        <v/>
      </c>
      <c r="CS69" s="16"/>
      <c r="CT69" s="25" t="str">
        <f ca="1">IF(CS67="Welded","%",IF($A$25="mm","N","lbs"))</f>
        <v>N</v>
      </c>
      <c r="CU69" s="11" t="str">
        <f>IF(OR(CS67="Bonded",CS67="",CS67="Continuous Layup"),"N/A",
IF(CS69="","BLANK",IF(AND(CS67="Welded",CS69&lt;50),"REJECT","EQ")))</f>
        <v>N/A</v>
      </c>
    </row>
    <row r="70" spans="1:99" ht="15" customHeight="1" thickBot="1" x14ac:dyDescent="0.3">
      <c r="K70" s="143" t="s">
        <v>644</v>
      </c>
      <c r="L70" s="142"/>
      <c r="M70" s="142"/>
      <c r="N70" s="142"/>
      <c r="O70" s="142"/>
      <c r="P70" s="142"/>
      <c r="Q70" s="142"/>
      <c r="R70" s="142"/>
      <c r="S70" s="142"/>
      <c r="T70" s="141"/>
      <c r="U70" s="35"/>
      <c r="V70" s="15"/>
      <c r="W70" s="15"/>
      <c r="X70" s="11"/>
      <c r="Y70" s="11"/>
      <c r="Z70" s="15" t="s">
        <v>643</v>
      </c>
      <c r="AA70" s="16"/>
      <c r="AC70" s="11" t="str">
        <f t="shared" si="2"/>
        <v>BLANK</v>
      </c>
      <c r="AT70" s="15" t="str">
        <f ca="1">_xlfn.CONCAT("Compression Test Peak, X ",IF($A$25="mm","(N):","(lbs):"))</f>
        <v>Compression Test Peak, X (N):</v>
      </c>
      <c r="AU70" s="505">
        <f ca="1">'F.10.3.5 Module Test'!H43*IF($A$25="mm",1,0.2248)</f>
        <v>0</v>
      </c>
      <c r="AV70" s="473" t="e">
        <f ca="1">'F.10.3.5 Module Test'!I43</f>
        <v>#DIV/0!</v>
      </c>
      <c r="AW70" s="11" t="e">
        <f ca="1">IF(AT68="Column Math","N/A",IF(AV70&gt;=1,"EQ","CHECK"))</f>
        <v>#DIV/0!</v>
      </c>
      <c r="AX70" s="11"/>
      <c r="AY70" s="12"/>
      <c r="AZ70" s="35"/>
      <c r="BD70" s="15" t="str">
        <f ca="1">_xlfn.CONCAT("Compression Test Peak, Y ",IF($A$25="mm","(N):","(lbs):"))</f>
        <v>Compression Test Peak, Y (N):</v>
      </c>
      <c r="BE70" s="505">
        <f ca="1">'F.10.3.5 Module Test'!H44*IF($A$25="mm",1,0.2248)</f>
        <v>0</v>
      </c>
      <c r="BF70" s="473" t="e">
        <f ca="1">'F.10.3.5 Module Test'!I44</f>
        <v>#DIV/0!</v>
      </c>
      <c r="BG70" s="11" t="e">
        <f ca="1">IF(BD68="Column Math","N/A",IF(BF70&gt;=1,"EQ","CHECK"))</f>
        <v>#DIV/0!</v>
      </c>
      <c r="BH70" s="11"/>
      <c r="BI70" s="12"/>
      <c r="BJ70" s="35"/>
      <c r="BN70" s="15" t="str">
        <f ca="1">_xlfn.CONCAT("Compression Test Peak, Z ",IF($A$25="mm","(N):","(lbs):"))</f>
        <v>Compression Test Peak, Z (N):</v>
      </c>
      <c r="BO70" s="505">
        <f ca="1">'F.10.3.5 Module Test'!H45*IF($A$25="mm",1,0.2248)</f>
        <v>0</v>
      </c>
      <c r="BP70" s="473" t="e">
        <f ca="1">'F.10.3.5 Module Test'!I45</f>
        <v>#DIV/0!</v>
      </c>
      <c r="BQ70" s="11" t="e">
        <f ca="1">IF(BN68="Column Math","N/A",IF(BP70&gt;=1,"EQ","CHECK"))</f>
        <v>#DIV/0!</v>
      </c>
      <c r="BS70" s="113"/>
      <c r="BT70" s="112"/>
      <c r="BU70" s="15"/>
      <c r="BV70" s="15"/>
      <c r="BW70" s="15"/>
      <c r="BX70" s="15"/>
      <c r="BY70" s="11"/>
      <c r="CA70" s="11"/>
      <c r="CC70" s="12" t="s">
        <v>558</v>
      </c>
      <c r="CD70" s="15"/>
      <c r="CE70" s="15"/>
      <c r="CF70" s="15"/>
      <c r="CG70" s="15"/>
      <c r="CH70" s="15" t="s">
        <v>642</v>
      </c>
      <c r="CI70" s="136"/>
      <c r="CK70" s="11" t="str">
        <f>IF(CI70="","BLANK",IF(AND(ISNUMBER(CI70),CI70&gt;=0.75,CI70&lt;=1),"EQ","REJECT"))</f>
        <v>BLANK</v>
      </c>
      <c r="CM70" s="35"/>
      <c r="CO70" s="15"/>
      <c r="CP70" s="15"/>
      <c r="CQ70" s="15"/>
      <c r="CR70" s="15" t="str">
        <f>IF(OR(CS67="Bonded",CS67="",CS67="Continuous Layup"),"",
IF(CS67="Welded","Shortest weld &gt;= 25mm (1in):","Maximum fastener spacing:"))</f>
        <v/>
      </c>
      <c r="CS70" s="16"/>
      <c r="CT70" s="25" t="str">
        <f ca="1">IF($A$25="mm","mm","in")</f>
        <v>mm</v>
      </c>
      <c r="CU70" s="11" t="str">
        <f>IF(OR(CS67="Bonded",CS67="",CS67="Continuous Layup"),"N/A",IF(CS70="","BLANK",
IF(AND(CS67="Welded",OR(AND($A$25="mm",CS70&lt;25),AND($A$25="Inch",CS70&lt;1))),"REJECT","EQ")))</f>
        <v>N/A</v>
      </c>
    </row>
    <row r="71" spans="1:99" ht="15" customHeight="1" thickBot="1" x14ac:dyDescent="0.3">
      <c r="K71" s="158" t="s">
        <v>641</v>
      </c>
      <c r="L71" s="157"/>
      <c r="M71" s="157"/>
      <c r="N71" s="157"/>
      <c r="O71" s="157"/>
      <c r="P71" s="157"/>
      <c r="Q71" s="157"/>
      <c r="R71" s="157"/>
      <c r="S71" s="157"/>
      <c r="T71" s="156"/>
      <c r="U71" s="12" t="s">
        <v>633</v>
      </c>
      <c r="V71" s="15"/>
      <c r="W71" s="15"/>
      <c r="X71" s="11"/>
      <c r="Y71" s="11"/>
      <c r="Z71" s="15" t="s">
        <v>640</v>
      </c>
      <c r="AA71" s="28">
        <f>AA69*AA66</f>
        <v>0</v>
      </c>
      <c r="AB71" s="25" t="s">
        <v>622</v>
      </c>
      <c r="AC71" s="11" t="str">
        <f>IF(AA71="","BLANK",IF(AA71&gt;120,"REJECT","EQ"))</f>
        <v>EQ</v>
      </c>
      <c r="AE71" s="25" t="s">
        <v>1535</v>
      </c>
      <c r="AX71" s="11"/>
      <c r="BH71" s="11"/>
      <c r="BS71" s="113" t="s">
        <v>637</v>
      </c>
      <c r="BT71" s="112"/>
      <c r="BU71" s="15"/>
      <c r="BV71" s="15"/>
      <c r="BW71" s="15"/>
      <c r="BX71" s="15"/>
      <c r="BY71" s="11"/>
      <c r="CA71" s="11"/>
      <c r="CC71" s="12" t="s">
        <v>636</v>
      </c>
      <c r="CD71" s="566" t="s">
        <v>635</v>
      </c>
      <c r="CE71" s="566"/>
      <c r="CF71" s="566"/>
      <c r="CG71" s="566"/>
      <c r="CH71" s="509"/>
      <c r="CI71" s="511"/>
      <c r="CK71" s="11" t="str">
        <f>IF(CH71="","BLANK","EQ")</f>
        <v>BLANK</v>
      </c>
      <c r="CN71" s="112"/>
      <c r="CO71" s="112"/>
      <c r="CP71" s="112"/>
      <c r="CQ71" s="112"/>
      <c r="CR71" s="135" t="str">
        <f>IF(CS67="Bonded","Shear strength of adhesive (Use 'Fastened' for rivets):","")</f>
        <v/>
      </c>
      <c r="CS71" s="131"/>
      <c r="CT71" s="25" t="str">
        <f ca="1">IF($A$25="mm","N/mm^2","psi")</f>
        <v>N/mm^2</v>
      </c>
      <c r="CU71" s="116" t="str">
        <f>IF(NOT(CS67="Bonded"),"N/A",IF(CS71="","BLANK","EQ"))</f>
        <v>N/A</v>
      </c>
    </row>
    <row r="72" spans="1:99" ht="15" customHeight="1" thickBot="1" x14ac:dyDescent="0.3">
      <c r="K72" s="148" t="s">
        <v>634</v>
      </c>
      <c r="L72" s="147"/>
      <c r="M72" s="147"/>
      <c r="N72" s="147"/>
      <c r="O72" s="147"/>
      <c r="P72" s="147"/>
      <c r="Q72" s="147"/>
      <c r="R72" s="147"/>
      <c r="S72" s="147"/>
      <c r="T72" s="146"/>
      <c r="U72" s="12" t="s">
        <v>633</v>
      </c>
      <c r="V72" s="15"/>
      <c r="W72" s="15"/>
      <c r="X72" s="11"/>
      <c r="Y72" s="11"/>
      <c r="Z72" s="15" t="s">
        <v>632</v>
      </c>
      <c r="AA72" s="29">
        <f>AA69*AA70*AA66*(AA68/1000)*0.0036</f>
        <v>0</v>
      </c>
      <c r="AB72" s="25" t="s">
        <v>631</v>
      </c>
      <c r="AC72" s="11" t="str">
        <f>IF(AA72="","BLANK",IF(AA72&gt;6,"REJECT","EQ"))</f>
        <v>EQ</v>
      </c>
      <c r="AE72" s="25" t="s">
        <v>1547</v>
      </c>
      <c r="AO72" s="508" t="str" cm="1">
        <f t="array" ref="AO72">IF(COUNTIF(AW73:AW80,"BLANK"),"BLANK",IF(OR(SUMPRODUCT(--ISERROR(AW73:AW80))&gt;0,COUNTIF(AW73:AW80,"REJECT")),"REJECT",IF(COUNTIF(AW73:AW80,"CHECK"),"CHECK","EQ")))</f>
        <v>EQ</v>
      </c>
      <c r="AP72" s="508"/>
      <c r="AQ72" s="508"/>
      <c r="AR72" s="508"/>
      <c r="AS72" s="508"/>
      <c r="AT72" s="508"/>
      <c r="AU72" s="508"/>
      <c r="AV72" s="508"/>
      <c r="AW72" s="508"/>
      <c r="AX72" s="11"/>
      <c r="AY72" s="508" t="str" cm="1">
        <f t="array" ref="AY72">IF(COUNTIF(BG73:BG80,"BLANK"),"BLANK",IF(OR(SUMPRODUCT(--ISERROR(BG73:BG80))&gt;0,COUNTIF(BG73:BG80,"REJECT")),"REJECT",IF(COUNTIF(BG73:BG80,"CHECK"),"CHECK","EQ")))</f>
        <v>EQ</v>
      </c>
      <c r="AZ72" s="508"/>
      <c r="BA72" s="508"/>
      <c r="BB72" s="508"/>
      <c r="BC72" s="508"/>
      <c r="BD72" s="508"/>
      <c r="BE72" s="508"/>
      <c r="BF72" s="508"/>
      <c r="BG72" s="508"/>
      <c r="BH72" s="11"/>
      <c r="BI72" s="508" t="str" cm="1">
        <f t="array" ref="BI72">IF(COUNTIF(BQ73:BQ80,"BLANK"),"BLANK",IF(OR(SUMPRODUCT(--ISERROR(BQ73:BQ80))&gt;0,COUNTIF(BQ73:BQ80,"REJECT")),"REJECT",IF(COUNTIF(BQ73:BQ80,"CHECK"),"CHECK","EQ")))</f>
        <v>EQ</v>
      </c>
      <c r="BJ72" s="508"/>
      <c r="BK72" s="508"/>
      <c r="BL72" s="508"/>
      <c r="BM72" s="508"/>
      <c r="BN72" s="508"/>
      <c r="BO72" s="508"/>
      <c r="BP72" s="508"/>
      <c r="BQ72" s="508"/>
      <c r="BS72" s="113" t="s">
        <v>630</v>
      </c>
      <c r="BT72" s="112"/>
      <c r="BU72" s="15"/>
      <c r="BV72" s="15"/>
      <c r="BW72" s="15"/>
      <c r="BX72" s="15"/>
      <c r="BY72" s="11"/>
      <c r="CA72" s="11"/>
      <c r="CC72" s="165"/>
      <c r="CD72" s="165"/>
      <c r="CE72" s="165"/>
      <c r="CF72" s="165"/>
      <c r="CG72" s="168"/>
      <c r="CH72" s="15" t="s">
        <v>629</v>
      </c>
      <c r="CI72" s="133"/>
      <c r="CJ72" s="25" t="str">
        <f ca="1">IF($A$25="mm","mm","in")</f>
        <v>mm</v>
      </c>
      <c r="CK72" s="11" t="str">
        <f>IF(CH71="Composite","N/A",IF(CI72="","BLANK",
IF(CH71="Isotropic","EQ",
IF(AND(CH71="Steel",OR(AND($A$25="mm",CI72&gt;=1.25),AND($A$25="Inch",CI72&gt;=0.049))),"EQ",
IF(AND(CH71="Aluminum",OR(AND($A$25="mm",CI72&gt;=3.2),AND($A$25="Inch",CI72&gt;=0.125))),"EQ","REJECT")))))</f>
        <v>BLANK</v>
      </c>
      <c r="CM72" s="112"/>
      <c r="CN72" s="112"/>
      <c r="CO72" s="112"/>
      <c r="CP72" s="112"/>
      <c r="CQ72" s="112"/>
      <c r="CR72" s="137" t="str">
        <f>IF(CS67="Bonded","Minimum bond overlap:","")</f>
        <v/>
      </c>
      <c r="CS72" s="131"/>
      <c r="CT72" s="25" t="str">
        <f ca="1">IF($A$25="mm","mm","in")</f>
        <v>mm</v>
      </c>
      <c r="CU72" s="116" t="str">
        <f>IF(NOT(CS67="Bonded"),"N/A",IF(CS72="","BLANK","EQ"))</f>
        <v>N/A</v>
      </c>
    </row>
    <row r="73" spans="1:99" ht="15" customHeight="1" thickBot="1" x14ac:dyDescent="0.3">
      <c r="K73" s="145" t="s">
        <v>628</v>
      </c>
      <c r="L73" s="41"/>
      <c r="M73" s="41"/>
      <c r="N73" s="41"/>
      <c r="O73" s="41"/>
      <c r="P73" s="41"/>
      <c r="Q73" s="41"/>
      <c r="R73" s="41"/>
      <c r="S73" s="41"/>
      <c r="T73" s="144"/>
      <c r="U73" s="35"/>
      <c r="V73" s="15"/>
      <c r="W73" s="15"/>
      <c r="X73" s="11"/>
      <c r="Y73" s="11"/>
      <c r="Z73" s="15" t="s">
        <v>627</v>
      </c>
      <c r="AA73" s="16"/>
      <c r="AC73" s="11" t="str">
        <f>IF(AA73="","BLANK","EQ")</f>
        <v>BLANK</v>
      </c>
      <c r="AE73" s="25" t="s">
        <v>1548</v>
      </c>
      <c r="AO73" s="11"/>
      <c r="AP73" s="11"/>
      <c r="AQ73" s="11"/>
      <c r="AR73" s="11"/>
      <c r="AS73" s="11"/>
      <c r="AT73" s="15" t="s">
        <v>592</v>
      </c>
      <c r="AU73" s="161"/>
      <c r="AV73" s="35"/>
      <c r="AW73" s="11" t="str">
        <f>IF(AT68&lt;&gt;"Column Math","N/A",IF(AU73="","BLANK","EQ"))</f>
        <v>N/A</v>
      </c>
      <c r="AX73" s="11"/>
      <c r="AY73" s="11"/>
      <c r="AZ73" s="11"/>
      <c r="BA73" s="11"/>
      <c r="BB73" s="11"/>
      <c r="BC73" s="11"/>
      <c r="BD73" s="15" t="s">
        <v>621</v>
      </c>
      <c r="BE73" s="161"/>
      <c r="BF73" s="35"/>
      <c r="BG73" s="11" t="str">
        <f>IF(BD68&lt;&gt;"Column Math","N/A",IF(BE73="","BLANK","EQ"))</f>
        <v>N/A</v>
      </c>
      <c r="BH73" s="11"/>
      <c r="BI73" s="11"/>
      <c r="BJ73" s="11"/>
      <c r="BK73" s="11"/>
      <c r="BL73" s="11"/>
      <c r="BM73" s="11"/>
      <c r="BN73" s="15" t="s">
        <v>665</v>
      </c>
      <c r="BO73" s="161"/>
      <c r="BP73" s="35"/>
      <c r="BQ73" s="11" t="str">
        <f>IF(BN68&lt;&gt;"Column Math","N/A",IF(BO73="","BLANK","EQ"))</f>
        <v>N/A</v>
      </c>
      <c r="BS73" s="113"/>
      <c r="BT73" s="112"/>
      <c r="BU73" s="15"/>
      <c r="BV73" s="15"/>
      <c r="BW73" s="15"/>
      <c r="BX73" s="15"/>
      <c r="BY73" s="11"/>
      <c r="CA73" s="11"/>
      <c r="CD73" s="15"/>
      <c r="CE73" s="15"/>
      <c r="CF73" s="15"/>
      <c r="CG73" s="15"/>
      <c r="CH73" s="15" t="s">
        <v>553</v>
      </c>
      <c r="CI73" s="557"/>
      <c r="CJ73" s="559"/>
      <c r="CK73" s="11" t="str">
        <f>IF(CI73="","BLANK",IF(AND($CS$67="Welded",ISNUMBER(SEARCH("Unwelded",CI73))),"REJECT","EQ"))</f>
        <v>BLANK</v>
      </c>
      <c r="CM73" s="12" t="str">
        <f>IF(CS67="Bonded","F.5.5.3","F.10.2.5.b")</f>
        <v>F.10.2.5.b</v>
      </c>
      <c r="CN73" s="15"/>
      <c r="CO73" s="15"/>
      <c r="CP73" s="15"/>
      <c r="CQ73" s="15"/>
      <c r="CR73" s="15" t="str">
        <f>IF(CS67="Bonded","0.5*adhesive x overlap &gt;= Unit baseline:",IF(CS67="Fastened","Fastener shear / spacing &gt;= Unit baseline:",""))</f>
        <v/>
      </c>
      <c r="CS73" s="116" t="str">
        <f>IF(CS67="Bonded",IF(CS72="","",0.5*CS71*CS72),IF(CS67="Fastened",IF(CS70="","",CS69/CS70),""))</f>
        <v/>
      </c>
      <c r="CT73" s="84" t="str">
        <f>IF(CS73="","",CS73/CS$68)</f>
        <v/>
      </c>
      <c r="CU73" s="116" t="str">
        <f ca="1">IF(OR(CS$67="Welded",CS$67="Continuous Layup"),"N/A",IF(CS73&lt;CS$68,"REJECT","EQ"))</f>
        <v>EQ</v>
      </c>
    </row>
    <row r="74" spans="1:99" ht="15" customHeight="1" x14ac:dyDescent="0.25">
      <c r="K74" s="143" t="s">
        <v>626</v>
      </c>
      <c r="L74" s="142"/>
      <c r="M74" s="142"/>
      <c r="N74" s="142"/>
      <c r="O74" s="142"/>
      <c r="P74" s="142"/>
      <c r="Q74" s="142"/>
      <c r="R74" s="142"/>
      <c r="S74" s="142"/>
      <c r="T74" s="141"/>
      <c r="U74" s="35"/>
      <c r="V74" s="15"/>
      <c r="W74" s="15"/>
      <c r="X74" s="11"/>
      <c r="Y74" s="11"/>
      <c r="Z74" s="15" t="s">
        <v>625</v>
      </c>
      <c r="AA74" s="16"/>
      <c r="AC74" s="11" t="str">
        <f>IF(AA74="","BLANK","EQ")</f>
        <v>BLANK</v>
      </c>
      <c r="AE74" s="25" t="s">
        <v>1536</v>
      </c>
      <c r="AO74" s="11"/>
      <c r="AP74" s="11"/>
      <c r="AQ74" s="11"/>
      <c r="AR74" s="11"/>
      <c r="AS74" s="11"/>
      <c r="AT74" s="15" t="s">
        <v>1560</v>
      </c>
      <c r="AU74" s="82"/>
      <c r="AV74" s="25" t="str">
        <f ca="1">IF($A$25="mm","mm","in")</f>
        <v>mm</v>
      </c>
      <c r="AW74" s="11" t="str">
        <f>IF(AW$73="N/A","N/A",IF(AU74="","BLANK","EQ"))</f>
        <v>N/A</v>
      </c>
      <c r="AX74" s="11"/>
      <c r="AY74" s="11"/>
      <c r="AZ74" s="11"/>
      <c r="BA74" s="11"/>
      <c r="BB74" s="11"/>
      <c r="BC74" s="11"/>
      <c r="BD74" s="15" t="s">
        <v>1561</v>
      </c>
      <c r="BE74" s="82"/>
      <c r="BF74" s="25" t="str">
        <f ca="1">IF($A$25="mm","mm","in")</f>
        <v>mm</v>
      </c>
      <c r="BG74" s="11" t="str">
        <f>IF(BG$73="N/A","N/A",IF(BE74="","BLANK","EQ"))</f>
        <v>N/A</v>
      </c>
      <c r="BH74" s="11"/>
      <c r="BI74" s="11"/>
      <c r="BJ74" s="11"/>
      <c r="BK74" s="11"/>
      <c r="BL74" s="11"/>
      <c r="BM74" s="11"/>
      <c r="BN74" s="15" t="s">
        <v>1562</v>
      </c>
      <c r="BO74" s="82"/>
      <c r="BP74" s="25" t="str">
        <f ca="1">IF($A$25="mm","mm","in")</f>
        <v>mm</v>
      </c>
      <c r="BQ74" s="11" t="str">
        <f>IF(BQ$73="N/A","N/A",IF(BO74="","BLANK","EQ"))</f>
        <v>N/A</v>
      </c>
      <c r="CD74" s="15"/>
      <c r="CE74" s="15"/>
      <c r="CF74" s="15"/>
      <c r="CG74" s="15"/>
      <c r="CH74" s="15" t="s">
        <v>552</v>
      </c>
      <c r="CI74" s="116">
        <f>IF(NOT(CH71="Composite"),CI72,CI75+CI77+CI76)</f>
        <v>0</v>
      </c>
      <c r="CJ74" s="25" t="str">
        <f ca="1">IF($A$25="mm","mm","in")</f>
        <v>mm</v>
      </c>
      <c r="CK74" s="116" t="str">
        <f>IF(NOT(OR(CH71="Isotropic",CH71="Composite")),"N/A","EQ")</f>
        <v>N/A</v>
      </c>
      <c r="CR74" s="104" t="str">
        <f>IF(CS67="Fastened","--Tearout--Min fastener spacing or edge dist:","")</f>
        <v/>
      </c>
      <c r="CS74" s="131"/>
      <c r="CT74" s="25" t="str">
        <f ca="1">IF($A$25="mm","mm","in")</f>
        <v>mm</v>
      </c>
      <c r="CU74" s="11" t="str">
        <f>IF(NOT(CS$67="Fastened"),"N/A",
IF(CS74="","BLANK","EQ"))</f>
        <v>N/A</v>
      </c>
    </row>
    <row r="75" spans="1:99" ht="15" customHeight="1" thickBot="1" x14ac:dyDescent="0.3">
      <c r="K75" s="159"/>
      <c r="U75" s="12" t="s">
        <v>624</v>
      </c>
      <c r="V75" s="15"/>
      <c r="W75" s="15"/>
      <c r="X75" s="11"/>
      <c r="Y75" s="11"/>
      <c r="Z75" s="15" t="s">
        <v>623</v>
      </c>
      <c r="AA75" s="28">
        <f>AA73*AA71</f>
        <v>0</v>
      </c>
      <c r="AB75" s="25" t="s">
        <v>622</v>
      </c>
      <c r="AC75" s="11" t="str">
        <f>IF(AA75="","BLANK",IF(AA75&gt;600,"REJECT","EQ"))</f>
        <v>EQ</v>
      </c>
      <c r="AE75" s="25" t="s">
        <v>1546</v>
      </c>
      <c r="AO75" s="11"/>
      <c r="AP75" s="11"/>
      <c r="AQ75" s="11"/>
      <c r="AR75" s="11"/>
      <c r="AS75" s="11"/>
      <c r="AT75" s="15" t="s">
        <v>589</v>
      </c>
      <c r="AU75" s="82"/>
      <c r="AV75" s="25" t="str">
        <f ca="1">IF($A$25="mm","mm^2","in^2")</f>
        <v>mm^2</v>
      </c>
      <c r="AW75" s="11" t="str">
        <f t="shared" ref="AW75:AW78" si="3">IF(AW$73="N/A","N/A",IF(AU75="","BLANK","EQ"))</f>
        <v>N/A</v>
      </c>
      <c r="AX75" s="11"/>
      <c r="AY75" s="11"/>
      <c r="AZ75" s="11"/>
      <c r="BA75" s="11"/>
      <c r="BB75" s="11"/>
      <c r="BC75" s="11"/>
      <c r="BD75" s="15" t="s">
        <v>615</v>
      </c>
      <c r="BE75" s="82"/>
      <c r="BF75" s="25" t="str">
        <f ca="1">IF($A$25="mm","mm^2","in^2")</f>
        <v>mm^2</v>
      </c>
      <c r="BG75" s="11" t="str">
        <f t="shared" ref="BG75:BG78" si="4">IF(BG$73="N/A","N/A",IF(BE75="","BLANK","EQ"))</f>
        <v>N/A</v>
      </c>
      <c r="BH75" s="11"/>
      <c r="BI75" s="11"/>
      <c r="BJ75" s="11"/>
      <c r="BK75" s="11"/>
      <c r="BL75" s="11"/>
      <c r="BM75" s="11"/>
      <c r="BN75" s="15" t="s">
        <v>656</v>
      </c>
      <c r="BO75" s="82"/>
      <c r="BP75" s="25" t="str">
        <f ca="1">IF($A$25="mm","mm^2","in^2")</f>
        <v>mm^2</v>
      </c>
      <c r="BQ75" s="11" t="str">
        <f t="shared" ref="BQ75:BQ78" si="5">IF(BQ$73="N/A","N/A",IF(BO75="","BLANK","EQ"))</f>
        <v>N/A</v>
      </c>
      <c r="BS75" s="508" t="str" cm="1">
        <f t="array" aca="1" ref="BS75" ca="1">IF(COUNTIF(CA75:CA90,"BLANK"),"BLANK",IF(OR(SUMPRODUCT(--ISERROR(CA75:CA90))&gt;0,COUNTIF(CA75:CA90,"REJECT")),"REJECT",IF(COUNTIF(CA75:CA90,"CHECK"),"CHECK","EQ")))</f>
        <v>BLANK</v>
      </c>
      <c r="BT75" s="508"/>
      <c r="BU75" s="508"/>
      <c r="BV75" s="508"/>
      <c r="BW75" s="508"/>
      <c r="BX75" s="508"/>
      <c r="BY75" s="508"/>
      <c r="BZ75" s="508"/>
      <c r="CA75" s="508"/>
      <c r="CB75" s="36"/>
      <c r="CC75" s="37" t="s">
        <v>1364</v>
      </c>
      <c r="CD75" s="112"/>
      <c r="CE75" s="112" t="s">
        <v>551</v>
      </c>
      <c r="CF75" s="132" t="str" cm="1">
        <f t="array" aca="1" ref="CF75" ca="1">IF(ISREF(INDIRECT("'"&amp;CI73&amp;"'!$AE$82")),
IF(INDIRECT("'"&amp;CI73&amp;"'!$AE$82")=0,(1+CI75)/(1+INDIRECT("'"&amp;CI73&amp;"'!$AE$82")),
IF(CI75/IF($A$25="mm",INDIRECT("'"&amp;CI73&amp;"'!$AE$82"),INDIRECT("'"&amp;CI73&amp;"'!$AE$83"))&lt;0.5,
(CI75+IF($A$25="mm",0.127,0.005))/IF($A$25="mm",INDIRECT("'"&amp;CI73&amp;"'!$AE$82"),INDIRECT("'"&amp;CI73&amp;"'!$AE$83")),
CI75/IF($A$25="mm",INDIRECT("'"&amp;CI73&amp;"'!$AE$82"),INDIRECT("'"&amp;CI73&amp;"'!$AE$83")))),"Typo")</f>
        <v>Typo</v>
      </c>
      <c r="CG75" s="112"/>
      <c r="CH75" s="112" t="s">
        <v>550</v>
      </c>
      <c r="CI75" s="131"/>
      <c r="CJ75" s="25" t="str">
        <f ca="1">IF($A$25="mm","mm","in")</f>
        <v>mm</v>
      </c>
      <c r="CK75" s="11" t="str">
        <f>IF(NOT(CH71="Composite"),"N/A",IF(CI75="","BLANK",IF(OR(CF75&lt;0.5,CF75&gt;1),"REJECT","EQ")))</f>
        <v>N/A</v>
      </c>
      <c r="CM75" s="11"/>
      <c r="CN75" s="11"/>
      <c r="CO75" s="11"/>
      <c r="CP75" s="11"/>
      <c r="CQ75" s="11"/>
      <c r="CR75" s="104" t="str">
        <f>IF(CS67="Fastened","--Pullout--Fastener perimeter:","")</f>
        <v/>
      </c>
      <c r="CS75" s="131"/>
      <c r="CT75" s="25" t="str">
        <f ca="1">IF($A$25="mm","mm","in")</f>
        <v>mm</v>
      </c>
      <c r="CU75" s="11" t="str">
        <f>IF(NOT(CS$67="Fastened"),"N/A",
IF(CS75="","BLANK","EQ"))</f>
        <v>N/A</v>
      </c>
    </row>
    <row r="76" spans="1:99" ht="15" customHeight="1" thickBot="1" x14ac:dyDescent="0.3">
      <c r="K76" s="160" t="s">
        <v>619</v>
      </c>
      <c r="L76" s="160"/>
      <c r="M76" s="160"/>
      <c r="N76" s="160"/>
      <c r="O76" s="160"/>
      <c r="P76" s="160"/>
      <c r="Q76" s="160"/>
      <c r="R76" s="160"/>
      <c r="S76" s="160"/>
      <c r="T76" s="160"/>
      <c r="U76" s="35"/>
      <c r="V76" s="15"/>
      <c r="W76" s="15"/>
      <c r="X76" s="11"/>
      <c r="Y76" s="11"/>
      <c r="Z76" s="15" t="s">
        <v>618</v>
      </c>
      <c r="AA76" s="29">
        <f>AA73*AA71*AA74*AA70*(AA68/1000)/1000</f>
        <v>0</v>
      </c>
      <c r="AB76" s="25" t="s">
        <v>617</v>
      </c>
      <c r="AC76" s="11" t="str">
        <f>IF(AA76="","BLANK","EQ")</f>
        <v>EQ</v>
      </c>
      <c r="AE76" s="25" t="s">
        <v>1536</v>
      </c>
      <c r="AO76" s="11"/>
      <c r="AP76" s="11"/>
      <c r="AQ76" s="11"/>
      <c r="AR76" s="11"/>
      <c r="AS76" s="11"/>
      <c r="AT76" s="15" t="s">
        <v>587</v>
      </c>
      <c r="AU76" s="82"/>
      <c r="AV76" s="25" t="str">
        <f ca="1">IF($A$25="mm","mm^4","in^4")</f>
        <v>mm^4</v>
      </c>
      <c r="AW76" s="11" t="str">
        <f t="shared" si="3"/>
        <v>N/A</v>
      </c>
      <c r="AX76" s="11"/>
      <c r="AY76" s="11"/>
      <c r="AZ76" s="11"/>
      <c r="BA76" s="11"/>
      <c r="BB76" s="11"/>
      <c r="BC76" s="11"/>
      <c r="BD76" s="15" t="s">
        <v>613</v>
      </c>
      <c r="BE76" s="82"/>
      <c r="BF76" s="25" t="str">
        <f ca="1">IF($A$25="mm","mm^4","in^4")</f>
        <v>mm^4</v>
      </c>
      <c r="BG76" s="11" t="str">
        <f t="shared" si="4"/>
        <v>N/A</v>
      </c>
      <c r="BH76" s="11"/>
      <c r="BI76" s="11"/>
      <c r="BJ76" s="11"/>
      <c r="BK76" s="11"/>
      <c r="BL76" s="11"/>
      <c r="BM76" s="11"/>
      <c r="BN76" s="15" t="s">
        <v>650</v>
      </c>
      <c r="BO76" s="82"/>
      <c r="BP76" s="25" t="str">
        <f ca="1">IF($A$25="mm","mm^4","in^4")</f>
        <v>mm^4</v>
      </c>
      <c r="BQ76" s="11" t="str">
        <f t="shared" si="5"/>
        <v>N/A</v>
      </c>
      <c r="BS76" s="112"/>
      <c r="BT76" s="15"/>
      <c r="BU76" s="15"/>
      <c r="BV76" s="15"/>
      <c r="BW76" s="135" t="s">
        <v>616</v>
      </c>
      <c r="BX76" s="509"/>
      <c r="BY76" s="511"/>
      <c r="CA76" s="11" t="str">
        <f>IF(BX76="","BLANK","EQ")</f>
        <v>BLANK</v>
      </c>
      <c r="CD76" s="15"/>
      <c r="CE76" s="15" t="s">
        <v>548</v>
      </c>
      <c r="CF76" s="16"/>
      <c r="CG76" s="15"/>
      <c r="CH76" s="15" t="s">
        <v>549</v>
      </c>
      <c r="CI76" s="11" t="str" cm="1">
        <f t="array" aca="1" ref="CI76" ca="1">IF(ISREF(INDIRECT("'"&amp;CI73&amp;"'!$AE$84")),IF($A$25="mm",INDIRECT("'"&amp;CI73&amp;"'!$AE$84"),INDIRECT("'"&amp;CI73&amp;"'!$AE$85"))*IF(CF76="",1,CF76),"Layup")</f>
        <v>Layup</v>
      </c>
      <c r="CJ76" s="25" t="str">
        <f ca="1">IF($A$25="mm","mm","in")</f>
        <v>mm</v>
      </c>
      <c r="CK76" s="11" t="str">
        <f>IF(NOT(CH71="Composite"),"N/A",IF(MOD(CF76,1)=0,"EQ","REJECT"))</f>
        <v>N/A</v>
      </c>
      <c r="CM76" s="12"/>
      <c r="CN76" s="15"/>
      <c r="CO76" s="15"/>
      <c r="CP76" s="15"/>
      <c r="CQ76" s="15"/>
      <c r="CR76" s="15" t="str">
        <f>IF(CS67="Fastened","Tearout shear: Wall shear*2*tearout*thickness/spacing:","")</f>
        <v/>
      </c>
      <c r="CS76" s="26" t="e">
        <f ca="1">CI120*2*CS74*IF($A$25="mm",1/10^3,1)*CI115/CS70</f>
        <v>#N/A</v>
      </c>
      <c r="CT76" s="84" t="e">
        <f ca="1">IF(CS76="","",CS76/CS$68)</f>
        <v>#N/A</v>
      </c>
      <c r="CU76" s="116" t="str">
        <f>IF(NOT(CS$67="Fastened"),"N/A",IF(CS76&lt;CS$68,"REJECT","EQ"))</f>
        <v>N/A</v>
      </c>
    </row>
    <row r="77" spans="1:99" ht="15" customHeight="1" thickBot="1" x14ac:dyDescent="0.3">
      <c r="K77" s="159"/>
      <c r="U77" s="35"/>
      <c r="V77" s="15"/>
      <c r="W77" s="15"/>
      <c r="X77" s="11"/>
      <c r="Y77" s="11"/>
      <c r="Z77" s="15"/>
      <c r="AA77" s="11"/>
      <c r="AB77" s="11"/>
      <c r="AC77" s="11"/>
      <c r="AE77" s="35" t="s">
        <v>1607</v>
      </c>
      <c r="AO77" s="25"/>
      <c r="AP77" s="15"/>
      <c r="AQ77" s="36"/>
      <c r="AR77" s="36"/>
      <c r="AS77" s="36"/>
      <c r="AT77" s="15" t="s">
        <v>584</v>
      </c>
      <c r="AU77" s="26" t="e">
        <f>IF(AT63=AT60,INDEX($AL$80:$AL$105,MATCH(AT60,$AG$80:$AG$105,0)),
INDEX($AI$80:$AI$105,MATCH(AT60,$AG$80:$AG$105,0))*AU64)</f>
        <v>#N/A</v>
      </c>
      <c r="AV77" s="25" t="str">
        <f ca="1">IF($A$25="mm","Pa","psi")</f>
        <v>Pa</v>
      </c>
      <c r="AW77" s="11" t="str">
        <f t="shared" si="3"/>
        <v>N/A</v>
      </c>
      <c r="AX77" s="11"/>
      <c r="AZ77" s="15"/>
      <c r="BA77" s="36"/>
      <c r="BB77" s="36"/>
      <c r="BC77" s="36"/>
      <c r="BD77" s="15" t="s">
        <v>584</v>
      </c>
      <c r="BE77" s="26" t="e">
        <f>IF(BD63=BD60,INDEX($AL$80:$AL$105,MATCH(BD60,$AG$80:$AG$105,0)),
INDEX($AI$80:$AI$105,MATCH(BD60,$AG$80:$AG$105,0))*BE64)</f>
        <v>#N/A</v>
      </c>
      <c r="BF77" s="25" t="str">
        <f ca="1">IF($A$25="mm","Pa","psi")</f>
        <v>Pa</v>
      </c>
      <c r="BG77" s="11" t="str">
        <f t="shared" si="4"/>
        <v>N/A</v>
      </c>
      <c r="BH77" s="11"/>
      <c r="BJ77" s="15"/>
      <c r="BK77" s="36"/>
      <c r="BL77" s="36"/>
      <c r="BM77" s="36"/>
      <c r="BN77" s="15" t="s">
        <v>584</v>
      </c>
      <c r="BO77" s="26" t="e">
        <f>IF(BN63=BN60,INDEX($AL$80:$AL$105,MATCH(BN60,$AG$80:$AG$105,0)),
INDEX($AI$80:$AI$105,MATCH(BN60,$AG$80:$AG$105,0))*BO64)</f>
        <v>#N/A</v>
      </c>
      <c r="BP77" s="25" t="str">
        <f ca="1">IF($A$25="mm","Pa","psi")</f>
        <v>Pa</v>
      </c>
      <c r="BQ77" s="11" t="str">
        <f t="shared" si="5"/>
        <v>N/A</v>
      </c>
      <c r="BS77" s="12"/>
      <c r="BT77" s="15"/>
      <c r="BU77" s="15"/>
      <c r="BV77" s="15"/>
      <c r="BW77" s="15"/>
      <c r="BX77" s="135" t="str">
        <f>IF(BY77="Tension","All fasteners in tension:","Some fasteners in shear:")</f>
        <v>Some fasteners in shear:</v>
      </c>
      <c r="BY77" s="80"/>
      <c r="CA77" s="11" t="str">
        <f>IF(BY77="","BLANK","EQ")</f>
        <v>BLANK</v>
      </c>
      <c r="CD77" s="15"/>
      <c r="CE77" s="15" t="s">
        <v>548</v>
      </c>
      <c r="CF77" s="16"/>
      <c r="CG77" s="15"/>
      <c r="CH77" s="15" t="s">
        <v>547</v>
      </c>
      <c r="CI77" s="11" t="str" cm="1">
        <f t="array" aca="1" ref="CI77" ca="1">IF(ISREF(INDIRECT("'"&amp;CI73&amp;"'!$AE$86")),IF($A$25="mm",INDIRECT("'"&amp;CI73&amp;"'!$AE$86"),INDIRECT("'"&amp;CI73&amp;"'!$AE$87"))*IF(CF77="",1,CF77),"Typo")</f>
        <v>Typo</v>
      </c>
      <c r="CJ77" s="25" t="str">
        <f ca="1">IF($A$25="mm","mm","in")</f>
        <v>mm</v>
      </c>
      <c r="CK77" s="11" t="str">
        <f>IF(NOT(CH71="Composite"),"N/A",IF(MOD(CF77,1)=0,"EQ","REJECT"))</f>
        <v>N/A</v>
      </c>
      <c r="CM77" s="12"/>
      <c r="CN77" s="15"/>
      <c r="CO77" s="15"/>
      <c r="CP77" s="15"/>
      <c r="CQ77" s="15"/>
      <c r="CR77" s="15" t="str">
        <f>IF(CS67="Fastened","Pullout shear: Wall shear*pullout*thickness/spacing:","")</f>
        <v/>
      </c>
      <c r="CS77" s="26" t="e">
        <f ca="1">CI120*CS75*IF($A$25="mm",1/10^3,1)*CI115/CS70</f>
        <v>#N/A</v>
      </c>
      <c r="CT77" s="84" t="e">
        <f ca="1">IF(CS77="","",CS77/CS$68)</f>
        <v>#N/A</v>
      </c>
      <c r="CU77" s="116" t="str">
        <f>IF(NOT(CS$67="Fastened"),"N/A",IF(CS77&lt;CS$68,"REJECT","EQ"))</f>
        <v>N/A</v>
      </c>
    </row>
    <row r="78" spans="1:99" ht="15" customHeight="1" x14ac:dyDescent="0.25">
      <c r="K78" s="155" t="s">
        <v>614</v>
      </c>
      <c r="L78" s="154"/>
      <c r="M78" s="154"/>
      <c r="N78" s="154"/>
      <c r="O78" s="154"/>
      <c r="P78" s="154"/>
      <c r="Q78" s="154"/>
      <c r="R78" s="154"/>
      <c r="S78" s="154"/>
      <c r="T78" s="153"/>
      <c r="U78" s="508" t="str" cm="1">
        <f t="array" ref="U78">IF(COUNTIF(AC79:AC83,"BLANK"),"BLANK",IF(OR(SUMPRODUCT(--ISERROR(AC79:AC83))&gt;0,COUNTIF(AC79:AC83,"REJECT")),"REJECT",IF(COUNTIF(AC79:AC83,"CHECK"),"CHECK","EQ")))</f>
        <v>BLANK</v>
      </c>
      <c r="V78" s="508"/>
      <c r="W78" s="508"/>
      <c r="X78" s="508"/>
      <c r="Y78" s="508"/>
      <c r="Z78" s="508"/>
      <c r="AA78" s="508"/>
      <c r="AB78" s="508"/>
      <c r="AC78" s="508"/>
      <c r="AE78" s="457"/>
      <c r="AF78" s="457"/>
      <c r="AJ78" s="457"/>
      <c r="AK78" s="457" t="s">
        <v>1497</v>
      </c>
      <c r="AO78" s="25"/>
      <c r="AP78" s="25"/>
      <c r="AT78" s="15" t="s">
        <v>580</v>
      </c>
      <c r="AU78" s="26" t="e">
        <f>IF(AT63=AT60,INDEX($AM$80:$AM$105,MATCH(AT60,$AG$80:$AG$105,0)),
INDEX($AJ$80:$AJ$105,MATCH(AT60,$AG$80:$AG$105,0))*AU65)</f>
        <v>#N/A</v>
      </c>
      <c r="AV78" s="25" t="str">
        <f ca="1">IF($A$25="mm","Pa","psi")</f>
        <v>Pa</v>
      </c>
      <c r="AW78" s="11" t="str">
        <f t="shared" si="3"/>
        <v>N/A</v>
      </c>
      <c r="AX78" s="11"/>
      <c r="BD78" s="15" t="s">
        <v>580</v>
      </c>
      <c r="BE78" s="26" t="e">
        <f>IF(BD63=BD60,INDEX($AM$80:$AM$105,MATCH(BD60,$AG$80:$AG$105,0)),
INDEX($AJ$80:$AJ$105,MATCH(BD60,$AG$80:$AG$105,0))*BE65)</f>
        <v>#N/A</v>
      </c>
      <c r="BF78" s="25" t="str">
        <f ca="1">IF($A$25="mm","Pa","psi")</f>
        <v>Pa</v>
      </c>
      <c r="BG78" s="11" t="str">
        <f t="shared" si="4"/>
        <v>N/A</v>
      </c>
      <c r="BH78" s="11"/>
      <c r="BN78" s="15" t="s">
        <v>580</v>
      </c>
      <c r="BO78" s="26" t="e">
        <f>IF(BN63=BN60,INDEX($AM$80:$AM$105,MATCH(BN60,$AG$80:$AG$105,0)),
INDEX($AJ$80:$AJ$105,MATCH(BN60,$AG$80:$AG$105,0))*BO65)</f>
        <v>#N/A</v>
      </c>
      <c r="BP78" s="25" t="str">
        <f ca="1">IF($A$25="mm","Pa","psi")</f>
        <v>Pa</v>
      </c>
      <c r="BQ78" s="11" t="str">
        <f t="shared" si="5"/>
        <v>N/A</v>
      </c>
      <c r="BS78" s="112"/>
      <c r="BT78" s="15"/>
      <c r="BU78" s="15"/>
      <c r="BV78" s="15"/>
      <c r="BW78" s="15"/>
      <c r="BX78" s="135" t="str">
        <f>_xlfn.CONCAT("Number of attachments per module",IF(BY77="Shear"," (2x if double shear):",":"))</f>
        <v>Number of attachments per module:</v>
      </c>
      <c r="BY78" s="79"/>
      <c r="BZ78" s="25" t="str">
        <f ca="1">IF($A$25="mm","mm","in")</f>
        <v>mm</v>
      </c>
      <c r="CA78" s="11" t="str">
        <f>IF(BY78="","BLANK","EQ")</f>
        <v>BLANK</v>
      </c>
      <c r="CC78" s="562" t="s">
        <v>546</v>
      </c>
      <c r="CD78" s="562"/>
      <c r="CE78" s="562"/>
      <c r="CF78" s="561" t="s">
        <v>546</v>
      </c>
      <c r="CG78" s="562"/>
      <c r="CH78" s="563"/>
      <c r="CI78" s="561" t="s">
        <v>546</v>
      </c>
      <c r="CJ78" s="562"/>
      <c r="CK78" s="563"/>
      <c r="CQ78" s="12" t="s">
        <v>612</v>
      </c>
    </row>
    <row r="79" spans="1:99" ht="15" customHeight="1" x14ac:dyDescent="0.25">
      <c r="K79" s="151" t="s">
        <v>611</v>
      </c>
      <c r="L79" s="150"/>
      <c r="M79" s="150"/>
      <c r="N79" s="150"/>
      <c r="O79" s="150"/>
      <c r="P79" s="150"/>
      <c r="Q79" s="150"/>
      <c r="R79" s="150"/>
      <c r="S79" s="150"/>
      <c r="T79" s="149"/>
      <c r="U79" s="11"/>
      <c r="V79" s="15"/>
      <c r="W79" s="15"/>
      <c r="X79" s="15"/>
      <c r="Y79" s="15"/>
      <c r="Z79" s="15" t="s">
        <v>610</v>
      </c>
      <c r="AA79" s="167"/>
      <c r="AC79" s="11" t="str">
        <f>IF(AA79="","BLANK","EQ")</f>
        <v>BLANK</v>
      </c>
      <c r="AE79" s="458" t="s">
        <v>1498</v>
      </c>
      <c r="AF79" s="35"/>
      <c r="AG79" s="458" t="s">
        <v>1499</v>
      </c>
      <c r="AI79" s="458" t="s">
        <v>1500</v>
      </c>
      <c r="AJ79" s="458" t="s">
        <v>1501</v>
      </c>
      <c r="AK79" s="12" t="s">
        <v>1528</v>
      </c>
      <c r="AL79" s="458" t="str">
        <f ca="1">_xlfn.CONCAT("E ",IF($A$25="mm","(Pa)","(psi)"))</f>
        <v>E (Pa)</v>
      </c>
      <c r="AM79" s="458" t="str">
        <f ca="1">_xlfn.CONCAT("Sy ",IF($A$25="mm","(Pa)","(psi)"))</f>
        <v>Sy (Pa)</v>
      </c>
      <c r="AP79" s="11"/>
      <c r="AQ79" s="11"/>
      <c r="AR79" s="11"/>
      <c r="AS79" s="11"/>
      <c r="AT79" s="15" t="s">
        <v>1550</v>
      </c>
      <c r="AU79" s="26">
        <f ca="1">40*IF($A$25="mm",9.81,1)*$AA$83*AA81*AU69</f>
        <v>0</v>
      </c>
      <c r="AV79" s="25" t="str">
        <f ca="1">IF($A$25="mm","N","lbs")</f>
        <v>N</v>
      </c>
      <c r="AW79" s="11" t="str">
        <f>IF(AW$73="N/A","N/A",IF(AU79=0,"BLANK","EQ"))</f>
        <v>N/A</v>
      </c>
      <c r="AX79" s="11"/>
      <c r="AY79" s="12" t="s">
        <v>602</v>
      </c>
      <c r="AZ79" s="11"/>
      <c r="BA79" s="11"/>
      <c r="BB79" s="11"/>
      <c r="BC79" s="11"/>
      <c r="BD79" s="15" t="s">
        <v>601</v>
      </c>
      <c r="BE79" s="26">
        <f ca="1">40*IF($A$25="mm",9.81,1)*$AA$83*AA80*BE69</f>
        <v>0</v>
      </c>
      <c r="BF79" s="25" t="str">
        <f ca="1">IF($A$25="mm","N","lbs")</f>
        <v>N</v>
      </c>
      <c r="BG79" s="11" t="str">
        <f>IF(BG$73="N/A","N/A",IF(BE79=0,"BLANK","EQ"))</f>
        <v>N/A</v>
      </c>
      <c r="BH79" s="11"/>
      <c r="BI79" s="12" t="s">
        <v>639</v>
      </c>
      <c r="BJ79" s="11"/>
      <c r="BK79" s="11"/>
      <c r="BL79" s="11"/>
      <c r="BM79" s="11"/>
      <c r="BN79" s="15" t="s">
        <v>638</v>
      </c>
      <c r="BO79" s="26">
        <f ca="1">20*IF($A$25="mm",9.81,1)*$AA$83*AA79*BO69</f>
        <v>0</v>
      </c>
      <c r="BP79" s="25" t="str">
        <f ca="1">IF($A$25="mm","N","lbs")</f>
        <v>N</v>
      </c>
      <c r="BQ79" s="11" t="str">
        <f>IF(BQ$73="N/A","N/A",IF(BO79=0,"BLANK","EQ"))</f>
        <v>N/A</v>
      </c>
      <c r="BS79" s="47"/>
      <c r="BT79" s="15"/>
      <c r="BU79" s="15"/>
      <c r="BV79" s="15"/>
      <c r="BW79" s="15"/>
      <c r="BX79" s="135" t="s">
        <v>609</v>
      </c>
      <c r="BY79" s="79"/>
      <c r="BZ79" s="25" t="str">
        <f ca="1">IF($A$25="mm","mm","in")</f>
        <v>mm</v>
      </c>
      <c r="CA79" s="11" t="str">
        <f>IF(BY79="","BLANK","EQ")</f>
        <v>BLANK</v>
      </c>
      <c r="CC79" s="11" t="s">
        <v>545</v>
      </c>
      <c r="CD79" s="11">
        <f ca="1">IF($A$25="mm",CI70/1000,CI70)</f>
        <v>0</v>
      </c>
      <c r="CE79" s="25" t="str">
        <f ca="1">IF($A$25="mm","m","in")</f>
        <v>m</v>
      </c>
      <c r="CF79" s="127" t="s">
        <v>544</v>
      </c>
      <c r="CG79" s="119" t="e">
        <f ca="1">CD79*CD80</f>
        <v>#VALUE!</v>
      </c>
      <c r="CH79" s="50" t="str">
        <f ca="1">IF($A$25="mm","m^2","in^2")</f>
        <v>m^2</v>
      </c>
      <c r="CI79" s="127" t="s">
        <v>543</v>
      </c>
      <c r="CJ79" s="119" t="e">
        <f ca="1">(CD79*CD80^3)/12</f>
        <v>#VALUE!</v>
      </c>
      <c r="CK79" s="50" t="str">
        <f ca="1">IF($A$25="mm","m^4","in^4")</f>
        <v>m^4</v>
      </c>
      <c r="CM79" s="35"/>
      <c r="CN79" s="112"/>
      <c r="CO79" s="15"/>
      <c r="CP79" s="15"/>
      <c r="CQ79" s="15"/>
      <c r="CR79" s="104"/>
      <c r="CS79" s="26"/>
      <c r="CT79" s="134"/>
      <c r="CU79" s="11"/>
    </row>
    <row r="80" spans="1:99" ht="15" customHeight="1" x14ac:dyDescent="0.25">
      <c r="K80" s="148" t="s">
        <v>608</v>
      </c>
      <c r="L80" s="147"/>
      <c r="M80" s="147"/>
      <c r="N80" s="147"/>
      <c r="O80" s="147"/>
      <c r="P80" s="147"/>
      <c r="Q80" s="147"/>
      <c r="R80" s="147"/>
      <c r="S80" s="147"/>
      <c r="T80" s="146"/>
      <c r="V80" s="15"/>
      <c r="W80" s="15"/>
      <c r="X80" s="15"/>
      <c r="Y80" s="15"/>
      <c r="Z80" s="15" t="s">
        <v>607</v>
      </c>
      <c r="AA80" s="81"/>
      <c r="AC80" s="11" t="str">
        <f>IF(AA80="","BLANK","EQ")</f>
        <v>BLANK</v>
      </c>
      <c r="AE80" s="468" t="s">
        <v>1061</v>
      </c>
      <c r="AF80" s="41"/>
      <c r="AG80" s="468" t="str">
        <f t="shared" ref="AG80:AG87" si="6">E3</f>
        <v>Steel Unwelded</v>
      </c>
      <c r="AH80" s="41"/>
      <c r="AI80" s="469">
        <v>1</v>
      </c>
      <c r="AJ80" s="469">
        <v>1</v>
      </c>
      <c r="AK80" s="469">
        <v>1</v>
      </c>
      <c r="AL80" s="470">
        <f t="shared" ref="AL80:AL87" ca="1" si="7">G3</f>
        <v>200000000000</v>
      </c>
      <c r="AM80" s="470">
        <f t="shared" ref="AM80:AM87" ca="1" si="8">L3</f>
        <v>305000000</v>
      </c>
      <c r="AP80" s="11"/>
      <c r="AQ80" s="11"/>
      <c r="AR80" s="11"/>
      <c r="AS80" s="11"/>
      <c r="AT80" s="15" t="e">
        <f>IF(AU74*0.5*SQRT(AU75/AU76)&lt;SQRT((2*AU77*PI()^2)/AU78),
"No. columns * A * ( Sy-(A/EI) * (Sy*0.5*L/2pi)^2) (Johnson):",
"No. columns * pi^2 * EI / (0.5L)^2 (Euler):")</f>
        <v>#DIV/0!</v>
      </c>
      <c r="AU80" s="26" t="e">
        <f ca="1">IF(AU74*0.5*SQRT(AU75/AU76)&lt;SQRT((2*AU77*PI()^2)/AU78),
AU73*AU75*(AU78-(AU75/(AU77*AU76))*((AU78*0.5*AU74)/(2*PI()))^2),
AU73*(PI()^2)*AU77*AU76/((0.5*AU74)^2))*IF($A$25="mm",1/10^6,1)</f>
        <v>#DIV/0!</v>
      </c>
      <c r="AV80" s="117">
        <f ca="1">IF(AU79=0,0,AU80/AU79)</f>
        <v>0</v>
      </c>
      <c r="AW80" s="11" t="str">
        <f>IF(AW$73="N/A","N/A",IF(AV80=0,"BLANK",IF(AV80&lt;1,"CHECK","EQ")))</f>
        <v>N/A</v>
      </c>
      <c r="AX80" s="11"/>
      <c r="AY80" s="12"/>
      <c r="AZ80" s="11"/>
      <c r="BA80" s="11"/>
      <c r="BB80" s="11"/>
      <c r="BC80" s="11"/>
      <c r="BD80" s="15" t="e">
        <f>IF(BE74*0.5*SQRT(BE75/BE76)&lt;SQRT((2*BE77*PI()^2)/BE78),
"No. columns * A * ( Sy-(A/EI) * (Sy*0.5*L/2pi)^2) (Johnson):",
"No. columns * pi^2 * EI / (0.5L)^2 (Euler):")</f>
        <v>#DIV/0!</v>
      </c>
      <c r="BE80" s="26" t="e">
        <f ca="1">IF(BE74*0.5*SQRT(BE75/BE76)&lt;SQRT((2*BE77*PI()^2)/BE78),
BE73*BE75*(BE78-(BE75/(BE77*BE76))*((BE78*0.5*BE74)/(2*PI()))^2),
BE73*(PI()^2)*BE77*BE76/((0.5*BE74)^2))*IF($A$25="mm",1/10^6,1)</f>
        <v>#DIV/0!</v>
      </c>
      <c r="BF80" s="117">
        <f ca="1">IF(BE79=0,0,BE80/BE79)</f>
        <v>0</v>
      </c>
      <c r="BG80" s="11" t="str">
        <f>IF(BG$73="N/A","N/A",IF(BF80=0,"BLANK",IF(BF80&lt;1,"CHECK","EQ")))</f>
        <v>N/A</v>
      </c>
      <c r="BH80" s="11"/>
      <c r="BI80" s="12"/>
      <c r="BJ80" s="11"/>
      <c r="BK80" s="11"/>
      <c r="BL80" s="11"/>
      <c r="BM80" s="11"/>
      <c r="BN80" s="15" t="e">
        <f>IF(BO74*0.5*SQRT(BO75/BO76)&lt;SQRT((2*BO77*PI()^2)/BO78),
"No. columns * A * ( Sy-(A/EI) * (Sy*0.5*L/2pi)^2) (Johnson):",
"No. columns * pi^2 * EI / (0.5L)^2 (Euler):")</f>
        <v>#DIV/0!</v>
      </c>
      <c r="BO80" s="26" t="e">
        <f ca="1">IF(BO74*0.5*SQRT(BO75/BO76)&lt;SQRT((2*BO77*PI()^2)/BO78),
BO73*BO75*(BO78-(BO75/(BO77*BO76))*((BO78*0.5*BO74)/(2*PI()))^2),
BO73*(PI()^2)*BO77*BO76/((0.5*BO74)^2))*IF($A$25="mm",1/10^6,1)</f>
        <v>#DIV/0!</v>
      </c>
      <c r="BP80" s="117">
        <f ca="1">IF(BO79=0,0,BO80/BO79)</f>
        <v>0</v>
      </c>
      <c r="BQ80" s="11" t="str">
        <f>IF(BQ$73="N/A","N/A",IF(BP80=0,"BLANK",IF(BP80&lt;1,"CHECK","EQ")))</f>
        <v>N/A</v>
      </c>
      <c r="BS80" s="37"/>
      <c r="BT80" s="15" t="s">
        <v>606</v>
      </c>
      <c r="BU80" s="527"/>
      <c r="BV80" s="560"/>
      <c r="BW80" s="528"/>
      <c r="BX80" s="137" t="s">
        <v>605</v>
      </c>
      <c r="BY80" s="82"/>
      <c r="BZ80" s="25" t="str">
        <f ca="1">IF($A$25="mm","Pa","psi")</f>
        <v>Pa</v>
      </c>
      <c r="CA80" s="11" t="str">
        <f>IF(OR(BU80="",BY80=""),"BLANK","EQ")</f>
        <v>BLANK</v>
      </c>
      <c r="CC80" s="22" t="s">
        <v>542</v>
      </c>
      <c r="CD80" s="11" t="e">
        <f ca="1">IF($A$25="mm",CI76/1000,CI76)</f>
        <v>#VALUE!</v>
      </c>
      <c r="CE80" s="25" t="str">
        <f ca="1">IF($A$25="mm","m","in")</f>
        <v>m</v>
      </c>
      <c r="CF80" s="127" t="s">
        <v>541</v>
      </c>
      <c r="CG80" s="119" t="e">
        <f ca="1">CD82*CD83</f>
        <v>#VALUE!</v>
      </c>
      <c r="CH80" s="50" t="str">
        <f ca="1">IF($A$25="mm","m^2","in^2")</f>
        <v>m^2</v>
      </c>
      <c r="CI80" s="127" t="s">
        <v>540</v>
      </c>
      <c r="CJ80" s="119" t="e">
        <f ca="1">(CD82*CD83^3)/12</f>
        <v>#VALUE!</v>
      </c>
      <c r="CK80" s="50" t="str">
        <f ca="1">IF($A$25="mm","m^4","in^4")</f>
        <v>m^4</v>
      </c>
      <c r="CM80" s="25" t="s">
        <v>669</v>
      </c>
      <c r="CN80" s="112"/>
      <c r="CO80" s="15"/>
      <c r="CP80" s="15"/>
      <c r="CQ80" s="15"/>
      <c r="CR80" s="104"/>
      <c r="CS80" s="26"/>
      <c r="CT80" s="134"/>
      <c r="CU80" s="11"/>
    </row>
    <row r="81" spans="11:89" ht="15" customHeight="1" x14ac:dyDescent="0.25">
      <c r="K81" s="145" t="s">
        <v>604</v>
      </c>
      <c r="L81" s="41"/>
      <c r="M81" s="41"/>
      <c r="N81" s="41"/>
      <c r="O81" s="41"/>
      <c r="P81" s="41"/>
      <c r="Q81" s="41"/>
      <c r="R81" s="41"/>
      <c r="S81" s="41"/>
      <c r="T81" s="144"/>
      <c r="U81" s="12"/>
      <c r="V81" s="15"/>
      <c r="W81" s="15"/>
      <c r="X81" s="15"/>
      <c r="Y81" s="15"/>
      <c r="Z81" s="15" t="s">
        <v>603</v>
      </c>
      <c r="AA81" s="16"/>
      <c r="AC81" s="11" t="str">
        <f>IF(AA81="","BLANK","EQ")</f>
        <v>BLANK</v>
      </c>
      <c r="AE81" s="468" t="s">
        <v>1061</v>
      </c>
      <c r="AF81" s="41"/>
      <c r="AG81" s="468" t="str">
        <f t="shared" si="6"/>
        <v>Steel Welded</v>
      </c>
      <c r="AH81" s="41"/>
      <c r="AI81" s="469">
        <v>1</v>
      </c>
      <c r="AJ81" s="469">
        <v>1</v>
      </c>
      <c r="AK81" s="469">
        <v>1</v>
      </c>
      <c r="AL81" s="470">
        <f t="shared" ca="1" si="7"/>
        <v>200000000000</v>
      </c>
      <c r="AM81" s="470">
        <f t="shared" ca="1" si="8"/>
        <v>250684931.50684932</v>
      </c>
      <c r="AT81" s="15"/>
      <c r="AU81" s="11"/>
      <c r="AW81" s="11"/>
      <c r="AX81" s="11"/>
      <c r="AY81" s="11"/>
      <c r="AZ81" s="11"/>
      <c r="BA81" s="11"/>
      <c r="BB81" s="11"/>
      <c r="BC81" s="11"/>
      <c r="BD81" s="11"/>
      <c r="BE81" s="11"/>
      <c r="BF81" s="11"/>
      <c r="BG81" s="11"/>
      <c r="BH81" s="11"/>
      <c r="BI81" s="11"/>
      <c r="BJ81" s="11"/>
      <c r="BK81" s="11"/>
      <c r="BL81" s="11"/>
      <c r="BM81" s="11"/>
      <c r="BN81" s="11"/>
      <c r="BO81" s="11"/>
      <c r="BP81" s="11"/>
      <c r="BQ81" s="11"/>
      <c r="BS81" s="37"/>
      <c r="BT81" s="112"/>
      <c r="BU81" s="112"/>
      <c r="BV81" s="112"/>
      <c r="BW81" s="112"/>
      <c r="BX81" s="137" t="str">
        <f>_xlfn.CONCAT(BX76," acceleration ",IF(BX76="Vertical",20,40),"*mass:")</f>
        <v xml:space="preserve"> acceleration 40*mass:</v>
      </c>
      <c r="BY81" s="119">
        <f ca="1">IF(BX76="Vertical",20,40)*AA83*IF($A$25="mm",9.81,1)</f>
        <v>0</v>
      </c>
      <c r="BZ81" s="25" t="str">
        <f ca="1">IF(BY80="Welded","%",IF($A$25="mm","N","lbs"))</f>
        <v>N</v>
      </c>
      <c r="CA81" s="116" t="s">
        <v>48</v>
      </c>
      <c r="CC81" s="22" t="s">
        <v>539</v>
      </c>
      <c r="CD81" s="11">
        <f ca="1">IF($A$25="mm",CI74/1000,CI74)</f>
        <v>0</v>
      </c>
      <c r="CE81" s="25" t="str">
        <f ca="1">IF($A$25="mm","m","in")</f>
        <v>m</v>
      </c>
      <c r="CF81" s="127" t="s">
        <v>538</v>
      </c>
      <c r="CG81" s="122" t="e">
        <f ca="1">CD80/2</f>
        <v>#VALUE!</v>
      </c>
      <c r="CH81" s="50" t="str">
        <f ca="1">IF($A$25="mm","m","in")</f>
        <v>m</v>
      </c>
      <c r="CI81" s="127" t="s">
        <v>537</v>
      </c>
      <c r="CJ81" s="119" t="e">
        <f ca="1">IF(CG83="","",CJ79+(CG79*(CG83-CG81)^2))</f>
        <v>#VALUE!</v>
      </c>
      <c r="CK81" s="50" t="str">
        <f ca="1">IF($A$25="mm","m^4","in^4")</f>
        <v>m^4</v>
      </c>
    </row>
    <row r="82" spans="11:89" ht="15" customHeight="1" x14ac:dyDescent="0.25">
      <c r="K82" s="145" t="s">
        <v>600</v>
      </c>
      <c r="L82" s="41"/>
      <c r="M82" s="41"/>
      <c r="N82" s="41"/>
      <c r="O82" s="41"/>
      <c r="P82" s="41"/>
      <c r="Q82" s="41"/>
      <c r="R82" s="41"/>
      <c r="S82" s="41"/>
      <c r="T82" s="144"/>
      <c r="U82" s="12"/>
      <c r="V82" s="15"/>
      <c r="W82" s="32" t="s">
        <v>599</v>
      </c>
      <c r="X82" s="11">
        <f>AA73*AA74</f>
        <v>0</v>
      </c>
      <c r="Y82" s="15"/>
      <c r="Z82" s="32" t="s">
        <v>598</v>
      </c>
      <c r="AA82" s="11">
        <f>AA79*AA80*AA81</f>
        <v>0</v>
      </c>
      <c r="AC82" s="11" t="str">
        <f>IF(X82=AA82,"EQ",IF(OR(X82=0,AA82=0),"BLANK","CHECK"))</f>
        <v>EQ</v>
      </c>
      <c r="AE82" s="468" t="s">
        <v>1529</v>
      </c>
      <c r="AF82" s="41"/>
      <c r="AG82" s="468" t="str">
        <f t="shared" si="6"/>
        <v>6061-T6 Unwelded</v>
      </c>
      <c r="AH82" s="41"/>
      <c r="AI82" s="469">
        <v>1</v>
      </c>
      <c r="AJ82" s="469">
        <v>1</v>
      </c>
      <c r="AK82" s="469">
        <v>1</v>
      </c>
      <c r="AL82" s="470">
        <f t="shared" ca="1" si="7"/>
        <v>69000000000</v>
      </c>
      <c r="AM82" s="470">
        <f t="shared" ca="1" si="8"/>
        <v>240000000</v>
      </c>
      <c r="AX82" s="11"/>
      <c r="AY82" s="11"/>
      <c r="AZ82" s="11"/>
      <c r="BA82" s="11"/>
      <c r="BB82" s="11"/>
      <c r="BC82" s="11"/>
      <c r="BD82" s="11"/>
      <c r="BE82" s="11"/>
      <c r="BF82" s="11"/>
      <c r="BG82" s="11"/>
      <c r="BH82" s="11"/>
      <c r="BI82" s="11"/>
      <c r="BJ82" s="11"/>
      <c r="BK82" s="11"/>
      <c r="BL82" s="11"/>
      <c r="BM82" s="11"/>
      <c r="BN82" s="11"/>
      <c r="BO82" s="11"/>
      <c r="BP82" s="11"/>
      <c r="BQ82" s="11"/>
      <c r="BS82" s="12"/>
      <c r="BT82" s="15"/>
      <c r="BU82" s="15"/>
      <c r="BV82" s="15"/>
      <c r="BW82" s="15"/>
      <c r="BX82" s="137" t="str">
        <f>IF(BY77="Shear",
_xlfn.CONCAT("Fastener shear ","No.Fasteners*","0.577*UTS*pi*r^2",":"),
_xlfn.CONCAT("Fastener tensile ","No.Fasteners*","UTS*pi*r^2",":"))</f>
        <v>Fastener tensile No.Fasteners*UTS*pi*r^2:</v>
      </c>
      <c r="BY82" s="119">
        <f ca="1">BY78*IF(BY77="Shear",0.577,1)*(BY80*PI()*(BY79/2)^2)*IF($A$25="mm",1/10^6,1)</f>
        <v>0</v>
      </c>
      <c r="BZ82" s="115" t="e">
        <f ca="1">BY82/BY$81</f>
        <v>#DIV/0!</v>
      </c>
      <c r="CA82" s="116" t="e">
        <f ca="1">IF(BZ82&gt;=1,"EQ",IF(BZ82&gt;=0.95,"CHECK","REJECT"))</f>
        <v>#DIV/0!</v>
      </c>
      <c r="CC82" s="11" t="s">
        <v>536</v>
      </c>
      <c r="CD82" s="11">
        <f ca="1">IF($A$25="mm",CI70/1000,CI70)</f>
        <v>0</v>
      </c>
      <c r="CE82" s="25" t="str">
        <f ca="1">IF($A$25="mm","m","in")</f>
        <v>m</v>
      </c>
      <c r="CF82" s="127" t="s">
        <v>535</v>
      </c>
      <c r="CG82" s="122" t="e">
        <f ca="1">(CD81-0.5*CD83)</f>
        <v>#VALUE!</v>
      </c>
      <c r="CH82" s="50" t="str">
        <f ca="1">IF($A$25="mm","m","in")</f>
        <v>m</v>
      </c>
      <c r="CI82" s="127" t="s">
        <v>534</v>
      </c>
      <c r="CJ82" s="119" t="e">
        <f ca="1">IF(CG83="","",CJ80+(CG80*(CG83-CG82)^2))</f>
        <v>#VALUE!</v>
      </c>
      <c r="CK82" s="50" t="str">
        <f ca="1">IF($A$25="mm","m^4","in^4")</f>
        <v>m^4</v>
      </c>
    </row>
    <row r="83" spans="11:89" ht="15" customHeight="1" x14ac:dyDescent="0.25">
      <c r="K83" s="145" t="s">
        <v>597</v>
      </c>
      <c r="L83" s="41"/>
      <c r="M83" s="41"/>
      <c r="N83" s="41"/>
      <c r="O83" s="41"/>
      <c r="P83" s="41"/>
      <c r="Q83" s="41"/>
      <c r="R83" s="41"/>
      <c r="S83" s="41"/>
      <c r="T83" s="144"/>
      <c r="U83" s="12" t="s">
        <v>596</v>
      </c>
      <c r="V83" s="15"/>
      <c r="W83" s="15"/>
      <c r="X83" s="15"/>
      <c r="Y83" s="15"/>
      <c r="Z83" s="15" t="s">
        <v>595</v>
      </c>
      <c r="AA83" s="16"/>
      <c r="AB83" s="25" t="str">
        <f ca="1">IF($A$25="mm","kg","lbs")</f>
        <v>kg</v>
      </c>
      <c r="AC83" s="11" t="str">
        <f>IF(AA83="","BLANK",IF($A$25="mm",IF(AA83&gt;12,"REJECT","EQ"),IF(AA83&gt;26.4,"REJECT","EQ")))</f>
        <v>BLANK</v>
      </c>
      <c r="AE83" s="468" t="s">
        <v>1529</v>
      </c>
      <c r="AF83" s="41"/>
      <c r="AG83" s="468" t="str">
        <f t="shared" si="6"/>
        <v>6061-T6 Welded</v>
      </c>
      <c r="AH83" s="41"/>
      <c r="AI83" s="469">
        <v>1</v>
      </c>
      <c r="AJ83" s="469">
        <v>1</v>
      </c>
      <c r="AK83" s="469">
        <v>1</v>
      </c>
      <c r="AL83" s="470">
        <f t="shared" ca="1" si="7"/>
        <v>69000000000</v>
      </c>
      <c r="AM83" s="470">
        <f t="shared" ca="1" si="8"/>
        <v>105000000</v>
      </c>
      <c r="AX83" s="11"/>
      <c r="AY83" s="11"/>
      <c r="AZ83" s="11"/>
      <c r="BA83" s="11"/>
      <c r="BB83" s="11"/>
      <c r="BC83" s="11"/>
      <c r="BD83" s="11"/>
      <c r="BE83" s="11"/>
      <c r="BF83" s="11"/>
      <c r="BG83" s="11"/>
      <c r="BH83" s="11"/>
      <c r="BI83" s="11"/>
      <c r="BJ83" s="11"/>
      <c r="BK83" s="11"/>
      <c r="BL83" s="11"/>
      <c r="BM83" s="11"/>
      <c r="BN83" s="11"/>
      <c r="BO83" s="11"/>
      <c r="BP83" s="11"/>
      <c r="BQ83" s="11"/>
      <c r="BS83" s="12"/>
      <c r="BT83" s="15"/>
      <c r="BU83" s="15"/>
      <c r="BV83" s="15"/>
      <c r="BW83" s="15"/>
      <c r="BX83" s="137" t="str">
        <f>_xlfn.CONCAT("Module ",
IF(BY77="Shear","tearout","pullout")," thickness or thread depth at attachment:")</f>
        <v>Module pullout thickness or thread depth at attachment:</v>
      </c>
      <c r="BY83" s="16"/>
      <c r="BZ83" s="25" t="str">
        <f ca="1">IF($A$25="mm","mm","in")</f>
        <v>mm</v>
      </c>
      <c r="CA83" s="11" t="str">
        <f>IF(BY83="","BLANK","EQ")</f>
        <v>BLANK</v>
      </c>
      <c r="CC83" s="11" t="s">
        <v>533</v>
      </c>
      <c r="CD83" s="11" t="e">
        <f ca="1">IF($A$25="mm",CI77/1000,CI77)</f>
        <v>#VALUE!</v>
      </c>
      <c r="CE83" s="25" t="str">
        <f ca="1">IF($A$25="mm","m","in")</f>
        <v>m</v>
      </c>
      <c r="CF83" s="127" t="s">
        <v>532</v>
      </c>
      <c r="CG83" s="122">
        <f ca="1">IF(OR(CI70="",CI76="",CI77=""),0,(CG79*CG81+CG80*CG82)/(CG79+CG80))</f>
        <v>0</v>
      </c>
      <c r="CH83" s="50" t="str">
        <f ca="1">IF($A$25="mm","m","in")</f>
        <v>m</v>
      </c>
      <c r="CI83" s="127" t="s">
        <v>531</v>
      </c>
      <c r="CJ83" s="119" t="e">
        <f ca="1">IF(CG83="",0,CJ81+CJ82)</f>
        <v>#VALUE!</v>
      </c>
      <c r="CK83" s="50" t="str">
        <f ca="1">IF($A$25="mm","m^4","in^4")</f>
        <v>m^4</v>
      </c>
    </row>
    <row r="84" spans="11:89" ht="15" customHeight="1" x14ac:dyDescent="0.25">
      <c r="K84" s="145" t="s">
        <v>594</v>
      </c>
      <c r="L84" s="41"/>
      <c r="M84" s="41"/>
      <c r="N84" s="41"/>
      <c r="O84" s="41"/>
      <c r="P84" s="41"/>
      <c r="Q84" s="41"/>
      <c r="R84" s="41"/>
      <c r="S84" s="41"/>
      <c r="T84" s="144"/>
      <c r="U84" s="35"/>
      <c r="V84" s="12"/>
      <c r="W84" s="12"/>
      <c r="X84" s="12"/>
      <c r="Z84" s="12"/>
      <c r="AA84" s="12"/>
      <c r="AB84" s="15"/>
      <c r="AC84" s="11"/>
      <c r="AE84" s="468" t="s">
        <v>1529</v>
      </c>
      <c r="AF84" s="41"/>
      <c r="AG84" s="468" t="str">
        <f t="shared" si="6"/>
        <v>5052-H32 Unwelded</v>
      </c>
      <c r="AH84" s="41"/>
      <c r="AI84" s="469">
        <v>1</v>
      </c>
      <c r="AJ84" s="469">
        <v>1</v>
      </c>
      <c r="AK84" s="469">
        <v>1</v>
      </c>
      <c r="AL84" s="470">
        <f t="shared" ca="1" si="7"/>
        <v>70300000000</v>
      </c>
      <c r="AM84" s="470">
        <f t="shared" ca="1" si="8"/>
        <v>160000000</v>
      </c>
      <c r="AX84" s="11"/>
      <c r="AY84" s="11"/>
      <c r="AZ84" s="11"/>
      <c r="BA84" s="11"/>
      <c r="BB84" s="11"/>
      <c r="BC84" s="11"/>
      <c r="BD84" s="11"/>
      <c r="BE84" s="11"/>
      <c r="BF84" s="11"/>
      <c r="BG84" s="11"/>
      <c r="BH84" s="11"/>
      <c r="BI84" s="11"/>
      <c r="BJ84" s="11"/>
      <c r="BK84" s="11"/>
      <c r="BL84" s="11"/>
      <c r="BM84" s="11"/>
      <c r="BN84" s="11"/>
      <c r="BO84" s="11"/>
      <c r="BP84" s="11"/>
      <c r="BQ84" s="11"/>
      <c r="BS84" s="12"/>
      <c r="BT84" s="15"/>
      <c r="BU84" s="15"/>
      <c r="BV84" s="15"/>
      <c r="BW84" s="15"/>
      <c r="BX84" s="137" t="str">
        <f>IF(BY77="Shear","--Tearout--Min fastener spacing, edge, or thinner material dist:","--Pullout--Attachment perimeter or thread circumference:")</f>
        <v>--Pullout--Attachment perimeter or thread circumference:</v>
      </c>
      <c r="BY84" s="16"/>
      <c r="BZ84" s="25" t="str">
        <f ca="1">IF($A$25="mm","mm","in")</f>
        <v>mm</v>
      </c>
      <c r="CA84" s="11" t="str">
        <f>IF(BY84="","BLANK","EQ")</f>
        <v>BLANK</v>
      </c>
      <c r="CC84" s="11"/>
      <c r="CD84" s="11"/>
      <c r="CF84" s="32"/>
      <c r="CG84" s="567" t="s">
        <v>530</v>
      </c>
      <c r="CH84" s="567"/>
      <c r="CI84" s="512">
        <f>CH71</f>
        <v>0</v>
      </c>
      <c r="CJ84" s="512"/>
    </row>
    <row r="85" spans="11:89" ht="15" customHeight="1" x14ac:dyDescent="0.25">
      <c r="K85" s="143" t="s">
        <v>593</v>
      </c>
      <c r="L85" s="142"/>
      <c r="M85" s="142"/>
      <c r="N85" s="142"/>
      <c r="O85" s="142"/>
      <c r="P85" s="142"/>
      <c r="Q85" s="142"/>
      <c r="R85" s="142"/>
      <c r="S85" s="142"/>
      <c r="T85" s="141"/>
      <c r="U85" s="35"/>
      <c r="V85" s="12"/>
      <c r="W85" s="12"/>
      <c r="X85" s="12"/>
      <c r="Z85" s="12"/>
      <c r="AA85" s="12"/>
      <c r="AB85" s="15"/>
      <c r="AC85" s="11"/>
      <c r="AE85" s="468" t="s">
        <v>1529</v>
      </c>
      <c r="AF85" s="41"/>
      <c r="AG85" s="468" t="str">
        <f t="shared" si="6"/>
        <v>5052-H32 Welded</v>
      </c>
      <c r="AH85" s="41"/>
      <c r="AI85" s="469">
        <v>1</v>
      </c>
      <c r="AJ85" s="469">
        <v>1</v>
      </c>
      <c r="AK85" s="469">
        <v>1</v>
      </c>
      <c r="AL85" s="470">
        <f t="shared" ca="1" si="7"/>
        <v>70300000000</v>
      </c>
      <c r="AM85" s="470">
        <f t="shared" ca="1" si="8"/>
        <v>65000000</v>
      </c>
      <c r="AX85" s="11"/>
      <c r="AY85" s="11"/>
      <c r="AZ85" s="11"/>
      <c r="BA85" s="11"/>
      <c r="BB85" s="11"/>
      <c r="BC85" s="11"/>
      <c r="BD85" s="11"/>
      <c r="BE85" s="11"/>
      <c r="BF85" s="11"/>
      <c r="BG85" s="11"/>
      <c r="BH85" s="11"/>
      <c r="BI85" s="11"/>
      <c r="BJ85" s="11"/>
      <c r="BK85" s="11"/>
      <c r="BL85" s="11"/>
      <c r="BM85" s="11"/>
      <c r="BN85" s="11"/>
      <c r="BO85" s="11"/>
      <c r="BP85" s="11"/>
      <c r="BQ85" s="11"/>
      <c r="BT85" s="15" t="s">
        <v>1608</v>
      </c>
      <c r="BU85" s="527"/>
      <c r="BV85" s="560"/>
      <c r="BW85" s="528"/>
      <c r="BX85" s="137" t="s">
        <v>523</v>
      </c>
      <c r="BY85" s="82"/>
      <c r="BZ85" s="25" t="str">
        <f ca="1">IF($A$25="mm","Pa","psi")</f>
        <v>Pa</v>
      </c>
      <c r="CA85" s="11" t="str">
        <f>IF(OR(BU85="",BY85=""),"BLANK","EQ")</f>
        <v>BLANK</v>
      </c>
      <c r="CC85" s="12"/>
      <c r="CD85" s="565" t="s">
        <v>529</v>
      </c>
      <c r="CE85" s="565"/>
      <c r="CF85" s="565"/>
      <c r="CG85" s="565"/>
      <c r="CH85" s="11">
        <f ca="1">IF($A$25="mm",1.25/1000,0.049)</f>
        <v>1.25E-3</v>
      </c>
      <c r="CI85" s="11">
        <f ca="1">IF(CH71="Composite",CI76+CI77,CI74)*IF($A$25="mm",1/1000,1)</f>
        <v>0</v>
      </c>
      <c r="CJ85" s="25" t="str">
        <f ca="1">IF($A$25="mm","m","in")</f>
        <v>m</v>
      </c>
      <c r="CK85" s="11" t="str">
        <f>IF(NOT(OR(CH71="Isotropic",CH71="Composite")),"N/A","EQ")</f>
        <v>N/A</v>
      </c>
    </row>
    <row r="86" spans="11:89" ht="15" customHeight="1" x14ac:dyDescent="0.25">
      <c r="K86" s="159"/>
      <c r="U86" s="508" t="str" cm="1">
        <f t="array" ref="U86">IF(COUNTIF(AC87:AC89,"BLANK"),"BLANK",IF(OR(SUMPRODUCT(--ISERROR(AC87:AC89))&gt;0,COUNTIF(AC87:AC89,"REJECT")),"REJECT",IF(COUNTIF(AC87:AC89,"CHECK"),"CHECK","EQ")))</f>
        <v>BLANK</v>
      </c>
      <c r="V86" s="508"/>
      <c r="W86" s="508"/>
      <c r="X86" s="508"/>
      <c r="Y86" s="508"/>
      <c r="Z86" s="508"/>
      <c r="AA86" s="508"/>
      <c r="AB86" s="508"/>
      <c r="AC86" s="508"/>
      <c r="AE86" s="468" t="s">
        <v>1530</v>
      </c>
      <c r="AF86" s="41"/>
      <c r="AG86" s="468" t="str">
        <f t="shared" si="6"/>
        <v>Other Unwelded</v>
      </c>
      <c r="AH86" s="41"/>
      <c r="AI86" s="469">
        <v>1</v>
      </c>
      <c r="AJ86" s="469">
        <v>1</v>
      </c>
      <c r="AK86" s="469">
        <v>1</v>
      </c>
      <c r="AL86" s="470">
        <f t="shared" si="7"/>
        <v>0</v>
      </c>
      <c r="AM86" s="470">
        <f t="shared" si="8"/>
        <v>0</v>
      </c>
      <c r="AX86" s="11"/>
      <c r="AY86" s="11"/>
      <c r="AZ86" s="11"/>
      <c r="BA86" s="11"/>
      <c r="BB86" s="11"/>
      <c r="BC86" s="11"/>
      <c r="BD86" s="11"/>
      <c r="BE86" s="11"/>
      <c r="BF86" s="11"/>
      <c r="BG86" s="11"/>
      <c r="BH86" s="11"/>
      <c r="BI86" s="11"/>
      <c r="BJ86" s="11"/>
      <c r="BK86" s="11"/>
      <c r="BL86" s="11"/>
      <c r="BM86" s="11"/>
      <c r="BN86" s="11"/>
      <c r="BO86" s="11"/>
      <c r="BP86" s="11"/>
      <c r="BQ86" s="11"/>
      <c r="BX86" s="137" t="str">
        <f>_xlfn.CONCAT("Module ",
IF(BY77="Shear","tearout: Shear*Thickness*2*Tearout","pullout: Shear*Thickness*Pullout"),"*Number:")</f>
        <v>Module pullout: Shear*Thickness*Pullout*Number:</v>
      </c>
      <c r="BY86" s="119">
        <f ca="1">BY83*BY84*BY85*IF(BY$77="Shear",2,1)*BY$78*IF($A$25="mm",1/10^6,1)</f>
        <v>0</v>
      </c>
      <c r="BZ86" s="115" t="e">
        <f ca="1">BY86/BY$81</f>
        <v>#DIV/0!</v>
      </c>
      <c r="CA86" s="116" t="e">
        <f ca="1">IF(BZ86&gt;=1,"EQ",IF(BZ86&gt;=0.95,"CHECK","REJECT"))</f>
        <v>#DIV/0!</v>
      </c>
      <c r="CC86" s="15"/>
      <c r="CD86" s="565" t="s">
        <v>528</v>
      </c>
      <c r="CE86" s="565"/>
      <c r="CF86" s="565"/>
      <c r="CG86" s="565"/>
      <c r="CH86" s="26">
        <f ca="1">CI70*CH85/IF($A$25="mm",1000,1)</f>
        <v>0</v>
      </c>
      <c r="CI86" s="26">
        <f ca="1">CI70*IF(CH71="Composite",CG79+CG80,CI85/IF($A$25="mm",1000,1))</f>
        <v>0</v>
      </c>
      <c r="CJ86" s="25" t="str">
        <f ca="1">IF($A$25="mm","m^2","in^2")</f>
        <v>m^2</v>
      </c>
      <c r="CK86" s="11" t="str">
        <f>IF(NOT(OR(CH71="Isotropic",CH71="Composite")),"N/A","EQ")</f>
        <v>N/A</v>
      </c>
    </row>
    <row r="87" spans="11:89" ht="15" customHeight="1" x14ac:dyDescent="0.25">
      <c r="K87" s="160" t="s">
        <v>591</v>
      </c>
      <c r="L87" s="160"/>
      <c r="M87" s="160"/>
      <c r="N87" s="160"/>
      <c r="O87" s="160"/>
      <c r="P87" s="160"/>
      <c r="Q87" s="160"/>
      <c r="R87" s="160"/>
      <c r="S87" s="160"/>
      <c r="T87" s="160"/>
      <c r="U87" s="12"/>
      <c r="V87" s="15"/>
      <c r="W87" s="15"/>
      <c r="X87" s="15"/>
      <c r="Y87" s="15"/>
      <c r="Z87" s="15" t="s">
        <v>590</v>
      </c>
      <c r="AA87" s="16"/>
      <c r="AB87" s="25" t="str">
        <f ca="1">IF($A$25="mm","mm","in")</f>
        <v>mm</v>
      </c>
      <c r="AC87" s="11" t="str">
        <f>IF(AND(AA87&gt;=0,ISNUMBER(AA87)),"EQ","BLANK")</f>
        <v>BLANK</v>
      </c>
      <c r="AE87" s="468" t="s">
        <v>1530</v>
      </c>
      <c r="AF87" s="41"/>
      <c r="AG87" s="468" t="str">
        <f t="shared" si="6"/>
        <v>Other Welded</v>
      </c>
      <c r="AH87" s="41"/>
      <c r="AI87" s="469">
        <v>1</v>
      </c>
      <c r="AJ87" s="469">
        <v>1</v>
      </c>
      <c r="AK87" s="469">
        <v>1</v>
      </c>
      <c r="AL87" s="470">
        <f t="shared" si="7"/>
        <v>0</v>
      </c>
      <c r="AM87" s="470">
        <f t="shared" si="8"/>
        <v>0</v>
      </c>
      <c r="AX87" s="11"/>
      <c r="AY87" s="11"/>
      <c r="AZ87" s="11"/>
      <c r="BA87" s="11"/>
      <c r="BB87" s="11"/>
      <c r="BC87" s="11"/>
      <c r="BD87" s="11"/>
      <c r="BE87" s="11"/>
      <c r="BF87" s="11"/>
      <c r="BG87" s="11"/>
      <c r="BH87" s="11"/>
      <c r="BI87" s="11"/>
      <c r="BJ87" s="11"/>
      <c r="BK87" s="11"/>
      <c r="BL87" s="11"/>
      <c r="BM87" s="11"/>
      <c r="BN87" s="11"/>
      <c r="BO87" s="11"/>
      <c r="BP87" s="11"/>
      <c r="BQ87" s="11"/>
      <c r="BS87" s="12"/>
      <c r="BT87" s="15"/>
      <c r="BU87" s="15"/>
      <c r="BV87" s="15"/>
      <c r="BW87" s="15"/>
      <c r="BX87" s="137" t="str">
        <f>_xlfn.CONCAT("Container ",IF(BY77="Shear","tearout","pullout")," thickness or thread depth at attachment:")</f>
        <v>Container pullout thickness or thread depth at attachment:</v>
      </c>
      <c r="BY87" s="16"/>
      <c r="BZ87" s="25" t="str">
        <f ca="1">IF($A$25="mm","mm","in")</f>
        <v>mm</v>
      </c>
      <c r="CA87" s="11" t="str">
        <f>IF(BY87="","BLANK","EQ")</f>
        <v>BLANK</v>
      </c>
      <c r="CC87" s="112"/>
      <c r="CD87" s="565" t="s">
        <v>527</v>
      </c>
      <c r="CE87" s="565"/>
      <c r="CF87" s="565"/>
      <c r="CG87" s="565"/>
      <c r="CH87" s="26">
        <f ca="1">IF($A$25="mm",1/1000,1)*CI70*CH85^3/12</f>
        <v>0</v>
      </c>
      <c r="CI87" s="26">
        <f ca="1">IF(CH71="Composite",CJ83,IF($A$25="mm",1/1000,1)*CI70*CI85^3/12)</f>
        <v>0</v>
      </c>
      <c r="CJ87" s="25" t="str">
        <f ca="1">IF($A$25="mm","m^4","in^4")</f>
        <v>m^4</v>
      </c>
      <c r="CK87" s="11" t="str">
        <f>IF(NOT(OR(CH71="Isotropic",CH71="Composite")),"N/A","EQ")</f>
        <v>N/A</v>
      </c>
    </row>
    <row r="88" spans="11:89" ht="15" customHeight="1" x14ac:dyDescent="0.25">
      <c r="K88" s="159"/>
      <c r="U88" s="15"/>
      <c r="V88" s="15"/>
      <c r="W88" s="15"/>
      <c r="X88" s="15"/>
      <c r="Y88" s="15"/>
      <c r="Z88" s="135" t="s">
        <v>588</v>
      </c>
      <c r="AA88" s="81"/>
      <c r="AB88" s="25" t="str">
        <f ca="1">IF($A$25="mm","mm","in")</f>
        <v>mm</v>
      </c>
      <c r="AC88" s="11" t="str">
        <f>IF(AND(AA88&gt;=0,NOT(AA88="")),"EQ","BLANK")</f>
        <v>BLANK</v>
      </c>
      <c r="AE88" s="461" t="s">
        <v>1502</v>
      </c>
      <c r="AF88" s="35"/>
      <c r="AG88" s="461" t="s">
        <v>1503</v>
      </c>
      <c r="AI88" s="462">
        <v>0.84000000000000008</v>
      </c>
      <c r="AJ88" s="462">
        <v>0.74285714285714288</v>
      </c>
      <c r="AK88" s="53">
        <f t="shared" ref="AK88:AK102" si="9">1/(AI88*AJ88)</f>
        <v>1.6025641025641022</v>
      </c>
      <c r="AL88" s="471">
        <f ca="1">2.1*10^9*IF($A$25="mm",1,1/6894.76)</f>
        <v>2100000000</v>
      </c>
      <c r="AM88" s="471">
        <f ca="1">26*10^6*IF($A$25="mm",1,1/6894.76)</f>
        <v>26000000</v>
      </c>
      <c r="AX88" s="11"/>
      <c r="AY88" s="11"/>
      <c r="AZ88" s="11"/>
      <c r="BA88" s="11"/>
      <c r="BB88" s="11"/>
      <c r="BC88" s="11"/>
      <c r="BD88" s="11"/>
      <c r="BE88" s="11"/>
      <c r="BF88" s="11"/>
      <c r="BG88" s="11"/>
      <c r="BH88" s="11"/>
      <c r="BI88" s="11"/>
      <c r="BJ88" s="11"/>
      <c r="BK88" s="11"/>
      <c r="BL88" s="11"/>
      <c r="BM88" s="11"/>
      <c r="BN88" s="11"/>
      <c r="BO88" s="11"/>
      <c r="BP88" s="11"/>
      <c r="BQ88" s="11"/>
      <c r="BS88" s="12"/>
      <c r="BT88" s="15"/>
      <c r="BU88" s="15"/>
      <c r="BV88" s="15"/>
      <c r="BW88" s="15"/>
      <c r="BX88" s="137" t="str">
        <f>IF(BY77="Shear","--Tearout--Min fastener spacing, edge, or thinner material dist:","--Pullout--Attachment perimeter or thread circumference:")</f>
        <v>--Pullout--Attachment perimeter or thread circumference:</v>
      </c>
      <c r="BY88" s="16"/>
      <c r="BZ88" s="25" t="str">
        <f ca="1">IF($A$25="mm","mm","in")</f>
        <v>mm</v>
      </c>
      <c r="CA88" s="11" t="str">
        <f>IF(BY88="","BLANK","EQ")</f>
        <v>BLANK</v>
      </c>
      <c r="CC88" s="12" t="s">
        <v>196</v>
      </c>
      <c r="CD88" s="565" t="s">
        <v>526</v>
      </c>
      <c r="CE88" s="565"/>
      <c r="CF88" s="565"/>
      <c r="CG88" s="565"/>
      <c r="CH88" s="26">
        <f ca="1">$G$4</f>
        <v>200000000000</v>
      </c>
      <c r="CI88" s="26" t="e">
        <f>INDEX($G$3:$G$21,MATCH(CI73,$E$3:$E$21,0))</f>
        <v>#N/A</v>
      </c>
      <c r="CJ88" s="25" t="str">
        <f ca="1">IF($A$25="mm","Pa","psi")</f>
        <v>Pa</v>
      </c>
      <c r="CK88" s="11" t="str">
        <f>IF(NOT(OR(CH71="Isotropic",CH71="Composite")),"N/A",IF(CI88=0,"BLANK","EQ"))</f>
        <v>N/A</v>
      </c>
    </row>
    <row r="89" spans="11:89" ht="15" customHeight="1" x14ac:dyDescent="0.25">
      <c r="K89" s="155" t="s">
        <v>586</v>
      </c>
      <c r="L89" s="154"/>
      <c r="M89" s="154"/>
      <c r="N89" s="154"/>
      <c r="O89" s="154"/>
      <c r="P89" s="154"/>
      <c r="Q89" s="154"/>
      <c r="R89" s="154"/>
      <c r="S89" s="154"/>
      <c r="T89" s="153"/>
      <c r="U89" s="112"/>
      <c r="V89" s="15"/>
      <c r="W89" s="15"/>
      <c r="X89" s="15"/>
      <c r="Y89" s="15"/>
      <c r="Z89" s="135" t="s">
        <v>585</v>
      </c>
      <c r="AA89" s="16"/>
      <c r="AB89" s="25" t="str">
        <f ca="1">IF($A$25="mm","mm","in")</f>
        <v>mm</v>
      </c>
      <c r="AC89" s="11" t="str">
        <f>IF(AND(AA89&gt;=0,NOT(AA89="")),"EQ","BLANK")</f>
        <v>BLANK</v>
      </c>
      <c r="AE89" s="461" t="s">
        <v>1504</v>
      </c>
      <c r="AF89" s="35"/>
      <c r="AG89" s="461" t="s">
        <v>1505</v>
      </c>
      <c r="AI89" s="462">
        <v>0.84615384615384615</v>
      </c>
      <c r="AJ89" s="462">
        <v>0.74193548387096775</v>
      </c>
      <c r="AK89" s="53">
        <f t="shared" si="9"/>
        <v>1.5928853754940711</v>
      </c>
      <c r="AL89" s="471">
        <f ca="1">2.2*10^9*IF($A$25="mm",1,1/6894.76)</f>
        <v>2200000000</v>
      </c>
      <c r="AM89" s="471">
        <f ca="1">46*10^6*IF($A$25="mm",1,1/6894.76)</f>
        <v>46000000</v>
      </c>
      <c r="AX89" s="11"/>
      <c r="AY89" s="11"/>
      <c r="AZ89" s="11"/>
      <c r="BA89" s="11"/>
      <c r="BB89" s="11"/>
      <c r="BC89" s="11"/>
      <c r="BD89" s="11"/>
      <c r="BE89" s="11"/>
      <c r="BF89" s="11"/>
      <c r="BG89" s="11"/>
      <c r="BH89" s="11"/>
      <c r="BI89" s="11"/>
      <c r="BJ89" s="11"/>
      <c r="BK89" s="11"/>
      <c r="BL89" s="11"/>
      <c r="BM89" s="11"/>
      <c r="BN89" s="11"/>
      <c r="BO89" s="11"/>
      <c r="BP89" s="11"/>
      <c r="BQ89" s="11"/>
      <c r="BT89" s="15" t="s">
        <v>583</v>
      </c>
      <c r="BU89" s="527"/>
      <c r="BV89" s="560"/>
      <c r="BW89" s="528"/>
      <c r="BX89" s="137" t="s">
        <v>523</v>
      </c>
      <c r="BY89" s="82"/>
      <c r="BZ89" s="25" t="str">
        <f ca="1">IF($A$25="mm","Pa","psi")</f>
        <v>Pa</v>
      </c>
      <c r="CA89" s="11" t="str">
        <f>IF(OR(BU89="",BY89=""),"BLANK","EQ")</f>
        <v>BLANK</v>
      </c>
      <c r="CC89" s="565" t="s">
        <v>524</v>
      </c>
      <c r="CD89" s="565"/>
      <c r="CE89" s="565"/>
      <c r="CF89" s="565"/>
      <c r="CG89" s="565"/>
      <c r="CH89" s="26">
        <f ca="1">$I$4</f>
        <v>300000000</v>
      </c>
      <c r="CI89" s="26" t="e">
        <f>INDEX($I$3:$I$21,MATCH(CI73,$E$3:$E$21,0))</f>
        <v>#N/A</v>
      </c>
      <c r="CJ89" s="84" t="e">
        <f>IF(OR(CI89=0,CI89=""),0,CI89/CH89)</f>
        <v>#N/A</v>
      </c>
      <c r="CK89" s="11" t="str">
        <f>IF(NOT(OR(CH71="Isotropic",CH71="Composite")),"N/A",IF(OR(CI89="",CI89=0),"BLANK",IF(CI89&gt;=1,"EQ",IF(CI89&gt;=0.95,"CHECK","REJECT"))))</f>
        <v>N/A</v>
      </c>
    </row>
    <row r="90" spans="11:89" ht="15" customHeight="1" x14ac:dyDescent="0.25">
      <c r="K90" s="152" t="s">
        <v>582</v>
      </c>
      <c r="T90" s="50"/>
      <c r="V90" s="15"/>
      <c r="W90" s="15"/>
      <c r="X90" s="15"/>
      <c r="Y90" s="12" t="s">
        <v>581</v>
      </c>
      <c r="Z90" s="15"/>
      <c r="AA90" s="11"/>
      <c r="AC90" s="11"/>
      <c r="AE90" s="459" t="s">
        <v>1506</v>
      </c>
      <c r="AF90" s="1"/>
      <c r="AG90" s="459" t="s">
        <v>1507</v>
      </c>
      <c r="AH90" s="41"/>
      <c r="AI90" s="460">
        <v>0.65517241379310343</v>
      </c>
      <c r="AJ90" s="460">
        <v>0.68</v>
      </c>
      <c r="AK90" s="464">
        <f t="shared" si="9"/>
        <v>2.244582043343653</v>
      </c>
      <c r="AL90" s="472">
        <f ca="1">1.9*10^9*IF($A$25="mm",1,1/6894.76)</f>
        <v>1900000000</v>
      </c>
      <c r="AM90" s="472">
        <f ca="1">34*10^6*IF($A$25="mm",1,1/6894.76)</f>
        <v>34000000</v>
      </c>
      <c r="AX90" s="11"/>
      <c r="AY90" s="11"/>
      <c r="AZ90" s="11"/>
      <c r="BA90" s="11"/>
      <c r="BB90" s="11"/>
      <c r="BC90" s="11"/>
      <c r="BD90" s="11"/>
      <c r="BE90" s="11"/>
      <c r="BF90" s="11"/>
      <c r="BG90" s="11"/>
      <c r="BH90" s="11"/>
      <c r="BI90" s="11"/>
      <c r="BJ90" s="11"/>
      <c r="BK90" s="11"/>
      <c r="BL90" s="11"/>
      <c r="BM90" s="11"/>
      <c r="BN90" s="11"/>
      <c r="BO90" s="11"/>
      <c r="BP90" s="11"/>
      <c r="BQ90" s="11"/>
      <c r="BX90" s="137" t="str">
        <f>_xlfn.CONCAT("Container ",
IF(BY77="Shear","tearout: Shear*Thickness*2*Tearout","pullout: Shear*Thickness*Pullout"),"*Number:")</f>
        <v>Container pullout: Shear*Thickness*Pullout*Number:</v>
      </c>
      <c r="BY90" s="119">
        <f ca="1">BY87*BY88*BY89*IF(BY$77="Shear",2,1)*BY$78*IF($A$25="mm",1/10^6,1)</f>
        <v>0</v>
      </c>
      <c r="BZ90" s="115" t="e">
        <f ca="1">BY90/BY$81</f>
        <v>#DIV/0!</v>
      </c>
      <c r="CA90" s="116" t="e">
        <f ca="1">IF(BZ90&gt;=1,"EQ",IF(BZ90&gt;=0.95,"CHECK","REJECT"))</f>
        <v>#DIV/0!</v>
      </c>
      <c r="CC90" s="112"/>
      <c r="CD90" s="565" t="s">
        <v>523</v>
      </c>
      <c r="CE90" s="565"/>
      <c r="CF90" s="565"/>
      <c r="CG90" s="565"/>
      <c r="CH90" s="26">
        <f ca="1">$K$4</f>
        <v>173100000</v>
      </c>
      <c r="CI90" s="26" t="e">
        <f>INDEX($K$3:$K$21,MATCH(CI73,$E$3:$E$21,0))</f>
        <v>#N/A</v>
      </c>
      <c r="CJ90" s="84" t="e">
        <f>IF(OR(CI90=0,CI90=""),0,CI90/CH90)</f>
        <v>#N/A</v>
      </c>
      <c r="CK90" s="11" t="str">
        <f>IF(NOT(OR(CH71="Isotropic",CH71="Composite")),"N/A",IF(OR(CI90="",CI90=0),"BLANK","EQ"))</f>
        <v>N/A</v>
      </c>
    </row>
    <row r="91" spans="11:89" ht="15" customHeight="1" x14ac:dyDescent="0.25">
      <c r="K91" s="151" t="s">
        <v>579</v>
      </c>
      <c r="L91" s="150"/>
      <c r="M91" s="150"/>
      <c r="N91" s="150"/>
      <c r="O91" s="150"/>
      <c r="P91" s="150"/>
      <c r="Q91" s="150"/>
      <c r="R91" s="150"/>
      <c r="S91" s="150"/>
      <c r="T91" s="149"/>
      <c r="U91" s="11"/>
      <c r="V91" s="11"/>
      <c r="W91" s="11"/>
      <c r="X91" s="11"/>
      <c r="Y91" s="12" t="s">
        <v>578</v>
      </c>
      <c r="Z91" s="11"/>
      <c r="AA91" s="11"/>
      <c r="AB91" s="11"/>
      <c r="AC91" s="11"/>
      <c r="AE91" s="461" t="s">
        <v>1508</v>
      </c>
      <c r="AF91" s="35"/>
      <c r="AG91" s="461" t="s">
        <v>1509</v>
      </c>
      <c r="AI91" s="462">
        <v>0.82089552238805974</v>
      </c>
      <c r="AJ91" s="462">
        <v>0.82061068702290074</v>
      </c>
      <c r="AK91" s="53">
        <f t="shared" si="9"/>
        <v>1.4844820295983086</v>
      </c>
      <c r="AL91" s="471">
        <f ca="1">19.8*10^9*IF($A$25="mm",1,1/6894.76)</f>
        <v>19800000000</v>
      </c>
      <c r="AM91" s="471">
        <f ca="1">215*10^6*IF($A$25="mm",1,1/6894.76)</f>
        <v>215000000</v>
      </c>
      <c r="AX91" s="11"/>
      <c r="AY91" s="11"/>
      <c r="AZ91" s="11"/>
      <c r="BA91" s="11"/>
      <c r="BB91" s="11"/>
      <c r="BC91" s="11"/>
      <c r="BD91" s="11"/>
      <c r="BE91" s="11"/>
      <c r="BF91" s="11"/>
      <c r="BG91" s="11"/>
      <c r="BH91" s="11"/>
      <c r="BI91" s="11"/>
      <c r="BJ91" s="11"/>
      <c r="BK91" s="11"/>
      <c r="BL91" s="11"/>
      <c r="BM91" s="11"/>
      <c r="BN91" s="11"/>
      <c r="BO91" s="11"/>
      <c r="BP91" s="11"/>
      <c r="BQ91" s="11"/>
      <c r="BS91" s="12"/>
      <c r="BT91" s="28"/>
      <c r="BU91" s="11"/>
      <c r="BV91" s="11"/>
      <c r="BW91" s="11"/>
      <c r="BX91" s="15"/>
      <c r="BY91" s="26"/>
      <c r="BZ91" s="53"/>
      <c r="CA91" s="11"/>
      <c r="CC91" s="568" t="s">
        <v>522</v>
      </c>
      <c r="CD91" s="568"/>
      <c r="CE91" s="564" t="s">
        <v>521</v>
      </c>
      <c r="CF91" s="564"/>
      <c r="CG91" s="564"/>
      <c r="CH91" s="119">
        <f ca="1">CH88*CH87</f>
        <v>0</v>
      </c>
      <c r="CI91" s="119" t="e">
        <f>IF(CI88=0,0,CI88*CI87)</f>
        <v>#N/A</v>
      </c>
      <c r="CJ91" s="124" t="e">
        <f ca="1">IF(OR(CH91=0,CI91=""),0,CI91/CH91)</f>
        <v>#N/A</v>
      </c>
      <c r="CK91" s="116" t="str">
        <f>IF(NOT(OR(CH71="Isotropic",CH71="Composite")),"N/A",IF(CJ91="","EQ",IF(CJ91&gt;=1,"EQ",IF(CJ91&gt;=0.95,"CHECK","REJECT"))))</f>
        <v>N/A</v>
      </c>
    </row>
    <row r="92" spans="11:89" ht="15" customHeight="1" x14ac:dyDescent="0.25">
      <c r="K92" s="148" t="s">
        <v>577</v>
      </c>
      <c r="L92" s="147"/>
      <c r="M92" s="147"/>
      <c r="N92" s="147"/>
      <c r="O92" s="147"/>
      <c r="P92" s="147"/>
      <c r="Q92" s="147"/>
      <c r="R92" s="147"/>
      <c r="S92" s="147"/>
      <c r="T92" s="146"/>
      <c r="U92" s="15"/>
      <c r="V92" s="15"/>
      <c r="W92" s="15"/>
      <c r="X92" s="15"/>
      <c r="Y92" s="15"/>
      <c r="Z92" s="15"/>
      <c r="AA92" s="11"/>
      <c r="AC92" s="11"/>
      <c r="AE92" s="461" t="s">
        <v>1508</v>
      </c>
      <c r="AF92" s="35"/>
      <c r="AG92" s="461" t="s">
        <v>1510</v>
      </c>
      <c r="AI92" s="462">
        <v>0.59829059829059827</v>
      </c>
      <c r="AJ92" s="462">
        <v>0.85526315789473684</v>
      </c>
      <c r="AK92" s="53">
        <f t="shared" si="9"/>
        <v>1.9542857142857142</v>
      </c>
      <c r="AL92" s="471">
        <f ca="1">7*10^9*IF($A$25="mm",1,1/6894.76)</f>
        <v>7000000000</v>
      </c>
      <c r="AM92" s="471">
        <f ca="1">130*10^6*IF($A$25="mm",1,1/6894.76)</f>
        <v>130000000</v>
      </c>
      <c r="AX92" s="11"/>
      <c r="AY92" s="11"/>
      <c r="AZ92" s="11"/>
      <c r="BA92" s="11"/>
      <c r="BB92" s="11"/>
      <c r="BC92" s="11"/>
      <c r="BD92" s="11"/>
      <c r="BE92" s="11"/>
      <c r="BF92" s="11"/>
      <c r="BG92" s="11"/>
      <c r="BH92" s="11"/>
      <c r="BI92" s="11"/>
      <c r="BJ92" s="11"/>
      <c r="BK92" s="11"/>
      <c r="BL92" s="11"/>
      <c r="BM92" s="11"/>
      <c r="BN92" s="11"/>
      <c r="BO92" s="11"/>
      <c r="BP92" s="11"/>
      <c r="BQ92" s="11"/>
      <c r="BS92" s="12"/>
      <c r="BX92" s="15"/>
      <c r="BY92" s="26"/>
      <c r="BZ92" s="53"/>
      <c r="CA92" s="11"/>
      <c r="CC92" s="37" t="s">
        <v>520</v>
      </c>
      <c r="CD92" s="564" t="s">
        <v>519</v>
      </c>
      <c r="CE92" s="564"/>
      <c r="CF92" s="564"/>
      <c r="CG92" s="564"/>
      <c r="CH92" s="119">
        <f ca="1">CH89*CH86</f>
        <v>0</v>
      </c>
      <c r="CI92" s="119" t="e">
        <f>IF(OR(CH68="Tube",CI88=0),0,CI89*CI86)</f>
        <v>#N/A</v>
      </c>
      <c r="CJ92" s="124" t="e">
        <f ca="1">IF(OR(CH92=0,CI92=""),0,CI92/CH92)</f>
        <v>#N/A</v>
      </c>
      <c r="CK92" s="116" t="str">
        <f>IF(NOT(OR(CH71="Isotropic",CH71="Composite")),"N/A",IF(OR(CI86=0,CI89=0),"BLANK",IF(CJ92&gt;=1,"EQ",IF(CJ92&gt;=0.95,"CHECK","REJECT"))))</f>
        <v>N/A</v>
      </c>
    </row>
    <row r="93" spans="11:89" ht="15" customHeight="1" x14ac:dyDescent="0.25">
      <c r="K93" s="145" t="s">
        <v>576</v>
      </c>
      <c r="L93" s="41"/>
      <c r="M93" s="41"/>
      <c r="N93" s="41"/>
      <c r="O93" s="41"/>
      <c r="P93" s="41"/>
      <c r="Q93" s="41"/>
      <c r="R93" s="41"/>
      <c r="S93" s="41"/>
      <c r="T93" s="144"/>
      <c r="AE93" s="459" t="s">
        <v>1511</v>
      </c>
      <c r="AF93" s="1"/>
      <c r="AG93" s="459" t="s">
        <v>1512</v>
      </c>
      <c r="AH93" s="41"/>
      <c r="AI93" s="460">
        <v>0.38888888888888884</v>
      </c>
      <c r="AJ93" s="460">
        <v>0.4854368932038835</v>
      </c>
      <c r="AK93" s="464">
        <f t="shared" si="9"/>
        <v>5.2971428571428572</v>
      </c>
      <c r="AL93" s="472">
        <f ca="1">0.7*10^9*IF($A$25="mm",1,1/6894.76)</f>
        <v>700000000</v>
      </c>
      <c r="AM93" s="472">
        <f ca="1">25*10^6*IF($A$25="mm",1,1/6894.76)</f>
        <v>25000000</v>
      </c>
      <c r="AX93" s="11"/>
      <c r="AY93" s="11"/>
      <c r="AZ93" s="11"/>
      <c r="BA93" s="11"/>
      <c r="BB93" s="11"/>
      <c r="BC93" s="11"/>
      <c r="BD93" s="11"/>
      <c r="BE93" s="11"/>
      <c r="BF93" s="11"/>
      <c r="BG93" s="11"/>
      <c r="BH93" s="11"/>
      <c r="BI93" s="11"/>
      <c r="BJ93" s="11"/>
      <c r="BK93" s="11"/>
      <c r="BL93" s="11"/>
      <c r="BM93" s="11"/>
      <c r="BN93" s="11"/>
      <c r="BO93" s="11"/>
      <c r="BP93" s="11"/>
      <c r="BQ93" s="11"/>
      <c r="BS93" s="26"/>
      <c r="BT93" s="112"/>
      <c r="BU93" s="15"/>
      <c r="BV93" s="15"/>
      <c r="BW93" s="15"/>
      <c r="BX93" s="15"/>
      <c r="BY93" s="26"/>
      <c r="BZ93" s="134"/>
      <c r="CA93" s="11"/>
      <c r="CC93" s="37" t="s">
        <v>518</v>
      </c>
      <c r="CD93" s="564" t="s">
        <v>517</v>
      </c>
      <c r="CE93" s="564"/>
      <c r="CF93" s="564"/>
      <c r="CG93" s="564"/>
      <c r="CH93" s="119">
        <f ca="1">4*CH89*CH87/(CH85/2)</f>
        <v>0</v>
      </c>
      <c r="CI93" s="119" t="e">
        <f>IF(CI88=0,0,4*CI89*CI87/(IF(CH71="Composite",MAX(ABS(CG83-CG81),ABS(CG83-CG82)),CI85/2)))</f>
        <v>#N/A</v>
      </c>
      <c r="CJ93" s="124" t="e">
        <f ca="1">IF(OR(CH93=0,CI93=""),0,CI93/CH93)</f>
        <v>#N/A</v>
      </c>
      <c r="CK93" s="116" t="str">
        <f>IF(NOT(OR(CH71="Isotropic",CH71="Composite")),"N/A",IF(OR(CI87=0,CI89=0),"BLANK",IF(CJ93&gt;=1,"EQ",IF(CJ93&gt;=0.95,"CHECK","REJECT"))))</f>
        <v>N/A</v>
      </c>
    </row>
    <row r="94" spans="11:89" ht="15" customHeight="1" x14ac:dyDescent="0.25">
      <c r="K94" s="143" t="s">
        <v>575</v>
      </c>
      <c r="L94" s="142"/>
      <c r="M94" s="142"/>
      <c r="N94" s="142"/>
      <c r="O94" s="142"/>
      <c r="P94" s="142"/>
      <c r="Q94" s="142"/>
      <c r="R94" s="142"/>
      <c r="S94" s="142"/>
      <c r="T94" s="141"/>
      <c r="AE94" s="459" t="s">
        <v>1513</v>
      </c>
      <c r="AF94" s="1"/>
      <c r="AG94" s="459" t="s">
        <v>1514</v>
      </c>
      <c r="AH94" s="41"/>
      <c r="AI94" s="460">
        <v>0.6333333333333333</v>
      </c>
      <c r="AJ94" s="460">
        <v>0.82568807339449535</v>
      </c>
      <c r="AK94" s="464">
        <f t="shared" si="9"/>
        <v>1.9122807017543861</v>
      </c>
      <c r="AL94" s="472">
        <f ca="1">1.9*10^9*IF($A$25="mm",1,1/6894.76)</f>
        <v>1900000000</v>
      </c>
      <c r="AM94" s="472">
        <f ca="1">27*10^6*IF($A$25="mm",1,1/6894.76)</f>
        <v>27000000</v>
      </c>
      <c r="AY94" s="11"/>
      <c r="AZ94" s="11"/>
      <c r="BA94" s="11"/>
      <c r="BB94" s="11"/>
      <c r="BC94" s="11"/>
      <c r="BD94" s="11"/>
      <c r="BE94" s="11"/>
      <c r="BF94" s="11"/>
      <c r="BG94" s="11"/>
      <c r="BI94" s="11"/>
      <c r="BJ94" s="11"/>
      <c r="BK94" s="11"/>
      <c r="BL94" s="11"/>
      <c r="BM94" s="11"/>
      <c r="BN94" s="11"/>
      <c r="BO94" s="11"/>
      <c r="BP94" s="11"/>
      <c r="BQ94" s="11"/>
      <c r="BS94" s="83"/>
      <c r="BT94" s="116"/>
      <c r="BU94" s="116"/>
      <c r="BV94" s="116"/>
      <c r="BW94" s="37"/>
      <c r="BX94" s="116"/>
      <c r="BY94" s="116"/>
      <c r="BZ94" s="116"/>
      <c r="CA94" s="116"/>
      <c r="CC94" s="12" t="s">
        <v>516</v>
      </c>
      <c r="CD94" s="565" t="s">
        <v>515</v>
      </c>
      <c r="CE94" s="565"/>
      <c r="CF94" s="565"/>
      <c r="CG94" s="565"/>
      <c r="CH94" s="119">
        <f ca="1">IF(CH87=0,0,CH93/(48*CH88*CH87))</f>
        <v>0</v>
      </c>
      <c r="CI94" s="119" t="e">
        <f>IF(OR(CI93="",CI88=0),0,CH93/(48*CI88*CI87))</f>
        <v>#N/A</v>
      </c>
      <c r="CJ94" s="124" t="e">
        <f ca="1">IF(OR(CH94=0,CI94=""),0,CI94/CH94)</f>
        <v>#N/A</v>
      </c>
      <c r="CK94" s="116" t="str">
        <f>IF(NOT(OR(CH71="Isotropic",CH71="Composite")),"N/A",IF(OR(CI93=0,CI88=0,CI87=0),"BLANK",IF(CJ94&lt;=1,"EQ",IF(CJ94&lt;=1.05,"CHECK","REJECT"))))</f>
        <v>N/A</v>
      </c>
    </row>
    <row r="95" spans="11:89" ht="15" customHeight="1" x14ac:dyDescent="0.25">
      <c r="K95" s="158" t="s">
        <v>574</v>
      </c>
      <c r="L95" s="157"/>
      <c r="M95" s="157"/>
      <c r="N95" s="157"/>
      <c r="O95" s="157"/>
      <c r="P95" s="157"/>
      <c r="Q95" s="157"/>
      <c r="R95" s="157"/>
      <c r="S95" s="157"/>
      <c r="T95" s="156"/>
      <c r="AE95" s="461" t="s">
        <v>1515</v>
      </c>
      <c r="AF95" s="35"/>
      <c r="AG95" s="461" t="s">
        <v>1516</v>
      </c>
      <c r="AI95" s="462">
        <v>0.96135002721829077</v>
      </c>
      <c r="AJ95" s="462">
        <v>0.79722703639514725</v>
      </c>
      <c r="AK95" s="53">
        <f t="shared" si="9"/>
        <v>1.3047774385740312</v>
      </c>
      <c r="AL95" s="471">
        <f ca="1">1.766*10^9*IF($A$25="mm",1,1/6894.76)</f>
        <v>1766000000</v>
      </c>
      <c r="AM95" s="471">
        <f ca="1">46*10^6*IF($A$25="mm",1,1/6894.76)</f>
        <v>46000000</v>
      </c>
      <c r="AY95" s="11"/>
      <c r="AZ95" s="11"/>
      <c r="BA95" s="11"/>
      <c r="BB95" s="11"/>
      <c r="BC95" s="11"/>
      <c r="BD95" s="11"/>
      <c r="BE95" s="11"/>
      <c r="BF95" s="11"/>
      <c r="BG95" s="11"/>
      <c r="BI95" s="11"/>
      <c r="BJ95" s="11"/>
      <c r="BK95" s="11"/>
      <c r="BL95" s="11"/>
      <c r="BM95" s="11"/>
      <c r="BN95" s="11"/>
      <c r="BO95" s="11"/>
      <c r="BP95" s="11"/>
      <c r="BQ95" s="11"/>
      <c r="BS95" s="35"/>
      <c r="BT95" s="36"/>
      <c r="BU95" s="36"/>
      <c r="BV95" s="36"/>
      <c r="BW95" s="36"/>
      <c r="BX95" s="36"/>
      <c r="BY95" s="36"/>
      <c r="BZ95" s="36"/>
      <c r="CA95" s="36"/>
      <c r="CC95" s="12" t="s">
        <v>514</v>
      </c>
      <c r="CD95" s="565" t="s">
        <v>513</v>
      </c>
      <c r="CE95" s="565"/>
      <c r="CF95" s="565"/>
      <c r="CG95" s="565"/>
      <c r="CH95" s="119">
        <f ca="1">IF(CH87=0,0,0.5*CH93^2/(48*CH88*CH87))</f>
        <v>0</v>
      </c>
      <c r="CI95" s="119" t="e">
        <f>IF(OR(CI93="",CI88=0),0,0.5*CI93^2/(48*(CI88*CI87)))</f>
        <v>#N/A</v>
      </c>
      <c r="CJ95" s="124" t="e">
        <f ca="1">IF(OR(CH95=0,CI95=""),0,CI95/CH95)</f>
        <v>#N/A</v>
      </c>
      <c r="CK95" s="116" t="str">
        <f>IF(NOT(OR(CH71="Isotropic",CH71="Composite")),"N/A",IF(OR(CI93=0,CI88=0,CI87=0),"BLANK",IF(CJ95&gt;=1,"EQ",IF(CJ95&gt;=0.95,"CHECK","REJECT"))))</f>
        <v>N/A</v>
      </c>
    </row>
    <row r="96" spans="11:89" ht="15" customHeight="1" x14ac:dyDescent="0.25">
      <c r="K96" s="148" t="s">
        <v>573</v>
      </c>
      <c r="L96" s="147"/>
      <c r="M96" s="147"/>
      <c r="N96" s="147"/>
      <c r="O96" s="147"/>
      <c r="P96" s="147"/>
      <c r="Q96" s="147"/>
      <c r="R96" s="147"/>
      <c r="S96" s="147"/>
      <c r="T96" s="146"/>
      <c r="AE96" s="461" t="s">
        <v>1515</v>
      </c>
      <c r="AF96" s="35"/>
      <c r="AG96" s="461" t="s">
        <v>1517</v>
      </c>
      <c r="AI96" s="462">
        <v>0.92307692307692302</v>
      </c>
      <c r="AJ96" s="462">
        <v>0.7615384615384615</v>
      </c>
      <c r="AK96" s="53">
        <f t="shared" si="9"/>
        <v>1.4225589225589226</v>
      </c>
      <c r="AL96" s="471">
        <f ca="1">2.4*10^9*IF($A$25="mm",1,1/6894.76)</f>
        <v>2400000000</v>
      </c>
      <c r="AM96" s="471">
        <f ca="1">49.5*10^6*IF($A$25="mm",1,1/6894.76)</f>
        <v>49500000</v>
      </c>
      <c r="AX96" s="36"/>
      <c r="AY96" s="11"/>
      <c r="AZ96" s="11"/>
      <c r="BA96" s="11"/>
      <c r="BB96" s="11"/>
      <c r="BC96" s="11"/>
      <c r="BD96" s="11"/>
      <c r="BE96" s="11"/>
      <c r="BF96" s="11"/>
      <c r="BG96" s="11"/>
      <c r="BH96" s="36"/>
      <c r="BI96" s="11"/>
      <c r="BJ96" s="11"/>
      <c r="BK96" s="11"/>
      <c r="BL96" s="11"/>
      <c r="BM96" s="11"/>
      <c r="BN96" s="11"/>
      <c r="BO96" s="11"/>
      <c r="BP96" s="11"/>
      <c r="BQ96" s="11"/>
      <c r="BS96" s="116"/>
      <c r="BT96" s="11"/>
      <c r="BU96" s="11"/>
      <c r="BV96" s="15"/>
      <c r="BW96" s="140"/>
      <c r="BX96" s="140"/>
      <c r="BY96" s="140"/>
      <c r="BZ96" s="140"/>
      <c r="CA96" s="11"/>
      <c r="CC96" s="12" t="s">
        <v>512</v>
      </c>
      <c r="CD96" s="15"/>
      <c r="CE96" s="15"/>
      <c r="CF96" s="15"/>
      <c r="CG96" s="15" t="s">
        <v>511</v>
      </c>
      <c r="CH96" s="119">
        <f ca="1">CH85*CH90</f>
        <v>216375</v>
      </c>
      <c r="CI96" s="119" t="e">
        <f>CI90*IF(CH71="Composite",IF(CI75&gt;0,CI76*IF($A$25="mm",1/1000,1),CI85))</f>
        <v>#N/A</v>
      </c>
      <c r="CJ96" s="124" t="e">
        <f ca="1">CI96/CH96</f>
        <v>#N/A</v>
      </c>
      <c r="CK96" s="116" t="str">
        <f>IF(NOT(OR(CH71="Isotropic",CH71="Composite")),"N/A",IF(OR(CI90=0,CI86=0),"BLANK",IF(CJ96&gt;=1,"EQ",IF(CJ96&gt;=0.95,"CHECK","REJECT"))))</f>
        <v>N/A</v>
      </c>
    </row>
    <row r="97" spans="11:89" ht="15" customHeight="1" x14ac:dyDescent="0.25">
      <c r="K97" s="143" t="s">
        <v>572</v>
      </c>
      <c r="L97" s="142"/>
      <c r="M97" s="142"/>
      <c r="N97" s="142"/>
      <c r="O97" s="142"/>
      <c r="P97" s="142"/>
      <c r="Q97" s="142"/>
      <c r="R97" s="142"/>
      <c r="S97" s="142"/>
      <c r="T97" s="141"/>
      <c r="AE97" s="461" t="s">
        <v>1518</v>
      </c>
      <c r="AF97" s="35"/>
      <c r="AG97" s="461" t="s">
        <v>1519</v>
      </c>
      <c r="AI97" s="463">
        <v>0.64</v>
      </c>
      <c r="AJ97" s="463">
        <v>0.87301587301587302</v>
      </c>
      <c r="AK97" s="53">
        <f t="shared" si="9"/>
        <v>1.7897727272727273</v>
      </c>
      <c r="AL97" s="471">
        <f ca="1">1.6*10^9*IF($A$25="mm",1,1/6894.76)</f>
        <v>1600000000</v>
      </c>
      <c r="AM97" s="471">
        <f ca="1">11*10^6*IF($A$25="mm",1,1/6894.76)</f>
        <v>11000000</v>
      </c>
      <c r="AX97" s="11"/>
      <c r="AY97" s="11"/>
      <c r="AZ97" s="11"/>
      <c r="BA97" s="11"/>
      <c r="BB97" s="11"/>
      <c r="BC97" s="11"/>
      <c r="BD97" s="11"/>
      <c r="BE97" s="11"/>
      <c r="BF97" s="11"/>
      <c r="BG97" s="11"/>
      <c r="BH97" s="11"/>
      <c r="BI97" s="11"/>
      <c r="BJ97" s="11"/>
      <c r="BK97" s="11"/>
      <c r="BL97" s="11"/>
      <c r="BM97" s="11"/>
      <c r="BN97" s="11"/>
      <c r="BO97" s="11"/>
      <c r="BP97" s="11"/>
      <c r="BQ97" s="11"/>
      <c r="BS97" s="36"/>
      <c r="BT97" s="12"/>
      <c r="BU97" s="36"/>
      <c r="BV97" s="36"/>
      <c r="BW97" s="36"/>
      <c r="BX97" s="36"/>
      <c r="BY97" s="26"/>
      <c r="CA97" s="11"/>
      <c r="CC97" s="37"/>
      <c r="CD97" s="564"/>
      <c r="CE97" s="564"/>
      <c r="CF97" s="564"/>
      <c r="CG97" s="564"/>
      <c r="CH97" s="119"/>
      <c r="CI97" s="114"/>
      <c r="CJ97" s="115"/>
      <c r="CK97" s="116"/>
    </row>
    <row r="98" spans="11:89" ht="15" customHeight="1" x14ac:dyDescent="0.25">
      <c r="K98" s="155" t="s">
        <v>571</v>
      </c>
      <c r="L98" s="154"/>
      <c r="M98" s="154"/>
      <c r="N98" s="154"/>
      <c r="O98" s="154"/>
      <c r="P98" s="154"/>
      <c r="Q98" s="154"/>
      <c r="R98" s="154"/>
      <c r="S98" s="154"/>
      <c r="T98" s="153"/>
      <c r="AE98" s="461" t="s">
        <v>1520</v>
      </c>
      <c r="AF98" s="35"/>
      <c r="AG98" s="461" t="s">
        <v>1521</v>
      </c>
      <c r="AI98" s="462">
        <v>0.91463414634146345</v>
      </c>
      <c r="AJ98" s="462">
        <v>0.72413793103448276</v>
      </c>
      <c r="AK98" s="53">
        <f t="shared" si="9"/>
        <v>1.5098412698412698</v>
      </c>
      <c r="AL98" s="471">
        <f ca="1">3.75*10^9*IF($A$25="mm",1,1/6894.76)</f>
        <v>3750000000</v>
      </c>
      <c r="AM98" s="471">
        <f ca="1">42*10^6*IF($A$25="mm",1,1/6894.76)</f>
        <v>42000000</v>
      </c>
      <c r="AX98" s="11"/>
      <c r="AY98" s="11"/>
      <c r="AZ98" s="11"/>
      <c r="BA98" s="11"/>
      <c r="BB98" s="11"/>
      <c r="BC98" s="11"/>
      <c r="BD98" s="11"/>
      <c r="BE98" s="11"/>
      <c r="BF98" s="11"/>
      <c r="BG98" s="11"/>
      <c r="BH98" s="11"/>
      <c r="BI98" s="11"/>
      <c r="BJ98" s="11"/>
      <c r="BK98" s="11"/>
      <c r="BL98" s="11"/>
      <c r="BM98" s="11"/>
      <c r="BN98" s="11"/>
      <c r="BO98" s="11"/>
      <c r="BP98" s="11"/>
      <c r="BQ98" s="11"/>
      <c r="BS98" s="11"/>
      <c r="BT98" s="36"/>
      <c r="BU98" s="36"/>
      <c r="BV98" s="36"/>
      <c r="BW98" s="36"/>
      <c r="BX98" s="36"/>
      <c r="BY98" s="26"/>
      <c r="CA98" s="11"/>
      <c r="CC98" s="12" t="s">
        <v>556</v>
      </c>
      <c r="CD98" s="37"/>
      <c r="CE98" s="37"/>
      <c r="CF98" s="37"/>
      <c r="CG98" s="37" t="s">
        <v>570</v>
      </c>
      <c r="CH98" s="37"/>
      <c r="CI98" s="37"/>
      <c r="CJ98" s="37"/>
      <c r="CK98" s="37"/>
    </row>
    <row r="99" spans="11:89" ht="15" customHeight="1" x14ac:dyDescent="0.25">
      <c r="K99" s="152" t="s">
        <v>569</v>
      </c>
      <c r="T99" s="50"/>
      <c r="AE99" s="461" t="s">
        <v>1520</v>
      </c>
      <c r="AF99" s="35"/>
      <c r="AG99" s="461" t="s">
        <v>1522</v>
      </c>
      <c r="AI99" s="462">
        <v>0.96491228070175439</v>
      </c>
      <c r="AJ99" s="462">
        <v>0.81818181818181823</v>
      </c>
      <c r="AK99" s="53">
        <f t="shared" si="9"/>
        <v>1.2666666666666666</v>
      </c>
      <c r="AL99" s="471">
        <f ca="1">5.5*10^9*IF($A$25="mm",1,1/6894.76)</f>
        <v>5500000000</v>
      </c>
      <c r="AM99" s="471">
        <f ca="1">45*10^6*IF($A$25="mm",1,1/6894.76)</f>
        <v>45000000</v>
      </c>
      <c r="AS99" s="12"/>
      <c r="AY99" s="11"/>
      <c r="AZ99" s="11"/>
      <c r="BA99" s="11"/>
      <c r="BB99" s="11"/>
      <c r="BC99" s="11"/>
      <c r="BD99" s="11"/>
      <c r="BE99" s="11"/>
      <c r="BF99" s="11"/>
      <c r="BG99" s="11"/>
      <c r="BI99" s="11"/>
      <c r="BJ99" s="11"/>
      <c r="BK99" s="11"/>
      <c r="BL99" s="11"/>
      <c r="BM99" s="11"/>
      <c r="BN99" s="11"/>
      <c r="BO99" s="11"/>
      <c r="BP99" s="11"/>
      <c r="BQ99" s="11"/>
      <c r="BT99" s="112"/>
      <c r="BU99" s="36"/>
      <c r="BV99" s="36"/>
      <c r="BW99" s="36"/>
      <c r="BX99" s="36"/>
      <c r="BY99" s="26"/>
      <c r="CA99" s="11"/>
      <c r="CC99" s="508" t="str" cm="1">
        <f t="array" aca="1" ref="CC99" ca="1">IF(COUNTIF(CK100:CK126,"BLANK"),"BLANK",IF(OR(SUMPRODUCT(--ISERROR(CK100:CK126))&gt;0,COUNTIF(CK100:CK126,"REJECT")),"REJECT",IF(COUNTIF(CK100:CK126,"CHECK"),"CHECK","EQ")))</f>
        <v>BLANK</v>
      </c>
      <c r="CD99" s="508"/>
      <c r="CE99" s="508"/>
      <c r="CF99" s="508"/>
      <c r="CG99" s="508"/>
      <c r="CH99" s="508"/>
      <c r="CI99" s="508"/>
      <c r="CJ99" s="508"/>
      <c r="CK99" s="508"/>
    </row>
    <row r="100" spans="11:89" ht="15" customHeight="1" thickBot="1" x14ac:dyDescent="0.3">
      <c r="K100" s="152" t="s">
        <v>568</v>
      </c>
      <c r="T100" s="50"/>
      <c r="AE100" s="459" t="s">
        <v>1523</v>
      </c>
      <c r="AF100" s="1"/>
      <c r="AG100" s="459" t="s">
        <v>1524</v>
      </c>
      <c r="AH100" s="41"/>
      <c r="AI100" s="460">
        <v>0.95833333333333326</v>
      </c>
      <c r="AJ100" s="460">
        <v>1</v>
      </c>
      <c r="AK100" s="464">
        <f t="shared" si="9"/>
        <v>1.0434782608695652</v>
      </c>
      <c r="AL100" s="472">
        <f ca="1">2.3*10^9*IF($A$25="mm",1,1/6894.76)</f>
        <v>2300000000</v>
      </c>
      <c r="AM100" s="472">
        <f ca="1">39*10^6*IF($A$25="mm",1,1/6894.76)</f>
        <v>39000000</v>
      </c>
      <c r="AO100" s="36"/>
      <c r="AP100" s="36"/>
      <c r="AQ100" s="36"/>
      <c r="AR100" s="36"/>
      <c r="AS100" s="36"/>
      <c r="AT100" s="36"/>
      <c r="AU100" s="36"/>
      <c r="AV100" s="36"/>
      <c r="AW100" s="36"/>
      <c r="AY100" s="11"/>
      <c r="AZ100" s="11"/>
      <c r="BA100" s="11"/>
      <c r="BB100" s="11"/>
      <c r="BC100" s="11"/>
      <c r="BD100" s="11"/>
      <c r="BE100" s="11"/>
      <c r="BF100" s="11"/>
      <c r="BG100" s="11"/>
      <c r="BI100" s="11"/>
      <c r="BJ100" s="11"/>
      <c r="BK100" s="11"/>
      <c r="BL100" s="11"/>
      <c r="BM100" s="11"/>
      <c r="BN100" s="11"/>
      <c r="BO100" s="11"/>
      <c r="BP100" s="11"/>
      <c r="BQ100" s="11"/>
      <c r="BS100" s="139"/>
      <c r="BT100" s="112"/>
      <c r="BU100" s="15"/>
      <c r="BV100" s="15"/>
      <c r="BW100" s="15"/>
      <c r="BX100" s="15"/>
      <c r="BY100" s="11"/>
      <c r="CA100" s="11"/>
      <c r="CC100" s="12" t="s">
        <v>558</v>
      </c>
      <c r="CD100" s="15"/>
      <c r="CE100" s="15"/>
      <c r="CF100" s="15"/>
      <c r="CG100" s="15"/>
      <c r="CH100" s="15" t="s">
        <v>567</v>
      </c>
      <c r="CI100" s="136"/>
      <c r="CK100" s="11" t="str">
        <f>IF(CI100="","BLANK",IF(AND(ISNUMBER(CI100),CI100&gt;=0.75,CI100&lt;=1),"EQ","REJECT"))</f>
        <v>BLANK</v>
      </c>
    </row>
    <row r="101" spans="11:89" ht="15" customHeight="1" thickBot="1" x14ac:dyDescent="0.3">
      <c r="K101" s="152" t="s">
        <v>566</v>
      </c>
      <c r="T101" s="50"/>
      <c r="AE101" s="461" t="s">
        <v>1525</v>
      </c>
      <c r="AF101" s="35"/>
      <c r="AG101" s="164" t="s">
        <v>1526</v>
      </c>
      <c r="AI101" s="462">
        <v>1</v>
      </c>
      <c r="AJ101" s="462">
        <v>1</v>
      </c>
      <c r="AK101" s="53">
        <f t="shared" si="9"/>
        <v>1</v>
      </c>
      <c r="AL101" s="471">
        <f ca="1">2.8*10^9*IF($A$25="mm",1,1/6894.76)</f>
        <v>2800000000</v>
      </c>
      <c r="AM101" s="471">
        <f ca="1">60*10^6*IF($A$25="mm",1,1/6894.76)</f>
        <v>60000000</v>
      </c>
      <c r="AP101" s="15"/>
      <c r="AR101" s="15"/>
      <c r="AS101" s="15"/>
      <c r="AU101" s="11"/>
      <c r="AV101" s="15"/>
      <c r="AW101" s="11"/>
      <c r="AY101" s="11"/>
      <c r="AZ101" s="11"/>
      <c r="BA101" s="11"/>
      <c r="BB101" s="11"/>
      <c r="BC101" s="11"/>
      <c r="BD101" s="11"/>
      <c r="BE101" s="11"/>
      <c r="BF101" s="11"/>
      <c r="BG101" s="11"/>
      <c r="BI101" s="11"/>
      <c r="BJ101" s="11"/>
      <c r="BK101" s="11"/>
      <c r="BL101" s="11"/>
      <c r="BM101" s="11"/>
      <c r="BN101" s="11"/>
      <c r="BO101" s="11"/>
      <c r="BP101" s="11"/>
      <c r="BQ101" s="11"/>
      <c r="BS101" s="35"/>
      <c r="BT101" s="11"/>
      <c r="BU101" s="11"/>
      <c r="BV101" s="11"/>
      <c r="BW101" s="11"/>
      <c r="BX101" s="15"/>
      <c r="BY101" s="36"/>
      <c r="BZ101" s="36"/>
      <c r="CA101" s="11"/>
      <c r="CC101" s="12" t="s">
        <v>556</v>
      </c>
      <c r="CD101" s="566" t="s">
        <v>565</v>
      </c>
      <c r="CE101" s="566"/>
      <c r="CF101" s="566"/>
      <c r="CG101" s="566"/>
      <c r="CH101" s="509"/>
      <c r="CI101" s="511"/>
      <c r="CK101" s="11" t="str">
        <f>IF(CH101="","BLANK","EQ")</f>
        <v>BLANK</v>
      </c>
    </row>
    <row r="102" spans="11:89" ht="15" customHeight="1" thickBot="1" x14ac:dyDescent="0.3">
      <c r="K102" s="152" t="s">
        <v>564</v>
      </c>
      <c r="T102" s="50"/>
      <c r="AE102" s="461" t="s">
        <v>1525</v>
      </c>
      <c r="AF102" s="35"/>
      <c r="AG102" s="164" t="s">
        <v>1527</v>
      </c>
      <c r="AI102" s="462">
        <v>1</v>
      </c>
      <c r="AJ102" s="462">
        <v>1</v>
      </c>
      <c r="AK102" s="53">
        <f t="shared" si="9"/>
        <v>1</v>
      </c>
      <c r="AL102" s="471">
        <f ca="1">2.9*10^9*IF($A$25="mm",1,1/6894.76)</f>
        <v>2900000000</v>
      </c>
      <c r="AM102" s="471">
        <f ca="1">50*10^6*IF($A$25="mm",1,1/6894.76)</f>
        <v>50000000</v>
      </c>
      <c r="AO102" s="11"/>
      <c r="AP102" s="25"/>
      <c r="AR102" s="11"/>
      <c r="AU102" s="11"/>
      <c r="AW102" s="11"/>
      <c r="AY102" s="11"/>
      <c r="AZ102" s="11"/>
      <c r="BA102" s="11"/>
      <c r="BB102" s="11"/>
      <c r="BC102" s="11"/>
      <c r="BD102" s="11"/>
      <c r="BE102" s="11"/>
      <c r="BF102" s="11"/>
      <c r="BG102" s="11"/>
      <c r="BI102" s="11"/>
      <c r="BJ102" s="11"/>
      <c r="BK102" s="11"/>
      <c r="BL102" s="11"/>
      <c r="BM102" s="11"/>
      <c r="BN102" s="11"/>
      <c r="BO102" s="11"/>
      <c r="BP102" s="11"/>
      <c r="BQ102" s="11"/>
      <c r="BS102" s="35"/>
      <c r="BT102" s="112"/>
      <c r="BU102" s="15"/>
      <c r="BV102" s="15"/>
      <c r="BW102" s="15"/>
      <c r="BX102" s="15"/>
      <c r="BY102" s="11"/>
      <c r="CA102" s="11"/>
      <c r="CC102" s="12"/>
      <c r="CD102" s="32"/>
      <c r="CE102" s="32"/>
      <c r="CF102" s="32"/>
      <c r="CG102" s="32"/>
      <c r="CH102" s="15" t="s">
        <v>554</v>
      </c>
      <c r="CI102" s="133"/>
      <c r="CJ102" s="25" t="str">
        <f ca="1">IF($A$25="mm","mm","in")</f>
        <v>mm</v>
      </c>
      <c r="CK102" s="11" t="str">
        <f>IF(CH101="Composite","N/A",IF(CI102="","BLANK",
IF(CH71="Isotropic","EQ",
IF(AND(CH101="Steel",OR(AND($A$25="mm",CI102&gt;=0.9),AND($A$25="Inch",CI102&gt;=0.035))),"EQ",
IF(AND(CH101="Aluminum",OR(AND($A$25="mm",CI102&gt;=2.3),AND($A$25="Inch",CI102&gt;=0.09))),"EQ","REJECT")))))</f>
        <v>BLANK</v>
      </c>
    </row>
    <row r="103" spans="11:89" ht="15" customHeight="1" thickBot="1" x14ac:dyDescent="0.3">
      <c r="K103" s="151" t="s">
        <v>563</v>
      </c>
      <c r="L103" s="150"/>
      <c r="M103" s="150"/>
      <c r="N103" s="150"/>
      <c r="O103" s="150"/>
      <c r="P103" s="150"/>
      <c r="Q103" s="150"/>
      <c r="R103" s="150"/>
      <c r="S103" s="150"/>
      <c r="T103" s="149"/>
      <c r="AE103" s="52" t="str">
        <f>'F.10.3.5 Module Test'!W43</f>
        <v>Plastic Type 1</v>
      </c>
      <c r="AF103" s="1"/>
      <c r="AG103" s="52" t="str">
        <f>'F.10.3.5 Module Test'!W44</f>
        <v>Team Material 1</v>
      </c>
      <c r="AH103" s="41"/>
      <c r="AI103" s="460">
        <f>'F.10.3.5 Module Test'!Y75</f>
        <v>1</v>
      </c>
      <c r="AJ103" s="460">
        <f>'F.10.3.5 Module Test'!Y76</f>
        <v>1</v>
      </c>
      <c r="AK103" s="464">
        <f t="shared" ref="AK103:AK105" si="10">1/(AI103*AJ103)</f>
        <v>1</v>
      </c>
      <c r="AL103" s="472">
        <f ca="1">'F.10.3.5 Module Test'!Y69*IF($A$25="mm",1,1/6894.76)</f>
        <v>0</v>
      </c>
      <c r="AM103" s="472">
        <f ca="1">'F.10.3.5 Module Test'!Y72*IF($A$25="mm",1,1/6894.76)</f>
        <v>0</v>
      </c>
      <c r="AS103" s="12"/>
      <c r="AY103" s="11"/>
      <c r="AZ103" s="11"/>
      <c r="BA103" s="11"/>
      <c r="BB103" s="11"/>
      <c r="BC103" s="11"/>
      <c r="BD103" s="11"/>
      <c r="BE103" s="11"/>
      <c r="BF103" s="11"/>
      <c r="BG103" s="11"/>
      <c r="BI103" s="11"/>
      <c r="BJ103" s="11"/>
      <c r="BK103" s="11"/>
      <c r="BL103" s="11"/>
      <c r="BM103" s="11"/>
      <c r="BN103" s="11"/>
      <c r="BO103" s="11"/>
      <c r="BP103" s="11"/>
      <c r="BQ103" s="11"/>
      <c r="BS103" s="35"/>
      <c r="BT103" s="112"/>
      <c r="BU103" s="15"/>
      <c r="BV103" s="15"/>
      <c r="BW103" s="15"/>
      <c r="BX103" s="15"/>
      <c r="BY103" s="11"/>
      <c r="CA103" s="11"/>
      <c r="CD103" s="15"/>
      <c r="CE103" s="15"/>
      <c r="CF103" s="15"/>
      <c r="CG103" s="15"/>
      <c r="CH103" s="15" t="s">
        <v>553</v>
      </c>
      <c r="CI103" s="557"/>
      <c r="CJ103" s="559"/>
      <c r="CK103" s="11" t="str">
        <f>IF(CI103="","BLANK",IF(AND($CS$67="Welded",ISNUMBER(SEARCH("Unwelded",CI103))),"REJECT","EQ"))</f>
        <v>BLANK</v>
      </c>
    </row>
    <row r="104" spans="11:89" ht="15" customHeight="1" x14ac:dyDescent="0.25">
      <c r="K104" s="148" t="s">
        <v>562</v>
      </c>
      <c r="L104" s="147"/>
      <c r="M104" s="147"/>
      <c r="N104" s="147"/>
      <c r="O104" s="147"/>
      <c r="P104" s="147"/>
      <c r="Q104" s="147"/>
      <c r="R104" s="147"/>
      <c r="S104" s="147"/>
      <c r="T104" s="146"/>
      <c r="AE104" s="11" t="str">
        <f>'F.10.3.5 Module Test'!AN43</f>
        <v>Plastic Type 2</v>
      </c>
      <c r="AF104" s="35"/>
      <c r="AG104" s="11" t="str">
        <f>'F.10.3.5 Module Test'!AN44</f>
        <v>Team Material 2</v>
      </c>
      <c r="AI104" s="462">
        <f>'F.10.3.5 Module Test'!AP75</f>
        <v>1</v>
      </c>
      <c r="AJ104" s="462">
        <f>'F.10.3.5 Module Test'!AP76</f>
        <v>1</v>
      </c>
      <c r="AK104" s="53">
        <f t="shared" si="10"/>
        <v>1</v>
      </c>
      <c r="AL104" s="471">
        <f ca="1">'F.10.3.5 Module Test'!AP69*IF($A$25="mm",1,1/6894.76)</f>
        <v>0</v>
      </c>
      <c r="AM104" s="471">
        <f ca="1">'F.10.3.5 Module Test'!AP72*IF($A$25="mm",1,1/6894.76)</f>
        <v>0</v>
      </c>
      <c r="AY104" s="11"/>
      <c r="AZ104" s="11"/>
      <c r="BA104" s="11"/>
      <c r="BB104" s="11"/>
      <c r="BC104" s="11"/>
      <c r="BD104" s="11"/>
      <c r="BE104" s="11"/>
      <c r="BF104" s="11"/>
      <c r="BG104" s="11"/>
      <c r="BI104" s="11"/>
      <c r="BJ104" s="11"/>
      <c r="BK104" s="11"/>
      <c r="BL104" s="11"/>
      <c r="BM104" s="11"/>
      <c r="BN104" s="11"/>
      <c r="BO104" s="11"/>
      <c r="BP104" s="11"/>
      <c r="BQ104" s="11"/>
      <c r="BS104" s="35"/>
      <c r="BT104" s="112"/>
      <c r="BU104" s="15"/>
      <c r="BV104" s="15"/>
      <c r="BW104" s="15"/>
      <c r="BX104" s="15"/>
      <c r="BY104" s="11"/>
      <c r="CA104" s="11"/>
      <c r="CD104" s="15"/>
      <c r="CE104" s="15"/>
      <c r="CF104" s="15"/>
      <c r="CG104" s="15"/>
      <c r="CH104" s="15" t="s">
        <v>552</v>
      </c>
      <c r="CI104" s="116">
        <f>IF(NOT(CH101="Composite"),CI102,CI105+CI107+CI106)</f>
        <v>0</v>
      </c>
      <c r="CJ104" s="25" t="str">
        <f ca="1">IF($A$25="mm","mm","in")</f>
        <v>mm</v>
      </c>
      <c r="CK104" s="116" t="str">
        <f>IF(NOT(OR(CH101="Isotropic",CH101="Composite")),"N/A","EQ")</f>
        <v>N/A</v>
      </c>
    </row>
    <row r="105" spans="11:89" ht="15" customHeight="1" x14ac:dyDescent="0.25">
      <c r="K105" s="145" t="s">
        <v>561</v>
      </c>
      <c r="L105" s="41"/>
      <c r="M105" s="41"/>
      <c r="N105" s="41"/>
      <c r="O105" s="41"/>
      <c r="P105" s="41"/>
      <c r="Q105" s="41"/>
      <c r="R105" s="41"/>
      <c r="S105" s="41"/>
      <c r="T105" s="144"/>
      <c r="AE105" s="52" t="str">
        <f>'F.10.3.5 Module Test'!BE43</f>
        <v>Plastic Type 3</v>
      </c>
      <c r="AF105" s="1"/>
      <c r="AG105" s="52" t="str">
        <f>'F.10.3.5 Module Test'!BE44</f>
        <v>Team Material 3</v>
      </c>
      <c r="AH105" s="41"/>
      <c r="AI105" s="460">
        <f>'F.10.3.5 Module Test'!$BG$75</f>
        <v>1</v>
      </c>
      <c r="AJ105" s="460">
        <f>'F.10.3.5 Module Test'!$BG$76</f>
        <v>1</v>
      </c>
      <c r="AK105" s="464">
        <f t="shared" si="10"/>
        <v>1</v>
      </c>
      <c r="AL105" s="472">
        <f>'F.10.3.5 Module Test'!$BG$69</f>
        <v>0</v>
      </c>
      <c r="AM105" s="472">
        <f>'F.10.3.5 Module Test'!$BG$72</f>
        <v>0</v>
      </c>
      <c r="AY105" s="11"/>
      <c r="AZ105" s="11"/>
      <c r="BA105" s="11"/>
      <c r="BB105" s="11"/>
      <c r="BC105" s="11"/>
      <c r="BD105" s="11"/>
      <c r="BE105" s="11"/>
      <c r="BF105" s="11"/>
      <c r="BG105" s="11"/>
      <c r="BI105" s="11"/>
      <c r="BJ105" s="11"/>
      <c r="BK105" s="11"/>
      <c r="BL105" s="11"/>
      <c r="BM105" s="11"/>
      <c r="BN105" s="11"/>
      <c r="BO105" s="11"/>
      <c r="BP105" s="11"/>
      <c r="BQ105" s="11"/>
      <c r="BS105" s="35"/>
      <c r="BT105" s="112"/>
      <c r="BU105" s="15"/>
      <c r="BV105" s="15"/>
      <c r="BW105" s="15"/>
      <c r="BX105" s="15"/>
      <c r="BY105" s="26"/>
      <c r="CA105" s="11"/>
      <c r="CC105" s="37" t="s">
        <v>1364</v>
      </c>
      <c r="CD105" s="112"/>
      <c r="CE105" s="112" t="s">
        <v>551</v>
      </c>
      <c r="CF105" s="132" t="str" cm="1">
        <f t="array" aca="1" ref="CF105" ca="1">IF(ISREF(INDIRECT("'"&amp;CI103&amp;"'!$AE$82")),
IF(INDIRECT("'"&amp;CI103&amp;"'!$AE$82")=0,(1+CI105)/(1+INDIRECT("'"&amp;CI103&amp;"'!$AE$82")),
IF(CI105/IF($A$25="mm",INDIRECT("'"&amp;CI103&amp;"'!$AE$82"),INDIRECT("'"&amp;CI103&amp;"'!$AE$83"))&lt;0.5,
(CI105+IF($A$25="mm",0.127,0.005))/IF($A$25="mm",INDIRECT("'"&amp;CI103&amp;"'!$AE$82"),INDIRECT("'"&amp;CI103&amp;"'!$AE$83")),
CI105/IF($A$25="mm",INDIRECT("'"&amp;CI103&amp;"'!$AE$82"),INDIRECT("'"&amp;CI103&amp;"'!$AE$83")))),"Typo")</f>
        <v>Typo</v>
      </c>
      <c r="CG105" s="112"/>
      <c r="CH105" s="112" t="s">
        <v>550</v>
      </c>
      <c r="CI105" s="131"/>
      <c r="CJ105" s="25" t="str">
        <f ca="1">IF($A$25="mm","mm","in")</f>
        <v>mm</v>
      </c>
      <c r="CK105" s="11" t="str">
        <f>IF(NOT(CH101="Composite"),"N/A",IF(CI105="","BLANK",IF(OR(CF105&lt;0.5,CF105&gt;1),"REJECT","EQ")))</f>
        <v>N/A</v>
      </c>
    </row>
    <row r="106" spans="11:89" ht="15" customHeight="1" x14ac:dyDescent="0.25">
      <c r="K106" s="143" t="s">
        <v>560</v>
      </c>
      <c r="L106" s="142"/>
      <c r="M106" s="142"/>
      <c r="N106" s="142"/>
      <c r="O106" s="142"/>
      <c r="P106" s="142"/>
      <c r="Q106" s="142"/>
      <c r="R106" s="142"/>
      <c r="S106" s="142"/>
      <c r="T106" s="141"/>
      <c r="BS106" s="35"/>
      <c r="BT106" s="112"/>
      <c r="BU106" s="15"/>
      <c r="BV106" s="15"/>
      <c r="BW106" s="15"/>
      <c r="BX106" s="15"/>
      <c r="BY106" s="11"/>
      <c r="CA106" s="11"/>
      <c r="CC106" s="15"/>
      <c r="CD106" s="15"/>
      <c r="CE106" s="15" t="s">
        <v>548</v>
      </c>
      <c r="CF106" s="16"/>
      <c r="CG106" s="15"/>
      <c r="CH106" s="15" t="s">
        <v>549</v>
      </c>
      <c r="CI106" s="11" t="str" cm="1">
        <f t="array" aca="1" ref="CI106" ca="1">IF(ISREF(INDIRECT("'"&amp;CI103&amp;"'!$AE$84")),IF($A$25="mm",INDIRECT("'"&amp;CI103&amp;"'!$AE$84"),INDIRECT("'"&amp;CI103&amp;"'!$AE$85"))*IF(CF106="",1,CF106),"Layup")</f>
        <v>Layup</v>
      </c>
      <c r="CJ106" s="25" t="str">
        <f ca="1">IF($A$25="mm","mm","in")</f>
        <v>mm</v>
      </c>
      <c r="CK106" s="11" t="str">
        <f>IF(NOT(CH101="Composite"),"N/A",IF(MOD(CF106,1)=0,"EQ","REJECT"))</f>
        <v>N/A</v>
      </c>
    </row>
    <row r="107" spans="11:89" ht="15" customHeight="1" x14ac:dyDescent="0.25">
      <c r="BS107" s="35"/>
      <c r="BT107" s="112"/>
      <c r="BU107" s="15"/>
      <c r="BV107" s="15"/>
      <c r="BW107" s="15"/>
      <c r="BX107" s="15"/>
      <c r="BY107" s="11"/>
      <c r="CA107" s="11"/>
      <c r="CC107" s="15"/>
      <c r="CD107" s="15"/>
      <c r="CE107" s="15" t="s">
        <v>548</v>
      </c>
      <c r="CF107" s="16"/>
      <c r="CG107" s="15"/>
      <c r="CH107" s="15" t="s">
        <v>547</v>
      </c>
      <c r="CI107" s="11" t="str" cm="1">
        <f t="array" aca="1" ref="CI107" ca="1">IF(ISREF(INDIRECT("'"&amp;CI103&amp;"'!$AE$86")),IF($A$25="mm",INDIRECT("'"&amp;CI103&amp;"'!$AE$86"),INDIRECT("'"&amp;CI103&amp;"'!$AE$87"))*IF(CF107="",1,CF107),"Typo")</f>
        <v>Typo</v>
      </c>
      <c r="CJ107" s="25" t="str">
        <f ca="1">IF($A$25="mm","mm","in")</f>
        <v>mm</v>
      </c>
      <c r="CK107" s="11" t="str">
        <f>IF(NOT(CH101="Composite"),"N/A",IF(MOD(CF107,1)=0,"EQ","REJECT"))</f>
        <v>N/A</v>
      </c>
    </row>
    <row r="108" spans="11:89" ht="15" customHeight="1" x14ac:dyDescent="0.25">
      <c r="AY108" s="36"/>
      <c r="AZ108" s="36"/>
      <c r="BA108" s="36"/>
      <c r="BB108" s="36"/>
      <c r="BC108" s="36"/>
      <c r="BD108" s="36"/>
      <c r="BE108" s="36"/>
      <c r="BF108" s="36"/>
      <c r="BG108" s="36"/>
      <c r="BI108" s="36"/>
      <c r="BJ108" s="36"/>
      <c r="BK108" s="36"/>
      <c r="BL108" s="36"/>
      <c r="BM108" s="36"/>
      <c r="BN108" s="36"/>
      <c r="BO108" s="36"/>
      <c r="BP108" s="36"/>
      <c r="BQ108" s="36"/>
      <c r="BS108" s="35"/>
      <c r="BT108" s="112"/>
      <c r="BU108" s="15"/>
      <c r="BV108" s="15"/>
      <c r="BW108" s="15"/>
      <c r="BX108" s="15"/>
      <c r="BY108" s="26"/>
      <c r="BZ108" s="134"/>
      <c r="CA108" s="11"/>
      <c r="CC108" s="562" t="s">
        <v>546</v>
      </c>
      <c r="CD108" s="562"/>
      <c r="CE108" s="562"/>
      <c r="CF108" s="561" t="s">
        <v>546</v>
      </c>
      <c r="CG108" s="562"/>
      <c r="CH108" s="563"/>
      <c r="CI108" s="561" t="s">
        <v>546</v>
      </c>
      <c r="CJ108" s="562"/>
      <c r="CK108" s="563"/>
    </row>
    <row r="109" spans="11:89" ht="15" customHeight="1" x14ac:dyDescent="0.25">
      <c r="AY109" s="11"/>
      <c r="AZ109" s="11"/>
      <c r="BA109" s="11"/>
      <c r="BB109" s="11"/>
      <c r="BC109" s="11"/>
      <c r="BD109" s="11"/>
      <c r="BE109" s="11"/>
      <c r="BF109" s="11"/>
      <c r="BG109" s="11"/>
      <c r="BI109" s="11"/>
      <c r="BJ109" s="11"/>
      <c r="BK109" s="11"/>
      <c r="BL109" s="11"/>
      <c r="BM109" s="11"/>
      <c r="BN109" s="11"/>
      <c r="BO109" s="11"/>
      <c r="BP109" s="11"/>
      <c r="BQ109" s="11"/>
      <c r="BS109" s="35"/>
      <c r="BT109" s="112"/>
      <c r="BU109" s="15"/>
      <c r="BV109" s="15"/>
      <c r="BW109" s="15"/>
      <c r="BX109" s="15"/>
      <c r="BY109" s="26"/>
      <c r="BZ109" s="134"/>
      <c r="CA109" s="11"/>
      <c r="CC109" s="11" t="s">
        <v>545</v>
      </c>
      <c r="CD109" s="11">
        <f ca="1">IF($A$25="mm",CI100/1000,CI100)</f>
        <v>0</v>
      </c>
      <c r="CE109" s="25" t="str">
        <f ca="1">IF($A$25="mm","m","in")</f>
        <v>m</v>
      </c>
      <c r="CF109" s="127" t="s">
        <v>544</v>
      </c>
      <c r="CG109" s="119" t="e">
        <f ca="1">CD109*CD110</f>
        <v>#VALUE!</v>
      </c>
      <c r="CH109" s="50" t="str">
        <f ca="1">IF($A$25="mm","m^2","in^2")</f>
        <v>m^2</v>
      </c>
      <c r="CI109" s="127" t="s">
        <v>543</v>
      </c>
      <c r="CJ109" s="119" t="e">
        <f ca="1">(CD109*CD110^3)/12</f>
        <v>#VALUE!</v>
      </c>
      <c r="CK109" s="50" t="str">
        <f ca="1">IF($A$25="mm","m^4","in^4")</f>
        <v>m^4</v>
      </c>
    </row>
    <row r="110" spans="11:89" ht="15" customHeight="1" x14ac:dyDescent="0.25">
      <c r="AY110" s="11"/>
      <c r="AZ110" s="11"/>
      <c r="BA110" s="11"/>
      <c r="BB110" s="11"/>
      <c r="BC110" s="11"/>
      <c r="BD110" s="11"/>
      <c r="BE110" s="11"/>
      <c r="BF110" s="11"/>
      <c r="BG110" s="11"/>
      <c r="BI110" s="11"/>
      <c r="BJ110" s="11"/>
      <c r="BK110" s="11"/>
      <c r="BL110" s="11"/>
      <c r="BM110" s="11"/>
      <c r="BN110" s="11"/>
      <c r="BO110" s="11"/>
      <c r="BP110" s="11"/>
      <c r="BQ110" s="11"/>
      <c r="BS110" s="35"/>
      <c r="BT110" s="112"/>
      <c r="BU110" s="15"/>
      <c r="BV110" s="15"/>
      <c r="BW110" s="15"/>
      <c r="BX110" s="15"/>
      <c r="BY110" s="26"/>
      <c r="BZ110" s="134"/>
      <c r="CA110" s="11"/>
      <c r="CC110" s="22" t="s">
        <v>542</v>
      </c>
      <c r="CD110" s="11" t="e">
        <f ca="1">IF($A$25="mm",CI106/1000,CI106)</f>
        <v>#VALUE!</v>
      </c>
      <c r="CE110" s="25" t="str">
        <f ca="1">IF($A$25="mm","m","in")</f>
        <v>m</v>
      </c>
      <c r="CF110" s="127" t="s">
        <v>541</v>
      </c>
      <c r="CG110" s="119" t="e">
        <f ca="1">CD112*CD113</f>
        <v>#VALUE!</v>
      </c>
      <c r="CH110" s="50" t="str">
        <f ca="1">IF($A$25="mm","m^2","in^2")</f>
        <v>m^2</v>
      </c>
      <c r="CI110" s="127" t="s">
        <v>540</v>
      </c>
      <c r="CJ110" s="119" t="e">
        <f ca="1">(CD112*CD113^3)/12</f>
        <v>#VALUE!</v>
      </c>
      <c r="CK110" s="50" t="str">
        <f ca="1">IF($A$25="mm","m^4","in^4")</f>
        <v>m^4</v>
      </c>
    </row>
    <row r="111" spans="11:89" ht="15" customHeight="1" x14ac:dyDescent="0.25">
      <c r="BS111" s="35"/>
      <c r="BT111" s="112"/>
      <c r="BU111" s="112"/>
      <c r="BV111" s="112"/>
      <c r="BW111" s="112"/>
      <c r="BX111" s="135"/>
      <c r="BY111" s="138"/>
      <c r="CA111" s="116"/>
      <c r="CC111" s="22" t="s">
        <v>539</v>
      </c>
      <c r="CD111" s="11">
        <f ca="1">IF($A$25="mm",CI104/1000,CI104)</f>
        <v>0</v>
      </c>
      <c r="CE111" s="25" t="str">
        <f ca="1">IF($A$25="mm","m","in")</f>
        <v>m</v>
      </c>
      <c r="CF111" s="127" t="s">
        <v>538</v>
      </c>
      <c r="CG111" s="122" t="e">
        <f ca="1">CD110/2</f>
        <v>#VALUE!</v>
      </c>
      <c r="CH111" s="50" t="str">
        <f ca="1">IF($A$25="mm","m","in")</f>
        <v>m</v>
      </c>
      <c r="CI111" s="127" t="s">
        <v>537</v>
      </c>
      <c r="CJ111" s="119" t="e">
        <f ca="1">IF(CG113="","",CJ109+(CG109*(CG113-CG111)^2))</f>
        <v>#VALUE!</v>
      </c>
      <c r="CK111" s="50" t="str">
        <f ca="1">IF($A$25="mm","m^4","in^4")</f>
        <v>m^4</v>
      </c>
    </row>
    <row r="112" spans="11:89" ht="15" customHeight="1" x14ac:dyDescent="0.25">
      <c r="BS112" s="35"/>
      <c r="BT112" s="112"/>
      <c r="BU112" s="112"/>
      <c r="BV112" s="112"/>
      <c r="BW112" s="112"/>
      <c r="BX112" s="135"/>
      <c r="BY112" s="116"/>
      <c r="CA112" s="116"/>
      <c r="CC112" s="11" t="s">
        <v>536</v>
      </c>
      <c r="CD112" s="11">
        <f ca="1">IF($A$25="mm",CI100/1000,CI100)</f>
        <v>0</v>
      </c>
      <c r="CE112" s="25" t="str">
        <f ca="1">IF($A$25="mm","m","in")</f>
        <v>m</v>
      </c>
      <c r="CF112" s="127" t="s">
        <v>535</v>
      </c>
      <c r="CG112" s="122" t="e">
        <f ca="1">(CD111-0.5*CD113)</f>
        <v>#VALUE!</v>
      </c>
      <c r="CH112" s="50" t="str">
        <f ca="1">IF($A$25="mm","m","in")</f>
        <v>m</v>
      </c>
      <c r="CI112" s="127" t="s">
        <v>534</v>
      </c>
      <c r="CJ112" s="119" t="e">
        <f ca="1">IF(CG113="","",CJ110+(CG110*(CG113-CG112)^2))</f>
        <v>#VALUE!</v>
      </c>
      <c r="CK112" s="50" t="str">
        <f ca="1">IF($A$25="mm","m^4","in^4")</f>
        <v>m^4</v>
      </c>
    </row>
    <row r="113" spans="81:89" ht="15" customHeight="1" x14ac:dyDescent="0.25">
      <c r="CC113" s="11" t="s">
        <v>533</v>
      </c>
      <c r="CD113" s="11" t="e">
        <f ca="1">IF($A$25="mm",CI107/1000,CI107)</f>
        <v>#VALUE!</v>
      </c>
      <c r="CE113" s="25" t="str">
        <f ca="1">IF($A$25="mm","m","in")</f>
        <v>m</v>
      </c>
      <c r="CF113" s="127" t="s">
        <v>532</v>
      </c>
      <c r="CG113" s="122">
        <f ca="1">IF(OR(CI100="",CI106="",CI107=""),0,(CG109*CG111+CG110*CG112)/(CG109+CG110))</f>
        <v>0</v>
      </c>
      <c r="CH113" s="50" t="str">
        <f ca="1">IF($A$25="mm","m","in")</f>
        <v>m</v>
      </c>
      <c r="CI113" s="127" t="s">
        <v>531</v>
      </c>
      <c r="CJ113" s="119" t="e">
        <f ca="1">IF(CG113="",0,CJ111+CJ112)</f>
        <v>#VALUE!</v>
      </c>
      <c r="CK113" s="50" t="str">
        <f ca="1">IF($A$25="mm","m^4","in^4")</f>
        <v>m^4</v>
      </c>
    </row>
    <row r="114" spans="81:89" ht="15" customHeight="1" x14ac:dyDescent="0.25">
      <c r="CC114" s="11"/>
      <c r="CD114" s="11"/>
      <c r="CF114" s="32"/>
      <c r="CG114" s="567" t="s">
        <v>530</v>
      </c>
      <c r="CH114" s="567"/>
      <c r="CI114" s="512">
        <f>CH101</f>
        <v>0</v>
      </c>
      <c r="CJ114" s="512"/>
    </row>
    <row r="115" spans="81:89" ht="15" customHeight="1" x14ac:dyDescent="0.25">
      <c r="CC115" s="12"/>
      <c r="CD115" s="565" t="s">
        <v>529</v>
      </c>
      <c r="CE115" s="565"/>
      <c r="CF115" s="565"/>
      <c r="CG115" s="565"/>
      <c r="CH115" s="11">
        <f ca="1">IF($A$25="mm",0.9/1000,0.035)</f>
        <v>8.9999999999999998E-4</v>
      </c>
      <c r="CI115" s="11">
        <f ca="1">IF(CH101="Composite",CI106+CI107,CI104)*IF($A$25="mm",1/1000,1)</f>
        <v>0</v>
      </c>
      <c r="CJ115" s="25" t="str">
        <f ca="1">IF($A$25="mm","m","in")</f>
        <v>m</v>
      </c>
      <c r="CK115" s="11" t="str">
        <f>IF(NOT(OR(CH101="Isotropic",CH101="Composite")),"N/A","EQ")</f>
        <v>N/A</v>
      </c>
    </row>
    <row r="116" spans="81:89" ht="15" customHeight="1" x14ac:dyDescent="0.25">
      <c r="CC116" s="15"/>
      <c r="CD116" s="565" t="s">
        <v>528</v>
      </c>
      <c r="CE116" s="565"/>
      <c r="CF116" s="565"/>
      <c r="CG116" s="565"/>
      <c r="CH116" s="26">
        <f ca="1">CI100*CH115/IF($A$25="mm",1000,1)</f>
        <v>0</v>
      </c>
      <c r="CI116" s="26">
        <f ca="1">CI100*IF(CH101="Composite",CG109+CG110,CI115/IF($A$25="mm",1000,1))</f>
        <v>0</v>
      </c>
      <c r="CJ116" s="25" t="str">
        <f ca="1">IF($A$25="mm","m^2","in^2")</f>
        <v>m^2</v>
      </c>
      <c r="CK116" s="11" t="str">
        <f>IF(NOT(OR(CH101="Isotropic",CH101="Composite")),"N/A","EQ")</f>
        <v>N/A</v>
      </c>
    </row>
    <row r="117" spans="81:89" x14ac:dyDescent="0.25">
      <c r="CC117" s="112"/>
      <c r="CD117" s="565" t="s">
        <v>527</v>
      </c>
      <c r="CE117" s="565"/>
      <c r="CF117" s="565"/>
      <c r="CG117" s="565"/>
      <c r="CH117" s="26">
        <f ca="1">IF($A$25="mm",1/1000,1)*CI100*CH115^3/12</f>
        <v>0</v>
      </c>
      <c r="CI117" s="26">
        <f ca="1">IF(CH101="Composite",CJ113,IF($A$25="mm",1/1000,1)*CI100*CI115^3/12)</f>
        <v>0</v>
      </c>
      <c r="CJ117" s="25" t="str">
        <f ca="1">IF($A$25="mm","m^4","in^4")</f>
        <v>m^4</v>
      </c>
      <c r="CK117" s="11" t="str">
        <f>IF(NOT(OR(CH101="Isotropic",CH101="Composite")),"N/A","EQ")</f>
        <v>N/A</v>
      </c>
    </row>
    <row r="118" spans="81:89" x14ac:dyDescent="0.25">
      <c r="CC118" s="12" t="s">
        <v>196</v>
      </c>
      <c r="CD118" s="565" t="s">
        <v>526</v>
      </c>
      <c r="CE118" s="565"/>
      <c r="CF118" s="565"/>
      <c r="CG118" s="565"/>
      <c r="CH118" s="26">
        <f ca="1">$G$4</f>
        <v>200000000000</v>
      </c>
      <c r="CI118" s="26" t="e">
        <f>INDEX($G$3:$G$21,MATCH(CI103,$E$3:$E$21,0))</f>
        <v>#N/A</v>
      </c>
      <c r="CJ118" s="25" t="str">
        <f ca="1">IF($A$25="mm","Pa","psi")</f>
        <v>Pa</v>
      </c>
      <c r="CK118" s="11" t="str">
        <f>IF(NOT(OR(CH101="Isotropic",CH101="Composite")),"N/A",IF(CI118=0,"BLANK","EQ"))</f>
        <v>N/A</v>
      </c>
    </row>
    <row r="119" spans="81:89" x14ac:dyDescent="0.25">
      <c r="CC119" s="565" t="s">
        <v>524</v>
      </c>
      <c r="CD119" s="565"/>
      <c r="CE119" s="565"/>
      <c r="CF119" s="565"/>
      <c r="CG119" s="565"/>
      <c r="CH119" s="26">
        <f ca="1">$I$4</f>
        <v>300000000</v>
      </c>
      <c r="CI119" s="26" t="e">
        <f>INDEX($I$3:$I$21,MATCH(CI103,$E$3:$E$21,0))</f>
        <v>#N/A</v>
      </c>
      <c r="CJ119" s="84" t="e">
        <f>IF(OR(CI119=0,CI119=""),0,CI119/CH119)</f>
        <v>#N/A</v>
      </c>
      <c r="CK119" s="11" t="str">
        <f>IF(NOT(OR(CH101="Isotropic",CH101="Composite")),"N/A",IF(OR(CI119="",CI119=0),"BLANK",IF(CI119&gt;=1,"EQ",IF(CI119&gt;=0.95,"CHECK","REJECT"))))</f>
        <v>N/A</v>
      </c>
    </row>
    <row r="120" spans="81:89" x14ac:dyDescent="0.25">
      <c r="CC120" s="112"/>
      <c r="CD120" s="565" t="s">
        <v>523</v>
      </c>
      <c r="CE120" s="565"/>
      <c r="CF120" s="565"/>
      <c r="CG120" s="565"/>
      <c r="CH120" s="26">
        <f ca="1">$K$4</f>
        <v>173100000</v>
      </c>
      <c r="CI120" s="26" t="e">
        <f>INDEX($K$3:$K$21,MATCH(CI103,$E$3:$E$21,0))</f>
        <v>#N/A</v>
      </c>
      <c r="CJ120" s="84" t="e">
        <f>IF(OR(CI120=0,CI120=""),0,CI120/CH120)</f>
        <v>#N/A</v>
      </c>
      <c r="CK120" s="11" t="str">
        <f>IF(NOT(OR(CH101="Isotropic",CH101="Composite")),"N/A",IF(OR(CI120="",CI120=0),"BLANK","EQ"))</f>
        <v>N/A</v>
      </c>
    </row>
    <row r="121" spans="81:89" x14ac:dyDescent="0.25">
      <c r="CC121" s="568" t="s">
        <v>522</v>
      </c>
      <c r="CD121" s="568"/>
      <c r="CE121" s="564" t="s">
        <v>521</v>
      </c>
      <c r="CF121" s="564"/>
      <c r="CG121" s="564"/>
      <c r="CH121" s="119">
        <f ca="1">CH118*CH117</f>
        <v>0</v>
      </c>
      <c r="CI121" s="119" t="e">
        <f>IF(CI118=0,0,CI118*CI117)</f>
        <v>#N/A</v>
      </c>
      <c r="CJ121" s="124" t="e">
        <f ca="1">IF(OR(CH121=0,CI121=""),0,CI121/CH121)</f>
        <v>#N/A</v>
      </c>
      <c r="CK121" s="116" t="str">
        <f>IF(NOT(OR(CH101="Isotropic",CH101="Composite")),"N/A",IF(CJ121="","EQ",IF(CJ121&gt;=1,"EQ",IF(CJ121&gt;=0.95,"CHECK","REJECT"))))</f>
        <v>N/A</v>
      </c>
    </row>
    <row r="122" spans="81:89" ht="15" customHeight="1" x14ac:dyDescent="0.25">
      <c r="CC122" s="37" t="s">
        <v>520</v>
      </c>
      <c r="CD122" s="564" t="s">
        <v>519</v>
      </c>
      <c r="CE122" s="564"/>
      <c r="CF122" s="564"/>
      <c r="CG122" s="564"/>
      <c r="CH122" s="119">
        <f ca="1">CH119*CH116</f>
        <v>0</v>
      </c>
      <c r="CI122" s="119" t="e">
        <f>IF(OR(CH98="Tube",CI118=0),0,CI119*CI116)</f>
        <v>#N/A</v>
      </c>
      <c r="CJ122" s="124" t="e">
        <f ca="1">IF(OR(CH122=0,CI122=""),0,CI122/CH122)</f>
        <v>#N/A</v>
      </c>
      <c r="CK122" s="116" t="str">
        <f>IF(NOT(OR(CH101="Isotropic",CH101="Composite")),"N/A",IF(OR(CI116=0,CI119=0),"BLANK",IF(CJ122&gt;=1,"EQ",IF(CJ122&gt;=0.95,"CHECK","REJECT"))))</f>
        <v>N/A</v>
      </c>
    </row>
    <row r="123" spans="81:89" ht="15" customHeight="1" x14ac:dyDescent="0.25">
      <c r="CC123" s="37" t="s">
        <v>518</v>
      </c>
      <c r="CD123" s="564" t="s">
        <v>517</v>
      </c>
      <c r="CE123" s="564"/>
      <c r="CF123" s="564"/>
      <c r="CG123" s="564"/>
      <c r="CH123" s="119">
        <f ca="1">4*CH119*CH117/(CH115/2)</f>
        <v>0</v>
      </c>
      <c r="CI123" s="119" t="e">
        <f>IF(CI118=0,0,4*CI119*CI117/(IF(CH101="Composite",MAX(ABS(CG113-CG111),ABS(CG113-CG112)),CI115/2)))</f>
        <v>#N/A</v>
      </c>
      <c r="CJ123" s="124" t="e">
        <f ca="1">IF(OR(CH123=0,CI123=""),0,CI123/CH123)</f>
        <v>#N/A</v>
      </c>
      <c r="CK123" s="116" t="str">
        <f>IF(NOT(OR(CH101="Isotropic",CH101="Composite")),"N/A",IF(OR(CI117=0,CI119=0),"BLANK",IF(CJ123&gt;=1,"EQ",IF(CJ123&gt;=0.95,"CHECK","REJECT"))))</f>
        <v>N/A</v>
      </c>
    </row>
    <row r="124" spans="81:89" ht="15" customHeight="1" x14ac:dyDescent="0.25">
      <c r="CC124" s="12" t="s">
        <v>516</v>
      </c>
      <c r="CD124" s="565" t="s">
        <v>515</v>
      </c>
      <c r="CE124" s="565"/>
      <c r="CF124" s="565"/>
      <c r="CG124" s="565"/>
      <c r="CH124" s="119">
        <f ca="1">IF(CH117=0,0,CH123/(48*CH118*CH117))</f>
        <v>0</v>
      </c>
      <c r="CI124" s="119" t="e">
        <f>IF(OR(CI123="",CI118=0),0,CH123/(48*CI118*CI117))</f>
        <v>#N/A</v>
      </c>
      <c r="CJ124" s="124" t="e">
        <f ca="1">IF(OR(CH124=0,CI124=""),0,CI124/CH124)</f>
        <v>#N/A</v>
      </c>
      <c r="CK124" s="116" t="str">
        <f>IF(NOT(OR(CH101="Isotropic",CH101="Composite")),"N/A",IF(OR(CI123=0,CI118=0,CI117=0),"BLANK",IF(CJ124&lt;=1,"EQ",IF(CJ124&lt;=1.05,"CHECK","REJECT"))))</f>
        <v>N/A</v>
      </c>
    </row>
    <row r="125" spans="81:89" ht="15" customHeight="1" x14ac:dyDescent="0.25">
      <c r="CC125" s="12" t="s">
        <v>514</v>
      </c>
      <c r="CD125" s="565" t="s">
        <v>513</v>
      </c>
      <c r="CE125" s="565"/>
      <c r="CF125" s="565"/>
      <c r="CG125" s="565"/>
      <c r="CH125" s="119">
        <f ca="1">IF(CH117=0,0,0.5*CH123^2/(48*CH118*CH117))</f>
        <v>0</v>
      </c>
      <c r="CI125" s="119" t="e">
        <f>IF(OR(CI123="",CI118=0),0,0.5*CI123^2/(48*(CI118*CI117)))</f>
        <v>#N/A</v>
      </c>
      <c r="CJ125" s="124" t="e">
        <f ca="1">IF(OR(CH125=0,CI125=""),0,CI125/CH125)</f>
        <v>#N/A</v>
      </c>
      <c r="CK125" s="116" t="str">
        <f>IF(NOT(OR(CH101="Isotropic",CH101="Composite")),"N/A",IF(OR(CI123=0,CI118=0,CI117=0),"BLANK",IF(CJ125&gt;=1,"EQ",IF(CJ125&gt;=0.95,"CHECK","REJECT"))))</f>
        <v>N/A</v>
      </c>
    </row>
    <row r="126" spans="81:89" ht="15" customHeight="1" x14ac:dyDescent="0.25">
      <c r="CC126" s="12" t="s">
        <v>512</v>
      </c>
      <c r="CD126" s="15"/>
      <c r="CE126" s="15"/>
      <c r="CF126" s="15"/>
      <c r="CG126" s="15" t="s">
        <v>511</v>
      </c>
      <c r="CH126" s="119">
        <f ca="1">CH115*CH120</f>
        <v>155790</v>
      </c>
      <c r="CI126" s="119" t="e">
        <f>CI120*IF(CH101="Composite",IF(CI105&gt;0,CI106*IF($A$25="mm",1/1000,1),CI115))</f>
        <v>#N/A</v>
      </c>
      <c r="CJ126" s="124" t="e">
        <f ca="1">CI126/CH126</f>
        <v>#N/A</v>
      </c>
      <c r="CK126" s="116" t="str">
        <f>IF(NOT(OR(CH101="Isotropic",CH101="Composite")),"N/A",IF(OR(CI120=0,CI116=0),"BLANK",IF(CJ126&gt;=1,"EQ",IF(CJ126&gt;=0.95,"CHECK","REJECT"))))</f>
        <v>N/A</v>
      </c>
    </row>
    <row r="127" spans="81:89" ht="15" customHeight="1" x14ac:dyDescent="0.25">
      <c r="CC127" s="12"/>
      <c r="CD127" s="15"/>
      <c r="CE127" s="15"/>
      <c r="CF127" s="15"/>
      <c r="CG127" s="15"/>
      <c r="CH127" s="15"/>
      <c r="CI127" s="11"/>
      <c r="CK127" s="11"/>
    </row>
    <row r="128" spans="81:89" ht="15" customHeight="1" x14ac:dyDescent="0.25">
      <c r="CC128" s="12" t="s">
        <v>556</v>
      </c>
      <c r="CD128" s="37"/>
      <c r="CE128" s="37"/>
      <c r="CF128" s="37"/>
      <c r="CG128" s="37" t="s">
        <v>559</v>
      </c>
      <c r="CH128" s="37"/>
      <c r="CI128" s="37"/>
      <c r="CJ128" s="37"/>
      <c r="CK128" s="37"/>
    </row>
    <row r="129" spans="81:89" ht="15" customHeight="1" thickBot="1" x14ac:dyDescent="0.3">
      <c r="CC129" s="508" t="str" cm="1">
        <f t="array" aca="1" ref="CC129" ca="1">IF(COUNTIF(CK130:CK157,"BLANK"),"BLANK",IF(OR(SUMPRODUCT(--ISERROR(CK130:CK157))&gt;0,COUNTIF(CK130:CK157,"REJECT")),"REJECT",IF(COUNTIF(CK130:CK157,"CHECK"),"CHECK","EQ")))</f>
        <v>BLANK</v>
      </c>
      <c r="CD129" s="508"/>
      <c r="CE129" s="508"/>
      <c r="CF129" s="508"/>
      <c r="CG129" s="508"/>
      <c r="CH129" s="508"/>
      <c r="CI129" s="508"/>
      <c r="CJ129" s="508"/>
      <c r="CK129" s="508"/>
    </row>
    <row r="130" spans="81:89" ht="15" customHeight="1" thickBot="1" x14ac:dyDescent="0.3">
      <c r="CD130" s="15"/>
      <c r="CE130" s="15"/>
      <c r="CF130" s="32" t="str">
        <f>IF(CG130="Vector From Hole To Firewall-Seat","FIREWALL DOES NOT SATISFY F.10.4.3.c", "No tractive battery holes with line of sight to driver:")</f>
        <v>No tractive battery holes with line of sight to driver:</v>
      </c>
      <c r="CG130" s="509"/>
      <c r="CH130" s="510"/>
      <c r="CI130" s="510"/>
      <c r="CJ130" s="511"/>
      <c r="CK130" s="11" t="str">
        <f>IF(CG130="","BLANK",IF(CG130="Vector From Hole To Firewall-Seat","REJECT","EQ"))</f>
        <v>BLANK</v>
      </c>
    </row>
    <row r="131" spans="81:89" ht="15" customHeight="1" thickBot="1" x14ac:dyDescent="0.3">
      <c r="CC131" s="12" t="s">
        <v>558</v>
      </c>
      <c r="CH131" s="15" t="s">
        <v>557</v>
      </c>
      <c r="CI131" s="136"/>
      <c r="CK131" s="11" t="str">
        <f>IF(CI131="","BLANK",IF(AND(ISNUMBER(CI131),CI131&gt;=0.75,CI131&lt;=1),"EQ","REJECT"))</f>
        <v>BLANK</v>
      </c>
    </row>
    <row r="132" spans="81:89" ht="15" customHeight="1" thickBot="1" x14ac:dyDescent="0.3">
      <c r="CC132" s="12" t="s">
        <v>556</v>
      </c>
      <c r="CE132" s="35"/>
      <c r="CF132" s="35"/>
      <c r="CG132" s="32" t="s">
        <v>555</v>
      </c>
      <c r="CH132" s="509"/>
      <c r="CI132" s="511"/>
      <c r="CK132" s="11" t="str">
        <f>IF(CH132="","BLANK","EQ")</f>
        <v>BLANK</v>
      </c>
    </row>
    <row r="133" spans="81:89" ht="15" customHeight="1" thickBot="1" x14ac:dyDescent="0.3">
      <c r="CC133" s="12"/>
      <c r="CD133" s="32"/>
      <c r="CE133" s="32"/>
      <c r="CF133" s="32"/>
      <c r="CG133" s="32"/>
      <c r="CH133" s="15" t="s">
        <v>554</v>
      </c>
      <c r="CI133" s="133"/>
      <c r="CJ133" s="25" t="str">
        <f ca="1">IF($A$25="mm","mm","in")</f>
        <v>mm</v>
      </c>
      <c r="CK133" s="11" t="str">
        <f>IF(CH132="Composite","N/A",IF(CI133="","BLANK",
IF(CH132="Isotropic","EQ",
IF(AND(CH132="Steel",OR(AND($A$25="mm",CI133&gt;=0.9),AND($A$25="Inch",CI133&gt;=0.035))),"EQ",
IF(AND(CH132="Aluminum",OR(AND($A$25="mm",CI133&gt;=2.3),AND($A$25="Inch",CI133&gt;=0.09))),"EQ","REJECT")))))</f>
        <v>BLANK</v>
      </c>
    </row>
    <row r="134" spans="81:89" ht="15" customHeight="1" thickBot="1" x14ac:dyDescent="0.3">
      <c r="CD134" s="15"/>
      <c r="CE134" s="15"/>
      <c r="CF134" s="15"/>
      <c r="CG134" s="15"/>
      <c r="CH134" s="15" t="s">
        <v>553</v>
      </c>
      <c r="CI134" s="557"/>
      <c r="CJ134" s="559"/>
      <c r="CK134" s="11" t="str">
        <f>IF(NOT(OR(CH132="Isotropic",CH132="Composite")),"N/A",IF(CI134="","BLANK","EQ"))</f>
        <v>N/A</v>
      </c>
    </row>
    <row r="135" spans="81:89" ht="15" customHeight="1" x14ac:dyDescent="0.25">
      <c r="CD135" s="15"/>
      <c r="CE135" s="15"/>
      <c r="CF135" s="15"/>
      <c r="CG135" s="15"/>
      <c r="CH135" s="15" t="s">
        <v>552</v>
      </c>
      <c r="CI135" s="116">
        <f>IF(NOT(CH132="Composite"),CI133,CI136+CI138+CI137)</f>
        <v>0</v>
      </c>
      <c r="CJ135" s="25" t="str">
        <f ca="1">IF($A$25="mm","mm","in")</f>
        <v>mm</v>
      </c>
      <c r="CK135" s="116" t="str">
        <f>IF(NOT(OR(CH132="Isotropic",CH132="Composite")),"N/A","EQ")</f>
        <v>N/A</v>
      </c>
    </row>
    <row r="136" spans="81:89" ht="15" customHeight="1" x14ac:dyDescent="0.25">
      <c r="CC136" s="37" t="s">
        <v>1364</v>
      </c>
      <c r="CD136" s="112"/>
      <c r="CE136" s="112" t="s">
        <v>551</v>
      </c>
      <c r="CF136" s="132" t="str" cm="1">
        <f t="array" aca="1" ref="CF136" ca="1">IF(ISREF(INDIRECT("'"&amp;CI134&amp;"'!$AE$82")),
IF(INDIRECT("'"&amp;CI134&amp;"'!$AE$82")=0,(1+CI136)/(1+INDIRECT("'"&amp;CI134&amp;"'!$AE$82")),
IF(CI136/IF($A$25="mm",INDIRECT("'"&amp;CI134&amp;"'!$AE$82"),INDIRECT("'"&amp;CI134&amp;"'!$AE$83"))&lt;0.5,
(CI136+IF($A$25="mm",0.127,0.005))/IF($A$25="mm",INDIRECT("'"&amp;CI134&amp;"'!$AE$82"),INDIRECT("'"&amp;CI134&amp;"'!$AE$83")),
CI136/IF($A$25="mm",INDIRECT("'"&amp;CI134&amp;"'!$AE$82"),INDIRECT("'"&amp;CI134&amp;"'!$AE$83")))),"Typo")</f>
        <v>Typo</v>
      </c>
      <c r="CG136" s="112"/>
      <c r="CH136" s="112" t="s">
        <v>550</v>
      </c>
      <c r="CI136" s="131"/>
      <c r="CJ136" s="25" t="str">
        <f ca="1">IF($A$25="mm","mm","in")</f>
        <v>mm</v>
      </c>
      <c r="CK136" s="11" t="str">
        <f>IF(NOT(CH132="Composite"),"N/A",IF(CI136="","BLANK",IF(OR(CF136&lt;0.5,CF136&gt;1),"REJECT","EQ")))</f>
        <v>N/A</v>
      </c>
    </row>
    <row r="137" spans="81:89" ht="15" customHeight="1" x14ac:dyDescent="0.25">
      <c r="CC137" s="15"/>
      <c r="CD137" s="15"/>
      <c r="CE137" s="15" t="s">
        <v>548</v>
      </c>
      <c r="CF137" s="16"/>
      <c r="CG137" s="15"/>
      <c r="CH137" s="15" t="s">
        <v>549</v>
      </c>
      <c r="CI137" s="11" t="str" cm="1">
        <f t="array" aca="1" ref="CI137" ca="1">IF(ISREF(INDIRECT("'"&amp;CI134&amp;"'!$AE$84")),IF($A$25="mm",INDIRECT("'"&amp;CI134&amp;"'!$AE$84"),INDIRECT("'"&amp;CI134&amp;"'!$AE$85"))*IF(CF137="",1,CF137),"Layup")</f>
        <v>Layup</v>
      </c>
      <c r="CJ137" s="25" t="str">
        <f ca="1">IF($A$25="mm","mm","in")</f>
        <v>mm</v>
      </c>
      <c r="CK137" s="11" t="str">
        <f>IF(NOT(CH132="Composite"),"N/A",IF(MOD(CF137,1)=0,"EQ","REJECT"))</f>
        <v>N/A</v>
      </c>
    </row>
    <row r="138" spans="81:89" ht="15" customHeight="1" x14ac:dyDescent="0.25">
      <c r="CC138" s="15"/>
      <c r="CD138" s="15"/>
      <c r="CE138" s="15" t="s">
        <v>548</v>
      </c>
      <c r="CF138" s="16"/>
      <c r="CG138" s="15"/>
      <c r="CH138" s="15" t="s">
        <v>547</v>
      </c>
      <c r="CI138" s="11" t="str" cm="1">
        <f t="array" aca="1" ref="CI138" ca="1">IF(ISREF(INDIRECT("'"&amp;CI134&amp;"'!$AE$86")),IF($A$25="mm",INDIRECT("'"&amp;CI134&amp;"'!$AE$86"),INDIRECT("'"&amp;CI134&amp;"'!$AE$87"))*IF(CF138="",1,CF138),"Typo")</f>
        <v>Typo</v>
      </c>
      <c r="CJ138" s="25" t="str">
        <f ca="1">IF($A$25="mm","mm","in")</f>
        <v>mm</v>
      </c>
      <c r="CK138" s="11" t="str">
        <f>IF(NOT(CH132="Composite"),"N/A",IF(MOD(CF138,1)=0,"EQ","REJECT"))</f>
        <v>N/A</v>
      </c>
    </row>
    <row r="139" spans="81:89" ht="15" customHeight="1" x14ac:dyDescent="0.25">
      <c r="CC139" s="562" t="s">
        <v>546</v>
      </c>
      <c r="CD139" s="562"/>
      <c r="CE139" s="562"/>
      <c r="CF139" s="561" t="s">
        <v>546</v>
      </c>
      <c r="CG139" s="562"/>
      <c r="CH139" s="563"/>
      <c r="CI139" s="561" t="s">
        <v>546</v>
      </c>
      <c r="CJ139" s="562"/>
      <c r="CK139" s="563"/>
    </row>
    <row r="140" spans="81:89" ht="15" customHeight="1" x14ac:dyDescent="0.25">
      <c r="CC140" s="11" t="s">
        <v>545</v>
      </c>
      <c r="CD140" s="11">
        <f ca="1">IF($A$25="mm",CI131/1000,CI131)</f>
        <v>0</v>
      </c>
      <c r="CE140" s="25" t="str">
        <f ca="1">IF($A$25="mm","m","in")</f>
        <v>m</v>
      </c>
      <c r="CF140" s="127" t="s">
        <v>544</v>
      </c>
      <c r="CG140" s="119" t="e">
        <f ca="1">CD140*CD141</f>
        <v>#VALUE!</v>
      </c>
      <c r="CH140" s="50" t="str">
        <f ca="1">IF($A$25="mm","m^2","in^2")</f>
        <v>m^2</v>
      </c>
      <c r="CI140" s="127" t="s">
        <v>543</v>
      </c>
      <c r="CJ140" s="119" t="e">
        <f ca="1">(CD140*CD141^3)/12</f>
        <v>#VALUE!</v>
      </c>
      <c r="CK140" s="50" t="str">
        <f ca="1">IF($A$25="mm","m^4","in^4")</f>
        <v>m^4</v>
      </c>
    </row>
    <row r="141" spans="81:89" ht="15" customHeight="1" x14ac:dyDescent="0.25">
      <c r="CC141" s="22" t="s">
        <v>542</v>
      </c>
      <c r="CD141" s="11" t="e">
        <f ca="1">IF($A$25="mm",CI137/1000,CI137)</f>
        <v>#VALUE!</v>
      </c>
      <c r="CE141" s="25" t="str">
        <f ca="1">IF($A$25="mm","m","in")</f>
        <v>m</v>
      </c>
      <c r="CF141" s="127" t="s">
        <v>541</v>
      </c>
      <c r="CG141" s="119" t="e">
        <f ca="1">CD143*CD144</f>
        <v>#VALUE!</v>
      </c>
      <c r="CH141" s="50" t="str">
        <f ca="1">IF($A$25="mm","m^2","in^2")</f>
        <v>m^2</v>
      </c>
      <c r="CI141" s="127" t="s">
        <v>540</v>
      </c>
      <c r="CJ141" s="119" t="e">
        <f ca="1">(CD143*CD144^3)/12</f>
        <v>#VALUE!</v>
      </c>
      <c r="CK141" s="50" t="str">
        <f ca="1">IF($A$25="mm","m^4","in^4")</f>
        <v>m^4</v>
      </c>
    </row>
    <row r="142" spans="81:89" ht="15" customHeight="1" x14ac:dyDescent="0.25">
      <c r="CC142" s="22" t="s">
        <v>539</v>
      </c>
      <c r="CD142" s="11">
        <f ca="1">IF($A$25="mm",CI135/1000,CI135)</f>
        <v>0</v>
      </c>
      <c r="CE142" s="25" t="str">
        <f ca="1">IF($A$25="mm","m","in")</f>
        <v>m</v>
      </c>
      <c r="CF142" s="127" t="s">
        <v>538</v>
      </c>
      <c r="CG142" s="122" t="e">
        <f ca="1">CD141/2</f>
        <v>#VALUE!</v>
      </c>
      <c r="CH142" s="50" t="str">
        <f ca="1">IF($A$25="mm","m","in")</f>
        <v>m</v>
      </c>
      <c r="CI142" s="127" t="s">
        <v>537</v>
      </c>
      <c r="CJ142" s="119" t="e">
        <f ca="1">IF(CG144="","",CJ140+(CG140*(CG144-CG142)^2))</f>
        <v>#VALUE!</v>
      </c>
      <c r="CK142" s="50" t="str">
        <f ca="1">IF($A$25="mm","m^4","in^4")</f>
        <v>m^4</v>
      </c>
    </row>
    <row r="143" spans="81:89" ht="15" customHeight="1" x14ac:dyDescent="0.25">
      <c r="CC143" s="11" t="s">
        <v>536</v>
      </c>
      <c r="CD143" s="11">
        <f ca="1">IF($A$25="mm",CI131/1000,CI131)</f>
        <v>0</v>
      </c>
      <c r="CE143" s="25" t="str">
        <f ca="1">IF($A$25="mm","m","in")</f>
        <v>m</v>
      </c>
      <c r="CF143" s="127" t="s">
        <v>535</v>
      </c>
      <c r="CG143" s="122" t="e">
        <f ca="1">(CD142-0.5*CD144)</f>
        <v>#VALUE!</v>
      </c>
      <c r="CH143" s="50" t="str">
        <f ca="1">IF($A$25="mm","m","in")</f>
        <v>m</v>
      </c>
      <c r="CI143" s="127" t="s">
        <v>534</v>
      </c>
      <c r="CJ143" s="119" t="e">
        <f ca="1">IF(CG144="","",CJ141+(CG141*(CG144-CG143)^2))</f>
        <v>#VALUE!</v>
      </c>
      <c r="CK143" s="50" t="str">
        <f ca="1">IF($A$25="mm","m^4","in^4")</f>
        <v>m^4</v>
      </c>
    </row>
    <row r="144" spans="81:89" ht="15" customHeight="1" x14ac:dyDescent="0.25">
      <c r="CC144" s="11" t="s">
        <v>533</v>
      </c>
      <c r="CD144" s="11" t="e">
        <f ca="1">IF($A$25="mm",CI138/1000,CI138)</f>
        <v>#VALUE!</v>
      </c>
      <c r="CE144" s="25" t="str">
        <f ca="1">IF($A$25="mm","m","in")</f>
        <v>m</v>
      </c>
      <c r="CF144" s="127" t="s">
        <v>532</v>
      </c>
      <c r="CG144" s="122">
        <f ca="1">IF(OR(CI131="",CI137="",CI138=""),0,(CG140*CG142+CG141*CG143)/(CG140+CG141))</f>
        <v>0</v>
      </c>
      <c r="CH144" s="50" t="str">
        <f ca="1">IF($A$25="mm","m","in")</f>
        <v>m</v>
      </c>
      <c r="CI144" s="127" t="s">
        <v>531</v>
      </c>
      <c r="CJ144" s="119" t="e">
        <f ca="1">IF(CG144="",0,CJ142+CJ143)</f>
        <v>#VALUE!</v>
      </c>
      <c r="CK144" s="50" t="str">
        <f ca="1">IF($A$25="mm","m^4","in^4")</f>
        <v>m^4</v>
      </c>
    </row>
    <row r="145" spans="1:89" ht="15" customHeight="1" x14ac:dyDescent="0.25">
      <c r="BS145" s="126"/>
      <c r="BT145" s="126"/>
      <c r="BU145" s="126"/>
      <c r="BV145" s="126"/>
      <c r="BW145" s="126"/>
      <c r="BX145" s="126"/>
      <c r="BY145" s="126"/>
      <c r="BZ145" s="126"/>
      <c r="CA145" s="126"/>
      <c r="CC145" s="11"/>
      <c r="CD145" s="11"/>
      <c r="CF145" s="32"/>
      <c r="CG145" s="567" t="s">
        <v>530</v>
      </c>
      <c r="CH145" s="567"/>
      <c r="CI145" s="512">
        <f>CH132</f>
        <v>0</v>
      </c>
      <c r="CJ145" s="512"/>
    </row>
    <row r="146" spans="1:89" ht="15" customHeight="1" x14ac:dyDescent="0.25">
      <c r="BS146" s="126"/>
      <c r="BT146" s="126"/>
      <c r="BU146" s="126"/>
      <c r="BV146" s="126"/>
      <c r="BW146" s="126"/>
      <c r="BX146" s="126"/>
      <c r="BY146" s="126"/>
      <c r="BZ146" s="126"/>
      <c r="CA146" s="126"/>
      <c r="CC146" s="12"/>
      <c r="CD146" s="565" t="s">
        <v>529</v>
      </c>
      <c r="CE146" s="565"/>
      <c r="CF146" s="565"/>
      <c r="CG146" s="565"/>
      <c r="CH146" s="11">
        <f ca="1">IF($A$25="mm",0.9/1000,0.035)</f>
        <v>8.9999999999999998E-4</v>
      </c>
      <c r="CI146" s="11">
        <f ca="1">IF(CH132="Composite",CI137+CI138,CI135)*IF($A$25="mm",1/1000,1)</f>
        <v>0</v>
      </c>
      <c r="CJ146" s="25" t="str">
        <f ca="1">IF($A$25="mm","m","in")</f>
        <v>m</v>
      </c>
      <c r="CK146" s="11" t="str">
        <f>IF(NOT(OR(CH132="Isotropic",CH132="Composite")),"N/A","EQ")</f>
        <v>N/A</v>
      </c>
    </row>
    <row r="147" spans="1:89" ht="15" customHeight="1" x14ac:dyDescent="0.25">
      <c r="BS147" s="126"/>
      <c r="BT147" s="126"/>
      <c r="BU147" s="126"/>
      <c r="BV147" s="126"/>
      <c r="BW147" s="126"/>
      <c r="BX147" s="126"/>
      <c r="BY147" s="126"/>
      <c r="BZ147" s="126"/>
      <c r="CA147" s="126"/>
      <c r="CC147" s="15"/>
      <c r="CD147" s="565" t="s">
        <v>528</v>
      </c>
      <c r="CE147" s="565"/>
      <c r="CF147" s="565"/>
      <c r="CG147" s="565"/>
      <c r="CH147" s="26">
        <f ca="1">CI131*CH146/IF($A$25="mm",1000,1)</f>
        <v>0</v>
      </c>
      <c r="CI147" s="26">
        <f ca="1">CI131*IF(CH132="Composite",CG140+CG141,CI146/IF($A$25="mm",1000,1))</f>
        <v>0</v>
      </c>
      <c r="CJ147" s="25" t="str">
        <f ca="1">IF($A$25="mm","m^2","in^2")</f>
        <v>m^2</v>
      </c>
      <c r="CK147" s="11" t="str">
        <f>IF(NOT(OR(CH132="Isotropic",CH132="Composite")),"N/A","EQ")</f>
        <v>N/A</v>
      </c>
    </row>
    <row r="148" spans="1:89" ht="15" customHeight="1" x14ac:dyDescent="0.25">
      <c r="BR148" s="84"/>
      <c r="BS148" s="126"/>
      <c r="BT148" s="125"/>
      <c r="BU148" s="125"/>
      <c r="BV148" s="125"/>
      <c r="BW148" s="125"/>
      <c r="BX148" s="125"/>
      <c r="BY148" s="125"/>
      <c r="BZ148" s="125"/>
      <c r="CA148" s="125"/>
      <c r="CC148" s="112"/>
      <c r="CD148" s="565" t="s">
        <v>527</v>
      </c>
      <c r="CE148" s="565"/>
      <c r="CF148" s="565"/>
      <c r="CG148" s="565"/>
      <c r="CH148" s="26">
        <f ca="1">IF($A$25="mm",1/1000,1)*CI131*CH146^3/12</f>
        <v>0</v>
      </c>
      <c r="CI148" s="26">
        <f ca="1">IF(CH132="Composite",CJ144,IF($A$25="mm",1/1000,1)*CI131*CI146^3/12)</f>
        <v>0</v>
      </c>
      <c r="CJ148" s="25" t="str">
        <f ca="1">IF($A$25="mm","m^4","in^4")</f>
        <v>m^4</v>
      </c>
      <c r="CK148" s="11" t="str">
        <f>IF(NOT(OR(CH132="Isotropic",CH132="Composite")),"N/A","EQ")</f>
        <v>N/A</v>
      </c>
    </row>
    <row r="149" spans="1:89" ht="15" customHeight="1" x14ac:dyDescent="0.25">
      <c r="BR149" s="84"/>
      <c r="BS149" s="126"/>
      <c r="BT149" s="44"/>
      <c r="BU149" s="44"/>
      <c r="BV149" s="44"/>
      <c r="BW149" s="44"/>
      <c r="BX149" s="44"/>
      <c r="BY149" s="44"/>
      <c r="BZ149" s="44"/>
      <c r="CA149" s="44"/>
      <c r="CC149" s="12" t="s">
        <v>196</v>
      </c>
      <c r="CD149" s="565" t="s">
        <v>526</v>
      </c>
      <c r="CE149" s="565"/>
      <c r="CF149" s="565"/>
      <c r="CG149" s="565"/>
      <c r="CH149" s="26">
        <f ca="1">$G$4</f>
        <v>200000000000</v>
      </c>
      <c r="CI149" s="26" t="e">
        <f>INDEX($G$3:$G$21,MATCH(CI134,$E$3:$E$21,0))</f>
        <v>#N/A</v>
      </c>
      <c r="CJ149" s="25" t="str">
        <f ca="1">IF($A$25="mm","Pa","psi")</f>
        <v>Pa</v>
      </c>
      <c r="CK149" s="11" t="str">
        <f>IF(NOT(OR(CH132="Isotropic",CH132="Composite")),"N/A",IF(CI149=0,"BLANK","EQ"))</f>
        <v>N/A</v>
      </c>
    </row>
    <row r="150" spans="1:89" x14ac:dyDescent="0.25">
      <c r="A150" s="35" t="s">
        <v>525</v>
      </c>
      <c r="BS150" s="125"/>
      <c r="BT150" s="44"/>
      <c r="BU150" s="44"/>
      <c r="BV150" s="44"/>
      <c r="BW150" s="44"/>
      <c r="BX150" s="44"/>
      <c r="BY150" s="44"/>
      <c r="BZ150" s="44"/>
      <c r="CA150" s="44"/>
      <c r="CC150" s="565" t="s">
        <v>524</v>
      </c>
      <c r="CD150" s="565"/>
      <c r="CE150" s="565"/>
      <c r="CF150" s="565"/>
      <c r="CG150" s="565"/>
      <c r="CH150" s="26">
        <f ca="1">$I$4</f>
        <v>300000000</v>
      </c>
      <c r="CI150" s="26" t="e">
        <f>INDEX($I$3:$I$21,MATCH(CI134,$E$3:$E$21,0))</f>
        <v>#N/A</v>
      </c>
      <c r="CJ150" s="84" t="e">
        <f>IF(OR(CI150=0,CI150=""),0,CI150/CH150)</f>
        <v>#N/A</v>
      </c>
      <c r="CK150" s="11" t="str">
        <f>IF(NOT(OR(CH132="Isotropic",CH132="Composite")),"N/A",IF(OR(CI150="",CI150=0),"BLANK",IF(CI150&gt;=1,"EQ",IF(CI150&gt;=0.95,"CHECK","REJECT"))))</f>
        <v>N/A</v>
      </c>
    </row>
    <row r="151" spans="1:89" x14ac:dyDescent="0.25">
      <c r="BS151" s="44"/>
      <c r="CC151" s="112"/>
      <c r="CD151" s="565" t="s">
        <v>523</v>
      </c>
      <c r="CE151" s="565"/>
      <c r="CF151" s="565"/>
      <c r="CG151" s="565"/>
      <c r="CH151" s="26">
        <f ca="1">$K$4</f>
        <v>173100000</v>
      </c>
      <c r="CI151" s="26" t="e">
        <f>INDEX($K$3:$K$21,MATCH(CI134,$E$3:$E$21,0))</f>
        <v>#N/A</v>
      </c>
      <c r="CJ151" s="84" t="e">
        <f>IF(OR(CI151=0,CI151=""),0,CI151/CH151)</f>
        <v>#N/A</v>
      </c>
      <c r="CK151" s="11" t="str">
        <f>IF(NOT(OR(CH132="Isotropic",CH132="Composite")),"N/A",IF(OR(CI151="",CI151=0),"BLANK","EQ"))</f>
        <v>N/A</v>
      </c>
    </row>
    <row r="152" spans="1:89" x14ac:dyDescent="0.25">
      <c r="BS152" s="44"/>
      <c r="CC152" s="568" t="s">
        <v>522</v>
      </c>
      <c r="CD152" s="568"/>
      <c r="CE152" s="564" t="s">
        <v>521</v>
      </c>
      <c r="CF152" s="564"/>
      <c r="CG152" s="564"/>
      <c r="CH152" s="119">
        <f ca="1">CH149*CH148</f>
        <v>0</v>
      </c>
      <c r="CI152" s="119" t="e">
        <f>IF(CI149=0,0,CI149*CI148)</f>
        <v>#N/A</v>
      </c>
      <c r="CJ152" s="124" t="e">
        <f ca="1">IF(OR(CH152=0,CI152=""),0,CI152/CH152)</f>
        <v>#N/A</v>
      </c>
      <c r="CK152" s="116" t="str">
        <f>IF(NOT(OR(CH132="Isotropic",CH132="Composite")),"N/A",IF(CJ152="","EQ",IF(CJ152&gt;=1,"EQ",IF(CJ152&gt;=0.95,"CHECK","REJECT"))))</f>
        <v>N/A</v>
      </c>
    </row>
    <row r="153" spans="1:89" x14ac:dyDescent="0.25">
      <c r="CC153" s="37" t="s">
        <v>520</v>
      </c>
      <c r="CD153" s="564" t="s">
        <v>519</v>
      </c>
      <c r="CE153" s="564"/>
      <c r="CF153" s="564"/>
      <c r="CG153" s="564"/>
      <c r="CH153" s="119">
        <f ca="1">CH150*CH147</f>
        <v>0</v>
      </c>
      <c r="CI153" s="119" t="e">
        <f>IF(OR(CH129="Tube",CI149=0),0,CI150*CI147)</f>
        <v>#N/A</v>
      </c>
      <c r="CJ153" s="124" t="e">
        <f ca="1">IF(OR(CH153=0,CI153=""),0,CI153/CH153)</f>
        <v>#N/A</v>
      </c>
      <c r="CK153" s="116" t="str">
        <f>IF(NOT(OR(CH132="Isotropic",CH132="Composite")),"N/A",IF(OR(CI147=0,CI150=0),"BLANK",IF(CJ153&gt;=1,"EQ",IF(CJ153&gt;=0.95,"CHECK","REJECT"))))</f>
        <v>N/A</v>
      </c>
    </row>
    <row r="154" spans="1:89" x14ac:dyDescent="0.25">
      <c r="CC154" s="37" t="s">
        <v>518</v>
      </c>
      <c r="CD154" s="564" t="s">
        <v>517</v>
      </c>
      <c r="CE154" s="564"/>
      <c r="CF154" s="564"/>
      <c r="CG154" s="564"/>
      <c r="CH154" s="119">
        <f ca="1">4*CH150*CH148/(CH146/2)</f>
        <v>0</v>
      </c>
      <c r="CI154" s="119" t="e">
        <f>IF(CI149=0,0,4*CI150*CI148/(IF(CH132="Composite",MAX(ABS(CG144-CG142),ABS(CG144-CG143)),CI146/2)))</f>
        <v>#N/A</v>
      </c>
      <c r="CJ154" s="124" t="e">
        <f ca="1">IF(OR(CH154=0,CI154=""),0,CI154/CH154)</f>
        <v>#N/A</v>
      </c>
      <c r="CK154" s="116" t="str">
        <f>IF(NOT(OR(CH132="Isotropic",CH132="Composite")),"N/A",IF(OR(CI148=0,CI150=0),"BLANK",IF(CJ154&gt;=1,"EQ",IF(CJ154&gt;=0.95,"CHECK","REJECT"))))</f>
        <v>N/A</v>
      </c>
    </row>
    <row r="155" spans="1:89" x14ac:dyDescent="0.25">
      <c r="CC155" s="12" t="s">
        <v>516</v>
      </c>
      <c r="CD155" s="565" t="s">
        <v>515</v>
      </c>
      <c r="CE155" s="565"/>
      <c r="CF155" s="565"/>
      <c r="CG155" s="565"/>
      <c r="CH155" s="119">
        <f ca="1">IF(CH148=0,0,CH154/(48*CH149*CH148))</f>
        <v>0</v>
      </c>
      <c r="CI155" s="119" t="e">
        <f>IF(OR(CI154="",CI149=0),0,CH154/(48*CI149*CI148))</f>
        <v>#N/A</v>
      </c>
      <c r="CJ155" s="124" t="e">
        <f ca="1">IF(OR(CH155=0,CI155=""),0,CI155/CH155)</f>
        <v>#N/A</v>
      </c>
      <c r="CK155" s="116" t="str">
        <f>IF(NOT(OR(CH132="Isotropic",CH132="Composite")),"N/A",IF(OR(CI154=0,CI149=0,CI148=0),"BLANK",IF(CJ155&lt;=1,"EQ",IF(CJ155&lt;=1.05,"CHECK","REJECT"))))</f>
        <v>N/A</v>
      </c>
    </row>
    <row r="156" spans="1:89" x14ac:dyDescent="0.25">
      <c r="CC156" s="12" t="s">
        <v>514</v>
      </c>
      <c r="CD156" s="565" t="s">
        <v>513</v>
      </c>
      <c r="CE156" s="565"/>
      <c r="CF156" s="565"/>
      <c r="CG156" s="565"/>
      <c r="CH156" s="119">
        <f ca="1">IF(CH148=0,0,0.5*CH154^2/(48*CH149*CH148))</f>
        <v>0</v>
      </c>
      <c r="CI156" s="119" t="e">
        <f>IF(OR(CI154="",CI149=0),0,0.5*CI154^2/(48*(CI149*CI148)))</f>
        <v>#N/A</v>
      </c>
      <c r="CJ156" s="124" t="e">
        <f ca="1">IF(OR(CH156=0,CI156=""),0,CI156/CH156)</f>
        <v>#N/A</v>
      </c>
      <c r="CK156" s="116" t="str">
        <f>IF(NOT(OR(CH132="Isotropic",CH132="Composite")),"N/A",IF(OR(CI154=0,CI149=0,CI148=0),"BLANK",IF(CJ156&gt;=1,"EQ",IF(CJ156&gt;=0.95,"CHECK","REJECT"))))</f>
        <v>N/A</v>
      </c>
    </row>
    <row r="157" spans="1:89" x14ac:dyDescent="0.25">
      <c r="CC157" s="12" t="s">
        <v>512</v>
      </c>
      <c r="CD157" s="15"/>
      <c r="CE157" s="15"/>
      <c r="CF157" s="15"/>
      <c r="CG157" s="15" t="s">
        <v>511</v>
      </c>
      <c r="CH157" s="119">
        <f ca="1">CH146*CH151</f>
        <v>155790</v>
      </c>
      <c r="CI157" s="119" t="e">
        <f>CI151*IF(CH132="Composite",IF(CI136&gt;0,CI137*IF($A$25="mm",1/1000,1),CI146))</f>
        <v>#N/A</v>
      </c>
      <c r="CJ157" s="124" t="e">
        <f ca="1">CI157/CH157</f>
        <v>#N/A</v>
      </c>
      <c r="CK157" s="116" t="str">
        <f>IF(NOT(OR(CH132="Isotropic",CH132="Composite")),"N/A",IF(OR(CI151=0,CI147=0),"BLANK",IF(CJ157&gt;=1,"EQ",IF(CJ157&gt;=0.95,"CHECK","REJECT"))))</f>
        <v>N/A</v>
      </c>
    </row>
  </sheetData>
  <sheetProtection algorithmName="SHA-512" hashValue="p8Y4qbfSh08moNdRCQEuFAa7HrFeteI3ybd8ayR/R7FRv2zgQK4eMp6963KWO4Llcthr/6GzZYIJJhkIrJJoNA==" saltValue="jNV0m8xRfQ6iKL5WLSXa4Q==" spinCount="100000" sheet="1" insertHyperlinks="0"/>
  <mergeCells count="202">
    <mergeCell ref="G3:H3"/>
    <mergeCell ref="I3:J3"/>
    <mergeCell ref="E4:F4"/>
    <mergeCell ref="G4:H4"/>
    <mergeCell ref="I4:J4"/>
    <mergeCell ref="Q9:AC10"/>
    <mergeCell ref="E11:F11"/>
    <mergeCell ref="G11:H11"/>
    <mergeCell ref="G10:H10"/>
    <mergeCell ref="I10:J10"/>
    <mergeCell ref="E7:F7"/>
    <mergeCell ref="G7:H7"/>
    <mergeCell ref="I7:J7"/>
    <mergeCell ref="E8:F8"/>
    <mergeCell ref="G8:H8"/>
    <mergeCell ref="I8:J8"/>
    <mergeCell ref="I6:J6"/>
    <mergeCell ref="CD90:CG90"/>
    <mergeCell ref="CC64:CK64"/>
    <mergeCell ref="CD65:CJ65"/>
    <mergeCell ref="CC78:CE78"/>
    <mergeCell ref="BS75:CA75"/>
    <mergeCell ref="BX76:BY76"/>
    <mergeCell ref="BU80:BW80"/>
    <mergeCell ref="BU85:BW85"/>
    <mergeCell ref="CC69:CK69"/>
    <mergeCell ref="CC89:CG89"/>
    <mergeCell ref="CD87:CG87"/>
    <mergeCell ref="CD86:CG86"/>
    <mergeCell ref="E2:F2"/>
    <mergeCell ref="G2:H2"/>
    <mergeCell ref="I2:J2"/>
    <mergeCell ref="E5:F5"/>
    <mergeCell ref="G5:H5"/>
    <mergeCell ref="I5:J5"/>
    <mergeCell ref="U56:V57"/>
    <mergeCell ref="AA65:AB65"/>
    <mergeCell ref="W56:AC57"/>
    <mergeCell ref="I12:J12"/>
    <mergeCell ref="Q11:AC12"/>
    <mergeCell ref="Q13:AC14"/>
    <mergeCell ref="G12:H12"/>
    <mergeCell ref="K14:L14"/>
    <mergeCell ref="E15:F15"/>
    <mergeCell ref="G15:H15"/>
    <mergeCell ref="I15:J15"/>
    <mergeCell ref="K15:L15"/>
    <mergeCell ref="E13:F13"/>
    <mergeCell ref="G13:H13"/>
    <mergeCell ref="I13:J13"/>
    <mergeCell ref="K13:L13"/>
    <mergeCell ref="G18:H18"/>
    <mergeCell ref="E3:F3"/>
    <mergeCell ref="CM39:CU40"/>
    <mergeCell ref="BS53:CA53"/>
    <mergeCell ref="CC53:CK53"/>
    <mergeCell ref="CM53:CU53"/>
    <mergeCell ref="CG130:CJ130"/>
    <mergeCell ref="CC129:CK129"/>
    <mergeCell ref="CC121:CD121"/>
    <mergeCell ref="CE121:CG121"/>
    <mergeCell ref="CC99:CK99"/>
    <mergeCell ref="CD122:CG122"/>
    <mergeCell ref="BU56:CA57"/>
    <mergeCell ref="CH71:CI71"/>
    <mergeCell ref="CM56:CN57"/>
    <mergeCell ref="CO56:CU57"/>
    <mergeCell ref="CM55:CU55"/>
    <mergeCell ref="CI73:CJ73"/>
    <mergeCell ref="CM41:CU42"/>
    <mergeCell ref="CE56:CK57"/>
    <mergeCell ref="CD94:CG94"/>
    <mergeCell ref="BS56:BT57"/>
    <mergeCell ref="CC56:CD57"/>
    <mergeCell ref="BU89:BW89"/>
    <mergeCell ref="CC91:CD91"/>
    <mergeCell ref="CE91:CG91"/>
    <mergeCell ref="CD156:CG156"/>
    <mergeCell ref="CD149:CG149"/>
    <mergeCell ref="CD146:CG146"/>
    <mergeCell ref="CD147:CG147"/>
    <mergeCell ref="CD148:CG148"/>
    <mergeCell ref="CC139:CE139"/>
    <mergeCell ref="CF139:CH139"/>
    <mergeCell ref="CD153:CG153"/>
    <mergeCell ref="CI78:CK78"/>
    <mergeCell ref="CD120:CG120"/>
    <mergeCell ref="CH132:CI132"/>
    <mergeCell ref="CG145:CH145"/>
    <mergeCell ref="CI145:CJ145"/>
    <mergeCell ref="CG114:CH114"/>
    <mergeCell ref="CI114:CJ114"/>
    <mergeCell ref="CD123:CG123"/>
    <mergeCell ref="CD124:CG124"/>
    <mergeCell ref="CD125:CG125"/>
    <mergeCell ref="CD101:CG101"/>
    <mergeCell ref="CH101:CI101"/>
    <mergeCell ref="CI103:CJ103"/>
    <mergeCell ref="CD115:CG115"/>
    <mergeCell ref="CD116:CG116"/>
    <mergeCell ref="CD117:CG117"/>
    <mergeCell ref="CD154:CG154"/>
    <mergeCell ref="CD155:CG155"/>
    <mergeCell ref="CM66:CU66"/>
    <mergeCell ref="CS67:CT67"/>
    <mergeCell ref="CD71:CG71"/>
    <mergeCell ref="CD97:CG97"/>
    <mergeCell ref="CD92:CG92"/>
    <mergeCell ref="CD93:CG93"/>
    <mergeCell ref="CD95:CG95"/>
    <mergeCell ref="CD118:CG118"/>
    <mergeCell ref="CC119:CG119"/>
    <mergeCell ref="CI139:CK139"/>
    <mergeCell ref="CI134:CJ134"/>
    <mergeCell ref="CC108:CE108"/>
    <mergeCell ref="CF108:CH108"/>
    <mergeCell ref="CI108:CK108"/>
    <mergeCell ref="CD88:CG88"/>
    <mergeCell ref="CG84:CH84"/>
    <mergeCell ref="CI84:CJ84"/>
    <mergeCell ref="CD85:CG85"/>
    <mergeCell ref="CC150:CG150"/>
    <mergeCell ref="CD151:CG151"/>
    <mergeCell ref="CC152:CD152"/>
    <mergeCell ref="CE152:CG152"/>
    <mergeCell ref="U86:AC86"/>
    <mergeCell ref="BI72:BQ72"/>
    <mergeCell ref="AY72:BG72"/>
    <mergeCell ref="AO72:AW72"/>
    <mergeCell ref="U78:AC78"/>
    <mergeCell ref="CF78:CH78"/>
    <mergeCell ref="AY56:AZ57"/>
    <mergeCell ref="BA56:BG57"/>
    <mergeCell ref="BI56:BJ57"/>
    <mergeCell ref="BK56:BQ57"/>
    <mergeCell ref="AO59:AW59"/>
    <mergeCell ref="AT60:AV60"/>
    <mergeCell ref="AO56:AP57"/>
    <mergeCell ref="AQ56:AW57"/>
    <mergeCell ref="AT68:AV68"/>
    <mergeCell ref="AT63:AV63"/>
    <mergeCell ref="AY59:BG59"/>
    <mergeCell ref="BD60:BF60"/>
    <mergeCell ref="BD63:BF63"/>
    <mergeCell ref="BD68:BF68"/>
    <mergeCell ref="BN68:BP68"/>
    <mergeCell ref="BS39:CA40"/>
    <mergeCell ref="CC39:CK40"/>
    <mergeCell ref="U64:AC64"/>
    <mergeCell ref="BC9:BO10"/>
    <mergeCell ref="BS55:CA55"/>
    <mergeCell ref="CC55:CK55"/>
    <mergeCell ref="A25:C26"/>
    <mergeCell ref="CC41:CK42"/>
    <mergeCell ref="AP49:AV50"/>
    <mergeCell ref="I18:J18"/>
    <mergeCell ref="G17:H17"/>
    <mergeCell ref="BI59:BQ59"/>
    <mergeCell ref="BN60:BP60"/>
    <mergeCell ref="BN63:BP63"/>
    <mergeCell ref="AE56:AM57"/>
    <mergeCell ref="E18:F18"/>
    <mergeCell ref="K18:L18"/>
    <mergeCell ref="E20:F20"/>
    <mergeCell ref="G20:H20"/>
    <mergeCell ref="A1:D8"/>
    <mergeCell ref="A9:C15"/>
    <mergeCell ref="E16:F16"/>
    <mergeCell ref="G16:H16"/>
    <mergeCell ref="I16:J16"/>
    <mergeCell ref="K16:L16"/>
    <mergeCell ref="E17:F17"/>
    <mergeCell ref="E14:F14"/>
    <mergeCell ref="G14:H14"/>
    <mergeCell ref="I14:J14"/>
    <mergeCell ref="I11:J11"/>
    <mergeCell ref="K11:L11"/>
    <mergeCell ref="E9:F9"/>
    <mergeCell ref="G9:H9"/>
    <mergeCell ref="I9:J9"/>
    <mergeCell ref="E6:F6"/>
    <mergeCell ref="G6:H6"/>
    <mergeCell ref="I17:J17"/>
    <mergeCell ref="K17:L17"/>
    <mergeCell ref="K12:L12"/>
    <mergeCell ref="E10:F10"/>
    <mergeCell ref="E12:F12"/>
    <mergeCell ref="A17:C24"/>
    <mergeCell ref="E1:L1"/>
    <mergeCell ref="U55:AC55"/>
    <mergeCell ref="AO55:AW55"/>
    <mergeCell ref="I20:J20"/>
    <mergeCell ref="K20:L20"/>
    <mergeCell ref="E21:F21"/>
    <mergeCell ref="G21:H21"/>
    <mergeCell ref="I21:J21"/>
    <mergeCell ref="K21:L21"/>
    <mergeCell ref="E19:F19"/>
    <mergeCell ref="G19:H19"/>
    <mergeCell ref="I19:J19"/>
    <mergeCell ref="K19:L19"/>
    <mergeCell ref="AP47:AV48"/>
  </mergeCells>
  <conditionalFormatting sqref="A1:CV160">
    <cfRule type="cellIs" dxfId="55" priority="73" stopIfTrue="1" operator="equal">
      <formula>"Typo"</formula>
    </cfRule>
    <cfRule type="cellIs" dxfId="54" priority="74" stopIfTrue="1" operator="equal">
      <formula>"Name"</formula>
    </cfRule>
    <cfRule type="cellIs" dxfId="53" priority="75" stopIfTrue="1" operator="equal">
      <formula>"Layup"</formula>
    </cfRule>
    <cfRule type="expression" dxfId="52" priority="76" stopIfTrue="1">
      <formula>CELL("protect",A1)=0</formula>
    </cfRule>
    <cfRule type="beginsWith" dxfId="51" priority="77" operator="beginsWith" text="BLANK">
      <formula>LEFT(A1,LEN("BLANK"))="BLANK"</formula>
    </cfRule>
    <cfRule type="beginsWith" dxfId="50" priority="78" operator="beginsWith" text="REJECT">
      <formula>LEFT(A1,LEN("REJECT"))="REJECT"</formula>
    </cfRule>
    <cfRule type="beginsWith" dxfId="49" priority="79" operator="beginsWith" text="CHECK">
      <formula>LEFT(A1,LEN("CHECK"))="CHECK"</formula>
    </cfRule>
    <cfRule type="beginsWith" dxfId="48" priority="80" operator="beginsWith" text="EQ">
      <formula>LEFT(A1,LEN("EQ"))="EQ"</formula>
    </cfRule>
  </conditionalFormatting>
  <dataValidations count="14">
    <dataValidation type="list" allowBlank="1" showInputMessage="1" showErrorMessage="1" sqref="CS86:CT86" xr:uid="{EB8BFFA1-AE2B-4E6E-AF10-90487C5F7B1C}">
      <formula1>"Single Layer, H-Shape, L-Shape, U-Shape, t-Shape, Rectangular Tube, Round Tube"</formula1>
    </dataValidation>
    <dataValidation type="list" allowBlank="1" showInputMessage="1" showErrorMessage="1" sqref="BX76" xr:uid="{66864D16-3939-44A8-9089-BFBF3C45744A}">
      <formula1>"Vertical, Lateral, Longitudinal"</formula1>
    </dataValidation>
    <dataValidation type="list" allowBlank="1" showInputMessage="1" showErrorMessage="1" sqref="BY77" xr:uid="{4C13CB52-8DB1-40D9-B5D5-AD5162FBF929}">
      <formula1>"Tension, Shear"</formula1>
    </dataValidation>
    <dataValidation type="list" allowBlank="1" showInputMessage="1" showErrorMessage="1" sqref="CD65:CJ65" xr:uid="{1416F81C-182F-46A7-8354-4EE15FDBDB12}">
      <formula1>"Image shows airflow to outside container for every segment, Image: airflow for every segment to pressure relief valve."</formula1>
    </dataValidation>
    <dataValidation type="list" allowBlank="1" showInputMessage="1" showErrorMessage="1" sqref="CH132:CI132 CH71:CI71 CH101:CI101" xr:uid="{734FE54C-08AB-413F-AFD4-D421DC5ACC35}">
      <formula1>"Steel, Aluminum, Composite"</formula1>
    </dataValidation>
    <dataValidation type="list" allowBlank="1" showInputMessage="1" showErrorMessage="1" sqref="CQ97:CR97" xr:uid="{C97EDA6E-6FE1-4D97-B2AF-41A497A69357}">
      <formula1>"Exterior Wall, Floor"</formula1>
    </dataValidation>
    <dataValidation type="list" allowBlank="1" showInputMessage="1" showErrorMessage="1" sqref="CG130:CJ130" xr:uid="{AB1EE735-29F7-4586-96B2-081C37EEDF22}">
      <formula1>"No Vectors From Holes To Driver, Vector From Hole To Firewall-Seat"</formula1>
    </dataValidation>
    <dataValidation type="list" allowBlank="1" showInputMessage="1" showErrorMessage="1" sqref="CS102:CT102" xr:uid="{4886F5FA-6EB5-43DE-B505-250B910E8315}">
      <formula1>"Bolted, Welded, Bonded, Continuous"</formula1>
    </dataValidation>
    <dataValidation type="list" allowBlank="1" showInputMessage="1" showErrorMessage="1" sqref="AA65:AB65" xr:uid="{747F71A3-3E5E-4BEF-9214-9074821C96BA}">
      <formula1>"Cylindrical, Pouch, Prismatic"</formula1>
    </dataValidation>
    <dataValidation type="list" allowBlank="1" showInputMessage="1" showErrorMessage="1" sqref="CS106" xr:uid="{703919F9-4BE7-4DCE-8C42-98777B8CF625}">
      <formula1>"No, Yes"</formula1>
    </dataValidation>
    <dataValidation type="list" allowBlank="1" showInputMessage="1" showErrorMessage="1" sqref="CS67:CT67" xr:uid="{D19AEF30-D4A6-45DA-8730-E5C3DC7770C7}">
      <formula1>"Fastened, Welded, Bonded, Continuous Layup"</formula1>
    </dataValidation>
    <dataValidation type="list" allowBlank="1" showInputMessage="1" showErrorMessage="1" sqref="CI73:CJ73 CI103:CJ103 CI134:CJ134" xr:uid="{ABF57125-4B2B-43E6-9236-5D9DDBB2A065}">
      <formula1>$E$3:$E$21</formula1>
    </dataValidation>
    <dataValidation type="list" allowBlank="1" showInputMessage="1" showErrorMessage="1" sqref="AT60:AV60 BD60:BF60 BN60:BP60" xr:uid="{B6E04B91-7029-4F93-A732-899C4184551A}">
      <formula1>$AG$80:$AG$105</formula1>
    </dataValidation>
    <dataValidation type="list" allowBlank="1" showInputMessage="1" showErrorMessage="1" sqref="AT68:AV68 BD68:BF68 BN68:BP68" xr:uid="{D6552664-2774-4D0F-AB5C-989274574597}">
      <formula1>"Column Math, Room Temp Module Test, Module Test &gt;=60C"</formula1>
    </dataValidation>
  </dataValidations>
  <pageMargins left="0.7" right="0.7" top="0.75" bottom="0.75" header="0.3" footer="0.3"/>
  <pageSetup paperSize="24" scale="4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F20-12C4-47E0-A362-E2326AA6A98C}">
  <dimension ref="A1:BQ10000"/>
  <sheetViews>
    <sheetView zoomScaleNormal="100" workbookViewId="0">
      <selection activeCell="A151" sqref="A151"/>
    </sheetView>
  </sheetViews>
  <sheetFormatPr defaultColWidth="9.140625" defaultRowHeight="15" customHeight="1" x14ac:dyDescent="0.25"/>
  <cols>
    <col min="1" max="1" width="9.140625" style="36"/>
    <col min="2" max="11" width="9.140625" style="22"/>
    <col min="12" max="12" width="10.5703125" style="308" customWidth="1"/>
    <col min="13" max="13" width="11" style="306" customWidth="1"/>
    <col min="14" max="14" width="10.5703125" style="308" customWidth="1"/>
    <col min="15" max="15" width="11" style="306" customWidth="1"/>
    <col min="16" max="16" width="10.5703125" style="308" customWidth="1"/>
    <col min="17" max="17" width="11" style="306" customWidth="1"/>
    <col min="18" max="18" width="9.140625" style="36"/>
    <col min="19" max="28" width="9.140625" style="22" customWidth="1"/>
    <col min="29" max="29" width="10.5703125" style="308" customWidth="1"/>
    <col min="30" max="30" width="11" style="306" customWidth="1"/>
    <col min="31" max="31" width="9.140625" style="502"/>
    <col min="32" max="32" width="10.5703125" style="308" customWidth="1"/>
    <col min="33" max="33" width="11" style="306" customWidth="1"/>
    <col min="34" max="34" width="9.140625" style="502"/>
    <col min="35" max="35" width="9.140625" style="36"/>
    <col min="36" max="45" width="9.140625" style="22"/>
    <col min="46" max="46" width="10.5703125" style="308" customWidth="1"/>
    <col min="47" max="47" width="11" style="306" customWidth="1"/>
    <col min="48" max="48" width="9.140625" style="502"/>
    <col min="49" max="49" width="10.5703125" style="308" customWidth="1"/>
    <col min="50" max="50" width="11" style="306" customWidth="1"/>
    <col min="51" max="51" width="9.140625" style="502"/>
    <col min="52" max="52" width="9.140625" style="36"/>
    <col min="53" max="62" width="9.140625" style="22"/>
    <col min="63" max="63" width="10.5703125" style="308" customWidth="1"/>
    <col min="64" max="64" width="11" style="306" customWidth="1"/>
    <col min="65" max="65" width="9.140625" style="502"/>
    <col min="66" max="66" width="10.5703125" style="308" customWidth="1"/>
    <col min="67" max="67" width="11" style="306" customWidth="1"/>
    <col min="68" max="68" width="9.140625" style="502"/>
    <col min="69" max="16384" width="9.140625" style="22"/>
  </cols>
  <sheetData>
    <row r="1" spans="1:69" ht="15" customHeight="1" x14ac:dyDescent="0.25">
      <c r="A1" s="476"/>
      <c r="B1" s="474"/>
      <c r="C1" s="353"/>
      <c r="D1" s="353"/>
      <c r="E1" s="353"/>
      <c r="F1" s="353"/>
      <c r="G1" s="353"/>
      <c r="H1" s="353"/>
      <c r="I1" s="353"/>
      <c r="J1" s="353"/>
      <c r="K1" s="475"/>
      <c r="L1" s="374" t="s">
        <v>1563</v>
      </c>
      <c r="M1" s="477"/>
      <c r="N1" s="495"/>
      <c r="O1" s="477"/>
      <c r="P1" s="495"/>
      <c r="Q1" s="477"/>
      <c r="R1" s="476"/>
      <c r="S1" s="474"/>
      <c r="T1" s="353"/>
      <c r="U1" s="353"/>
      <c r="V1" s="353"/>
      <c r="W1" s="353"/>
      <c r="X1" s="353"/>
      <c r="Y1" s="353"/>
      <c r="Z1" s="353"/>
      <c r="AA1" s="353"/>
      <c r="AB1" s="475"/>
      <c r="AC1" s="374" t="s">
        <v>1563</v>
      </c>
      <c r="AD1" s="477"/>
      <c r="AE1" s="498"/>
      <c r="AF1" s="495"/>
      <c r="AG1" s="477"/>
      <c r="AH1" s="498"/>
      <c r="AI1" s="476"/>
      <c r="AJ1" s="474"/>
      <c r="AK1" s="353"/>
      <c r="AL1" s="353"/>
      <c r="AM1" s="353"/>
      <c r="AN1" s="353"/>
      <c r="AO1" s="353"/>
      <c r="AP1" s="353"/>
      <c r="AQ1" s="353"/>
      <c r="AR1" s="353"/>
      <c r="AS1" s="475"/>
      <c r="AT1" s="374" t="s">
        <v>1563</v>
      </c>
      <c r="AU1" s="477"/>
      <c r="AV1" s="498"/>
      <c r="AW1" s="495"/>
      <c r="AX1" s="477"/>
      <c r="AY1" s="498"/>
      <c r="AZ1" s="476"/>
      <c r="BA1" s="474"/>
      <c r="BB1" s="353"/>
      <c r="BC1" s="353"/>
      <c r="BD1" s="353"/>
      <c r="BE1" s="353"/>
      <c r="BF1" s="353"/>
      <c r="BG1" s="353"/>
      <c r="BH1" s="353"/>
      <c r="BI1" s="353"/>
      <c r="BJ1" s="475"/>
      <c r="BK1" s="374" t="s">
        <v>1563</v>
      </c>
      <c r="BL1" s="477"/>
      <c r="BM1" s="498"/>
      <c r="BN1" s="495"/>
      <c r="BO1" s="477"/>
      <c r="BP1" s="498"/>
    </row>
    <row r="2" spans="1:69" ht="15" customHeight="1" x14ac:dyDescent="0.25">
      <c r="A2" s="476"/>
      <c r="B2" s="353"/>
      <c r="C2" s="353"/>
      <c r="D2" s="353"/>
      <c r="E2" s="353"/>
      <c r="F2" s="353"/>
      <c r="G2" s="353"/>
      <c r="H2" s="474"/>
      <c r="I2" s="353"/>
      <c r="J2" s="353"/>
      <c r="K2" s="475"/>
      <c r="L2" s="372" t="s">
        <v>1564</v>
      </c>
      <c r="M2" s="363"/>
      <c r="N2" s="495"/>
      <c r="O2" s="363"/>
      <c r="P2" s="495"/>
      <c r="Q2" s="363"/>
      <c r="R2" s="476"/>
      <c r="S2" s="353"/>
      <c r="T2" s="353"/>
      <c r="U2" s="353"/>
      <c r="V2" s="353"/>
      <c r="W2" s="353"/>
      <c r="X2" s="353"/>
      <c r="Y2" s="474"/>
      <c r="Z2" s="353"/>
      <c r="AA2" s="353"/>
      <c r="AB2" s="475"/>
      <c r="AC2" s="372" t="s">
        <v>1564</v>
      </c>
      <c r="AD2" s="363"/>
      <c r="AE2" s="310"/>
      <c r="AF2" s="495"/>
      <c r="AG2" s="363"/>
      <c r="AH2" s="310"/>
      <c r="AI2" s="476"/>
      <c r="AJ2" s="353"/>
      <c r="AK2" s="353"/>
      <c r="AL2" s="353"/>
      <c r="AM2" s="353"/>
      <c r="AN2" s="353"/>
      <c r="AO2" s="353"/>
      <c r="AP2" s="474"/>
      <c r="AQ2" s="353"/>
      <c r="AR2" s="353"/>
      <c r="AS2" s="475"/>
      <c r="AT2" s="372" t="s">
        <v>1564</v>
      </c>
      <c r="AU2" s="363"/>
      <c r="AV2" s="310"/>
      <c r="AW2" s="495"/>
      <c r="AX2" s="363"/>
      <c r="AY2" s="310"/>
      <c r="AZ2" s="476"/>
      <c r="BA2" s="353"/>
      <c r="BB2" s="353"/>
      <c r="BC2" s="353"/>
      <c r="BD2" s="353"/>
      <c r="BE2" s="353"/>
      <c r="BF2" s="353"/>
      <c r="BG2" s="474"/>
      <c r="BH2" s="353"/>
      <c r="BI2" s="353"/>
      <c r="BJ2" s="475"/>
      <c r="BK2" s="372" t="s">
        <v>1564</v>
      </c>
      <c r="BL2" s="363"/>
      <c r="BM2" s="310"/>
      <c r="BN2" s="495"/>
      <c r="BO2" s="363"/>
      <c r="BP2" s="310"/>
    </row>
    <row r="3" spans="1:69" ht="15" customHeight="1" x14ac:dyDescent="0.25">
      <c r="A3" s="476"/>
      <c r="B3" s="474"/>
      <c r="C3" s="474"/>
      <c r="D3" s="474"/>
      <c r="E3" s="177"/>
      <c r="F3" s="177"/>
      <c r="G3" s="177"/>
      <c r="H3" s="177"/>
      <c r="I3" s="177"/>
      <c r="J3" s="177"/>
      <c r="K3" s="176"/>
      <c r="L3" s="370" t="s">
        <v>1565</v>
      </c>
      <c r="M3" s="363"/>
      <c r="N3" s="326"/>
      <c r="O3" s="363"/>
      <c r="P3" s="326"/>
      <c r="Q3" s="363"/>
      <c r="R3" s="476"/>
      <c r="S3" s="474"/>
      <c r="T3" s="474"/>
      <c r="U3" s="474"/>
      <c r="V3" s="177"/>
      <c r="W3" s="177"/>
      <c r="X3" s="177"/>
      <c r="Y3" s="177"/>
      <c r="Z3" s="177"/>
      <c r="AA3" s="177"/>
      <c r="AB3" s="176"/>
      <c r="AC3" s="370" t="s">
        <v>1565</v>
      </c>
      <c r="AD3" s="363"/>
      <c r="AE3" s="310"/>
      <c r="AF3" s="326"/>
      <c r="AG3" s="363"/>
      <c r="AH3" s="310"/>
      <c r="AI3" s="476"/>
      <c r="AJ3" s="474"/>
      <c r="AK3" s="474"/>
      <c r="AL3" s="474"/>
      <c r="AM3" s="177"/>
      <c r="AN3" s="177"/>
      <c r="AO3" s="177"/>
      <c r="AP3" s="177"/>
      <c r="AQ3" s="177"/>
      <c r="AR3" s="177"/>
      <c r="AS3" s="176"/>
      <c r="AT3" s="370" t="s">
        <v>1565</v>
      </c>
      <c r="AU3" s="363"/>
      <c r="AV3" s="310"/>
      <c r="AW3" s="326"/>
      <c r="AX3" s="363"/>
      <c r="AY3" s="310"/>
      <c r="AZ3" s="476"/>
      <c r="BA3" s="474"/>
      <c r="BB3" s="474"/>
      <c r="BC3" s="474"/>
      <c r="BD3" s="177"/>
      <c r="BE3" s="177"/>
      <c r="BF3" s="177"/>
      <c r="BG3" s="177"/>
      <c r="BH3" s="177"/>
      <c r="BI3" s="177"/>
      <c r="BJ3" s="176"/>
      <c r="BK3" s="370" t="s">
        <v>1565</v>
      </c>
      <c r="BL3" s="363"/>
      <c r="BM3" s="310"/>
      <c r="BN3" s="326"/>
      <c r="BO3" s="363"/>
      <c r="BP3" s="310"/>
    </row>
    <row r="4" spans="1:69" ht="15" customHeight="1" x14ac:dyDescent="0.25">
      <c r="A4" s="476"/>
      <c r="B4" s="474"/>
      <c r="C4" s="474"/>
      <c r="D4" s="474"/>
      <c r="E4" s="474"/>
      <c r="F4" s="474"/>
      <c r="G4" s="474"/>
      <c r="H4" s="474"/>
      <c r="I4" s="474"/>
      <c r="J4" s="474"/>
      <c r="K4" s="125"/>
      <c r="L4" s="370" t="s">
        <v>1566</v>
      </c>
      <c r="M4" s="363"/>
      <c r="N4" s="326"/>
      <c r="O4" s="363"/>
      <c r="P4" s="326"/>
      <c r="Q4" s="363"/>
      <c r="R4" s="476"/>
      <c r="S4" s="474"/>
      <c r="T4" s="474"/>
      <c r="U4" s="474"/>
      <c r="V4" s="474"/>
      <c r="W4" s="474"/>
      <c r="X4" s="474"/>
      <c r="Y4" s="474"/>
      <c r="Z4" s="474"/>
      <c r="AA4" s="474"/>
      <c r="AB4" s="125"/>
      <c r="AC4" s="370" t="s">
        <v>1566</v>
      </c>
      <c r="AD4" s="363"/>
      <c r="AE4" s="310"/>
      <c r="AF4" s="326"/>
      <c r="AG4" s="363"/>
      <c r="AH4" s="310"/>
      <c r="AI4" s="476"/>
      <c r="AJ4" s="474"/>
      <c r="AK4" s="474"/>
      <c r="AL4" s="474"/>
      <c r="AM4" s="474"/>
      <c r="AN4" s="474"/>
      <c r="AO4" s="474"/>
      <c r="AP4" s="474"/>
      <c r="AQ4" s="474"/>
      <c r="AR4" s="474"/>
      <c r="AS4" s="125"/>
      <c r="AT4" s="370" t="s">
        <v>1566</v>
      </c>
      <c r="AU4" s="363"/>
      <c r="AV4" s="310"/>
      <c r="AW4" s="326"/>
      <c r="AX4" s="363"/>
      <c r="AY4" s="310"/>
      <c r="AZ4" s="476"/>
      <c r="BA4" s="474"/>
      <c r="BB4" s="474"/>
      <c r="BC4" s="474"/>
      <c r="BD4" s="474"/>
      <c r="BE4" s="474"/>
      <c r="BF4" s="474"/>
      <c r="BG4" s="474"/>
      <c r="BH4" s="474"/>
      <c r="BI4" s="474"/>
      <c r="BJ4" s="125"/>
      <c r="BK4" s="370" t="s">
        <v>1566</v>
      </c>
      <c r="BL4" s="363"/>
      <c r="BM4" s="310"/>
      <c r="BN4" s="326"/>
      <c r="BO4" s="363"/>
      <c r="BP4" s="310"/>
    </row>
    <row r="5" spans="1:69" ht="15" customHeight="1" x14ac:dyDescent="0.25">
      <c r="A5" s="476"/>
      <c r="B5" s="474"/>
      <c r="C5" s="474"/>
      <c r="D5" s="474"/>
      <c r="E5" s="474"/>
      <c r="F5" s="474"/>
      <c r="G5" s="474"/>
      <c r="H5" s="474"/>
      <c r="I5" s="474"/>
      <c r="J5" s="474"/>
      <c r="K5" s="125"/>
      <c r="L5" s="370" t="s">
        <v>1567</v>
      </c>
      <c r="M5" s="363"/>
      <c r="N5" s="326"/>
      <c r="O5" s="363"/>
      <c r="P5" s="326"/>
      <c r="Q5" s="363"/>
      <c r="R5" s="476"/>
      <c r="S5" s="474"/>
      <c r="T5" s="474"/>
      <c r="U5" s="474"/>
      <c r="V5" s="474"/>
      <c r="W5" s="474"/>
      <c r="X5" s="474"/>
      <c r="Y5" s="474"/>
      <c r="Z5" s="474"/>
      <c r="AA5" s="474"/>
      <c r="AB5" s="125"/>
      <c r="AC5" s="370" t="s">
        <v>1567</v>
      </c>
      <c r="AD5" s="363"/>
      <c r="AE5" s="310"/>
      <c r="AF5" s="326"/>
      <c r="AG5" s="363"/>
      <c r="AH5" s="310"/>
      <c r="AI5" s="476"/>
      <c r="AJ5" s="474"/>
      <c r="AK5" s="474"/>
      <c r="AL5" s="474"/>
      <c r="AM5" s="474"/>
      <c r="AN5" s="474"/>
      <c r="AO5" s="474"/>
      <c r="AP5" s="474"/>
      <c r="AQ5" s="474"/>
      <c r="AR5" s="474"/>
      <c r="AS5" s="125"/>
      <c r="AT5" s="370" t="s">
        <v>1567</v>
      </c>
      <c r="AU5" s="363"/>
      <c r="AV5" s="310"/>
      <c r="AW5" s="326"/>
      <c r="AX5" s="363"/>
      <c r="AY5" s="310"/>
      <c r="AZ5" s="476"/>
      <c r="BA5" s="474"/>
      <c r="BB5" s="474"/>
      <c r="BC5" s="474"/>
      <c r="BD5" s="474"/>
      <c r="BE5" s="474"/>
      <c r="BF5" s="474"/>
      <c r="BG5" s="474"/>
      <c r="BH5" s="474"/>
      <c r="BI5" s="474"/>
      <c r="BJ5" s="125"/>
      <c r="BK5" s="370" t="s">
        <v>1567</v>
      </c>
      <c r="BL5" s="363"/>
      <c r="BM5" s="310"/>
      <c r="BN5" s="326"/>
      <c r="BO5" s="363"/>
      <c r="BP5" s="310"/>
    </row>
    <row r="6" spans="1:69" ht="15" customHeight="1" x14ac:dyDescent="0.25">
      <c r="A6" s="476"/>
      <c r="B6" s="474"/>
      <c r="C6" s="474"/>
      <c r="D6" s="474"/>
      <c r="E6" s="474"/>
      <c r="F6" s="474"/>
      <c r="G6" s="474"/>
      <c r="H6" s="474"/>
      <c r="I6" s="474"/>
      <c r="J6" s="474"/>
      <c r="K6" s="125"/>
      <c r="L6" s="372" t="s">
        <v>1569</v>
      </c>
      <c r="M6" s="363"/>
      <c r="N6" s="495"/>
      <c r="O6" s="363"/>
      <c r="P6" s="495"/>
      <c r="Q6" s="363"/>
      <c r="R6" s="476"/>
      <c r="S6" s="474"/>
      <c r="T6" s="474"/>
      <c r="U6" s="474"/>
      <c r="V6" s="474"/>
      <c r="W6" s="474"/>
      <c r="X6" s="474"/>
      <c r="Y6" s="474"/>
      <c r="Z6" s="474"/>
      <c r="AA6" s="474"/>
      <c r="AB6" s="125"/>
      <c r="AC6" s="372" t="s">
        <v>1569</v>
      </c>
      <c r="AD6" s="363"/>
      <c r="AE6" s="310"/>
      <c r="AF6" s="495"/>
      <c r="AG6" s="363"/>
      <c r="AH6" s="310"/>
      <c r="AI6" s="476"/>
      <c r="AJ6" s="474"/>
      <c r="AK6" s="474"/>
      <c r="AL6" s="474"/>
      <c r="AM6" s="474"/>
      <c r="AN6" s="474"/>
      <c r="AO6" s="474"/>
      <c r="AP6" s="474"/>
      <c r="AQ6" s="474"/>
      <c r="AR6" s="474"/>
      <c r="AS6" s="125"/>
      <c r="AT6" s="372" t="s">
        <v>1569</v>
      </c>
      <c r="AU6" s="363"/>
      <c r="AV6" s="310"/>
      <c r="AW6" s="495"/>
      <c r="AX6" s="363"/>
      <c r="AY6" s="310"/>
      <c r="AZ6" s="476"/>
      <c r="BA6" s="474"/>
      <c r="BB6" s="474"/>
      <c r="BC6" s="474"/>
      <c r="BD6" s="474"/>
      <c r="BE6" s="474"/>
      <c r="BF6" s="474"/>
      <c r="BG6" s="474"/>
      <c r="BH6" s="474"/>
      <c r="BI6" s="474"/>
      <c r="BJ6" s="125"/>
      <c r="BK6" s="372" t="s">
        <v>1569</v>
      </c>
      <c r="BL6" s="363"/>
      <c r="BM6" s="310"/>
      <c r="BN6" s="495"/>
      <c r="BO6" s="363"/>
      <c r="BP6" s="310"/>
    </row>
    <row r="7" spans="1:69" ht="15" customHeight="1" x14ac:dyDescent="0.25">
      <c r="A7" s="476"/>
      <c r="B7" s="474"/>
      <c r="C7" s="474"/>
      <c r="D7" s="474"/>
      <c r="E7" s="474"/>
      <c r="F7" s="474"/>
      <c r="G7" s="474"/>
      <c r="H7" s="474"/>
      <c r="I7" s="474"/>
      <c r="J7" s="474"/>
      <c r="K7" s="125"/>
      <c r="L7" s="372"/>
      <c r="M7" s="363"/>
      <c r="N7" s="495"/>
      <c r="O7" s="363"/>
      <c r="P7" s="495"/>
      <c r="Q7" s="363"/>
      <c r="R7" s="476"/>
      <c r="S7" s="474"/>
      <c r="T7" s="474"/>
      <c r="U7" s="474"/>
      <c r="V7" s="474"/>
      <c r="W7" s="474"/>
      <c r="X7" s="474"/>
      <c r="Y7" s="474"/>
      <c r="Z7" s="474"/>
      <c r="AA7" s="474"/>
      <c r="AB7" s="125"/>
      <c r="AC7" s="372"/>
      <c r="AD7" s="363"/>
      <c r="AE7" s="310"/>
      <c r="AF7" s="495"/>
      <c r="AG7" s="363"/>
      <c r="AH7" s="310"/>
      <c r="AI7" s="476"/>
      <c r="AJ7" s="474"/>
      <c r="AK7" s="474"/>
      <c r="AL7" s="474"/>
      <c r="AM7" s="474"/>
      <c r="AN7" s="474"/>
      <c r="AO7" s="474"/>
      <c r="AP7" s="474"/>
      <c r="AQ7" s="474"/>
      <c r="AR7" s="474"/>
      <c r="AS7" s="125"/>
      <c r="AT7" s="372"/>
      <c r="AU7" s="363"/>
      <c r="AV7" s="310"/>
      <c r="AW7" s="495"/>
      <c r="AX7" s="363"/>
      <c r="AY7" s="310"/>
      <c r="AZ7" s="476"/>
      <c r="BA7" s="474"/>
      <c r="BB7" s="474"/>
      <c r="BC7" s="474"/>
      <c r="BD7" s="474"/>
      <c r="BE7" s="474"/>
      <c r="BF7" s="474"/>
      <c r="BG7" s="474"/>
      <c r="BH7" s="474"/>
      <c r="BI7" s="474"/>
      <c r="BJ7" s="125"/>
      <c r="BK7" s="372"/>
      <c r="BL7" s="363"/>
      <c r="BM7" s="310"/>
      <c r="BN7" s="495"/>
      <c r="BO7" s="363"/>
      <c r="BP7" s="310"/>
    </row>
    <row r="8" spans="1:69" ht="15" customHeight="1" x14ac:dyDescent="0.25">
      <c r="A8" s="476"/>
      <c r="B8" s="507" t="s">
        <v>1568</v>
      </c>
      <c r="C8" s="507"/>
      <c r="D8" s="507"/>
      <c r="E8" s="507"/>
      <c r="F8" s="507"/>
      <c r="G8" s="507"/>
      <c r="H8" s="507"/>
      <c r="I8" s="507"/>
      <c r="J8" s="507"/>
      <c r="K8" s="128"/>
      <c r="L8" s="494" t="s">
        <v>1603</v>
      </c>
      <c r="M8" s="11"/>
      <c r="N8" s="494" t="s">
        <v>1604</v>
      </c>
      <c r="O8" s="11"/>
      <c r="P8" s="494" t="s">
        <v>1605</v>
      </c>
      <c r="Q8" s="11"/>
      <c r="R8" s="476"/>
      <c r="S8" s="507" t="s">
        <v>1568</v>
      </c>
      <c r="T8" s="507"/>
      <c r="U8" s="507"/>
      <c r="V8" s="507"/>
      <c r="W8" s="507"/>
      <c r="X8" s="507"/>
      <c r="Y8" s="507"/>
      <c r="Z8" s="507"/>
      <c r="AA8" s="507"/>
      <c r="AB8" s="128"/>
      <c r="AC8" s="494" t="s">
        <v>1588</v>
      </c>
      <c r="AD8" s="11"/>
      <c r="AE8" s="310"/>
      <c r="AF8" s="494" t="s">
        <v>1589</v>
      </c>
      <c r="AG8" s="11"/>
      <c r="AH8" s="310"/>
      <c r="AI8" s="476"/>
      <c r="AJ8" s="507" t="s">
        <v>1568</v>
      </c>
      <c r="AK8" s="507"/>
      <c r="AL8" s="507"/>
      <c r="AM8" s="507"/>
      <c r="AN8" s="507"/>
      <c r="AO8" s="507"/>
      <c r="AP8" s="507"/>
      <c r="AQ8" s="507"/>
      <c r="AR8" s="507"/>
      <c r="AS8" s="128"/>
      <c r="AT8" s="494" t="s">
        <v>1588</v>
      </c>
      <c r="AU8" s="11"/>
      <c r="AV8" s="310"/>
      <c r="AW8" s="494" t="s">
        <v>1589</v>
      </c>
      <c r="AX8" s="11"/>
      <c r="AY8" s="310"/>
      <c r="AZ8" s="476"/>
      <c r="BA8" s="507" t="s">
        <v>1568</v>
      </c>
      <c r="BB8" s="507"/>
      <c r="BC8" s="507"/>
      <c r="BD8" s="507"/>
      <c r="BE8" s="507"/>
      <c r="BF8" s="507"/>
      <c r="BG8" s="507"/>
      <c r="BH8" s="507"/>
      <c r="BI8" s="507"/>
      <c r="BJ8" s="128"/>
      <c r="BK8" s="494" t="s">
        <v>1588</v>
      </c>
      <c r="BL8" s="11"/>
      <c r="BM8" s="310"/>
      <c r="BN8" s="494" t="s">
        <v>1589</v>
      </c>
      <c r="BO8" s="11"/>
      <c r="BP8" s="310"/>
      <c r="BQ8" s="33"/>
    </row>
    <row r="9" spans="1:69" ht="15" customHeight="1" x14ac:dyDescent="0.25">
      <c r="A9" s="476"/>
      <c r="B9" s="507"/>
      <c r="C9" s="507"/>
      <c r="D9" s="507"/>
      <c r="E9" s="507"/>
      <c r="F9" s="507"/>
      <c r="G9" s="507"/>
      <c r="H9" s="507"/>
      <c r="I9" s="507"/>
      <c r="J9" s="507"/>
      <c r="K9" s="128"/>
      <c r="L9" s="362" t="s">
        <v>1223</v>
      </c>
      <c r="M9" s="363" cm="1">
        <f t="array" ref="M9">INDEX(L$14:L$1048576,MATCH(TRUE,M$14:M$1048576=M10,0))</f>
        <v>0</v>
      </c>
      <c r="N9" s="362" t="s">
        <v>1223</v>
      </c>
      <c r="O9" s="363" cm="1">
        <f t="array" ref="O9">INDEX(N$14:N$1048576,MATCH(TRUE,O$14:O$1048576=O10,0))</f>
        <v>0</v>
      </c>
      <c r="P9" s="362" t="s">
        <v>1223</v>
      </c>
      <c r="Q9" s="363" cm="1">
        <f t="array" ref="Q9">INDEX(P$14:P$1048576,MATCH(TRUE,Q$14:Q$1048576=Q10,0))</f>
        <v>0</v>
      </c>
      <c r="R9" s="476"/>
      <c r="S9" s="507"/>
      <c r="T9" s="507"/>
      <c r="U9" s="507"/>
      <c r="V9" s="507"/>
      <c r="W9" s="507"/>
      <c r="X9" s="507"/>
      <c r="Y9" s="507"/>
      <c r="Z9" s="507"/>
      <c r="AA9" s="507"/>
      <c r="AB9" s="128"/>
      <c r="AC9" s="362" t="s">
        <v>1223</v>
      </c>
      <c r="AD9" s="363" cm="1">
        <f t="array" ref="AD9">INDEX(AC$14:AC$1048576,MATCH(TRUE,AD$14:AD$1048576=AD10,0))</f>
        <v>0</v>
      </c>
      <c r="AE9" s="499" t="s">
        <v>1591</v>
      </c>
      <c r="AF9" s="362" t="s">
        <v>1223</v>
      </c>
      <c r="AG9" s="363" cm="1">
        <f t="array" ref="AG9">INDEX(AF$14:AF$1048576,MATCH(TRUE,AG$14:AG$1048576=AG10,0))</f>
        <v>0</v>
      </c>
      <c r="AH9" s="499" t="s">
        <v>1591</v>
      </c>
      <c r="AI9" s="476"/>
      <c r="AJ9" s="507"/>
      <c r="AK9" s="507"/>
      <c r="AL9" s="507"/>
      <c r="AM9" s="507"/>
      <c r="AN9" s="507"/>
      <c r="AO9" s="507"/>
      <c r="AP9" s="507"/>
      <c r="AQ9" s="507"/>
      <c r="AR9" s="507"/>
      <c r="AS9" s="128"/>
      <c r="AT9" s="362" t="s">
        <v>1223</v>
      </c>
      <c r="AU9" s="363" cm="1">
        <f t="array" ref="AU9">INDEX(AT$14:AT$1048576,MATCH(TRUE,AU$14:AU$1048576=AU10,0))</f>
        <v>0</v>
      </c>
      <c r="AV9" s="499" t="s">
        <v>1591</v>
      </c>
      <c r="AW9" s="362" t="s">
        <v>1223</v>
      </c>
      <c r="AX9" s="363" cm="1">
        <f t="array" ref="AX9">INDEX(AW$14:AW$1048576,MATCH(TRUE,AX$14:AX$1048576=AX10,0))</f>
        <v>0</v>
      </c>
      <c r="AY9" s="499" t="s">
        <v>1591</v>
      </c>
      <c r="AZ9" s="476"/>
      <c r="BA9" s="507"/>
      <c r="BB9" s="507"/>
      <c r="BC9" s="507"/>
      <c r="BD9" s="507"/>
      <c r="BE9" s="507"/>
      <c r="BF9" s="507"/>
      <c r="BG9" s="507"/>
      <c r="BH9" s="507"/>
      <c r="BI9" s="507"/>
      <c r="BJ9" s="128"/>
      <c r="BK9" s="362" t="s">
        <v>1223</v>
      </c>
      <c r="BL9" s="363" cm="1">
        <f t="array" ref="BL9">INDEX(BK$14:BK$1048576,MATCH(TRUE,BL$14:BL$1048576=BL10,0))</f>
        <v>0</v>
      </c>
      <c r="BM9" s="499" t="s">
        <v>1591</v>
      </c>
      <c r="BN9" s="362" t="s">
        <v>1223</v>
      </c>
      <c r="BO9" s="363" cm="1">
        <f t="array" ref="BO9">INDEX(BN$14:BN$1048576,MATCH(TRUE,BO$14:BO$1048576=BO10,0))</f>
        <v>0</v>
      </c>
      <c r="BP9" s="499" t="s">
        <v>1591</v>
      </c>
    </row>
    <row r="10" spans="1:69" ht="15" customHeight="1" x14ac:dyDescent="0.25">
      <c r="A10" s="476"/>
      <c r="B10" s="572" t="s">
        <v>1570</v>
      </c>
      <c r="C10" s="572"/>
      <c r="D10" s="572"/>
      <c r="E10" s="572"/>
      <c r="F10" s="572"/>
      <c r="G10" s="572"/>
      <c r="H10" s="572"/>
      <c r="I10" s="572"/>
      <c r="J10" s="572"/>
      <c r="K10" s="479"/>
      <c r="L10" s="362">
        <f t="shared" ref="L10:Q10" si="0">MAX(L14:L1048576)</f>
        <v>0</v>
      </c>
      <c r="M10" s="362">
        <f t="shared" si="0"/>
        <v>0</v>
      </c>
      <c r="N10" s="362">
        <f t="shared" si="0"/>
        <v>0</v>
      </c>
      <c r="O10" s="362">
        <f t="shared" si="0"/>
        <v>0</v>
      </c>
      <c r="P10" s="362">
        <f t="shared" si="0"/>
        <v>0</v>
      </c>
      <c r="Q10" s="362">
        <f t="shared" si="0"/>
        <v>0</v>
      </c>
      <c r="R10" s="476"/>
      <c r="S10" s="572" t="s">
        <v>1570</v>
      </c>
      <c r="T10" s="572"/>
      <c r="U10" s="572"/>
      <c r="V10" s="572"/>
      <c r="W10" s="572"/>
      <c r="X10" s="572"/>
      <c r="Y10" s="572"/>
      <c r="Z10" s="572"/>
      <c r="AA10" s="572"/>
      <c r="AB10" s="479"/>
      <c r="AC10" s="362">
        <f>MAX(AC14:AC1048576)</f>
        <v>0</v>
      </c>
      <c r="AD10" s="362">
        <f>MAX(AD14:AD1048576)</f>
        <v>0</v>
      </c>
      <c r="AE10" s="499" t="e">
        <f>(Y53-Y52)/(U53-U52)</f>
        <v>#DIV/0!</v>
      </c>
      <c r="AF10" s="362">
        <f>MAX(AF14:AF1048576)</f>
        <v>0</v>
      </c>
      <c r="AG10" s="362">
        <f>MAX(AG14:AG1048576)</f>
        <v>0</v>
      </c>
      <c r="AH10" s="499" t="e">
        <f>(Y66-Y65)/(U66-U65)</f>
        <v>#DIV/0!</v>
      </c>
      <c r="AI10" s="476"/>
      <c r="AJ10" s="572" t="s">
        <v>1570</v>
      </c>
      <c r="AK10" s="572"/>
      <c r="AL10" s="572"/>
      <c r="AM10" s="572"/>
      <c r="AN10" s="572"/>
      <c r="AO10" s="572"/>
      <c r="AP10" s="572"/>
      <c r="AQ10" s="572"/>
      <c r="AR10" s="572"/>
      <c r="AS10" s="479"/>
      <c r="AT10" s="362">
        <f>MAX(AT14:AT1048576)</f>
        <v>0</v>
      </c>
      <c r="AU10" s="362">
        <f>MAX(AU14:AU1048576)</f>
        <v>0</v>
      </c>
      <c r="AV10" s="499" t="e">
        <f>(AP53-AP52)/(AL53-AL52)</f>
        <v>#DIV/0!</v>
      </c>
      <c r="AW10" s="362">
        <f>MAX(AW14:AW1048576)</f>
        <v>0</v>
      </c>
      <c r="AX10" s="362">
        <f>MAX(AX14:AX1048576)</f>
        <v>0</v>
      </c>
      <c r="AY10" s="499" t="e">
        <f>(AP66-AP65)/(AL66-AL65)</f>
        <v>#DIV/0!</v>
      </c>
      <c r="AZ10" s="476"/>
      <c r="BA10" s="572" t="s">
        <v>1570</v>
      </c>
      <c r="BB10" s="572"/>
      <c r="BC10" s="572"/>
      <c r="BD10" s="572"/>
      <c r="BE10" s="572"/>
      <c r="BF10" s="572"/>
      <c r="BG10" s="572"/>
      <c r="BH10" s="572"/>
      <c r="BI10" s="572"/>
      <c r="BJ10" s="479"/>
      <c r="BK10" s="362">
        <f>MAX(BK14:BK1048576)</f>
        <v>0</v>
      </c>
      <c r="BL10" s="362">
        <f>MAX(BL14:BL1048576)</f>
        <v>0</v>
      </c>
      <c r="BM10" s="499" t="e">
        <f>(BG53-BG52)/(BC53-BC52)</f>
        <v>#DIV/0!</v>
      </c>
      <c r="BN10" s="362">
        <f>MAX(BN14:BN1048576)</f>
        <v>0</v>
      </c>
      <c r="BO10" s="362">
        <f>MAX(BO14:BO1048576)</f>
        <v>0</v>
      </c>
      <c r="BP10" s="499" t="e">
        <f>(BG66-BG65)/(BC66-BC65)</f>
        <v>#DIV/0!</v>
      </c>
    </row>
    <row r="11" spans="1:69" ht="15" customHeight="1" x14ac:dyDescent="0.25">
      <c r="A11" s="476"/>
      <c r="B11" s="572"/>
      <c r="C11" s="572"/>
      <c r="D11" s="572"/>
      <c r="E11" s="572"/>
      <c r="F11" s="572"/>
      <c r="G11" s="572"/>
      <c r="H11" s="572"/>
      <c r="I11" s="572"/>
      <c r="J11" s="572"/>
      <c r="K11" s="479"/>
      <c r="L11" s="362" t="s">
        <v>127</v>
      </c>
      <c r="M11" s="363" t="s">
        <v>1571</v>
      </c>
      <c r="N11" s="362" t="s">
        <v>127</v>
      </c>
      <c r="O11" s="363" t="s">
        <v>1571</v>
      </c>
      <c r="P11" s="362" t="s">
        <v>127</v>
      </c>
      <c r="Q11" s="363" t="s">
        <v>1571</v>
      </c>
      <c r="R11" s="476"/>
      <c r="S11" s="572"/>
      <c r="T11" s="572"/>
      <c r="U11" s="572"/>
      <c r="V11" s="572"/>
      <c r="W11" s="572"/>
      <c r="X11" s="572"/>
      <c r="Y11" s="572"/>
      <c r="Z11" s="572"/>
      <c r="AA11" s="572"/>
      <c r="AB11" s="479"/>
      <c r="AC11" s="362" t="s">
        <v>127</v>
      </c>
      <c r="AD11" s="363" t="s">
        <v>1571</v>
      </c>
      <c r="AE11" s="368" t="e">
        <f>Y53-AE10*U53</f>
        <v>#DIV/0!</v>
      </c>
      <c r="AF11" s="362" t="s">
        <v>127</v>
      </c>
      <c r="AG11" s="363" t="s">
        <v>1571</v>
      </c>
      <c r="AH11" s="368" t="e">
        <f>Y66-AH10*U66</f>
        <v>#DIV/0!</v>
      </c>
      <c r="AI11" s="476"/>
      <c r="AJ11" s="572"/>
      <c r="AK11" s="572"/>
      <c r="AL11" s="572"/>
      <c r="AM11" s="572"/>
      <c r="AN11" s="572"/>
      <c r="AO11" s="572"/>
      <c r="AP11" s="572"/>
      <c r="AQ11" s="572"/>
      <c r="AR11" s="572"/>
      <c r="AS11" s="479"/>
      <c r="AT11" s="362" t="s">
        <v>127</v>
      </c>
      <c r="AU11" s="363" t="s">
        <v>1571</v>
      </c>
      <c r="AV11" s="368" t="e">
        <f>AP53-AV10*AL53</f>
        <v>#DIV/0!</v>
      </c>
      <c r="AW11" s="362" t="s">
        <v>127</v>
      </c>
      <c r="AX11" s="363" t="s">
        <v>1571</v>
      </c>
      <c r="AY11" s="368" t="e">
        <f>AP66-AY10*AL66</f>
        <v>#DIV/0!</v>
      </c>
      <c r="AZ11" s="476"/>
      <c r="BA11" s="572"/>
      <c r="BB11" s="572"/>
      <c r="BC11" s="572"/>
      <c r="BD11" s="572"/>
      <c r="BE11" s="572"/>
      <c r="BF11" s="572"/>
      <c r="BG11" s="572"/>
      <c r="BH11" s="572"/>
      <c r="BI11" s="572"/>
      <c r="BJ11" s="479"/>
      <c r="BK11" s="362" t="s">
        <v>127</v>
      </c>
      <c r="BL11" s="363" t="s">
        <v>1571</v>
      </c>
      <c r="BM11" s="368" t="e">
        <f>BG53-BM10*BC53</f>
        <v>#DIV/0!</v>
      </c>
      <c r="BN11" s="362" t="s">
        <v>127</v>
      </c>
      <c r="BO11" s="363" t="s">
        <v>1571</v>
      </c>
      <c r="BP11" s="368" t="e">
        <f>BG66-BP10*BC66</f>
        <v>#DIV/0!</v>
      </c>
    </row>
    <row r="12" spans="1:69" ht="15" customHeight="1" x14ac:dyDescent="0.25">
      <c r="A12" s="476"/>
      <c r="B12" s="572"/>
      <c r="C12" s="572"/>
      <c r="D12" s="572"/>
      <c r="E12" s="572"/>
      <c r="F12" s="572"/>
      <c r="G12" s="572"/>
      <c r="H12" s="572"/>
      <c r="I12" s="572"/>
      <c r="J12" s="572"/>
      <c r="K12" s="479"/>
      <c r="L12" s="480" t="s">
        <v>1572</v>
      </c>
      <c r="M12" s="481" t="s">
        <v>1573</v>
      </c>
      <c r="N12" s="480" t="s">
        <v>1572</v>
      </c>
      <c r="O12" s="481" t="s">
        <v>1573</v>
      </c>
      <c r="P12" s="480" t="s">
        <v>1572</v>
      </c>
      <c r="Q12" s="481" t="s">
        <v>1573</v>
      </c>
      <c r="R12" s="476"/>
      <c r="S12" s="572"/>
      <c r="T12" s="572"/>
      <c r="U12" s="572"/>
      <c r="V12" s="572"/>
      <c r="W12" s="572"/>
      <c r="X12" s="572"/>
      <c r="Y12" s="572"/>
      <c r="Z12" s="572"/>
      <c r="AA12" s="572"/>
      <c r="AB12" s="479"/>
      <c r="AC12" s="480" t="s">
        <v>1572</v>
      </c>
      <c r="AD12" s="481" t="s">
        <v>1573</v>
      </c>
      <c r="AE12" s="500" t="s">
        <v>1592</v>
      </c>
      <c r="AF12" s="480" t="s">
        <v>1572</v>
      </c>
      <c r="AG12" s="481" t="s">
        <v>1573</v>
      </c>
      <c r="AH12" s="500" t="s">
        <v>1592</v>
      </c>
      <c r="AI12" s="476"/>
      <c r="AJ12" s="572"/>
      <c r="AK12" s="572"/>
      <c r="AL12" s="572"/>
      <c r="AM12" s="572"/>
      <c r="AN12" s="572"/>
      <c r="AO12" s="572"/>
      <c r="AP12" s="572"/>
      <c r="AQ12" s="572"/>
      <c r="AR12" s="572"/>
      <c r="AS12" s="479"/>
      <c r="AT12" s="480" t="s">
        <v>1572</v>
      </c>
      <c r="AU12" s="481" t="s">
        <v>1573</v>
      </c>
      <c r="AV12" s="500" t="s">
        <v>1592</v>
      </c>
      <c r="AW12" s="480" t="s">
        <v>1572</v>
      </c>
      <c r="AX12" s="481" t="s">
        <v>1573</v>
      </c>
      <c r="AY12" s="500" t="s">
        <v>1592</v>
      </c>
      <c r="AZ12" s="476"/>
      <c r="BA12" s="572"/>
      <c r="BB12" s="572"/>
      <c r="BC12" s="572"/>
      <c r="BD12" s="572"/>
      <c r="BE12" s="572"/>
      <c r="BF12" s="572"/>
      <c r="BG12" s="572"/>
      <c r="BH12" s="572"/>
      <c r="BI12" s="572"/>
      <c r="BJ12" s="479"/>
      <c r="BK12" s="480" t="s">
        <v>1572</v>
      </c>
      <c r="BL12" s="481" t="s">
        <v>1573</v>
      </c>
      <c r="BM12" s="500" t="s">
        <v>1592</v>
      </c>
      <c r="BN12" s="480" t="s">
        <v>1572</v>
      </c>
      <c r="BO12" s="481" t="s">
        <v>1573</v>
      </c>
      <c r="BP12" s="500" t="s">
        <v>1592</v>
      </c>
    </row>
    <row r="13" spans="1:69" ht="15" customHeight="1" x14ac:dyDescent="0.25">
      <c r="A13" s="476"/>
      <c r="B13" s="572"/>
      <c r="C13" s="572"/>
      <c r="D13" s="572"/>
      <c r="E13" s="572"/>
      <c r="F13" s="572"/>
      <c r="G13" s="572"/>
      <c r="H13" s="572"/>
      <c r="I13" s="572"/>
      <c r="J13" s="572"/>
      <c r="K13" s="479"/>
      <c r="L13" s="482">
        <v>0</v>
      </c>
      <c r="M13" s="483">
        <v>0</v>
      </c>
      <c r="N13" s="482">
        <v>0</v>
      </c>
      <c r="O13" s="483">
        <v>0</v>
      </c>
      <c r="P13" s="482">
        <v>0</v>
      </c>
      <c r="Q13" s="483">
        <v>0</v>
      </c>
      <c r="R13" s="476"/>
      <c r="S13" s="572"/>
      <c r="T13" s="572"/>
      <c r="U13" s="572"/>
      <c r="V13" s="572"/>
      <c r="W13" s="572"/>
      <c r="X13" s="572"/>
      <c r="Y13" s="572"/>
      <c r="Z13" s="572"/>
      <c r="AA13" s="572"/>
      <c r="AB13" s="479"/>
      <c r="AC13" s="482">
        <v>0</v>
      </c>
      <c r="AD13" s="483">
        <v>0</v>
      </c>
      <c r="AE13" s="501">
        <v>0</v>
      </c>
      <c r="AF13" s="482">
        <v>0</v>
      </c>
      <c r="AG13" s="483">
        <v>0</v>
      </c>
      <c r="AH13" s="501">
        <v>0</v>
      </c>
      <c r="AI13" s="476"/>
      <c r="AJ13" s="572"/>
      <c r="AK13" s="572"/>
      <c r="AL13" s="572"/>
      <c r="AM13" s="572"/>
      <c r="AN13" s="572"/>
      <c r="AO13" s="572"/>
      <c r="AP13" s="572"/>
      <c r="AQ13" s="572"/>
      <c r="AR13" s="572"/>
      <c r="AS13" s="479"/>
      <c r="AT13" s="482">
        <v>0</v>
      </c>
      <c r="AU13" s="483">
        <v>0</v>
      </c>
      <c r="AV13" s="501">
        <v>0</v>
      </c>
      <c r="AW13" s="482">
        <v>0</v>
      </c>
      <c r="AX13" s="483">
        <v>0</v>
      </c>
      <c r="AY13" s="501">
        <v>0</v>
      </c>
      <c r="AZ13" s="476"/>
      <c r="BA13" s="572"/>
      <c r="BB13" s="572"/>
      <c r="BC13" s="572"/>
      <c r="BD13" s="572"/>
      <c r="BE13" s="572"/>
      <c r="BF13" s="572"/>
      <c r="BG13" s="572"/>
      <c r="BH13" s="572"/>
      <c r="BI13" s="572"/>
      <c r="BJ13" s="479"/>
      <c r="BK13" s="482">
        <v>0</v>
      </c>
      <c r="BL13" s="483">
        <v>0</v>
      </c>
      <c r="BM13" s="501">
        <v>0</v>
      </c>
      <c r="BN13" s="482">
        <v>0</v>
      </c>
      <c r="BO13" s="483">
        <v>0</v>
      </c>
      <c r="BP13" s="501">
        <v>0</v>
      </c>
    </row>
    <row r="14" spans="1:69" ht="15" customHeight="1" x14ac:dyDescent="0.25">
      <c r="A14" s="476"/>
      <c r="B14" s="507" t="s">
        <v>1590</v>
      </c>
      <c r="C14" s="507"/>
      <c r="D14" s="507"/>
      <c r="E14" s="507"/>
      <c r="F14" s="507"/>
      <c r="G14" s="507"/>
      <c r="H14" s="507"/>
      <c r="I14" s="507"/>
      <c r="J14" s="507"/>
      <c r="K14" s="125"/>
      <c r="L14" s="484">
        <v>0</v>
      </c>
      <c r="M14" s="485">
        <v>0</v>
      </c>
      <c r="N14" s="484">
        <v>0</v>
      </c>
      <c r="O14" s="485">
        <v>0</v>
      </c>
      <c r="P14" s="484">
        <v>0</v>
      </c>
      <c r="Q14" s="485">
        <v>0</v>
      </c>
      <c r="R14" s="476"/>
      <c r="S14" s="507" t="s">
        <v>1590</v>
      </c>
      <c r="T14" s="507"/>
      <c r="U14" s="507"/>
      <c r="V14" s="507"/>
      <c r="W14" s="507"/>
      <c r="X14" s="507"/>
      <c r="Y14" s="507"/>
      <c r="Z14" s="507"/>
      <c r="AA14" s="507"/>
      <c r="AB14" s="125"/>
      <c r="AC14" s="484">
        <v>0</v>
      </c>
      <c r="AD14" s="485">
        <v>0</v>
      </c>
      <c r="AE14" s="501" t="e">
        <f>IF(AE$10*AC14+AE$11&lt;(ROUNDUP(AD$10/100,0)*100+999),MAX(0,AE$10*AC14+AE$11),NA())</f>
        <v>#DIV/0!</v>
      </c>
      <c r="AF14" s="484">
        <v>0</v>
      </c>
      <c r="AG14" s="485">
        <v>0</v>
      </c>
      <c r="AH14" s="501" t="e">
        <f>IF(AH$10*AF14+AH$11&lt;(ROUNDUP(AG$10/100,0)*100+999),MAX(0,AH$10*AF14+AH$11),NA())</f>
        <v>#DIV/0!</v>
      </c>
      <c r="AI14" s="476"/>
      <c r="AJ14" s="507" t="s">
        <v>1590</v>
      </c>
      <c r="AK14" s="507"/>
      <c r="AL14" s="507"/>
      <c r="AM14" s="507"/>
      <c r="AN14" s="507"/>
      <c r="AO14" s="507"/>
      <c r="AP14" s="507"/>
      <c r="AQ14" s="507"/>
      <c r="AR14" s="507"/>
      <c r="AS14" s="125"/>
      <c r="AT14" s="484">
        <v>0</v>
      </c>
      <c r="AU14" s="485">
        <v>0</v>
      </c>
      <c r="AV14" s="501" t="e">
        <f>IF(AV$10*AT14+AV$11&lt;(ROUNDUP(AU$10/100,0)*100+999),MAX(0,AV$10*AT14+AV$11),NA())</f>
        <v>#DIV/0!</v>
      </c>
      <c r="AW14" s="484">
        <v>0</v>
      </c>
      <c r="AX14" s="485">
        <v>0</v>
      </c>
      <c r="AY14" s="501" t="e">
        <f>IF(AY$10*AW14+AY$11&lt;(ROUNDUP(AX$10/100,0)*100+999),MAX(0,AY$10*AW14+AY$11),NA())</f>
        <v>#DIV/0!</v>
      </c>
      <c r="AZ14" s="476"/>
      <c r="BA14" s="507" t="s">
        <v>1590</v>
      </c>
      <c r="BB14" s="507"/>
      <c r="BC14" s="507"/>
      <c r="BD14" s="507"/>
      <c r="BE14" s="507"/>
      <c r="BF14" s="507"/>
      <c r="BG14" s="507"/>
      <c r="BH14" s="507"/>
      <c r="BI14" s="507"/>
      <c r="BJ14" s="125"/>
      <c r="BK14" s="484">
        <v>0</v>
      </c>
      <c r="BL14" s="485">
        <v>0</v>
      </c>
      <c r="BM14" s="501" t="e">
        <f>IF(BM$10*BK14+BM$11&lt;(ROUNDUP(BL$10/100,0)*100+999),MAX(0,BM$10*BK14+BM$11),NA())</f>
        <v>#DIV/0!</v>
      </c>
      <c r="BN14" s="484">
        <v>0</v>
      </c>
      <c r="BO14" s="485">
        <v>0</v>
      </c>
      <c r="BP14" s="501" t="e">
        <f>IF(BP$10*BN14+BP$11&lt;(ROUNDUP(BO$10/100,0)*100+999),MAX(0,BP$10*BN14+BP$11),NA())</f>
        <v>#DIV/0!</v>
      </c>
    </row>
    <row r="15" spans="1:69" ht="15" customHeight="1" x14ac:dyDescent="0.25">
      <c r="A15" s="476"/>
      <c r="B15" s="507"/>
      <c r="C15" s="507"/>
      <c r="D15" s="507"/>
      <c r="E15" s="507"/>
      <c r="F15" s="507"/>
      <c r="G15" s="507"/>
      <c r="H15" s="507"/>
      <c r="I15" s="507"/>
      <c r="J15" s="507"/>
      <c r="K15" s="125"/>
      <c r="L15" s="486"/>
      <c r="M15" s="487"/>
      <c r="N15" s="486"/>
      <c r="O15" s="487"/>
      <c r="P15" s="486"/>
      <c r="Q15" s="487"/>
      <c r="R15" s="476"/>
      <c r="S15" s="507"/>
      <c r="T15" s="507"/>
      <c r="U15" s="507"/>
      <c r="V15" s="507"/>
      <c r="W15" s="507"/>
      <c r="X15" s="507"/>
      <c r="Y15" s="507"/>
      <c r="Z15" s="507"/>
      <c r="AA15" s="507"/>
      <c r="AB15" s="125"/>
      <c r="AC15" s="486"/>
      <c r="AD15" s="487"/>
      <c r="AE15" s="501" t="e">
        <f t="shared" ref="AE15:AE78" si="1">IF(AE$10*AC15+AE$11&lt;(ROUNDUP(AD$10/100,0)*100+999),MAX(0,AE$10*AC15+AE$11),NA())</f>
        <v>#DIV/0!</v>
      </c>
      <c r="AF15" s="486"/>
      <c r="AG15" s="487"/>
      <c r="AH15" s="501" t="e">
        <f t="shared" ref="AH15:AH78" si="2">IF(AH$10*AF15+AH$11&lt;(ROUNDUP(AG$10/100,0)*100+999),MAX(0,AH$10*AF15+AH$11),NA())</f>
        <v>#DIV/0!</v>
      </c>
      <c r="AI15" s="476"/>
      <c r="AJ15" s="507"/>
      <c r="AK15" s="507"/>
      <c r="AL15" s="507"/>
      <c r="AM15" s="507"/>
      <c r="AN15" s="507"/>
      <c r="AO15" s="507"/>
      <c r="AP15" s="507"/>
      <c r="AQ15" s="507"/>
      <c r="AR15" s="507"/>
      <c r="AS15" s="125"/>
      <c r="AT15" s="486"/>
      <c r="AU15" s="487"/>
      <c r="AV15" s="501" t="e">
        <f t="shared" ref="AV15:AV78" si="3">IF(AV$10*AT15+AV$11&lt;(ROUNDUP(AU$10/100,0)*100+999),MAX(0,AV$10*AT15+AV$11),NA())</f>
        <v>#DIV/0!</v>
      </c>
      <c r="AW15" s="486"/>
      <c r="AX15" s="487"/>
      <c r="AY15" s="501" t="e">
        <f t="shared" ref="AY15:AY78" si="4">IF(AY$10*AW15+AY$11&lt;(ROUNDUP(AX$10/100,0)*100+999),MAX(0,AY$10*AW15+AY$11),NA())</f>
        <v>#DIV/0!</v>
      </c>
      <c r="AZ15" s="476"/>
      <c r="BA15" s="507"/>
      <c r="BB15" s="507"/>
      <c r="BC15" s="507"/>
      <c r="BD15" s="507"/>
      <c r="BE15" s="507"/>
      <c r="BF15" s="507"/>
      <c r="BG15" s="507"/>
      <c r="BH15" s="507"/>
      <c r="BI15" s="507"/>
      <c r="BJ15" s="125"/>
      <c r="BK15" s="486"/>
      <c r="BL15" s="487"/>
      <c r="BM15" s="501" t="e">
        <f t="shared" ref="BM15:BM78" si="5">IF(BM$10*BK15+BM$11&lt;(ROUNDUP(BL$10/100,0)*100+999),MAX(0,BM$10*BK15+BM$11),NA())</f>
        <v>#DIV/0!</v>
      </c>
      <c r="BN15" s="486"/>
      <c r="BO15" s="487"/>
      <c r="BP15" s="501" t="e">
        <f t="shared" ref="BP15:BP78" si="6">IF(BP$10*BN15+BP$11&lt;(ROUNDUP(BO$10/100,0)*100+999),MAX(0,BP$10*BN15+BP$11),NA())</f>
        <v>#DIV/0!</v>
      </c>
    </row>
    <row r="16" spans="1:69" ht="15" customHeight="1" x14ac:dyDescent="0.25">
      <c r="A16" s="476"/>
      <c r="B16" s="507"/>
      <c r="C16" s="507"/>
      <c r="D16" s="507"/>
      <c r="E16" s="507"/>
      <c r="F16" s="507"/>
      <c r="G16" s="507"/>
      <c r="H16" s="507"/>
      <c r="I16" s="507"/>
      <c r="J16" s="507"/>
      <c r="K16" s="125"/>
      <c r="L16" s="486"/>
      <c r="M16" s="487"/>
      <c r="N16" s="486"/>
      <c r="O16" s="487"/>
      <c r="P16" s="486"/>
      <c r="Q16" s="487"/>
      <c r="R16" s="476"/>
      <c r="S16" s="507"/>
      <c r="T16" s="507"/>
      <c r="U16" s="507"/>
      <c r="V16" s="507"/>
      <c r="W16" s="507"/>
      <c r="X16" s="507"/>
      <c r="Y16" s="507"/>
      <c r="Z16" s="507"/>
      <c r="AA16" s="507"/>
      <c r="AB16" s="125"/>
      <c r="AC16" s="486"/>
      <c r="AD16" s="487"/>
      <c r="AE16" s="501" t="e">
        <f t="shared" si="1"/>
        <v>#DIV/0!</v>
      </c>
      <c r="AF16" s="486"/>
      <c r="AG16" s="487"/>
      <c r="AH16" s="501" t="e">
        <f t="shared" si="2"/>
        <v>#DIV/0!</v>
      </c>
      <c r="AI16" s="476"/>
      <c r="AJ16" s="507"/>
      <c r="AK16" s="507"/>
      <c r="AL16" s="507"/>
      <c r="AM16" s="507"/>
      <c r="AN16" s="507"/>
      <c r="AO16" s="507"/>
      <c r="AP16" s="507"/>
      <c r="AQ16" s="507"/>
      <c r="AR16" s="507"/>
      <c r="AS16" s="125"/>
      <c r="AT16" s="486"/>
      <c r="AU16" s="487"/>
      <c r="AV16" s="501" t="e">
        <f t="shared" si="3"/>
        <v>#DIV/0!</v>
      </c>
      <c r="AW16" s="486"/>
      <c r="AX16" s="487"/>
      <c r="AY16" s="501" t="e">
        <f t="shared" si="4"/>
        <v>#DIV/0!</v>
      </c>
      <c r="AZ16" s="476"/>
      <c r="BA16" s="507"/>
      <c r="BB16" s="507"/>
      <c r="BC16" s="507"/>
      <c r="BD16" s="507"/>
      <c r="BE16" s="507"/>
      <c r="BF16" s="507"/>
      <c r="BG16" s="507"/>
      <c r="BH16" s="507"/>
      <c r="BI16" s="507"/>
      <c r="BJ16" s="125"/>
      <c r="BK16" s="486"/>
      <c r="BL16" s="487"/>
      <c r="BM16" s="501" t="e">
        <f t="shared" si="5"/>
        <v>#DIV/0!</v>
      </c>
      <c r="BN16" s="486"/>
      <c r="BO16" s="487"/>
      <c r="BP16" s="501" t="e">
        <f t="shared" si="6"/>
        <v>#DIV/0!</v>
      </c>
    </row>
    <row r="17" spans="2:68" ht="15" customHeight="1" x14ac:dyDescent="0.25">
      <c r="B17" s="507"/>
      <c r="C17" s="507"/>
      <c r="D17" s="507"/>
      <c r="E17" s="507"/>
      <c r="F17" s="507"/>
      <c r="G17" s="507"/>
      <c r="H17" s="507"/>
      <c r="I17" s="507"/>
      <c r="J17" s="507"/>
      <c r="K17" s="125"/>
      <c r="L17" s="486"/>
      <c r="M17" s="487"/>
      <c r="N17" s="486"/>
      <c r="O17" s="487"/>
      <c r="P17" s="486"/>
      <c r="Q17" s="487"/>
      <c r="S17" s="507"/>
      <c r="T17" s="507"/>
      <c r="U17" s="507"/>
      <c r="V17" s="507"/>
      <c r="W17" s="507"/>
      <c r="X17" s="507"/>
      <c r="Y17" s="507"/>
      <c r="Z17" s="507"/>
      <c r="AA17" s="507"/>
      <c r="AB17" s="125"/>
      <c r="AC17" s="486"/>
      <c r="AD17" s="487"/>
      <c r="AE17" s="501" t="e">
        <f t="shared" si="1"/>
        <v>#DIV/0!</v>
      </c>
      <c r="AF17" s="486"/>
      <c r="AG17" s="487"/>
      <c r="AH17" s="501" t="e">
        <f t="shared" si="2"/>
        <v>#DIV/0!</v>
      </c>
      <c r="AJ17" s="507"/>
      <c r="AK17" s="507"/>
      <c r="AL17" s="507"/>
      <c r="AM17" s="507"/>
      <c r="AN17" s="507"/>
      <c r="AO17" s="507"/>
      <c r="AP17" s="507"/>
      <c r="AQ17" s="507"/>
      <c r="AR17" s="507"/>
      <c r="AS17" s="125"/>
      <c r="AT17" s="486"/>
      <c r="AU17" s="487"/>
      <c r="AV17" s="501" t="e">
        <f t="shared" si="3"/>
        <v>#DIV/0!</v>
      </c>
      <c r="AW17" s="486"/>
      <c r="AX17" s="487"/>
      <c r="AY17" s="501" t="e">
        <f t="shared" si="4"/>
        <v>#DIV/0!</v>
      </c>
      <c r="BA17" s="507"/>
      <c r="BB17" s="507"/>
      <c r="BC17" s="507"/>
      <c r="BD17" s="507"/>
      <c r="BE17" s="507"/>
      <c r="BF17" s="507"/>
      <c r="BG17" s="507"/>
      <c r="BH17" s="507"/>
      <c r="BI17" s="507"/>
      <c r="BJ17" s="125"/>
      <c r="BK17" s="486"/>
      <c r="BL17" s="487"/>
      <c r="BM17" s="501" t="e">
        <f t="shared" si="5"/>
        <v>#DIV/0!</v>
      </c>
      <c r="BN17" s="486"/>
      <c r="BO17" s="487"/>
      <c r="BP17" s="501" t="e">
        <f t="shared" si="6"/>
        <v>#DIV/0!</v>
      </c>
    </row>
    <row r="18" spans="2:68" ht="15" customHeight="1" x14ac:dyDescent="0.25">
      <c r="B18" s="474"/>
      <c r="C18" s="474"/>
      <c r="D18" s="474"/>
      <c r="E18" s="474"/>
      <c r="F18" s="474"/>
      <c r="G18" s="474"/>
      <c r="H18" s="474"/>
      <c r="I18" s="474"/>
      <c r="J18" s="474"/>
      <c r="K18" s="125"/>
      <c r="L18" s="486"/>
      <c r="M18" s="487"/>
      <c r="N18" s="486"/>
      <c r="O18" s="487"/>
      <c r="P18" s="486"/>
      <c r="Q18" s="487"/>
      <c r="S18" s="474"/>
      <c r="T18" s="474"/>
      <c r="U18" s="474"/>
      <c r="V18" s="474"/>
      <c r="W18" s="474"/>
      <c r="X18" s="474"/>
      <c r="Y18" s="474"/>
      <c r="Z18" s="474"/>
      <c r="AA18" s="474"/>
      <c r="AB18" s="125"/>
      <c r="AC18" s="486"/>
      <c r="AD18" s="487"/>
      <c r="AE18" s="501" t="e">
        <f t="shared" si="1"/>
        <v>#DIV/0!</v>
      </c>
      <c r="AF18" s="486"/>
      <c r="AG18" s="487"/>
      <c r="AH18" s="501" t="e">
        <f t="shared" si="2"/>
        <v>#DIV/0!</v>
      </c>
      <c r="AJ18" s="474"/>
      <c r="AK18" s="474"/>
      <c r="AL18" s="474"/>
      <c r="AM18" s="474"/>
      <c r="AN18" s="474"/>
      <c r="AO18" s="474"/>
      <c r="AP18" s="474"/>
      <c r="AQ18" s="474"/>
      <c r="AR18" s="474"/>
      <c r="AS18" s="125"/>
      <c r="AT18" s="486"/>
      <c r="AU18" s="487"/>
      <c r="AV18" s="501" t="e">
        <f t="shared" si="3"/>
        <v>#DIV/0!</v>
      </c>
      <c r="AW18" s="486"/>
      <c r="AX18" s="487"/>
      <c r="AY18" s="501" t="e">
        <f t="shared" si="4"/>
        <v>#DIV/0!</v>
      </c>
      <c r="BA18" s="474"/>
      <c r="BB18" s="474"/>
      <c r="BC18" s="474"/>
      <c r="BD18" s="474"/>
      <c r="BE18" s="474"/>
      <c r="BF18" s="474"/>
      <c r="BG18" s="474"/>
      <c r="BH18" s="474"/>
      <c r="BI18" s="474"/>
      <c r="BJ18" s="125"/>
      <c r="BK18" s="486"/>
      <c r="BL18" s="487"/>
      <c r="BM18" s="501" t="e">
        <f t="shared" si="5"/>
        <v>#DIV/0!</v>
      </c>
      <c r="BN18" s="486"/>
      <c r="BO18" s="487"/>
      <c r="BP18" s="501" t="e">
        <f t="shared" si="6"/>
        <v>#DIV/0!</v>
      </c>
    </row>
    <row r="19" spans="2:68" ht="15" customHeight="1" x14ac:dyDescent="0.25">
      <c r="B19" s="474"/>
      <c r="C19" s="474"/>
      <c r="D19" s="474"/>
      <c r="E19" s="474"/>
      <c r="F19" s="474"/>
      <c r="G19" s="474"/>
      <c r="H19" s="474"/>
      <c r="I19" s="474"/>
      <c r="J19" s="474"/>
      <c r="K19" s="125"/>
      <c r="L19" s="486"/>
      <c r="M19" s="487"/>
      <c r="N19" s="486"/>
      <c r="O19" s="487"/>
      <c r="P19" s="486"/>
      <c r="Q19" s="487"/>
      <c r="S19" s="474"/>
      <c r="T19" s="474"/>
      <c r="U19" s="474"/>
      <c r="V19" s="474"/>
      <c r="W19" s="474"/>
      <c r="X19" s="474"/>
      <c r="Y19" s="474"/>
      <c r="Z19" s="474"/>
      <c r="AA19" s="474"/>
      <c r="AB19" s="125"/>
      <c r="AC19" s="486"/>
      <c r="AD19" s="487"/>
      <c r="AE19" s="501" t="e">
        <f t="shared" si="1"/>
        <v>#DIV/0!</v>
      </c>
      <c r="AF19" s="486"/>
      <c r="AG19" s="487"/>
      <c r="AH19" s="501" t="e">
        <f t="shared" si="2"/>
        <v>#DIV/0!</v>
      </c>
      <c r="AJ19" s="474"/>
      <c r="AK19" s="474"/>
      <c r="AL19" s="474"/>
      <c r="AM19" s="474"/>
      <c r="AN19" s="474"/>
      <c r="AO19" s="474"/>
      <c r="AP19" s="474"/>
      <c r="AQ19" s="474"/>
      <c r="AR19" s="474"/>
      <c r="AS19" s="125"/>
      <c r="AT19" s="486"/>
      <c r="AU19" s="487"/>
      <c r="AV19" s="501" t="e">
        <f t="shared" si="3"/>
        <v>#DIV/0!</v>
      </c>
      <c r="AW19" s="486"/>
      <c r="AX19" s="487"/>
      <c r="AY19" s="501" t="e">
        <f t="shared" si="4"/>
        <v>#DIV/0!</v>
      </c>
      <c r="BA19" s="474"/>
      <c r="BB19" s="474"/>
      <c r="BC19" s="474"/>
      <c r="BD19" s="474"/>
      <c r="BE19" s="474"/>
      <c r="BF19" s="474"/>
      <c r="BG19" s="474"/>
      <c r="BH19" s="474"/>
      <c r="BI19" s="474"/>
      <c r="BJ19" s="125"/>
      <c r="BK19" s="486"/>
      <c r="BL19" s="487"/>
      <c r="BM19" s="501" t="e">
        <f t="shared" si="5"/>
        <v>#DIV/0!</v>
      </c>
      <c r="BN19" s="486"/>
      <c r="BO19" s="487"/>
      <c r="BP19" s="501" t="e">
        <f t="shared" si="6"/>
        <v>#DIV/0!</v>
      </c>
    </row>
    <row r="20" spans="2:68" ht="15" customHeight="1" x14ac:dyDescent="0.25">
      <c r="B20" s="474"/>
      <c r="C20" s="474"/>
      <c r="D20" s="474"/>
      <c r="E20" s="474"/>
      <c r="F20" s="474"/>
      <c r="G20" s="474"/>
      <c r="H20" s="474"/>
      <c r="I20" s="474"/>
      <c r="J20" s="474"/>
      <c r="K20" s="125"/>
      <c r="L20" s="486"/>
      <c r="M20" s="487"/>
      <c r="N20" s="486"/>
      <c r="O20" s="487"/>
      <c r="P20" s="486"/>
      <c r="Q20" s="487"/>
      <c r="S20" s="474"/>
      <c r="T20" s="474"/>
      <c r="U20" s="474"/>
      <c r="V20" s="474"/>
      <c r="W20" s="474"/>
      <c r="X20" s="474"/>
      <c r="Y20" s="474"/>
      <c r="Z20" s="474"/>
      <c r="AA20" s="474"/>
      <c r="AB20" s="125"/>
      <c r="AC20" s="486"/>
      <c r="AD20" s="487"/>
      <c r="AE20" s="501" t="e">
        <f t="shared" si="1"/>
        <v>#DIV/0!</v>
      </c>
      <c r="AF20" s="486"/>
      <c r="AG20" s="487"/>
      <c r="AH20" s="501" t="e">
        <f t="shared" si="2"/>
        <v>#DIV/0!</v>
      </c>
      <c r="AJ20" s="474"/>
      <c r="AK20" s="474"/>
      <c r="AL20" s="474"/>
      <c r="AM20" s="474"/>
      <c r="AN20" s="474"/>
      <c r="AO20" s="474"/>
      <c r="AP20" s="474"/>
      <c r="AQ20" s="474"/>
      <c r="AR20" s="474"/>
      <c r="AS20" s="125"/>
      <c r="AT20" s="486"/>
      <c r="AU20" s="487"/>
      <c r="AV20" s="501" t="e">
        <f t="shared" si="3"/>
        <v>#DIV/0!</v>
      </c>
      <c r="AW20" s="486"/>
      <c r="AX20" s="487"/>
      <c r="AY20" s="501" t="e">
        <f t="shared" si="4"/>
        <v>#DIV/0!</v>
      </c>
      <c r="BA20" s="474"/>
      <c r="BB20" s="474"/>
      <c r="BC20" s="474"/>
      <c r="BD20" s="474"/>
      <c r="BE20" s="474"/>
      <c r="BF20" s="474"/>
      <c r="BG20" s="474"/>
      <c r="BH20" s="474"/>
      <c r="BI20" s="474"/>
      <c r="BJ20" s="125"/>
      <c r="BK20" s="486"/>
      <c r="BL20" s="487"/>
      <c r="BM20" s="501" t="e">
        <f t="shared" si="5"/>
        <v>#DIV/0!</v>
      </c>
      <c r="BN20" s="486"/>
      <c r="BO20" s="487"/>
      <c r="BP20" s="501" t="e">
        <f t="shared" si="6"/>
        <v>#DIV/0!</v>
      </c>
    </row>
    <row r="21" spans="2:68" ht="15" customHeight="1" x14ac:dyDescent="0.25">
      <c r="B21" s="474"/>
      <c r="C21" s="474"/>
      <c r="D21" s="474"/>
      <c r="E21" s="474"/>
      <c r="F21" s="474"/>
      <c r="G21" s="474"/>
      <c r="H21" s="474"/>
      <c r="I21" s="474"/>
      <c r="J21" s="474"/>
      <c r="K21" s="125"/>
      <c r="L21" s="486"/>
      <c r="M21" s="487"/>
      <c r="N21" s="486"/>
      <c r="O21" s="487"/>
      <c r="P21" s="486"/>
      <c r="Q21" s="487"/>
      <c r="S21" s="474"/>
      <c r="T21" s="474"/>
      <c r="U21" s="474"/>
      <c r="V21" s="474"/>
      <c r="W21" s="474"/>
      <c r="X21" s="474"/>
      <c r="Y21" s="474"/>
      <c r="Z21" s="474"/>
      <c r="AA21" s="474"/>
      <c r="AB21" s="125"/>
      <c r="AC21" s="486"/>
      <c r="AD21" s="487"/>
      <c r="AE21" s="501" t="e">
        <f t="shared" si="1"/>
        <v>#DIV/0!</v>
      </c>
      <c r="AF21" s="486"/>
      <c r="AG21" s="487"/>
      <c r="AH21" s="501" t="e">
        <f t="shared" si="2"/>
        <v>#DIV/0!</v>
      </c>
      <c r="AJ21" s="474"/>
      <c r="AK21" s="474"/>
      <c r="AL21" s="474"/>
      <c r="AM21" s="474"/>
      <c r="AN21" s="474"/>
      <c r="AO21" s="474"/>
      <c r="AP21" s="474"/>
      <c r="AQ21" s="474"/>
      <c r="AR21" s="474"/>
      <c r="AS21" s="125"/>
      <c r="AT21" s="486"/>
      <c r="AU21" s="487"/>
      <c r="AV21" s="501" t="e">
        <f t="shared" si="3"/>
        <v>#DIV/0!</v>
      </c>
      <c r="AW21" s="486"/>
      <c r="AX21" s="487"/>
      <c r="AY21" s="501" t="e">
        <f t="shared" si="4"/>
        <v>#DIV/0!</v>
      </c>
      <c r="BA21" s="474"/>
      <c r="BB21" s="474"/>
      <c r="BC21" s="474"/>
      <c r="BD21" s="474"/>
      <c r="BE21" s="474"/>
      <c r="BF21" s="474"/>
      <c r="BG21" s="474"/>
      <c r="BH21" s="474"/>
      <c r="BI21" s="474"/>
      <c r="BJ21" s="125"/>
      <c r="BK21" s="486"/>
      <c r="BL21" s="487"/>
      <c r="BM21" s="501" t="e">
        <f t="shared" si="5"/>
        <v>#DIV/0!</v>
      </c>
      <c r="BN21" s="486"/>
      <c r="BO21" s="487"/>
      <c r="BP21" s="501" t="e">
        <f t="shared" si="6"/>
        <v>#DIV/0!</v>
      </c>
    </row>
    <row r="22" spans="2:68" ht="15" customHeight="1" x14ac:dyDescent="0.25">
      <c r="B22" s="474"/>
      <c r="C22" s="474"/>
      <c r="D22" s="474"/>
      <c r="E22" s="474"/>
      <c r="F22" s="474"/>
      <c r="G22" s="474"/>
      <c r="H22" s="474"/>
      <c r="I22" s="474"/>
      <c r="J22" s="474"/>
      <c r="K22" s="125"/>
      <c r="L22" s="486"/>
      <c r="M22" s="487"/>
      <c r="N22" s="486"/>
      <c r="O22" s="487"/>
      <c r="P22" s="486"/>
      <c r="Q22" s="487"/>
      <c r="S22" s="474"/>
      <c r="T22" s="474"/>
      <c r="U22" s="474"/>
      <c r="V22" s="474"/>
      <c r="W22" s="474"/>
      <c r="X22" s="474"/>
      <c r="Y22" s="474"/>
      <c r="Z22" s="474"/>
      <c r="AA22" s="474"/>
      <c r="AB22" s="125"/>
      <c r="AC22" s="486"/>
      <c r="AD22" s="487"/>
      <c r="AE22" s="501" t="e">
        <f t="shared" si="1"/>
        <v>#DIV/0!</v>
      </c>
      <c r="AF22" s="486"/>
      <c r="AG22" s="487"/>
      <c r="AH22" s="501" t="e">
        <f t="shared" si="2"/>
        <v>#DIV/0!</v>
      </c>
      <c r="AJ22" s="474"/>
      <c r="AK22" s="474"/>
      <c r="AL22" s="474"/>
      <c r="AM22" s="474"/>
      <c r="AN22" s="474"/>
      <c r="AO22" s="474"/>
      <c r="AP22" s="474"/>
      <c r="AQ22" s="474"/>
      <c r="AR22" s="474"/>
      <c r="AS22" s="125"/>
      <c r="AT22" s="486"/>
      <c r="AU22" s="487"/>
      <c r="AV22" s="501" t="e">
        <f t="shared" si="3"/>
        <v>#DIV/0!</v>
      </c>
      <c r="AW22" s="486"/>
      <c r="AX22" s="487"/>
      <c r="AY22" s="501" t="e">
        <f t="shared" si="4"/>
        <v>#DIV/0!</v>
      </c>
      <c r="BA22" s="474"/>
      <c r="BB22" s="474"/>
      <c r="BC22" s="474"/>
      <c r="BD22" s="474"/>
      <c r="BE22" s="474"/>
      <c r="BF22" s="474"/>
      <c r="BG22" s="474"/>
      <c r="BH22" s="474"/>
      <c r="BI22" s="474"/>
      <c r="BJ22" s="125"/>
      <c r="BK22" s="486"/>
      <c r="BL22" s="487"/>
      <c r="BM22" s="501" t="e">
        <f t="shared" si="5"/>
        <v>#DIV/0!</v>
      </c>
      <c r="BN22" s="486"/>
      <c r="BO22" s="487"/>
      <c r="BP22" s="501" t="e">
        <f t="shared" si="6"/>
        <v>#DIV/0!</v>
      </c>
    </row>
    <row r="23" spans="2:68" ht="15" customHeight="1" x14ac:dyDescent="0.25">
      <c r="B23" s="474"/>
      <c r="C23" s="474"/>
      <c r="D23" s="474"/>
      <c r="E23" s="474"/>
      <c r="F23" s="474"/>
      <c r="G23" s="474"/>
      <c r="H23" s="474"/>
      <c r="I23" s="474"/>
      <c r="J23" s="474"/>
      <c r="K23" s="125"/>
      <c r="L23" s="486"/>
      <c r="M23" s="487"/>
      <c r="N23" s="486"/>
      <c r="O23" s="487"/>
      <c r="P23" s="486"/>
      <c r="Q23" s="487"/>
      <c r="S23" s="474"/>
      <c r="T23" s="474"/>
      <c r="U23" s="474"/>
      <c r="V23" s="474"/>
      <c r="W23" s="474"/>
      <c r="X23" s="474"/>
      <c r="Y23" s="474"/>
      <c r="Z23" s="474"/>
      <c r="AA23" s="474"/>
      <c r="AB23" s="125"/>
      <c r="AC23" s="486"/>
      <c r="AD23" s="487"/>
      <c r="AE23" s="501" t="e">
        <f t="shared" si="1"/>
        <v>#DIV/0!</v>
      </c>
      <c r="AF23" s="486"/>
      <c r="AG23" s="487"/>
      <c r="AH23" s="501" t="e">
        <f t="shared" si="2"/>
        <v>#DIV/0!</v>
      </c>
      <c r="AJ23" s="474"/>
      <c r="AK23" s="474"/>
      <c r="AL23" s="474"/>
      <c r="AM23" s="474"/>
      <c r="AN23" s="474"/>
      <c r="AO23" s="474"/>
      <c r="AP23" s="474"/>
      <c r="AQ23" s="474"/>
      <c r="AR23" s="474"/>
      <c r="AS23" s="125"/>
      <c r="AT23" s="486"/>
      <c r="AU23" s="487"/>
      <c r="AV23" s="501" t="e">
        <f t="shared" si="3"/>
        <v>#DIV/0!</v>
      </c>
      <c r="AW23" s="486"/>
      <c r="AX23" s="487"/>
      <c r="AY23" s="501" t="e">
        <f t="shared" si="4"/>
        <v>#DIV/0!</v>
      </c>
      <c r="BA23" s="474"/>
      <c r="BB23" s="474"/>
      <c r="BC23" s="474"/>
      <c r="BD23" s="474"/>
      <c r="BE23" s="474"/>
      <c r="BF23" s="474"/>
      <c r="BG23" s="474"/>
      <c r="BH23" s="474"/>
      <c r="BI23" s="474"/>
      <c r="BJ23" s="125"/>
      <c r="BK23" s="486"/>
      <c r="BL23" s="487"/>
      <c r="BM23" s="501" t="e">
        <f t="shared" si="5"/>
        <v>#DIV/0!</v>
      </c>
      <c r="BN23" s="486"/>
      <c r="BO23" s="487"/>
      <c r="BP23" s="501" t="e">
        <f t="shared" si="6"/>
        <v>#DIV/0!</v>
      </c>
    </row>
    <row r="24" spans="2:68" ht="15" customHeight="1" x14ac:dyDescent="0.25">
      <c r="B24" s="474"/>
      <c r="C24" s="474"/>
      <c r="D24" s="474"/>
      <c r="E24" s="474"/>
      <c r="F24" s="474"/>
      <c r="G24" s="474"/>
      <c r="H24" s="474"/>
      <c r="I24" s="474"/>
      <c r="J24" s="474"/>
      <c r="K24" s="125"/>
      <c r="L24" s="486"/>
      <c r="M24" s="487"/>
      <c r="N24" s="486"/>
      <c r="O24" s="487"/>
      <c r="P24" s="486"/>
      <c r="Q24" s="487"/>
      <c r="S24" s="474"/>
      <c r="T24" s="474"/>
      <c r="U24" s="474"/>
      <c r="V24" s="474"/>
      <c r="W24" s="474"/>
      <c r="X24" s="474"/>
      <c r="Y24" s="474"/>
      <c r="Z24" s="474"/>
      <c r="AA24" s="474"/>
      <c r="AB24" s="125"/>
      <c r="AC24" s="486"/>
      <c r="AD24" s="487"/>
      <c r="AE24" s="501" t="e">
        <f t="shared" si="1"/>
        <v>#DIV/0!</v>
      </c>
      <c r="AF24" s="486"/>
      <c r="AG24" s="487"/>
      <c r="AH24" s="501" t="e">
        <f t="shared" si="2"/>
        <v>#DIV/0!</v>
      </c>
      <c r="AJ24" s="474"/>
      <c r="AK24" s="474"/>
      <c r="AL24" s="474"/>
      <c r="AM24" s="474"/>
      <c r="AN24" s="474"/>
      <c r="AO24" s="474"/>
      <c r="AP24" s="474"/>
      <c r="AQ24" s="474"/>
      <c r="AR24" s="474"/>
      <c r="AS24" s="125"/>
      <c r="AT24" s="486"/>
      <c r="AU24" s="487"/>
      <c r="AV24" s="501" t="e">
        <f t="shared" si="3"/>
        <v>#DIV/0!</v>
      </c>
      <c r="AW24" s="486"/>
      <c r="AX24" s="487"/>
      <c r="AY24" s="501" t="e">
        <f t="shared" si="4"/>
        <v>#DIV/0!</v>
      </c>
      <c r="BA24" s="474"/>
      <c r="BB24" s="474"/>
      <c r="BC24" s="474"/>
      <c r="BD24" s="474"/>
      <c r="BE24" s="474"/>
      <c r="BF24" s="474"/>
      <c r="BG24" s="474"/>
      <c r="BH24" s="474"/>
      <c r="BI24" s="474"/>
      <c r="BJ24" s="125"/>
      <c r="BK24" s="486"/>
      <c r="BL24" s="487"/>
      <c r="BM24" s="501" t="e">
        <f t="shared" si="5"/>
        <v>#DIV/0!</v>
      </c>
      <c r="BN24" s="486"/>
      <c r="BO24" s="487"/>
      <c r="BP24" s="501" t="e">
        <f t="shared" si="6"/>
        <v>#DIV/0!</v>
      </c>
    </row>
    <row r="25" spans="2:68" ht="15" customHeight="1" x14ac:dyDescent="0.25">
      <c r="B25" s="474"/>
      <c r="C25" s="474"/>
      <c r="D25" s="474"/>
      <c r="E25" s="474"/>
      <c r="F25" s="474"/>
      <c r="G25" s="474"/>
      <c r="H25" s="474"/>
      <c r="I25" s="474"/>
      <c r="J25" s="474"/>
      <c r="K25" s="125"/>
      <c r="L25" s="486"/>
      <c r="M25" s="487"/>
      <c r="N25" s="486"/>
      <c r="O25" s="487"/>
      <c r="P25" s="486"/>
      <c r="Q25" s="487"/>
      <c r="S25" s="474"/>
      <c r="T25" s="474"/>
      <c r="U25" s="474"/>
      <c r="V25" s="474"/>
      <c r="W25" s="474"/>
      <c r="X25" s="474"/>
      <c r="Y25" s="474"/>
      <c r="Z25" s="474"/>
      <c r="AA25" s="474"/>
      <c r="AB25" s="125"/>
      <c r="AC25" s="486"/>
      <c r="AD25" s="487"/>
      <c r="AE25" s="501" t="e">
        <f t="shared" si="1"/>
        <v>#DIV/0!</v>
      </c>
      <c r="AF25" s="486"/>
      <c r="AG25" s="487"/>
      <c r="AH25" s="501" t="e">
        <f t="shared" si="2"/>
        <v>#DIV/0!</v>
      </c>
      <c r="AJ25" s="474"/>
      <c r="AK25" s="474"/>
      <c r="AL25" s="474"/>
      <c r="AM25" s="474"/>
      <c r="AN25" s="474"/>
      <c r="AO25" s="474"/>
      <c r="AP25" s="474"/>
      <c r="AQ25" s="474"/>
      <c r="AR25" s="474"/>
      <c r="AS25" s="125"/>
      <c r="AT25" s="486"/>
      <c r="AU25" s="487"/>
      <c r="AV25" s="501" t="e">
        <f t="shared" si="3"/>
        <v>#DIV/0!</v>
      </c>
      <c r="AW25" s="486"/>
      <c r="AX25" s="487"/>
      <c r="AY25" s="501" t="e">
        <f t="shared" si="4"/>
        <v>#DIV/0!</v>
      </c>
      <c r="BA25" s="474"/>
      <c r="BB25" s="474"/>
      <c r="BC25" s="474"/>
      <c r="BD25" s="474"/>
      <c r="BE25" s="474"/>
      <c r="BF25" s="474"/>
      <c r="BG25" s="474"/>
      <c r="BH25" s="474"/>
      <c r="BI25" s="474"/>
      <c r="BJ25" s="125"/>
      <c r="BK25" s="486"/>
      <c r="BL25" s="487"/>
      <c r="BM25" s="501" t="e">
        <f t="shared" si="5"/>
        <v>#DIV/0!</v>
      </c>
      <c r="BN25" s="486"/>
      <c r="BO25" s="487"/>
      <c r="BP25" s="501" t="e">
        <f t="shared" si="6"/>
        <v>#DIV/0!</v>
      </c>
    </row>
    <row r="26" spans="2:68" ht="15" customHeight="1" x14ac:dyDescent="0.25">
      <c r="B26" s="474"/>
      <c r="C26" s="474"/>
      <c r="D26" s="474"/>
      <c r="E26" s="474"/>
      <c r="F26" s="474"/>
      <c r="G26" s="474"/>
      <c r="H26" s="474"/>
      <c r="I26" s="474"/>
      <c r="J26" s="474"/>
      <c r="K26" s="125"/>
      <c r="L26" s="486"/>
      <c r="M26" s="487"/>
      <c r="N26" s="486"/>
      <c r="O26" s="487"/>
      <c r="P26" s="486"/>
      <c r="Q26" s="487"/>
      <c r="S26" s="474"/>
      <c r="T26" s="474"/>
      <c r="U26" s="474"/>
      <c r="V26" s="474"/>
      <c r="W26" s="474"/>
      <c r="X26" s="474"/>
      <c r="Y26" s="474"/>
      <c r="Z26" s="474"/>
      <c r="AA26" s="474"/>
      <c r="AB26" s="125"/>
      <c r="AC26" s="486"/>
      <c r="AD26" s="487"/>
      <c r="AE26" s="501" t="e">
        <f t="shared" si="1"/>
        <v>#DIV/0!</v>
      </c>
      <c r="AF26" s="486"/>
      <c r="AG26" s="487"/>
      <c r="AH26" s="501" t="e">
        <f t="shared" si="2"/>
        <v>#DIV/0!</v>
      </c>
      <c r="AJ26" s="474"/>
      <c r="AK26" s="474"/>
      <c r="AL26" s="474"/>
      <c r="AM26" s="474"/>
      <c r="AN26" s="474"/>
      <c r="AO26" s="474"/>
      <c r="AP26" s="474"/>
      <c r="AQ26" s="474"/>
      <c r="AR26" s="474"/>
      <c r="AS26" s="125"/>
      <c r="AT26" s="486"/>
      <c r="AU26" s="487"/>
      <c r="AV26" s="501" t="e">
        <f t="shared" si="3"/>
        <v>#DIV/0!</v>
      </c>
      <c r="AW26" s="486"/>
      <c r="AX26" s="487"/>
      <c r="AY26" s="501" t="e">
        <f t="shared" si="4"/>
        <v>#DIV/0!</v>
      </c>
      <c r="BA26" s="474"/>
      <c r="BB26" s="474"/>
      <c r="BC26" s="474"/>
      <c r="BD26" s="474"/>
      <c r="BE26" s="474"/>
      <c r="BF26" s="474"/>
      <c r="BG26" s="474"/>
      <c r="BH26" s="474"/>
      <c r="BI26" s="474"/>
      <c r="BJ26" s="125"/>
      <c r="BK26" s="486"/>
      <c r="BL26" s="487"/>
      <c r="BM26" s="501" t="e">
        <f t="shared" si="5"/>
        <v>#DIV/0!</v>
      </c>
      <c r="BN26" s="486"/>
      <c r="BO26" s="487"/>
      <c r="BP26" s="501" t="e">
        <f t="shared" si="6"/>
        <v>#DIV/0!</v>
      </c>
    </row>
    <row r="27" spans="2:68" ht="15" customHeight="1" x14ac:dyDescent="0.25">
      <c r="B27" s="474"/>
      <c r="C27" s="474"/>
      <c r="D27" s="474"/>
      <c r="E27" s="474"/>
      <c r="F27" s="474"/>
      <c r="G27" s="474"/>
      <c r="H27" s="474"/>
      <c r="I27" s="474"/>
      <c r="J27" s="474"/>
      <c r="K27" s="125"/>
      <c r="L27" s="486"/>
      <c r="M27" s="487"/>
      <c r="N27" s="486"/>
      <c r="O27" s="487"/>
      <c r="P27" s="486"/>
      <c r="Q27" s="487"/>
      <c r="S27" s="474"/>
      <c r="T27" s="474"/>
      <c r="U27" s="474"/>
      <c r="V27" s="474"/>
      <c r="W27" s="474"/>
      <c r="X27" s="474"/>
      <c r="Y27" s="474"/>
      <c r="Z27" s="474"/>
      <c r="AA27" s="474"/>
      <c r="AB27" s="125"/>
      <c r="AC27" s="486"/>
      <c r="AD27" s="487"/>
      <c r="AE27" s="501" t="e">
        <f t="shared" si="1"/>
        <v>#DIV/0!</v>
      </c>
      <c r="AF27" s="486"/>
      <c r="AG27" s="487"/>
      <c r="AH27" s="501" t="e">
        <f t="shared" si="2"/>
        <v>#DIV/0!</v>
      </c>
      <c r="AJ27" s="474"/>
      <c r="AK27" s="474"/>
      <c r="AL27" s="474"/>
      <c r="AM27" s="474"/>
      <c r="AN27" s="474"/>
      <c r="AO27" s="474"/>
      <c r="AP27" s="474"/>
      <c r="AQ27" s="474"/>
      <c r="AR27" s="474"/>
      <c r="AS27" s="125"/>
      <c r="AT27" s="486"/>
      <c r="AU27" s="487"/>
      <c r="AV27" s="501" t="e">
        <f t="shared" si="3"/>
        <v>#DIV/0!</v>
      </c>
      <c r="AW27" s="486"/>
      <c r="AX27" s="487"/>
      <c r="AY27" s="501" t="e">
        <f t="shared" si="4"/>
        <v>#DIV/0!</v>
      </c>
      <c r="BA27" s="474"/>
      <c r="BB27" s="474"/>
      <c r="BC27" s="474"/>
      <c r="BD27" s="474"/>
      <c r="BE27" s="474"/>
      <c r="BF27" s="474"/>
      <c r="BG27" s="474"/>
      <c r="BH27" s="474"/>
      <c r="BI27" s="474"/>
      <c r="BJ27" s="125"/>
      <c r="BK27" s="486"/>
      <c r="BL27" s="487"/>
      <c r="BM27" s="501" t="e">
        <f t="shared" si="5"/>
        <v>#DIV/0!</v>
      </c>
      <c r="BN27" s="486"/>
      <c r="BO27" s="487"/>
      <c r="BP27" s="501" t="e">
        <f t="shared" si="6"/>
        <v>#DIV/0!</v>
      </c>
    </row>
    <row r="28" spans="2:68" ht="15" customHeight="1" x14ac:dyDescent="0.25">
      <c r="B28" s="507" t="s">
        <v>1574</v>
      </c>
      <c r="C28" s="507"/>
      <c r="D28" s="507"/>
      <c r="E28" s="507"/>
      <c r="F28" s="507"/>
      <c r="G28" s="507"/>
      <c r="H28" s="507"/>
      <c r="I28" s="507"/>
      <c r="J28" s="507"/>
      <c r="K28" s="128"/>
      <c r="L28" s="486"/>
      <c r="M28" s="487"/>
      <c r="N28" s="486"/>
      <c r="O28" s="487"/>
      <c r="P28" s="486"/>
      <c r="Q28" s="487"/>
      <c r="S28" s="507" t="s">
        <v>1574</v>
      </c>
      <c r="T28" s="507"/>
      <c r="U28" s="507"/>
      <c r="V28" s="507"/>
      <c r="W28" s="507"/>
      <c r="X28" s="507"/>
      <c r="Y28" s="507"/>
      <c r="Z28" s="507"/>
      <c r="AA28" s="507"/>
      <c r="AB28" s="128"/>
      <c r="AC28" s="486"/>
      <c r="AD28" s="487"/>
      <c r="AE28" s="501" t="e">
        <f t="shared" si="1"/>
        <v>#DIV/0!</v>
      </c>
      <c r="AF28" s="486"/>
      <c r="AG28" s="487"/>
      <c r="AH28" s="501" t="e">
        <f t="shared" si="2"/>
        <v>#DIV/0!</v>
      </c>
      <c r="AJ28" s="507" t="s">
        <v>1574</v>
      </c>
      <c r="AK28" s="507"/>
      <c r="AL28" s="507"/>
      <c r="AM28" s="507"/>
      <c r="AN28" s="507"/>
      <c r="AO28" s="507"/>
      <c r="AP28" s="507"/>
      <c r="AQ28" s="507"/>
      <c r="AR28" s="507"/>
      <c r="AS28" s="128"/>
      <c r="AT28" s="486"/>
      <c r="AU28" s="487"/>
      <c r="AV28" s="501" t="e">
        <f t="shared" si="3"/>
        <v>#DIV/0!</v>
      </c>
      <c r="AW28" s="486"/>
      <c r="AX28" s="487"/>
      <c r="AY28" s="501" t="e">
        <f t="shared" si="4"/>
        <v>#DIV/0!</v>
      </c>
      <c r="BA28" s="507" t="s">
        <v>1574</v>
      </c>
      <c r="BB28" s="507"/>
      <c r="BC28" s="507"/>
      <c r="BD28" s="507"/>
      <c r="BE28" s="507"/>
      <c r="BF28" s="507"/>
      <c r="BG28" s="507"/>
      <c r="BH28" s="507"/>
      <c r="BI28" s="507"/>
      <c r="BJ28" s="128"/>
      <c r="BK28" s="486"/>
      <c r="BL28" s="487"/>
      <c r="BM28" s="501" t="e">
        <f t="shared" si="5"/>
        <v>#DIV/0!</v>
      </c>
      <c r="BN28" s="486"/>
      <c r="BO28" s="487"/>
      <c r="BP28" s="501" t="e">
        <f t="shared" si="6"/>
        <v>#DIV/0!</v>
      </c>
    </row>
    <row r="29" spans="2:68" ht="15" customHeight="1" x14ac:dyDescent="0.25">
      <c r="B29" s="507"/>
      <c r="C29" s="507"/>
      <c r="D29" s="507"/>
      <c r="E29" s="507"/>
      <c r="F29" s="507"/>
      <c r="G29" s="507"/>
      <c r="H29" s="507"/>
      <c r="I29" s="507"/>
      <c r="J29" s="507"/>
      <c r="K29" s="128"/>
      <c r="L29" s="486"/>
      <c r="M29" s="487"/>
      <c r="N29" s="486"/>
      <c r="O29" s="487"/>
      <c r="P29" s="486"/>
      <c r="Q29" s="487"/>
      <c r="S29" s="507"/>
      <c r="T29" s="507"/>
      <c r="U29" s="507"/>
      <c r="V29" s="507"/>
      <c r="W29" s="507"/>
      <c r="X29" s="507"/>
      <c r="Y29" s="507"/>
      <c r="Z29" s="507"/>
      <c r="AA29" s="507"/>
      <c r="AB29" s="128"/>
      <c r="AC29" s="486"/>
      <c r="AD29" s="487"/>
      <c r="AE29" s="501" t="e">
        <f t="shared" si="1"/>
        <v>#DIV/0!</v>
      </c>
      <c r="AF29" s="486"/>
      <c r="AG29" s="487"/>
      <c r="AH29" s="501" t="e">
        <f t="shared" si="2"/>
        <v>#DIV/0!</v>
      </c>
      <c r="AJ29" s="507"/>
      <c r="AK29" s="507"/>
      <c r="AL29" s="507"/>
      <c r="AM29" s="507"/>
      <c r="AN29" s="507"/>
      <c r="AO29" s="507"/>
      <c r="AP29" s="507"/>
      <c r="AQ29" s="507"/>
      <c r="AR29" s="507"/>
      <c r="AS29" s="128"/>
      <c r="AT29" s="486"/>
      <c r="AU29" s="487"/>
      <c r="AV29" s="501" t="e">
        <f t="shared" si="3"/>
        <v>#DIV/0!</v>
      </c>
      <c r="AW29" s="486"/>
      <c r="AX29" s="487"/>
      <c r="AY29" s="501" t="e">
        <f t="shared" si="4"/>
        <v>#DIV/0!</v>
      </c>
      <c r="BA29" s="507"/>
      <c r="BB29" s="507"/>
      <c r="BC29" s="507"/>
      <c r="BD29" s="507"/>
      <c r="BE29" s="507"/>
      <c r="BF29" s="507"/>
      <c r="BG29" s="507"/>
      <c r="BH29" s="507"/>
      <c r="BI29" s="507"/>
      <c r="BJ29" s="128"/>
      <c r="BK29" s="486"/>
      <c r="BL29" s="487"/>
      <c r="BM29" s="501" t="e">
        <f t="shared" si="5"/>
        <v>#DIV/0!</v>
      </c>
      <c r="BN29" s="486"/>
      <c r="BO29" s="487"/>
      <c r="BP29" s="501" t="e">
        <f t="shared" si="6"/>
        <v>#DIV/0!</v>
      </c>
    </row>
    <row r="30" spans="2:68" ht="15" customHeight="1" x14ac:dyDescent="0.25">
      <c r="B30" s="474"/>
      <c r="C30" s="474"/>
      <c r="D30" s="474"/>
      <c r="E30" s="474"/>
      <c r="F30" s="474"/>
      <c r="G30" s="474"/>
      <c r="H30" s="474"/>
      <c r="I30" s="474"/>
      <c r="J30" s="474"/>
      <c r="K30" s="125"/>
      <c r="L30" s="486"/>
      <c r="M30" s="487"/>
      <c r="N30" s="486"/>
      <c r="O30" s="487"/>
      <c r="P30" s="486"/>
      <c r="Q30" s="487"/>
      <c r="S30" s="474"/>
      <c r="T30" s="474"/>
      <c r="U30" s="474"/>
      <c r="V30" s="474"/>
      <c r="W30" s="474"/>
      <c r="X30" s="474"/>
      <c r="Y30" s="474"/>
      <c r="Z30" s="474"/>
      <c r="AA30" s="474"/>
      <c r="AB30" s="125"/>
      <c r="AC30" s="486"/>
      <c r="AD30" s="487"/>
      <c r="AE30" s="501" t="e">
        <f t="shared" si="1"/>
        <v>#DIV/0!</v>
      </c>
      <c r="AF30" s="486"/>
      <c r="AG30" s="487"/>
      <c r="AH30" s="501" t="e">
        <f t="shared" si="2"/>
        <v>#DIV/0!</v>
      </c>
      <c r="AJ30" s="474"/>
      <c r="AK30" s="474"/>
      <c r="AL30" s="474"/>
      <c r="AM30" s="474"/>
      <c r="AN30" s="474"/>
      <c r="AO30" s="474"/>
      <c r="AP30" s="474"/>
      <c r="AQ30" s="474"/>
      <c r="AR30" s="474"/>
      <c r="AS30" s="125"/>
      <c r="AT30" s="486"/>
      <c r="AU30" s="487"/>
      <c r="AV30" s="501" t="e">
        <f t="shared" si="3"/>
        <v>#DIV/0!</v>
      </c>
      <c r="AW30" s="486"/>
      <c r="AX30" s="487"/>
      <c r="AY30" s="501" t="e">
        <f t="shared" si="4"/>
        <v>#DIV/0!</v>
      </c>
      <c r="BA30" s="474"/>
      <c r="BB30" s="474"/>
      <c r="BC30" s="474"/>
      <c r="BD30" s="474"/>
      <c r="BE30" s="474"/>
      <c r="BF30" s="474"/>
      <c r="BG30" s="474"/>
      <c r="BH30" s="474"/>
      <c r="BI30" s="474"/>
      <c r="BJ30" s="125"/>
      <c r="BK30" s="486"/>
      <c r="BL30" s="487"/>
      <c r="BM30" s="501" t="e">
        <f t="shared" si="5"/>
        <v>#DIV/0!</v>
      </c>
      <c r="BN30" s="486"/>
      <c r="BO30" s="487"/>
      <c r="BP30" s="501" t="e">
        <f t="shared" si="6"/>
        <v>#DIV/0!</v>
      </c>
    </row>
    <row r="31" spans="2:68" ht="15" customHeight="1" x14ac:dyDescent="0.25">
      <c r="B31" s="474"/>
      <c r="C31" s="474"/>
      <c r="D31" s="474"/>
      <c r="E31" s="474"/>
      <c r="F31" s="474"/>
      <c r="G31" s="474"/>
      <c r="H31" s="474"/>
      <c r="I31" s="474"/>
      <c r="J31" s="474"/>
      <c r="K31" s="125"/>
      <c r="L31" s="486"/>
      <c r="M31" s="487"/>
      <c r="N31" s="486"/>
      <c r="O31" s="487"/>
      <c r="P31" s="486"/>
      <c r="Q31" s="487"/>
      <c r="S31" s="474"/>
      <c r="T31" s="474"/>
      <c r="U31" s="474"/>
      <c r="V31" s="474"/>
      <c r="W31" s="474"/>
      <c r="X31" s="474"/>
      <c r="Y31" s="474"/>
      <c r="Z31" s="474"/>
      <c r="AA31" s="474"/>
      <c r="AB31" s="125"/>
      <c r="AC31" s="486"/>
      <c r="AD31" s="487"/>
      <c r="AE31" s="501" t="e">
        <f t="shared" si="1"/>
        <v>#DIV/0!</v>
      </c>
      <c r="AF31" s="486"/>
      <c r="AG31" s="487"/>
      <c r="AH31" s="501" t="e">
        <f t="shared" si="2"/>
        <v>#DIV/0!</v>
      </c>
      <c r="AJ31" s="474"/>
      <c r="AK31" s="474"/>
      <c r="AL31" s="474"/>
      <c r="AM31" s="474"/>
      <c r="AN31" s="474"/>
      <c r="AO31" s="474"/>
      <c r="AP31" s="474"/>
      <c r="AQ31" s="474"/>
      <c r="AR31" s="474"/>
      <c r="AS31" s="125"/>
      <c r="AT31" s="486"/>
      <c r="AU31" s="487"/>
      <c r="AV31" s="501" t="e">
        <f t="shared" si="3"/>
        <v>#DIV/0!</v>
      </c>
      <c r="AW31" s="486"/>
      <c r="AX31" s="487"/>
      <c r="AY31" s="501" t="e">
        <f t="shared" si="4"/>
        <v>#DIV/0!</v>
      </c>
      <c r="BA31" s="474"/>
      <c r="BB31" s="474"/>
      <c r="BC31" s="474"/>
      <c r="BD31" s="474"/>
      <c r="BE31" s="474"/>
      <c r="BF31" s="474"/>
      <c r="BG31" s="474"/>
      <c r="BH31" s="474"/>
      <c r="BI31" s="474"/>
      <c r="BJ31" s="125"/>
      <c r="BK31" s="486"/>
      <c r="BL31" s="487"/>
      <c r="BM31" s="501" t="e">
        <f t="shared" si="5"/>
        <v>#DIV/0!</v>
      </c>
      <c r="BN31" s="486"/>
      <c r="BO31" s="487"/>
      <c r="BP31" s="501" t="e">
        <f t="shared" si="6"/>
        <v>#DIV/0!</v>
      </c>
    </row>
    <row r="32" spans="2:68" ht="15" customHeight="1" x14ac:dyDescent="0.25">
      <c r="B32" s="474"/>
      <c r="C32" s="474"/>
      <c r="D32" s="474"/>
      <c r="E32" s="474"/>
      <c r="F32" s="474"/>
      <c r="G32" s="474"/>
      <c r="H32" s="474"/>
      <c r="I32" s="474"/>
      <c r="J32" s="474"/>
      <c r="K32" s="125"/>
      <c r="L32" s="486"/>
      <c r="M32" s="487"/>
      <c r="N32" s="486"/>
      <c r="O32" s="487"/>
      <c r="P32" s="486"/>
      <c r="Q32" s="487"/>
      <c r="S32" s="474"/>
      <c r="T32" s="474"/>
      <c r="U32" s="474"/>
      <c r="V32" s="474"/>
      <c r="W32" s="474"/>
      <c r="X32" s="474"/>
      <c r="Y32" s="474"/>
      <c r="Z32" s="474"/>
      <c r="AA32" s="474"/>
      <c r="AB32" s="125"/>
      <c r="AC32" s="486"/>
      <c r="AD32" s="487"/>
      <c r="AE32" s="501" t="e">
        <f t="shared" si="1"/>
        <v>#DIV/0!</v>
      </c>
      <c r="AF32" s="486"/>
      <c r="AG32" s="487"/>
      <c r="AH32" s="501" t="e">
        <f t="shared" si="2"/>
        <v>#DIV/0!</v>
      </c>
      <c r="AJ32" s="474"/>
      <c r="AK32" s="474"/>
      <c r="AL32" s="474"/>
      <c r="AM32" s="474"/>
      <c r="AN32" s="474"/>
      <c r="AO32" s="474"/>
      <c r="AP32" s="474"/>
      <c r="AQ32" s="474"/>
      <c r="AR32" s="474"/>
      <c r="AS32" s="125"/>
      <c r="AT32" s="486"/>
      <c r="AU32" s="487"/>
      <c r="AV32" s="501" t="e">
        <f t="shared" si="3"/>
        <v>#DIV/0!</v>
      </c>
      <c r="AW32" s="486"/>
      <c r="AX32" s="487"/>
      <c r="AY32" s="501" t="e">
        <f t="shared" si="4"/>
        <v>#DIV/0!</v>
      </c>
      <c r="BA32" s="474"/>
      <c r="BB32" s="474"/>
      <c r="BC32" s="474"/>
      <c r="BD32" s="474"/>
      <c r="BE32" s="474"/>
      <c r="BF32" s="474"/>
      <c r="BG32" s="474"/>
      <c r="BH32" s="474"/>
      <c r="BI32" s="474"/>
      <c r="BJ32" s="125"/>
      <c r="BK32" s="486"/>
      <c r="BL32" s="487"/>
      <c r="BM32" s="501" t="e">
        <f t="shared" si="5"/>
        <v>#DIV/0!</v>
      </c>
      <c r="BN32" s="486"/>
      <c r="BO32" s="487"/>
      <c r="BP32" s="501" t="e">
        <f t="shared" si="6"/>
        <v>#DIV/0!</v>
      </c>
    </row>
    <row r="33" spans="1:68" ht="15" customHeight="1" x14ac:dyDescent="0.25">
      <c r="B33" s="474"/>
      <c r="C33" s="474"/>
      <c r="D33" s="474"/>
      <c r="E33" s="474"/>
      <c r="F33" s="474"/>
      <c r="G33" s="474"/>
      <c r="H33" s="474"/>
      <c r="I33" s="474"/>
      <c r="J33" s="474"/>
      <c r="K33" s="125"/>
      <c r="L33" s="486"/>
      <c r="M33" s="487"/>
      <c r="N33" s="486"/>
      <c r="O33" s="487"/>
      <c r="P33" s="486"/>
      <c r="Q33" s="487"/>
      <c r="S33" s="474"/>
      <c r="T33" s="474"/>
      <c r="U33" s="474"/>
      <c r="V33" s="474"/>
      <c r="W33" s="474"/>
      <c r="X33" s="474"/>
      <c r="Y33" s="474"/>
      <c r="Z33" s="474"/>
      <c r="AA33" s="474"/>
      <c r="AB33" s="125"/>
      <c r="AC33" s="486"/>
      <c r="AD33" s="487"/>
      <c r="AE33" s="501" t="e">
        <f t="shared" si="1"/>
        <v>#DIV/0!</v>
      </c>
      <c r="AF33" s="486"/>
      <c r="AG33" s="487"/>
      <c r="AH33" s="501" t="e">
        <f t="shared" si="2"/>
        <v>#DIV/0!</v>
      </c>
      <c r="AJ33" s="474"/>
      <c r="AK33" s="474"/>
      <c r="AL33" s="474"/>
      <c r="AM33" s="474"/>
      <c r="AN33" s="474"/>
      <c r="AO33" s="474"/>
      <c r="AP33" s="474"/>
      <c r="AQ33" s="474"/>
      <c r="AR33" s="474"/>
      <c r="AS33" s="125"/>
      <c r="AT33" s="486"/>
      <c r="AU33" s="487"/>
      <c r="AV33" s="501" t="e">
        <f t="shared" si="3"/>
        <v>#DIV/0!</v>
      </c>
      <c r="AW33" s="486"/>
      <c r="AX33" s="487"/>
      <c r="AY33" s="501" t="e">
        <f t="shared" si="4"/>
        <v>#DIV/0!</v>
      </c>
      <c r="BA33" s="474"/>
      <c r="BB33" s="474"/>
      <c r="BC33" s="474"/>
      <c r="BD33" s="474"/>
      <c r="BE33" s="474"/>
      <c r="BF33" s="474"/>
      <c r="BG33" s="474"/>
      <c r="BH33" s="474"/>
      <c r="BI33" s="474"/>
      <c r="BJ33" s="125"/>
      <c r="BK33" s="486"/>
      <c r="BL33" s="487"/>
      <c r="BM33" s="501" t="e">
        <f t="shared" si="5"/>
        <v>#DIV/0!</v>
      </c>
      <c r="BN33" s="486"/>
      <c r="BO33" s="487"/>
      <c r="BP33" s="501" t="e">
        <f t="shared" si="6"/>
        <v>#DIV/0!</v>
      </c>
    </row>
    <row r="34" spans="1:68" ht="15" customHeight="1" x14ac:dyDescent="0.25">
      <c r="B34" s="474"/>
      <c r="C34" s="474"/>
      <c r="D34" s="474"/>
      <c r="E34" s="474"/>
      <c r="F34" s="474"/>
      <c r="G34" s="474"/>
      <c r="H34" s="474"/>
      <c r="I34" s="474"/>
      <c r="J34" s="474"/>
      <c r="K34" s="125"/>
      <c r="L34" s="486"/>
      <c r="M34" s="487"/>
      <c r="N34" s="486"/>
      <c r="O34" s="487"/>
      <c r="P34" s="486"/>
      <c r="Q34" s="487"/>
      <c r="S34" s="474"/>
      <c r="T34" s="474"/>
      <c r="U34" s="474"/>
      <c r="V34" s="474"/>
      <c r="W34" s="474"/>
      <c r="X34" s="474"/>
      <c r="Y34" s="474"/>
      <c r="Z34" s="474"/>
      <c r="AA34" s="474"/>
      <c r="AB34" s="125"/>
      <c r="AC34" s="486"/>
      <c r="AD34" s="487"/>
      <c r="AE34" s="501" t="e">
        <f t="shared" si="1"/>
        <v>#DIV/0!</v>
      </c>
      <c r="AF34" s="486"/>
      <c r="AG34" s="487"/>
      <c r="AH34" s="501" t="e">
        <f t="shared" si="2"/>
        <v>#DIV/0!</v>
      </c>
      <c r="AJ34" s="474"/>
      <c r="AK34" s="474"/>
      <c r="AL34" s="474"/>
      <c r="AM34" s="474"/>
      <c r="AN34" s="474"/>
      <c r="AO34" s="474"/>
      <c r="AP34" s="474"/>
      <c r="AQ34" s="474"/>
      <c r="AR34" s="474"/>
      <c r="AS34" s="125"/>
      <c r="AT34" s="486"/>
      <c r="AU34" s="487"/>
      <c r="AV34" s="501" t="e">
        <f t="shared" si="3"/>
        <v>#DIV/0!</v>
      </c>
      <c r="AW34" s="486"/>
      <c r="AX34" s="487"/>
      <c r="AY34" s="501" t="e">
        <f t="shared" si="4"/>
        <v>#DIV/0!</v>
      </c>
      <c r="BA34" s="474"/>
      <c r="BB34" s="474"/>
      <c r="BC34" s="474"/>
      <c r="BD34" s="474"/>
      <c r="BE34" s="474"/>
      <c r="BF34" s="474"/>
      <c r="BG34" s="474"/>
      <c r="BH34" s="474"/>
      <c r="BI34" s="474"/>
      <c r="BJ34" s="125"/>
      <c r="BK34" s="486"/>
      <c r="BL34" s="487"/>
      <c r="BM34" s="501" t="e">
        <f t="shared" si="5"/>
        <v>#DIV/0!</v>
      </c>
      <c r="BN34" s="486"/>
      <c r="BO34" s="487"/>
      <c r="BP34" s="501" t="e">
        <f t="shared" si="6"/>
        <v>#DIV/0!</v>
      </c>
    </row>
    <row r="35" spans="1:68" ht="15" customHeight="1" x14ac:dyDescent="0.25">
      <c r="B35" s="474"/>
      <c r="C35" s="474"/>
      <c r="D35" s="474"/>
      <c r="E35" s="474"/>
      <c r="F35" s="474"/>
      <c r="G35" s="474"/>
      <c r="H35" s="474"/>
      <c r="I35" s="474"/>
      <c r="J35" s="474"/>
      <c r="K35" s="125"/>
      <c r="L35" s="486"/>
      <c r="M35" s="487"/>
      <c r="N35" s="486"/>
      <c r="O35" s="487"/>
      <c r="P35" s="486"/>
      <c r="Q35" s="487"/>
      <c r="S35" s="474"/>
      <c r="T35" s="474"/>
      <c r="U35" s="474"/>
      <c r="V35" s="474"/>
      <c r="W35" s="474"/>
      <c r="X35" s="474"/>
      <c r="Y35" s="474"/>
      <c r="Z35" s="474"/>
      <c r="AA35" s="474"/>
      <c r="AB35" s="125"/>
      <c r="AC35" s="486"/>
      <c r="AD35" s="487"/>
      <c r="AE35" s="501" t="e">
        <f t="shared" si="1"/>
        <v>#DIV/0!</v>
      </c>
      <c r="AF35" s="486"/>
      <c r="AG35" s="487"/>
      <c r="AH35" s="501" t="e">
        <f t="shared" si="2"/>
        <v>#DIV/0!</v>
      </c>
      <c r="AJ35" s="474"/>
      <c r="AK35" s="474"/>
      <c r="AL35" s="474"/>
      <c r="AM35" s="474"/>
      <c r="AN35" s="474"/>
      <c r="AO35" s="474"/>
      <c r="AP35" s="474"/>
      <c r="AQ35" s="474"/>
      <c r="AR35" s="474"/>
      <c r="AS35" s="125"/>
      <c r="AT35" s="486"/>
      <c r="AU35" s="487"/>
      <c r="AV35" s="501" t="e">
        <f t="shared" si="3"/>
        <v>#DIV/0!</v>
      </c>
      <c r="AW35" s="486"/>
      <c r="AX35" s="487"/>
      <c r="AY35" s="501" t="e">
        <f t="shared" si="4"/>
        <v>#DIV/0!</v>
      </c>
      <c r="BA35" s="474"/>
      <c r="BB35" s="474"/>
      <c r="BC35" s="474"/>
      <c r="BD35" s="474"/>
      <c r="BE35" s="474"/>
      <c r="BF35" s="474"/>
      <c r="BG35" s="474"/>
      <c r="BH35" s="474"/>
      <c r="BI35" s="474"/>
      <c r="BJ35" s="125"/>
      <c r="BK35" s="486"/>
      <c r="BL35" s="487"/>
      <c r="BM35" s="501" t="e">
        <f t="shared" si="5"/>
        <v>#DIV/0!</v>
      </c>
      <c r="BN35" s="486"/>
      <c r="BO35" s="487"/>
      <c r="BP35" s="501" t="e">
        <f t="shared" si="6"/>
        <v>#DIV/0!</v>
      </c>
    </row>
    <row r="36" spans="1:68" ht="15" customHeight="1" x14ac:dyDescent="0.25">
      <c r="B36" s="474"/>
      <c r="C36" s="474"/>
      <c r="D36" s="474"/>
      <c r="E36" s="474"/>
      <c r="F36" s="474"/>
      <c r="G36" s="474"/>
      <c r="H36" s="474"/>
      <c r="I36" s="474"/>
      <c r="J36" s="474"/>
      <c r="K36" s="125"/>
      <c r="L36" s="486"/>
      <c r="M36" s="487"/>
      <c r="N36" s="486"/>
      <c r="O36" s="487"/>
      <c r="P36" s="486"/>
      <c r="Q36" s="487"/>
      <c r="S36" s="474"/>
      <c r="T36" s="474"/>
      <c r="U36" s="474"/>
      <c r="V36" s="474"/>
      <c r="W36" s="474"/>
      <c r="X36" s="474"/>
      <c r="Y36" s="474"/>
      <c r="Z36" s="474"/>
      <c r="AA36" s="474"/>
      <c r="AB36" s="125"/>
      <c r="AC36" s="486"/>
      <c r="AD36" s="487"/>
      <c r="AE36" s="501" t="e">
        <f t="shared" si="1"/>
        <v>#DIV/0!</v>
      </c>
      <c r="AF36" s="486"/>
      <c r="AG36" s="487"/>
      <c r="AH36" s="501" t="e">
        <f t="shared" si="2"/>
        <v>#DIV/0!</v>
      </c>
      <c r="AJ36" s="474"/>
      <c r="AK36" s="474"/>
      <c r="AL36" s="474"/>
      <c r="AM36" s="474"/>
      <c r="AN36" s="474"/>
      <c r="AO36" s="474"/>
      <c r="AP36" s="474"/>
      <c r="AQ36" s="474"/>
      <c r="AR36" s="474"/>
      <c r="AS36" s="125"/>
      <c r="AT36" s="486"/>
      <c r="AU36" s="487"/>
      <c r="AV36" s="501" t="e">
        <f t="shared" si="3"/>
        <v>#DIV/0!</v>
      </c>
      <c r="AW36" s="486"/>
      <c r="AX36" s="487"/>
      <c r="AY36" s="501" t="e">
        <f t="shared" si="4"/>
        <v>#DIV/0!</v>
      </c>
      <c r="BA36" s="474"/>
      <c r="BB36" s="474"/>
      <c r="BC36" s="474"/>
      <c r="BD36" s="474"/>
      <c r="BE36" s="474"/>
      <c r="BF36" s="474"/>
      <c r="BG36" s="474"/>
      <c r="BH36" s="474"/>
      <c r="BI36" s="474"/>
      <c r="BJ36" s="125"/>
      <c r="BK36" s="486"/>
      <c r="BL36" s="487"/>
      <c r="BM36" s="501" t="e">
        <f t="shared" si="5"/>
        <v>#DIV/0!</v>
      </c>
      <c r="BN36" s="486"/>
      <c r="BO36" s="487"/>
      <c r="BP36" s="501" t="e">
        <f t="shared" si="6"/>
        <v>#DIV/0!</v>
      </c>
    </row>
    <row r="37" spans="1:68" ht="15" customHeight="1" x14ac:dyDescent="0.25">
      <c r="B37" s="474"/>
      <c r="C37" s="474"/>
      <c r="D37" s="474"/>
      <c r="E37" s="474"/>
      <c r="F37" s="474"/>
      <c r="G37" s="474"/>
      <c r="H37" s="474"/>
      <c r="I37" s="474"/>
      <c r="J37" s="474"/>
      <c r="K37" s="125"/>
      <c r="L37" s="486"/>
      <c r="M37" s="487"/>
      <c r="N37" s="486"/>
      <c r="O37" s="487"/>
      <c r="P37" s="486"/>
      <c r="Q37" s="487"/>
      <c r="S37" s="474"/>
      <c r="T37" s="474"/>
      <c r="U37" s="474"/>
      <c r="V37" s="474"/>
      <c r="W37" s="474"/>
      <c r="X37" s="474"/>
      <c r="Y37" s="474"/>
      <c r="Z37" s="474"/>
      <c r="AA37" s="474"/>
      <c r="AB37" s="125"/>
      <c r="AC37" s="486"/>
      <c r="AD37" s="487"/>
      <c r="AE37" s="501" t="e">
        <f t="shared" si="1"/>
        <v>#DIV/0!</v>
      </c>
      <c r="AF37" s="486"/>
      <c r="AG37" s="487"/>
      <c r="AH37" s="501" t="e">
        <f t="shared" si="2"/>
        <v>#DIV/0!</v>
      </c>
      <c r="AJ37" s="474"/>
      <c r="AK37" s="474"/>
      <c r="AL37" s="474"/>
      <c r="AM37" s="474"/>
      <c r="AN37" s="474"/>
      <c r="AO37" s="474"/>
      <c r="AP37" s="474"/>
      <c r="AQ37" s="474"/>
      <c r="AR37" s="474"/>
      <c r="AS37" s="125"/>
      <c r="AT37" s="486"/>
      <c r="AU37" s="487"/>
      <c r="AV37" s="501" t="e">
        <f t="shared" si="3"/>
        <v>#DIV/0!</v>
      </c>
      <c r="AW37" s="486"/>
      <c r="AX37" s="487"/>
      <c r="AY37" s="501" t="e">
        <f t="shared" si="4"/>
        <v>#DIV/0!</v>
      </c>
      <c r="BA37" s="474"/>
      <c r="BB37" s="474"/>
      <c r="BC37" s="474"/>
      <c r="BD37" s="474"/>
      <c r="BE37" s="474"/>
      <c r="BF37" s="474"/>
      <c r="BG37" s="474"/>
      <c r="BH37" s="474"/>
      <c r="BI37" s="474"/>
      <c r="BJ37" s="125"/>
      <c r="BK37" s="486"/>
      <c r="BL37" s="487"/>
      <c r="BM37" s="501" t="e">
        <f t="shared" si="5"/>
        <v>#DIV/0!</v>
      </c>
      <c r="BN37" s="486"/>
      <c r="BO37" s="487"/>
      <c r="BP37" s="501" t="e">
        <f t="shared" si="6"/>
        <v>#DIV/0!</v>
      </c>
    </row>
    <row r="38" spans="1:68" ht="15" customHeight="1" x14ac:dyDescent="0.25">
      <c r="B38" s="474"/>
      <c r="C38" s="474"/>
      <c r="D38" s="474"/>
      <c r="E38" s="474"/>
      <c r="F38" s="474"/>
      <c r="G38" s="474"/>
      <c r="H38" s="474"/>
      <c r="I38" s="474"/>
      <c r="J38" s="474"/>
      <c r="K38" s="125"/>
      <c r="L38" s="486"/>
      <c r="M38" s="487"/>
      <c r="N38" s="486"/>
      <c r="O38" s="487"/>
      <c r="P38" s="486"/>
      <c r="Q38" s="487"/>
      <c r="S38" s="474"/>
      <c r="T38" s="474"/>
      <c r="U38" s="474"/>
      <c r="V38" s="474"/>
      <c r="W38" s="474"/>
      <c r="X38" s="474"/>
      <c r="Y38" s="474"/>
      <c r="Z38" s="474"/>
      <c r="AA38" s="474"/>
      <c r="AB38" s="125"/>
      <c r="AC38" s="486"/>
      <c r="AD38" s="487"/>
      <c r="AE38" s="501" t="e">
        <f t="shared" si="1"/>
        <v>#DIV/0!</v>
      </c>
      <c r="AF38" s="486"/>
      <c r="AG38" s="487"/>
      <c r="AH38" s="501" t="e">
        <f t="shared" si="2"/>
        <v>#DIV/0!</v>
      </c>
      <c r="AJ38" s="474"/>
      <c r="AK38" s="474"/>
      <c r="AL38" s="474"/>
      <c r="AM38" s="474"/>
      <c r="AN38" s="474"/>
      <c r="AO38" s="474"/>
      <c r="AP38" s="474"/>
      <c r="AQ38" s="474"/>
      <c r="AR38" s="474"/>
      <c r="AS38" s="125"/>
      <c r="AT38" s="486"/>
      <c r="AU38" s="487"/>
      <c r="AV38" s="501" t="e">
        <f t="shared" si="3"/>
        <v>#DIV/0!</v>
      </c>
      <c r="AW38" s="486"/>
      <c r="AX38" s="487"/>
      <c r="AY38" s="501" t="e">
        <f t="shared" si="4"/>
        <v>#DIV/0!</v>
      </c>
      <c r="BA38" s="474"/>
      <c r="BB38" s="474"/>
      <c r="BC38" s="474"/>
      <c r="BD38" s="474"/>
      <c r="BE38" s="474"/>
      <c r="BF38" s="474"/>
      <c r="BG38" s="474"/>
      <c r="BH38" s="474"/>
      <c r="BI38" s="474"/>
      <c r="BJ38" s="125"/>
      <c r="BK38" s="486"/>
      <c r="BL38" s="487"/>
      <c r="BM38" s="501" t="e">
        <f t="shared" si="5"/>
        <v>#DIV/0!</v>
      </c>
      <c r="BN38" s="486"/>
      <c r="BO38" s="487"/>
      <c r="BP38" s="501" t="e">
        <f t="shared" si="6"/>
        <v>#DIV/0!</v>
      </c>
    </row>
    <row r="39" spans="1:68" ht="15" customHeight="1" x14ac:dyDescent="0.25">
      <c r="B39" s="474"/>
      <c r="C39" s="474"/>
      <c r="D39" s="474"/>
      <c r="E39" s="474"/>
      <c r="F39" s="474"/>
      <c r="G39" s="474"/>
      <c r="H39" s="474"/>
      <c r="I39" s="474"/>
      <c r="J39" s="474"/>
      <c r="K39" s="125"/>
      <c r="L39" s="486"/>
      <c r="M39" s="487"/>
      <c r="N39" s="486"/>
      <c r="O39" s="487"/>
      <c r="P39" s="486"/>
      <c r="Q39" s="487"/>
      <c r="S39" s="474"/>
      <c r="T39" s="474"/>
      <c r="U39" s="474"/>
      <c r="V39" s="474"/>
      <c r="W39" s="474"/>
      <c r="X39" s="474"/>
      <c r="Y39" s="474"/>
      <c r="Z39" s="474"/>
      <c r="AA39" s="474"/>
      <c r="AB39" s="125"/>
      <c r="AC39" s="486"/>
      <c r="AD39" s="487"/>
      <c r="AE39" s="501" t="e">
        <f t="shared" si="1"/>
        <v>#DIV/0!</v>
      </c>
      <c r="AF39" s="486"/>
      <c r="AG39" s="487"/>
      <c r="AH39" s="501" t="e">
        <f t="shared" si="2"/>
        <v>#DIV/0!</v>
      </c>
      <c r="AJ39" s="474"/>
      <c r="AK39" s="474"/>
      <c r="AL39" s="474"/>
      <c r="AM39" s="474"/>
      <c r="AN39" s="474"/>
      <c r="AO39" s="474"/>
      <c r="AP39" s="474"/>
      <c r="AQ39" s="474"/>
      <c r="AR39" s="474"/>
      <c r="AS39" s="125"/>
      <c r="AT39" s="486"/>
      <c r="AU39" s="487"/>
      <c r="AV39" s="501" t="e">
        <f t="shared" si="3"/>
        <v>#DIV/0!</v>
      </c>
      <c r="AW39" s="486"/>
      <c r="AX39" s="487"/>
      <c r="AY39" s="501" t="e">
        <f t="shared" si="4"/>
        <v>#DIV/0!</v>
      </c>
      <c r="BA39" s="474"/>
      <c r="BB39" s="474"/>
      <c r="BC39" s="474"/>
      <c r="BD39" s="474"/>
      <c r="BE39" s="474"/>
      <c r="BF39" s="474"/>
      <c r="BG39" s="474"/>
      <c r="BH39" s="474"/>
      <c r="BI39" s="474"/>
      <c r="BJ39" s="125"/>
      <c r="BK39" s="486"/>
      <c r="BL39" s="487"/>
      <c r="BM39" s="501" t="e">
        <f t="shared" si="5"/>
        <v>#DIV/0!</v>
      </c>
      <c r="BN39" s="486"/>
      <c r="BO39" s="487"/>
      <c r="BP39" s="501" t="e">
        <f t="shared" si="6"/>
        <v>#DIV/0!</v>
      </c>
    </row>
    <row r="40" spans="1:68" ht="15" customHeight="1" x14ac:dyDescent="0.25">
      <c r="B40" s="573" t="s">
        <v>1178</v>
      </c>
      <c r="C40" s="573"/>
      <c r="D40" s="573"/>
      <c r="E40" s="573"/>
      <c r="F40" s="573"/>
      <c r="G40" s="573"/>
      <c r="H40" s="573"/>
      <c r="I40" s="573"/>
      <c r="J40" s="573"/>
      <c r="K40" s="125"/>
      <c r="L40" s="486"/>
      <c r="M40" s="487"/>
      <c r="N40" s="486"/>
      <c r="O40" s="487"/>
      <c r="P40" s="486"/>
      <c r="Q40" s="487"/>
      <c r="S40" s="573" t="s">
        <v>1178</v>
      </c>
      <c r="T40" s="573"/>
      <c r="U40" s="573"/>
      <c r="V40" s="573"/>
      <c r="W40" s="573"/>
      <c r="X40" s="573"/>
      <c r="Y40" s="573"/>
      <c r="Z40" s="573"/>
      <c r="AA40" s="573"/>
      <c r="AB40" s="125"/>
      <c r="AC40" s="486"/>
      <c r="AD40" s="487"/>
      <c r="AE40" s="501" t="e">
        <f t="shared" si="1"/>
        <v>#DIV/0!</v>
      </c>
      <c r="AF40" s="486"/>
      <c r="AG40" s="487"/>
      <c r="AH40" s="501" t="e">
        <f t="shared" si="2"/>
        <v>#DIV/0!</v>
      </c>
      <c r="AJ40" s="573" t="s">
        <v>1178</v>
      </c>
      <c r="AK40" s="573"/>
      <c r="AL40" s="573"/>
      <c r="AM40" s="573"/>
      <c r="AN40" s="573"/>
      <c r="AO40" s="573"/>
      <c r="AP40" s="573"/>
      <c r="AQ40" s="573"/>
      <c r="AR40" s="573"/>
      <c r="AS40" s="125"/>
      <c r="AT40" s="486"/>
      <c r="AU40" s="487"/>
      <c r="AV40" s="501" t="e">
        <f t="shared" si="3"/>
        <v>#DIV/0!</v>
      </c>
      <c r="AW40" s="486"/>
      <c r="AX40" s="487"/>
      <c r="AY40" s="501" t="e">
        <f t="shared" si="4"/>
        <v>#DIV/0!</v>
      </c>
      <c r="BA40" s="573" t="s">
        <v>1178</v>
      </c>
      <c r="BB40" s="573"/>
      <c r="BC40" s="573"/>
      <c r="BD40" s="573"/>
      <c r="BE40" s="573"/>
      <c r="BF40" s="573"/>
      <c r="BG40" s="573"/>
      <c r="BH40" s="573"/>
      <c r="BI40" s="573"/>
      <c r="BJ40" s="125"/>
      <c r="BK40" s="486"/>
      <c r="BL40" s="487"/>
      <c r="BM40" s="501" t="e">
        <f t="shared" si="5"/>
        <v>#DIV/0!</v>
      </c>
      <c r="BN40" s="486"/>
      <c r="BO40" s="487"/>
      <c r="BP40" s="501" t="e">
        <f t="shared" si="6"/>
        <v>#DIV/0!</v>
      </c>
    </row>
    <row r="41" spans="1:68" ht="15" customHeight="1" x14ac:dyDescent="0.25">
      <c r="K41" s="13"/>
      <c r="L41" s="486"/>
      <c r="M41" s="487"/>
      <c r="N41" s="486"/>
      <c r="O41" s="487"/>
      <c r="P41" s="486"/>
      <c r="Q41" s="487"/>
      <c r="AB41" s="13"/>
      <c r="AC41" s="486"/>
      <c r="AD41" s="487"/>
      <c r="AE41" s="501" t="e">
        <f t="shared" si="1"/>
        <v>#DIV/0!</v>
      </c>
      <c r="AF41" s="486"/>
      <c r="AG41" s="487"/>
      <c r="AH41" s="501" t="e">
        <f t="shared" si="2"/>
        <v>#DIV/0!</v>
      </c>
      <c r="AS41" s="13"/>
      <c r="AT41" s="486"/>
      <c r="AU41" s="487"/>
      <c r="AV41" s="501" t="e">
        <f t="shared" si="3"/>
        <v>#DIV/0!</v>
      </c>
      <c r="AW41" s="486"/>
      <c r="AX41" s="487"/>
      <c r="AY41" s="501" t="e">
        <f t="shared" si="4"/>
        <v>#DIV/0!</v>
      </c>
      <c r="BJ41" s="13"/>
      <c r="BK41" s="486"/>
      <c r="BL41" s="487"/>
      <c r="BM41" s="501" t="e">
        <f t="shared" si="5"/>
        <v>#DIV/0!</v>
      </c>
      <c r="BN41" s="486"/>
      <c r="BO41" s="487"/>
      <c r="BP41" s="501" t="e">
        <f t="shared" si="6"/>
        <v>#DIV/0!</v>
      </c>
    </row>
    <row r="42" spans="1:68" ht="15" customHeight="1" x14ac:dyDescent="0.25">
      <c r="B42" s="571" t="str" cm="1">
        <f t="array" aca="1" ref="B42" ca="1">IF(COUNTIF(J43:J45,"BLANK"),"BLANK",IF(OR(SUMPRODUCT(--ISERROR(J43:J45))&gt;0,COUNTIF(J43:J45,"REJECT")),"REJECT",IF(COUNTIF(J43:J45,"CHECK"),"CHECK","EQ")))</f>
        <v>REJECT</v>
      </c>
      <c r="C42" s="571"/>
      <c r="D42" s="571"/>
      <c r="E42" s="571"/>
      <c r="F42" s="571"/>
      <c r="G42" s="571"/>
      <c r="H42" s="571"/>
      <c r="I42" s="571"/>
      <c r="J42" s="571"/>
      <c r="K42" s="13"/>
      <c r="L42" s="486"/>
      <c r="M42" s="487"/>
      <c r="N42" s="486"/>
      <c r="O42" s="487"/>
      <c r="P42" s="486"/>
      <c r="Q42" s="487"/>
      <c r="S42" s="571" t="str" cm="1">
        <f t="array" ref="S42">IF(COUNTIF(AA43:AA48,"BLANK"),"BLANK",IF(OR(SUMPRODUCT(--ISERROR(AA43:AA48))&gt;0,COUNTIF(AA43:AA48,"REJECT")),"REJECT",IF(COUNTIF(AA43:AA48,"CHECK"),"CHECK","EQ")))</f>
        <v>BLANK</v>
      </c>
      <c r="T42" s="571"/>
      <c r="U42" s="571"/>
      <c r="V42" s="571"/>
      <c r="W42" s="571"/>
      <c r="X42" s="571"/>
      <c r="Y42" s="571"/>
      <c r="Z42" s="571"/>
      <c r="AA42" s="571"/>
      <c r="AB42" s="13"/>
      <c r="AC42" s="486"/>
      <c r="AD42" s="487"/>
      <c r="AE42" s="501" t="e">
        <f t="shared" si="1"/>
        <v>#DIV/0!</v>
      </c>
      <c r="AF42" s="486"/>
      <c r="AG42" s="487"/>
      <c r="AH42" s="501" t="e">
        <f t="shared" si="2"/>
        <v>#DIV/0!</v>
      </c>
      <c r="AJ42" s="571" t="str" cm="1">
        <f t="array" ref="AJ42">IF(COUNTIF(AR43:AR48,"BLANK"),"BLANK",IF(OR(SUMPRODUCT(--ISERROR(AR43:AR48))&gt;0,COUNTIF(AR43:AR48,"REJECT")),"REJECT",IF(COUNTIF(AR43:AR48,"CHECK"),"CHECK","EQ")))</f>
        <v>BLANK</v>
      </c>
      <c r="AK42" s="571"/>
      <c r="AL42" s="571"/>
      <c r="AM42" s="571"/>
      <c r="AN42" s="571"/>
      <c r="AO42" s="571"/>
      <c r="AP42" s="571"/>
      <c r="AQ42" s="571"/>
      <c r="AR42" s="571"/>
      <c r="AS42" s="13"/>
      <c r="AT42" s="486"/>
      <c r="AU42" s="487"/>
      <c r="AV42" s="501" t="e">
        <f t="shared" si="3"/>
        <v>#DIV/0!</v>
      </c>
      <c r="AW42" s="486"/>
      <c r="AX42" s="487"/>
      <c r="AY42" s="501" t="e">
        <f t="shared" si="4"/>
        <v>#DIV/0!</v>
      </c>
      <c r="BA42" s="571" t="str" cm="1">
        <f t="array" ref="BA42">IF(COUNTIF(BI43:BI48,"BLANK"),"BLANK",IF(OR(SUMPRODUCT(--ISERROR(BI43:BI48))&gt;0,COUNTIF(BI43:BI48,"REJECT")),"REJECT",IF(COUNTIF(BI43:BI48,"CHECK"),"CHECK","EQ")))</f>
        <v>BLANK</v>
      </c>
      <c r="BB42" s="571"/>
      <c r="BC42" s="571"/>
      <c r="BD42" s="571"/>
      <c r="BE42" s="571"/>
      <c r="BF42" s="571"/>
      <c r="BG42" s="571"/>
      <c r="BH42" s="571"/>
      <c r="BI42" s="571"/>
      <c r="BJ42" s="13"/>
      <c r="BK42" s="486"/>
      <c r="BL42" s="487"/>
      <c r="BM42" s="501" t="e">
        <f t="shared" si="5"/>
        <v>#DIV/0!</v>
      </c>
      <c r="BN42" s="486"/>
      <c r="BO42" s="487"/>
      <c r="BP42" s="501" t="e">
        <f t="shared" si="6"/>
        <v>#DIV/0!</v>
      </c>
    </row>
    <row r="43" spans="1:68" ht="15" customHeight="1" x14ac:dyDescent="0.25">
      <c r="B43" s="37"/>
      <c r="C43" s="15"/>
      <c r="D43" s="15"/>
      <c r="E43" s="15"/>
      <c r="F43" s="15" t="s">
        <v>1550</v>
      </c>
      <c r="G43" s="135">
        <f ca="1">'F.10.1-4 Modules And Container'!AU79</f>
        <v>0</v>
      </c>
      <c r="H43" s="26">
        <f>M10</f>
        <v>0</v>
      </c>
      <c r="I43" s="473" t="e">
        <f ca="1">H43/G43</f>
        <v>#DIV/0!</v>
      </c>
      <c r="J43" s="11" t="e">
        <f ca="1">IF(I43&gt;=1,"EQ","CHECK")</f>
        <v>#DIV/0!</v>
      </c>
      <c r="K43" s="11"/>
      <c r="L43" s="486"/>
      <c r="M43" s="487"/>
      <c r="N43" s="486"/>
      <c r="O43" s="487"/>
      <c r="P43" s="486"/>
      <c r="Q43" s="487"/>
      <c r="S43" s="12"/>
      <c r="T43" s="32"/>
      <c r="U43" s="32"/>
      <c r="V43" s="15" t="s">
        <v>1587</v>
      </c>
      <c r="W43" s="531" t="s">
        <v>1600</v>
      </c>
      <c r="X43" s="531"/>
      <c r="Y43" s="531"/>
      <c r="Z43" s="531"/>
      <c r="AA43" s="11" t="str">
        <f>IF(W43="","BLANK","EQ")</f>
        <v>EQ</v>
      </c>
      <c r="AB43" s="11"/>
      <c r="AC43" s="486"/>
      <c r="AD43" s="487"/>
      <c r="AE43" s="501" t="e">
        <f t="shared" si="1"/>
        <v>#DIV/0!</v>
      </c>
      <c r="AF43" s="486"/>
      <c r="AG43" s="487"/>
      <c r="AH43" s="501" t="e">
        <f t="shared" si="2"/>
        <v>#DIV/0!</v>
      </c>
      <c r="AJ43" s="12"/>
      <c r="AK43" s="32"/>
      <c r="AL43" s="32"/>
      <c r="AM43" s="15" t="s">
        <v>1587</v>
      </c>
      <c r="AN43" s="531" t="s">
        <v>1598</v>
      </c>
      <c r="AO43" s="531"/>
      <c r="AP43" s="531"/>
      <c r="AQ43" s="531"/>
      <c r="AR43" s="11" t="str">
        <f>IF(AN43="","BLANK","EQ")</f>
        <v>EQ</v>
      </c>
      <c r="AS43" s="11"/>
      <c r="AT43" s="486"/>
      <c r="AU43" s="487"/>
      <c r="AV43" s="501" t="e">
        <f t="shared" si="3"/>
        <v>#DIV/0!</v>
      </c>
      <c r="AW43" s="486"/>
      <c r="AX43" s="487"/>
      <c r="AY43" s="501" t="e">
        <f t="shared" si="4"/>
        <v>#DIV/0!</v>
      </c>
      <c r="BA43" s="12"/>
      <c r="BB43" s="32"/>
      <c r="BC43" s="32"/>
      <c r="BD43" s="15" t="s">
        <v>1587</v>
      </c>
      <c r="BE43" s="531" t="s">
        <v>1599</v>
      </c>
      <c r="BF43" s="531"/>
      <c r="BG43" s="531"/>
      <c r="BH43" s="531"/>
      <c r="BI43" s="11" t="str">
        <f>IF(BE43="","BLANK","EQ")</f>
        <v>EQ</v>
      </c>
      <c r="BJ43" s="11"/>
      <c r="BK43" s="486"/>
      <c r="BL43" s="487"/>
      <c r="BM43" s="501" t="e">
        <f t="shared" si="5"/>
        <v>#DIV/0!</v>
      </c>
      <c r="BN43" s="486"/>
      <c r="BO43" s="487"/>
      <c r="BP43" s="501" t="e">
        <f t="shared" si="6"/>
        <v>#DIV/0!</v>
      </c>
    </row>
    <row r="44" spans="1:68" ht="15" customHeight="1" x14ac:dyDescent="0.25">
      <c r="D44" s="15"/>
      <c r="E44" s="15"/>
      <c r="F44" s="15" t="s">
        <v>601</v>
      </c>
      <c r="G44" s="135">
        <f ca="1">'F.10.1-4 Modules And Container'!BE79</f>
        <v>0</v>
      </c>
      <c r="H44" s="26">
        <f>O10</f>
        <v>0</v>
      </c>
      <c r="I44" s="473" t="e">
        <f t="shared" ref="I44:I45" ca="1" si="7">H44/G44</f>
        <v>#DIV/0!</v>
      </c>
      <c r="J44" s="11" t="e">
        <f t="shared" ref="J44:J45" ca="1" si="8">IF(I44&gt;=1,"EQ","CHECK")</f>
        <v>#DIV/0!</v>
      </c>
      <c r="K44" s="11"/>
      <c r="L44" s="486"/>
      <c r="M44" s="487"/>
      <c r="N44" s="486"/>
      <c r="O44" s="487"/>
      <c r="P44" s="486"/>
      <c r="Q44" s="487"/>
      <c r="S44" s="12"/>
      <c r="T44" s="32"/>
      <c r="U44" s="32"/>
      <c r="V44" s="15" t="s">
        <v>1580</v>
      </c>
      <c r="W44" s="531" t="s">
        <v>1581</v>
      </c>
      <c r="X44" s="531"/>
      <c r="Y44" s="531"/>
      <c r="Z44" s="531"/>
      <c r="AA44" s="11" t="str">
        <f>IF(W44="","BLANK","EQ")</f>
        <v>EQ</v>
      </c>
      <c r="AB44" s="11"/>
      <c r="AC44" s="486"/>
      <c r="AD44" s="487"/>
      <c r="AE44" s="501" t="e">
        <f t="shared" si="1"/>
        <v>#DIV/0!</v>
      </c>
      <c r="AF44" s="486"/>
      <c r="AG44" s="487"/>
      <c r="AH44" s="501" t="e">
        <f t="shared" si="2"/>
        <v>#DIV/0!</v>
      </c>
      <c r="AJ44" s="12"/>
      <c r="AK44" s="32"/>
      <c r="AL44" s="32"/>
      <c r="AM44" s="15" t="s">
        <v>1580</v>
      </c>
      <c r="AN44" s="531" t="s">
        <v>1596</v>
      </c>
      <c r="AO44" s="531"/>
      <c r="AP44" s="531"/>
      <c r="AQ44" s="531"/>
      <c r="AR44" s="11" t="str">
        <f>IF(AN44="","BLANK","EQ")</f>
        <v>EQ</v>
      </c>
      <c r="AS44" s="11"/>
      <c r="AT44" s="486"/>
      <c r="AU44" s="487"/>
      <c r="AV44" s="501" t="e">
        <f t="shared" si="3"/>
        <v>#DIV/0!</v>
      </c>
      <c r="AW44" s="486"/>
      <c r="AX44" s="487"/>
      <c r="AY44" s="501" t="e">
        <f t="shared" si="4"/>
        <v>#DIV/0!</v>
      </c>
      <c r="BA44" s="12"/>
      <c r="BB44" s="32"/>
      <c r="BC44" s="32"/>
      <c r="BD44" s="15" t="s">
        <v>1580</v>
      </c>
      <c r="BE44" s="531" t="s">
        <v>1597</v>
      </c>
      <c r="BF44" s="531"/>
      <c r="BG44" s="531"/>
      <c r="BH44" s="531"/>
      <c r="BI44" s="11" t="str">
        <f>IF(BE44="","BLANK","EQ")</f>
        <v>EQ</v>
      </c>
      <c r="BJ44" s="11"/>
      <c r="BK44" s="486"/>
      <c r="BL44" s="487"/>
      <c r="BM44" s="501" t="e">
        <f t="shared" si="5"/>
        <v>#DIV/0!</v>
      </c>
      <c r="BN44" s="486"/>
      <c r="BO44" s="487"/>
      <c r="BP44" s="501" t="e">
        <f t="shared" si="6"/>
        <v>#DIV/0!</v>
      </c>
    </row>
    <row r="45" spans="1:68" ht="15" customHeight="1" x14ac:dyDescent="0.25">
      <c r="D45" s="15"/>
      <c r="E45" s="15"/>
      <c r="F45" s="15" t="s">
        <v>638</v>
      </c>
      <c r="G45" s="135">
        <f ca="1">'F.10.1-4 Modules And Container'!BO79</f>
        <v>0</v>
      </c>
      <c r="H45" s="26">
        <f>Q10</f>
        <v>0</v>
      </c>
      <c r="I45" s="473" t="e">
        <f t="shared" ca="1" si="7"/>
        <v>#DIV/0!</v>
      </c>
      <c r="J45" s="11" t="e">
        <f t="shared" ca="1" si="8"/>
        <v>#DIV/0!</v>
      </c>
      <c r="K45" s="11"/>
      <c r="L45" s="486"/>
      <c r="M45" s="487"/>
      <c r="N45" s="486"/>
      <c r="O45" s="487"/>
      <c r="P45" s="486"/>
      <c r="Q45" s="487"/>
      <c r="S45" s="12"/>
      <c r="T45" s="32"/>
      <c r="U45" s="32"/>
      <c r="V45" s="15" t="s">
        <v>1579</v>
      </c>
      <c r="W45" s="531"/>
      <c r="X45" s="531"/>
      <c r="Y45" s="531"/>
      <c r="Z45" s="531"/>
      <c r="AA45" s="11" t="str">
        <f>IF(W45="","BLANK","EQ")</f>
        <v>BLANK</v>
      </c>
      <c r="AB45" s="11"/>
      <c r="AC45" s="486"/>
      <c r="AD45" s="487"/>
      <c r="AE45" s="501" t="e">
        <f t="shared" si="1"/>
        <v>#DIV/0!</v>
      </c>
      <c r="AF45" s="486"/>
      <c r="AG45" s="487"/>
      <c r="AH45" s="501" t="e">
        <f t="shared" si="2"/>
        <v>#DIV/0!</v>
      </c>
      <c r="AJ45" s="12"/>
      <c r="AK45" s="32"/>
      <c r="AL45" s="32"/>
      <c r="AM45" s="15" t="s">
        <v>1579</v>
      </c>
      <c r="AN45" s="531"/>
      <c r="AO45" s="531"/>
      <c r="AP45" s="531"/>
      <c r="AQ45" s="531"/>
      <c r="AR45" s="11" t="str">
        <f>IF(AN45="","BLANK","EQ")</f>
        <v>BLANK</v>
      </c>
      <c r="AS45" s="11"/>
      <c r="AT45" s="486"/>
      <c r="AU45" s="487"/>
      <c r="AV45" s="501" t="e">
        <f t="shared" si="3"/>
        <v>#DIV/0!</v>
      </c>
      <c r="AW45" s="486"/>
      <c r="AX45" s="487"/>
      <c r="AY45" s="501" t="e">
        <f t="shared" si="4"/>
        <v>#DIV/0!</v>
      </c>
      <c r="BA45" s="12"/>
      <c r="BB45" s="32"/>
      <c r="BC45" s="32"/>
      <c r="BD45" s="15" t="s">
        <v>1579</v>
      </c>
      <c r="BE45" s="531"/>
      <c r="BF45" s="531"/>
      <c r="BG45" s="531"/>
      <c r="BH45" s="531"/>
      <c r="BI45" s="11" t="str">
        <f>IF(BE45="","BLANK","EQ")</f>
        <v>BLANK</v>
      </c>
      <c r="BJ45" s="11"/>
      <c r="BK45" s="486"/>
      <c r="BL45" s="487"/>
      <c r="BM45" s="501" t="e">
        <f t="shared" si="5"/>
        <v>#DIV/0!</v>
      </c>
      <c r="BN45" s="486"/>
      <c r="BO45" s="487"/>
      <c r="BP45" s="501" t="e">
        <f t="shared" si="6"/>
        <v>#DIV/0!</v>
      </c>
    </row>
    <row r="46" spans="1:68" ht="15" customHeight="1" x14ac:dyDescent="0.25">
      <c r="A46" s="140"/>
      <c r="C46" s="36"/>
      <c r="D46" s="36"/>
      <c r="E46" s="36"/>
      <c r="G46" s="15"/>
      <c r="H46" s="11"/>
      <c r="I46" s="21"/>
      <c r="J46" s="11"/>
      <c r="L46" s="486"/>
      <c r="M46" s="487"/>
      <c r="N46" s="486"/>
      <c r="O46" s="487"/>
      <c r="P46" s="486"/>
      <c r="Q46" s="487"/>
      <c r="R46" s="140"/>
      <c r="S46" s="37"/>
      <c r="T46" s="15"/>
      <c r="U46" s="15"/>
      <c r="V46" s="15"/>
      <c r="W46" s="15"/>
      <c r="X46" s="488" t="s">
        <v>1582</v>
      </c>
      <c r="Y46" s="16"/>
      <c r="Z46" s="25" t="s">
        <v>127</v>
      </c>
      <c r="AA46" s="11" t="str">
        <f>IF(Y46="","BLANK","EQ")</f>
        <v>BLANK</v>
      </c>
      <c r="AC46" s="486"/>
      <c r="AD46" s="487"/>
      <c r="AE46" s="501" t="e">
        <f t="shared" si="1"/>
        <v>#DIV/0!</v>
      </c>
      <c r="AF46" s="486"/>
      <c r="AG46" s="487"/>
      <c r="AH46" s="501" t="e">
        <f t="shared" si="2"/>
        <v>#DIV/0!</v>
      </c>
      <c r="AI46" s="140"/>
      <c r="AJ46" s="37"/>
      <c r="AK46" s="15"/>
      <c r="AL46" s="15"/>
      <c r="AM46" s="15"/>
      <c r="AN46" s="15"/>
      <c r="AO46" s="488" t="s">
        <v>1582</v>
      </c>
      <c r="AP46" s="16"/>
      <c r="AQ46" s="25" t="s">
        <v>127</v>
      </c>
      <c r="AR46" s="11" t="str">
        <f>IF(AP46="","BLANK","EQ")</f>
        <v>BLANK</v>
      </c>
      <c r="AT46" s="486"/>
      <c r="AU46" s="487"/>
      <c r="AV46" s="501" t="e">
        <f t="shared" si="3"/>
        <v>#DIV/0!</v>
      </c>
      <c r="AW46" s="486"/>
      <c r="AX46" s="487"/>
      <c r="AY46" s="501" t="e">
        <f t="shared" si="4"/>
        <v>#DIV/0!</v>
      </c>
      <c r="AZ46" s="140"/>
      <c r="BA46" s="37"/>
      <c r="BB46" s="15"/>
      <c r="BC46" s="15"/>
      <c r="BD46" s="15"/>
      <c r="BE46" s="15"/>
      <c r="BF46" s="488" t="s">
        <v>1582</v>
      </c>
      <c r="BG46" s="16"/>
      <c r="BH46" s="25" t="s">
        <v>127</v>
      </c>
      <c r="BI46" s="11" t="str">
        <f>IF(BG46="","BLANK","EQ")</f>
        <v>BLANK</v>
      </c>
      <c r="BK46" s="486"/>
      <c r="BL46" s="487"/>
      <c r="BM46" s="501" t="e">
        <f t="shared" si="5"/>
        <v>#DIV/0!</v>
      </c>
      <c r="BN46" s="486"/>
      <c r="BO46" s="487"/>
      <c r="BP46" s="501" t="e">
        <f t="shared" si="6"/>
        <v>#DIV/0!</v>
      </c>
    </row>
    <row r="47" spans="1:68" ht="15" customHeight="1" x14ac:dyDescent="0.25">
      <c r="A47" s="140"/>
      <c r="C47" s="11"/>
      <c r="D47" s="11"/>
      <c r="E47" s="11"/>
      <c r="F47" s="11"/>
      <c r="G47" s="11"/>
      <c r="H47" s="11"/>
      <c r="I47" s="11"/>
      <c r="J47" s="11"/>
      <c r="K47" s="36"/>
      <c r="L47" s="486"/>
      <c r="M47" s="487"/>
      <c r="N47" s="486"/>
      <c r="O47" s="487"/>
      <c r="P47" s="486"/>
      <c r="Q47" s="487"/>
      <c r="R47" s="140"/>
      <c r="U47" s="15"/>
      <c r="V47" s="15"/>
      <c r="W47" s="15"/>
      <c r="X47" s="15" t="s">
        <v>1583</v>
      </c>
      <c r="Y47" s="16"/>
      <c r="Z47" s="25" t="s">
        <v>127</v>
      </c>
      <c r="AA47" s="11" t="str">
        <f t="shared" ref="AA47:AA48" si="9">IF(Y47="","BLANK","EQ")</f>
        <v>BLANK</v>
      </c>
      <c r="AB47" s="36"/>
      <c r="AC47" s="486"/>
      <c r="AD47" s="487"/>
      <c r="AE47" s="501" t="e">
        <f t="shared" si="1"/>
        <v>#DIV/0!</v>
      </c>
      <c r="AF47" s="486"/>
      <c r="AG47" s="487"/>
      <c r="AH47" s="501" t="e">
        <f t="shared" si="2"/>
        <v>#DIV/0!</v>
      </c>
      <c r="AI47" s="140"/>
      <c r="AL47" s="15"/>
      <c r="AM47" s="15"/>
      <c r="AN47" s="15"/>
      <c r="AO47" s="15" t="s">
        <v>1583</v>
      </c>
      <c r="AP47" s="16"/>
      <c r="AQ47" s="25" t="s">
        <v>127</v>
      </c>
      <c r="AR47" s="11" t="str">
        <f t="shared" ref="AR47:AR48" si="10">IF(AP47="","BLANK","EQ")</f>
        <v>BLANK</v>
      </c>
      <c r="AS47" s="36"/>
      <c r="AT47" s="486"/>
      <c r="AU47" s="487"/>
      <c r="AV47" s="501" t="e">
        <f t="shared" si="3"/>
        <v>#DIV/0!</v>
      </c>
      <c r="AW47" s="486"/>
      <c r="AX47" s="487"/>
      <c r="AY47" s="501" t="e">
        <f t="shared" si="4"/>
        <v>#DIV/0!</v>
      </c>
      <c r="AZ47" s="140"/>
      <c r="BC47" s="15"/>
      <c r="BD47" s="15"/>
      <c r="BE47" s="15"/>
      <c r="BF47" s="15" t="s">
        <v>1583</v>
      </c>
      <c r="BG47" s="16"/>
      <c r="BH47" s="25" t="s">
        <v>127</v>
      </c>
      <c r="BI47" s="11" t="str">
        <f t="shared" ref="BI47:BI48" si="11">IF(BG47="","BLANK","EQ")</f>
        <v>BLANK</v>
      </c>
      <c r="BJ47" s="36"/>
      <c r="BK47" s="486"/>
      <c r="BL47" s="487"/>
      <c r="BM47" s="501" t="e">
        <f t="shared" si="5"/>
        <v>#DIV/0!</v>
      </c>
      <c r="BN47" s="486"/>
      <c r="BO47" s="487"/>
      <c r="BP47" s="501" t="e">
        <f t="shared" si="6"/>
        <v>#DIV/0!</v>
      </c>
    </row>
    <row r="48" spans="1:68" ht="15" customHeight="1" x14ac:dyDescent="0.25">
      <c r="B48" s="571"/>
      <c r="C48" s="571"/>
      <c r="D48" s="571"/>
      <c r="E48" s="571"/>
      <c r="F48" s="571"/>
      <c r="G48" s="571"/>
      <c r="H48" s="571"/>
      <c r="I48" s="571"/>
      <c r="J48" s="571"/>
      <c r="L48" s="486"/>
      <c r="M48" s="487"/>
      <c r="N48" s="486"/>
      <c r="O48" s="487"/>
      <c r="P48" s="486"/>
      <c r="Q48" s="487"/>
      <c r="U48" s="15"/>
      <c r="V48" s="15"/>
      <c r="W48" s="15"/>
      <c r="X48" s="15" t="s">
        <v>1585</v>
      </c>
      <c r="Y48" s="16"/>
      <c r="Z48" s="25" t="s">
        <v>127</v>
      </c>
      <c r="AA48" s="11" t="str">
        <f t="shared" si="9"/>
        <v>BLANK</v>
      </c>
      <c r="AC48" s="486"/>
      <c r="AD48" s="487"/>
      <c r="AE48" s="501" t="e">
        <f t="shared" si="1"/>
        <v>#DIV/0!</v>
      </c>
      <c r="AF48" s="486"/>
      <c r="AG48" s="487"/>
      <c r="AH48" s="501" t="e">
        <f t="shared" si="2"/>
        <v>#DIV/0!</v>
      </c>
      <c r="AL48" s="15"/>
      <c r="AM48" s="15"/>
      <c r="AN48" s="15"/>
      <c r="AO48" s="15" t="s">
        <v>1585</v>
      </c>
      <c r="AP48" s="16"/>
      <c r="AQ48" s="25" t="s">
        <v>127</v>
      </c>
      <c r="AR48" s="11" t="str">
        <f t="shared" si="10"/>
        <v>BLANK</v>
      </c>
      <c r="AT48" s="486"/>
      <c r="AU48" s="487"/>
      <c r="AV48" s="501" t="e">
        <f t="shared" si="3"/>
        <v>#DIV/0!</v>
      </c>
      <c r="AW48" s="486"/>
      <c r="AX48" s="487"/>
      <c r="AY48" s="501" t="e">
        <f t="shared" si="4"/>
        <v>#DIV/0!</v>
      </c>
      <c r="BC48" s="15"/>
      <c r="BD48" s="15"/>
      <c r="BE48" s="15"/>
      <c r="BF48" s="15" t="s">
        <v>1585</v>
      </c>
      <c r="BG48" s="16"/>
      <c r="BH48" s="25" t="s">
        <v>127</v>
      </c>
      <c r="BI48" s="11" t="str">
        <f t="shared" si="11"/>
        <v>BLANK</v>
      </c>
      <c r="BK48" s="486"/>
      <c r="BL48" s="487"/>
      <c r="BM48" s="501" t="e">
        <f t="shared" si="5"/>
        <v>#DIV/0!</v>
      </c>
      <c r="BN48" s="486"/>
      <c r="BO48" s="487"/>
      <c r="BP48" s="501" t="e">
        <f t="shared" si="6"/>
        <v>#DIV/0!</v>
      </c>
    </row>
    <row r="49" spans="1:68" ht="15" customHeight="1" x14ac:dyDescent="0.25">
      <c r="B49" s="496"/>
      <c r="C49" s="491"/>
      <c r="D49" s="123"/>
      <c r="F49" s="116"/>
      <c r="G49" s="491"/>
      <c r="H49" s="123"/>
      <c r="J49" s="116"/>
      <c r="K49" s="36"/>
      <c r="L49" s="486"/>
      <c r="M49" s="487"/>
      <c r="N49" s="486"/>
      <c r="O49" s="487"/>
      <c r="P49" s="486"/>
      <c r="Q49" s="487"/>
      <c r="T49" s="36"/>
      <c r="U49" s="36"/>
      <c r="V49" s="36"/>
      <c r="X49" s="15"/>
      <c r="Y49" s="11"/>
      <c r="Z49" s="21"/>
      <c r="AA49" s="11"/>
      <c r="AB49" s="36"/>
      <c r="AC49" s="486"/>
      <c r="AD49" s="487"/>
      <c r="AE49" s="501" t="e">
        <f t="shared" si="1"/>
        <v>#DIV/0!</v>
      </c>
      <c r="AF49" s="486"/>
      <c r="AG49" s="487"/>
      <c r="AH49" s="501" t="e">
        <f t="shared" si="2"/>
        <v>#DIV/0!</v>
      </c>
      <c r="AK49" s="36"/>
      <c r="AL49" s="36"/>
      <c r="AM49" s="36"/>
      <c r="AO49" s="15"/>
      <c r="AP49" s="11"/>
      <c r="AQ49" s="21"/>
      <c r="AR49" s="11"/>
      <c r="AS49" s="36"/>
      <c r="AT49" s="486"/>
      <c r="AU49" s="487"/>
      <c r="AV49" s="501" t="e">
        <f t="shared" si="3"/>
        <v>#DIV/0!</v>
      </c>
      <c r="AW49" s="486"/>
      <c r="AX49" s="487"/>
      <c r="AY49" s="501" t="e">
        <f t="shared" si="4"/>
        <v>#DIV/0!</v>
      </c>
      <c r="BB49" s="36"/>
      <c r="BC49" s="36"/>
      <c r="BD49" s="36"/>
      <c r="BF49" s="15"/>
      <c r="BG49" s="11"/>
      <c r="BH49" s="21"/>
      <c r="BI49" s="11"/>
      <c r="BJ49" s="36"/>
      <c r="BK49" s="486"/>
      <c r="BL49" s="487"/>
      <c r="BM49" s="501" t="e">
        <f t="shared" si="5"/>
        <v>#DIV/0!</v>
      </c>
      <c r="BN49" s="486"/>
      <c r="BO49" s="487"/>
      <c r="BP49" s="501" t="e">
        <f t="shared" si="6"/>
        <v>#DIV/0!</v>
      </c>
    </row>
    <row r="50" spans="1:68" ht="15" customHeight="1" x14ac:dyDescent="0.25">
      <c r="B50" s="496"/>
      <c r="C50" s="491"/>
      <c r="D50" s="123"/>
      <c r="F50" s="116"/>
      <c r="G50" s="491"/>
      <c r="H50" s="123"/>
      <c r="J50" s="116"/>
      <c r="K50" s="116"/>
      <c r="L50" s="486"/>
      <c r="M50" s="487"/>
      <c r="N50" s="486"/>
      <c r="O50" s="487"/>
      <c r="P50" s="486"/>
      <c r="Q50" s="487"/>
      <c r="T50" s="11"/>
      <c r="U50" s="11"/>
      <c r="V50" s="11"/>
      <c r="W50" s="11" t="s">
        <v>1576</v>
      </c>
      <c r="X50" s="11"/>
      <c r="Y50" s="11"/>
      <c r="Z50" s="11"/>
      <c r="AA50" s="11"/>
      <c r="AB50" s="116"/>
      <c r="AC50" s="486"/>
      <c r="AD50" s="487"/>
      <c r="AE50" s="501" t="e">
        <f t="shared" si="1"/>
        <v>#DIV/0!</v>
      </c>
      <c r="AF50" s="486"/>
      <c r="AG50" s="487"/>
      <c r="AH50" s="501" t="e">
        <f t="shared" si="2"/>
        <v>#DIV/0!</v>
      </c>
      <c r="AK50" s="11"/>
      <c r="AL50" s="11"/>
      <c r="AM50" s="11"/>
      <c r="AN50" s="11" t="s">
        <v>1576</v>
      </c>
      <c r="AO50" s="11"/>
      <c r="AP50" s="11"/>
      <c r="AQ50" s="11"/>
      <c r="AR50" s="11"/>
      <c r="AS50" s="116"/>
      <c r="AT50" s="486"/>
      <c r="AU50" s="487"/>
      <c r="AV50" s="501" t="e">
        <f t="shared" si="3"/>
        <v>#DIV/0!</v>
      </c>
      <c r="AW50" s="486"/>
      <c r="AX50" s="487"/>
      <c r="AY50" s="501" t="e">
        <f t="shared" si="4"/>
        <v>#DIV/0!</v>
      </c>
      <c r="BB50" s="11"/>
      <c r="BC50" s="11"/>
      <c r="BD50" s="11"/>
      <c r="BE50" s="11" t="s">
        <v>1576</v>
      </c>
      <c r="BF50" s="11"/>
      <c r="BG50" s="11"/>
      <c r="BH50" s="11"/>
      <c r="BI50" s="11"/>
      <c r="BJ50" s="116"/>
      <c r="BK50" s="486"/>
      <c r="BL50" s="487"/>
      <c r="BM50" s="501" t="e">
        <f t="shared" si="5"/>
        <v>#DIV/0!</v>
      </c>
      <c r="BN50" s="486"/>
      <c r="BO50" s="487"/>
      <c r="BP50" s="501" t="e">
        <f t="shared" si="6"/>
        <v>#DIV/0!</v>
      </c>
    </row>
    <row r="51" spans="1:68" ht="15" customHeight="1" x14ac:dyDescent="0.25">
      <c r="F51" s="116"/>
      <c r="G51" s="15"/>
      <c r="H51" s="493"/>
      <c r="I51" s="492"/>
      <c r="J51" s="116"/>
      <c r="K51" s="11"/>
      <c r="L51" s="486"/>
      <c r="M51" s="487"/>
      <c r="N51" s="486"/>
      <c r="O51" s="487"/>
      <c r="P51" s="486"/>
      <c r="Q51" s="487"/>
      <c r="S51" s="571" t="str" cm="1">
        <f t="array" ref="S51">IF(COUNTIF(S52:AA60,"BLANK"),"BLANK",IF(OR(SUMPRODUCT(--ISERROR(S52:AA60))&gt;0,COUNTIF(S52:AA60,"REJECT")),"REJECT",IF(COUNTIF(S52:AA60,"CHECK"),"CHECK","EQ")))</f>
        <v>BLANK</v>
      </c>
      <c r="T51" s="571"/>
      <c r="U51" s="571"/>
      <c r="V51" s="571"/>
      <c r="W51" s="571"/>
      <c r="X51" s="571"/>
      <c r="Y51" s="571"/>
      <c r="Z51" s="571"/>
      <c r="AA51" s="571"/>
      <c r="AB51" s="11"/>
      <c r="AC51" s="486"/>
      <c r="AD51" s="487"/>
      <c r="AE51" s="501" t="e">
        <f t="shared" si="1"/>
        <v>#DIV/0!</v>
      </c>
      <c r="AF51" s="486"/>
      <c r="AG51" s="487"/>
      <c r="AH51" s="501" t="e">
        <f t="shared" si="2"/>
        <v>#DIV/0!</v>
      </c>
      <c r="AJ51" s="571" t="str" cm="1">
        <f t="array" ref="AJ51">IF(COUNTIF(AJ52:AR60,"BLANK"),"BLANK",IF(OR(SUMPRODUCT(--ISERROR(AJ52:AR60))&gt;0,COUNTIF(AJ52:AR60,"REJECT")),"REJECT",IF(COUNTIF(AJ52:AR60,"CHECK"),"CHECK","EQ")))</f>
        <v>BLANK</v>
      </c>
      <c r="AK51" s="571"/>
      <c r="AL51" s="571"/>
      <c r="AM51" s="571"/>
      <c r="AN51" s="571"/>
      <c r="AO51" s="571"/>
      <c r="AP51" s="571"/>
      <c r="AQ51" s="571"/>
      <c r="AR51" s="571"/>
      <c r="AS51" s="11"/>
      <c r="AT51" s="486"/>
      <c r="AU51" s="487"/>
      <c r="AV51" s="501" t="e">
        <f t="shared" si="3"/>
        <v>#DIV/0!</v>
      </c>
      <c r="AW51" s="486"/>
      <c r="AX51" s="487"/>
      <c r="AY51" s="501" t="e">
        <f t="shared" si="4"/>
        <v>#DIV/0!</v>
      </c>
      <c r="BA51" s="571" t="str" cm="1">
        <f t="array" ref="BA51">IF(COUNTIF(BA52:BI60,"BLANK"),"BLANK",IF(OR(SUMPRODUCT(--ISERROR(BA52:BI60))&gt;0,COUNTIF(BA52:BI60,"REJECT")),"REJECT",IF(COUNTIF(BA52:BI60,"CHECK"),"CHECK","EQ")))</f>
        <v>BLANK</v>
      </c>
      <c r="BB51" s="571"/>
      <c r="BC51" s="571"/>
      <c r="BD51" s="571"/>
      <c r="BE51" s="571"/>
      <c r="BF51" s="571"/>
      <c r="BG51" s="571"/>
      <c r="BH51" s="571"/>
      <c r="BI51" s="571"/>
      <c r="BJ51" s="11"/>
      <c r="BK51" s="486"/>
      <c r="BL51" s="487"/>
      <c r="BM51" s="501" t="e">
        <f t="shared" si="5"/>
        <v>#DIV/0!</v>
      </c>
      <c r="BN51" s="486"/>
      <c r="BO51" s="487"/>
      <c r="BP51" s="501" t="e">
        <f t="shared" si="6"/>
        <v>#DIV/0!</v>
      </c>
    </row>
    <row r="52" spans="1:68" ht="15" customHeight="1" x14ac:dyDescent="0.25">
      <c r="B52" s="15"/>
      <c r="C52" s="15"/>
      <c r="D52" s="15"/>
      <c r="E52" s="15"/>
      <c r="F52" s="15"/>
      <c r="G52" s="15"/>
      <c r="H52" s="26"/>
      <c r="I52" s="36"/>
      <c r="J52" s="116"/>
      <c r="K52" s="11"/>
      <c r="S52" s="496" t="s">
        <v>1588</v>
      </c>
      <c r="T52" s="491" t="s">
        <v>1577</v>
      </c>
      <c r="U52" s="167"/>
      <c r="V52" s="22" t="s">
        <v>127</v>
      </c>
      <c r="W52" s="116" t="str">
        <f>IF(U52="","BLANK","EQ")</f>
        <v>BLANK</v>
      </c>
      <c r="X52" s="491" t="s">
        <v>538</v>
      </c>
      <c r="Y52" s="123" cm="1">
        <f t="array" ref="Y52">ROUND(INDEX(AD$14:AD$1048576,MATCH(TRUE,AC$14:AC$1048576&gt;=U52,0)),0)</f>
        <v>0</v>
      </c>
      <c r="Z52" s="22" t="s">
        <v>1571</v>
      </c>
      <c r="AA52" s="116" t="str">
        <f>IF(Y52="","BLANK","EQ")</f>
        <v>EQ</v>
      </c>
      <c r="AB52" s="11"/>
      <c r="AE52" s="501" t="e">
        <f t="shared" si="1"/>
        <v>#DIV/0!</v>
      </c>
      <c r="AH52" s="501" t="e">
        <f t="shared" si="2"/>
        <v>#DIV/0!</v>
      </c>
      <c r="AJ52" s="496" t="s">
        <v>1588</v>
      </c>
      <c r="AK52" s="491" t="s">
        <v>1577</v>
      </c>
      <c r="AL52" s="167"/>
      <c r="AM52" s="22" t="s">
        <v>127</v>
      </c>
      <c r="AN52" s="116" t="str">
        <f>IF(AL52="","BLANK","EQ")</f>
        <v>BLANK</v>
      </c>
      <c r="AO52" s="491" t="s">
        <v>538</v>
      </c>
      <c r="AP52" s="123" cm="1">
        <f t="array" ref="AP52">ROUND(INDEX(AU$14:AU$1048576,MATCH(TRUE,AT$14:AT$1048576&gt;=AL52,0)),0)</f>
        <v>0</v>
      </c>
      <c r="AQ52" s="22" t="s">
        <v>1571</v>
      </c>
      <c r="AR52" s="116" t="str">
        <f>IF(AP52="","BLANK","EQ")</f>
        <v>EQ</v>
      </c>
      <c r="AS52" s="11"/>
      <c r="AV52" s="501" t="e">
        <f t="shared" si="3"/>
        <v>#DIV/0!</v>
      </c>
      <c r="AY52" s="501" t="e">
        <f t="shared" si="4"/>
        <v>#DIV/0!</v>
      </c>
      <c r="BA52" s="496" t="s">
        <v>1588</v>
      </c>
      <c r="BB52" s="491" t="s">
        <v>1577</v>
      </c>
      <c r="BC52" s="167"/>
      <c r="BD52" s="22" t="s">
        <v>127</v>
      </c>
      <c r="BE52" s="116" t="str">
        <f>IF(BC52="","BLANK","EQ")</f>
        <v>BLANK</v>
      </c>
      <c r="BF52" s="491" t="s">
        <v>538</v>
      </c>
      <c r="BG52" s="123" cm="1">
        <f t="array" ref="BG52">ROUND(INDEX(BL$14:BL$1048576,MATCH(TRUE,BK$14:BK$1048576&gt;=BC52,0)),0)</f>
        <v>0</v>
      </c>
      <c r="BH52" s="22" t="s">
        <v>1571</v>
      </c>
      <c r="BI52" s="116" t="str">
        <f>IF(BG52="","BLANK","EQ")</f>
        <v>EQ</v>
      </c>
      <c r="BJ52" s="11"/>
      <c r="BM52" s="501" t="e">
        <f t="shared" si="5"/>
        <v>#DIV/0!</v>
      </c>
      <c r="BP52" s="501" t="e">
        <f t="shared" si="6"/>
        <v>#DIV/0!</v>
      </c>
    </row>
    <row r="53" spans="1:68" ht="15" customHeight="1" x14ac:dyDescent="0.25">
      <c r="B53" s="11"/>
      <c r="D53" s="35"/>
      <c r="E53" s="15"/>
      <c r="F53" s="15"/>
      <c r="G53" s="15"/>
      <c r="H53" s="26"/>
      <c r="I53" s="36"/>
      <c r="J53" s="116"/>
      <c r="K53" s="11"/>
      <c r="S53" s="496" t="s">
        <v>1593</v>
      </c>
      <c r="T53" s="491" t="s">
        <v>1578</v>
      </c>
      <c r="U53" s="167"/>
      <c r="V53" s="22" t="s">
        <v>127</v>
      </c>
      <c r="W53" s="116" t="str">
        <f>IF(U53="","BLANK","EQ")</f>
        <v>BLANK</v>
      </c>
      <c r="X53" s="491" t="s">
        <v>535</v>
      </c>
      <c r="Y53" s="123" cm="1">
        <f t="array" ref="Y53">ROUND(INDEX(AD$14:AD$1048576,MATCH(TRUE,AC$14:AC$1048576&gt;=U53,0)),0)</f>
        <v>0</v>
      </c>
      <c r="Z53" s="22" t="s">
        <v>1571</v>
      </c>
      <c r="AA53" s="116" t="str">
        <f>IF(Y53="","BLANK","EQ")</f>
        <v>EQ</v>
      </c>
      <c r="AB53" s="11"/>
      <c r="AE53" s="501" t="e">
        <f t="shared" si="1"/>
        <v>#DIV/0!</v>
      </c>
      <c r="AH53" s="501" t="e">
        <f t="shared" si="2"/>
        <v>#DIV/0!</v>
      </c>
      <c r="AJ53" s="496" t="s">
        <v>1593</v>
      </c>
      <c r="AK53" s="491" t="s">
        <v>1578</v>
      </c>
      <c r="AL53" s="167"/>
      <c r="AM53" s="22" t="s">
        <v>127</v>
      </c>
      <c r="AN53" s="116" t="str">
        <f>IF(AL53="","BLANK","EQ")</f>
        <v>BLANK</v>
      </c>
      <c r="AO53" s="491" t="s">
        <v>535</v>
      </c>
      <c r="AP53" s="123" cm="1">
        <f t="array" ref="AP53">ROUND(INDEX(AU$14:AU$1048576,MATCH(TRUE,AT$14:AT$1048576&gt;=AL53,0)),0)</f>
        <v>0</v>
      </c>
      <c r="AQ53" s="22" t="s">
        <v>1571</v>
      </c>
      <c r="AR53" s="116" t="str">
        <f>IF(AP53="","BLANK","EQ")</f>
        <v>EQ</v>
      </c>
      <c r="AS53" s="11"/>
      <c r="AV53" s="501" t="e">
        <f t="shared" si="3"/>
        <v>#DIV/0!</v>
      </c>
      <c r="AY53" s="501" t="e">
        <f t="shared" si="4"/>
        <v>#DIV/0!</v>
      </c>
      <c r="BA53" s="496" t="s">
        <v>1593</v>
      </c>
      <c r="BB53" s="491" t="s">
        <v>1578</v>
      </c>
      <c r="BC53" s="167"/>
      <c r="BD53" s="22" t="s">
        <v>127</v>
      </c>
      <c r="BE53" s="116" t="str">
        <f>IF(BC53="","BLANK","EQ")</f>
        <v>BLANK</v>
      </c>
      <c r="BF53" s="491" t="s">
        <v>535</v>
      </c>
      <c r="BG53" s="123" cm="1">
        <f t="array" ref="BG53">ROUND(INDEX(BL$14:BL$1048576,MATCH(TRUE,BK$14:BK$1048576&gt;=BC53,0)),0)</f>
        <v>0</v>
      </c>
      <c r="BH53" s="22" t="s">
        <v>1571</v>
      </c>
      <c r="BI53" s="116" t="str">
        <f>IF(BG53="","BLANK","EQ")</f>
        <v>EQ</v>
      </c>
      <c r="BJ53" s="11"/>
      <c r="BM53" s="501" t="e">
        <f t="shared" si="5"/>
        <v>#DIV/0!</v>
      </c>
      <c r="BP53" s="501" t="e">
        <f t="shared" si="6"/>
        <v>#DIV/0!</v>
      </c>
    </row>
    <row r="54" spans="1:68" ht="15" customHeight="1" x14ac:dyDescent="0.25">
      <c r="B54" s="116"/>
      <c r="G54" s="15"/>
      <c r="H54" s="119"/>
      <c r="I54" s="25"/>
      <c r="J54" s="11"/>
      <c r="K54" s="116"/>
      <c r="W54" s="116"/>
      <c r="X54" s="15"/>
      <c r="Y54" s="493"/>
      <c r="Z54" s="492"/>
      <c r="AA54" s="116"/>
      <c r="AB54" s="116"/>
      <c r="AE54" s="501" t="e">
        <f t="shared" si="1"/>
        <v>#DIV/0!</v>
      </c>
      <c r="AH54" s="501" t="e">
        <f t="shared" si="2"/>
        <v>#DIV/0!</v>
      </c>
      <c r="AN54" s="116"/>
      <c r="AO54" s="15"/>
      <c r="AP54" s="493"/>
      <c r="AQ54" s="492"/>
      <c r="AR54" s="116"/>
      <c r="AS54" s="116"/>
      <c r="AV54" s="501" t="e">
        <f t="shared" si="3"/>
        <v>#DIV/0!</v>
      </c>
      <c r="AY54" s="501" t="e">
        <f t="shared" si="4"/>
        <v>#DIV/0!</v>
      </c>
      <c r="BE54" s="116"/>
      <c r="BF54" s="15"/>
      <c r="BG54" s="493"/>
      <c r="BH54" s="492"/>
      <c r="BI54" s="116"/>
      <c r="BJ54" s="116"/>
      <c r="BM54" s="501" t="e">
        <f t="shared" si="5"/>
        <v>#DIV/0!</v>
      </c>
      <c r="BP54" s="501" t="e">
        <f t="shared" si="6"/>
        <v>#DIV/0!</v>
      </c>
    </row>
    <row r="55" spans="1:68" ht="15" customHeight="1" x14ac:dyDescent="0.25">
      <c r="A55" s="489"/>
      <c r="B55" s="11"/>
      <c r="F55" s="36"/>
      <c r="G55" s="15"/>
      <c r="H55" s="26"/>
      <c r="J55" s="116"/>
      <c r="K55" s="116"/>
      <c r="L55" s="342"/>
      <c r="M55" s="343"/>
      <c r="N55" s="342"/>
      <c r="O55" s="343"/>
      <c r="P55" s="342"/>
      <c r="Q55" s="343"/>
      <c r="R55" s="489"/>
      <c r="S55" s="15"/>
      <c r="T55" s="15"/>
      <c r="U55" s="15"/>
      <c r="V55" s="15"/>
      <c r="W55" s="15"/>
      <c r="X55" s="15" t="s">
        <v>1584</v>
      </c>
      <c r="Y55" s="26">
        <f>IF(OR(Y$46=0,Y$47=0,Y$48=0,AD$9=0,U53=U52),0,(Y53-Y52)/(Y$46*Y$47*(U53-U52)/Y$48))</f>
        <v>0</v>
      </c>
      <c r="Z55" s="36" t="s">
        <v>1485</v>
      </c>
      <c r="AA55" s="116"/>
      <c r="AB55" s="116"/>
      <c r="AC55" s="342"/>
      <c r="AD55" s="343"/>
      <c r="AE55" s="501" t="e">
        <f t="shared" si="1"/>
        <v>#DIV/0!</v>
      </c>
      <c r="AF55" s="342"/>
      <c r="AG55" s="343"/>
      <c r="AH55" s="501" t="e">
        <f t="shared" si="2"/>
        <v>#DIV/0!</v>
      </c>
      <c r="AI55" s="489"/>
      <c r="AJ55" s="15"/>
      <c r="AK55" s="15"/>
      <c r="AL55" s="15"/>
      <c r="AM55" s="15"/>
      <c r="AN55" s="15"/>
      <c r="AO55" s="15" t="s">
        <v>1584</v>
      </c>
      <c r="AP55" s="26">
        <f>IF(OR(AP$46=0,AP$47=0,AP$48=0,AU$9=0,AL53=AL52),0,(AP53-AP52)/(AP$46*AP$47*(AL53-AL52)/AP$48))</f>
        <v>0</v>
      </c>
      <c r="AQ55" s="36" t="s">
        <v>1485</v>
      </c>
      <c r="AR55" s="116"/>
      <c r="AS55" s="116"/>
      <c r="AT55" s="342"/>
      <c r="AU55" s="343"/>
      <c r="AV55" s="501" t="e">
        <f t="shared" si="3"/>
        <v>#DIV/0!</v>
      </c>
      <c r="AW55" s="342"/>
      <c r="AX55" s="343"/>
      <c r="AY55" s="501" t="e">
        <f t="shared" si="4"/>
        <v>#DIV/0!</v>
      </c>
      <c r="AZ55" s="489"/>
      <c r="BA55" s="15"/>
      <c r="BB55" s="15"/>
      <c r="BC55" s="15"/>
      <c r="BD55" s="15"/>
      <c r="BE55" s="15"/>
      <c r="BF55" s="15" t="s">
        <v>1584</v>
      </c>
      <c r="BG55" s="26">
        <f>IF(OR(BG$46=0,BG$47=0,BG$48=0,BL$9=0,BC53=BC52),0,(BG53-BG52)/(BG$46*BG$47*(BC53-BC52)/BG$48))</f>
        <v>0</v>
      </c>
      <c r="BH55" s="36" t="s">
        <v>1485</v>
      </c>
      <c r="BI55" s="116"/>
      <c r="BJ55" s="116"/>
      <c r="BK55" s="342"/>
      <c r="BL55" s="343"/>
      <c r="BM55" s="501" t="e">
        <f t="shared" si="5"/>
        <v>#DIV/0!</v>
      </c>
      <c r="BN55" s="342"/>
      <c r="BO55" s="343"/>
      <c r="BP55" s="501" t="e">
        <f t="shared" si="6"/>
        <v>#DIV/0!</v>
      </c>
    </row>
    <row r="56" spans="1:68" ht="15" customHeight="1" x14ac:dyDescent="0.25">
      <c r="B56" s="11"/>
      <c r="D56" s="35"/>
      <c r="F56" s="36"/>
      <c r="G56" s="15"/>
      <c r="H56" s="26"/>
      <c r="J56" s="116"/>
      <c r="K56" s="116"/>
      <c r="S56" s="11"/>
      <c r="U56" s="35"/>
      <c r="V56" s="15"/>
      <c r="W56" s="15"/>
      <c r="X56" s="15" t="s">
        <v>1602</v>
      </c>
      <c r="Y56" s="26">
        <f>IF(Y55="","",Y55*10^9)</f>
        <v>0</v>
      </c>
      <c r="Z56" s="36" t="s">
        <v>1553</v>
      </c>
      <c r="AA56" s="116"/>
      <c r="AB56" s="116"/>
      <c r="AE56" s="501" t="e">
        <f t="shared" si="1"/>
        <v>#DIV/0!</v>
      </c>
      <c r="AH56" s="501" t="e">
        <f t="shared" si="2"/>
        <v>#DIV/0!</v>
      </c>
      <c r="AJ56" s="11"/>
      <c r="AL56" s="35"/>
      <c r="AM56" s="15"/>
      <c r="AN56" s="15"/>
      <c r="AO56" s="15" t="s">
        <v>1602</v>
      </c>
      <c r="AP56" s="26">
        <f>IF(AP55="","",AP55*10^9)</f>
        <v>0</v>
      </c>
      <c r="AQ56" s="36" t="s">
        <v>1553</v>
      </c>
      <c r="AR56" s="116"/>
      <c r="AS56" s="116"/>
      <c r="AV56" s="501" t="e">
        <f t="shared" si="3"/>
        <v>#DIV/0!</v>
      </c>
      <c r="AY56" s="501" t="e">
        <f t="shared" si="4"/>
        <v>#DIV/0!</v>
      </c>
      <c r="BA56" s="11"/>
      <c r="BC56" s="35"/>
      <c r="BD56" s="15"/>
      <c r="BE56" s="15"/>
      <c r="BF56" s="15" t="s">
        <v>1602</v>
      </c>
      <c r="BG56" s="26">
        <f>IF(BG55="","",BG55*10^9)</f>
        <v>0</v>
      </c>
      <c r="BH56" s="36" t="s">
        <v>1553</v>
      </c>
      <c r="BI56" s="116"/>
      <c r="BJ56" s="116"/>
      <c r="BM56" s="501" t="e">
        <f t="shared" si="5"/>
        <v>#DIV/0!</v>
      </c>
      <c r="BP56" s="501" t="e">
        <f t="shared" si="6"/>
        <v>#DIV/0!</v>
      </c>
    </row>
    <row r="57" spans="1:68" ht="15" customHeight="1" x14ac:dyDescent="0.25">
      <c r="B57" s="11"/>
      <c r="C57" s="25"/>
      <c r="F57" s="36"/>
      <c r="G57" s="15"/>
      <c r="H57" s="119"/>
      <c r="J57" s="116"/>
      <c r="K57" s="116"/>
      <c r="S57" s="116"/>
      <c r="X57" s="15" t="s">
        <v>1602</v>
      </c>
      <c r="Y57" s="119">
        <f>IF(Y56="","",Y56/6894.76)</f>
        <v>0</v>
      </c>
      <c r="Z57" s="25" t="s">
        <v>1575</v>
      </c>
      <c r="AA57" s="11"/>
      <c r="AB57" s="116"/>
      <c r="AE57" s="501" t="e">
        <f t="shared" si="1"/>
        <v>#DIV/0!</v>
      </c>
      <c r="AH57" s="501" t="e">
        <f t="shared" si="2"/>
        <v>#DIV/0!</v>
      </c>
      <c r="AJ57" s="116"/>
      <c r="AO57" s="15" t="s">
        <v>1602</v>
      </c>
      <c r="AP57" s="119">
        <f>IF(AP56="","",AP56/6894.76)</f>
        <v>0</v>
      </c>
      <c r="AQ57" s="25" t="s">
        <v>1575</v>
      </c>
      <c r="AR57" s="11"/>
      <c r="AS57" s="116"/>
      <c r="AV57" s="501" t="e">
        <f t="shared" si="3"/>
        <v>#DIV/0!</v>
      </c>
      <c r="AY57" s="501" t="e">
        <f t="shared" si="4"/>
        <v>#DIV/0!</v>
      </c>
      <c r="BA57" s="116"/>
      <c r="BF57" s="15" t="s">
        <v>1602</v>
      </c>
      <c r="BG57" s="119">
        <f>IF(BG56="","",BG56/6894.76)</f>
        <v>0</v>
      </c>
      <c r="BH57" s="25" t="s">
        <v>1575</v>
      </c>
      <c r="BI57" s="11"/>
      <c r="BJ57" s="116"/>
      <c r="BM57" s="501" t="e">
        <f t="shared" si="5"/>
        <v>#DIV/0!</v>
      </c>
      <c r="BP57" s="501" t="e">
        <f t="shared" si="6"/>
        <v>#DIV/0!</v>
      </c>
    </row>
    <row r="58" spans="1:68" ht="15" customHeight="1" x14ac:dyDescent="0.25">
      <c r="B58" s="11"/>
      <c r="C58" s="25"/>
      <c r="F58" s="36"/>
      <c r="G58" s="15"/>
      <c r="H58" s="119"/>
      <c r="J58" s="116"/>
      <c r="K58" s="11"/>
      <c r="S58" s="11"/>
      <c r="W58" s="36"/>
      <c r="X58" s="15" t="s">
        <v>1586</v>
      </c>
      <c r="Y58" s="26">
        <f>IF(OR(Y$46=0,Y$47=0,Y$48=0,AD$9=0,U53=U52),0,Y53/(Y$46*Y$47))</f>
        <v>0</v>
      </c>
      <c r="Z58" s="22" t="s">
        <v>1487</v>
      </c>
      <c r="AA58" s="116"/>
      <c r="AB58" s="11"/>
      <c r="AE58" s="501" t="e">
        <f t="shared" si="1"/>
        <v>#DIV/0!</v>
      </c>
      <c r="AH58" s="501" t="e">
        <f t="shared" si="2"/>
        <v>#DIV/0!</v>
      </c>
      <c r="AJ58" s="11"/>
      <c r="AN58" s="36"/>
      <c r="AO58" s="15" t="s">
        <v>1586</v>
      </c>
      <c r="AP58" s="26">
        <f>IF(OR(AP$46=0,AP$47=0,AP$48=0,AU$9=0,AL53=AL52),0,AP53/(AP$46*AP$47))</f>
        <v>0</v>
      </c>
      <c r="AQ58" s="22" t="s">
        <v>1487</v>
      </c>
      <c r="AR58" s="116"/>
      <c r="AS58" s="11"/>
      <c r="AV58" s="501" t="e">
        <f t="shared" si="3"/>
        <v>#DIV/0!</v>
      </c>
      <c r="AY58" s="501" t="e">
        <f t="shared" si="4"/>
        <v>#DIV/0!</v>
      </c>
      <c r="BA58" s="11"/>
      <c r="BE58" s="36"/>
      <c r="BF58" s="15" t="s">
        <v>1586</v>
      </c>
      <c r="BG58" s="26">
        <f>IF(OR(BG$46=0,BG$47=0,BG$48=0,BL$9=0,BC53=BC52),0,BG53/(BG$46*BG$47))</f>
        <v>0</v>
      </c>
      <c r="BH58" s="22" t="s">
        <v>1487</v>
      </c>
      <c r="BI58" s="116"/>
      <c r="BJ58" s="11"/>
      <c r="BM58" s="501" t="e">
        <f t="shared" si="5"/>
        <v>#DIV/0!</v>
      </c>
      <c r="BP58" s="501" t="e">
        <f t="shared" si="6"/>
        <v>#DIV/0!</v>
      </c>
    </row>
    <row r="59" spans="1:68" ht="15" customHeight="1" x14ac:dyDescent="0.25">
      <c r="B59" s="11"/>
      <c r="D59" s="12"/>
      <c r="E59" s="12"/>
      <c r="F59" s="12"/>
      <c r="G59" s="12"/>
      <c r="H59" s="12"/>
      <c r="I59" s="12"/>
      <c r="J59" s="12"/>
      <c r="K59" s="11"/>
      <c r="S59" s="11"/>
      <c r="U59" s="35"/>
      <c r="W59" s="36"/>
      <c r="X59" s="15" t="s">
        <v>1601</v>
      </c>
      <c r="Y59" s="26">
        <f>IF(Y58="","",Y58*10^6)</f>
        <v>0</v>
      </c>
      <c r="Z59" s="22" t="s">
        <v>1553</v>
      </c>
      <c r="AA59" s="116"/>
      <c r="AB59" s="11"/>
      <c r="AE59" s="501" t="e">
        <f t="shared" si="1"/>
        <v>#DIV/0!</v>
      </c>
      <c r="AH59" s="501" t="e">
        <f t="shared" si="2"/>
        <v>#DIV/0!</v>
      </c>
      <c r="AJ59" s="11"/>
      <c r="AL59" s="35"/>
      <c r="AN59" s="36"/>
      <c r="AO59" s="15" t="s">
        <v>1601</v>
      </c>
      <c r="AP59" s="26">
        <f>IF(AP58="","",AP58*10^6)</f>
        <v>0</v>
      </c>
      <c r="AQ59" s="22" t="s">
        <v>1553</v>
      </c>
      <c r="AR59" s="116"/>
      <c r="AS59" s="11"/>
      <c r="AV59" s="501" t="e">
        <f t="shared" si="3"/>
        <v>#DIV/0!</v>
      </c>
      <c r="AY59" s="501" t="e">
        <f t="shared" si="4"/>
        <v>#DIV/0!</v>
      </c>
      <c r="BA59" s="11"/>
      <c r="BC59" s="35"/>
      <c r="BE59" s="36"/>
      <c r="BF59" s="15" t="s">
        <v>1601</v>
      </c>
      <c r="BG59" s="26">
        <f>IF(BG58="","",BG58*10^6)</f>
        <v>0</v>
      </c>
      <c r="BH59" s="22" t="s">
        <v>1553</v>
      </c>
      <c r="BI59" s="116"/>
      <c r="BJ59" s="11"/>
      <c r="BM59" s="501" t="e">
        <f t="shared" si="5"/>
        <v>#DIV/0!</v>
      </c>
      <c r="BP59" s="501" t="e">
        <f t="shared" si="6"/>
        <v>#DIV/0!</v>
      </c>
    </row>
    <row r="60" spans="1:68" ht="15" customHeight="1" x14ac:dyDescent="0.25">
      <c r="C60" s="11"/>
      <c r="D60" s="11"/>
      <c r="E60" s="11"/>
      <c r="F60" s="11"/>
      <c r="G60" s="11"/>
      <c r="H60" s="11"/>
      <c r="I60" s="11"/>
      <c r="J60" s="11"/>
      <c r="K60" s="116"/>
      <c r="S60" s="11"/>
      <c r="T60" s="25"/>
      <c r="W60" s="36"/>
      <c r="X60" s="15" t="s">
        <v>1601</v>
      </c>
      <c r="Y60" s="119">
        <f>IF(Y59="","",Y59/6894.76)</f>
        <v>0</v>
      </c>
      <c r="Z60" s="22" t="s">
        <v>1575</v>
      </c>
      <c r="AA60" s="116"/>
      <c r="AB60" s="116"/>
      <c r="AE60" s="501" t="e">
        <f t="shared" si="1"/>
        <v>#DIV/0!</v>
      </c>
      <c r="AH60" s="501" t="e">
        <f t="shared" si="2"/>
        <v>#DIV/0!</v>
      </c>
      <c r="AJ60" s="11"/>
      <c r="AK60" s="25"/>
      <c r="AN60" s="36"/>
      <c r="AO60" s="15" t="s">
        <v>1601</v>
      </c>
      <c r="AP60" s="119">
        <f>IF(AP59="","",AP59/6894.76)</f>
        <v>0</v>
      </c>
      <c r="AQ60" s="22" t="s">
        <v>1575</v>
      </c>
      <c r="AR60" s="116"/>
      <c r="AS60" s="116"/>
      <c r="AV60" s="501" t="e">
        <f t="shared" si="3"/>
        <v>#DIV/0!</v>
      </c>
      <c r="AY60" s="501" t="e">
        <f t="shared" si="4"/>
        <v>#DIV/0!</v>
      </c>
      <c r="BA60" s="11"/>
      <c r="BB60" s="25"/>
      <c r="BE60" s="36"/>
      <c r="BF60" s="15" t="s">
        <v>1601</v>
      </c>
      <c r="BG60" s="119">
        <f>IF(BG59="","",BG59/6894.76)</f>
        <v>0</v>
      </c>
      <c r="BH60" s="22" t="s">
        <v>1575</v>
      </c>
      <c r="BI60" s="116"/>
      <c r="BJ60" s="116"/>
      <c r="BM60" s="501" t="e">
        <f t="shared" si="5"/>
        <v>#DIV/0!</v>
      </c>
      <c r="BP60" s="501" t="e">
        <f t="shared" si="6"/>
        <v>#DIV/0!</v>
      </c>
    </row>
    <row r="61" spans="1:68" ht="15" customHeight="1" x14ac:dyDescent="0.25">
      <c r="B61" s="571"/>
      <c r="C61" s="571"/>
      <c r="D61" s="571"/>
      <c r="E61" s="571"/>
      <c r="F61" s="571"/>
      <c r="G61" s="571"/>
      <c r="H61" s="571"/>
      <c r="I61" s="571"/>
      <c r="J61" s="571"/>
      <c r="K61" s="116"/>
      <c r="S61" s="11"/>
      <c r="T61" s="25"/>
      <c r="W61" s="36"/>
      <c r="X61" s="15"/>
      <c r="Y61" s="119"/>
      <c r="AA61" s="116"/>
      <c r="AB61" s="116"/>
      <c r="AE61" s="501" t="e">
        <f t="shared" si="1"/>
        <v>#DIV/0!</v>
      </c>
      <c r="AH61" s="501" t="e">
        <f t="shared" si="2"/>
        <v>#DIV/0!</v>
      </c>
      <c r="AJ61" s="11"/>
      <c r="AK61" s="25"/>
      <c r="AN61" s="36"/>
      <c r="AO61" s="15"/>
      <c r="AP61" s="119"/>
      <c r="AR61" s="116"/>
      <c r="AS61" s="116"/>
      <c r="AV61" s="501" t="e">
        <f t="shared" si="3"/>
        <v>#DIV/0!</v>
      </c>
      <c r="AY61" s="501" t="e">
        <f t="shared" si="4"/>
        <v>#DIV/0!</v>
      </c>
      <c r="BA61" s="11"/>
      <c r="BB61" s="25"/>
      <c r="BE61" s="36"/>
      <c r="BF61" s="15"/>
      <c r="BG61" s="119"/>
      <c r="BI61" s="116"/>
      <c r="BJ61" s="116"/>
      <c r="BM61" s="501" t="e">
        <f t="shared" si="5"/>
        <v>#DIV/0!</v>
      </c>
      <c r="BP61" s="501" t="e">
        <f t="shared" si="6"/>
        <v>#DIV/0!</v>
      </c>
    </row>
    <row r="62" spans="1:68" ht="15" customHeight="1" x14ac:dyDescent="0.25">
      <c r="A62" s="26"/>
      <c r="B62" s="496"/>
      <c r="C62" s="491"/>
      <c r="D62" s="123"/>
      <c r="F62" s="116"/>
      <c r="G62" s="491"/>
      <c r="H62" s="123"/>
      <c r="J62" s="116"/>
      <c r="K62" s="116"/>
      <c r="L62" s="337"/>
      <c r="M62" s="338"/>
      <c r="N62" s="337"/>
      <c r="O62" s="338"/>
      <c r="P62" s="337"/>
      <c r="Q62" s="338"/>
      <c r="R62" s="26"/>
      <c r="S62" s="11"/>
      <c r="U62" s="12"/>
      <c r="V62" s="12"/>
      <c r="W62" s="12" t="str">
        <f>_xlfn.CONCAT(W44," 60C")</f>
        <v>Team Material 1 60C</v>
      </c>
      <c r="X62" s="12"/>
      <c r="Y62" s="12"/>
      <c r="Z62" s="12"/>
      <c r="AA62" s="12"/>
      <c r="AB62" s="116"/>
      <c r="AC62" s="337"/>
      <c r="AD62" s="338"/>
      <c r="AE62" s="501" t="e">
        <f t="shared" si="1"/>
        <v>#DIV/0!</v>
      </c>
      <c r="AF62" s="337"/>
      <c r="AG62" s="338"/>
      <c r="AH62" s="501" t="e">
        <f t="shared" si="2"/>
        <v>#DIV/0!</v>
      </c>
      <c r="AI62" s="26"/>
      <c r="AJ62" s="11"/>
      <c r="AL62" s="12"/>
      <c r="AM62" s="12"/>
      <c r="AN62" s="12" t="str">
        <f>_xlfn.CONCAT(AN44," 60C")</f>
        <v>Team Material 2 60C</v>
      </c>
      <c r="AO62" s="12"/>
      <c r="AP62" s="12"/>
      <c r="AQ62" s="12"/>
      <c r="AR62" s="12"/>
      <c r="AS62" s="116"/>
      <c r="AT62" s="337"/>
      <c r="AU62" s="338"/>
      <c r="AV62" s="501" t="e">
        <f t="shared" si="3"/>
        <v>#DIV/0!</v>
      </c>
      <c r="AW62" s="337"/>
      <c r="AX62" s="338"/>
      <c r="AY62" s="501" t="e">
        <f t="shared" si="4"/>
        <v>#DIV/0!</v>
      </c>
      <c r="AZ62" s="26"/>
      <c r="BA62" s="11"/>
      <c r="BC62" s="12"/>
      <c r="BD62" s="12"/>
      <c r="BE62" s="12" t="str">
        <f>_xlfn.CONCAT(BE44," 60C")</f>
        <v>Team Material 3 60C</v>
      </c>
      <c r="BF62" s="12"/>
      <c r="BG62" s="12"/>
      <c r="BH62" s="12"/>
      <c r="BI62" s="12"/>
      <c r="BJ62" s="116"/>
      <c r="BK62" s="337"/>
      <c r="BL62" s="338"/>
      <c r="BM62" s="501" t="e">
        <f t="shared" si="5"/>
        <v>#DIV/0!</v>
      </c>
      <c r="BN62" s="337"/>
      <c r="BO62" s="338"/>
      <c r="BP62" s="501" t="e">
        <f t="shared" si="6"/>
        <v>#DIV/0!</v>
      </c>
    </row>
    <row r="63" spans="1:68" ht="15" customHeight="1" x14ac:dyDescent="0.25">
      <c r="A63" s="26"/>
      <c r="B63" s="496"/>
      <c r="C63" s="491"/>
      <c r="D63" s="123"/>
      <c r="F63" s="116"/>
      <c r="G63" s="491"/>
      <c r="H63" s="123"/>
      <c r="J63" s="116"/>
      <c r="K63" s="116"/>
      <c r="L63" s="337"/>
      <c r="M63" s="338"/>
      <c r="N63" s="337"/>
      <c r="O63" s="338"/>
      <c r="P63" s="337"/>
      <c r="Q63" s="338"/>
      <c r="R63" s="26"/>
      <c r="T63" s="11"/>
      <c r="U63" s="11"/>
      <c r="V63" s="11"/>
      <c r="W63" s="11" t="s">
        <v>1576</v>
      </c>
      <c r="X63" s="11"/>
      <c r="Y63" s="11"/>
      <c r="Z63" s="11"/>
      <c r="AA63" s="11"/>
      <c r="AB63" s="116"/>
      <c r="AC63" s="337"/>
      <c r="AD63" s="338"/>
      <c r="AE63" s="501" t="e">
        <f t="shared" si="1"/>
        <v>#DIV/0!</v>
      </c>
      <c r="AF63" s="337"/>
      <c r="AG63" s="338"/>
      <c r="AH63" s="501" t="e">
        <f t="shared" si="2"/>
        <v>#DIV/0!</v>
      </c>
      <c r="AI63" s="26"/>
      <c r="AK63" s="11"/>
      <c r="AL63" s="11"/>
      <c r="AM63" s="11"/>
      <c r="AN63" s="11" t="s">
        <v>1576</v>
      </c>
      <c r="AO63" s="11"/>
      <c r="AP63" s="11"/>
      <c r="AQ63" s="11"/>
      <c r="AR63" s="11"/>
      <c r="AS63" s="116"/>
      <c r="AT63" s="337"/>
      <c r="AU63" s="338"/>
      <c r="AV63" s="501" t="e">
        <f t="shared" si="3"/>
        <v>#DIV/0!</v>
      </c>
      <c r="AW63" s="337"/>
      <c r="AX63" s="338"/>
      <c r="AY63" s="501" t="e">
        <f t="shared" si="4"/>
        <v>#DIV/0!</v>
      </c>
      <c r="AZ63" s="26"/>
      <c r="BB63" s="11"/>
      <c r="BC63" s="11"/>
      <c r="BD63" s="11"/>
      <c r="BE63" s="11" t="s">
        <v>1576</v>
      </c>
      <c r="BF63" s="11"/>
      <c r="BG63" s="11"/>
      <c r="BH63" s="11"/>
      <c r="BI63" s="11"/>
      <c r="BJ63" s="116"/>
      <c r="BK63" s="337"/>
      <c r="BL63" s="338"/>
      <c r="BM63" s="501" t="e">
        <f t="shared" si="5"/>
        <v>#DIV/0!</v>
      </c>
      <c r="BN63" s="337"/>
      <c r="BO63" s="338"/>
      <c r="BP63" s="501" t="e">
        <f t="shared" si="6"/>
        <v>#DIV/0!</v>
      </c>
    </row>
    <row r="64" spans="1:68" ht="15" customHeight="1" x14ac:dyDescent="0.25">
      <c r="A64" s="490"/>
      <c r="F64" s="116"/>
      <c r="G64" s="15"/>
      <c r="H64" s="493"/>
      <c r="I64" s="492"/>
      <c r="J64" s="116"/>
      <c r="K64" s="116"/>
      <c r="L64" s="335"/>
      <c r="M64" s="336"/>
      <c r="N64" s="335"/>
      <c r="O64" s="336"/>
      <c r="P64" s="335"/>
      <c r="Q64" s="336"/>
      <c r="R64" s="490"/>
      <c r="S64" s="571" t="str" cm="1">
        <f t="array" ref="S64">IF(COUNTIF(S65:AA73,"BLANK"),"BLANK",IF(OR(SUMPRODUCT(--ISERROR(S65:AA73))&gt;0,COUNTIF(S65:AA73,"REJECT")),"REJECT",IF(COUNTIF(S65:AA73,"CHECK"),"CHECK","EQ")))</f>
        <v>BLANK</v>
      </c>
      <c r="T64" s="571"/>
      <c r="U64" s="571"/>
      <c r="V64" s="571"/>
      <c r="W64" s="571"/>
      <c r="X64" s="571"/>
      <c r="Y64" s="571"/>
      <c r="Z64" s="571"/>
      <c r="AA64" s="571"/>
      <c r="AB64" s="116"/>
      <c r="AC64" s="335"/>
      <c r="AD64" s="336"/>
      <c r="AE64" s="501" t="e">
        <f t="shared" si="1"/>
        <v>#DIV/0!</v>
      </c>
      <c r="AF64" s="335"/>
      <c r="AG64" s="336"/>
      <c r="AH64" s="501" t="e">
        <f t="shared" si="2"/>
        <v>#DIV/0!</v>
      </c>
      <c r="AI64" s="490"/>
      <c r="AJ64" s="571" t="str" cm="1">
        <f t="array" ref="AJ64">IF(COUNTIF(AJ65:AR73,"BLANK"),"BLANK",IF(OR(SUMPRODUCT(--ISERROR(AJ65:AR73))&gt;0,COUNTIF(AJ65:AR73,"REJECT")),"REJECT",IF(COUNTIF(AJ65:AR73,"CHECK"),"CHECK","EQ")))</f>
        <v>BLANK</v>
      </c>
      <c r="AK64" s="571"/>
      <c r="AL64" s="571"/>
      <c r="AM64" s="571"/>
      <c r="AN64" s="571"/>
      <c r="AO64" s="571"/>
      <c r="AP64" s="571"/>
      <c r="AQ64" s="571"/>
      <c r="AR64" s="571"/>
      <c r="AS64" s="116"/>
      <c r="AT64" s="335"/>
      <c r="AU64" s="336"/>
      <c r="AV64" s="501" t="e">
        <f t="shared" si="3"/>
        <v>#DIV/0!</v>
      </c>
      <c r="AW64" s="335"/>
      <c r="AX64" s="336"/>
      <c r="AY64" s="501" t="e">
        <f t="shared" si="4"/>
        <v>#DIV/0!</v>
      </c>
      <c r="AZ64" s="490"/>
      <c r="BA64" s="571" t="str" cm="1">
        <f t="array" ref="BA64">IF(COUNTIF(BA65:BI73,"BLANK"),"BLANK",IF(OR(SUMPRODUCT(--ISERROR(BA65:BI73))&gt;0,COUNTIF(BA65:BI73,"REJECT")),"REJECT",IF(COUNTIF(BA65:BI73,"CHECK"),"CHECK","EQ")))</f>
        <v>BLANK</v>
      </c>
      <c r="BB64" s="571"/>
      <c r="BC64" s="571"/>
      <c r="BD64" s="571"/>
      <c r="BE64" s="571"/>
      <c r="BF64" s="571"/>
      <c r="BG64" s="571"/>
      <c r="BH64" s="571"/>
      <c r="BI64" s="571"/>
      <c r="BJ64" s="116"/>
      <c r="BK64" s="335"/>
      <c r="BL64" s="336"/>
      <c r="BM64" s="501" t="e">
        <f t="shared" si="5"/>
        <v>#DIV/0!</v>
      </c>
      <c r="BN64" s="335"/>
      <c r="BO64" s="336"/>
      <c r="BP64" s="501" t="e">
        <f t="shared" si="6"/>
        <v>#DIV/0!</v>
      </c>
    </row>
    <row r="65" spans="1:68" ht="15" customHeight="1" x14ac:dyDescent="0.25">
      <c r="B65" s="15"/>
      <c r="C65" s="15"/>
      <c r="D65" s="15"/>
      <c r="E65" s="15"/>
      <c r="F65" s="15"/>
      <c r="G65" s="15"/>
      <c r="H65" s="26"/>
      <c r="I65" s="36"/>
      <c r="J65" s="116"/>
      <c r="K65" s="116"/>
      <c r="S65" s="496" t="s">
        <v>1589</v>
      </c>
      <c r="T65" s="491" t="s">
        <v>1577</v>
      </c>
      <c r="U65" s="167"/>
      <c r="V65" s="22" t="s">
        <v>127</v>
      </c>
      <c r="W65" s="116" t="str">
        <f>IF(U65="","BLANK","EQ")</f>
        <v>BLANK</v>
      </c>
      <c r="X65" s="491" t="s">
        <v>538</v>
      </c>
      <c r="Y65" s="123" cm="1">
        <f t="array" ref="Y65">ROUND(INDEX(AG$14:AG$1048576,MATCH(TRUE,AF$14:AF$1048576&gt;=U65,0)),0)</f>
        <v>0</v>
      </c>
      <c r="Z65" s="22" t="s">
        <v>1571</v>
      </c>
      <c r="AA65" s="116" t="str">
        <f>IF(Y65="","BLANK","EQ")</f>
        <v>EQ</v>
      </c>
      <c r="AB65" s="116"/>
      <c r="AE65" s="501" t="e">
        <f t="shared" si="1"/>
        <v>#DIV/0!</v>
      </c>
      <c r="AH65" s="501" t="e">
        <f t="shared" si="2"/>
        <v>#DIV/0!</v>
      </c>
      <c r="AJ65" s="496" t="s">
        <v>1589</v>
      </c>
      <c r="AK65" s="491" t="s">
        <v>1577</v>
      </c>
      <c r="AL65" s="167"/>
      <c r="AM65" s="22" t="s">
        <v>127</v>
      </c>
      <c r="AN65" s="116" t="str">
        <f>IF(AL65="","BLANK","EQ")</f>
        <v>BLANK</v>
      </c>
      <c r="AO65" s="491" t="s">
        <v>538</v>
      </c>
      <c r="AP65" s="123" cm="1">
        <f t="array" ref="AP65">ROUND(INDEX(AX$14:AX$1048576,MATCH(TRUE,AW$14:AW$1048576&gt;=AL65,0)),0)</f>
        <v>0</v>
      </c>
      <c r="AQ65" s="22" t="s">
        <v>1571</v>
      </c>
      <c r="AR65" s="116" t="str">
        <f>IF(AP65="","BLANK","EQ")</f>
        <v>EQ</v>
      </c>
      <c r="AS65" s="116"/>
      <c r="AV65" s="501" t="e">
        <f t="shared" si="3"/>
        <v>#DIV/0!</v>
      </c>
      <c r="AY65" s="501" t="e">
        <f t="shared" si="4"/>
        <v>#DIV/0!</v>
      </c>
      <c r="BA65" s="496" t="s">
        <v>1589</v>
      </c>
      <c r="BB65" s="491" t="s">
        <v>1577</v>
      </c>
      <c r="BC65" s="167"/>
      <c r="BD65" s="22" t="s">
        <v>127</v>
      </c>
      <c r="BE65" s="116" t="str">
        <f>IF(BC65="","BLANK","EQ")</f>
        <v>BLANK</v>
      </c>
      <c r="BF65" s="491" t="s">
        <v>538</v>
      </c>
      <c r="BG65" s="123" cm="1">
        <f t="array" ref="BG65">ROUND(INDEX(BO$14:BO$1048576,MATCH(TRUE,BN$14:BN$1048576&gt;=BC65,0)),0)</f>
        <v>0</v>
      </c>
      <c r="BH65" s="22" t="s">
        <v>1571</v>
      </c>
      <c r="BI65" s="116" t="str">
        <f>IF(BG65="","BLANK","EQ")</f>
        <v>EQ</v>
      </c>
      <c r="BJ65" s="116"/>
      <c r="BM65" s="501" t="e">
        <f t="shared" si="5"/>
        <v>#DIV/0!</v>
      </c>
      <c r="BP65" s="501" t="e">
        <f t="shared" si="6"/>
        <v>#DIV/0!</v>
      </c>
    </row>
    <row r="66" spans="1:68" ht="15" customHeight="1" x14ac:dyDescent="0.25">
      <c r="B66" s="11"/>
      <c r="D66" s="35"/>
      <c r="E66" s="15"/>
      <c r="F66" s="15"/>
      <c r="G66" s="15"/>
      <c r="H66" s="26"/>
      <c r="I66" s="36"/>
      <c r="J66" s="116"/>
      <c r="K66" s="116"/>
      <c r="S66" s="496" t="s">
        <v>1593</v>
      </c>
      <c r="T66" s="491" t="s">
        <v>1578</v>
      </c>
      <c r="U66" s="167"/>
      <c r="V66" s="22" t="s">
        <v>127</v>
      </c>
      <c r="W66" s="116" t="str">
        <f>IF(U66="","BLANK","EQ")</f>
        <v>BLANK</v>
      </c>
      <c r="X66" s="491" t="s">
        <v>535</v>
      </c>
      <c r="Y66" s="123" cm="1">
        <f t="array" ref="Y66">ROUND(INDEX(AG$14:AG$1048576,MATCH(TRUE,AF$14:AF$1048576&gt;=U66,0)),0)</f>
        <v>0</v>
      </c>
      <c r="Z66" s="22" t="s">
        <v>1571</v>
      </c>
      <c r="AA66" s="116" t="str">
        <f>IF(Y66="","BLANK","EQ")</f>
        <v>EQ</v>
      </c>
      <c r="AB66" s="116"/>
      <c r="AE66" s="501" t="e">
        <f t="shared" si="1"/>
        <v>#DIV/0!</v>
      </c>
      <c r="AH66" s="501" t="e">
        <f t="shared" si="2"/>
        <v>#DIV/0!</v>
      </c>
      <c r="AJ66" s="496" t="s">
        <v>1593</v>
      </c>
      <c r="AK66" s="491" t="s">
        <v>1578</v>
      </c>
      <c r="AL66" s="167"/>
      <c r="AM66" s="22" t="s">
        <v>127</v>
      </c>
      <c r="AN66" s="116" t="str">
        <f>IF(AL66="","BLANK","EQ")</f>
        <v>BLANK</v>
      </c>
      <c r="AO66" s="491" t="s">
        <v>535</v>
      </c>
      <c r="AP66" s="123" cm="1">
        <f t="array" ref="AP66">ROUND(INDEX(AX$14:AX$1048576,MATCH(TRUE,AW$14:AW$1048576&gt;=AL66,0)),0)</f>
        <v>0</v>
      </c>
      <c r="AQ66" s="22" t="s">
        <v>1571</v>
      </c>
      <c r="AR66" s="116" t="str">
        <f>IF(AP66="","BLANK","EQ")</f>
        <v>EQ</v>
      </c>
      <c r="AS66" s="116"/>
      <c r="AV66" s="501" t="e">
        <f t="shared" si="3"/>
        <v>#DIV/0!</v>
      </c>
      <c r="AY66" s="501" t="e">
        <f t="shared" si="4"/>
        <v>#DIV/0!</v>
      </c>
      <c r="BA66" s="496" t="s">
        <v>1593</v>
      </c>
      <c r="BB66" s="491" t="s">
        <v>1578</v>
      </c>
      <c r="BC66" s="167"/>
      <c r="BD66" s="22" t="s">
        <v>127</v>
      </c>
      <c r="BE66" s="116" t="str">
        <f>IF(BC66="","BLANK","EQ")</f>
        <v>BLANK</v>
      </c>
      <c r="BF66" s="491" t="s">
        <v>535</v>
      </c>
      <c r="BG66" s="123" cm="1">
        <f t="array" ref="BG66">ROUND(INDEX(BO$14:BO$1048576,MATCH(TRUE,BN$14:BN$1048576&gt;=BC66,0)),0)</f>
        <v>0</v>
      </c>
      <c r="BH66" s="22" t="s">
        <v>1571</v>
      </c>
      <c r="BI66" s="116" t="str">
        <f>IF(BG66="","BLANK","EQ")</f>
        <v>EQ</v>
      </c>
      <c r="BJ66" s="116"/>
      <c r="BM66" s="501" t="e">
        <f t="shared" si="5"/>
        <v>#DIV/0!</v>
      </c>
      <c r="BP66" s="501" t="e">
        <f t="shared" si="6"/>
        <v>#DIV/0!</v>
      </c>
    </row>
    <row r="67" spans="1:68" ht="15" customHeight="1" x14ac:dyDescent="0.25">
      <c r="B67" s="116"/>
      <c r="G67" s="15"/>
      <c r="H67" s="119"/>
      <c r="I67" s="25"/>
      <c r="J67" s="11"/>
      <c r="K67" s="36"/>
      <c r="W67" s="116"/>
      <c r="X67" s="15"/>
      <c r="Y67" s="493"/>
      <c r="Z67" s="492"/>
      <c r="AA67" s="116"/>
      <c r="AB67" s="36"/>
      <c r="AE67" s="501" t="e">
        <f t="shared" si="1"/>
        <v>#DIV/0!</v>
      </c>
      <c r="AH67" s="501" t="e">
        <f t="shared" si="2"/>
        <v>#DIV/0!</v>
      </c>
      <c r="AN67" s="116"/>
      <c r="AO67" s="15"/>
      <c r="AP67" s="493"/>
      <c r="AQ67" s="492"/>
      <c r="AR67" s="116"/>
      <c r="AS67" s="36"/>
      <c r="AV67" s="501" t="e">
        <f t="shared" si="3"/>
        <v>#DIV/0!</v>
      </c>
      <c r="AY67" s="501" t="e">
        <f t="shared" si="4"/>
        <v>#DIV/0!</v>
      </c>
      <c r="BE67" s="116"/>
      <c r="BF67" s="15"/>
      <c r="BG67" s="493"/>
      <c r="BH67" s="492"/>
      <c r="BI67" s="116"/>
      <c r="BJ67" s="36"/>
      <c r="BM67" s="501" t="e">
        <f t="shared" si="5"/>
        <v>#DIV/0!</v>
      </c>
      <c r="BP67" s="501" t="e">
        <f t="shared" si="6"/>
        <v>#DIV/0!</v>
      </c>
    </row>
    <row r="68" spans="1:68" ht="15" customHeight="1" x14ac:dyDescent="0.25">
      <c r="B68" s="11"/>
      <c r="F68" s="36"/>
      <c r="G68" s="15"/>
      <c r="H68" s="26"/>
      <c r="J68" s="116"/>
      <c r="S68" s="15"/>
      <c r="T68" s="15"/>
      <c r="U68" s="15"/>
      <c r="V68" s="15"/>
      <c r="W68" s="15"/>
      <c r="X68" s="15" t="s">
        <v>1584</v>
      </c>
      <c r="Y68" s="26">
        <f>IF(OR(Y$46=0,Y$47=0,Y$48=0,AD$9=0,U66=U65),0,(Y66-Y65)/(Y$46*Y$47*(U66-U65)/Y$48))</f>
        <v>0</v>
      </c>
      <c r="Z68" s="36" t="s">
        <v>1485</v>
      </c>
      <c r="AA68" s="116"/>
      <c r="AE68" s="501" t="e">
        <f t="shared" si="1"/>
        <v>#DIV/0!</v>
      </c>
      <c r="AH68" s="501" t="e">
        <f t="shared" si="2"/>
        <v>#DIV/0!</v>
      </c>
      <c r="AJ68" s="15"/>
      <c r="AK68" s="15"/>
      <c r="AL68" s="15"/>
      <c r="AM68" s="15"/>
      <c r="AN68" s="15"/>
      <c r="AO68" s="15" t="s">
        <v>1584</v>
      </c>
      <c r="AP68" s="26">
        <f>IF(OR(AP$46=0,AP$47=0,AP$48=0,AU$9=0,AL66=AL65),0,(AP66-AP65)/(AP$46*AP$47*(AL66-AL65)/AP$48))</f>
        <v>0</v>
      </c>
      <c r="AQ68" s="36" t="s">
        <v>1485</v>
      </c>
      <c r="AR68" s="116"/>
      <c r="AV68" s="501" t="e">
        <f t="shared" si="3"/>
        <v>#DIV/0!</v>
      </c>
      <c r="AY68" s="501" t="e">
        <f t="shared" si="4"/>
        <v>#DIV/0!</v>
      </c>
      <c r="BA68" s="15"/>
      <c r="BB68" s="15"/>
      <c r="BC68" s="15"/>
      <c r="BD68" s="15"/>
      <c r="BE68" s="15"/>
      <c r="BF68" s="15" t="s">
        <v>1584</v>
      </c>
      <c r="BG68" s="26">
        <f>IF(OR(BG$46=0,BG$47=0,BG$48=0,BL$9=0,BC66=BC65),0,(BG66-BG65)/(BG$46*BG$47*(BC66-BC65)/BG$48))</f>
        <v>0</v>
      </c>
      <c r="BH68" s="36" t="s">
        <v>1485</v>
      </c>
      <c r="BI68" s="116"/>
      <c r="BM68" s="501" t="e">
        <f t="shared" si="5"/>
        <v>#DIV/0!</v>
      </c>
      <c r="BP68" s="501" t="e">
        <f t="shared" si="6"/>
        <v>#DIV/0!</v>
      </c>
    </row>
    <row r="69" spans="1:68" ht="15" customHeight="1" x14ac:dyDescent="0.25">
      <c r="B69" s="11"/>
      <c r="D69" s="35"/>
      <c r="F69" s="36"/>
      <c r="G69" s="15"/>
      <c r="H69" s="26"/>
      <c r="J69" s="116"/>
      <c r="S69" s="11"/>
      <c r="U69" s="35"/>
      <c r="V69" s="15"/>
      <c r="W69" s="15"/>
      <c r="X69" s="15" t="s">
        <v>1602</v>
      </c>
      <c r="Y69" s="26">
        <f>IF(Y68="","",Y68*10^9)</f>
        <v>0</v>
      </c>
      <c r="Z69" s="36" t="s">
        <v>1553</v>
      </c>
      <c r="AA69" s="116"/>
      <c r="AE69" s="501" t="e">
        <f t="shared" si="1"/>
        <v>#DIV/0!</v>
      </c>
      <c r="AH69" s="501" t="e">
        <f t="shared" si="2"/>
        <v>#DIV/0!</v>
      </c>
      <c r="AJ69" s="11"/>
      <c r="AL69" s="35"/>
      <c r="AM69" s="15"/>
      <c r="AN69" s="15"/>
      <c r="AO69" s="15" t="s">
        <v>1602</v>
      </c>
      <c r="AP69" s="26">
        <f>IF(AP68="","",AP68*10^9)</f>
        <v>0</v>
      </c>
      <c r="AQ69" s="36" t="s">
        <v>1553</v>
      </c>
      <c r="AR69" s="116"/>
      <c r="AV69" s="501" t="e">
        <f t="shared" si="3"/>
        <v>#DIV/0!</v>
      </c>
      <c r="AY69" s="501" t="e">
        <f t="shared" si="4"/>
        <v>#DIV/0!</v>
      </c>
      <c r="BA69" s="11"/>
      <c r="BC69" s="35"/>
      <c r="BD69" s="15"/>
      <c r="BE69" s="15"/>
      <c r="BF69" s="15" t="s">
        <v>1602</v>
      </c>
      <c r="BG69" s="26">
        <f>IF(BG68="","",BG68*10^9)</f>
        <v>0</v>
      </c>
      <c r="BH69" s="36" t="s">
        <v>1553</v>
      </c>
      <c r="BI69" s="116"/>
      <c r="BM69" s="501" t="e">
        <f t="shared" si="5"/>
        <v>#DIV/0!</v>
      </c>
      <c r="BP69" s="501" t="e">
        <f t="shared" si="6"/>
        <v>#DIV/0!</v>
      </c>
    </row>
    <row r="70" spans="1:68" ht="15" customHeight="1" x14ac:dyDescent="0.25">
      <c r="B70" s="11"/>
      <c r="C70" s="25"/>
      <c r="F70" s="36"/>
      <c r="G70" s="15"/>
      <c r="H70" s="119"/>
      <c r="J70" s="116"/>
      <c r="S70" s="116"/>
      <c r="X70" s="15" t="s">
        <v>1602</v>
      </c>
      <c r="Y70" s="119">
        <f>IF(Y69="","",Y69/6894.76)</f>
        <v>0</v>
      </c>
      <c r="Z70" s="25" t="s">
        <v>1575</v>
      </c>
      <c r="AA70" s="11"/>
      <c r="AE70" s="501" t="e">
        <f t="shared" si="1"/>
        <v>#DIV/0!</v>
      </c>
      <c r="AH70" s="501" t="e">
        <f t="shared" si="2"/>
        <v>#DIV/0!</v>
      </c>
      <c r="AJ70" s="116"/>
      <c r="AO70" s="15" t="s">
        <v>1602</v>
      </c>
      <c r="AP70" s="119">
        <f>IF(AP69="","",AP69/6894.76)</f>
        <v>0</v>
      </c>
      <c r="AQ70" s="25" t="s">
        <v>1575</v>
      </c>
      <c r="AR70" s="11"/>
      <c r="AV70" s="501" t="e">
        <f t="shared" si="3"/>
        <v>#DIV/0!</v>
      </c>
      <c r="AY70" s="501" t="e">
        <f t="shared" si="4"/>
        <v>#DIV/0!</v>
      </c>
      <c r="BA70" s="116"/>
      <c r="BF70" s="15" t="s">
        <v>1602</v>
      </c>
      <c r="BG70" s="119">
        <f>IF(BG69="","",BG69/6894.76)</f>
        <v>0</v>
      </c>
      <c r="BH70" s="25" t="s">
        <v>1575</v>
      </c>
      <c r="BI70" s="11"/>
      <c r="BM70" s="501" t="e">
        <f t="shared" si="5"/>
        <v>#DIV/0!</v>
      </c>
      <c r="BP70" s="501" t="e">
        <f t="shared" si="6"/>
        <v>#DIV/0!</v>
      </c>
    </row>
    <row r="71" spans="1:68" ht="15" customHeight="1" x14ac:dyDescent="0.25">
      <c r="A71" s="35"/>
      <c r="G71" s="15"/>
      <c r="H71" s="341"/>
      <c r="I71" s="25"/>
      <c r="J71" s="116"/>
      <c r="R71" s="35"/>
      <c r="S71" s="11"/>
      <c r="W71" s="36"/>
      <c r="X71" s="15" t="s">
        <v>1586</v>
      </c>
      <c r="Y71" s="26">
        <f>IF(OR(Y$46=0,Y$47=0,Y$48=0,AD$9=0,U66=U65),0,Y66/(Y$46*Y$47))</f>
        <v>0</v>
      </c>
      <c r="Z71" s="22" t="s">
        <v>1487</v>
      </c>
      <c r="AA71" s="116"/>
      <c r="AE71" s="501" t="e">
        <f t="shared" si="1"/>
        <v>#DIV/0!</v>
      </c>
      <c r="AH71" s="501" t="e">
        <f t="shared" si="2"/>
        <v>#DIV/0!</v>
      </c>
      <c r="AI71" s="35"/>
      <c r="AJ71" s="11"/>
      <c r="AN71" s="36"/>
      <c r="AO71" s="15" t="s">
        <v>1586</v>
      </c>
      <c r="AP71" s="26">
        <f>IF(OR(AP$46=0,AP$47=0,AP$48=0,AU$9=0,AL66=AL65),0,AP66/(AP$46*AP$47))</f>
        <v>0</v>
      </c>
      <c r="AQ71" s="22" t="s">
        <v>1487</v>
      </c>
      <c r="AR71" s="116"/>
      <c r="AV71" s="501" t="e">
        <f t="shared" si="3"/>
        <v>#DIV/0!</v>
      </c>
      <c r="AY71" s="501" t="e">
        <f t="shared" si="4"/>
        <v>#DIV/0!</v>
      </c>
      <c r="AZ71" s="35"/>
      <c r="BA71" s="11"/>
      <c r="BE71" s="36"/>
      <c r="BF71" s="15" t="s">
        <v>1586</v>
      </c>
      <c r="BG71" s="26">
        <f>IF(OR(BG$46=0,BG$47=0,BG$48=0,BL$9=0,BC66=BC65),0,BG66/(BG$46*BG$47))</f>
        <v>0</v>
      </c>
      <c r="BH71" s="22" t="s">
        <v>1487</v>
      </c>
      <c r="BI71" s="116"/>
      <c r="BM71" s="501" t="e">
        <f t="shared" si="5"/>
        <v>#DIV/0!</v>
      </c>
      <c r="BP71" s="501" t="e">
        <f t="shared" si="6"/>
        <v>#DIV/0!</v>
      </c>
    </row>
    <row r="72" spans="1:68" ht="15" customHeight="1" x14ac:dyDescent="0.25">
      <c r="B72" s="33"/>
      <c r="C72" s="491"/>
      <c r="D72" s="123"/>
      <c r="F72" s="116"/>
      <c r="G72" s="15"/>
      <c r="H72" s="504"/>
      <c r="J72" s="116"/>
      <c r="S72" s="11"/>
      <c r="U72" s="35"/>
      <c r="W72" s="36"/>
      <c r="X72" s="15" t="s">
        <v>1601</v>
      </c>
      <c r="Y72" s="26">
        <f>IF(Y71="","",Y71*10^6)</f>
        <v>0</v>
      </c>
      <c r="Z72" s="22" t="s">
        <v>1553</v>
      </c>
      <c r="AA72" s="116"/>
      <c r="AE72" s="501" t="e">
        <f t="shared" si="1"/>
        <v>#DIV/0!</v>
      </c>
      <c r="AH72" s="501" t="e">
        <f t="shared" si="2"/>
        <v>#DIV/0!</v>
      </c>
      <c r="AJ72" s="11"/>
      <c r="AL72" s="35"/>
      <c r="AN72" s="36"/>
      <c r="AO72" s="15" t="s">
        <v>1601</v>
      </c>
      <c r="AP72" s="26">
        <f>IF(AP71="","",AP71*10^6)</f>
        <v>0</v>
      </c>
      <c r="AQ72" s="22" t="s">
        <v>1553</v>
      </c>
      <c r="AR72" s="116"/>
      <c r="AV72" s="501" t="e">
        <f t="shared" si="3"/>
        <v>#DIV/0!</v>
      </c>
      <c r="AY72" s="501" t="e">
        <f t="shared" si="4"/>
        <v>#DIV/0!</v>
      </c>
      <c r="BA72" s="11"/>
      <c r="BC72" s="35"/>
      <c r="BE72" s="36"/>
      <c r="BF72" s="15" t="s">
        <v>1601</v>
      </c>
      <c r="BG72" s="26">
        <f>IF(BG71="","",BG71*10^6)</f>
        <v>0</v>
      </c>
      <c r="BH72" s="22" t="s">
        <v>1553</v>
      </c>
      <c r="BI72" s="116"/>
      <c r="BM72" s="501" t="e">
        <f t="shared" si="5"/>
        <v>#DIV/0!</v>
      </c>
      <c r="BP72" s="501" t="e">
        <f t="shared" si="6"/>
        <v>#DIV/0!</v>
      </c>
    </row>
    <row r="73" spans="1:68" ht="15" customHeight="1" x14ac:dyDescent="0.25">
      <c r="B73" s="15"/>
      <c r="C73" s="15"/>
      <c r="D73" s="15"/>
      <c r="E73" s="15"/>
      <c r="F73" s="15"/>
      <c r="G73" s="15"/>
      <c r="H73" s="504"/>
      <c r="I73" s="36"/>
      <c r="J73" s="116"/>
      <c r="K73" s="478"/>
      <c r="S73" s="11"/>
      <c r="T73" s="25"/>
      <c r="W73" s="36"/>
      <c r="X73" s="15" t="s">
        <v>1601</v>
      </c>
      <c r="Y73" s="119">
        <f>IF(Y72="","",Y72/6894.76)</f>
        <v>0</v>
      </c>
      <c r="Z73" s="22" t="s">
        <v>1575</v>
      </c>
      <c r="AA73" s="116"/>
      <c r="AB73" s="478"/>
      <c r="AE73" s="501" t="e">
        <f t="shared" si="1"/>
        <v>#DIV/0!</v>
      </c>
      <c r="AH73" s="501" t="e">
        <f t="shared" si="2"/>
        <v>#DIV/0!</v>
      </c>
      <c r="AJ73" s="11"/>
      <c r="AK73" s="25"/>
      <c r="AN73" s="36"/>
      <c r="AO73" s="15" t="s">
        <v>1601</v>
      </c>
      <c r="AP73" s="119">
        <f>IF(AP72="","",AP72/6894.76)</f>
        <v>0</v>
      </c>
      <c r="AQ73" s="22" t="s">
        <v>1575</v>
      </c>
      <c r="AR73" s="116"/>
      <c r="AS73" s="478"/>
      <c r="AV73" s="501" t="e">
        <f t="shared" si="3"/>
        <v>#DIV/0!</v>
      </c>
      <c r="AY73" s="501" t="e">
        <f t="shared" si="4"/>
        <v>#DIV/0!</v>
      </c>
      <c r="BA73" s="11"/>
      <c r="BB73" s="25"/>
      <c r="BE73" s="36"/>
      <c r="BF73" s="15" t="s">
        <v>1601</v>
      </c>
      <c r="BG73" s="119">
        <f>IF(BG72="","",BG72/6894.76)</f>
        <v>0</v>
      </c>
      <c r="BH73" s="22" t="s">
        <v>1575</v>
      </c>
      <c r="BI73" s="116"/>
      <c r="BJ73" s="478"/>
      <c r="BM73" s="501" t="e">
        <f t="shared" si="5"/>
        <v>#DIV/0!</v>
      </c>
      <c r="BP73" s="501" t="e">
        <f t="shared" si="6"/>
        <v>#DIV/0!</v>
      </c>
    </row>
    <row r="74" spans="1:68" ht="15" customHeight="1" x14ac:dyDescent="0.25">
      <c r="A74" s="35"/>
      <c r="B74" s="15"/>
      <c r="C74" s="15"/>
      <c r="D74" s="15"/>
      <c r="E74" s="15"/>
      <c r="F74" s="15"/>
      <c r="G74" s="15"/>
      <c r="H74" s="29"/>
      <c r="I74" s="36"/>
      <c r="J74" s="116"/>
      <c r="K74" s="478"/>
      <c r="R74" s="35"/>
      <c r="X74" s="15"/>
      <c r="Y74" s="341"/>
      <c r="Z74" s="25"/>
      <c r="AA74" s="116"/>
      <c r="AB74" s="478"/>
      <c r="AE74" s="501" t="e">
        <f t="shared" si="1"/>
        <v>#DIV/0!</v>
      </c>
      <c r="AH74" s="501" t="e">
        <f t="shared" si="2"/>
        <v>#DIV/0!</v>
      </c>
      <c r="AI74" s="35"/>
      <c r="AO74" s="15"/>
      <c r="AP74" s="341"/>
      <c r="AQ74" s="25"/>
      <c r="AR74" s="116"/>
      <c r="AS74" s="478"/>
      <c r="AV74" s="501" t="e">
        <f t="shared" si="3"/>
        <v>#DIV/0!</v>
      </c>
      <c r="AY74" s="501" t="e">
        <f t="shared" si="4"/>
        <v>#DIV/0!</v>
      </c>
      <c r="AZ74" s="35"/>
      <c r="BF74" s="15"/>
      <c r="BG74" s="341"/>
      <c r="BH74" s="25"/>
      <c r="BI74" s="116"/>
      <c r="BJ74" s="478"/>
      <c r="BM74" s="501" t="e">
        <f t="shared" si="5"/>
        <v>#DIV/0!</v>
      </c>
      <c r="BP74" s="501" t="e">
        <f t="shared" si="6"/>
        <v>#DIV/0!</v>
      </c>
    </row>
    <row r="75" spans="1:68" ht="15" customHeight="1" x14ac:dyDescent="0.25">
      <c r="B75" s="15"/>
      <c r="C75" s="15"/>
      <c r="D75" s="15"/>
      <c r="E75" s="15"/>
      <c r="F75" s="15"/>
      <c r="G75" s="15"/>
      <c r="H75" s="26"/>
      <c r="I75" s="36"/>
      <c r="J75" s="116"/>
      <c r="K75" s="478"/>
      <c r="S75" s="33"/>
      <c r="T75" s="491"/>
      <c r="U75" s="123"/>
      <c r="W75" s="116"/>
      <c r="X75" s="15" t="s">
        <v>1594</v>
      </c>
      <c r="Y75" s="503">
        <f>IF(Y56=0,1,Y69/Y56)</f>
        <v>1</v>
      </c>
      <c r="AA75" s="116"/>
      <c r="AB75" s="478"/>
      <c r="AE75" s="501" t="e">
        <f t="shared" si="1"/>
        <v>#DIV/0!</v>
      </c>
      <c r="AH75" s="501" t="e">
        <f t="shared" si="2"/>
        <v>#DIV/0!</v>
      </c>
      <c r="AJ75" s="33"/>
      <c r="AK75" s="491"/>
      <c r="AL75" s="123"/>
      <c r="AN75" s="116"/>
      <c r="AO75" s="15" t="s">
        <v>1594</v>
      </c>
      <c r="AP75" s="503">
        <f>IF(AP56=0,1,AP69/AP56)</f>
        <v>1</v>
      </c>
      <c r="AR75" s="116"/>
      <c r="AS75" s="478"/>
      <c r="AV75" s="501" t="e">
        <f t="shared" si="3"/>
        <v>#DIV/0!</v>
      </c>
      <c r="AY75" s="501" t="e">
        <f t="shared" si="4"/>
        <v>#DIV/0!</v>
      </c>
      <c r="BA75" s="33"/>
      <c r="BB75" s="491"/>
      <c r="BC75" s="123"/>
      <c r="BE75" s="116"/>
      <c r="BF75" s="15" t="s">
        <v>1594</v>
      </c>
      <c r="BG75" s="503">
        <f>IF(BG56=0,1,BG69/BG56)</f>
        <v>1</v>
      </c>
      <c r="BI75" s="116"/>
      <c r="BJ75" s="478"/>
      <c r="BM75" s="501" t="e">
        <f t="shared" si="5"/>
        <v>#DIV/0!</v>
      </c>
      <c r="BP75" s="501" t="e">
        <f t="shared" si="6"/>
        <v>#DIV/0!</v>
      </c>
    </row>
    <row r="76" spans="1:68" ht="15" customHeight="1" x14ac:dyDescent="0.25">
      <c r="A76" s="54"/>
      <c r="B76" s="36"/>
      <c r="G76" s="15"/>
      <c r="H76" s="119"/>
      <c r="I76" s="25"/>
      <c r="J76" s="116"/>
      <c r="K76" s="497"/>
      <c r="R76" s="54"/>
      <c r="S76" s="15"/>
      <c r="T76" s="15"/>
      <c r="U76" s="15"/>
      <c r="V76" s="15"/>
      <c r="W76" s="15"/>
      <c r="X76" s="15" t="s">
        <v>1595</v>
      </c>
      <c r="Y76" s="503">
        <f>IF(Y59=0,1,Y72/Y59)</f>
        <v>1</v>
      </c>
      <c r="Z76" s="36"/>
      <c r="AA76" s="116"/>
      <c r="AB76" s="497"/>
      <c r="AE76" s="501" t="e">
        <f t="shared" si="1"/>
        <v>#DIV/0!</v>
      </c>
      <c r="AH76" s="501" t="e">
        <f t="shared" si="2"/>
        <v>#DIV/0!</v>
      </c>
      <c r="AI76" s="54"/>
      <c r="AJ76" s="15"/>
      <c r="AK76" s="15"/>
      <c r="AL76" s="15"/>
      <c r="AM76" s="15"/>
      <c r="AN76" s="15"/>
      <c r="AO76" s="15" t="s">
        <v>1595</v>
      </c>
      <c r="AP76" s="503">
        <f>IF(AP59=0,1,AP72/AP59)</f>
        <v>1</v>
      </c>
      <c r="AQ76" s="36"/>
      <c r="AR76" s="116"/>
      <c r="AS76" s="497"/>
      <c r="AV76" s="501" t="e">
        <f t="shared" si="3"/>
        <v>#DIV/0!</v>
      </c>
      <c r="AY76" s="501" t="e">
        <f t="shared" si="4"/>
        <v>#DIV/0!</v>
      </c>
      <c r="AZ76" s="54"/>
      <c r="BA76" s="15"/>
      <c r="BB76" s="15"/>
      <c r="BC76" s="15"/>
      <c r="BD76" s="15"/>
      <c r="BE76" s="15"/>
      <c r="BF76" s="15" t="s">
        <v>1595</v>
      </c>
      <c r="BG76" s="503">
        <f>IF(BG59=0,1,BG72/BG59)</f>
        <v>1</v>
      </c>
      <c r="BH76" s="36"/>
      <c r="BI76" s="116"/>
      <c r="BJ76" s="497"/>
      <c r="BM76" s="501" t="e">
        <f t="shared" si="5"/>
        <v>#DIV/0!</v>
      </c>
      <c r="BP76" s="501" t="e">
        <f t="shared" si="6"/>
        <v>#DIV/0!</v>
      </c>
    </row>
    <row r="77" spans="1:68" ht="15" customHeight="1" x14ac:dyDescent="0.25">
      <c r="A77" s="12"/>
      <c r="B77" s="36"/>
      <c r="F77" s="36"/>
      <c r="G77" s="15"/>
      <c r="H77" s="26"/>
      <c r="J77" s="116"/>
      <c r="K77" s="12"/>
      <c r="R77" s="12"/>
      <c r="S77" s="15"/>
      <c r="T77" s="15"/>
      <c r="U77" s="15"/>
      <c r="V77" s="15"/>
      <c r="W77" s="15"/>
      <c r="X77" s="15"/>
      <c r="Y77" s="29"/>
      <c r="Z77" s="36"/>
      <c r="AA77" s="116"/>
      <c r="AB77" s="12"/>
      <c r="AE77" s="501" t="e">
        <f t="shared" si="1"/>
        <v>#DIV/0!</v>
      </c>
      <c r="AH77" s="501" t="e">
        <f t="shared" si="2"/>
        <v>#DIV/0!</v>
      </c>
      <c r="AI77" s="12"/>
      <c r="AJ77" s="15"/>
      <c r="AK77" s="15"/>
      <c r="AL77" s="15"/>
      <c r="AM77" s="15"/>
      <c r="AN77" s="15"/>
      <c r="AO77" s="15"/>
      <c r="AP77" s="29"/>
      <c r="AQ77" s="36"/>
      <c r="AR77" s="116"/>
      <c r="AS77" s="12"/>
      <c r="AV77" s="501" t="e">
        <f t="shared" si="3"/>
        <v>#DIV/0!</v>
      </c>
      <c r="AY77" s="501" t="e">
        <f t="shared" si="4"/>
        <v>#DIV/0!</v>
      </c>
      <c r="AZ77" s="12"/>
      <c r="BA77" s="15"/>
      <c r="BB77" s="15"/>
      <c r="BC77" s="15"/>
      <c r="BD77" s="15"/>
      <c r="BE77" s="15"/>
      <c r="BF77" s="15"/>
      <c r="BG77" s="29"/>
      <c r="BH77" s="36"/>
      <c r="BI77" s="116"/>
      <c r="BJ77" s="12"/>
      <c r="BM77" s="501" t="e">
        <f t="shared" si="5"/>
        <v>#DIV/0!</v>
      </c>
      <c r="BP77" s="501" t="e">
        <f t="shared" si="6"/>
        <v>#DIV/0!</v>
      </c>
    </row>
    <row r="78" spans="1:68" ht="15" customHeight="1" x14ac:dyDescent="0.25">
      <c r="A78" s="12"/>
      <c r="B78" s="36"/>
      <c r="F78" s="36"/>
      <c r="G78" s="15"/>
      <c r="H78" s="26"/>
      <c r="J78" s="116"/>
      <c r="K78" s="12"/>
      <c r="R78" s="12"/>
      <c r="S78" s="15"/>
      <c r="T78" s="15"/>
      <c r="U78" s="15"/>
      <c r="V78" s="15"/>
      <c r="W78" s="15"/>
      <c r="X78" s="15"/>
      <c r="Y78" s="26"/>
      <c r="Z78" s="36"/>
      <c r="AA78" s="116"/>
      <c r="AB78" s="12"/>
      <c r="AE78" s="501" t="e">
        <f t="shared" si="1"/>
        <v>#DIV/0!</v>
      </c>
      <c r="AH78" s="501" t="e">
        <f t="shared" si="2"/>
        <v>#DIV/0!</v>
      </c>
      <c r="AI78" s="12"/>
      <c r="AJ78" s="15"/>
      <c r="AK78" s="15"/>
      <c r="AL78" s="15"/>
      <c r="AM78" s="15"/>
      <c r="AN78" s="15"/>
      <c r="AO78" s="15"/>
      <c r="AP78" s="26"/>
      <c r="AQ78" s="36"/>
      <c r="AR78" s="116"/>
      <c r="AS78" s="12"/>
      <c r="AV78" s="501" t="e">
        <f t="shared" si="3"/>
        <v>#DIV/0!</v>
      </c>
      <c r="AY78" s="501" t="e">
        <f t="shared" si="4"/>
        <v>#DIV/0!</v>
      </c>
      <c r="AZ78" s="12"/>
      <c r="BA78" s="15"/>
      <c r="BB78" s="15"/>
      <c r="BC78" s="15"/>
      <c r="BD78" s="15"/>
      <c r="BE78" s="15"/>
      <c r="BF78" s="15"/>
      <c r="BG78" s="26"/>
      <c r="BH78" s="36"/>
      <c r="BI78" s="116"/>
      <c r="BJ78" s="12"/>
      <c r="BM78" s="501" t="e">
        <f t="shared" si="5"/>
        <v>#DIV/0!</v>
      </c>
      <c r="BP78" s="501" t="e">
        <f t="shared" si="6"/>
        <v>#DIV/0!</v>
      </c>
    </row>
    <row r="79" spans="1:68" ht="15" customHeight="1" x14ac:dyDescent="0.25">
      <c r="A79" s="12"/>
      <c r="B79" s="36"/>
      <c r="F79" s="36"/>
      <c r="G79" s="15"/>
      <c r="H79" s="26"/>
      <c r="J79" s="116"/>
      <c r="K79" s="12"/>
      <c r="R79" s="12"/>
      <c r="S79" s="36"/>
      <c r="X79" s="15"/>
      <c r="Y79" s="119"/>
      <c r="Z79" s="25"/>
      <c r="AA79" s="116"/>
      <c r="AB79" s="12"/>
      <c r="AE79" s="501" t="e">
        <f t="shared" ref="AE79:AE142" si="12">IF(AE$10*AC79+AE$11&lt;(ROUNDUP(AD$10/100,0)*100+999),MAX(0,AE$10*AC79+AE$11),NA())</f>
        <v>#DIV/0!</v>
      </c>
      <c r="AH79" s="501" t="e">
        <f t="shared" ref="AH79:AH142" si="13">IF(AH$10*AF79+AH$11&lt;(ROUNDUP(AG$10/100,0)*100+999),MAX(0,AH$10*AF79+AH$11),NA())</f>
        <v>#DIV/0!</v>
      </c>
      <c r="AI79" s="12"/>
      <c r="AJ79" s="36"/>
      <c r="AO79" s="15"/>
      <c r="AP79" s="119"/>
      <c r="AQ79" s="25"/>
      <c r="AR79" s="116"/>
      <c r="AS79" s="12"/>
      <c r="AV79" s="501" t="e">
        <f t="shared" ref="AV79:AV142" si="14">IF(AV$10*AT79+AV$11&lt;(ROUNDUP(AU$10/100,0)*100+999),MAX(0,AV$10*AT79+AV$11),NA())</f>
        <v>#DIV/0!</v>
      </c>
      <c r="AY79" s="501" t="e">
        <f t="shared" ref="AY79:AY142" si="15">IF(AY$10*AW79+AY$11&lt;(ROUNDUP(AX$10/100,0)*100+999),MAX(0,AY$10*AW79+AY$11),NA())</f>
        <v>#DIV/0!</v>
      </c>
      <c r="AZ79" s="12"/>
      <c r="BA79" s="36"/>
      <c r="BF79" s="15"/>
      <c r="BG79" s="119"/>
      <c r="BH79" s="25"/>
      <c r="BI79" s="116"/>
      <c r="BJ79" s="12"/>
      <c r="BM79" s="501" t="e">
        <f t="shared" ref="BM79:BM142" si="16">IF(BM$10*BK79+BM$11&lt;(ROUNDUP(BL$10/100,0)*100+999),MAX(0,BM$10*BK79+BM$11),NA())</f>
        <v>#DIV/0!</v>
      </c>
      <c r="BP79" s="501" t="e">
        <f t="shared" ref="BP79:BP142" si="17">IF(BP$10*BN79+BP$11&lt;(ROUNDUP(BO$10/100,0)*100+999),MAX(0,BP$10*BN79+BP$11),NA())</f>
        <v>#DIV/0!</v>
      </c>
    </row>
    <row r="80" spans="1:68" ht="15" customHeight="1" x14ac:dyDescent="0.25">
      <c r="A80" s="12"/>
      <c r="B80" s="36"/>
      <c r="F80" s="36"/>
      <c r="G80" s="15"/>
      <c r="H80" s="119"/>
      <c r="J80" s="116"/>
      <c r="K80" s="12"/>
      <c r="R80" s="12"/>
      <c r="S80" s="36"/>
      <c r="W80" s="36"/>
      <c r="X80" s="15"/>
      <c r="Y80" s="26"/>
      <c r="AA80" s="116"/>
      <c r="AB80" s="12"/>
      <c r="AE80" s="501" t="e">
        <f t="shared" si="12"/>
        <v>#DIV/0!</v>
      </c>
      <c r="AH80" s="501" t="e">
        <f t="shared" si="13"/>
        <v>#DIV/0!</v>
      </c>
      <c r="AI80" s="12"/>
      <c r="AJ80" s="36"/>
      <c r="AN80" s="36"/>
      <c r="AO80" s="15"/>
      <c r="AP80" s="26"/>
      <c r="AR80" s="116"/>
      <c r="AS80" s="12"/>
      <c r="AV80" s="501" t="e">
        <f t="shared" si="14"/>
        <v>#DIV/0!</v>
      </c>
      <c r="AY80" s="501" t="e">
        <f t="shared" si="15"/>
        <v>#DIV/0!</v>
      </c>
      <c r="AZ80" s="12"/>
      <c r="BA80" s="36"/>
      <c r="BE80" s="36"/>
      <c r="BF80" s="15"/>
      <c r="BG80" s="26"/>
      <c r="BI80" s="116"/>
      <c r="BJ80" s="12"/>
      <c r="BM80" s="501" t="e">
        <f t="shared" si="16"/>
        <v>#DIV/0!</v>
      </c>
      <c r="BP80" s="501" t="e">
        <f t="shared" si="17"/>
        <v>#DIV/0!</v>
      </c>
    </row>
    <row r="81" spans="1:68" ht="15" customHeight="1" x14ac:dyDescent="0.25">
      <c r="B81" s="36"/>
      <c r="F81" s="36"/>
      <c r="G81" s="15"/>
      <c r="H81" s="119"/>
      <c r="J81" s="116"/>
      <c r="K81" s="36"/>
      <c r="S81" s="36"/>
      <c r="W81" s="36"/>
      <c r="X81" s="15"/>
      <c r="Y81" s="26"/>
      <c r="AA81" s="116"/>
      <c r="AB81" s="36"/>
      <c r="AE81" s="501" t="e">
        <f t="shared" si="12"/>
        <v>#DIV/0!</v>
      </c>
      <c r="AH81" s="501" t="e">
        <f t="shared" si="13"/>
        <v>#DIV/0!</v>
      </c>
      <c r="AJ81" s="36"/>
      <c r="AN81" s="36"/>
      <c r="AO81" s="15"/>
      <c r="AP81" s="26"/>
      <c r="AR81" s="116"/>
      <c r="AS81" s="36"/>
      <c r="AV81" s="501" t="e">
        <f t="shared" si="14"/>
        <v>#DIV/0!</v>
      </c>
      <c r="AY81" s="501" t="e">
        <f t="shared" si="15"/>
        <v>#DIV/0!</v>
      </c>
      <c r="BA81" s="36"/>
      <c r="BE81" s="36"/>
      <c r="BF81" s="15"/>
      <c r="BG81" s="26"/>
      <c r="BI81" s="116"/>
      <c r="BJ81" s="36"/>
      <c r="BM81" s="501" t="e">
        <f t="shared" si="16"/>
        <v>#DIV/0!</v>
      </c>
      <c r="BP81" s="501" t="e">
        <f t="shared" si="17"/>
        <v>#DIV/0!</v>
      </c>
    </row>
    <row r="82" spans="1:68" ht="15" customHeight="1" x14ac:dyDescent="0.25">
      <c r="A82" s="32"/>
      <c r="B82" s="36"/>
      <c r="F82" s="36"/>
      <c r="G82" s="15"/>
      <c r="H82" s="119"/>
      <c r="J82" s="116"/>
      <c r="K82" s="36"/>
      <c r="R82" s="32"/>
      <c r="S82" s="36"/>
      <c r="W82" s="36"/>
      <c r="X82" s="15"/>
      <c r="Y82" s="26"/>
      <c r="AA82" s="116"/>
      <c r="AB82" s="36"/>
      <c r="AE82" s="501" t="e">
        <f t="shared" si="12"/>
        <v>#DIV/0!</v>
      </c>
      <c r="AH82" s="501" t="e">
        <f t="shared" si="13"/>
        <v>#DIV/0!</v>
      </c>
      <c r="AI82" s="32"/>
      <c r="AJ82" s="36"/>
      <c r="AN82" s="36"/>
      <c r="AO82" s="15"/>
      <c r="AP82" s="26"/>
      <c r="AR82" s="116"/>
      <c r="AS82" s="36"/>
      <c r="AV82" s="501" t="e">
        <f t="shared" si="14"/>
        <v>#DIV/0!</v>
      </c>
      <c r="AY82" s="501" t="e">
        <f t="shared" si="15"/>
        <v>#DIV/0!</v>
      </c>
      <c r="AZ82" s="32"/>
      <c r="BA82" s="36"/>
      <c r="BE82" s="36"/>
      <c r="BF82" s="15"/>
      <c r="BG82" s="26"/>
      <c r="BI82" s="116"/>
      <c r="BJ82" s="36"/>
      <c r="BM82" s="501" t="e">
        <f t="shared" si="16"/>
        <v>#DIV/0!</v>
      </c>
      <c r="BP82" s="501" t="e">
        <f t="shared" si="17"/>
        <v>#DIV/0!</v>
      </c>
    </row>
    <row r="83" spans="1:68" ht="15" customHeight="1" x14ac:dyDescent="0.25">
      <c r="B83" s="36"/>
      <c r="F83" s="36"/>
      <c r="G83" s="15"/>
      <c r="H83" s="119"/>
      <c r="J83" s="116"/>
      <c r="K83" s="36"/>
      <c r="S83" s="36"/>
      <c r="W83" s="36"/>
      <c r="X83" s="15"/>
      <c r="Y83" s="119"/>
      <c r="AA83" s="116"/>
      <c r="AB83" s="36"/>
      <c r="AE83" s="501" t="e">
        <f t="shared" si="12"/>
        <v>#DIV/0!</v>
      </c>
      <c r="AH83" s="501" t="e">
        <f t="shared" si="13"/>
        <v>#DIV/0!</v>
      </c>
      <c r="AJ83" s="36"/>
      <c r="AN83" s="36"/>
      <c r="AO83" s="15"/>
      <c r="AP83" s="119"/>
      <c r="AR83" s="116"/>
      <c r="AS83" s="36"/>
      <c r="AV83" s="501" t="e">
        <f t="shared" si="14"/>
        <v>#DIV/0!</v>
      </c>
      <c r="AY83" s="501" t="e">
        <f t="shared" si="15"/>
        <v>#DIV/0!</v>
      </c>
      <c r="BA83" s="36"/>
      <c r="BE83" s="36"/>
      <c r="BF83" s="15"/>
      <c r="BG83" s="119"/>
      <c r="BI83" s="116"/>
      <c r="BJ83" s="36"/>
      <c r="BM83" s="501" t="e">
        <f t="shared" si="16"/>
        <v>#DIV/0!</v>
      </c>
      <c r="BP83" s="501" t="e">
        <f t="shared" si="17"/>
        <v>#DIV/0!</v>
      </c>
    </row>
    <row r="84" spans="1:68" ht="15" customHeight="1" x14ac:dyDescent="0.25">
      <c r="A84" s="32"/>
      <c r="B84" s="36"/>
      <c r="F84" s="36"/>
      <c r="G84" s="15"/>
      <c r="H84" s="119"/>
      <c r="J84" s="116"/>
      <c r="K84" s="36"/>
      <c r="R84" s="32"/>
      <c r="S84" s="36"/>
      <c r="W84" s="36"/>
      <c r="X84" s="15"/>
      <c r="Y84" s="119"/>
      <c r="AA84" s="116"/>
      <c r="AB84" s="36"/>
      <c r="AE84" s="501" t="e">
        <f t="shared" si="12"/>
        <v>#DIV/0!</v>
      </c>
      <c r="AH84" s="501" t="e">
        <f t="shared" si="13"/>
        <v>#DIV/0!</v>
      </c>
      <c r="AI84" s="32"/>
      <c r="AJ84" s="36"/>
      <c r="AN84" s="36"/>
      <c r="AO84" s="15"/>
      <c r="AP84" s="119"/>
      <c r="AR84" s="116"/>
      <c r="AS84" s="36"/>
      <c r="AV84" s="501" t="e">
        <f t="shared" si="14"/>
        <v>#DIV/0!</v>
      </c>
      <c r="AY84" s="501" t="e">
        <f t="shared" si="15"/>
        <v>#DIV/0!</v>
      </c>
      <c r="AZ84" s="32"/>
      <c r="BA84" s="36"/>
      <c r="BE84" s="36"/>
      <c r="BF84" s="15"/>
      <c r="BG84" s="119"/>
      <c r="BI84" s="116"/>
      <c r="BJ84" s="36"/>
      <c r="BM84" s="501" t="e">
        <f t="shared" si="16"/>
        <v>#DIV/0!</v>
      </c>
      <c r="BP84" s="501" t="e">
        <f t="shared" si="17"/>
        <v>#DIV/0!</v>
      </c>
    </row>
    <row r="85" spans="1:68" ht="15" customHeight="1" x14ac:dyDescent="0.25">
      <c r="A85" s="32"/>
      <c r="B85" s="12"/>
      <c r="C85" s="12"/>
      <c r="D85" s="12"/>
      <c r="E85" s="12"/>
      <c r="F85" s="12"/>
      <c r="G85" s="12"/>
      <c r="H85" s="12"/>
      <c r="I85" s="12"/>
      <c r="J85" s="12"/>
      <c r="K85" s="36"/>
      <c r="R85" s="32"/>
      <c r="S85" s="36"/>
      <c r="W85" s="36"/>
      <c r="X85" s="15"/>
      <c r="Y85" s="119"/>
      <c r="AA85" s="116"/>
      <c r="AB85" s="36"/>
      <c r="AE85" s="501" t="e">
        <f t="shared" si="12"/>
        <v>#DIV/0!</v>
      </c>
      <c r="AH85" s="501" t="e">
        <f t="shared" si="13"/>
        <v>#DIV/0!</v>
      </c>
      <c r="AI85" s="32"/>
      <c r="AJ85" s="36"/>
      <c r="AN85" s="36"/>
      <c r="AO85" s="15"/>
      <c r="AP85" s="119"/>
      <c r="AR85" s="116"/>
      <c r="AS85" s="36"/>
      <c r="AV85" s="501" t="e">
        <f t="shared" si="14"/>
        <v>#DIV/0!</v>
      </c>
      <c r="AY85" s="501" t="e">
        <f t="shared" si="15"/>
        <v>#DIV/0!</v>
      </c>
      <c r="AZ85" s="32"/>
      <c r="BA85" s="36"/>
      <c r="BE85" s="36"/>
      <c r="BF85" s="15"/>
      <c r="BG85" s="119"/>
      <c r="BI85" s="116"/>
      <c r="BJ85" s="36"/>
      <c r="BM85" s="501" t="e">
        <f t="shared" si="16"/>
        <v>#DIV/0!</v>
      </c>
      <c r="BP85" s="501" t="e">
        <f t="shared" si="17"/>
        <v>#DIV/0!</v>
      </c>
    </row>
    <row r="86" spans="1:68" ht="15" customHeight="1" x14ac:dyDescent="0.25">
      <c r="A86" s="32"/>
      <c r="K86" s="140"/>
      <c r="R86" s="32"/>
      <c r="S86" s="36"/>
      <c r="W86" s="36"/>
      <c r="X86" s="15"/>
      <c r="Y86" s="119"/>
      <c r="AA86" s="116"/>
      <c r="AB86" s="140"/>
      <c r="AE86" s="501" t="e">
        <f t="shared" si="12"/>
        <v>#DIV/0!</v>
      </c>
      <c r="AH86" s="501" t="e">
        <f t="shared" si="13"/>
        <v>#DIV/0!</v>
      </c>
      <c r="AI86" s="32"/>
      <c r="AJ86" s="36"/>
      <c r="AN86" s="36"/>
      <c r="AO86" s="15"/>
      <c r="AP86" s="119"/>
      <c r="AR86" s="116"/>
      <c r="AS86" s="140"/>
      <c r="AV86" s="501" t="e">
        <f t="shared" si="14"/>
        <v>#DIV/0!</v>
      </c>
      <c r="AY86" s="501" t="e">
        <f t="shared" si="15"/>
        <v>#DIV/0!</v>
      </c>
      <c r="AZ86" s="32"/>
      <c r="BA86" s="36"/>
      <c r="BE86" s="36"/>
      <c r="BF86" s="15"/>
      <c r="BG86" s="119"/>
      <c r="BI86" s="116"/>
      <c r="BJ86" s="140"/>
      <c r="BM86" s="501" t="e">
        <f t="shared" si="16"/>
        <v>#DIV/0!</v>
      </c>
      <c r="BP86" s="501" t="e">
        <f t="shared" si="17"/>
        <v>#DIV/0!</v>
      </c>
    </row>
    <row r="87" spans="1:68" ht="15" customHeight="1" x14ac:dyDescent="0.25">
      <c r="K87" s="140"/>
      <c r="S87" s="36"/>
      <c r="W87" s="36"/>
      <c r="X87" s="15"/>
      <c r="Y87" s="119"/>
      <c r="AA87" s="116"/>
      <c r="AB87" s="140"/>
      <c r="AE87" s="501" t="e">
        <f t="shared" si="12"/>
        <v>#DIV/0!</v>
      </c>
      <c r="AH87" s="501" t="e">
        <f t="shared" si="13"/>
        <v>#DIV/0!</v>
      </c>
      <c r="AJ87" s="36"/>
      <c r="AN87" s="36"/>
      <c r="AO87" s="15"/>
      <c r="AP87" s="119"/>
      <c r="AR87" s="116"/>
      <c r="AS87" s="140"/>
      <c r="AV87" s="501" t="e">
        <f t="shared" si="14"/>
        <v>#DIV/0!</v>
      </c>
      <c r="AY87" s="501" t="e">
        <f t="shared" si="15"/>
        <v>#DIV/0!</v>
      </c>
      <c r="BA87" s="36"/>
      <c r="BE87" s="36"/>
      <c r="BF87" s="15"/>
      <c r="BG87" s="119"/>
      <c r="BI87" s="116"/>
      <c r="BJ87" s="140"/>
      <c r="BM87" s="501" t="e">
        <f t="shared" si="16"/>
        <v>#DIV/0!</v>
      </c>
      <c r="BP87" s="501" t="e">
        <f t="shared" si="17"/>
        <v>#DIV/0!</v>
      </c>
    </row>
    <row r="88" spans="1:68" ht="15" customHeight="1" x14ac:dyDescent="0.25">
      <c r="K88" s="140"/>
      <c r="S88" s="12"/>
      <c r="T88" s="12"/>
      <c r="U88" s="12"/>
      <c r="V88" s="12"/>
      <c r="W88" s="12"/>
      <c r="X88" s="12"/>
      <c r="Y88" s="12"/>
      <c r="Z88" s="12"/>
      <c r="AA88" s="12"/>
      <c r="AB88" s="140"/>
      <c r="AE88" s="501" t="e">
        <f t="shared" si="12"/>
        <v>#DIV/0!</v>
      </c>
      <c r="AH88" s="501" t="e">
        <f t="shared" si="13"/>
        <v>#DIV/0!</v>
      </c>
      <c r="AJ88" s="12"/>
      <c r="AK88" s="12"/>
      <c r="AL88" s="12"/>
      <c r="AM88" s="12"/>
      <c r="AN88" s="12"/>
      <c r="AO88" s="12"/>
      <c r="AP88" s="12"/>
      <c r="AQ88" s="12"/>
      <c r="AR88" s="12"/>
      <c r="AS88" s="140"/>
      <c r="AV88" s="501" t="e">
        <f t="shared" si="14"/>
        <v>#DIV/0!</v>
      </c>
      <c r="AY88" s="501" t="e">
        <f t="shared" si="15"/>
        <v>#DIV/0!</v>
      </c>
      <c r="BA88" s="12"/>
      <c r="BB88" s="12"/>
      <c r="BC88" s="12"/>
      <c r="BD88" s="12"/>
      <c r="BE88" s="12"/>
      <c r="BF88" s="12"/>
      <c r="BG88" s="12"/>
      <c r="BH88" s="12"/>
      <c r="BI88" s="12"/>
      <c r="BJ88" s="140"/>
      <c r="BM88" s="501" t="e">
        <f t="shared" si="16"/>
        <v>#DIV/0!</v>
      </c>
      <c r="BP88" s="501" t="e">
        <f t="shared" si="17"/>
        <v>#DIV/0!</v>
      </c>
    </row>
    <row r="89" spans="1:68" ht="15" customHeight="1" x14ac:dyDescent="0.25">
      <c r="AE89" s="501" t="e">
        <f t="shared" si="12"/>
        <v>#DIV/0!</v>
      </c>
      <c r="AH89" s="501" t="e">
        <f t="shared" si="13"/>
        <v>#DIV/0!</v>
      </c>
      <c r="AV89" s="501" t="e">
        <f t="shared" si="14"/>
        <v>#DIV/0!</v>
      </c>
      <c r="AY89" s="501" t="e">
        <f t="shared" si="15"/>
        <v>#DIV/0!</v>
      </c>
      <c r="BM89" s="501" t="e">
        <f t="shared" si="16"/>
        <v>#DIV/0!</v>
      </c>
      <c r="BP89" s="501" t="e">
        <f t="shared" si="17"/>
        <v>#DIV/0!</v>
      </c>
    </row>
    <row r="90" spans="1:68" ht="15" customHeight="1" x14ac:dyDescent="0.25">
      <c r="AE90" s="501" t="e">
        <f t="shared" si="12"/>
        <v>#DIV/0!</v>
      </c>
      <c r="AH90" s="501" t="e">
        <f t="shared" si="13"/>
        <v>#DIV/0!</v>
      </c>
      <c r="AV90" s="501" t="e">
        <f t="shared" si="14"/>
        <v>#DIV/0!</v>
      </c>
      <c r="AY90" s="501" t="e">
        <f t="shared" si="15"/>
        <v>#DIV/0!</v>
      </c>
      <c r="BM90" s="501" t="e">
        <f t="shared" si="16"/>
        <v>#DIV/0!</v>
      </c>
      <c r="BP90" s="501" t="e">
        <f t="shared" si="17"/>
        <v>#DIV/0!</v>
      </c>
    </row>
    <row r="91" spans="1:68" ht="15" customHeight="1" x14ac:dyDescent="0.25">
      <c r="AE91" s="501" t="e">
        <f t="shared" si="12"/>
        <v>#DIV/0!</v>
      </c>
      <c r="AH91" s="501" t="e">
        <f t="shared" si="13"/>
        <v>#DIV/0!</v>
      </c>
      <c r="AV91" s="501" t="e">
        <f t="shared" si="14"/>
        <v>#DIV/0!</v>
      </c>
      <c r="AY91" s="501" t="e">
        <f t="shared" si="15"/>
        <v>#DIV/0!</v>
      </c>
      <c r="BM91" s="501" t="e">
        <f t="shared" si="16"/>
        <v>#DIV/0!</v>
      </c>
      <c r="BP91" s="501" t="e">
        <f t="shared" si="17"/>
        <v>#DIV/0!</v>
      </c>
    </row>
    <row r="92" spans="1:68" ht="15" customHeight="1" x14ac:dyDescent="0.25">
      <c r="K92" s="140"/>
      <c r="AB92" s="140"/>
      <c r="AE92" s="501" t="e">
        <f t="shared" si="12"/>
        <v>#DIV/0!</v>
      </c>
      <c r="AH92" s="501" t="e">
        <f t="shared" si="13"/>
        <v>#DIV/0!</v>
      </c>
      <c r="AS92" s="140"/>
      <c r="AV92" s="501" t="e">
        <f t="shared" si="14"/>
        <v>#DIV/0!</v>
      </c>
      <c r="AY92" s="501" t="e">
        <f t="shared" si="15"/>
        <v>#DIV/0!</v>
      </c>
      <c r="BJ92" s="140"/>
      <c r="BM92" s="501" t="e">
        <f t="shared" si="16"/>
        <v>#DIV/0!</v>
      </c>
      <c r="BP92" s="501" t="e">
        <f t="shared" si="17"/>
        <v>#DIV/0!</v>
      </c>
    </row>
    <row r="93" spans="1:68" ht="15" customHeight="1" x14ac:dyDescent="0.25">
      <c r="K93" s="140"/>
      <c r="AB93" s="140"/>
      <c r="AE93" s="501" t="e">
        <f t="shared" si="12"/>
        <v>#DIV/0!</v>
      </c>
      <c r="AH93" s="501" t="e">
        <f t="shared" si="13"/>
        <v>#DIV/0!</v>
      </c>
      <c r="AS93" s="140"/>
      <c r="AV93" s="501" t="e">
        <f t="shared" si="14"/>
        <v>#DIV/0!</v>
      </c>
      <c r="AY93" s="501" t="e">
        <f t="shared" si="15"/>
        <v>#DIV/0!</v>
      </c>
      <c r="BJ93" s="140"/>
      <c r="BM93" s="501" t="e">
        <f t="shared" si="16"/>
        <v>#DIV/0!</v>
      </c>
      <c r="BP93" s="501" t="e">
        <f t="shared" si="17"/>
        <v>#DIV/0!</v>
      </c>
    </row>
    <row r="94" spans="1:68" ht="15" customHeight="1" x14ac:dyDescent="0.25">
      <c r="K94" s="140"/>
      <c r="AB94" s="140"/>
      <c r="AE94" s="501" t="e">
        <f t="shared" si="12"/>
        <v>#DIV/0!</v>
      </c>
      <c r="AH94" s="501" t="e">
        <f t="shared" si="13"/>
        <v>#DIV/0!</v>
      </c>
      <c r="AS94" s="140"/>
      <c r="AV94" s="501" t="e">
        <f t="shared" si="14"/>
        <v>#DIV/0!</v>
      </c>
      <c r="AY94" s="501" t="e">
        <f t="shared" si="15"/>
        <v>#DIV/0!</v>
      </c>
      <c r="BJ94" s="140"/>
      <c r="BM94" s="501" t="e">
        <f t="shared" si="16"/>
        <v>#DIV/0!</v>
      </c>
      <c r="BP94" s="501" t="e">
        <f t="shared" si="17"/>
        <v>#DIV/0!</v>
      </c>
    </row>
    <row r="95" spans="1:68" ht="15" customHeight="1" x14ac:dyDescent="0.25">
      <c r="K95" s="140"/>
      <c r="AB95" s="140"/>
      <c r="AE95" s="501" t="e">
        <f t="shared" si="12"/>
        <v>#DIV/0!</v>
      </c>
      <c r="AH95" s="501" t="e">
        <f t="shared" si="13"/>
        <v>#DIV/0!</v>
      </c>
      <c r="AS95" s="140"/>
      <c r="AV95" s="501" t="e">
        <f t="shared" si="14"/>
        <v>#DIV/0!</v>
      </c>
      <c r="AY95" s="501" t="e">
        <f t="shared" si="15"/>
        <v>#DIV/0!</v>
      </c>
      <c r="BJ95" s="140"/>
      <c r="BM95" s="501" t="e">
        <f t="shared" si="16"/>
        <v>#DIV/0!</v>
      </c>
      <c r="BP95" s="501" t="e">
        <f t="shared" si="17"/>
        <v>#DIV/0!</v>
      </c>
    </row>
    <row r="96" spans="1:68" ht="15" customHeight="1" x14ac:dyDescent="0.25">
      <c r="K96" s="36"/>
      <c r="AB96" s="36"/>
      <c r="AE96" s="501" t="e">
        <f t="shared" si="12"/>
        <v>#DIV/0!</v>
      </c>
      <c r="AH96" s="501" t="e">
        <f t="shared" si="13"/>
        <v>#DIV/0!</v>
      </c>
      <c r="AS96" s="36"/>
      <c r="AV96" s="501" t="e">
        <f t="shared" si="14"/>
        <v>#DIV/0!</v>
      </c>
      <c r="AY96" s="501" t="e">
        <f t="shared" si="15"/>
        <v>#DIV/0!</v>
      </c>
      <c r="BJ96" s="36"/>
      <c r="BM96" s="501" t="e">
        <f t="shared" si="16"/>
        <v>#DIV/0!</v>
      </c>
      <c r="BP96" s="501" t="e">
        <f t="shared" si="17"/>
        <v>#DIV/0!</v>
      </c>
    </row>
    <row r="97" spans="11:68" ht="15" customHeight="1" x14ac:dyDescent="0.25">
      <c r="K97" s="36"/>
      <c r="AB97" s="36"/>
      <c r="AE97" s="501" t="e">
        <f t="shared" si="12"/>
        <v>#DIV/0!</v>
      </c>
      <c r="AH97" s="501" t="e">
        <f t="shared" si="13"/>
        <v>#DIV/0!</v>
      </c>
      <c r="AS97" s="36"/>
      <c r="AV97" s="501" t="e">
        <f t="shared" si="14"/>
        <v>#DIV/0!</v>
      </c>
      <c r="AY97" s="501" t="e">
        <f t="shared" si="15"/>
        <v>#DIV/0!</v>
      </c>
      <c r="BJ97" s="36"/>
      <c r="BM97" s="501" t="e">
        <f t="shared" si="16"/>
        <v>#DIV/0!</v>
      </c>
      <c r="BP97" s="501" t="e">
        <f t="shared" si="17"/>
        <v>#DIV/0!</v>
      </c>
    </row>
    <row r="98" spans="11:68" ht="15" customHeight="1" x14ac:dyDescent="0.25">
      <c r="K98" s="36"/>
      <c r="AB98" s="36"/>
      <c r="AE98" s="501" t="e">
        <f t="shared" si="12"/>
        <v>#DIV/0!</v>
      </c>
      <c r="AH98" s="501" t="e">
        <f t="shared" si="13"/>
        <v>#DIV/0!</v>
      </c>
      <c r="AS98" s="36"/>
      <c r="AV98" s="501" t="e">
        <f t="shared" si="14"/>
        <v>#DIV/0!</v>
      </c>
      <c r="AY98" s="501" t="e">
        <f t="shared" si="15"/>
        <v>#DIV/0!</v>
      </c>
      <c r="BJ98" s="36"/>
      <c r="BM98" s="501" t="e">
        <f t="shared" si="16"/>
        <v>#DIV/0!</v>
      </c>
      <c r="BP98" s="501" t="e">
        <f t="shared" si="17"/>
        <v>#DIV/0!</v>
      </c>
    </row>
    <row r="99" spans="11:68" ht="15" customHeight="1" x14ac:dyDescent="0.25">
      <c r="K99" s="36"/>
      <c r="AB99" s="36"/>
      <c r="AE99" s="501" t="e">
        <f t="shared" si="12"/>
        <v>#DIV/0!</v>
      </c>
      <c r="AH99" s="501" t="e">
        <f t="shared" si="13"/>
        <v>#DIV/0!</v>
      </c>
      <c r="AS99" s="36"/>
      <c r="AV99" s="501" t="e">
        <f t="shared" si="14"/>
        <v>#DIV/0!</v>
      </c>
      <c r="AY99" s="501" t="e">
        <f t="shared" si="15"/>
        <v>#DIV/0!</v>
      </c>
      <c r="BJ99" s="36"/>
      <c r="BM99" s="501" t="e">
        <f t="shared" si="16"/>
        <v>#DIV/0!</v>
      </c>
      <c r="BP99" s="501" t="e">
        <f t="shared" si="17"/>
        <v>#DIV/0!</v>
      </c>
    </row>
    <row r="100" spans="11:68" ht="15" customHeight="1" x14ac:dyDescent="0.25">
      <c r="K100" s="36"/>
      <c r="AB100" s="36"/>
      <c r="AE100" s="501" t="e">
        <f t="shared" si="12"/>
        <v>#DIV/0!</v>
      </c>
      <c r="AH100" s="501" t="e">
        <f t="shared" si="13"/>
        <v>#DIV/0!</v>
      </c>
      <c r="AS100" s="36"/>
      <c r="AV100" s="501" t="e">
        <f t="shared" si="14"/>
        <v>#DIV/0!</v>
      </c>
      <c r="AY100" s="501" t="e">
        <f t="shared" si="15"/>
        <v>#DIV/0!</v>
      </c>
      <c r="BJ100" s="36"/>
      <c r="BM100" s="501" t="e">
        <f t="shared" si="16"/>
        <v>#DIV/0!</v>
      </c>
      <c r="BP100" s="501" t="e">
        <f t="shared" si="17"/>
        <v>#DIV/0!</v>
      </c>
    </row>
    <row r="101" spans="11:68" ht="15" customHeight="1" x14ac:dyDescent="0.25">
      <c r="K101" s="36"/>
      <c r="AB101" s="36"/>
      <c r="AE101" s="501" t="e">
        <f t="shared" si="12"/>
        <v>#DIV/0!</v>
      </c>
      <c r="AH101" s="501" t="e">
        <f t="shared" si="13"/>
        <v>#DIV/0!</v>
      </c>
      <c r="AS101" s="36"/>
      <c r="AV101" s="501" t="e">
        <f t="shared" si="14"/>
        <v>#DIV/0!</v>
      </c>
      <c r="AY101" s="501" t="e">
        <f t="shared" si="15"/>
        <v>#DIV/0!</v>
      </c>
      <c r="BJ101" s="36"/>
      <c r="BM101" s="501" t="e">
        <f t="shared" si="16"/>
        <v>#DIV/0!</v>
      </c>
      <c r="BP101" s="501" t="e">
        <f t="shared" si="17"/>
        <v>#DIV/0!</v>
      </c>
    </row>
    <row r="102" spans="11:68" ht="15" customHeight="1" x14ac:dyDescent="0.25">
      <c r="K102" s="36"/>
      <c r="AB102" s="36"/>
      <c r="AE102" s="501" t="e">
        <f t="shared" si="12"/>
        <v>#DIV/0!</v>
      </c>
      <c r="AH102" s="501" t="e">
        <f t="shared" si="13"/>
        <v>#DIV/0!</v>
      </c>
      <c r="AS102" s="36"/>
      <c r="AV102" s="501" t="e">
        <f t="shared" si="14"/>
        <v>#DIV/0!</v>
      </c>
      <c r="AY102" s="501" t="e">
        <f t="shared" si="15"/>
        <v>#DIV/0!</v>
      </c>
      <c r="BJ102" s="36"/>
      <c r="BM102" s="501" t="e">
        <f t="shared" si="16"/>
        <v>#DIV/0!</v>
      </c>
      <c r="BP102" s="501" t="e">
        <f t="shared" si="17"/>
        <v>#DIV/0!</v>
      </c>
    </row>
    <row r="103" spans="11:68" ht="15" customHeight="1" x14ac:dyDescent="0.25">
      <c r="K103" s="36"/>
      <c r="AB103" s="36"/>
      <c r="AE103" s="501" t="e">
        <f t="shared" si="12"/>
        <v>#DIV/0!</v>
      </c>
      <c r="AH103" s="501" t="e">
        <f t="shared" si="13"/>
        <v>#DIV/0!</v>
      </c>
      <c r="AS103" s="36"/>
      <c r="AV103" s="501" t="e">
        <f t="shared" si="14"/>
        <v>#DIV/0!</v>
      </c>
      <c r="AY103" s="501" t="e">
        <f t="shared" si="15"/>
        <v>#DIV/0!</v>
      </c>
      <c r="BJ103" s="36"/>
      <c r="BM103" s="501" t="e">
        <f t="shared" si="16"/>
        <v>#DIV/0!</v>
      </c>
      <c r="BP103" s="501" t="e">
        <f t="shared" si="17"/>
        <v>#DIV/0!</v>
      </c>
    </row>
    <row r="104" spans="11:68" ht="15" customHeight="1" x14ac:dyDescent="0.25">
      <c r="K104" s="140"/>
      <c r="AB104" s="140"/>
      <c r="AE104" s="501" t="e">
        <f t="shared" si="12"/>
        <v>#DIV/0!</v>
      </c>
      <c r="AH104" s="501" t="e">
        <f t="shared" si="13"/>
        <v>#DIV/0!</v>
      </c>
      <c r="AS104" s="140"/>
      <c r="AV104" s="501" t="e">
        <f t="shared" si="14"/>
        <v>#DIV/0!</v>
      </c>
      <c r="AY104" s="501" t="e">
        <f t="shared" si="15"/>
        <v>#DIV/0!</v>
      </c>
      <c r="BJ104" s="140"/>
      <c r="BM104" s="501" t="e">
        <f t="shared" si="16"/>
        <v>#DIV/0!</v>
      </c>
      <c r="BP104" s="501" t="e">
        <f t="shared" si="17"/>
        <v>#DIV/0!</v>
      </c>
    </row>
    <row r="105" spans="11:68" ht="15" customHeight="1" x14ac:dyDescent="0.25">
      <c r="K105" s="140"/>
      <c r="AB105" s="140"/>
      <c r="AE105" s="501" t="e">
        <f t="shared" si="12"/>
        <v>#DIV/0!</v>
      </c>
      <c r="AH105" s="501" t="e">
        <f t="shared" si="13"/>
        <v>#DIV/0!</v>
      </c>
      <c r="AS105" s="140"/>
      <c r="AV105" s="501" t="e">
        <f t="shared" si="14"/>
        <v>#DIV/0!</v>
      </c>
      <c r="AY105" s="501" t="e">
        <f t="shared" si="15"/>
        <v>#DIV/0!</v>
      </c>
      <c r="BJ105" s="140"/>
      <c r="BM105" s="501" t="e">
        <f t="shared" si="16"/>
        <v>#DIV/0!</v>
      </c>
      <c r="BP105" s="501" t="e">
        <f t="shared" si="17"/>
        <v>#DIV/0!</v>
      </c>
    </row>
    <row r="106" spans="11:68" ht="15" customHeight="1" x14ac:dyDescent="0.25">
      <c r="AE106" s="501" t="e">
        <f t="shared" si="12"/>
        <v>#DIV/0!</v>
      </c>
      <c r="AH106" s="501" t="e">
        <f t="shared" si="13"/>
        <v>#DIV/0!</v>
      </c>
      <c r="AV106" s="501" t="e">
        <f t="shared" si="14"/>
        <v>#DIV/0!</v>
      </c>
      <c r="AY106" s="501" t="e">
        <f t="shared" si="15"/>
        <v>#DIV/0!</v>
      </c>
      <c r="BM106" s="501" t="e">
        <f t="shared" si="16"/>
        <v>#DIV/0!</v>
      </c>
      <c r="BP106" s="501" t="e">
        <f t="shared" si="17"/>
        <v>#DIV/0!</v>
      </c>
    </row>
    <row r="107" spans="11:68" ht="15" customHeight="1" x14ac:dyDescent="0.25">
      <c r="AE107" s="501" t="e">
        <f t="shared" si="12"/>
        <v>#DIV/0!</v>
      </c>
      <c r="AH107" s="501" t="e">
        <f t="shared" si="13"/>
        <v>#DIV/0!</v>
      </c>
      <c r="AV107" s="501" t="e">
        <f t="shared" si="14"/>
        <v>#DIV/0!</v>
      </c>
      <c r="AY107" s="501" t="e">
        <f t="shared" si="15"/>
        <v>#DIV/0!</v>
      </c>
      <c r="BM107" s="501" t="e">
        <f t="shared" si="16"/>
        <v>#DIV/0!</v>
      </c>
      <c r="BP107" s="501" t="e">
        <f t="shared" si="17"/>
        <v>#DIV/0!</v>
      </c>
    </row>
    <row r="108" spans="11:68" ht="15" customHeight="1" x14ac:dyDescent="0.25">
      <c r="AE108" s="501" t="e">
        <f t="shared" si="12"/>
        <v>#DIV/0!</v>
      </c>
      <c r="AH108" s="501" t="e">
        <f t="shared" si="13"/>
        <v>#DIV/0!</v>
      </c>
      <c r="AV108" s="501" t="e">
        <f t="shared" si="14"/>
        <v>#DIV/0!</v>
      </c>
      <c r="AY108" s="501" t="e">
        <f t="shared" si="15"/>
        <v>#DIV/0!</v>
      </c>
      <c r="BM108" s="501" t="e">
        <f t="shared" si="16"/>
        <v>#DIV/0!</v>
      </c>
      <c r="BP108" s="501" t="e">
        <f t="shared" si="17"/>
        <v>#DIV/0!</v>
      </c>
    </row>
    <row r="109" spans="11:68" ht="15" customHeight="1" x14ac:dyDescent="0.25">
      <c r="AE109" s="501" t="e">
        <f t="shared" si="12"/>
        <v>#DIV/0!</v>
      </c>
      <c r="AH109" s="501" t="e">
        <f t="shared" si="13"/>
        <v>#DIV/0!</v>
      </c>
      <c r="AV109" s="501" t="e">
        <f t="shared" si="14"/>
        <v>#DIV/0!</v>
      </c>
      <c r="AY109" s="501" t="e">
        <f t="shared" si="15"/>
        <v>#DIV/0!</v>
      </c>
      <c r="BM109" s="501" t="e">
        <f t="shared" si="16"/>
        <v>#DIV/0!</v>
      </c>
      <c r="BP109" s="501" t="e">
        <f t="shared" si="17"/>
        <v>#DIV/0!</v>
      </c>
    </row>
    <row r="110" spans="11:68" ht="15" customHeight="1" x14ac:dyDescent="0.25">
      <c r="AE110" s="501" t="e">
        <f t="shared" si="12"/>
        <v>#DIV/0!</v>
      </c>
      <c r="AH110" s="501" t="e">
        <f t="shared" si="13"/>
        <v>#DIV/0!</v>
      </c>
      <c r="AV110" s="501" t="e">
        <f t="shared" si="14"/>
        <v>#DIV/0!</v>
      </c>
      <c r="AY110" s="501" t="e">
        <f t="shared" si="15"/>
        <v>#DIV/0!</v>
      </c>
      <c r="BM110" s="501" t="e">
        <f t="shared" si="16"/>
        <v>#DIV/0!</v>
      </c>
      <c r="BP110" s="501" t="e">
        <f t="shared" si="17"/>
        <v>#DIV/0!</v>
      </c>
    </row>
    <row r="111" spans="11:68" ht="15" customHeight="1" x14ac:dyDescent="0.25">
      <c r="AE111" s="501" t="e">
        <f t="shared" si="12"/>
        <v>#DIV/0!</v>
      </c>
      <c r="AH111" s="501" t="e">
        <f t="shared" si="13"/>
        <v>#DIV/0!</v>
      </c>
      <c r="AV111" s="501" t="e">
        <f t="shared" si="14"/>
        <v>#DIV/0!</v>
      </c>
      <c r="AY111" s="501" t="e">
        <f t="shared" si="15"/>
        <v>#DIV/0!</v>
      </c>
      <c r="BM111" s="501" t="e">
        <f t="shared" si="16"/>
        <v>#DIV/0!</v>
      </c>
      <c r="BP111" s="501" t="e">
        <f t="shared" si="17"/>
        <v>#DIV/0!</v>
      </c>
    </row>
    <row r="112" spans="11:68" ht="15" customHeight="1" x14ac:dyDescent="0.25">
      <c r="AE112" s="501" t="e">
        <f t="shared" si="12"/>
        <v>#DIV/0!</v>
      </c>
      <c r="AH112" s="501" t="e">
        <f t="shared" si="13"/>
        <v>#DIV/0!</v>
      </c>
      <c r="AV112" s="501" t="e">
        <f t="shared" si="14"/>
        <v>#DIV/0!</v>
      </c>
      <c r="AY112" s="501" t="e">
        <f t="shared" si="15"/>
        <v>#DIV/0!</v>
      </c>
      <c r="BM112" s="501" t="e">
        <f t="shared" si="16"/>
        <v>#DIV/0!</v>
      </c>
      <c r="BP112" s="501" t="e">
        <f t="shared" si="17"/>
        <v>#DIV/0!</v>
      </c>
    </row>
    <row r="113" spans="2:68" ht="15" customHeight="1" x14ac:dyDescent="0.25">
      <c r="AE113" s="501" t="e">
        <f t="shared" si="12"/>
        <v>#DIV/0!</v>
      </c>
      <c r="AH113" s="501" t="e">
        <f t="shared" si="13"/>
        <v>#DIV/0!</v>
      </c>
      <c r="AV113" s="501" t="e">
        <f t="shared" si="14"/>
        <v>#DIV/0!</v>
      </c>
      <c r="AY113" s="501" t="e">
        <f t="shared" si="15"/>
        <v>#DIV/0!</v>
      </c>
      <c r="BM113" s="501" t="e">
        <f t="shared" si="16"/>
        <v>#DIV/0!</v>
      </c>
      <c r="BP113" s="501" t="e">
        <f t="shared" si="17"/>
        <v>#DIV/0!</v>
      </c>
    </row>
    <row r="114" spans="2:68" ht="15" customHeight="1" x14ac:dyDescent="0.25">
      <c r="AE114" s="501" t="e">
        <f t="shared" si="12"/>
        <v>#DIV/0!</v>
      </c>
      <c r="AH114" s="501" t="e">
        <f t="shared" si="13"/>
        <v>#DIV/0!</v>
      </c>
      <c r="AV114" s="501" t="e">
        <f t="shared" si="14"/>
        <v>#DIV/0!</v>
      </c>
      <c r="AY114" s="501" t="e">
        <f t="shared" si="15"/>
        <v>#DIV/0!</v>
      </c>
      <c r="BM114" s="501" t="e">
        <f t="shared" si="16"/>
        <v>#DIV/0!</v>
      </c>
      <c r="BP114" s="501" t="e">
        <f t="shared" si="17"/>
        <v>#DIV/0!</v>
      </c>
    </row>
    <row r="115" spans="2:68" ht="15" customHeight="1" x14ac:dyDescent="0.25">
      <c r="AE115" s="501" t="e">
        <f t="shared" si="12"/>
        <v>#DIV/0!</v>
      </c>
      <c r="AH115" s="501" t="e">
        <f t="shared" si="13"/>
        <v>#DIV/0!</v>
      </c>
      <c r="AV115" s="501" t="e">
        <f t="shared" si="14"/>
        <v>#DIV/0!</v>
      </c>
      <c r="AY115" s="501" t="e">
        <f t="shared" si="15"/>
        <v>#DIV/0!</v>
      </c>
      <c r="BM115" s="501" t="e">
        <f t="shared" si="16"/>
        <v>#DIV/0!</v>
      </c>
      <c r="BP115" s="501" t="e">
        <f t="shared" si="17"/>
        <v>#DIV/0!</v>
      </c>
    </row>
    <row r="116" spans="2:68" ht="15" customHeight="1" x14ac:dyDescent="0.25">
      <c r="AE116" s="501" t="e">
        <f t="shared" si="12"/>
        <v>#DIV/0!</v>
      </c>
      <c r="AH116" s="501" t="e">
        <f t="shared" si="13"/>
        <v>#DIV/0!</v>
      </c>
      <c r="AV116" s="501" t="e">
        <f t="shared" si="14"/>
        <v>#DIV/0!</v>
      </c>
      <c r="AY116" s="501" t="e">
        <f t="shared" si="15"/>
        <v>#DIV/0!</v>
      </c>
      <c r="BM116" s="501" t="e">
        <f t="shared" si="16"/>
        <v>#DIV/0!</v>
      </c>
      <c r="BP116" s="501" t="e">
        <f t="shared" si="17"/>
        <v>#DIV/0!</v>
      </c>
    </row>
    <row r="117" spans="2:68" ht="15" customHeight="1" x14ac:dyDescent="0.25">
      <c r="AE117" s="501" t="e">
        <f t="shared" si="12"/>
        <v>#DIV/0!</v>
      </c>
      <c r="AH117" s="501" t="e">
        <f t="shared" si="13"/>
        <v>#DIV/0!</v>
      </c>
      <c r="AV117" s="501" t="e">
        <f t="shared" si="14"/>
        <v>#DIV/0!</v>
      </c>
      <c r="AY117" s="501" t="e">
        <f t="shared" si="15"/>
        <v>#DIV/0!</v>
      </c>
      <c r="BM117" s="501" t="e">
        <f t="shared" si="16"/>
        <v>#DIV/0!</v>
      </c>
      <c r="BP117" s="501" t="e">
        <f t="shared" si="17"/>
        <v>#DIV/0!</v>
      </c>
    </row>
    <row r="118" spans="2:68" ht="15" customHeight="1" x14ac:dyDescent="0.25">
      <c r="AE118" s="501" t="e">
        <f t="shared" si="12"/>
        <v>#DIV/0!</v>
      </c>
      <c r="AH118" s="501" t="e">
        <f t="shared" si="13"/>
        <v>#DIV/0!</v>
      </c>
      <c r="AV118" s="501" t="e">
        <f t="shared" si="14"/>
        <v>#DIV/0!</v>
      </c>
      <c r="AY118" s="501" t="e">
        <f t="shared" si="15"/>
        <v>#DIV/0!</v>
      </c>
      <c r="BM118" s="501" t="e">
        <f t="shared" si="16"/>
        <v>#DIV/0!</v>
      </c>
      <c r="BP118" s="501" t="e">
        <f t="shared" si="17"/>
        <v>#DIV/0!</v>
      </c>
    </row>
    <row r="119" spans="2:68" ht="15" customHeight="1" x14ac:dyDescent="0.25">
      <c r="AE119" s="501" t="e">
        <f t="shared" si="12"/>
        <v>#DIV/0!</v>
      </c>
      <c r="AH119" s="501" t="e">
        <f t="shared" si="13"/>
        <v>#DIV/0!</v>
      </c>
      <c r="AV119" s="501" t="e">
        <f t="shared" si="14"/>
        <v>#DIV/0!</v>
      </c>
      <c r="AY119" s="501" t="e">
        <f t="shared" si="15"/>
        <v>#DIV/0!</v>
      </c>
      <c r="BM119" s="501" t="e">
        <f t="shared" si="16"/>
        <v>#DIV/0!</v>
      </c>
      <c r="BP119" s="501" t="e">
        <f t="shared" si="17"/>
        <v>#DIV/0!</v>
      </c>
    </row>
    <row r="120" spans="2:68" ht="15" customHeight="1" x14ac:dyDescent="0.25">
      <c r="AE120" s="501" t="e">
        <f t="shared" si="12"/>
        <v>#DIV/0!</v>
      </c>
      <c r="AH120" s="501" t="e">
        <f t="shared" si="13"/>
        <v>#DIV/0!</v>
      </c>
      <c r="AV120" s="501" t="e">
        <f t="shared" si="14"/>
        <v>#DIV/0!</v>
      </c>
      <c r="AY120" s="501" t="e">
        <f t="shared" si="15"/>
        <v>#DIV/0!</v>
      </c>
      <c r="BM120" s="501" t="e">
        <f t="shared" si="16"/>
        <v>#DIV/0!</v>
      </c>
      <c r="BP120" s="501" t="e">
        <f t="shared" si="17"/>
        <v>#DIV/0!</v>
      </c>
    </row>
    <row r="121" spans="2:68" ht="15" customHeight="1" x14ac:dyDescent="0.25">
      <c r="AE121" s="501" t="e">
        <f t="shared" si="12"/>
        <v>#DIV/0!</v>
      </c>
      <c r="AH121" s="501" t="e">
        <f t="shared" si="13"/>
        <v>#DIV/0!</v>
      </c>
      <c r="AV121" s="501" t="e">
        <f t="shared" si="14"/>
        <v>#DIV/0!</v>
      </c>
      <c r="AY121" s="501" t="e">
        <f t="shared" si="15"/>
        <v>#DIV/0!</v>
      </c>
      <c r="BM121" s="501" t="e">
        <f t="shared" si="16"/>
        <v>#DIV/0!</v>
      </c>
      <c r="BP121" s="501" t="e">
        <f t="shared" si="17"/>
        <v>#DIV/0!</v>
      </c>
    </row>
    <row r="122" spans="2:68" ht="15" customHeight="1" x14ac:dyDescent="0.25">
      <c r="B122" s="11"/>
      <c r="C122" s="11"/>
      <c r="D122" s="25"/>
      <c r="E122" s="15"/>
      <c r="F122" s="121"/>
      <c r="G122" s="25"/>
      <c r="H122" s="15"/>
      <c r="I122" s="119"/>
      <c r="J122" s="25"/>
      <c r="AE122" s="501" t="e">
        <f t="shared" si="12"/>
        <v>#DIV/0!</v>
      </c>
      <c r="AH122" s="501" t="e">
        <f t="shared" si="13"/>
        <v>#DIV/0!</v>
      </c>
      <c r="AV122" s="501" t="e">
        <f t="shared" si="14"/>
        <v>#DIV/0!</v>
      </c>
      <c r="AY122" s="501" t="e">
        <f t="shared" si="15"/>
        <v>#DIV/0!</v>
      </c>
      <c r="BM122" s="501" t="e">
        <f t="shared" si="16"/>
        <v>#DIV/0!</v>
      </c>
      <c r="BP122" s="501" t="e">
        <f t="shared" si="17"/>
        <v>#DIV/0!</v>
      </c>
    </row>
    <row r="123" spans="2:68" ht="15" customHeight="1" x14ac:dyDescent="0.25">
      <c r="B123" s="11"/>
      <c r="C123" s="11"/>
      <c r="D123" s="25"/>
      <c r="E123" s="15"/>
      <c r="F123" s="121"/>
      <c r="G123" s="25"/>
      <c r="H123" s="15"/>
      <c r="I123" s="119"/>
      <c r="J123" s="25"/>
      <c r="AE123" s="501" t="e">
        <f t="shared" si="12"/>
        <v>#DIV/0!</v>
      </c>
      <c r="AH123" s="501" t="e">
        <f t="shared" si="13"/>
        <v>#DIV/0!</v>
      </c>
      <c r="AV123" s="501" t="e">
        <f t="shared" si="14"/>
        <v>#DIV/0!</v>
      </c>
      <c r="AY123" s="501" t="e">
        <f t="shared" si="15"/>
        <v>#DIV/0!</v>
      </c>
      <c r="BM123" s="501" t="e">
        <f t="shared" si="16"/>
        <v>#DIV/0!</v>
      </c>
      <c r="BP123" s="501" t="e">
        <f t="shared" si="17"/>
        <v>#DIV/0!</v>
      </c>
    </row>
    <row r="124" spans="2:68" ht="15" customHeight="1" x14ac:dyDescent="0.25">
      <c r="B124" s="12"/>
      <c r="C124" s="565"/>
      <c r="D124" s="565"/>
      <c r="E124" s="565"/>
      <c r="F124" s="565"/>
      <c r="G124" s="11"/>
      <c r="H124" s="11"/>
      <c r="I124" s="25"/>
      <c r="J124" s="11"/>
      <c r="AE124" s="501" t="e">
        <f t="shared" si="12"/>
        <v>#DIV/0!</v>
      </c>
      <c r="AH124" s="501" t="e">
        <f t="shared" si="13"/>
        <v>#DIV/0!</v>
      </c>
      <c r="AV124" s="501" t="e">
        <f t="shared" si="14"/>
        <v>#DIV/0!</v>
      </c>
      <c r="AY124" s="501" t="e">
        <f t="shared" si="15"/>
        <v>#DIV/0!</v>
      </c>
      <c r="BM124" s="501" t="e">
        <f t="shared" si="16"/>
        <v>#DIV/0!</v>
      </c>
      <c r="BP124" s="501" t="e">
        <f t="shared" si="17"/>
        <v>#DIV/0!</v>
      </c>
    </row>
    <row r="125" spans="2:68" ht="15" customHeight="1" x14ac:dyDescent="0.25">
      <c r="B125" s="12"/>
      <c r="C125" s="565"/>
      <c r="D125" s="565"/>
      <c r="E125" s="565"/>
      <c r="F125" s="565"/>
      <c r="G125" s="11"/>
      <c r="H125" s="11"/>
      <c r="I125" s="25"/>
      <c r="J125" s="11"/>
      <c r="S125" s="11"/>
      <c r="T125" s="11"/>
      <c r="U125" s="25"/>
      <c r="V125" s="15"/>
      <c r="W125" s="121"/>
      <c r="X125" s="25"/>
      <c r="Y125" s="15"/>
      <c r="Z125" s="119"/>
      <c r="AA125" s="25"/>
      <c r="AE125" s="501" t="e">
        <f t="shared" si="12"/>
        <v>#DIV/0!</v>
      </c>
      <c r="AH125" s="501" t="e">
        <f t="shared" si="13"/>
        <v>#DIV/0!</v>
      </c>
      <c r="AJ125" s="11"/>
      <c r="AK125" s="11"/>
      <c r="AL125" s="25"/>
      <c r="AM125" s="15"/>
      <c r="AN125" s="121"/>
      <c r="AO125" s="25"/>
      <c r="AP125" s="15"/>
      <c r="AQ125" s="119"/>
      <c r="AR125" s="25"/>
      <c r="AV125" s="501" t="e">
        <f t="shared" si="14"/>
        <v>#DIV/0!</v>
      </c>
      <c r="AY125" s="501" t="e">
        <f t="shared" si="15"/>
        <v>#DIV/0!</v>
      </c>
      <c r="BA125" s="11"/>
      <c r="BB125" s="11"/>
      <c r="BC125" s="25"/>
      <c r="BD125" s="15"/>
      <c r="BE125" s="121"/>
      <c r="BF125" s="25"/>
      <c r="BG125" s="15"/>
      <c r="BH125" s="119"/>
      <c r="BI125" s="25"/>
      <c r="BM125" s="501" t="e">
        <f t="shared" si="16"/>
        <v>#DIV/0!</v>
      </c>
      <c r="BP125" s="501" t="e">
        <f t="shared" si="17"/>
        <v>#DIV/0!</v>
      </c>
    </row>
    <row r="126" spans="2:68" ht="15" customHeight="1" x14ac:dyDescent="0.25">
      <c r="B126" s="15"/>
      <c r="C126" s="565"/>
      <c r="D126" s="565"/>
      <c r="E126" s="565"/>
      <c r="F126" s="565"/>
      <c r="G126" s="26"/>
      <c r="H126" s="26"/>
      <c r="I126" s="25"/>
      <c r="J126" s="11"/>
      <c r="S126" s="11"/>
      <c r="T126" s="11"/>
      <c r="U126" s="25"/>
      <c r="V126" s="15"/>
      <c r="W126" s="121"/>
      <c r="X126" s="25"/>
      <c r="Y126" s="15"/>
      <c r="Z126" s="119"/>
      <c r="AA126" s="25"/>
      <c r="AE126" s="501" t="e">
        <f t="shared" si="12"/>
        <v>#DIV/0!</v>
      </c>
      <c r="AH126" s="501" t="e">
        <f t="shared" si="13"/>
        <v>#DIV/0!</v>
      </c>
      <c r="AJ126" s="11"/>
      <c r="AK126" s="11"/>
      <c r="AL126" s="25"/>
      <c r="AM126" s="15"/>
      <c r="AN126" s="121"/>
      <c r="AO126" s="25"/>
      <c r="AP126" s="15"/>
      <c r="AQ126" s="119"/>
      <c r="AR126" s="25"/>
      <c r="AV126" s="501" t="e">
        <f t="shared" si="14"/>
        <v>#DIV/0!</v>
      </c>
      <c r="AY126" s="501" t="e">
        <f t="shared" si="15"/>
        <v>#DIV/0!</v>
      </c>
      <c r="BA126" s="11"/>
      <c r="BB126" s="11"/>
      <c r="BC126" s="25"/>
      <c r="BD126" s="15"/>
      <c r="BE126" s="121"/>
      <c r="BF126" s="25"/>
      <c r="BG126" s="15"/>
      <c r="BH126" s="119"/>
      <c r="BI126" s="25"/>
      <c r="BM126" s="501" t="e">
        <f t="shared" si="16"/>
        <v>#DIV/0!</v>
      </c>
      <c r="BP126" s="501" t="e">
        <f t="shared" si="17"/>
        <v>#DIV/0!</v>
      </c>
    </row>
    <row r="127" spans="2:68" ht="15" customHeight="1" x14ac:dyDescent="0.25">
      <c r="B127" s="112"/>
      <c r="C127" s="565"/>
      <c r="D127" s="565"/>
      <c r="E127" s="565"/>
      <c r="F127" s="565"/>
      <c r="G127" s="26"/>
      <c r="H127" s="26"/>
      <c r="I127" s="25"/>
      <c r="J127" s="11"/>
      <c r="S127" s="12"/>
      <c r="T127" s="565"/>
      <c r="U127" s="565"/>
      <c r="V127" s="565"/>
      <c r="W127" s="565"/>
      <c r="X127" s="11"/>
      <c r="Y127" s="11"/>
      <c r="Z127" s="25"/>
      <c r="AA127" s="11"/>
      <c r="AE127" s="501" t="e">
        <f t="shared" si="12"/>
        <v>#DIV/0!</v>
      </c>
      <c r="AH127" s="501" t="e">
        <f t="shared" si="13"/>
        <v>#DIV/0!</v>
      </c>
      <c r="AJ127" s="12"/>
      <c r="AK127" s="565"/>
      <c r="AL127" s="565"/>
      <c r="AM127" s="565"/>
      <c r="AN127" s="565"/>
      <c r="AO127" s="11"/>
      <c r="AP127" s="11"/>
      <c r="AQ127" s="25"/>
      <c r="AR127" s="11"/>
      <c r="AV127" s="501" t="e">
        <f t="shared" si="14"/>
        <v>#DIV/0!</v>
      </c>
      <c r="AY127" s="501" t="e">
        <f t="shared" si="15"/>
        <v>#DIV/0!</v>
      </c>
      <c r="BA127" s="12"/>
      <c r="BB127" s="565"/>
      <c r="BC127" s="565"/>
      <c r="BD127" s="565"/>
      <c r="BE127" s="565"/>
      <c r="BF127" s="11"/>
      <c r="BG127" s="11"/>
      <c r="BH127" s="25"/>
      <c r="BI127" s="11"/>
      <c r="BM127" s="501" t="e">
        <f t="shared" si="16"/>
        <v>#DIV/0!</v>
      </c>
      <c r="BP127" s="501" t="e">
        <f t="shared" si="17"/>
        <v>#DIV/0!</v>
      </c>
    </row>
    <row r="128" spans="2:68" ht="15" customHeight="1" x14ac:dyDescent="0.25">
      <c r="B128" s="568"/>
      <c r="C128" s="568"/>
      <c r="D128" s="564"/>
      <c r="E128" s="564"/>
      <c r="F128" s="564"/>
      <c r="G128" s="119"/>
      <c r="H128" s="114"/>
      <c r="I128" s="115"/>
      <c r="J128" s="116"/>
      <c r="S128" s="12"/>
      <c r="T128" s="565"/>
      <c r="U128" s="565"/>
      <c r="V128" s="565"/>
      <c r="W128" s="565"/>
      <c r="X128" s="11"/>
      <c r="Y128" s="11"/>
      <c r="Z128" s="25"/>
      <c r="AA128" s="11"/>
      <c r="AE128" s="501" t="e">
        <f t="shared" si="12"/>
        <v>#DIV/0!</v>
      </c>
      <c r="AH128" s="501" t="e">
        <f t="shared" si="13"/>
        <v>#DIV/0!</v>
      </c>
      <c r="AJ128" s="12"/>
      <c r="AK128" s="565"/>
      <c r="AL128" s="565"/>
      <c r="AM128" s="565"/>
      <c r="AN128" s="565"/>
      <c r="AO128" s="11"/>
      <c r="AP128" s="11"/>
      <c r="AQ128" s="25"/>
      <c r="AR128" s="11"/>
      <c r="AV128" s="501" t="e">
        <f t="shared" si="14"/>
        <v>#DIV/0!</v>
      </c>
      <c r="AY128" s="501" t="e">
        <f t="shared" si="15"/>
        <v>#DIV/0!</v>
      </c>
      <c r="BA128" s="12"/>
      <c r="BB128" s="565"/>
      <c r="BC128" s="565"/>
      <c r="BD128" s="565"/>
      <c r="BE128" s="565"/>
      <c r="BF128" s="11"/>
      <c r="BG128" s="11"/>
      <c r="BH128" s="25"/>
      <c r="BI128" s="11"/>
      <c r="BM128" s="501" t="e">
        <f t="shared" si="16"/>
        <v>#DIV/0!</v>
      </c>
      <c r="BP128" s="501" t="e">
        <f t="shared" si="17"/>
        <v>#DIV/0!</v>
      </c>
    </row>
    <row r="129" spans="2:68" ht="15" customHeight="1" x14ac:dyDescent="0.25">
      <c r="B129" s="37"/>
      <c r="C129" s="564"/>
      <c r="D129" s="564"/>
      <c r="E129" s="564"/>
      <c r="F129" s="564"/>
      <c r="G129" s="119"/>
      <c r="H129" s="114"/>
      <c r="I129" s="115"/>
      <c r="J129" s="116"/>
      <c r="S129" s="15"/>
      <c r="T129" s="565"/>
      <c r="U129" s="565"/>
      <c r="V129" s="565"/>
      <c r="W129" s="565"/>
      <c r="X129" s="26"/>
      <c r="Y129" s="26"/>
      <c r="Z129" s="25"/>
      <c r="AA129" s="11"/>
      <c r="AE129" s="501" t="e">
        <f t="shared" si="12"/>
        <v>#DIV/0!</v>
      </c>
      <c r="AH129" s="501" t="e">
        <f t="shared" si="13"/>
        <v>#DIV/0!</v>
      </c>
      <c r="AJ129" s="15"/>
      <c r="AK129" s="565"/>
      <c r="AL129" s="565"/>
      <c r="AM129" s="565"/>
      <c r="AN129" s="565"/>
      <c r="AO129" s="26"/>
      <c r="AP129" s="26"/>
      <c r="AQ129" s="25"/>
      <c r="AR129" s="11"/>
      <c r="AV129" s="501" t="e">
        <f t="shared" si="14"/>
        <v>#DIV/0!</v>
      </c>
      <c r="AY129" s="501" t="e">
        <f t="shared" si="15"/>
        <v>#DIV/0!</v>
      </c>
      <c r="BA129" s="15"/>
      <c r="BB129" s="565"/>
      <c r="BC129" s="565"/>
      <c r="BD129" s="565"/>
      <c r="BE129" s="565"/>
      <c r="BF129" s="26"/>
      <c r="BG129" s="26"/>
      <c r="BH129" s="25"/>
      <c r="BI129" s="11"/>
      <c r="BM129" s="501" t="e">
        <f t="shared" si="16"/>
        <v>#DIV/0!</v>
      </c>
      <c r="BP129" s="501" t="e">
        <f t="shared" si="17"/>
        <v>#DIV/0!</v>
      </c>
    </row>
    <row r="130" spans="2:68" ht="15" customHeight="1" x14ac:dyDescent="0.25">
      <c r="B130" s="37"/>
      <c r="C130" s="564"/>
      <c r="D130" s="564"/>
      <c r="E130" s="564"/>
      <c r="F130" s="564"/>
      <c r="G130" s="119"/>
      <c r="H130" s="114"/>
      <c r="I130" s="115"/>
      <c r="J130" s="116"/>
      <c r="S130" s="112"/>
      <c r="T130" s="565"/>
      <c r="U130" s="565"/>
      <c r="V130" s="565"/>
      <c r="W130" s="565"/>
      <c r="X130" s="26"/>
      <c r="Y130" s="26"/>
      <c r="Z130" s="25"/>
      <c r="AA130" s="11"/>
      <c r="AE130" s="501" t="e">
        <f t="shared" si="12"/>
        <v>#DIV/0!</v>
      </c>
      <c r="AH130" s="501" t="e">
        <f t="shared" si="13"/>
        <v>#DIV/0!</v>
      </c>
      <c r="AJ130" s="112"/>
      <c r="AK130" s="565"/>
      <c r="AL130" s="565"/>
      <c r="AM130" s="565"/>
      <c r="AN130" s="565"/>
      <c r="AO130" s="26"/>
      <c r="AP130" s="26"/>
      <c r="AQ130" s="25"/>
      <c r="AR130" s="11"/>
      <c r="AV130" s="501" t="e">
        <f t="shared" si="14"/>
        <v>#DIV/0!</v>
      </c>
      <c r="AY130" s="501" t="e">
        <f t="shared" si="15"/>
        <v>#DIV/0!</v>
      </c>
      <c r="BA130" s="112"/>
      <c r="BB130" s="565"/>
      <c r="BC130" s="565"/>
      <c r="BD130" s="565"/>
      <c r="BE130" s="565"/>
      <c r="BF130" s="26"/>
      <c r="BG130" s="26"/>
      <c r="BH130" s="25"/>
      <c r="BI130" s="11"/>
      <c r="BM130" s="501" t="e">
        <f t="shared" si="16"/>
        <v>#DIV/0!</v>
      </c>
      <c r="BP130" s="501" t="e">
        <f t="shared" si="17"/>
        <v>#DIV/0!</v>
      </c>
    </row>
    <row r="131" spans="2:68" ht="15" customHeight="1" x14ac:dyDescent="0.25">
      <c r="B131" s="12"/>
      <c r="C131" s="565"/>
      <c r="D131" s="565"/>
      <c r="E131" s="565"/>
      <c r="F131" s="565"/>
      <c r="G131" s="119"/>
      <c r="H131" s="114"/>
      <c r="I131" s="115"/>
      <c r="J131" s="116"/>
      <c r="S131" s="568"/>
      <c r="T131" s="568"/>
      <c r="U131" s="564"/>
      <c r="V131" s="564"/>
      <c r="W131" s="564"/>
      <c r="X131" s="119"/>
      <c r="Y131" s="114"/>
      <c r="Z131" s="115"/>
      <c r="AA131" s="116"/>
      <c r="AE131" s="501" t="e">
        <f t="shared" si="12"/>
        <v>#DIV/0!</v>
      </c>
      <c r="AH131" s="501" t="e">
        <f t="shared" si="13"/>
        <v>#DIV/0!</v>
      </c>
      <c r="AJ131" s="568"/>
      <c r="AK131" s="568"/>
      <c r="AL131" s="564"/>
      <c r="AM131" s="564"/>
      <c r="AN131" s="564"/>
      <c r="AO131" s="119"/>
      <c r="AP131" s="114"/>
      <c r="AQ131" s="115"/>
      <c r="AR131" s="116"/>
      <c r="AV131" s="501" t="e">
        <f t="shared" si="14"/>
        <v>#DIV/0!</v>
      </c>
      <c r="AY131" s="501" t="e">
        <f t="shared" si="15"/>
        <v>#DIV/0!</v>
      </c>
      <c r="BA131" s="568"/>
      <c r="BB131" s="568"/>
      <c r="BC131" s="564"/>
      <c r="BD131" s="564"/>
      <c r="BE131" s="564"/>
      <c r="BF131" s="119"/>
      <c r="BG131" s="114"/>
      <c r="BH131" s="115"/>
      <c r="BI131" s="116"/>
      <c r="BM131" s="501" t="e">
        <f t="shared" si="16"/>
        <v>#DIV/0!</v>
      </c>
      <c r="BP131" s="501" t="e">
        <f t="shared" si="17"/>
        <v>#DIV/0!</v>
      </c>
    </row>
    <row r="132" spans="2:68" ht="15" customHeight="1" x14ac:dyDescent="0.25">
      <c r="B132" s="12"/>
      <c r="C132" s="565"/>
      <c r="D132" s="565"/>
      <c r="E132" s="565"/>
      <c r="F132" s="565"/>
      <c r="G132" s="119"/>
      <c r="H132" s="114"/>
      <c r="I132" s="115"/>
      <c r="J132" s="116"/>
      <c r="S132" s="37"/>
      <c r="T132" s="564"/>
      <c r="U132" s="564"/>
      <c r="V132" s="564"/>
      <c r="W132" s="564"/>
      <c r="X132" s="119"/>
      <c r="Y132" s="114"/>
      <c r="Z132" s="115"/>
      <c r="AA132" s="116"/>
      <c r="AE132" s="501" t="e">
        <f t="shared" si="12"/>
        <v>#DIV/0!</v>
      </c>
      <c r="AH132" s="501" t="e">
        <f t="shared" si="13"/>
        <v>#DIV/0!</v>
      </c>
      <c r="AJ132" s="37"/>
      <c r="AK132" s="564"/>
      <c r="AL132" s="564"/>
      <c r="AM132" s="564"/>
      <c r="AN132" s="564"/>
      <c r="AO132" s="119"/>
      <c r="AP132" s="114"/>
      <c r="AQ132" s="115"/>
      <c r="AR132" s="116"/>
      <c r="AV132" s="501" t="e">
        <f t="shared" si="14"/>
        <v>#DIV/0!</v>
      </c>
      <c r="AY132" s="501" t="e">
        <f t="shared" si="15"/>
        <v>#DIV/0!</v>
      </c>
      <c r="BA132" s="37"/>
      <c r="BB132" s="564"/>
      <c r="BC132" s="564"/>
      <c r="BD132" s="564"/>
      <c r="BE132" s="564"/>
      <c r="BF132" s="119"/>
      <c r="BG132" s="114"/>
      <c r="BH132" s="115"/>
      <c r="BI132" s="116"/>
      <c r="BM132" s="501" t="e">
        <f t="shared" si="16"/>
        <v>#DIV/0!</v>
      </c>
      <c r="BP132" s="501" t="e">
        <f t="shared" si="17"/>
        <v>#DIV/0!</v>
      </c>
    </row>
    <row r="133" spans="2:68" ht="15" customHeight="1" x14ac:dyDescent="0.25">
      <c r="B133" s="12"/>
      <c r="C133" s="15"/>
      <c r="D133" s="15"/>
      <c r="E133" s="15"/>
      <c r="F133" s="15"/>
      <c r="G133" s="15"/>
      <c r="H133" s="26"/>
      <c r="I133" s="25"/>
      <c r="J133" s="11"/>
      <c r="S133" s="37"/>
      <c r="T133" s="564"/>
      <c r="U133" s="564"/>
      <c r="V133" s="564"/>
      <c r="W133" s="564"/>
      <c r="X133" s="119"/>
      <c r="Y133" s="114"/>
      <c r="Z133" s="115"/>
      <c r="AA133" s="116"/>
      <c r="AE133" s="501" t="e">
        <f t="shared" si="12"/>
        <v>#DIV/0!</v>
      </c>
      <c r="AH133" s="501" t="e">
        <f t="shared" si="13"/>
        <v>#DIV/0!</v>
      </c>
      <c r="AJ133" s="37"/>
      <c r="AK133" s="564"/>
      <c r="AL133" s="564"/>
      <c r="AM133" s="564"/>
      <c r="AN133" s="564"/>
      <c r="AO133" s="119"/>
      <c r="AP133" s="114"/>
      <c r="AQ133" s="115"/>
      <c r="AR133" s="116"/>
      <c r="AV133" s="501" t="e">
        <f t="shared" si="14"/>
        <v>#DIV/0!</v>
      </c>
      <c r="AY133" s="501" t="e">
        <f t="shared" si="15"/>
        <v>#DIV/0!</v>
      </c>
      <c r="BA133" s="37"/>
      <c r="BB133" s="564"/>
      <c r="BC133" s="564"/>
      <c r="BD133" s="564"/>
      <c r="BE133" s="564"/>
      <c r="BF133" s="119"/>
      <c r="BG133" s="114"/>
      <c r="BH133" s="115"/>
      <c r="BI133" s="116"/>
      <c r="BM133" s="501" t="e">
        <f t="shared" si="16"/>
        <v>#DIV/0!</v>
      </c>
      <c r="BP133" s="501" t="e">
        <f t="shared" si="17"/>
        <v>#DIV/0!</v>
      </c>
    </row>
    <row r="134" spans="2:68" ht="15" customHeight="1" x14ac:dyDescent="0.25">
      <c r="S134" s="12"/>
      <c r="T134" s="565"/>
      <c r="U134" s="565"/>
      <c r="V134" s="565"/>
      <c r="W134" s="565"/>
      <c r="X134" s="119"/>
      <c r="Y134" s="114"/>
      <c r="Z134" s="115"/>
      <c r="AA134" s="116"/>
      <c r="AE134" s="501" t="e">
        <f t="shared" si="12"/>
        <v>#DIV/0!</v>
      </c>
      <c r="AH134" s="501" t="e">
        <f t="shared" si="13"/>
        <v>#DIV/0!</v>
      </c>
      <c r="AJ134" s="12"/>
      <c r="AK134" s="565"/>
      <c r="AL134" s="565"/>
      <c r="AM134" s="565"/>
      <c r="AN134" s="565"/>
      <c r="AO134" s="119"/>
      <c r="AP134" s="114"/>
      <c r="AQ134" s="115"/>
      <c r="AR134" s="116"/>
      <c r="AV134" s="501" t="e">
        <f t="shared" si="14"/>
        <v>#DIV/0!</v>
      </c>
      <c r="AY134" s="501" t="e">
        <f t="shared" si="15"/>
        <v>#DIV/0!</v>
      </c>
      <c r="BA134" s="12"/>
      <c r="BB134" s="565"/>
      <c r="BC134" s="565"/>
      <c r="BD134" s="565"/>
      <c r="BE134" s="565"/>
      <c r="BF134" s="119"/>
      <c r="BG134" s="114"/>
      <c r="BH134" s="115"/>
      <c r="BI134" s="116"/>
      <c r="BM134" s="501" t="e">
        <f t="shared" si="16"/>
        <v>#DIV/0!</v>
      </c>
      <c r="BP134" s="501" t="e">
        <f t="shared" si="17"/>
        <v>#DIV/0!</v>
      </c>
    </row>
    <row r="135" spans="2:68" ht="15" customHeight="1" x14ac:dyDescent="0.25">
      <c r="S135" s="12"/>
      <c r="T135" s="565"/>
      <c r="U135" s="565"/>
      <c r="V135" s="565"/>
      <c r="W135" s="565"/>
      <c r="X135" s="119"/>
      <c r="Y135" s="114"/>
      <c r="Z135" s="115"/>
      <c r="AA135" s="116"/>
      <c r="AE135" s="501" t="e">
        <f t="shared" si="12"/>
        <v>#DIV/0!</v>
      </c>
      <c r="AH135" s="501" t="e">
        <f t="shared" si="13"/>
        <v>#DIV/0!</v>
      </c>
      <c r="AJ135" s="12"/>
      <c r="AK135" s="565"/>
      <c r="AL135" s="565"/>
      <c r="AM135" s="565"/>
      <c r="AN135" s="565"/>
      <c r="AO135" s="119"/>
      <c r="AP135" s="114"/>
      <c r="AQ135" s="115"/>
      <c r="AR135" s="116"/>
      <c r="AV135" s="501" t="e">
        <f t="shared" si="14"/>
        <v>#DIV/0!</v>
      </c>
      <c r="AY135" s="501" t="e">
        <f t="shared" si="15"/>
        <v>#DIV/0!</v>
      </c>
      <c r="BA135" s="12"/>
      <c r="BB135" s="565"/>
      <c r="BC135" s="565"/>
      <c r="BD135" s="565"/>
      <c r="BE135" s="565"/>
      <c r="BF135" s="119"/>
      <c r="BG135" s="114"/>
      <c r="BH135" s="115"/>
      <c r="BI135" s="116"/>
      <c r="BM135" s="501" t="e">
        <f t="shared" si="16"/>
        <v>#DIV/0!</v>
      </c>
      <c r="BP135" s="501" t="e">
        <f t="shared" si="17"/>
        <v>#DIV/0!</v>
      </c>
    </row>
    <row r="136" spans="2:68" ht="15" customHeight="1" x14ac:dyDescent="0.25">
      <c r="S136" s="12"/>
      <c r="T136" s="15"/>
      <c r="U136" s="15"/>
      <c r="V136" s="15"/>
      <c r="W136" s="15"/>
      <c r="X136" s="15"/>
      <c r="Y136" s="26"/>
      <c r="Z136" s="25"/>
      <c r="AA136" s="11"/>
      <c r="AE136" s="501" t="e">
        <f t="shared" si="12"/>
        <v>#DIV/0!</v>
      </c>
      <c r="AH136" s="501" t="e">
        <f t="shared" si="13"/>
        <v>#DIV/0!</v>
      </c>
      <c r="AJ136" s="12"/>
      <c r="AK136" s="15"/>
      <c r="AL136" s="15"/>
      <c r="AM136" s="15"/>
      <c r="AN136" s="15"/>
      <c r="AO136" s="15"/>
      <c r="AP136" s="26"/>
      <c r="AQ136" s="25"/>
      <c r="AR136" s="11"/>
      <c r="AV136" s="501" t="e">
        <f t="shared" si="14"/>
        <v>#DIV/0!</v>
      </c>
      <c r="AY136" s="501" t="e">
        <f t="shared" si="15"/>
        <v>#DIV/0!</v>
      </c>
      <c r="BA136" s="12"/>
      <c r="BB136" s="15"/>
      <c r="BC136" s="15"/>
      <c r="BD136" s="15"/>
      <c r="BE136" s="15"/>
      <c r="BF136" s="15"/>
      <c r="BG136" s="26"/>
      <c r="BH136" s="25"/>
      <c r="BI136" s="11"/>
      <c r="BM136" s="501" t="e">
        <f t="shared" si="16"/>
        <v>#DIV/0!</v>
      </c>
      <c r="BP136" s="501" t="e">
        <f t="shared" si="17"/>
        <v>#DIV/0!</v>
      </c>
    </row>
    <row r="137" spans="2:68" ht="15" customHeight="1" x14ac:dyDescent="0.25">
      <c r="AE137" s="501" t="e">
        <f t="shared" si="12"/>
        <v>#DIV/0!</v>
      </c>
      <c r="AH137" s="501" t="e">
        <f t="shared" si="13"/>
        <v>#DIV/0!</v>
      </c>
      <c r="AV137" s="501" t="e">
        <f t="shared" si="14"/>
        <v>#DIV/0!</v>
      </c>
      <c r="AY137" s="501" t="e">
        <f t="shared" si="15"/>
        <v>#DIV/0!</v>
      </c>
      <c r="BM137" s="501" t="e">
        <f t="shared" si="16"/>
        <v>#DIV/0!</v>
      </c>
      <c r="BP137" s="501" t="e">
        <f t="shared" si="17"/>
        <v>#DIV/0!</v>
      </c>
    </row>
    <row r="138" spans="2:68" ht="15" customHeight="1" x14ac:dyDescent="0.25">
      <c r="AE138" s="501" t="e">
        <f t="shared" si="12"/>
        <v>#DIV/0!</v>
      </c>
      <c r="AH138" s="501" t="e">
        <f t="shared" si="13"/>
        <v>#DIV/0!</v>
      </c>
      <c r="AV138" s="501" t="e">
        <f t="shared" si="14"/>
        <v>#DIV/0!</v>
      </c>
      <c r="AY138" s="501" t="e">
        <f t="shared" si="15"/>
        <v>#DIV/0!</v>
      </c>
      <c r="BM138" s="501" t="e">
        <f t="shared" si="16"/>
        <v>#DIV/0!</v>
      </c>
      <c r="BP138" s="501" t="e">
        <f t="shared" si="17"/>
        <v>#DIV/0!</v>
      </c>
    </row>
    <row r="139" spans="2:68" ht="15" customHeight="1" x14ac:dyDescent="0.25">
      <c r="AE139" s="501" t="e">
        <f t="shared" si="12"/>
        <v>#DIV/0!</v>
      </c>
      <c r="AH139" s="501" t="e">
        <f t="shared" si="13"/>
        <v>#DIV/0!</v>
      </c>
      <c r="AV139" s="501" t="e">
        <f t="shared" si="14"/>
        <v>#DIV/0!</v>
      </c>
      <c r="AY139" s="501" t="e">
        <f t="shared" si="15"/>
        <v>#DIV/0!</v>
      </c>
      <c r="BM139" s="501" t="e">
        <f t="shared" si="16"/>
        <v>#DIV/0!</v>
      </c>
      <c r="BP139" s="501" t="e">
        <f t="shared" si="17"/>
        <v>#DIV/0!</v>
      </c>
    </row>
    <row r="140" spans="2:68" ht="15" customHeight="1" x14ac:dyDescent="0.25">
      <c r="AE140" s="501" t="e">
        <f t="shared" si="12"/>
        <v>#DIV/0!</v>
      </c>
      <c r="AH140" s="501" t="e">
        <f t="shared" si="13"/>
        <v>#DIV/0!</v>
      </c>
      <c r="AV140" s="501" t="e">
        <f t="shared" si="14"/>
        <v>#DIV/0!</v>
      </c>
      <c r="AY140" s="501" t="e">
        <f t="shared" si="15"/>
        <v>#DIV/0!</v>
      </c>
      <c r="BM140" s="501" t="e">
        <f t="shared" si="16"/>
        <v>#DIV/0!</v>
      </c>
      <c r="BP140" s="501" t="e">
        <f t="shared" si="17"/>
        <v>#DIV/0!</v>
      </c>
    </row>
    <row r="141" spans="2:68" ht="15" customHeight="1" x14ac:dyDescent="0.25">
      <c r="AE141" s="501" t="e">
        <f t="shared" si="12"/>
        <v>#DIV/0!</v>
      </c>
      <c r="AH141" s="501" t="e">
        <f t="shared" si="13"/>
        <v>#DIV/0!</v>
      </c>
      <c r="AV141" s="501" t="e">
        <f t="shared" si="14"/>
        <v>#DIV/0!</v>
      </c>
      <c r="AY141" s="501" t="e">
        <f t="shared" si="15"/>
        <v>#DIV/0!</v>
      </c>
      <c r="BM141" s="501" t="e">
        <f t="shared" si="16"/>
        <v>#DIV/0!</v>
      </c>
      <c r="BP141" s="501" t="e">
        <f t="shared" si="17"/>
        <v>#DIV/0!</v>
      </c>
    </row>
    <row r="142" spans="2:68" ht="15" customHeight="1" x14ac:dyDescent="0.25">
      <c r="AE142" s="501" t="e">
        <f t="shared" si="12"/>
        <v>#DIV/0!</v>
      </c>
      <c r="AH142" s="501" t="e">
        <f t="shared" si="13"/>
        <v>#DIV/0!</v>
      </c>
      <c r="AV142" s="501" t="e">
        <f t="shared" si="14"/>
        <v>#DIV/0!</v>
      </c>
      <c r="AY142" s="501" t="e">
        <f t="shared" si="15"/>
        <v>#DIV/0!</v>
      </c>
      <c r="BM142" s="501" t="e">
        <f t="shared" si="16"/>
        <v>#DIV/0!</v>
      </c>
      <c r="BP142" s="501" t="e">
        <f t="shared" si="17"/>
        <v>#DIV/0!</v>
      </c>
    </row>
    <row r="143" spans="2:68" ht="15" customHeight="1" x14ac:dyDescent="0.25">
      <c r="AE143" s="501" t="e">
        <f t="shared" ref="AE143:AE206" si="18">IF(AE$10*AC143+AE$11&lt;(ROUNDUP(AD$10/100,0)*100+999),MAX(0,AE$10*AC143+AE$11),NA())</f>
        <v>#DIV/0!</v>
      </c>
      <c r="AH143" s="501" t="e">
        <f t="shared" ref="AH143:AH206" si="19">IF(AH$10*AF143+AH$11&lt;(ROUNDUP(AG$10/100,0)*100+999),MAX(0,AH$10*AF143+AH$11),NA())</f>
        <v>#DIV/0!</v>
      </c>
      <c r="AV143" s="501" t="e">
        <f t="shared" ref="AV143:AV206" si="20">IF(AV$10*AT143+AV$11&lt;(ROUNDUP(AU$10/100,0)*100+999),MAX(0,AV$10*AT143+AV$11),NA())</f>
        <v>#DIV/0!</v>
      </c>
      <c r="AY143" s="501" t="e">
        <f t="shared" ref="AY143:AY206" si="21">IF(AY$10*AW143+AY$11&lt;(ROUNDUP(AX$10/100,0)*100+999),MAX(0,AY$10*AW143+AY$11),NA())</f>
        <v>#DIV/0!</v>
      </c>
      <c r="BM143" s="501" t="e">
        <f t="shared" ref="BM143:BM206" si="22">IF(BM$10*BK143+BM$11&lt;(ROUNDUP(BL$10/100,0)*100+999),MAX(0,BM$10*BK143+BM$11),NA())</f>
        <v>#DIV/0!</v>
      </c>
      <c r="BP143" s="501" t="e">
        <f t="shared" ref="BP143:BP206" si="23">IF(BP$10*BN143+BP$11&lt;(ROUNDUP(BO$10/100,0)*100+999),MAX(0,BP$10*BN143+BP$11),NA())</f>
        <v>#DIV/0!</v>
      </c>
    </row>
    <row r="144" spans="2:68" ht="15" customHeight="1" x14ac:dyDescent="0.25">
      <c r="AE144" s="501" t="e">
        <f t="shared" si="18"/>
        <v>#DIV/0!</v>
      </c>
      <c r="AH144" s="501" t="e">
        <f t="shared" si="19"/>
        <v>#DIV/0!</v>
      </c>
      <c r="AV144" s="501" t="e">
        <f t="shared" si="20"/>
        <v>#DIV/0!</v>
      </c>
      <c r="AY144" s="501" t="e">
        <f t="shared" si="21"/>
        <v>#DIV/0!</v>
      </c>
      <c r="BM144" s="501" t="e">
        <f t="shared" si="22"/>
        <v>#DIV/0!</v>
      </c>
      <c r="BP144" s="501" t="e">
        <f t="shared" si="23"/>
        <v>#DIV/0!</v>
      </c>
    </row>
    <row r="145" spans="1:68" ht="15" customHeight="1" x14ac:dyDescent="0.25">
      <c r="AE145" s="501" t="e">
        <f t="shared" si="18"/>
        <v>#DIV/0!</v>
      </c>
      <c r="AH145" s="501" t="e">
        <f t="shared" si="19"/>
        <v>#DIV/0!</v>
      </c>
      <c r="AV145" s="501" t="e">
        <f t="shared" si="20"/>
        <v>#DIV/0!</v>
      </c>
      <c r="AY145" s="501" t="e">
        <f t="shared" si="21"/>
        <v>#DIV/0!</v>
      </c>
      <c r="BM145" s="501" t="e">
        <f t="shared" si="22"/>
        <v>#DIV/0!</v>
      </c>
      <c r="BP145" s="501" t="e">
        <f t="shared" si="23"/>
        <v>#DIV/0!</v>
      </c>
    </row>
    <row r="146" spans="1:68" ht="15" customHeight="1" x14ac:dyDescent="0.25">
      <c r="AE146" s="501" t="e">
        <f t="shared" si="18"/>
        <v>#DIV/0!</v>
      </c>
      <c r="AH146" s="501" t="e">
        <f t="shared" si="19"/>
        <v>#DIV/0!</v>
      </c>
      <c r="AV146" s="501" t="e">
        <f t="shared" si="20"/>
        <v>#DIV/0!</v>
      </c>
      <c r="AY146" s="501" t="e">
        <f t="shared" si="21"/>
        <v>#DIV/0!</v>
      </c>
      <c r="BM146" s="501" t="e">
        <f t="shared" si="22"/>
        <v>#DIV/0!</v>
      </c>
      <c r="BP146" s="501" t="e">
        <f t="shared" si="23"/>
        <v>#DIV/0!</v>
      </c>
    </row>
    <row r="147" spans="1:68" ht="15" customHeight="1" x14ac:dyDescent="0.25">
      <c r="AE147" s="501" t="e">
        <f t="shared" si="18"/>
        <v>#DIV/0!</v>
      </c>
      <c r="AH147" s="501" t="e">
        <f t="shared" si="19"/>
        <v>#DIV/0!</v>
      </c>
      <c r="AV147" s="501" t="e">
        <f t="shared" si="20"/>
        <v>#DIV/0!</v>
      </c>
      <c r="AY147" s="501" t="e">
        <f t="shared" si="21"/>
        <v>#DIV/0!</v>
      </c>
      <c r="BM147" s="501" t="e">
        <f t="shared" si="22"/>
        <v>#DIV/0!</v>
      </c>
      <c r="BP147" s="501" t="e">
        <f t="shared" si="23"/>
        <v>#DIV/0!</v>
      </c>
    </row>
    <row r="148" spans="1:68" ht="15" customHeight="1" x14ac:dyDescent="0.25">
      <c r="AE148" s="501" t="e">
        <f t="shared" si="18"/>
        <v>#DIV/0!</v>
      </c>
      <c r="AH148" s="501" t="e">
        <f t="shared" si="19"/>
        <v>#DIV/0!</v>
      </c>
      <c r="AV148" s="501" t="e">
        <f t="shared" si="20"/>
        <v>#DIV/0!</v>
      </c>
      <c r="AY148" s="501" t="e">
        <f t="shared" si="21"/>
        <v>#DIV/0!</v>
      </c>
      <c r="BM148" s="501" t="e">
        <f t="shared" si="22"/>
        <v>#DIV/0!</v>
      </c>
      <c r="BP148" s="501" t="e">
        <f t="shared" si="23"/>
        <v>#DIV/0!</v>
      </c>
    </row>
    <row r="149" spans="1:68" ht="15" customHeight="1" x14ac:dyDescent="0.25">
      <c r="AE149" s="501" t="e">
        <f t="shared" si="18"/>
        <v>#DIV/0!</v>
      </c>
      <c r="AH149" s="501" t="e">
        <f t="shared" si="19"/>
        <v>#DIV/0!</v>
      </c>
      <c r="AV149" s="501" t="e">
        <f t="shared" si="20"/>
        <v>#DIV/0!</v>
      </c>
      <c r="AY149" s="501" t="e">
        <f t="shared" si="21"/>
        <v>#DIV/0!</v>
      </c>
      <c r="BM149" s="501" t="e">
        <f t="shared" si="22"/>
        <v>#DIV/0!</v>
      </c>
      <c r="BP149" s="501" t="e">
        <f t="shared" si="23"/>
        <v>#DIV/0!</v>
      </c>
    </row>
    <row r="150" spans="1:68" ht="15" customHeight="1" x14ac:dyDescent="0.25">
      <c r="A150" s="36" t="s">
        <v>1606</v>
      </c>
      <c r="AE150" s="501" t="e">
        <f t="shared" si="18"/>
        <v>#DIV/0!</v>
      </c>
      <c r="AH150" s="501" t="e">
        <f t="shared" si="19"/>
        <v>#DIV/0!</v>
      </c>
      <c r="AV150" s="501" t="e">
        <f t="shared" si="20"/>
        <v>#DIV/0!</v>
      </c>
      <c r="AY150" s="501" t="e">
        <f t="shared" si="21"/>
        <v>#DIV/0!</v>
      </c>
      <c r="BM150" s="501" t="e">
        <f t="shared" si="22"/>
        <v>#DIV/0!</v>
      </c>
      <c r="BP150" s="501" t="e">
        <f t="shared" si="23"/>
        <v>#DIV/0!</v>
      </c>
    </row>
    <row r="151" spans="1:68" ht="15" customHeight="1" x14ac:dyDescent="0.25">
      <c r="AE151" s="501" t="e">
        <f t="shared" si="18"/>
        <v>#DIV/0!</v>
      </c>
      <c r="AH151" s="501" t="e">
        <f t="shared" si="19"/>
        <v>#DIV/0!</v>
      </c>
      <c r="AV151" s="501" t="e">
        <f t="shared" si="20"/>
        <v>#DIV/0!</v>
      </c>
      <c r="AY151" s="501" t="e">
        <f t="shared" si="21"/>
        <v>#DIV/0!</v>
      </c>
      <c r="BM151" s="501" t="e">
        <f t="shared" si="22"/>
        <v>#DIV/0!</v>
      </c>
      <c r="BP151" s="501" t="e">
        <f t="shared" si="23"/>
        <v>#DIV/0!</v>
      </c>
    </row>
    <row r="152" spans="1:68" ht="15" customHeight="1" x14ac:dyDescent="0.25">
      <c r="AE152" s="501" t="e">
        <f t="shared" si="18"/>
        <v>#DIV/0!</v>
      </c>
      <c r="AH152" s="501" t="e">
        <f t="shared" si="19"/>
        <v>#DIV/0!</v>
      </c>
      <c r="AV152" s="501" t="e">
        <f t="shared" si="20"/>
        <v>#DIV/0!</v>
      </c>
      <c r="AY152" s="501" t="e">
        <f t="shared" si="21"/>
        <v>#DIV/0!</v>
      </c>
      <c r="BM152" s="501" t="e">
        <f t="shared" si="22"/>
        <v>#DIV/0!</v>
      </c>
      <c r="BP152" s="501" t="e">
        <f t="shared" si="23"/>
        <v>#DIV/0!</v>
      </c>
    </row>
    <row r="153" spans="1:68" ht="15" customHeight="1" x14ac:dyDescent="0.25">
      <c r="AE153" s="501" t="e">
        <f t="shared" si="18"/>
        <v>#DIV/0!</v>
      </c>
      <c r="AH153" s="501" t="e">
        <f t="shared" si="19"/>
        <v>#DIV/0!</v>
      </c>
      <c r="AV153" s="501" t="e">
        <f t="shared" si="20"/>
        <v>#DIV/0!</v>
      </c>
      <c r="AY153" s="501" t="e">
        <f t="shared" si="21"/>
        <v>#DIV/0!</v>
      </c>
      <c r="BM153" s="501" t="e">
        <f t="shared" si="22"/>
        <v>#DIV/0!</v>
      </c>
      <c r="BP153" s="501" t="e">
        <f t="shared" si="23"/>
        <v>#DIV/0!</v>
      </c>
    </row>
    <row r="154" spans="1:68" ht="15" customHeight="1" x14ac:dyDescent="0.25">
      <c r="AE154" s="501" t="e">
        <f t="shared" si="18"/>
        <v>#DIV/0!</v>
      </c>
      <c r="AH154" s="501" t="e">
        <f t="shared" si="19"/>
        <v>#DIV/0!</v>
      </c>
      <c r="AV154" s="501" t="e">
        <f t="shared" si="20"/>
        <v>#DIV/0!</v>
      </c>
      <c r="AY154" s="501" t="e">
        <f t="shared" si="21"/>
        <v>#DIV/0!</v>
      </c>
      <c r="BM154" s="501" t="e">
        <f t="shared" si="22"/>
        <v>#DIV/0!</v>
      </c>
      <c r="BP154" s="501" t="e">
        <f t="shared" si="23"/>
        <v>#DIV/0!</v>
      </c>
    </row>
    <row r="155" spans="1:68" ht="15" customHeight="1" x14ac:dyDescent="0.25">
      <c r="AE155" s="501" t="e">
        <f t="shared" si="18"/>
        <v>#DIV/0!</v>
      </c>
      <c r="AH155" s="501" t="e">
        <f t="shared" si="19"/>
        <v>#DIV/0!</v>
      </c>
      <c r="AV155" s="501" t="e">
        <f t="shared" si="20"/>
        <v>#DIV/0!</v>
      </c>
      <c r="AY155" s="501" t="e">
        <f t="shared" si="21"/>
        <v>#DIV/0!</v>
      </c>
      <c r="BM155" s="501" t="e">
        <f t="shared" si="22"/>
        <v>#DIV/0!</v>
      </c>
      <c r="BP155" s="501" t="e">
        <f t="shared" si="23"/>
        <v>#DIV/0!</v>
      </c>
    </row>
    <row r="156" spans="1:68" ht="15" customHeight="1" x14ac:dyDescent="0.25">
      <c r="AE156" s="501" t="e">
        <f t="shared" si="18"/>
        <v>#DIV/0!</v>
      </c>
      <c r="AH156" s="501" t="e">
        <f t="shared" si="19"/>
        <v>#DIV/0!</v>
      </c>
      <c r="AV156" s="501" t="e">
        <f t="shared" si="20"/>
        <v>#DIV/0!</v>
      </c>
      <c r="AY156" s="501" t="e">
        <f t="shared" si="21"/>
        <v>#DIV/0!</v>
      </c>
      <c r="BM156" s="501" t="e">
        <f t="shared" si="22"/>
        <v>#DIV/0!</v>
      </c>
      <c r="BP156" s="501" t="e">
        <f t="shared" si="23"/>
        <v>#DIV/0!</v>
      </c>
    </row>
    <row r="157" spans="1:68" ht="15" customHeight="1" x14ac:dyDescent="0.25">
      <c r="AE157" s="501" t="e">
        <f t="shared" si="18"/>
        <v>#DIV/0!</v>
      </c>
      <c r="AH157" s="501" t="e">
        <f t="shared" si="19"/>
        <v>#DIV/0!</v>
      </c>
      <c r="AV157" s="501" t="e">
        <f t="shared" si="20"/>
        <v>#DIV/0!</v>
      </c>
      <c r="AY157" s="501" t="e">
        <f t="shared" si="21"/>
        <v>#DIV/0!</v>
      </c>
      <c r="BM157" s="501" t="e">
        <f t="shared" si="22"/>
        <v>#DIV/0!</v>
      </c>
      <c r="BP157" s="501" t="e">
        <f t="shared" si="23"/>
        <v>#DIV/0!</v>
      </c>
    </row>
    <row r="158" spans="1:68" ht="15" customHeight="1" x14ac:dyDescent="0.25">
      <c r="AE158" s="501" t="e">
        <f t="shared" si="18"/>
        <v>#DIV/0!</v>
      </c>
      <c r="AH158" s="501" t="e">
        <f t="shared" si="19"/>
        <v>#DIV/0!</v>
      </c>
      <c r="AV158" s="501" t="e">
        <f t="shared" si="20"/>
        <v>#DIV/0!</v>
      </c>
      <c r="AY158" s="501" t="e">
        <f t="shared" si="21"/>
        <v>#DIV/0!</v>
      </c>
      <c r="BM158" s="501" t="e">
        <f t="shared" si="22"/>
        <v>#DIV/0!</v>
      </c>
      <c r="BP158" s="501" t="e">
        <f t="shared" si="23"/>
        <v>#DIV/0!</v>
      </c>
    </row>
    <row r="159" spans="1:68" ht="15" customHeight="1" x14ac:dyDescent="0.25">
      <c r="AE159" s="501" t="e">
        <f t="shared" si="18"/>
        <v>#DIV/0!</v>
      </c>
      <c r="AH159" s="501" t="e">
        <f t="shared" si="19"/>
        <v>#DIV/0!</v>
      </c>
      <c r="AV159" s="501" t="e">
        <f t="shared" si="20"/>
        <v>#DIV/0!</v>
      </c>
      <c r="AY159" s="501" t="e">
        <f t="shared" si="21"/>
        <v>#DIV/0!</v>
      </c>
      <c r="BM159" s="501" t="e">
        <f t="shared" si="22"/>
        <v>#DIV/0!</v>
      </c>
      <c r="BP159" s="501" t="e">
        <f t="shared" si="23"/>
        <v>#DIV/0!</v>
      </c>
    </row>
    <row r="160" spans="1:68" ht="15" customHeight="1" x14ac:dyDescent="0.25">
      <c r="AE160" s="501" t="e">
        <f t="shared" si="18"/>
        <v>#DIV/0!</v>
      </c>
      <c r="AH160" s="501" t="e">
        <f t="shared" si="19"/>
        <v>#DIV/0!</v>
      </c>
      <c r="AV160" s="501" t="e">
        <f t="shared" si="20"/>
        <v>#DIV/0!</v>
      </c>
      <c r="AY160" s="501" t="e">
        <f t="shared" si="21"/>
        <v>#DIV/0!</v>
      </c>
      <c r="BM160" s="501" t="e">
        <f t="shared" si="22"/>
        <v>#DIV/0!</v>
      </c>
      <c r="BP160" s="501" t="e">
        <f t="shared" si="23"/>
        <v>#DIV/0!</v>
      </c>
    </row>
    <row r="161" spans="31:68" ht="15" customHeight="1" x14ac:dyDescent="0.25">
      <c r="AE161" s="501" t="e">
        <f t="shared" si="18"/>
        <v>#DIV/0!</v>
      </c>
      <c r="AH161" s="501" t="e">
        <f t="shared" si="19"/>
        <v>#DIV/0!</v>
      </c>
      <c r="AV161" s="501" t="e">
        <f t="shared" si="20"/>
        <v>#DIV/0!</v>
      </c>
      <c r="AY161" s="501" t="e">
        <f t="shared" si="21"/>
        <v>#DIV/0!</v>
      </c>
      <c r="BM161" s="501" t="e">
        <f t="shared" si="22"/>
        <v>#DIV/0!</v>
      </c>
      <c r="BP161" s="501" t="e">
        <f t="shared" si="23"/>
        <v>#DIV/0!</v>
      </c>
    </row>
    <row r="162" spans="31:68" ht="15" customHeight="1" x14ac:dyDescent="0.25">
      <c r="AE162" s="501" t="e">
        <f t="shared" si="18"/>
        <v>#DIV/0!</v>
      </c>
      <c r="AH162" s="501" t="e">
        <f t="shared" si="19"/>
        <v>#DIV/0!</v>
      </c>
      <c r="AV162" s="501" t="e">
        <f t="shared" si="20"/>
        <v>#DIV/0!</v>
      </c>
      <c r="AY162" s="501" t="e">
        <f t="shared" si="21"/>
        <v>#DIV/0!</v>
      </c>
      <c r="BM162" s="501" t="e">
        <f t="shared" si="22"/>
        <v>#DIV/0!</v>
      </c>
      <c r="BP162" s="501" t="e">
        <f t="shared" si="23"/>
        <v>#DIV/0!</v>
      </c>
    </row>
    <row r="163" spans="31:68" ht="15" customHeight="1" x14ac:dyDescent="0.25">
      <c r="AE163" s="501" t="e">
        <f t="shared" si="18"/>
        <v>#DIV/0!</v>
      </c>
      <c r="AH163" s="501" t="e">
        <f t="shared" si="19"/>
        <v>#DIV/0!</v>
      </c>
      <c r="AV163" s="501" t="e">
        <f t="shared" si="20"/>
        <v>#DIV/0!</v>
      </c>
      <c r="AY163" s="501" t="e">
        <f t="shared" si="21"/>
        <v>#DIV/0!</v>
      </c>
      <c r="BM163" s="501" t="e">
        <f t="shared" si="22"/>
        <v>#DIV/0!</v>
      </c>
      <c r="BP163" s="501" t="e">
        <f t="shared" si="23"/>
        <v>#DIV/0!</v>
      </c>
    </row>
    <row r="164" spans="31:68" ht="15" customHeight="1" x14ac:dyDescent="0.25">
      <c r="AE164" s="501" t="e">
        <f t="shared" si="18"/>
        <v>#DIV/0!</v>
      </c>
      <c r="AH164" s="501" t="e">
        <f t="shared" si="19"/>
        <v>#DIV/0!</v>
      </c>
      <c r="AV164" s="501" t="e">
        <f t="shared" si="20"/>
        <v>#DIV/0!</v>
      </c>
      <c r="AY164" s="501" t="e">
        <f t="shared" si="21"/>
        <v>#DIV/0!</v>
      </c>
      <c r="BM164" s="501" t="e">
        <f t="shared" si="22"/>
        <v>#DIV/0!</v>
      </c>
      <c r="BP164" s="501" t="e">
        <f t="shared" si="23"/>
        <v>#DIV/0!</v>
      </c>
    </row>
    <row r="165" spans="31:68" ht="15" customHeight="1" x14ac:dyDescent="0.25">
      <c r="AE165" s="501" t="e">
        <f t="shared" si="18"/>
        <v>#DIV/0!</v>
      </c>
      <c r="AH165" s="501" t="e">
        <f t="shared" si="19"/>
        <v>#DIV/0!</v>
      </c>
      <c r="AV165" s="501" t="e">
        <f t="shared" si="20"/>
        <v>#DIV/0!</v>
      </c>
      <c r="AY165" s="501" t="e">
        <f t="shared" si="21"/>
        <v>#DIV/0!</v>
      </c>
      <c r="BM165" s="501" t="e">
        <f t="shared" si="22"/>
        <v>#DIV/0!</v>
      </c>
      <c r="BP165" s="501" t="e">
        <f t="shared" si="23"/>
        <v>#DIV/0!</v>
      </c>
    </row>
    <row r="166" spans="31:68" ht="15" customHeight="1" x14ac:dyDescent="0.25">
      <c r="AE166" s="501" t="e">
        <f t="shared" si="18"/>
        <v>#DIV/0!</v>
      </c>
      <c r="AH166" s="501" t="e">
        <f t="shared" si="19"/>
        <v>#DIV/0!</v>
      </c>
      <c r="AV166" s="501" t="e">
        <f t="shared" si="20"/>
        <v>#DIV/0!</v>
      </c>
      <c r="AY166" s="501" t="e">
        <f t="shared" si="21"/>
        <v>#DIV/0!</v>
      </c>
      <c r="BM166" s="501" t="e">
        <f t="shared" si="22"/>
        <v>#DIV/0!</v>
      </c>
      <c r="BP166" s="501" t="e">
        <f t="shared" si="23"/>
        <v>#DIV/0!</v>
      </c>
    </row>
    <row r="167" spans="31:68" ht="15" customHeight="1" x14ac:dyDescent="0.25">
      <c r="AE167" s="501" t="e">
        <f t="shared" si="18"/>
        <v>#DIV/0!</v>
      </c>
      <c r="AH167" s="501" t="e">
        <f t="shared" si="19"/>
        <v>#DIV/0!</v>
      </c>
      <c r="AV167" s="501" t="e">
        <f t="shared" si="20"/>
        <v>#DIV/0!</v>
      </c>
      <c r="AY167" s="501" t="e">
        <f t="shared" si="21"/>
        <v>#DIV/0!</v>
      </c>
      <c r="BM167" s="501" t="e">
        <f t="shared" si="22"/>
        <v>#DIV/0!</v>
      </c>
      <c r="BP167" s="501" t="e">
        <f t="shared" si="23"/>
        <v>#DIV/0!</v>
      </c>
    </row>
    <row r="168" spans="31:68" ht="15" customHeight="1" x14ac:dyDescent="0.25">
      <c r="AE168" s="501" t="e">
        <f t="shared" si="18"/>
        <v>#DIV/0!</v>
      </c>
      <c r="AH168" s="501" t="e">
        <f t="shared" si="19"/>
        <v>#DIV/0!</v>
      </c>
      <c r="AV168" s="501" t="e">
        <f t="shared" si="20"/>
        <v>#DIV/0!</v>
      </c>
      <c r="AY168" s="501" t="e">
        <f t="shared" si="21"/>
        <v>#DIV/0!</v>
      </c>
      <c r="BM168" s="501" t="e">
        <f t="shared" si="22"/>
        <v>#DIV/0!</v>
      </c>
      <c r="BP168" s="501" t="e">
        <f t="shared" si="23"/>
        <v>#DIV/0!</v>
      </c>
    </row>
    <row r="169" spans="31:68" ht="15" customHeight="1" x14ac:dyDescent="0.25">
      <c r="AE169" s="501" t="e">
        <f t="shared" si="18"/>
        <v>#DIV/0!</v>
      </c>
      <c r="AH169" s="501" t="e">
        <f t="shared" si="19"/>
        <v>#DIV/0!</v>
      </c>
      <c r="AV169" s="501" t="e">
        <f t="shared" si="20"/>
        <v>#DIV/0!</v>
      </c>
      <c r="AY169" s="501" t="e">
        <f t="shared" si="21"/>
        <v>#DIV/0!</v>
      </c>
      <c r="BM169" s="501" t="e">
        <f t="shared" si="22"/>
        <v>#DIV/0!</v>
      </c>
      <c r="BP169" s="501" t="e">
        <f t="shared" si="23"/>
        <v>#DIV/0!</v>
      </c>
    </row>
    <row r="170" spans="31:68" ht="15" customHeight="1" x14ac:dyDescent="0.25">
      <c r="AE170" s="501" t="e">
        <f t="shared" si="18"/>
        <v>#DIV/0!</v>
      </c>
      <c r="AH170" s="501" t="e">
        <f t="shared" si="19"/>
        <v>#DIV/0!</v>
      </c>
      <c r="AV170" s="501" t="e">
        <f t="shared" si="20"/>
        <v>#DIV/0!</v>
      </c>
      <c r="AY170" s="501" t="e">
        <f t="shared" si="21"/>
        <v>#DIV/0!</v>
      </c>
      <c r="BM170" s="501" t="e">
        <f t="shared" si="22"/>
        <v>#DIV/0!</v>
      </c>
      <c r="BP170" s="501" t="e">
        <f t="shared" si="23"/>
        <v>#DIV/0!</v>
      </c>
    </row>
    <row r="171" spans="31:68" ht="15" customHeight="1" x14ac:dyDescent="0.25">
      <c r="AE171" s="501" t="e">
        <f t="shared" si="18"/>
        <v>#DIV/0!</v>
      </c>
      <c r="AH171" s="501" t="e">
        <f t="shared" si="19"/>
        <v>#DIV/0!</v>
      </c>
      <c r="AV171" s="501" t="e">
        <f t="shared" si="20"/>
        <v>#DIV/0!</v>
      </c>
      <c r="AY171" s="501" t="e">
        <f t="shared" si="21"/>
        <v>#DIV/0!</v>
      </c>
      <c r="BM171" s="501" t="e">
        <f t="shared" si="22"/>
        <v>#DIV/0!</v>
      </c>
      <c r="BP171" s="501" t="e">
        <f t="shared" si="23"/>
        <v>#DIV/0!</v>
      </c>
    </row>
    <row r="172" spans="31:68" ht="15" customHeight="1" x14ac:dyDescent="0.25">
      <c r="AE172" s="501" t="e">
        <f t="shared" si="18"/>
        <v>#DIV/0!</v>
      </c>
      <c r="AH172" s="501" t="e">
        <f t="shared" si="19"/>
        <v>#DIV/0!</v>
      </c>
      <c r="AV172" s="501" t="e">
        <f t="shared" si="20"/>
        <v>#DIV/0!</v>
      </c>
      <c r="AY172" s="501" t="e">
        <f t="shared" si="21"/>
        <v>#DIV/0!</v>
      </c>
      <c r="BM172" s="501" t="e">
        <f t="shared" si="22"/>
        <v>#DIV/0!</v>
      </c>
      <c r="BP172" s="501" t="e">
        <f t="shared" si="23"/>
        <v>#DIV/0!</v>
      </c>
    </row>
    <row r="173" spans="31:68" ht="15" customHeight="1" x14ac:dyDescent="0.25">
      <c r="AE173" s="501" t="e">
        <f t="shared" si="18"/>
        <v>#DIV/0!</v>
      </c>
      <c r="AH173" s="501" t="e">
        <f t="shared" si="19"/>
        <v>#DIV/0!</v>
      </c>
      <c r="AV173" s="501" t="e">
        <f t="shared" si="20"/>
        <v>#DIV/0!</v>
      </c>
      <c r="AY173" s="501" t="e">
        <f t="shared" si="21"/>
        <v>#DIV/0!</v>
      </c>
      <c r="BM173" s="501" t="e">
        <f t="shared" si="22"/>
        <v>#DIV/0!</v>
      </c>
      <c r="BP173" s="501" t="e">
        <f t="shared" si="23"/>
        <v>#DIV/0!</v>
      </c>
    </row>
    <row r="174" spans="31:68" ht="15" customHeight="1" x14ac:dyDescent="0.25">
      <c r="AE174" s="501" t="e">
        <f t="shared" si="18"/>
        <v>#DIV/0!</v>
      </c>
      <c r="AH174" s="501" t="e">
        <f t="shared" si="19"/>
        <v>#DIV/0!</v>
      </c>
      <c r="AV174" s="501" t="e">
        <f t="shared" si="20"/>
        <v>#DIV/0!</v>
      </c>
      <c r="AY174" s="501" t="e">
        <f t="shared" si="21"/>
        <v>#DIV/0!</v>
      </c>
      <c r="BM174" s="501" t="e">
        <f t="shared" si="22"/>
        <v>#DIV/0!</v>
      </c>
      <c r="BP174" s="501" t="e">
        <f t="shared" si="23"/>
        <v>#DIV/0!</v>
      </c>
    </row>
    <row r="175" spans="31:68" ht="15" customHeight="1" x14ac:dyDescent="0.25">
      <c r="AE175" s="501" t="e">
        <f t="shared" si="18"/>
        <v>#DIV/0!</v>
      </c>
      <c r="AH175" s="501" t="e">
        <f t="shared" si="19"/>
        <v>#DIV/0!</v>
      </c>
      <c r="AV175" s="501" t="e">
        <f t="shared" si="20"/>
        <v>#DIV/0!</v>
      </c>
      <c r="AY175" s="501" t="e">
        <f t="shared" si="21"/>
        <v>#DIV/0!</v>
      </c>
      <c r="BM175" s="501" t="e">
        <f t="shared" si="22"/>
        <v>#DIV/0!</v>
      </c>
      <c r="BP175" s="501" t="e">
        <f t="shared" si="23"/>
        <v>#DIV/0!</v>
      </c>
    </row>
    <row r="176" spans="31:68" ht="15" customHeight="1" x14ac:dyDescent="0.25">
      <c r="AE176" s="501" t="e">
        <f t="shared" si="18"/>
        <v>#DIV/0!</v>
      </c>
      <c r="AH176" s="501" t="e">
        <f t="shared" si="19"/>
        <v>#DIV/0!</v>
      </c>
      <c r="AV176" s="501" t="e">
        <f t="shared" si="20"/>
        <v>#DIV/0!</v>
      </c>
      <c r="AY176" s="501" t="e">
        <f t="shared" si="21"/>
        <v>#DIV/0!</v>
      </c>
      <c r="BM176" s="501" t="e">
        <f t="shared" si="22"/>
        <v>#DIV/0!</v>
      </c>
      <c r="BP176" s="501" t="e">
        <f t="shared" si="23"/>
        <v>#DIV/0!</v>
      </c>
    </row>
    <row r="177" spans="31:68" ht="15" customHeight="1" x14ac:dyDescent="0.25">
      <c r="AE177" s="501" t="e">
        <f t="shared" si="18"/>
        <v>#DIV/0!</v>
      </c>
      <c r="AH177" s="501" t="e">
        <f t="shared" si="19"/>
        <v>#DIV/0!</v>
      </c>
      <c r="AV177" s="501" t="e">
        <f t="shared" si="20"/>
        <v>#DIV/0!</v>
      </c>
      <c r="AY177" s="501" t="e">
        <f t="shared" si="21"/>
        <v>#DIV/0!</v>
      </c>
      <c r="BM177" s="501" t="e">
        <f t="shared" si="22"/>
        <v>#DIV/0!</v>
      </c>
      <c r="BP177" s="501" t="e">
        <f t="shared" si="23"/>
        <v>#DIV/0!</v>
      </c>
    </row>
    <row r="178" spans="31:68" ht="15" customHeight="1" x14ac:dyDescent="0.25">
      <c r="AE178" s="501" t="e">
        <f t="shared" si="18"/>
        <v>#DIV/0!</v>
      </c>
      <c r="AH178" s="501" t="e">
        <f t="shared" si="19"/>
        <v>#DIV/0!</v>
      </c>
      <c r="AV178" s="501" t="e">
        <f t="shared" si="20"/>
        <v>#DIV/0!</v>
      </c>
      <c r="AY178" s="501" t="e">
        <f t="shared" si="21"/>
        <v>#DIV/0!</v>
      </c>
      <c r="BM178" s="501" t="e">
        <f t="shared" si="22"/>
        <v>#DIV/0!</v>
      </c>
      <c r="BP178" s="501" t="e">
        <f t="shared" si="23"/>
        <v>#DIV/0!</v>
      </c>
    </row>
    <row r="179" spans="31:68" ht="15" customHeight="1" x14ac:dyDescent="0.25">
      <c r="AE179" s="501" t="e">
        <f t="shared" si="18"/>
        <v>#DIV/0!</v>
      </c>
      <c r="AH179" s="501" t="e">
        <f t="shared" si="19"/>
        <v>#DIV/0!</v>
      </c>
      <c r="AV179" s="501" t="e">
        <f t="shared" si="20"/>
        <v>#DIV/0!</v>
      </c>
      <c r="AY179" s="501" t="e">
        <f t="shared" si="21"/>
        <v>#DIV/0!</v>
      </c>
      <c r="BM179" s="501" t="e">
        <f t="shared" si="22"/>
        <v>#DIV/0!</v>
      </c>
      <c r="BP179" s="501" t="e">
        <f t="shared" si="23"/>
        <v>#DIV/0!</v>
      </c>
    </row>
    <row r="180" spans="31:68" ht="15" customHeight="1" x14ac:dyDescent="0.25">
      <c r="AE180" s="501" t="e">
        <f t="shared" si="18"/>
        <v>#DIV/0!</v>
      </c>
      <c r="AH180" s="501" t="e">
        <f t="shared" si="19"/>
        <v>#DIV/0!</v>
      </c>
      <c r="AV180" s="501" t="e">
        <f t="shared" si="20"/>
        <v>#DIV/0!</v>
      </c>
      <c r="AY180" s="501" t="e">
        <f t="shared" si="21"/>
        <v>#DIV/0!</v>
      </c>
      <c r="BM180" s="501" t="e">
        <f t="shared" si="22"/>
        <v>#DIV/0!</v>
      </c>
      <c r="BP180" s="501" t="e">
        <f t="shared" si="23"/>
        <v>#DIV/0!</v>
      </c>
    </row>
    <row r="181" spans="31:68" ht="15" customHeight="1" x14ac:dyDescent="0.25">
      <c r="AE181" s="501" t="e">
        <f t="shared" si="18"/>
        <v>#DIV/0!</v>
      </c>
      <c r="AH181" s="501" t="e">
        <f t="shared" si="19"/>
        <v>#DIV/0!</v>
      </c>
      <c r="AV181" s="501" t="e">
        <f t="shared" si="20"/>
        <v>#DIV/0!</v>
      </c>
      <c r="AY181" s="501" t="e">
        <f t="shared" si="21"/>
        <v>#DIV/0!</v>
      </c>
      <c r="BM181" s="501" t="e">
        <f t="shared" si="22"/>
        <v>#DIV/0!</v>
      </c>
      <c r="BP181" s="501" t="e">
        <f t="shared" si="23"/>
        <v>#DIV/0!</v>
      </c>
    </row>
    <row r="182" spans="31:68" ht="15" customHeight="1" x14ac:dyDescent="0.25">
      <c r="AE182" s="501" t="e">
        <f t="shared" si="18"/>
        <v>#DIV/0!</v>
      </c>
      <c r="AH182" s="501" t="e">
        <f t="shared" si="19"/>
        <v>#DIV/0!</v>
      </c>
      <c r="AV182" s="501" t="e">
        <f t="shared" si="20"/>
        <v>#DIV/0!</v>
      </c>
      <c r="AY182" s="501" t="e">
        <f t="shared" si="21"/>
        <v>#DIV/0!</v>
      </c>
      <c r="BM182" s="501" t="e">
        <f t="shared" si="22"/>
        <v>#DIV/0!</v>
      </c>
      <c r="BP182" s="501" t="e">
        <f t="shared" si="23"/>
        <v>#DIV/0!</v>
      </c>
    </row>
    <row r="183" spans="31:68" ht="15" customHeight="1" x14ac:dyDescent="0.25">
      <c r="AE183" s="501" t="e">
        <f t="shared" si="18"/>
        <v>#DIV/0!</v>
      </c>
      <c r="AH183" s="501" t="e">
        <f t="shared" si="19"/>
        <v>#DIV/0!</v>
      </c>
      <c r="AV183" s="501" t="e">
        <f t="shared" si="20"/>
        <v>#DIV/0!</v>
      </c>
      <c r="AY183" s="501" t="e">
        <f t="shared" si="21"/>
        <v>#DIV/0!</v>
      </c>
      <c r="BM183" s="501" t="e">
        <f t="shared" si="22"/>
        <v>#DIV/0!</v>
      </c>
      <c r="BP183" s="501" t="e">
        <f t="shared" si="23"/>
        <v>#DIV/0!</v>
      </c>
    </row>
    <row r="184" spans="31:68" ht="15" customHeight="1" x14ac:dyDescent="0.25">
      <c r="AE184" s="501" t="e">
        <f t="shared" si="18"/>
        <v>#DIV/0!</v>
      </c>
      <c r="AH184" s="501" t="e">
        <f t="shared" si="19"/>
        <v>#DIV/0!</v>
      </c>
      <c r="AV184" s="501" t="e">
        <f t="shared" si="20"/>
        <v>#DIV/0!</v>
      </c>
      <c r="AY184" s="501" t="e">
        <f t="shared" si="21"/>
        <v>#DIV/0!</v>
      </c>
      <c r="BM184" s="501" t="e">
        <f t="shared" si="22"/>
        <v>#DIV/0!</v>
      </c>
      <c r="BP184" s="501" t="e">
        <f t="shared" si="23"/>
        <v>#DIV/0!</v>
      </c>
    </row>
    <row r="185" spans="31:68" ht="15" customHeight="1" x14ac:dyDescent="0.25">
      <c r="AE185" s="501" t="e">
        <f t="shared" si="18"/>
        <v>#DIV/0!</v>
      </c>
      <c r="AH185" s="501" t="e">
        <f t="shared" si="19"/>
        <v>#DIV/0!</v>
      </c>
      <c r="AV185" s="501" t="e">
        <f t="shared" si="20"/>
        <v>#DIV/0!</v>
      </c>
      <c r="AY185" s="501" t="e">
        <f t="shared" si="21"/>
        <v>#DIV/0!</v>
      </c>
      <c r="BM185" s="501" t="e">
        <f t="shared" si="22"/>
        <v>#DIV/0!</v>
      </c>
      <c r="BP185" s="501" t="e">
        <f t="shared" si="23"/>
        <v>#DIV/0!</v>
      </c>
    </row>
    <row r="186" spans="31:68" ht="15" customHeight="1" x14ac:dyDescent="0.25">
      <c r="AE186" s="501" t="e">
        <f t="shared" si="18"/>
        <v>#DIV/0!</v>
      </c>
      <c r="AH186" s="501" t="e">
        <f t="shared" si="19"/>
        <v>#DIV/0!</v>
      </c>
      <c r="AV186" s="501" t="e">
        <f t="shared" si="20"/>
        <v>#DIV/0!</v>
      </c>
      <c r="AY186" s="501" t="e">
        <f t="shared" si="21"/>
        <v>#DIV/0!</v>
      </c>
      <c r="BM186" s="501" t="e">
        <f t="shared" si="22"/>
        <v>#DIV/0!</v>
      </c>
      <c r="BP186" s="501" t="e">
        <f t="shared" si="23"/>
        <v>#DIV/0!</v>
      </c>
    </row>
    <row r="187" spans="31:68" ht="15" customHeight="1" x14ac:dyDescent="0.25">
      <c r="AE187" s="501" t="e">
        <f t="shared" si="18"/>
        <v>#DIV/0!</v>
      </c>
      <c r="AH187" s="501" t="e">
        <f t="shared" si="19"/>
        <v>#DIV/0!</v>
      </c>
      <c r="AV187" s="501" t="e">
        <f t="shared" si="20"/>
        <v>#DIV/0!</v>
      </c>
      <c r="AY187" s="501" t="e">
        <f t="shared" si="21"/>
        <v>#DIV/0!</v>
      </c>
      <c r="BM187" s="501" t="e">
        <f t="shared" si="22"/>
        <v>#DIV/0!</v>
      </c>
      <c r="BP187" s="501" t="e">
        <f t="shared" si="23"/>
        <v>#DIV/0!</v>
      </c>
    </row>
    <row r="188" spans="31:68" ht="15" customHeight="1" x14ac:dyDescent="0.25">
      <c r="AE188" s="501" t="e">
        <f t="shared" si="18"/>
        <v>#DIV/0!</v>
      </c>
      <c r="AH188" s="501" t="e">
        <f t="shared" si="19"/>
        <v>#DIV/0!</v>
      </c>
      <c r="AV188" s="501" t="e">
        <f t="shared" si="20"/>
        <v>#DIV/0!</v>
      </c>
      <c r="AY188" s="501" t="e">
        <f t="shared" si="21"/>
        <v>#DIV/0!</v>
      </c>
      <c r="BM188" s="501" t="e">
        <f t="shared" si="22"/>
        <v>#DIV/0!</v>
      </c>
      <c r="BP188" s="501" t="e">
        <f t="shared" si="23"/>
        <v>#DIV/0!</v>
      </c>
    </row>
    <row r="189" spans="31:68" ht="15" customHeight="1" x14ac:dyDescent="0.25">
      <c r="AE189" s="501" t="e">
        <f t="shared" si="18"/>
        <v>#DIV/0!</v>
      </c>
      <c r="AH189" s="501" t="e">
        <f t="shared" si="19"/>
        <v>#DIV/0!</v>
      </c>
      <c r="AV189" s="501" t="e">
        <f t="shared" si="20"/>
        <v>#DIV/0!</v>
      </c>
      <c r="AY189" s="501" t="e">
        <f t="shared" si="21"/>
        <v>#DIV/0!</v>
      </c>
      <c r="BM189" s="501" t="e">
        <f t="shared" si="22"/>
        <v>#DIV/0!</v>
      </c>
      <c r="BP189" s="501" t="e">
        <f t="shared" si="23"/>
        <v>#DIV/0!</v>
      </c>
    </row>
    <row r="190" spans="31:68" ht="15" customHeight="1" x14ac:dyDescent="0.25">
      <c r="AE190" s="501" t="e">
        <f t="shared" si="18"/>
        <v>#DIV/0!</v>
      </c>
      <c r="AH190" s="501" t="e">
        <f t="shared" si="19"/>
        <v>#DIV/0!</v>
      </c>
      <c r="AV190" s="501" t="e">
        <f t="shared" si="20"/>
        <v>#DIV/0!</v>
      </c>
      <c r="AY190" s="501" t="e">
        <f t="shared" si="21"/>
        <v>#DIV/0!</v>
      </c>
      <c r="BM190" s="501" t="e">
        <f t="shared" si="22"/>
        <v>#DIV/0!</v>
      </c>
      <c r="BP190" s="501" t="e">
        <f t="shared" si="23"/>
        <v>#DIV/0!</v>
      </c>
    </row>
    <row r="191" spans="31:68" ht="15" customHeight="1" x14ac:dyDescent="0.25">
      <c r="AE191" s="501" t="e">
        <f t="shared" si="18"/>
        <v>#DIV/0!</v>
      </c>
      <c r="AH191" s="501" t="e">
        <f t="shared" si="19"/>
        <v>#DIV/0!</v>
      </c>
      <c r="AV191" s="501" t="e">
        <f t="shared" si="20"/>
        <v>#DIV/0!</v>
      </c>
      <c r="AY191" s="501" t="e">
        <f t="shared" si="21"/>
        <v>#DIV/0!</v>
      </c>
      <c r="BM191" s="501" t="e">
        <f t="shared" si="22"/>
        <v>#DIV/0!</v>
      </c>
      <c r="BP191" s="501" t="e">
        <f t="shared" si="23"/>
        <v>#DIV/0!</v>
      </c>
    </row>
    <row r="192" spans="31:68" ht="15" customHeight="1" x14ac:dyDescent="0.25">
      <c r="AE192" s="501" t="e">
        <f t="shared" si="18"/>
        <v>#DIV/0!</v>
      </c>
      <c r="AH192" s="501" t="e">
        <f t="shared" si="19"/>
        <v>#DIV/0!</v>
      </c>
      <c r="AV192" s="501" t="e">
        <f t="shared" si="20"/>
        <v>#DIV/0!</v>
      </c>
      <c r="AY192" s="501" t="e">
        <f t="shared" si="21"/>
        <v>#DIV/0!</v>
      </c>
      <c r="BM192" s="501" t="e">
        <f t="shared" si="22"/>
        <v>#DIV/0!</v>
      </c>
      <c r="BP192" s="501" t="e">
        <f t="shared" si="23"/>
        <v>#DIV/0!</v>
      </c>
    </row>
    <row r="193" spans="31:68" ht="15" customHeight="1" x14ac:dyDescent="0.25">
      <c r="AE193" s="501" t="e">
        <f t="shared" si="18"/>
        <v>#DIV/0!</v>
      </c>
      <c r="AH193" s="501" t="e">
        <f t="shared" si="19"/>
        <v>#DIV/0!</v>
      </c>
      <c r="AV193" s="501" t="e">
        <f t="shared" si="20"/>
        <v>#DIV/0!</v>
      </c>
      <c r="AY193" s="501" t="e">
        <f t="shared" si="21"/>
        <v>#DIV/0!</v>
      </c>
      <c r="BM193" s="501" t="e">
        <f t="shared" si="22"/>
        <v>#DIV/0!</v>
      </c>
      <c r="BP193" s="501" t="e">
        <f t="shared" si="23"/>
        <v>#DIV/0!</v>
      </c>
    </row>
    <row r="194" spans="31:68" ht="15" customHeight="1" x14ac:dyDescent="0.25">
      <c r="AE194" s="501" t="e">
        <f t="shared" si="18"/>
        <v>#DIV/0!</v>
      </c>
      <c r="AH194" s="501" t="e">
        <f t="shared" si="19"/>
        <v>#DIV/0!</v>
      </c>
      <c r="AV194" s="501" t="e">
        <f t="shared" si="20"/>
        <v>#DIV/0!</v>
      </c>
      <c r="AY194" s="501" t="e">
        <f t="shared" si="21"/>
        <v>#DIV/0!</v>
      </c>
      <c r="BM194" s="501" t="e">
        <f t="shared" si="22"/>
        <v>#DIV/0!</v>
      </c>
      <c r="BP194" s="501" t="e">
        <f t="shared" si="23"/>
        <v>#DIV/0!</v>
      </c>
    </row>
    <row r="195" spans="31:68" ht="15" customHeight="1" x14ac:dyDescent="0.25">
      <c r="AE195" s="501" t="e">
        <f t="shared" si="18"/>
        <v>#DIV/0!</v>
      </c>
      <c r="AH195" s="501" t="e">
        <f t="shared" si="19"/>
        <v>#DIV/0!</v>
      </c>
      <c r="AV195" s="501" t="e">
        <f t="shared" si="20"/>
        <v>#DIV/0!</v>
      </c>
      <c r="AY195" s="501" t="e">
        <f t="shared" si="21"/>
        <v>#DIV/0!</v>
      </c>
      <c r="BM195" s="501" t="e">
        <f t="shared" si="22"/>
        <v>#DIV/0!</v>
      </c>
      <c r="BP195" s="501" t="e">
        <f t="shared" si="23"/>
        <v>#DIV/0!</v>
      </c>
    </row>
    <row r="196" spans="31:68" ht="15" customHeight="1" x14ac:dyDescent="0.25">
      <c r="AE196" s="501" t="e">
        <f t="shared" si="18"/>
        <v>#DIV/0!</v>
      </c>
      <c r="AH196" s="501" t="e">
        <f t="shared" si="19"/>
        <v>#DIV/0!</v>
      </c>
      <c r="AV196" s="501" t="e">
        <f t="shared" si="20"/>
        <v>#DIV/0!</v>
      </c>
      <c r="AY196" s="501" t="e">
        <f t="shared" si="21"/>
        <v>#DIV/0!</v>
      </c>
      <c r="BM196" s="501" t="e">
        <f t="shared" si="22"/>
        <v>#DIV/0!</v>
      </c>
      <c r="BP196" s="501" t="e">
        <f t="shared" si="23"/>
        <v>#DIV/0!</v>
      </c>
    </row>
    <row r="197" spans="31:68" ht="15" customHeight="1" x14ac:dyDescent="0.25">
      <c r="AE197" s="501" t="e">
        <f t="shared" si="18"/>
        <v>#DIV/0!</v>
      </c>
      <c r="AH197" s="501" t="e">
        <f t="shared" si="19"/>
        <v>#DIV/0!</v>
      </c>
      <c r="AV197" s="501" t="e">
        <f t="shared" si="20"/>
        <v>#DIV/0!</v>
      </c>
      <c r="AY197" s="501" t="e">
        <f t="shared" si="21"/>
        <v>#DIV/0!</v>
      </c>
      <c r="BM197" s="501" t="e">
        <f t="shared" si="22"/>
        <v>#DIV/0!</v>
      </c>
      <c r="BP197" s="501" t="e">
        <f t="shared" si="23"/>
        <v>#DIV/0!</v>
      </c>
    </row>
    <row r="198" spans="31:68" ht="15" customHeight="1" x14ac:dyDescent="0.25">
      <c r="AE198" s="501" t="e">
        <f t="shared" si="18"/>
        <v>#DIV/0!</v>
      </c>
      <c r="AH198" s="501" t="e">
        <f t="shared" si="19"/>
        <v>#DIV/0!</v>
      </c>
      <c r="AV198" s="501" t="e">
        <f t="shared" si="20"/>
        <v>#DIV/0!</v>
      </c>
      <c r="AY198" s="501" t="e">
        <f t="shared" si="21"/>
        <v>#DIV/0!</v>
      </c>
      <c r="BM198" s="501" t="e">
        <f t="shared" si="22"/>
        <v>#DIV/0!</v>
      </c>
      <c r="BP198" s="501" t="e">
        <f t="shared" si="23"/>
        <v>#DIV/0!</v>
      </c>
    </row>
    <row r="199" spans="31:68" ht="15" customHeight="1" x14ac:dyDescent="0.25">
      <c r="AE199" s="501" t="e">
        <f t="shared" si="18"/>
        <v>#DIV/0!</v>
      </c>
      <c r="AH199" s="501" t="e">
        <f t="shared" si="19"/>
        <v>#DIV/0!</v>
      </c>
      <c r="AV199" s="501" t="e">
        <f t="shared" si="20"/>
        <v>#DIV/0!</v>
      </c>
      <c r="AY199" s="501" t="e">
        <f t="shared" si="21"/>
        <v>#DIV/0!</v>
      </c>
      <c r="BM199" s="501" t="e">
        <f t="shared" si="22"/>
        <v>#DIV/0!</v>
      </c>
      <c r="BP199" s="501" t="e">
        <f t="shared" si="23"/>
        <v>#DIV/0!</v>
      </c>
    </row>
    <row r="200" spans="31:68" ht="15" customHeight="1" x14ac:dyDescent="0.25">
      <c r="AE200" s="501" t="e">
        <f t="shared" si="18"/>
        <v>#DIV/0!</v>
      </c>
      <c r="AH200" s="501" t="e">
        <f t="shared" si="19"/>
        <v>#DIV/0!</v>
      </c>
      <c r="AV200" s="501" t="e">
        <f t="shared" si="20"/>
        <v>#DIV/0!</v>
      </c>
      <c r="AY200" s="501" t="e">
        <f t="shared" si="21"/>
        <v>#DIV/0!</v>
      </c>
      <c r="BM200" s="501" t="e">
        <f t="shared" si="22"/>
        <v>#DIV/0!</v>
      </c>
      <c r="BP200" s="501" t="e">
        <f t="shared" si="23"/>
        <v>#DIV/0!</v>
      </c>
    </row>
    <row r="201" spans="31:68" ht="15" customHeight="1" x14ac:dyDescent="0.25">
      <c r="AE201" s="501" t="e">
        <f t="shared" si="18"/>
        <v>#DIV/0!</v>
      </c>
      <c r="AH201" s="501" t="e">
        <f t="shared" si="19"/>
        <v>#DIV/0!</v>
      </c>
      <c r="AV201" s="501" t="e">
        <f t="shared" si="20"/>
        <v>#DIV/0!</v>
      </c>
      <c r="AY201" s="501" t="e">
        <f t="shared" si="21"/>
        <v>#DIV/0!</v>
      </c>
      <c r="BM201" s="501" t="e">
        <f t="shared" si="22"/>
        <v>#DIV/0!</v>
      </c>
      <c r="BP201" s="501" t="e">
        <f t="shared" si="23"/>
        <v>#DIV/0!</v>
      </c>
    </row>
    <row r="202" spans="31:68" ht="15" customHeight="1" x14ac:dyDescent="0.25">
      <c r="AE202" s="501" t="e">
        <f t="shared" si="18"/>
        <v>#DIV/0!</v>
      </c>
      <c r="AH202" s="501" t="e">
        <f t="shared" si="19"/>
        <v>#DIV/0!</v>
      </c>
      <c r="AV202" s="501" t="e">
        <f t="shared" si="20"/>
        <v>#DIV/0!</v>
      </c>
      <c r="AY202" s="501" t="e">
        <f t="shared" si="21"/>
        <v>#DIV/0!</v>
      </c>
      <c r="BM202" s="501" t="e">
        <f t="shared" si="22"/>
        <v>#DIV/0!</v>
      </c>
      <c r="BP202" s="501" t="e">
        <f t="shared" si="23"/>
        <v>#DIV/0!</v>
      </c>
    </row>
    <row r="203" spans="31:68" ht="15" customHeight="1" x14ac:dyDescent="0.25">
      <c r="AE203" s="501" t="e">
        <f t="shared" si="18"/>
        <v>#DIV/0!</v>
      </c>
      <c r="AH203" s="501" t="e">
        <f t="shared" si="19"/>
        <v>#DIV/0!</v>
      </c>
      <c r="AV203" s="501" t="e">
        <f t="shared" si="20"/>
        <v>#DIV/0!</v>
      </c>
      <c r="AY203" s="501" t="e">
        <f t="shared" si="21"/>
        <v>#DIV/0!</v>
      </c>
      <c r="BM203" s="501" t="e">
        <f t="shared" si="22"/>
        <v>#DIV/0!</v>
      </c>
      <c r="BP203" s="501" t="e">
        <f t="shared" si="23"/>
        <v>#DIV/0!</v>
      </c>
    </row>
    <row r="204" spans="31:68" ht="15" customHeight="1" x14ac:dyDescent="0.25">
      <c r="AE204" s="501" t="e">
        <f t="shared" si="18"/>
        <v>#DIV/0!</v>
      </c>
      <c r="AH204" s="501" t="e">
        <f t="shared" si="19"/>
        <v>#DIV/0!</v>
      </c>
      <c r="AV204" s="501" t="e">
        <f t="shared" si="20"/>
        <v>#DIV/0!</v>
      </c>
      <c r="AY204" s="501" t="e">
        <f t="shared" si="21"/>
        <v>#DIV/0!</v>
      </c>
      <c r="BM204" s="501" t="e">
        <f t="shared" si="22"/>
        <v>#DIV/0!</v>
      </c>
      <c r="BP204" s="501" t="e">
        <f t="shared" si="23"/>
        <v>#DIV/0!</v>
      </c>
    </row>
    <row r="205" spans="31:68" ht="15" customHeight="1" x14ac:dyDescent="0.25">
      <c r="AE205" s="501" t="e">
        <f t="shared" si="18"/>
        <v>#DIV/0!</v>
      </c>
      <c r="AH205" s="501" t="e">
        <f t="shared" si="19"/>
        <v>#DIV/0!</v>
      </c>
      <c r="AV205" s="501" t="e">
        <f t="shared" si="20"/>
        <v>#DIV/0!</v>
      </c>
      <c r="AY205" s="501" t="e">
        <f t="shared" si="21"/>
        <v>#DIV/0!</v>
      </c>
      <c r="BM205" s="501" t="e">
        <f t="shared" si="22"/>
        <v>#DIV/0!</v>
      </c>
      <c r="BP205" s="501" t="e">
        <f t="shared" si="23"/>
        <v>#DIV/0!</v>
      </c>
    </row>
    <row r="206" spans="31:68" ht="15" customHeight="1" x14ac:dyDescent="0.25">
      <c r="AE206" s="501" t="e">
        <f t="shared" si="18"/>
        <v>#DIV/0!</v>
      </c>
      <c r="AH206" s="501" t="e">
        <f t="shared" si="19"/>
        <v>#DIV/0!</v>
      </c>
      <c r="AV206" s="501" t="e">
        <f t="shared" si="20"/>
        <v>#DIV/0!</v>
      </c>
      <c r="AY206" s="501" t="e">
        <f t="shared" si="21"/>
        <v>#DIV/0!</v>
      </c>
      <c r="BM206" s="501" t="e">
        <f t="shared" si="22"/>
        <v>#DIV/0!</v>
      </c>
      <c r="BP206" s="501" t="e">
        <f t="shared" si="23"/>
        <v>#DIV/0!</v>
      </c>
    </row>
    <row r="207" spans="31:68" ht="15" customHeight="1" x14ac:dyDescent="0.25">
      <c r="AE207" s="501" t="e">
        <f t="shared" ref="AE207:AE270" si="24">IF(AE$10*AC207+AE$11&lt;(ROUNDUP(AD$10/100,0)*100+999),MAX(0,AE$10*AC207+AE$11),NA())</f>
        <v>#DIV/0!</v>
      </c>
      <c r="AH207" s="501" t="e">
        <f t="shared" ref="AH207:AH270" si="25">IF(AH$10*AF207+AH$11&lt;(ROUNDUP(AG$10/100,0)*100+999),MAX(0,AH$10*AF207+AH$11),NA())</f>
        <v>#DIV/0!</v>
      </c>
      <c r="AV207" s="501" t="e">
        <f t="shared" ref="AV207:AV270" si="26">IF(AV$10*AT207+AV$11&lt;(ROUNDUP(AU$10/100,0)*100+999),MAX(0,AV$10*AT207+AV$11),NA())</f>
        <v>#DIV/0!</v>
      </c>
      <c r="AY207" s="501" t="e">
        <f t="shared" ref="AY207:AY270" si="27">IF(AY$10*AW207+AY$11&lt;(ROUNDUP(AX$10/100,0)*100+999),MAX(0,AY$10*AW207+AY$11),NA())</f>
        <v>#DIV/0!</v>
      </c>
      <c r="BM207" s="501" t="e">
        <f t="shared" ref="BM207:BM270" si="28">IF(BM$10*BK207+BM$11&lt;(ROUNDUP(BL$10/100,0)*100+999),MAX(0,BM$10*BK207+BM$11),NA())</f>
        <v>#DIV/0!</v>
      </c>
      <c r="BP207" s="501" t="e">
        <f t="shared" ref="BP207:BP270" si="29">IF(BP$10*BN207+BP$11&lt;(ROUNDUP(BO$10/100,0)*100+999),MAX(0,BP$10*BN207+BP$11),NA())</f>
        <v>#DIV/0!</v>
      </c>
    </row>
    <row r="208" spans="31:68" ht="15" customHeight="1" x14ac:dyDescent="0.25">
      <c r="AE208" s="501" t="e">
        <f t="shared" si="24"/>
        <v>#DIV/0!</v>
      </c>
      <c r="AH208" s="501" t="e">
        <f t="shared" si="25"/>
        <v>#DIV/0!</v>
      </c>
      <c r="AV208" s="501" t="e">
        <f t="shared" si="26"/>
        <v>#DIV/0!</v>
      </c>
      <c r="AY208" s="501" t="e">
        <f t="shared" si="27"/>
        <v>#DIV/0!</v>
      </c>
      <c r="BM208" s="501" t="e">
        <f t="shared" si="28"/>
        <v>#DIV/0!</v>
      </c>
      <c r="BP208" s="501" t="e">
        <f t="shared" si="29"/>
        <v>#DIV/0!</v>
      </c>
    </row>
    <row r="209" spans="31:68" ht="15" customHeight="1" x14ac:dyDescent="0.25">
      <c r="AE209" s="501" t="e">
        <f t="shared" si="24"/>
        <v>#DIV/0!</v>
      </c>
      <c r="AH209" s="501" t="e">
        <f t="shared" si="25"/>
        <v>#DIV/0!</v>
      </c>
      <c r="AV209" s="501" t="e">
        <f t="shared" si="26"/>
        <v>#DIV/0!</v>
      </c>
      <c r="AY209" s="501" t="e">
        <f t="shared" si="27"/>
        <v>#DIV/0!</v>
      </c>
      <c r="BM209" s="501" t="e">
        <f t="shared" si="28"/>
        <v>#DIV/0!</v>
      </c>
      <c r="BP209" s="501" t="e">
        <f t="shared" si="29"/>
        <v>#DIV/0!</v>
      </c>
    </row>
    <row r="210" spans="31:68" ht="15" customHeight="1" x14ac:dyDescent="0.25">
      <c r="AE210" s="501" t="e">
        <f t="shared" si="24"/>
        <v>#DIV/0!</v>
      </c>
      <c r="AH210" s="501" t="e">
        <f t="shared" si="25"/>
        <v>#DIV/0!</v>
      </c>
      <c r="AV210" s="501" t="e">
        <f t="shared" si="26"/>
        <v>#DIV/0!</v>
      </c>
      <c r="AY210" s="501" t="e">
        <f t="shared" si="27"/>
        <v>#DIV/0!</v>
      </c>
      <c r="BM210" s="501" t="e">
        <f t="shared" si="28"/>
        <v>#DIV/0!</v>
      </c>
      <c r="BP210" s="501" t="e">
        <f t="shared" si="29"/>
        <v>#DIV/0!</v>
      </c>
    </row>
    <row r="211" spans="31:68" ht="15" customHeight="1" x14ac:dyDescent="0.25">
      <c r="AE211" s="501" t="e">
        <f t="shared" si="24"/>
        <v>#DIV/0!</v>
      </c>
      <c r="AH211" s="501" t="e">
        <f t="shared" si="25"/>
        <v>#DIV/0!</v>
      </c>
      <c r="AV211" s="501" t="e">
        <f t="shared" si="26"/>
        <v>#DIV/0!</v>
      </c>
      <c r="AY211" s="501" t="e">
        <f t="shared" si="27"/>
        <v>#DIV/0!</v>
      </c>
      <c r="BM211" s="501" t="e">
        <f t="shared" si="28"/>
        <v>#DIV/0!</v>
      </c>
      <c r="BP211" s="501" t="e">
        <f t="shared" si="29"/>
        <v>#DIV/0!</v>
      </c>
    </row>
    <row r="212" spans="31:68" ht="15" customHeight="1" x14ac:dyDescent="0.25">
      <c r="AE212" s="501" t="e">
        <f t="shared" si="24"/>
        <v>#DIV/0!</v>
      </c>
      <c r="AH212" s="501" t="e">
        <f t="shared" si="25"/>
        <v>#DIV/0!</v>
      </c>
      <c r="AV212" s="501" t="e">
        <f t="shared" si="26"/>
        <v>#DIV/0!</v>
      </c>
      <c r="AY212" s="501" t="e">
        <f t="shared" si="27"/>
        <v>#DIV/0!</v>
      </c>
      <c r="BM212" s="501" t="e">
        <f t="shared" si="28"/>
        <v>#DIV/0!</v>
      </c>
      <c r="BP212" s="501" t="e">
        <f t="shared" si="29"/>
        <v>#DIV/0!</v>
      </c>
    </row>
    <row r="213" spans="31:68" ht="15" customHeight="1" x14ac:dyDescent="0.25">
      <c r="AE213" s="501" t="e">
        <f t="shared" si="24"/>
        <v>#DIV/0!</v>
      </c>
      <c r="AH213" s="501" t="e">
        <f t="shared" si="25"/>
        <v>#DIV/0!</v>
      </c>
      <c r="AV213" s="501" t="e">
        <f t="shared" si="26"/>
        <v>#DIV/0!</v>
      </c>
      <c r="AY213" s="501" t="e">
        <f t="shared" si="27"/>
        <v>#DIV/0!</v>
      </c>
      <c r="BM213" s="501" t="e">
        <f t="shared" si="28"/>
        <v>#DIV/0!</v>
      </c>
      <c r="BP213" s="501" t="e">
        <f t="shared" si="29"/>
        <v>#DIV/0!</v>
      </c>
    </row>
    <row r="214" spans="31:68" ht="15" customHeight="1" x14ac:dyDescent="0.25">
      <c r="AE214" s="501" t="e">
        <f t="shared" si="24"/>
        <v>#DIV/0!</v>
      </c>
      <c r="AH214" s="501" t="e">
        <f t="shared" si="25"/>
        <v>#DIV/0!</v>
      </c>
      <c r="AV214" s="501" t="e">
        <f t="shared" si="26"/>
        <v>#DIV/0!</v>
      </c>
      <c r="AY214" s="501" t="e">
        <f t="shared" si="27"/>
        <v>#DIV/0!</v>
      </c>
      <c r="BM214" s="501" t="e">
        <f t="shared" si="28"/>
        <v>#DIV/0!</v>
      </c>
      <c r="BP214" s="501" t="e">
        <f t="shared" si="29"/>
        <v>#DIV/0!</v>
      </c>
    </row>
    <row r="215" spans="31:68" ht="15" customHeight="1" x14ac:dyDescent="0.25">
      <c r="AE215" s="501" t="e">
        <f t="shared" si="24"/>
        <v>#DIV/0!</v>
      </c>
      <c r="AH215" s="501" t="e">
        <f t="shared" si="25"/>
        <v>#DIV/0!</v>
      </c>
      <c r="AV215" s="501" t="e">
        <f t="shared" si="26"/>
        <v>#DIV/0!</v>
      </c>
      <c r="AY215" s="501" t="e">
        <f t="shared" si="27"/>
        <v>#DIV/0!</v>
      </c>
      <c r="BM215" s="501" t="e">
        <f t="shared" si="28"/>
        <v>#DIV/0!</v>
      </c>
      <c r="BP215" s="501" t="e">
        <f t="shared" si="29"/>
        <v>#DIV/0!</v>
      </c>
    </row>
    <row r="216" spans="31:68" ht="15" customHeight="1" x14ac:dyDescent="0.25">
      <c r="AE216" s="501" t="e">
        <f t="shared" si="24"/>
        <v>#DIV/0!</v>
      </c>
      <c r="AH216" s="501" t="e">
        <f t="shared" si="25"/>
        <v>#DIV/0!</v>
      </c>
      <c r="AV216" s="501" t="e">
        <f t="shared" si="26"/>
        <v>#DIV/0!</v>
      </c>
      <c r="AY216" s="501" t="e">
        <f t="shared" si="27"/>
        <v>#DIV/0!</v>
      </c>
      <c r="BM216" s="501" t="e">
        <f t="shared" si="28"/>
        <v>#DIV/0!</v>
      </c>
      <c r="BP216" s="501" t="e">
        <f t="shared" si="29"/>
        <v>#DIV/0!</v>
      </c>
    </row>
    <row r="217" spans="31:68" ht="15" customHeight="1" x14ac:dyDescent="0.25">
      <c r="AE217" s="501" t="e">
        <f t="shared" si="24"/>
        <v>#DIV/0!</v>
      </c>
      <c r="AH217" s="501" t="e">
        <f t="shared" si="25"/>
        <v>#DIV/0!</v>
      </c>
      <c r="AV217" s="501" t="e">
        <f t="shared" si="26"/>
        <v>#DIV/0!</v>
      </c>
      <c r="AY217" s="501" t="e">
        <f t="shared" si="27"/>
        <v>#DIV/0!</v>
      </c>
      <c r="BM217" s="501" t="e">
        <f t="shared" si="28"/>
        <v>#DIV/0!</v>
      </c>
      <c r="BP217" s="501" t="e">
        <f t="shared" si="29"/>
        <v>#DIV/0!</v>
      </c>
    </row>
    <row r="218" spans="31:68" ht="15" customHeight="1" x14ac:dyDescent="0.25">
      <c r="AE218" s="501" t="e">
        <f t="shared" si="24"/>
        <v>#DIV/0!</v>
      </c>
      <c r="AH218" s="501" t="e">
        <f t="shared" si="25"/>
        <v>#DIV/0!</v>
      </c>
      <c r="AV218" s="501" t="e">
        <f t="shared" si="26"/>
        <v>#DIV/0!</v>
      </c>
      <c r="AY218" s="501" t="e">
        <f t="shared" si="27"/>
        <v>#DIV/0!</v>
      </c>
      <c r="BM218" s="501" t="e">
        <f t="shared" si="28"/>
        <v>#DIV/0!</v>
      </c>
      <c r="BP218" s="501" t="e">
        <f t="shared" si="29"/>
        <v>#DIV/0!</v>
      </c>
    </row>
    <row r="219" spans="31:68" ht="15" customHeight="1" x14ac:dyDescent="0.25">
      <c r="AE219" s="501" t="e">
        <f t="shared" si="24"/>
        <v>#DIV/0!</v>
      </c>
      <c r="AH219" s="501" t="e">
        <f t="shared" si="25"/>
        <v>#DIV/0!</v>
      </c>
      <c r="AV219" s="501" t="e">
        <f t="shared" si="26"/>
        <v>#DIV/0!</v>
      </c>
      <c r="AY219" s="501" t="e">
        <f t="shared" si="27"/>
        <v>#DIV/0!</v>
      </c>
      <c r="BM219" s="501" t="e">
        <f t="shared" si="28"/>
        <v>#DIV/0!</v>
      </c>
      <c r="BP219" s="501" t="e">
        <f t="shared" si="29"/>
        <v>#DIV/0!</v>
      </c>
    </row>
    <row r="220" spans="31:68" ht="15" customHeight="1" x14ac:dyDescent="0.25">
      <c r="AE220" s="501" t="e">
        <f t="shared" si="24"/>
        <v>#DIV/0!</v>
      </c>
      <c r="AH220" s="501" t="e">
        <f t="shared" si="25"/>
        <v>#DIV/0!</v>
      </c>
      <c r="AV220" s="501" t="e">
        <f t="shared" si="26"/>
        <v>#DIV/0!</v>
      </c>
      <c r="AY220" s="501" t="e">
        <f t="shared" si="27"/>
        <v>#DIV/0!</v>
      </c>
      <c r="BM220" s="501" t="e">
        <f t="shared" si="28"/>
        <v>#DIV/0!</v>
      </c>
      <c r="BP220" s="501" t="e">
        <f t="shared" si="29"/>
        <v>#DIV/0!</v>
      </c>
    </row>
    <row r="221" spans="31:68" ht="15" customHeight="1" x14ac:dyDescent="0.25">
      <c r="AE221" s="501" t="e">
        <f t="shared" si="24"/>
        <v>#DIV/0!</v>
      </c>
      <c r="AH221" s="501" t="e">
        <f t="shared" si="25"/>
        <v>#DIV/0!</v>
      </c>
      <c r="AV221" s="501" t="e">
        <f t="shared" si="26"/>
        <v>#DIV/0!</v>
      </c>
      <c r="AY221" s="501" t="e">
        <f t="shared" si="27"/>
        <v>#DIV/0!</v>
      </c>
      <c r="BM221" s="501" t="e">
        <f t="shared" si="28"/>
        <v>#DIV/0!</v>
      </c>
      <c r="BP221" s="501" t="e">
        <f t="shared" si="29"/>
        <v>#DIV/0!</v>
      </c>
    </row>
    <row r="222" spans="31:68" ht="15" customHeight="1" x14ac:dyDescent="0.25">
      <c r="AE222" s="501" t="e">
        <f t="shared" si="24"/>
        <v>#DIV/0!</v>
      </c>
      <c r="AH222" s="501" t="e">
        <f t="shared" si="25"/>
        <v>#DIV/0!</v>
      </c>
      <c r="AV222" s="501" t="e">
        <f t="shared" si="26"/>
        <v>#DIV/0!</v>
      </c>
      <c r="AY222" s="501" t="e">
        <f t="shared" si="27"/>
        <v>#DIV/0!</v>
      </c>
      <c r="BM222" s="501" t="e">
        <f t="shared" si="28"/>
        <v>#DIV/0!</v>
      </c>
      <c r="BP222" s="501" t="e">
        <f t="shared" si="29"/>
        <v>#DIV/0!</v>
      </c>
    </row>
    <row r="223" spans="31:68" ht="15" customHeight="1" x14ac:dyDescent="0.25">
      <c r="AE223" s="501" t="e">
        <f t="shared" si="24"/>
        <v>#DIV/0!</v>
      </c>
      <c r="AH223" s="501" t="e">
        <f t="shared" si="25"/>
        <v>#DIV/0!</v>
      </c>
      <c r="AV223" s="501" t="e">
        <f t="shared" si="26"/>
        <v>#DIV/0!</v>
      </c>
      <c r="AY223" s="501" t="e">
        <f t="shared" si="27"/>
        <v>#DIV/0!</v>
      </c>
      <c r="BM223" s="501" t="e">
        <f t="shared" si="28"/>
        <v>#DIV/0!</v>
      </c>
      <c r="BP223" s="501" t="e">
        <f t="shared" si="29"/>
        <v>#DIV/0!</v>
      </c>
    </row>
    <row r="224" spans="31:68" ht="15" customHeight="1" x14ac:dyDescent="0.25">
      <c r="AE224" s="501" t="e">
        <f t="shared" si="24"/>
        <v>#DIV/0!</v>
      </c>
      <c r="AH224" s="501" t="e">
        <f t="shared" si="25"/>
        <v>#DIV/0!</v>
      </c>
      <c r="AV224" s="501" t="e">
        <f t="shared" si="26"/>
        <v>#DIV/0!</v>
      </c>
      <c r="AY224" s="501" t="e">
        <f t="shared" si="27"/>
        <v>#DIV/0!</v>
      </c>
      <c r="BM224" s="501" t="e">
        <f t="shared" si="28"/>
        <v>#DIV/0!</v>
      </c>
      <c r="BP224" s="501" t="e">
        <f t="shared" si="29"/>
        <v>#DIV/0!</v>
      </c>
    </row>
    <row r="225" spans="31:68" ht="15" customHeight="1" x14ac:dyDescent="0.25">
      <c r="AE225" s="501" t="e">
        <f t="shared" si="24"/>
        <v>#DIV/0!</v>
      </c>
      <c r="AH225" s="501" t="e">
        <f t="shared" si="25"/>
        <v>#DIV/0!</v>
      </c>
      <c r="AV225" s="501" t="e">
        <f t="shared" si="26"/>
        <v>#DIV/0!</v>
      </c>
      <c r="AY225" s="501" t="e">
        <f t="shared" si="27"/>
        <v>#DIV/0!</v>
      </c>
      <c r="BM225" s="501" t="e">
        <f t="shared" si="28"/>
        <v>#DIV/0!</v>
      </c>
      <c r="BP225" s="501" t="e">
        <f t="shared" si="29"/>
        <v>#DIV/0!</v>
      </c>
    </row>
    <row r="226" spans="31:68" ht="15" customHeight="1" x14ac:dyDescent="0.25">
      <c r="AE226" s="501" t="e">
        <f t="shared" si="24"/>
        <v>#DIV/0!</v>
      </c>
      <c r="AH226" s="501" t="e">
        <f t="shared" si="25"/>
        <v>#DIV/0!</v>
      </c>
      <c r="AV226" s="501" t="e">
        <f t="shared" si="26"/>
        <v>#DIV/0!</v>
      </c>
      <c r="AY226" s="501" t="e">
        <f t="shared" si="27"/>
        <v>#DIV/0!</v>
      </c>
      <c r="BM226" s="501" t="e">
        <f t="shared" si="28"/>
        <v>#DIV/0!</v>
      </c>
      <c r="BP226" s="501" t="e">
        <f t="shared" si="29"/>
        <v>#DIV/0!</v>
      </c>
    </row>
    <row r="227" spans="31:68" ht="15" customHeight="1" x14ac:dyDescent="0.25">
      <c r="AE227" s="501" t="e">
        <f t="shared" si="24"/>
        <v>#DIV/0!</v>
      </c>
      <c r="AH227" s="501" t="e">
        <f t="shared" si="25"/>
        <v>#DIV/0!</v>
      </c>
      <c r="AV227" s="501" t="e">
        <f t="shared" si="26"/>
        <v>#DIV/0!</v>
      </c>
      <c r="AY227" s="501" t="e">
        <f t="shared" si="27"/>
        <v>#DIV/0!</v>
      </c>
      <c r="BM227" s="501" t="e">
        <f t="shared" si="28"/>
        <v>#DIV/0!</v>
      </c>
      <c r="BP227" s="501" t="e">
        <f t="shared" si="29"/>
        <v>#DIV/0!</v>
      </c>
    </row>
    <row r="228" spans="31:68" ht="15" customHeight="1" x14ac:dyDescent="0.25">
      <c r="AE228" s="501" t="e">
        <f t="shared" si="24"/>
        <v>#DIV/0!</v>
      </c>
      <c r="AH228" s="501" t="e">
        <f t="shared" si="25"/>
        <v>#DIV/0!</v>
      </c>
      <c r="AV228" s="501" t="e">
        <f t="shared" si="26"/>
        <v>#DIV/0!</v>
      </c>
      <c r="AY228" s="501" t="e">
        <f t="shared" si="27"/>
        <v>#DIV/0!</v>
      </c>
      <c r="BM228" s="501" t="e">
        <f t="shared" si="28"/>
        <v>#DIV/0!</v>
      </c>
      <c r="BP228" s="501" t="e">
        <f t="shared" si="29"/>
        <v>#DIV/0!</v>
      </c>
    </row>
    <row r="229" spans="31:68" ht="15" customHeight="1" x14ac:dyDescent="0.25">
      <c r="AE229" s="501" t="e">
        <f t="shared" si="24"/>
        <v>#DIV/0!</v>
      </c>
      <c r="AH229" s="501" t="e">
        <f t="shared" si="25"/>
        <v>#DIV/0!</v>
      </c>
      <c r="AV229" s="501" t="e">
        <f t="shared" si="26"/>
        <v>#DIV/0!</v>
      </c>
      <c r="AY229" s="501" t="e">
        <f t="shared" si="27"/>
        <v>#DIV/0!</v>
      </c>
      <c r="BM229" s="501" t="e">
        <f t="shared" si="28"/>
        <v>#DIV/0!</v>
      </c>
      <c r="BP229" s="501" t="e">
        <f t="shared" si="29"/>
        <v>#DIV/0!</v>
      </c>
    </row>
    <row r="230" spans="31:68" ht="15" customHeight="1" x14ac:dyDescent="0.25">
      <c r="AE230" s="501" t="e">
        <f t="shared" si="24"/>
        <v>#DIV/0!</v>
      </c>
      <c r="AH230" s="501" t="e">
        <f t="shared" si="25"/>
        <v>#DIV/0!</v>
      </c>
      <c r="AV230" s="501" t="e">
        <f t="shared" si="26"/>
        <v>#DIV/0!</v>
      </c>
      <c r="AY230" s="501" t="e">
        <f t="shared" si="27"/>
        <v>#DIV/0!</v>
      </c>
      <c r="BM230" s="501" t="e">
        <f t="shared" si="28"/>
        <v>#DIV/0!</v>
      </c>
      <c r="BP230" s="501" t="e">
        <f t="shared" si="29"/>
        <v>#DIV/0!</v>
      </c>
    </row>
    <row r="231" spans="31:68" ht="15" customHeight="1" x14ac:dyDescent="0.25">
      <c r="AE231" s="501" t="e">
        <f t="shared" si="24"/>
        <v>#DIV/0!</v>
      </c>
      <c r="AH231" s="501" t="e">
        <f t="shared" si="25"/>
        <v>#DIV/0!</v>
      </c>
      <c r="AV231" s="501" t="e">
        <f t="shared" si="26"/>
        <v>#DIV/0!</v>
      </c>
      <c r="AY231" s="501" t="e">
        <f t="shared" si="27"/>
        <v>#DIV/0!</v>
      </c>
      <c r="BM231" s="501" t="e">
        <f t="shared" si="28"/>
        <v>#DIV/0!</v>
      </c>
      <c r="BP231" s="501" t="e">
        <f t="shared" si="29"/>
        <v>#DIV/0!</v>
      </c>
    </row>
    <row r="232" spans="31:68" ht="15" customHeight="1" x14ac:dyDescent="0.25">
      <c r="AE232" s="501" t="e">
        <f t="shared" si="24"/>
        <v>#DIV/0!</v>
      </c>
      <c r="AH232" s="501" t="e">
        <f t="shared" si="25"/>
        <v>#DIV/0!</v>
      </c>
      <c r="AV232" s="501" t="e">
        <f t="shared" si="26"/>
        <v>#DIV/0!</v>
      </c>
      <c r="AY232" s="501" t="e">
        <f t="shared" si="27"/>
        <v>#DIV/0!</v>
      </c>
      <c r="BM232" s="501" t="e">
        <f t="shared" si="28"/>
        <v>#DIV/0!</v>
      </c>
      <c r="BP232" s="501" t="e">
        <f t="shared" si="29"/>
        <v>#DIV/0!</v>
      </c>
    </row>
    <row r="233" spans="31:68" ht="15" customHeight="1" x14ac:dyDescent="0.25">
      <c r="AE233" s="501" t="e">
        <f t="shared" si="24"/>
        <v>#DIV/0!</v>
      </c>
      <c r="AH233" s="501" t="e">
        <f t="shared" si="25"/>
        <v>#DIV/0!</v>
      </c>
      <c r="AV233" s="501" t="e">
        <f t="shared" si="26"/>
        <v>#DIV/0!</v>
      </c>
      <c r="AY233" s="501" t="e">
        <f t="shared" si="27"/>
        <v>#DIV/0!</v>
      </c>
      <c r="BM233" s="501" t="e">
        <f t="shared" si="28"/>
        <v>#DIV/0!</v>
      </c>
      <c r="BP233" s="501" t="e">
        <f t="shared" si="29"/>
        <v>#DIV/0!</v>
      </c>
    </row>
    <row r="234" spans="31:68" ht="15" customHeight="1" x14ac:dyDescent="0.25">
      <c r="AE234" s="501" t="e">
        <f t="shared" si="24"/>
        <v>#DIV/0!</v>
      </c>
      <c r="AH234" s="501" t="e">
        <f t="shared" si="25"/>
        <v>#DIV/0!</v>
      </c>
      <c r="AV234" s="501" t="e">
        <f t="shared" si="26"/>
        <v>#DIV/0!</v>
      </c>
      <c r="AY234" s="501" t="e">
        <f t="shared" si="27"/>
        <v>#DIV/0!</v>
      </c>
      <c r="BM234" s="501" t="e">
        <f t="shared" si="28"/>
        <v>#DIV/0!</v>
      </c>
      <c r="BP234" s="501" t="e">
        <f t="shared" si="29"/>
        <v>#DIV/0!</v>
      </c>
    </row>
    <row r="235" spans="31:68" ht="15" customHeight="1" x14ac:dyDescent="0.25">
      <c r="AE235" s="501" t="e">
        <f t="shared" si="24"/>
        <v>#DIV/0!</v>
      </c>
      <c r="AH235" s="501" t="e">
        <f t="shared" si="25"/>
        <v>#DIV/0!</v>
      </c>
      <c r="AV235" s="501" t="e">
        <f t="shared" si="26"/>
        <v>#DIV/0!</v>
      </c>
      <c r="AY235" s="501" t="e">
        <f t="shared" si="27"/>
        <v>#DIV/0!</v>
      </c>
      <c r="BM235" s="501" t="e">
        <f t="shared" si="28"/>
        <v>#DIV/0!</v>
      </c>
      <c r="BP235" s="501" t="e">
        <f t="shared" si="29"/>
        <v>#DIV/0!</v>
      </c>
    </row>
    <row r="236" spans="31:68" ht="15" customHeight="1" x14ac:dyDescent="0.25">
      <c r="AE236" s="501" t="e">
        <f t="shared" si="24"/>
        <v>#DIV/0!</v>
      </c>
      <c r="AH236" s="501" t="e">
        <f t="shared" si="25"/>
        <v>#DIV/0!</v>
      </c>
      <c r="AV236" s="501" t="e">
        <f t="shared" si="26"/>
        <v>#DIV/0!</v>
      </c>
      <c r="AY236" s="501" t="e">
        <f t="shared" si="27"/>
        <v>#DIV/0!</v>
      </c>
      <c r="BM236" s="501" t="e">
        <f t="shared" si="28"/>
        <v>#DIV/0!</v>
      </c>
      <c r="BP236" s="501" t="e">
        <f t="shared" si="29"/>
        <v>#DIV/0!</v>
      </c>
    </row>
    <row r="237" spans="31:68" ht="15" customHeight="1" x14ac:dyDescent="0.25">
      <c r="AE237" s="501" t="e">
        <f t="shared" si="24"/>
        <v>#DIV/0!</v>
      </c>
      <c r="AH237" s="501" t="e">
        <f t="shared" si="25"/>
        <v>#DIV/0!</v>
      </c>
      <c r="AV237" s="501" t="e">
        <f t="shared" si="26"/>
        <v>#DIV/0!</v>
      </c>
      <c r="AY237" s="501" t="e">
        <f t="shared" si="27"/>
        <v>#DIV/0!</v>
      </c>
      <c r="BM237" s="501" t="e">
        <f t="shared" si="28"/>
        <v>#DIV/0!</v>
      </c>
      <c r="BP237" s="501" t="e">
        <f t="shared" si="29"/>
        <v>#DIV/0!</v>
      </c>
    </row>
    <row r="238" spans="31:68" ht="15" customHeight="1" x14ac:dyDescent="0.25">
      <c r="AE238" s="501" t="e">
        <f t="shared" si="24"/>
        <v>#DIV/0!</v>
      </c>
      <c r="AH238" s="501" t="e">
        <f t="shared" si="25"/>
        <v>#DIV/0!</v>
      </c>
      <c r="AV238" s="501" t="e">
        <f t="shared" si="26"/>
        <v>#DIV/0!</v>
      </c>
      <c r="AY238" s="501" t="e">
        <f t="shared" si="27"/>
        <v>#DIV/0!</v>
      </c>
      <c r="BM238" s="501" t="e">
        <f t="shared" si="28"/>
        <v>#DIV/0!</v>
      </c>
      <c r="BP238" s="501" t="e">
        <f t="shared" si="29"/>
        <v>#DIV/0!</v>
      </c>
    </row>
    <row r="239" spans="31:68" ht="15" customHeight="1" x14ac:dyDescent="0.25">
      <c r="AE239" s="501" t="e">
        <f t="shared" si="24"/>
        <v>#DIV/0!</v>
      </c>
      <c r="AH239" s="501" t="e">
        <f t="shared" si="25"/>
        <v>#DIV/0!</v>
      </c>
      <c r="AV239" s="501" t="e">
        <f t="shared" si="26"/>
        <v>#DIV/0!</v>
      </c>
      <c r="AY239" s="501" t="e">
        <f t="shared" si="27"/>
        <v>#DIV/0!</v>
      </c>
      <c r="BM239" s="501" t="e">
        <f t="shared" si="28"/>
        <v>#DIV/0!</v>
      </c>
      <c r="BP239" s="501" t="e">
        <f t="shared" si="29"/>
        <v>#DIV/0!</v>
      </c>
    </row>
    <row r="240" spans="31:68" ht="15" customHeight="1" x14ac:dyDescent="0.25">
      <c r="AE240" s="501" t="e">
        <f t="shared" si="24"/>
        <v>#DIV/0!</v>
      </c>
      <c r="AH240" s="501" t="e">
        <f t="shared" si="25"/>
        <v>#DIV/0!</v>
      </c>
      <c r="AV240" s="501" t="e">
        <f t="shared" si="26"/>
        <v>#DIV/0!</v>
      </c>
      <c r="AY240" s="501" t="e">
        <f t="shared" si="27"/>
        <v>#DIV/0!</v>
      </c>
      <c r="BM240" s="501" t="e">
        <f t="shared" si="28"/>
        <v>#DIV/0!</v>
      </c>
      <c r="BP240" s="501" t="e">
        <f t="shared" si="29"/>
        <v>#DIV/0!</v>
      </c>
    </row>
    <row r="241" spans="31:68" ht="15" customHeight="1" x14ac:dyDescent="0.25">
      <c r="AE241" s="501" t="e">
        <f t="shared" si="24"/>
        <v>#DIV/0!</v>
      </c>
      <c r="AH241" s="501" t="e">
        <f t="shared" si="25"/>
        <v>#DIV/0!</v>
      </c>
      <c r="AV241" s="501" t="e">
        <f t="shared" si="26"/>
        <v>#DIV/0!</v>
      </c>
      <c r="AY241" s="501" t="e">
        <f t="shared" si="27"/>
        <v>#DIV/0!</v>
      </c>
      <c r="BM241" s="501" t="e">
        <f t="shared" si="28"/>
        <v>#DIV/0!</v>
      </c>
      <c r="BP241" s="501" t="e">
        <f t="shared" si="29"/>
        <v>#DIV/0!</v>
      </c>
    </row>
    <row r="242" spans="31:68" ht="15" customHeight="1" x14ac:dyDescent="0.25">
      <c r="AE242" s="501" t="e">
        <f t="shared" si="24"/>
        <v>#DIV/0!</v>
      </c>
      <c r="AH242" s="501" t="e">
        <f t="shared" si="25"/>
        <v>#DIV/0!</v>
      </c>
      <c r="AV242" s="501" t="e">
        <f t="shared" si="26"/>
        <v>#DIV/0!</v>
      </c>
      <c r="AY242" s="501" t="e">
        <f t="shared" si="27"/>
        <v>#DIV/0!</v>
      </c>
      <c r="BM242" s="501" t="e">
        <f t="shared" si="28"/>
        <v>#DIV/0!</v>
      </c>
      <c r="BP242" s="501" t="e">
        <f t="shared" si="29"/>
        <v>#DIV/0!</v>
      </c>
    </row>
    <row r="243" spans="31:68" ht="15" customHeight="1" x14ac:dyDescent="0.25">
      <c r="AE243" s="501" t="e">
        <f t="shared" si="24"/>
        <v>#DIV/0!</v>
      </c>
      <c r="AH243" s="501" t="e">
        <f t="shared" si="25"/>
        <v>#DIV/0!</v>
      </c>
      <c r="AV243" s="501" t="e">
        <f t="shared" si="26"/>
        <v>#DIV/0!</v>
      </c>
      <c r="AY243" s="501" t="e">
        <f t="shared" si="27"/>
        <v>#DIV/0!</v>
      </c>
      <c r="BM243" s="501" t="e">
        <f t="shared" si="28"/>
        <v>#DIV/0!</v>
      </c>
      <c r="BP243" s="501" t="e">
        <f t="shared" si="29"/>
        <v>#DIV/0!</v>
      </c>
    </row>
    <row r="244" spans="31:68" ht="15" customHeight="1" x14ac:dyDescent="0.25">
      <c r="AE244" s="501" t="e">
        <f t="shared" si="24"/>
        <v>#DIV/0!</v>
      </c>
      <c r="AH244" s="501" t="e">
        <f t="shared" si="25"/>
        <v>#DIV/0!</v>
      </c>
      <c r="AV244" s="501" t="e">
        <f t="shared" si="26"/>
        <v>#DIV/0!</v>
      </c>
      <c r="AY244" s="501" t="e">
        <f t="shared" si="27"/>
        <v>#DIV/0!</v>
      </c>
      <c r="BM244" s="501" t="e">
        <f t="shared" si="28"/>
        <v>#DIV/0!</v>
      </c>
      <c r="BP244" s="501" t="e">
        <f t="shared" si="29"/>
        <v>#DIV/0!</v>
      </c>
    </row>
    <row r="245" spans="31:68" ht="15" customHeight="1" x14ac:dyDescent="0.25">
      <c r="AE245" s="501" t="e">
        <f t="shared" si="24"/>
        <v>#DIV/0!</v>
      </c>
      <c r="AH245" s="501" t="e">
        <f t="shared" si="25"/>
        <v>#DIV/0!</v>
      </c>
      <c r="AV245" s="501" t="e">
        <f t="shared" si="26"/>
        <v>#DIV/0!</v>
      </c>
      <c r="AY245" s="501" t="e">
        <f t="shared" si="27"/>
        <v>#DIV/0!</v>
      </c>
      <c r="BM245" s="501" t="e">
        <f t="shared" si="28"/>
        <v>#DIV/0!</v>
      </c>
      <c r="BP245" s="501" t="e">
        <f t="shared" si="29"/>
        <v>#DIV/0!</v>
      </c>
    </row>
    <row r="246" spans="31:68" ht="15" customHeight="1" x14ac:dyDescent="0.25">
      <c r="AE246" s="501" t="e">
        <f t="shared" si="24"/>
        <v>#DIV/0!</v>
      </c>
      <c r="AH246" s="501" t="e">
        <f t="shared" si="25"/>
        <v>#DIV/0!</v>
      </c>
      <c r="AV246" s="501" t="e">
        <f t="shared" si="26"/>
        <v>#DIV/0!</v>
      </c>
      <c r="AY246" s="501" t="e">
        <f t="shared" si="27"/>
        <v>#DIV/0!</v>
      </c>
      <c r="BM246" s="501" t="e">
        <f t="shared" si="28"/>
        <v>#DIV/0!</v>
      </c>
      <c r="BP246" s="501" t="e">
        <f t="shared" si="29"/>
        <v>#DIV/0!</v>
      </c>
    </row>
    <row r="247" spans="31:68" ht="15" customHeight="1" x14ac:dyDescent="0.25">
      <c r="AE247" s="501" t="e">
        <f t="shared" si="24"/>
        <v>#DIV/0!</v>
      </c>
      <c r="AH247" s="501" t="e">
        <f t="shared" si="25"/>
        <v>#DIV/0!</v>
      </c>
      <c r="AV247" s="501" t="e">
        <f t="shared" si="26"/>
        <v>#DIV/0!</v>
      </c>
      <c r="AY247" s="501" t="e">
        <f t="shared" si="27"/>
        <v>#DIV/0!</v>
      </c>
      <c r="BM247" s="501" t="e">
        <f t="shared" si="28"/>
        <v>#DIV/0!</v>
      </c>
      <c r="BP247" s="501" t="e">
        <f t="shared" si="29"/>
        <v>#DIV/0!</v>
      </c>
    </row>
    <row r="248" spans="31:68" ht="15" customHeight="1" x14ac:dyDescent="0.25">
      <c r="AE248" s="501" t="e">
        <f t="shared" si="24"/>
        <v>#DIV/0!</v>
      </c>
      <c r="AH248" s="501" t="e">
        <f t="shared" si="25"/>
        <v>#DIV/0!</v>
      </c>
      <c r="AV248" s="501" t="e">
        <f t="shared" si="26"/>
        <v>#DIV/0!</v>
      </c>
      <c r="AY248" s="501" t="e">
        <f t="shared" si="27"/>
        <v>#DIV/0!</v>
      </c>
      <c r="BM248" s="501" t="e">
        <f t="shared" si="28"/>
        <v>#DIV/0!</v>
      </c>
      <c r="BP248" s="501" t="e">
        <f t="shared" si="29"/>
        <v>#DIV/0!</v>
      </c>
    </row>
    <row r="249" spans="31:68" ht="15" customHeight="1" x14ac:dyDescent="0.25">
      <c r="AE249" s="501" t="e">
        <f t="shared" si="24"/>
        <v>#DIV/0!</v>
      </c>
      <c r="AH249" s="501" t="e">
        <f t="shared" si="25"/>
        <v>#DIV/0!</v>
      </c>
      <c r="AV249" s="501" t="e">
        <f t="shared" si="26"/>
        <v>#DIV/0!</v>
      </c>
      <c r="AY249" s="501" t="e">
        <f t="shared" si="27"/>
        <v>#DIV/0!</v>
      </c>
      <c r="BM249" s="501" t="e">
        <f t="shared" si="28"/>
        <v>#DIV/0!</v>
      </c>
      <c r="BP249" s="501" t="e">
        <f t="shared" si="29"/>
        <v>#DIV/0!</v>
      </c>
    </row>
    <row r="250" spans="31:68" ht="15" customHeight="1" x14ac:dyDescent="0.25">
      <c r="AE250" s="501" t="e">
        <f t="shared" si="24"/>
        <v>#DIV/0!</v>
      </c>
      <c r="AH250" s="501" t="e">
        <f t="shared" si="25"/>
        <v>#DIV/0!</v>
      </c>
      <c r="AV250" s="501" t="e">
        <f t="shared" si="26"/>
        <v>#DIV/0!</v>
      </c>
      <c r="AY250" s="501" t="e">
        <f t="shared" si="27"/>
        <v>#DIV/0!</v>
      </c>
      <c r="BM250" s="501" t="e">
        <f t="shared" si="28"/>
        <v>#DIV/0!</v>
      </c>
      <c r="BP250" s="501" t="e">
        <f t="shared" si="29"/>
        <v>#DIV/0!</v>
      </c>
    </row>
    <row r="251" spans="31:68" ht="15" customHeight="1" x14ac:dyDescent="0.25">
      <c r="AE251" s="501" t="e">
        <f t="shared" si="24"/>
        <v>#DIV/0!</v>
      </c>
      <c r="AH251" s="501" t="e">
        <f t="shared" si="25"/>
        <v>#DIV/0!</v>
      </c>
      <c r="AV251" s="501" t="e">
        <f t="shared" si="26"/>
        <v>#DIV/0!</v>
      </c>
      <c r="AY251" s="501" t="e">
        <f t="shared" si="27"/>
        <v>#DIV/0!</v>
      </c>
      <c r="BM251" s="501" t="e">
        <f t="shared" si="28"/>
        <v>#DIV/0!</v>
      </c>
      <c r="BP251" s="501" t="e">
        <f t="shared" si="29"/>
        <v>#DIV/0!</v>
      </c>
    </row>
    <row r="252" spans="31:68" ht="15" customHeight="1" x14ac:dyDescent="0.25">
      <c r="AE252" s="501" t="e">
        <f t="shared" si="24"/>
        <v>#DIV/0!</v>
      </c>
      <c r="AH252" s="501" t="e">
        <f t="shared" si="25"/>
        <v>#DIV/0!</v>
      </c>
      <c r="AV252" s="501" t="e">
        <f t="shared" si="26"/>
        <v>#DIV/0!</v>
      </c>
      <c r="AY252" s="501" t="e">
        <f t="shared" si="27"/>
        <v>#DIV/0!</v>
      </c>
      <c r="BM252" s="501" t="e">
        <f t="shared" si="28"/>
        <v>#DIV/0!</v>
      </c>
      <c r="BP252" s="501" t="e">
        <f t="shared" si="29"/>
        <v>#DIV/0!</v>
      </c>
    </row>
    <row r="253" spans="31:68" ht="15" customHeight="1" x14ac:dyDescent="0.25">
      <c r="AE253" s="501" t="e">
        <f t="shared" si="24"/>
        <v>#DIV/0!</v>
      </c>
      <c r="AH253" s="501" t="e">
        <f t="shared" si="25"/>
        <v>#DIV/0!</v>
      </c>
      <c r="AV253" s="501" t="e">
        <f t="shared" si="26"/>
        <v>#DIV/0!</v>
      </c>
      <c r="AY253" s="501" t="e">
        <f t="shared" si="27"/>
        <v>#DIV/0!</v>
      </c>
      <c r="BM253" s="501" t="e">
        <f t="shared" si="28"/>
        <v>#DIV/0!</v>
      </c>
      <c r="BP253" s="501" t="e">
        <f t="shared" si="29"/>
        <v>#DIV/0!</v>
      </c>
    </row>
    <row r="254" spans="31:68" ht="15" customHeight="1" x14ac:dyDescent="0.25">
      <c r="AE254" s="501" t="e">
        <f t="shared" si="24"/>
        <v>#DIV/0!</v>
      </c>
      <c r="AH254" s="501" t="e">
        <f t="shared" si="25"/>
        <v>#DIV/0!</v>
      </c>
      <c r="AV254" s="501" t="e">
        <f t="shared" si="26"/>
        <v>#DIV/0!</v>
      </c>
      <c r="AY254" s="501" t="e">
        <f t="shared" si="27"/>
        <v>#DIV/0!</v>
      </c>
      <c r="BM254" s="501" t="e">
        <f t="shared" si="28"/>
        <v>#DIV/0!</v>
      </c>
      <c r="BP254" s="501" t="e">
        <f t="shared" si="29"/>
        <v>#DIV/0!</v>
      </c>
    </row>
    <row r="255" spans="31:68" ht="15" customHeight="1" x14ac:dyDescent="0.25">
      <c r="AE255" s="501" t="e">
        <f t="shared" si="24"/>
        <v>#DIV/0!</v>
      </c>
      <c r="AH255" s="501" t="e">
        <f t="shared" si="25"/>
        <v>#DIV/0!</v>
      </c>
      <c r="AV255" s="501" t="e">
        <f t="shared" si="26"/>
        <v>#DIV/0!</v>
      </c>
      <c r="AY255" s="501" t="e">
        <f t="shared" si="27"/>
        <v>#DIV/0!</v>
      </c>
      <c r="BM255" s="501" t="e">
        <f t="shared" si="28"/>
        <v>#DIV/0!</v>
      </c>
      <c r="BP255" s="501" t="e">
        <f t="shared" si="29"/>
        <v>#DIV/0!</v>
      </c>
    </row>
    <row r="256" spans="31:68" ht="15" customHeight="1" x14ac:dyDescent="0.25">
      <c r="AE256" s="501" t="e">
        <f t="shared" si="24"/>
        <v>#DIV/0!</v>
      </c>
      <c r="AH256" s="501" t="e">
        <f t="shared" si="25"/>
        <v>#DIV/0!</v>
      </c>
      <c r="AV256" s="501" t="e">
        <f t="shared" si="26"/>
        <v>#DIV/0!</v>
      </c>
      <c r="AY256" s="501" t="e">
        <f t="shared" si="27"/>
        <v>#DIV/0!</v>
      </c>
      <c r="BM256" s="501" t="e">
        <f t="shared" si="28"/>
        <v>#DIV/0!</v>
      </c>
      <c r="BP256" s="501" t="e">
        <f t="shared" si="29"/>
        <v>#DIV/0!</v>
      </c>
    </row>
    <row r="257" spans="31:68" ht="15" customHeight="1" x14ac:dyDescent="0.25">
      <c r="AE257" s="501" t="e">
        <f t="shared" si="24"/>
        <v>#DIV/0!</v>
      </c>
      <c r="AH257" s="501" t="e">
        <f t="shared" si="25"/>
        <v>#DIV/0!</v>
      </c>
      <c r="AV257" s="501" t="e">
        <f t="shared" si="26"/>
        <v>#DIV/0!</v>
      </c>
      <c r="AY257" s="501" t="e">
        <f t="shared" si="27"/>
        <v>#DIV/0!</v>
      </c>
      <c r="BM257" s="501" t="e">
        <f t="shared" si="28"/>
        <v>#DIV/0!</v>
      </c>
      <c r="BP257" s="501" t="e">
        <f t="shared" si="29"/>
        <v>#DIV/0!</v>
      </c>
    </row>
    <row r="258" spans="31:68" ht="15" customHeight="1" x14ac:dyDescent="0.25">
      <c r="AE258" s="501" t="e">
        <f t="shared" si="24"/>
        <v>#DIV/0!</v>
      </c>
      <c r="AH258" s="501" t="e">
        <f t="shared" si="25"/>
        <v>#DIV/0!</v>
      </c>
      <c r="AV258" s="501" t="e">
        <f t="shared" si="26"/>
        <v>#DIV/0!</v>
      </c>
      <c r="AY258" s="501" t="e">
        <f t="shared" si="27"/>
        <v>#DIV/0!</v>
      </c>
      <c r="BM258" s="501" t="e">
        <f t="shared" si="28"/>
        <v>#DIV/0!</v>
      </c>
      <c r="BP258" s="501" t="e">
        <f t="shared" si="29"/>
        <v>#DIV/0!</v>
      </c>
    </row>
    <row r="259" spans="31:68" ht="15" customHeight="1" x14ac:dyDescent="0.25">
      <c r="AE259" s="501" t="e">
        <f t="shared" si="24"/>
        <v>#DIV/0!</v>
      </c>
      <c r="AH259" s="501" t="e">
        <f t="shared" si="25"/>
        <v>#DIV/0!</v>
      </c>
      <c r="AV259" s="501" t="e">
        <f t="shared" si="26"/>
        <v>#DIV/0!</v>
      </c>
      <c r="AY259" s="501" t="e">
        <f t="shared" si="27"/>
        <v>#DIV/0!</v>
      </c>
      <c r="BM259" s="501" t="e">
        <f t="shared" si="28"/>
        <v>#DIV/0!</v>
      </c>
      <c r="BP259" s="501" t="e">
        <f t="shared" si="29"/>
        <v>#DIV/0!</v>
      </c>
    </row>
    <row r="260" spans="31:68" ht="15" customHeight="1" x14ac:dyDescent="0.25">
      <c r="AE260" s="501" t="e">
        <f t="shared" si="24"/>
        <v>#DIV/0!</v>
      </c>
      <c r="AH260" s="501" t="e">
        <f t="shared" si="25"/>
        <v>#DIV/0!</v>
      </c>
      <c r="AV260" s="501" t="e">
        <f t="shared" si="26"/>
        <v>#DIV/0!</v>
      </c>
      <c r="AY260" s="501" t="e">
        <f t="shared" si="27"/>
        <v>#DIV/0!</v>
      </c>
      <c r="BM260" s="501" t="e">
        <f t="shared" si="28"/>
        <v>#DIV/0!</v>
      </c>
      <c r="BP260" s="501" t="e">
        <f t="shared" si="29"/>
        <v>#DIV/0!</v>
      </c>
    </row>
    <row r="261" spans="31:68" ht="15" customHeight="1" x14ac:dyDescent="0.25">
      <c r="AE261" s="501" t="e">
        <f t="shared" si="24"/>
        <v>#DIV/0!</v>
      </c>
      <c r="AH261" s="501" t="e">
        <f t="shared" si="25"/>
        <v>#DIV/0!</v>
      </c>
      <c r="AV261" s="501" t="e">
        <f t="shared" si="26"/>
        <v>#DIV/0!</v>
      </c>
      <c r="AY261" s="501" t="e">
        <f t="shared" si="27"/>
        <v>#DIV/0!</v>
      </c>
      <c r="BM261" s="501" t="e">
        <f t="shared" si="28"/>
        <v>#DIV/0!</v>
      </c>
      <c r="BP261" s="501" t="e">
        <f t="shared" si="29"/>
        <v>#DIV/0!</v>
      </c>
    </row>
    <row r="262" spans="31:68" ht="15" customHeight="1" x14ac:dyDescent="0.25">
      <c r="AE262" s="501" t="e">
        <f t="shared" si="24"/>
        <v>#DIV/0!</v>
      </c>
      <c r="AH262" s="501" t="e">
        <f t="shared" si="25"/>
        <v>#DIV/0!</v>
      </c>
      <c r="AV262" s="501" t="e">
        <f t="shared" si="26"/>
        <v>#DIV/0!</v>
      </c>
      <c r="AY262" s="501" t="e">
        <f t="shared" si="27"/>
        <v>#DIV/0!</v>
      </c>
      <c r="BM262" s="501" t="e">
        <f t="shared" si="28"/>
        <v>#DIV/0!</v>
      </c>
      <c r="BP262" s="501" t="e">
        <f t="shared" si="29"/>
        <v>#DIV/0!</v>
      </c>
    </row>
    <row r="263" spans="31:68" ht="15" customHeight="1" x14ac:dyDescent="0.25">
      <c r="AE263" s="501" t="e">
        <f t="shared" si="24"/>
        <v>#DIV/0!</v>
      </c>
      <c r="AH263" s="501" t="e">
        <f t="shared" si="25"/>
        <v>#DIV/0!</v>
      </c>
      <c r="AV263" s="501" t="e">
        <f t="shared" si="26"/>
        <v>#DIV/0!</v>
      </c>
      <c r="AY263" s="501" t="e">
        <f t="shared" si="27"/>
        <v>#DIV/0!</v>
      </c>
      <c r="BM263" s="501" t="e">
        <f t="shared" si="28"/>
        <v>#DIV/0!</v>
      </c>
      <c r="BP263" s="501" t="e">
        <f t="shared" si="29"/>
        <v>#DIV/0!</v>
      </c>
    </row>
    <row r="264" spans="31:68" ht="15" customHeight="1" x14ac:dyDescent="0.25">
      <c r="AE264" s="501" t="e">
        <f t="shared" si="24"/>
        <v>#DIV/0!</v>
      </c>
      <c r="AH264" s="501" t="e">
        <f t="shared" si="25"/>
        <v>#DIV/0!</v>
      </c>
      <c r="AV264" s="501" t="e">
        <f t="shared" si="26"/>
        <v>#DIV/0!</v>
      </c>
      <c r="AY264" s="501" t="e">
        <f t="shared" si="27"/>
        <v>#DIV/0!</v>
      </c>
      <c r="BM264" s="501" t="e">
        <f t="shared" si="28"/>
        <v>#DIV/0!</v>
      </c>
      <c r="BP264" s="501" t="e">
        <f t="shared" si="29"/>
        <v>#DIV/0!</v>
      </c>
    </row>
    <row r="265" spans="31:68" ht="15" customHeight="1" x14ac:dyDescent="0.25">
      <c r="AE265" s="501" t="e">
        <f t="shared" si="24"/>
        <v>#DIV/0!</v>
      </c>
      <c r="AH265" s="501" t="e">
        <f t="shared" si="25"/>
        <v>#DIV/0!</v>
      </c>
      <c r="AV265" s="501" t="e">
        <f t="shared" si="26"/>
        <v>#DIV/0!</v>
      </c>
      <c r="AY265" s="501" t="e">
        <f t="shared" si="27"/>
        <v>#DIV/0!</v>
      </c>
      <c r="BM265" s="501" t="e">
        <f t="shared" si="28"/>
        <v>#DIV/0!</v>
      </c>
      <c r="BP265" s="501" t="e">
        <f t="shared" si="29"/>
        <v>#DIV/0!</v>
      </c>
    </row>
    <row r="266" spans="31:68" ht="15" customHeight="1" x14ac:dyDescent="0.25">
      <c r="AE266" s="501" t="e">
        <f t="shared" si="24"/>
        <v>#DIV/0!</v>
      </c>
      <c r="AH266" s="501" t="e">
        <f t="shared" si="25"/>
        <v>#DIV/0!</v>
      </c>
      <c r="AV266" s="501" t="e">
        <f t="shared" si="26"/>
        <v>#DIV/0!</v>
      </c>
      <c r="AY266" s="501" t="e">
        <f t="shared" si="27"/>
        <v>#DIV/0!</v>
      </c>
      <c r="BM266" s="501" t="e">
        <f t="shared" si="28"/>
        <v>#DIV/0!</v>
      </c>
      <c r="BP266" s="501" t="e">
        <f t="shared" si="29"/>
        <v>#DIV/0!</v>
      </c>
    </row>
    <row r="267" spans="31:68" ht="15" customHeight="1" x14ac:dyDescent="0.25">
      <c r="AE267" s="501" t="e">
        <f t="shared" si="24"/>
        <v>#DIV/0!</v>
      </c>
      <c r="AH267" s="501" t="e">
        <f t="shared" si="25"/>
        <v>#DIV/0!</v>
      </c>
      <c r="AV267" s="501" t="e">
        <f t="shared" si="26"/>
        <v>#DIV/0!</v>
      </c>
      <c r="AY267" s="501" t="e">
        <f t="shared" si="27"/>
        <v>#DIV/0!</v>
      </c>
      <c r="BM267" s="501" t="e">
        <f t="shared" si="28"/>
        <v>#DIV/0!</v>
      </c>
      <c r="BP267" s="501" t="e">
        <f t="shared" si="29"/>
        <v>#DIV/0!</v>
      </c>
    </row>
    <row r="268" spans="31:68" ht="15" customHeight="1" x14ac:dyDescent="0.25">
      <c r="AE268" s="501" t="e">
        <f t="shared" si="24"/>
        <v>#DIV/0!</v>
      </c>
      <c r="AH268" s="501" t="e">
        <f t="shared" si="25"/>
        <v>#DIV/0!</v>
      </c>
      <c r="AV268" s="501" t="e">
        <f t="shared" si="26"/>
        <v>#DIV/0!</v>
      </c>
      <c r="AY268" s="501" t="e">
        <f t="shared" si="27"/>
        <v>#DIV/0!</v>
      </c>
      <c r="BM268" s="501" t="e">
        <f t="shared" si="28"/>
        <v>#DIV/0!</v>
      </c>
      <c r="BP268" s="501" t="e">
        <f t="shared" si="29"/>
        <v>#DIV/0!</v>
      </c>
    </row>
    <row r="269" spans="31:68" ht="15" customHeight="1" x14ac:dyDescent="0.25">
      <c r="AE269" s="501" t="e">
        <f t="shared" si="24"/>
        <v>#DIV/0!</v>
      </c>
      <c r="AH269" s="501" t="e">
        <f t="shared" si="25"/>
        <v>#DIV/0!</v>
      </c>
      <c r="AV269" s="501" t="e">
        <f t="shared" si="26"/>
        <v>#DIV/0!</v>
      </c>
      <c r="AY269" s="501" t="e">
        <f t="shared" si="27"/>
        <v>#DIV/0!</v>
      </c>
      <c r="BM269" s="501" t="e">
        <f t="shared" si="28"/>
        <v>#DIV/0!</v>
      </c>
      <c r="BP269" s="501" t="e">
        <f t="shared" si="29"/>
        <v>#DIV/0!</v>
      </c>
    </row>
    <row r="270" spans="31:68" ht="15" customHeight="1" x14ac:dyDescent="0.25">
      <c r="AE270" s="501" t="e">
        <f t="shared" si="24"/>
        <v>#DIV/0!</v>
      </c>
      <c r="AH270" s="501" t="e">
        <f t="shared" si="25"/>
        <v>#DIV/0!</v>
      </c>
      <c r="AV270" s="501" t="e">
        <f t="shared" si="26"/>
        <v>#DIV/0!</v>
      </c>
      <c r="AY270" s="501" t="e">
        <f t="shared" si="27"/>
        <v>#DIV/0!</v>
      </c>
      <c r="BM270" s="501" t="e">
        <f t="shared" si="28"/>
        <v>#DIV/0!</v>
      </c>
      <c r="BP270" s="501" t="e">
        <f t="shared" si="29"/>
        <v>#DIV/0!</v>
      </c>
    </row>
    <row r="271" spans="31:68" ht="15" customHeight="1" x14ac:dyDescent="0.25">
      <c r="AE271" s="501" t="e">
        <f t="shared" ref="AE271:AE334" si="30">IF(AE$10*AC271+AE$11&lt;(ROUNDUP(AD$10/100,0)*100+999),MAX(0,AE$10*AC271+AE$11),NA())</f>
        <v>#DIV/0!</v>
      </c>
      <c r="AH271" s="501" t="e">
        <f t="shared" ref="AH271:AH334" si="31">IF(AH$10*AF271+AH$11&lt;(ROUNDUP(AG$10/100,0)*100+999),MAX(0,AH$10*AF271+AH$11),NA())</f>
        <v>#DIV/0!</v>
      </c>
      <c r="AV271" s="501" t="e">
        <f t="shared" ref="AV271:AV334" si="32">IF(AV$10*AT271+AV$11&lt;(ROUNDUP(AU$10/100,0)*100+999),MAX(0,AV$10*AT271+AV$11),NA())</f>
        <v>#DIV/0!</v>
      </c>
      <c r="AY271" s="501" t="e">
        <f t="shared" ref="AY271:AY334" si="33">IF(AY$10*AW271+AY$11&lt;(ROUNDUP(AX$10/100,0)*100+999),MAX(0,AY$10*AW271+AY$11),NA())</f>
        <v>#DIV/0!</v>
      </c>
      <c r="BM271" s="501" t="e">
        <f t="shared" ref="BM271:BM334" si="34">IF(BM$10*BK271+BM$11&lt;(ROUNDUP(BL$10/100,0)*100+999),MAX(0,BM$10*BK271+BM$11),NA())</f>
        <v>#DIV/0!</v>
      </c>
      <c r="BP271" s="501" t="e">
        <f t="shared" ref="BP271:BP334" si="35">IF(BP$10*BN271+BP$11&lt;(ROUNDUP(BO$10/100,0)*100+999),MAX(0,BP$10*BN271+BP$11),NA())</f>
        <v>#DIV/0!</v>
      </c>
    </row>
    <row r="272" spans="31:68" ht="15" customHeight="1" x14ac:dyDescent="0.25">
      <c r="AE272" s="501" t="e">
        <f t="shared" si="30"/>
        <v>#DIV/0!</v>
      </c>
      <c r="AH272" s="501" t="e">
        <f t="shared" si="31"/>
        <v>#DIV/0!</v>
      </c>
      <c r="AV272" s="501" t="e">
        <f t="shared" si="32"/>
        <v>#DIV/0!</v>
      </c>
      <c r="AY272" s="501" t="e">
        <f t="shared" si="33"/>
        <v>#DIV/0!</v>
      </c>
      <c r="BM272" s="501" t="e">
        <f t="shared" si="34"/>
        <v>#DIV/0!</v>
      </c>
      <c r="BP272" s="501" t="e">
        <f t="shared" si="35"/>
        <v>#DIV/0!</v>
      </c>
    </row>
    <row r="273" spans="31:68" ht="15" customHeight="1" x14ac:dyDescent="0.25">
      <c r="AE273" s="501" t="e">
        <f t="shared" si="30"/>
        <v>#DIV/0!</v>
      </c>
      <c r="AH273" s="501" t="e">
        <f t="shared" si="31"/>
        <v>#DIV/0!</v>
      </c>
      <c r="AV273" s="501" t="e">
        <f t="shared" si="32"/>
        <v>#DIV/0!</v>
      </c>
      <c r="AY273" s="501" t="e">
        <f t="shared" si="33"/>
        <v>#DIV/0!</v>
      </c>
      <c r="BM273" s="501" t="e">
        <f t="shared" si="34"/>
        <v>#DIV/0!</v>
      </c>
      <c r="BP273" s="501" t="e">
        <f t="shared" si="35"/>
        <v>#DIV/0!</v>
      </c>
    </row>
    <row r="274" spans="31:68" ht="15" customHeight="1" x14ac:dyDescent="0.25">
      <c r="AE274" s="501" t="e">
        <f t="shared" si="30"/>
        <v>#DIV/0!</v>
      </c>
      <c r="AH274" s="501" t="e">
        <f t="shared" si="31"/>
        <v>#DIV/0!</v>
      </c>
      <c r="AV274" s="501" t="e">
        <f t="shared" si="32"/>
        <v>#DIV/0!</v>
      </c>
      <c r="AY274" s="501" t="e">
        <f t="shared" si="33"/>
        <v>#DIV/0!</v>
      </c>
      <c r="BM274" s="501" t="e">
        <f t="shared" si="34"/>
        <v>#DIV/0!</v>
      </c>
      <c r="BP274" s="501" t="e">
        <f t="shared" si="35"/>
        <v>#DIV/0!</v>
      </c>
    </row>
    <row r="275" spans="31:68" ht="15" customHeight="1" x14ac:dyDescent="0.25">
      <c r="AE275" s="501" t="e">
        <f t="shared" si="30"/>
        <v>#DIV/0!</v>
      </c>
      <c r="AH275" s="501" t="e">
        <f t="shared" si="31"/>
        <v>#DIV/0!</v>
      </c>
      <c r="AV275" s="501" t="e">
        <f t="shared" si="32"/>
        <v>#DIV/0!</v>
      </c>
      <c r="AY275" s="501" t="e">
        <f t="shared" si="33"/>
        <v>#DIV/0!</v>
      </c>
      <c r="BM275" s="501" t="e">
        <f t="shared" si="34"/>
        <v>#DIV/0!</v>
      </c>
      <c r="BP275" s="501" t="e">
        <f t="shared" si="35"/>
        <v>#DIV/0!</v>
      </c>
    </row>
    <row r="276" spans="31:68" ht="15" customHeight="1" x14ac:dyDescent="0.25">
      <c r="AE276" s="501" t="e">
        <f t="shared" si="30"/>
        <v>#DIV/0!</v>
      </c>
      <c r="AH276" s="501" t="e">
        <f t="shared" si="31"/>
        <v>#DIV/0!</v>
      </c>
      <c r="AV276" s="501" t="e">
        <f t="shared" si="32"/>
        <v>#DIV/0!</v>
      </c>
      <c r="AY276" s="501" t="e">
        <f t="shared" si="33"/>
        <v>#DIV/0!</v>
      </c>
      <c r="BM276" s="501" t="e">
        <f t="shared" si="34"/>
        <v>#DIV/0!</v>
      </c>
      <c r="BP276" s="501" t="e">
        <f t="shared" si="35"/>
        <v>#DIV/0!</v>
      </c>
    </row>
    <row r="277" spans="31:68" ht="15" customHeight="1" x14ac:dyDescent="0.25">
      <c r="AE277" s="501" t="e">
        <f t="shared" si="30"/>
        <v>#DIV/0!</v>
      </c>
      <c r="AH277" s="501" t="e">
        <f t="shared" si="31"/>
        <v>#DIV/0!</v>
      </c>
      <c r="AV277" s="501" t="e">
        <f t="shared" si="32"/>
        <v>#DIV/0!</v>
      </c>
      <c r="AY277" s="501" t="e">
        <f t="shared" si="33"/>
        <v>#DIV/0!</v>
      </c>
      <c r="BM277" s="501" t="e">
        <f t="shared" si="34"/>
        <v>#DIV/0!</v>
      </c>
      <c r="BP277" s="501" t="e">
        <f t="shared" si="35"/>
        <v>#DIV/0!</v>
      </c>
    </row>
    <row r="278" spans="31:68" ht="15" customHeight="1" x14ac:dyDescent="0.25">
      <c r="AE278" s="501" t="e">
        <f t="shared" si="30"/>
        <v>#DIV/0!</v>
      </c>
      <c r="AH278" s="501" t="e">
        <f t="shared" si="31"/>
        <v>#DIV/0!</v>
      </c>
      <c r="AV278" s="501" t="e">
        <f t="shared" si="32"/>
        <v>#DIV/0!</v>
      </c>
      <c r="AY278" s="501" t="e">
        <f t="shared" si="33"/>
        <v>#DIV/0!</v>
      </c>
      <c r="BM278" s="501" t="e">
        <f t="shared" si="34"/>
        <v>#DIV/0!</v>
      </c>
      <c r="BP278" s="501" t="e">
        <f t="shared" si="35"/>
        <v>#DIV/0!</v>
      </c>
    </row>
    <row r="279" spans="31:68" ht="15" customHeight="1" x14ac:dyDescent="0.25">
      <c r="AE279" s="501" t="e">
        <f t="shared" si="30"/>
        <v>#DIV/0!</v>
      </c>
      <c r="AH279" s="501" t="e">
        <f t="shared" si="31"/>
        <v>#DIV/0!</v>
      </c>
      <c r="AV279" s="501" t="e">
        <f t="shared" si="32"/>
        <v>#DIV/0!</v>
      </c>
      <c r="AY279" s="501" t="e">
        <f t="shared" si="33"/>
        <v>#DIV/0!</v>
      </c>
      <c r="BM279" s="501" t="e">
        <f t="shared" si="34"/>
        <v>#DIV/0!</v>
      </c>
      <c r="BP279" s="501" t="e">
        <f t="shared" si="35"/>
        <v>#DIV/0!</v>
      </c>
    </row>
    <row r="280" spans="31:68" ht="15" customHeight="1" x14ac:dyDescent="0.25">
      <c r="AE280" s="501" t="e">
        <f t="shared" si="30"/>
        <v>#DIV/0!</v>
      </c>
      <c r="AH280" s="501" t="e">
        <f t="shared" si="31"/>
        <v>#DIV/0!</v>
      </c>
      <c r="AV280" s="501" t="e">
        <f t="shared" si="32"/>
        <v>#DIV/0!</v>
      </c>
      <c r="AY280" s="501" t="e">
        <f t="shared" si="33"/>
        <v>#DIV/0!</v>
      </c>
      <c r="BM280" s="501" t="e">
        <f t="shared" si="34"/>
        <v>#DIV/0!</v>
      </c>
      <c r="BP280" s="501" t="e">
        <f t="shared" si="35"/>
        <v>#DIV/0!</v>
      </c>
    </row>
    <row r="281" spans="31:68" ht="15" customHeight="1" x14ac:dyDescent="0.25">
      <c r="AE281" s="501" t="e">
        <f t="shared" si="30"/>
        <v>#DIV/0!</v>
      </c>
      <c r="AH281" s="501" t="e">
        <f t="shared" si="31"/>
        <v>#DIV/0!</v>
      </c>
      <c r="AV281" s="501" t="e">
        <f t="shared" si="32"/>
        <v>#DIV/0!</v>
      </c>
      <c r="AY281" s="501" t="e">
        <f t="shared" si="33"/>
        <v>#DIV/0!</v>
      </c>
      <c r="BM281" s="501" t="e">
        <f t="shared" si="34"/>
        <v>#DIV/0!</v>
      </c>
      <c r="BP281" s="501" t="e">
        <f t="shared" si="35"/>
        <v>#DIV/0!</v>
      </c>
    </row>
    <row r="282" spans="31:68" ht="15" customHeight="1" x14ac:dyDescent="0.25">
      <c r="AE282" s="501" t="e">
        <f t="shared" si="30"/>
        <v>#DIV/0!</v>
      </c>
      <c r="AH282" s="501" t="e">
        <f t="shared" si="31"/>
        <v>#DIV/0!</v>
      </c>
      <c r="AV282" s="501" t="e">
        <f t="shared" si="32"/>
        <v>#DIV/0!</v>
      </c>
      <c r="AY282" s="501" t="e">
        <f t="shared" si="33"/>
        <v>#DIV/0!</v>
      </c>
      <c r="BM282" s="501" t="e">
        <f t="shared" si="34"/>
        <v>#DIV/0!</v>
      </c>
      <c r="BP282" s="501" t="e">
        <f t="shared" si="35"/>
        <v>#DIV/0!</v>
      </c>
    </row>
    <row r="283" spans="31:68" ht="15" customHeight="1" x14ac:dyDescent="0.25">
      <c r="AE283" s="501" t="e">
        <f t="shared" si="30"/>
        <v>#DIV/0!</v>
      </c>
      <c r="AH283" s="501" t="e">
        <f t="shared" si="31"/>
        <v>#DIV/0!</v>
      </c>
      <c r="AV283" s="501" t="e">
        <f t="shared" si="32"/>
        <v>#DIV/0!</v>
      </c>
      <c r="AY283" s="501" t="e">
        <f t="shared" si="33"/>
        <v>#DIV/0!</v>
      </c>
      <c r="BM283" s="501" t="e">
        <f t="shared" si="34"/>
        <v>#DIV/0!</v>
      </c>
      <c r="BP283" s="501" t="e">
        <f t="shared" si="35"/>
        <v>#DIV/0!</v>
      </c>
    </row>
    <row r="284" spans="31:68" ht="15" customHeight="1" x14ac:dyDescent="0.25">
      <c r="AE284" s="501" t="e">
        <f t="shared" si="30"/>
        <v>#DIV/0!</v>
      </c>
      <c r="AH284" s="501" t="e">
        <f t="shared" si="31"/>
        <v>#DIV/0!</v>
      </c>
      <c r="AV284" s="501" t="e">
        <f t="shared" si="32"/>
        <v>#DIV/0!</v>
      </c>
      <c r="AY284" s="501" t="e">
        <f t="shared" si="33"/>
        <v>#DIV/0!</v>
      </c>
      <c r="BM284" s="501" t="e">
        <f t="shared" si="34"/>
        <v>#DIV/0!</v>
      </c>
      <c r="BP284" s="501" t="e">
        <f t="shared" si="35"/>
        <v>#DIV/0!</v>
      </c>
    </row>
    <row r="285" spans="31:68" ht="15" customHeight="1" x14ac:dyDescent="0.25">
      <c r="AE285" s="501" t="e">
        <f t="shared" si="30"/>
        <v>#DIV/0!</v>
      </c>
      <c r="AH285" s="501" t="e">
        <f t="shared" si="31"/>
        <v>#DIV/0!</v>
      </c>
      <c r="AV285" s="501" t="e">
        <f t="shared" si="32"/>
        <v>#DIV/0!</v>
      </c>
      <c r="AY285" s="501" t="e">
        <f t="shared" si="33"/>
        <v>#DIV/0!</v>
      </c>
      <c r="BM285" s="501" t="e">
        <f t="shared" si="34"/>
        <v>#DIV/0!</v>
      </c>
      <c r="BP285" s="501" t="e">
        <f t="shared" si="35"/>
        <v>#DIV/0!</v>
      </c>
    </row>
    <row r="286" spans="31:68" ht="15" customHeight="1" x14ac:dyDescent="0.25">
      <c r="AE286" s="501" t="e">
        <f t="shared" si="30"/>
        <v>#DIV/0!</v>
      </c>
      <c r="AH286" s="501" t="e">
        <f t="shared" si="31"/>
        <v>#DIV/0!</v>
      </c>
      <c r="AV286" s="501" t="e">
        <f t="shared" si="32"/>
        <v>#DIV/0!</v>
      </c>
      <c r="AY286" s="501" t="e">
        <f t="shared" si="33"/>
        <v>#DIV/0!</v>
      </c>
      <c r="BM286" s="501" t="e">
        <f t="shared" si="34"/>
        <v>#DIV/0!</v>
      </c>
      <c r="BP286" s="501" t="e">
        <f t="shared" si="35"/>
        <v>#DIV/0!</v>
      </c>
    </row>
    <row r="287" spans="31:68" ht="15" customHeight="1" x14ac:dyDescent="0.25">
      <c r="AE287" s="501" t="e">
        <f t="shared" si="30"/>
        <v>#DIV/0!</v>
      </c>
      <c r="AH287" s="501" t="e">
        <f t="shared" si="31"/>
        <v>#DIV/0!</v>
      </c>
      <c r="AV287" s="501" t="e">
        <f t="shared" si="32"/>
        <v>#DIV/0!</v>
      </c>
      <c r="AY287" s="501" t="e">
        <f t="shared" si="33"/>
        <v>#DIV/0!</v>
      </c>
      <c r="BM287" s="501" t="e">
        <f t="shared" si="34"/>
        <v>#DIV/0!</v>
      </c>
      <c r="BP287" s="501" t="e">
        <f t="shared" si="35"/>
        <v>#DIV/0!</v>
      </c>
    </row>
    <row r="288" spans="31:68" ht="15" customHeight="1" x14ac:dyDescent="0.25">
      <c r="AE288" s="501" t="e">
        <f t="shared" si="30"/>
        <v>#DIV/0!</v>
      </c>
      <c r="AH288" s="501" t="e">
        <f t="shared" si="31"/>
        <v>#DIV/0!</v>
      </c>
      <c r="AV288" s="501" t="e">
        <f t="shared" si="32"/>
        <v>#DIV/0!</v>
      </c>
      <c r="AY288" s="501" t="e">
        <f t="shared" si="33"/>
        <v>#DIV/0!</v>
      </c>
      <c r="BM288" s="501" t="e">
        <f t="shared" si="34"/>
        <v>#DIV/0!</v>
      </c>
      <c r="BP288" s="501" t="e">
        <f t="shared" si="35"/>
        <v>#DIV/0!</v>
      </c>
    </row>
    <row r="289" spans="31:68" ht="15" customHeight="1" x14ac:dyDescent="0.25">
      <c r="AE289" s="501" t="e">
        <f t="shared" si="30"/>
        <v>#DIV/0!</v>
      </c>
      <c r="AH289" s="501" t="e">
        <f t="shared" si="31"/>
        <v>#DIV/0!</v>
      </c>
      <c r="AV289" s="501" t="e">
        <f t="shared" si="32"/>
        <v>#DIV/0!</v>
      </c>
      <c r="AY289" s="501" t="e">
        <f t="shared" si="33"/>
        <v>#DIV/0!</v>
      </c>
      <c r="BM289" s="501" t="e">
        <f t="shared" si="34"/>
        <v>#DIV/0!</v>
      </c>
      <c r="BP289" s="501" t="e">
        <f t="shared" si="35"/>
        <v>#DIV/0!</v>
      </c>
    </row>
    <row r="290" spans="31:68" ht="15" customHeight="1" x14ac:dyDescent="0.25">
      <c r="AE290" s="501" t="e">
        <f t="shared" si="30"/>
        <v>#DIV/0!</v>
      </c>
      <c r="AH290" s="501" t="e">
        <f t="shared" si="31"/>
        <v>#DIV/0!</v>
      </c>
      <c r="AV290" s="501" t="e">
        <f t="shared" si="32"/>
        <v>#DIV/0!</v>
      </c>
      <c r="AY290" s="501" t="e">
        <f t="shared" si="33"/>
        <v>#DIV/0!</v>
      </c>
      <c r="BM290" s="501" t="e">
        <f t="shared" si="34"/>
        <v>#DIV/0!</v>
      </c>
      <c r="BP290" s="501" t="e">
        <f t="shared" si="35"/>
        <v>#DIV/0!</v>
      </c>
    </row>
    <row r="291" spans="31:68" ht="15" customHeight="1" x14ac:dyDescent="0.25">
      <c r="AE291" s="501" t="e">
        <f t="shared" si="30"/>
        <v>#DIV/0!</v>
      </c>
      <c r="AH291" s="501" t="e">
        <f t="shared" si="31"/>
        <v>#DIV/0!</v>
      </c>
      <c r="AV291" s="501" t="e">
        <f t="shared" si="32"/>
        <v>#DIV/0!</v>
      </c>
      <c r="AY291" s="501" t="e">
        <f t="shared" si="33"/>
        <v>#DIV/0!</v>
      </c>
      <c r="BM291" s="501" t="e">
        <f t="shared" si="34"/>
        <v>#DIV/0!</v>
      </c>
      <c r="BP291" s="501" t="e">
        <f t="shared" si="35"/>
        <v>#DIV/0!</v>
      </c>
    </row>
    <row r="292" spans="31:68" ht="15" customHeight="1" x14ac:dyDescent="0.25">
      <c r="AE292" s="501" t="e">
        <f t="shared" si="30"/>
        <v>#DIV/0!</v>
      </c>
      <c r="AH292" s="501" t="e">
        <f t="shared" si="31"/>
        <v>#DIV/0!</v>
      </c>
      <c r="AV292" s="501" t="e">
        <f t="shared" si="32"/>
        <v>#DIV/0!</v>
      </c>
      <c r="AY292" s="501" t="e">
        <f t="shared" si="33"/>
        <v>#DIV/0!</v>
      </c>
      <c r="BM292" s="501" t="e">
        <f t="shared" si="34"/>
        <v>#DIV/0!</v>
      </c>
      <c r="BP292" s="501" t="e">
        <f t="shared" si="35"/>
        <v>#DIV/0!</v>
      </c>
    </row>
    <row r="293" spans="31:68" ht="15" customHeight="1" x14ac:dyDescent="0.25">
      <c r="AE293" s="501" t="e">
        <f t="shared" si="30"/>
        <v>#DIV/0!</v>
      </c>
      <c r="AH293" s="501" t="e">
        <f t="shared" si="31"/>
        <v>#DIV/0!</v>
      </c>
      <c r="AV293" s="501" t="e">
        <f t="shared" si="32"/>
        <v>#DIV/0!</v>
      </c>
      <c r="AY293" s="501" t="e">
        <f t="shared" si="33"/>
        <v>#DIV/0!</v>
      </c>
      <c r="BM293" s="501" t="e">
        <f t="shared" si="34"/>
        <v>#DIV/0!</v>
      </c>
      <c r="BP293" s="501" t="e">
        <f t="shared" si="35"/>
        <v>#DIV/0!</v>
      </c>
    </row>
    <row r="294" spans="31:68" ht="15" customHeight="1" x14ac:dyDescent="0.25">
      <c r="AE294" s="501" t="e">
        <f t="shared" si="30"/>
        <v>#DIV/0!</v>
      </c>
      <c r="AH294" s="501" t="e">
        <f t="shared" si="31"/>
        <v>#DIV/0!</v>
      </c>
      <c r="AV294" s="501" t="e">
        <f t="shared" si="32"/>
        <v>#DIV/0!</v>
      </c>
      <c r="AY294" s="501" t="e">
        <f t="shared" si="33"/>
        <v>#DIV/0!</v>
      </c>
      <c r="BM294" s="501" t="e">
        <f t="shared" si="34"/>
        <v>#DIV/0!</v>
      </c>
      <c r="BP294" s="501" t="e">
        <f t="shared" si="35"/>
        <v>#DIV/0!</v>
      </c>
    </row>
    <row r="295" spans="31:68" ht="15" customHeight="1" x14ac:dyDescent="0.25">
      <c r="AE295" s="501" t="e">
        <f t="shared" si="30"/>
        <v>#DIV/0!</v>
      </c>
      <c r="AH295" s="501" t="e">
        <f t="shared" si="31"/>
        <v>#DIV/0!</v>
      </c>
      <c r="AV295" s="501" t="e">
        <f t="shared" si="32"/>
        <v>#DIV/0!</v>
      </c>
      <c r="AY295" s="501" t="e">
        <f t="shared" si="33"/>
        <v>#DIV/0!</v>
      </c>
      <c r="BM295" s="501" t="e">
        <f t="shared" si="34"/>
        <v>#DIV/0!</v>
      </c>
      <c r="BP295" s="501" t="e">
        <f t="shared" si="35"/>
        <v>#DIV/0!</v>
      </c>
    </row>
    <row r="296" spans="31:68" ht="15" customHeight="1" x14ac:dyDescent="0.25">
      <c r="AE296" s="501" t="e">
        <f t="shared" si="30"/>
        <v>#DIV/0!</v>
      </c>
      <c r="AH296" s="501" t="e">
        <f t="shared" si="31"/>
        <v>#DIV/0!</v>
      </c>
      <c r="AV296" s="501" t="e">
        <f t="shared" si="32"/>
        <v>#DIV/0!</v>
      </c>
      <c r="AY296" s="501" t="e">
        <f t="shared" si="33"/>
        <v>#DIV/0!</v>
      </c>
      <c r="BM296" s="501" t="e">
        <f t="shared" si="34"/>
        <v>#DIV/0!</v>
      </c>
      <c r="BP296" s="501" t="e">
        <f t="shared" si="35"/>
        <v>#DIV/0!</v>
      </c>
    </row>
    <row r="297" spans="31:68" ht="15" customHeight="1" x14ac:dyDescent="0.25">
      <c r="AE297" s="501" t="e">
        <f t="shared" si="30"/>
        <v>#DIV/0!</v>
      </c>
      <c r="AH297" s="501" t="e">
        <f t="shared" si="31"/>
        <v>#DIV/0!</v>
      </c>
      <c r="AV297" s="501" t="e">
        <f t="shared" si="32"/>
        <v>#DIV/0!</v>
      </c>
      <c r="AY297" s="501" t="e">
        <f t="shared" si="33"/>
        <v>#DIV/0!</v>
      </c>
      <c r="BM297" s="501" t="e">
        <f t="shared" si="34"/>
        <v>#DIV/0!</v>
      </c>
      <c r="BP297" s="501" t="e">
        <f t="shared" si="35"/>
        <v>#DIV/0!</v>
      </c>
    </row>
    <row r="298" spans="31:68" ht="15" customHeight="1" x14ac:dyDescent="0.25">
      <c r="AE298" s="501" t="e">
        <f t="shared" si="30"/>
        <v>#DIV/0!</v>
      </c>
      <c r="AH298" s="501" t="e">
        <f t="shared" si="31"/>
        <v>#DIV/0!</v>
      </c>
      <c r="AV298" s="501" t="e">
        <f t="shared" si="32"/>
        <v>#DIV/0!</v>
      </c>
      <c r="AY298" s="501" t="e">
        <f t="shared" si="33"/>
        <v>#DIV/0!</v>
      </c>
      <c r="BM298" s="501" t="e">
        <f t="shared" si="34"/>
        <v>#DIV/0!</v>
      </c>
      <c r="BP298" s="501" t="e">
        <f t="shared" si="35"/>
        <v>#DIV/0!</v>
      </c>
    </row>
    <row r="299" spans="31:68" ht="15" customHeight="1" x14ac:dyDescent="0.25">
      <c r="AE299" s="501" t="e">
        <f t="shared" si="30"/>
        <v>#DIV/0!</v>
      </c>
      <c r="AH299" s="501" t="e">
        <f t="shared" si="31"/>
        <v>#DIV/0!</v>
      </c>
      <c r="AV299" s="501" t="e">
        <f t="shared" si="32"/>
        <v>#DIV/0!</v>
      </c>
      <c r="AY299" s="501" t="e">
        <f t="shared" si="33"/>
        <v>#DIV/0!</v>
      </c>
      <c r="BM299" s="501" t="e">
        <f t="shared" si="34"/>
        <v>#DIV/0!</v>
      </c>
      <c r="BP299" s="501" t="e">
        <f t="shared" si="35"/>
        <v>#DIV/0!</v>
      </c>
    </row>
    <row r="300" spans="31:68" ht="15" customHeight="1" x14ac:dyDescent="0.25">
      <c r="AE300" s="501" t="e">
        <f t="shared" si="30"/>
        <v>#DIV/0!</v>
      </c>
      <c r="AH300" s="501" t="e">
        <f t="shared" si="31"/>
        <v>#DIV/0!</v>
      </c>
      <c r="AV300" s="501" t="e">
        <f t="shared" si="32"/>
        <v>#DIV/0!</v>
      </c>
      <c r="AY300" s="501" t="e">
        <f t="shared" si="33"/>
        <v>#DIV/0!</v>
      </c>
      <c r="BM300" s="501" t="e">
        <f t="shared" si="34"/>
        <v>#DIV/0!</v>
      </c>
      <c r="BP300" s="501" t="e">
        <f t="shared" si="35"/>
        <v>#DIV/0!</v>
      </c>
    </row>
    <row r="301" spans="31:68" ht="15" customHeight="1" x14ac:dyDescent="0.25">
      <c r="AE301" s="501" t="e">
        <f t="shared" si="30"/>
        <v>#DIV/0!</v>
      </c>
      <c r="AH301" s="501" t="e">
        <f t="shared" si="31"/>
        <v>#DIV/0!</v>
      </c>
      <c r="AV301" s="501" t="e">
        <f t="shared" si="32"/>
        <v>#DIV/0!</v>
      </c>
      <c r="AY301" s="501" t="e">
        <f t="shared" si="33"/>
        <v>#DIV/0!</v>
      </c>
      <c r="BM301" s="501" t="e">
        <f t="shared" si="34"/>
        <v>#DIV/0!</v>
      </c>
      <c r="BP301" s="501" t="e">
        <f t="shared" si="35"/>
        <v>#DIV/0!</v>
      </c>
    </row>
    <row r="302" spans="31:68" ht="15" customHeight="1" x14ac:dyDescent="0.25">
      <c r="AE302" s="501" t="e">
        <f t="shared" si="30"/>
        <v>#DIV/0!</v>
      </c>
      <c r="AH302" s="501" t="e">
        <f t="shared" si="31"/>
        <v>#DIV/0!</v>
      </c>
      <c r="AV302" s="501" t="e">
        <f t="shared" si="32"/>
        <v>#DIV/0!</v>
      </c>
      <c r="AY302" s="501" t="e">
        <f t="shared" si="33"/>
        <v>#DIV/0!</v>
      </c>
      <c r="BM302" s="501" t="e">
        <f t="shared" si="34"/>
        <v>#DIV/0!</v>
      </c>
      <c r="BP302" s="501" t="e">
        <f t="shared" si="35"/>
        <v>#DIV/0!</v>
      </c>
    </row>
    <row r="303" spans="31:68" ht="15" customHeight="1" x14ac:dyDescent="0.25">
      <c r="AE303" s="501" t="e">
        <f t="shared" si="30"/>
        <v>#DIV/0!</v>
      </c>
      <c r="AH303" s="501" t="e">
        <f t="shared" si="31"/>
        <v>#DIV/0!</v>
      </c>
      <c r="AV303" s="501" t="e">
        <f t="shared" si="32"/>
        <v>#DIV/0!</v>
      </c>
      <c r="AY303" s="501" t="e">
        <f t="shared" si="33"/>
        <v>#DIV/0!</v>
      </c>
      <c r="BM303" s="501" t="e">
        <f t="shared" si="34"/>
        <v>#DIV/0!</v>
      </c>
      <c r="BP303" s="501" t="e">
        <f t="shared" si="35"/>
        <v>#DIV/0!</v>
      </c>
    </row>
    <row r="304" spans="31:68" ht="15" customHeight="1" x14ac:dyDescent="0.25">
      <c r="AE304" s="501" t="e">
        <f t="shared" si="30"/>
        <v>#DIV/0!</v>
      </c>
      <c r="AH304" s="501" t="e">
        <f t="shared" si="31"/>
        <v>#DIV/0!</v>
      </c>
      <c r="AV304" s="501" t="e">
        <f t="shared" si="32"/>
        <v>#DIV/0!</v>
      </c>
      <c r="AY304" s="501" t="e">
        <f t="shared" si="33"/>
        <v>#DIV/0!</v>
      </c>
      <c r="BM304" s="501" t="e">
        <f t="shared" si="34"/>
        <v>#DIV/0!</v>
      </c>
      <c r="BP304" s="501" t="e">
        <f t="shared" si="35"/>
        <v>#DIV/0!</v>
      </c>
    </row>
    <row r="305" spans="31:68" ht="15" customHeight="1" x14ac:dyDescent="0.25">
      <c r="AE305" s="501" t="e">
        <f t="shared" si="30"/>
        <v>#DIV/0!</v>
      </c>
      <c r="AH305" s="501" t="e">
        <f t="shared" si="31"/>
        <v>#DIV/0!</v>
      </c>
      <c r="AV305" s="501" t="e">
        <f t="shared" si="32"/>
        <v>#DIV/0!</v>
      </c>
      <c r="AY305" s="501" t="e">
        <f t="shared" si="33"/>
        <v>#DIV/0!</v>
      </c>
      <c r="BM305" s="501" t="e">
        <f t="shared" si="34"/>
        <v>#DIV/0!</v>
      </c>
      <c r="BP305" s="501" t="e">
        <f t="shared" si="35"/>
        <v>#DIV/0!</v>
      </c>
    </row>
    <row r="306" spans="31:68" ht="15" customHeight="1" x14ac:dyDescent="0.25">
      <c r="AE306" s="501" t="e">
        <f t="shared" si="30"/>
        <v>#DIV/0!</v>
      </c>
      <c r="AH306" s="501" t="e">
        <f t="shared" si="31"/>
        <v>#DIV/0!</v>
      </c>
      <c r="AV306" s="501" t="e">
        <f t="shared" si="32"/>
        <v>#DIV/0!</v>
      </c>
      <c r="AY306" s="501" t="e">
        <f t="shared" si="33"/>
        <v>#DIV/0!</v>
      </c>
      <c r="BM306" s="501" t="e">
        <f t="shared" si="34"/>
        <v>#DIV/0!</v>
      </c>
      <c r="BP306" s="501" t="e">
        <f t="shared" si="35"/>
        <v>#DIV/0!</v>
      </c>
    </row>
    <row r="307" spans="31:68" ht="15" customHeight="1" x14ac:dyDescent="0.25">
      <c r="AE307" s="501" t="e">
        <f t="shared" si="30"/>
        <v>#DIV/0!</v>
      </c>
      <c r="AH307" s="501" t="e">
        <f t="shared" si="31"/>
        <v>#DIV/0!</v>
      </c>
      <c r="AV307" s="501" t="e">
        <f t="shared" si="32"/>
        <v>#DIV/0!</v>
      </c>
      <c r="AY307" s="501" t="e">
        <f t="shared" si="33"/>
        <v>#DIV/0!</v>
      </c>
      <c r="BM307" s="501" t="e">
        <f t="shared" si="34"/>
        <v>#DIV/0!</v>
      </c>
      <c r="BP307" s="501" t="e">
        <f t="shared" si="35"/>
        <v>#DIV/0!</v>
      </c>
    </row>
    <row r="308" spans="31:68" ht="15" customHeight="1" x14ac:dyDescent="0.25">
      <c r="AE308" s="501" t="e">
        <f t="shared" si="30"/>
        <v>#DIV/0!</v>
      </c>
      <c r="AH308" s="501" t="e">
        <f t="shared" si="31"/>
        <v>#DIV/0!</v>
      </c>
      <c r="AV308" s="501" t="e">
        <f t="shared" si="32"/>
        <v>#DIV/0!</v>
      </c>
      <c r="AY308" s="501" t="e">
        <f t="shared" si="33"/>
        <v>#DIV/0!</v>
      </c>
      <c r="BM308" s="501" t="e">
        <f t="shared" si="34"/>
        <v>#DIV/0!</v>
      </c>
      <c r="BP308" s="501" t="e">
        <f t="shared" si="35"/>
        <v>#DIV/0!</v>
      </c>
    </row>
    <row r="309" spans="31:68" ht="15" customHeight="1" x14ac:dyDescent="0.25">
      <c r="AE309" s="501" t="e">
        <f t="shared" si="30"/>
        <v>#DIV/0!</v>
      </c>
      <c r="AH309" s="501" t="e">
        <f t="shared" si="31"/>
        <v>#DIV/0!</v>
      </c>
      <c r="AV309" s="501" t="e">
        <f t="shared" si="32"/>
        <v>#DIV/0!</v>
      </c>
      <c r="AY309" s="501" t="e">
        <f t="shared" si="33"/>
        <v>#DIV/0!</v>
      </c>
      <c r="BM309" s="501" t="e">
        <f t="shared" si="34"/>
        <v>#DIV/0!</v>
      </c>
      <c r="BP309" s="501" t="e">
        <f t="shared" si="35"/>
        <v>#DIV/0!</v>
      </c>
    </row>
    <row r="310" spans="31:68" ht="15" customHeight="1" x14ac:dyDescent="0.25">
      <c r="AE310" s="501" t="e">
        <f t="shared" si="30"/>
        <v>#DIV/0!</v>
      </c>
      <c r="AH310" s="501" t="e">
        <f t="shared" si="31"/>
        <v>#DIV/0!</v>
      </c>
      <c r="AV310" s="501" t="e">
        <f t="shared" si="32"/>
        <v>#DIV/0!</v>
      </c>
      <c r="AY310" s="501" t="e">
        <f t="shared" si="33"/>
        <v>#DIV/0!</v>
      </c>
      <c r="BM310" s="501" t="e">
        <f t="shared" si="34"/>
        <v>#DIV/0!</v>
      </c>
      <c r="BP310" s="501" t="e">
        <f t="shared" si="35"/>
        <v>#DIV/0!</v>
      </c>
    </row>
    <row r="311" spans="31:68" ht="15" customHeight="1" x14ac:dyDescent="0.25">
      <c r="AE311" s="501" t="e">
        <f t="shared" si="30"/>
        <v>#DIV/0!</v>
      </c>
      <c r="AH311" s="501" t="e">
        <f t="shared" si="31"/>
        <v>#DIV/0!</v>
      </c>
      <c r="AV311" s="501" t="e">
        <f t="shared" si="32"/>
        <v>#DIV/0!</v>
      </c>
      <c r="AY311" s="501" t="e">
        <f t="shared" si="33"/>
        <v>#DIV/0!</v>
      </c>
      <c r="BM311" s="501" t="e">
        <f t="shared" si="34"/>
        <v>#DIV/0!</v>
      </c>
      <c r="BP311" s="501" t="e">
        <f t="shared" si="35"/>
        <v>#DIV/0!</v>
      </c>
    </row>
    <row r="312" spans="31:68" ht="15" customHeight="1" x14ac:dyDescent="0.25">
      <c r="AE312" s="501" t="e">
        <f t="shared" si="30"/>
        <v>#DIV/0!</v>
      </c>
      <c r="AH312" s="501" t="e">
        <f t="shared" si="31"/>
        <v>#DIV/0!</v>
      </c>
      <c r="AV312" s="501" t="e">
        <f t="shared" si="32"/>
        <v>#DIV/0!</v>
      </c>
      <c r="AY312" s="501" t="e">
        <f t="shared" si="33"/>
        <v>#DIV/0!</v>
      </c>
      <c r="BM312" s="501" t="e">
        <f t="shared" si="34"/>
        <v>#DIV/0!</v>
      </c>
      <c r="BP312" s="501" t="e">
        <f t="shared" si="35"/>
        <v>#DIV/0!</v>
      </c>
    </row>
    <row r="313" spans="31:68" ht="15" customHeight="1" x14ac:dyDescent="0.25">
      <c r="AE313" s="501" t="e">
        <f t="shared" si="30"/>
        <v>#DIV/0!</v>
      </c>
      <c r="AH313" s="501" t="e">
        <f t="shared" si="31"/>
        <v>#DIV/0!</v>
      </c>
      <c r="AV313" s="501" t="e">
        <f t="shared" si="32"/>
        <v>#DIV/0!</v>
      </c>
      <c r="AY313" s="501" t="e">
        <f t="shared" si="33"/>
        <v>#DIV/0!</v>
      </c>
      <c r="BM313" s="501" t="e">
        <f t="shared" si="34"/>
        <v>#DIV/0!</v>
      </c>
      <c r="BP313" s="501" t="e">
        <f t="shared" si="35"/>
        <v>#DIV/0!</v>
      </c>
    </row>
    <row r="314" spans="31:68" ht="15" customHeight="1" x14ac:dyDescent="0.25">
      <c r="AE314" s="501" t="e">
        <f t="shared" si="30"/>
        <v>#DIV/0!</v>
      </c>
      <c r="AH314" s="501" t="e">
        <f t="shared" si="31"/>
        <v>#DIV/0!</v>
      </c>
      <c r="AV314" s="501" t="e">
        <f t="shared" si="32"/>
        <v>#DIV/0!</v>
      </c>
      <c r="AY314" s="501" t="e">
        <f t="shared" si="33"/>
        <v>#DIV/0!</v>
      </c>
      <c r="BM314" s="501" t="e">
        <f t="shared" si="34"/>
        <v>#DIV/0!</v>
      </c>
      <c r="BP314" s="501" t="e">
        <f t="shared" si="35"/>
        <v>#DIV/0!</v>
      </c>
    </row>
    <row r="315" spans="31:68" ht="15" customHeight="1" x14ac:dyDescent="0.25">
      <c r="AE315" s="501" t="e">
        <f t="shared" si="30"/>
        <v>#DIV/0!</v>
      </c>
      <c r="AH315" s="501" t="e">
        <f t="shared" si="31"/>
        <v>#DIV/0!</v>
      </c>
      <c r="AV315" s="501" t="e">
        <f t="shared" si="32"/>
        <v>#DIV/0!</v>
      </c>
      <c r="AY315" s="501" t="e">
        <f t="shared" si="33"/>
        <v>#DIV/0!</v>
      </c>
      <c r="BM315" s="501" t="e">
        <f t="shared" si="34"/>
        <v>#DIV/0!</v>
      </c>
      <c r="BP315" s="501" t="e">
        <f t="shared" si="35"/>
        <v>#DIV/0!</v>
      </c>
    </row>
    <row r="316" spans="31:68" ht="15" customHeight="1" x14ac:dyDescent="0.25">
      <c r="AE316" s="501" t="e">
        <f t="shared" si="30"/>
        <v>#DIV/0!</v>
      </c>
      <c r="AH316" s="501" t="e">
        <f t="shared" si="31"/>
        <v>#DIV/0!</v>
      </c>
      <c r="AV316" s="501" t="e">
        <f t="shared" si="32"/>
        <v>#DIV/0!</v>
      </c>
      <c r="AY316" s="501" t="e">
        <f t="shared" si="33"/>
        <v>#DIV/0!</v>
      </c>
      <c r="BM316" s="501" t="e">
        <f t="shared" si="34"/>
        <v>#DIV/0!</v>
      </c>
      <c r="BP316" s="501" t="e">
        <f t="shared" si="35"/>
        <v>#DIV/0!</v>
      </c>
    </row>
    <row r="317" spans="31:68" ht="15" customHeight="1" x14ac:dyDescent="0.25">
      <c r="AE317" s="501" t="e">
        <f t="shared" si="30"/>
        <v>#DIV/0!</v>
      </c>
      <c r="AH317" s="501" t="e">
        <f t="shared" si="31"/>
        <v>#DIV/0!</v>
      </c>
      <c r="AV317" s="501" t="e">
        <f t="shared" si="32"/>
        <v>#DIV/0!</v>
      </c>
      <c r="AY317" s="501" t="e">
        <f t="shared" si="33"/>
        <v>#DIV/0!</v>
      </c>
      <c r="BM317" s="501" t="e">
        <f t="shared" si="34"/>
        <v>#DIV/0!</v>
      </c>
      <c r="BP317" s="501" t="e">
        <f t="shared" si="35"/>
        <v>#DIV/0!</v>
      </c>
    </row>
    <row r="318" spans="31:68" ht="15" customHeight="1" x14ac:dyDescent="0.25">
      <c r="AE318" s="501" t="e">
        <f t="shared" si="30"/>
        <v>#DIV/0!</v>
      </c>
      <c r="AH318" s="501" t="e">
        <f t="shared" si="31"/>
        <v>#DIV/0!</v>
      </c>
      <c r="AV318" s="501" t="e">
        <f t="shared" si="32"/>
        <v>#DIV/0!</v>
      </c>
      <c r="AY318" s="501" t="e">
        <f t="shared" si="33"/>
        <v>#DIV/0!</v>
      </c>
      <c r="BM318" s="501" t="e">
        <f t="shared" si="34"/>
        <v>#DIV/0!</v>
      </c>
      <c r="BP318" s="501" t="e">
        <f t="shared" si="35"/>
        <v>#DIV/0!</v>
      </c>
    </row>
    <row r="319" spans="31:68" ht="15" customHeight="1" x14ac:dyDescent="0.25">
      <c r="AE319" s="501" t="e">
        <f t="shared" si="30"/>
        <v>#DIV/0!</v>
      </c>
      <c r="AH319" s="501" t="e">
        <f t="shared" si="31"/>
        <v>#DIV/0!</v>
      </c>
      <c r="AV319" s="501" t="e">
        <f t="shared" si="32"/>
        <v>#DIV/0!</v>
      </c>
      <c r="AY319" s="501" t="e">
        <f t="shared" si="33"/>
        <v>#DIV/0!</v>
      </c>
      <c r="BM319" s="501" t="e">
        <f t="shared" si="34"/>
        <v>#DIV/0!</v>
      </c>
      <c r="BP319" s="501" t="e">
        <f t="shared" si="35"/>
        <v>#DIV/0!</v>
      </c>
    </row>
    <row r="320" spans="31:68" ht="15" customHeight="1" x14ac:dyDescent="0.25">
      <c r="AE320" s="501" t="e">
        <f t="shared" si="30"/>
        <v>#DIV/0!</v>
      </c>
      <c r="AH320" s="501" t="e">
        <f t="shared" si="31"/>
        <v>#DIV/0!</v>
      </c>
      <c r="AV320" s="501" t="e">
        <f t="shared" si="32"/>
        <v>#DIV/0!</v>
      </c>
      <c r="AY320" s="501" t="e">
        <f t="shared" si="33"/>
        <v>#DIV/0!</v>
      </c>
      <c r="BM320" s="501" t="e">
        <f t="shared" si="34"/>
        <v>#DIV/0!</v>
      </c>
      <c r="BP320" s="501" t="e">
        <f t="shared" si="35"/>
        <v>#DIV/0!</v>
      </c>
    </row>
    <row r="321" spans="31:68" ht="15" customHeight="1" x14ac:dyDescent="0.25">
      <c r="AE321" s="501" t="e">
        <f t="shared" si="30"/>
        <v>#DIV/0!</v>
      </c>
      <c r="AH321" s="501" t="e">
        <f t="shared" si="31"/>
        <v>#DIV/0!</v>
      </c>
      <c r="AV321" s="501" t="e">
        <f t="shared" si="32"/>
        <v>#DIV/0!</v>
      </c>
      <c r="AY321" s="501" t="e">
        <f t="shared" si="33"/>
        <v>#DIV/0!</v>
      </c>
      <c r="BM321" s="501" t="e">
        <f t="shared" si="34"/>
        <v>#DIV/0!</v>
      </c>
      <c r="BP321" s="501" t="e">
        <f t="shared" si="35"/>
        <v>#DIV/0!</v>
      </c>
    </row>
    <row r="322" spans="31:68" ht="15" customHeight="1" x14ac:dyDescent="0.25">
      <c r="AE322" s="501" t="e">
        <f t="shared" si="30"/>
        <v>#DIV/0!</v>
      </c>
      <c r="AH322" s="501" t="e">
        <f t="shared" si="31"/>
        <v>#DIV/0!</v>
      </c>
      <c r="AV322" s="501" t="e">
        <f t="shared" si="32"/>
        <v>#DIV/0!</v>
      </c>
      <c r="AY322" s="501" t="e">
        <f t="shared" si="33"/>
        <v>#DIV/0!</v>
      </c>
      <c r="BM322" s="501" t="e">
        <f t="shared" si="34"/>
        <v>#DIV/0!</v>
      </c>
      <c r="BP322" s="501" t="e">
        <f t="shared" si="35"/>
        <v>#DIV/0!</v>
      </c>
    </row>
    <row r="323" spans="31:68" ht="15" customHeight="1" x14ac:dyDescent="0.25">
      <c r="AE323" s="501" t="e">
        <f t="shared" si="30"/>
        <v>#DIV/0!</v>
      </c>
      <c r="AH323" s="501" t="e">
        <f t="shared" si="31"/>
        <v>#DIV/0!</v>
      </c>
      <c r="AV323" s="501" t="e">
        <f t="shared" si="32"/>
        <v>#DIV/0!</v>
      </c>
      <c r="AY323" s="501" t="e">
        <f t="shared" si="33"/>
        <v>#DIV/0!</v>
      </c>
      <c r="BM323" s="501" t="e">
        <f t="shared" si="34"/>
        <v>#DIV/0!</v>
      </c>
      <c r="BP323" s="501" t="e">
        <f t="shared" si="35"/>
        <v>#DIV/0!</v>
      </c>
    </row>
    <row r="324" spans="31:68" ht="15" customHeight="1" x14ac:dyDescent="0.25">
      <c r="AE324" s="501" t="e">
        <f t="shared" si="30"/>
        <v>#DIV/0!</v>
      </c>
      <c r="AH324" s="501" t="e">
        <f t="shared" si="31"/>
        <v>#DIV/0!</v>
      </c>
      <c r="AV324" s="501" t="e">
        <f t="shared" si="32"/>
        <v>#DIV/0!</v>
      </c>
      <c r="AY324" s="501" t="e">
        <f t="shared" si="33"/>
        <v>#DIV/0!</v>
      </c>
      <c r="BM324" s="501" t="e">
        <f t="shared" si="34"/>
        <v>#DIV/0!</v>
      </c>
      <c r="BP324" s="501" t="e">
        <f t="shared" si="35"/>
        <v>#DIV/0!</v>
      </c>
    </row>
    <row r="325" spans="31:68" ht="15" customHeight="1" x14ac:dyDescent="0.25">
      <c r="AE325" s="501" t="e">
        <f t="shared" si="30"/>
        <v>#DIV/0!</v>
      </c>
      <c r="AH325" s="501" t="e">
        <f t="shared" si="31"/>
        <v>#DIV/0!</v>
      </c>
      <c r="AV325" s="501" t="e">
        <f t="shared" si="32"/>
        <v>#DIV/0!</v>
      </c>
      <c r="AY325" s="501" t="e">
        <f t="shared" si="33"/>
        <v>#DIV/0!</v>
      </c>
      <c r="BM325" s="501" t="e">
        <f t="shared" si="34"/>
        <v>#DIV/0!</v>
      </c>
      <c r="BP325" s="501" t="e">
        <f t="shared" si="35"/>
        <v>#DIV/0!</v>
      </c>
    </row>
    <row r="326" spans="31:68" ht="15" customHeight="1" x14ac:dyDescent="0.25">
      <c r="AE326" s="501" t="e">
        <f t="shared" si="30"/>
        <v>#DIV/0!</v>
      </c>
      <c r="AH326" s="501" t="e">
        <f t="shared" si="31"/>
        <v>#DIV/0!</v>
      </c>
      <c r="AV326" s="501" t="e">
        <f t="shared" si="32"/>
        <v>#DIV/0!</v>
      </c>
      <c r="AY326" s="501" t="e">
        <f t="shared" si="33"/>
        <v>#DIV/0!</v>
      </c>
      <c r="BM326" s="501" t="e">
        <f t="shared" si="34"/>
        <v>#DIV/0!</v>
      </c>
      <c r="BP326" s="501" t="e">
        <f t="shared" si="35"/>
        <v>#DIV/0!</v>
      </c>
    </row>
    <row r="327" spans="31:68" ht="15" customHeight="1" x14ac:dyDescent="0.25">
      <c r="AE327" s="501" t="e">
        <f t="shared" si="30"/>
        <v>#DIV/0!</v>
      </c>
      <c r="AH327" s="501" t="e">
        <f t="shared" si="31"/>
        <v>#DIV/0!</v>
      </c>
      <c r="AV327" s="501" t="e">
        <f t="shared" si="32"/>
        <v>#DIV/0!</v>
      </c>
      <c r="AY327" s="501" t="e">
        <f t="shared" si="33"/>
        <v>#DIV/0!</v>
      </c>
      <c r="BM327" s="501" t="e">
        <f t="shared" si="34"/>
        <v>#DIV/0!</v>
      </c>
      <c r="BP327" s="501" t="e">
        <f t="shared" si="35"/>
        <v>#DIV/0!</v>
      </c>
    </row>
    <row r="328" spans="31:68" ht="15" customHeight="1" x14ac:dyDescent="0.25">
      <c r="AE328" s="501" t="e">
        <f t="shared" si="30"/>
        <v>#DIV/0!</v>
      </c>
      <c r="AH328" s="501" t="e">
        <f t="shared" si="31"/>
        <v>#DIV/0!</v>
      </c>
      <c r="AV328" s="501" t="e">
        <f t="shared" si="32"/>
        <v>#DIV/0!</v>
      </c>
      <c r="AY328" s="501" t="e">
        <f t="shared" si="33"/>
        <v>#DIV/0!</v>
      </c>
      <c r="BM328" s="501" t="e">
        <f t="shared" si="34"/>
        <v>#DIV/0!</v>
      </c>
      <c r="BP328" s="501" t="e">
        <f t="shared" si="35"/>
        <v>#DIV/0!</v>
      </c>
    </row>
    <row r="329" spans="31:68" ht="15" customHeight="1" x14ac:dyDescent="0.25">
      <c r="AE329" s="501" t="e">
        <f t="shared" si="30"/>
        <v>#DIV/0!</v>
      </c>
      <c r="AH329" s="501" t="e">
        <f t="shared" si="31"/>
        <v>#DIV/0!</v>
      </c>
      <c r="AV329" s="501" t="e">
        <f t="shared" si="32"/>
        <v>#DIV/0!</v>
      </c>
      <c r="AY329" s="501" t="e">
        <f t="shared" si="33"/>
        <v>#DIV/0!</v>
      </c>
      <c r="BM329" s="501" t="e">
        <f t="shared" si="34"/>
        <v>#DIV/0!</v>
      </c>
      <c r="BP329" s="501" t="e">
        <f t="shared" si="35"/>
        <v>#DIV/0!</v>
      </c>
    </row>
    <row r="330" spans="31:68" ht="15" customHeight="1" x14ac:dyDescent="0.25">
      <c r="AE330" s="501" t="e">
        <f t="shared" si="30"/>
        <v>#DIV/0!</v>
      </c>
      <c r="AH330" s="501" t="e">
        <f t="shared" si="31"/>
        <v>#DIV/0!</v>
      </c>
      <c r="AV330" s="501" t="e">
        <f t="shared" si="32"/>
        <v>#DIV/0!</v>
      </c>
      <c r="AY330" s="501" t="e">
        <f t="shared" si="33"/>
        <v>#DIV/0!</v>
      </c>
      <c r="BM330" s="501" t="e">
        <f t="shared" si="34"/>
        <v>#DIV/0!</v>
      </c>
      <c r="BP330" s="501" t="e">
        <f t="shared" si="35"/>
        <v>#DIV/0!</v>
      </c>
    </row>
    <row r="331" spans="31:68" ht="15" customHeight="1" x14ac:dyDescent="0.25">
      <c r="AE331" s="501" t="e">
        <f t="shared" si="30"/>
        <v>#DIV/0!</v>
      </c>
      <c r="AH331" s="501" t="e">
        <f t="shared" si="31"/>
        <v>#DIV/0!</v>
      </c>
      <c r="AV331" s="501" t="e">
        <f t="shared" si="32"/>
        <v>#DIV/0!</v>
      </c>
      <c r="AY331" s="501" t="e">
        <f t="shared" si="33"/>
        <v>#DIV/0!</v>
      </c>
      <c r="BM331" s="501" t="e">
        <f t="shared" si="34"/>
        <v>#DIV/0!</v>
      </c>
      <c r="BP331" s="501" t="e">
        <f t="shared" si="35"/>
        <v>#DIV/0!</v>
      </c>
    </row>
    <row r="332" spans="31:68" ht="15" customHeight="1" x14ac:dyDescent="0.25">
      <c r="AE332" s="501" t="e">
        <f t="shared" si="30"/>
        <v>#DIV/0!</v>
      </c>
      <c r="AH332" s="501" t="e">
        <f t="shared" si="31"/>
        <v>#DIV/0!</v>
      </c>
      <c r="AV332" s="501" t="e">
        <f t="shared" si="32"/>
        <v>#DIV/0!</v>
      </c>
      <c r="AY332" s="501" t="e">
        <f t="shared" si="33"/>
        <v>#DIV/0!</v>
      </c>
      <c r="BM332" s="501" t="e">
        <f t="shared" si="34"/>
        <v>#DIV/0!</v>
      </c>
      <c r="BP332" s="501" t="e">
        <f t="shared" si="35"/>
        <v>#DIV/0!</v>
      </c>
    </row>
    <row r="333" spans="31:68" ht="15" customHeight="1" x14ac:dyDescent="0.25">
      <c r="AE333" s="501" t="e">
        <f t="shared" si="30"/>
        <v>#DIV/0!</v>
      </c>
      <c r="AH333" s="501" t="e">
        <f t="shared" si="31"/>
        <v>#DIV/0!</v>
      </c>
      <c r="AV333" s="501" t="e">
        <f t="shared" si="32"/>
        <v>#DIV/0!</v>
      </c>
      <c r="AY333" s="501" t="e">
        <f t="shared" si="33"/>
        <v>#DIV/0!</v>
      </c>
      <c r="BM333" s="501" t="e">
        <f t="shared" si="34"/>
        <v>#DIV/0!</v>
      </c>
      <c r="BP333" s="501" t="e">
        <f t="shared" si="35"/>
        <v>#DIV/0!</v>
      </c>
    </row>
    <row r="334" spans="31:68" ht="15" customHeight="1" x14ac:dyDescent="0.25">
      <c r="AE334" s="501" t="e">
        <f t="shared" si="30"/>
        <v>#DIV/0!</v>
      </c>
      <c r="AH334" s="501" t="e">
        <f t="shared" si="31"/>
        <v>#DIV/0!</v>
      </c>
      <c r="AV334" s="501" t="e">
        <f t="shared" si="32"/>
        <v>#DIV/0!</v>
      </c>
      <c r="AY334" s="501" t="e">
        <f t="shared" si="33"/>
        <v>#DIV/0!</v>
      </c>
      <c r="BM334" s="501" t="e">
        <f t="shared" si="34"/>
        <v>#DIV/0!</v>
      </c>
      <c r="BP334" s="501" t="e">
        <f t="shared" si="35"/>
        <v>#DIV/0!</v>
      </c>
    </row>
    <row r="335" spans="31:68" ht="15" customHeight="1" x14ac:dyDescent="0.25">
      <c r="AE335" s="501" t="e">
        <f t="shared" ref="AE335:AE398" si="36">IF(AE$10*AC335+AE$11&lt;(ROUNDUP(AD$10/100,0)*100+999),MAX(0,AE$10*AC335+AE$11),NA())</f>
        <v>#DIV/0!</v>
      </c>
      <c r="AH335" s="501" t="e">
        <f t="shared" ref="AH335:AH398" si="37">IF(AH$10*AF335+AH$11&lt;(ROUNDUP(AG$10/100,0)*100+999),MAX(0,AH$10*AF335+AH$11),NA())</f>
        <v>#DIV/0!</v>
      </c>
      <c r="AV335" s="501" t="e">
        <f t="shared" ref="AV335:AV398" si="38">IF(AV$10*AT335+AV$11&lt;(ROUNDUP(AU$10/100,0)*100+999),MAX(0,AV$10*AT335+AV$11),NA())</f>
        <v>#DIV/0!</v>
      </c>
      <c r="AY335" s="501" t="e">
        <f t="shared" ref="AY335:AY398" si="39">IF(AY$10*AW335+AY$11&lt;(ROUNDUP(AX$10/100,0)*100+999),MAX(0,AY$10*AW335+AY$11),NA())</f>
        <v>#DIV/0!</v>
      </c>
      <c r="BM335" s="501" t="e">
        <f t="shared" ref="BM335:BM398" si="40">IF(BM$10*BK335+BM$11&lt;(ROUNDUP(BL$10/100,0)*100+999),MAX(0,BM$10*BK335+BM$11),NA())</f>
        <v>#DIV/0!</v>
      </c>
      <c r="BP335" s="501" t="e">
        <f t="shared" ref="BP335:BP398" si="41">IF(BP$10*BN335+BP$11&lt;(ROUNDUP(BO$10/100,0)*100+999),MAX(0,BP$10*BN335+BP$11),NA())</f>
        <v>#DIV/0!</v>
      </c>
    </row>
    <row r="336" spans="31:68" ht="15" customHeight="1" x14ac:dyDescent="0.25">
      <c r="AE336" s="501" t="e">
        <f t="shared" si="36"/>
        <v>#DIV/0!</v>
      </c>
      <c r="AH336" s="501" t="e">
        <f t="shared" si="37"/>
        <v>#DIV/0!</v>
      </c>
      <c r="AV336" s="501" t="e">
        <f t="shared" si="38"/>
        <v>#DIV/0!</v>
      </c>
      <c r="AY336" s="501" t="e">
        <f t="shared" si="39"/>
        <v>#DIV/0!</v>
      </c>
      <c r="BM336" s="501" t="e">
        <f t="shared" si="40"/>
        <v>#DIV/0!</v>
      </c>
      <c r="BP336" s="501" t="e">
        <f t="shared" si="41"/>
        <v>#DIV/0!</v>
      </c>
    </row>
    <row r="337" spans="31:68" ht="15" customHeight="1" x14ac:dyDescent="0.25">
      <c r="AE337" s="501" t="e">
        <f t="shared" si="36"/>
        <v>#DIV/0!</v>
      </c>
      <c r="AH337" s="501" t="e">
        <f t="shared" si="37"/>
        <v>#DIV/0!</v>
      </c>
      <c r="AV337" s="501" t="e">
        <f t="shared" si="38"/>
        <v>#DIV/0!</v>
      </c>
      <c r="AY337" s="501" t="e">
        <f t="shared" si="39"/>
        <v>#DIV/0!</v>
      </c>
      <c r="BM337" s="501" t="e">
        <f t="shared" si="40"/>
        <v>#DIV/0!</v>
      </c>
      <c r="BP337" s="501" t="e">
        <f t="shared" si="41"/>
        <v>#DIV/0!</v>
      </c>
    </row>
    <row r="338" spans="31:68" ht="15" customHeight="1" x14ac:dyDescent="0.25">
      <c r="AE338" s="501" t="e">
        <f t="shared" si="36"/>
        <v>#DIV/0!</v>
      </c>
      <c r="AH338" s="501" t="e">
        <f t="shared" si="37"/>
        <v>#DIV/0!</v>
      </c>
      <c r="AV338" s="501" t="e">
        <f t="shared" si="38"/>
        <v>#DIV/0!</v>
      </c>
      <c r="AY338" s="501" t="e">
        <f t="shared" si="39"/>
        <v>#DIV/0!</v>
      </c>
      <c r="BM338" s="501" t="e">
        <f t="shared" si="40"/>
        <v>#DIV/0!</v>
      </c>
      <c r="BP338" s="501" t="e">
        <f t="shared" si="41"/>
        <v>#DIV/0!</v>
      </c>
    </row>
    <row r="339" spans="31:68" ht="15" customHeight="1" x14ac:dyDescent="0.25">
      <c r="AE339" s="501" t="e">
        <f t="shared" si="36"/>
        <v>#DIV/0!</v>
      </c>
      <c r="AH339" s="501" t="e">
        <f t="shared" si="37"/>
        <v>#DIV/0!</v>
      </c>
      <c r="AV339" s="501" t="e">
        <f t="shared" si="38"/>
        <v>#DIV/0!</v>
      </c>
      <c r="AY339" s="501" t="e">
        <f t="shared" si="39"/>
        <v>#DIV/0!</v>
      </c>
      <c r="BM339" s="501" t="e">
        <f t="shared" si="40"/>
        <v>#DIV/0!</v>
      </c>
      <c r="BP339" s="501" t="e">
        <f t="shared" si="41"/>
        <v>#DIV/0!</v>
      </c>
    </row>
    <row r="340" spans="31:68" ht="15" customHeight="1" x14ac:dyDescent="0.25">
      <c r="AE340" s="501" t="e">
        <f t="shared" si="36"/>
        <v>#DIV/0!</v>
      </c>
      <c r="AH340" s="501" t="e">
        <f t="shared" si="37"/>
        <v>#DIV/0!</v>
      </c>
      <c r="AV340" s="501" t="e">
        <f t="shared" si="38"/>
        <v>#DIV/0!</v>
      </c>
      <c r="AY340" s="501" t="e">
        <f t="shared" si="39"/>
        <v>#DIV/0!</v>
      </c>
      <c r="BM340" s="501" t="e">
        <f t="shared" si="40"/>
        <v>#DIV/0!</v>
      </c>
      <c r="BP340" s="501" t="e">
        <f t="shared" si="41"/>
        <v>#DIV/0!</v>
      </c>
    </row>
    <row r="341" spans="31:68" ht="15" customHeight="1" x14ac:dyDescent="0.25">
      <c r="AE341" s="501" t="e">
        <f t="shared" si="36"/>
        <v>#DIV/0!</v>
      </c>
      <c r="AH341" s="501" t="e">
        <f t="shared" si="37"/>
        <v>#DIV/0!</v>
      </c>
      <c r="AV341" s="501" t="e">
        <f t="shared" si="38"/>
        <v>#DIV/0!</v>
      </c>
      <c r="AY341" s="501" t="e">
        <f t="shared" si="39"/>
        <v>#DIV/0!</v>
      </c>
      <c r="BM341" s="501" t="e">
        <f t="shared" si="40"/>
        <v>#DIV/0!</v>
      </c>
      <c r="BP341" s="501" t="e">
        <f t="shared" si="41"/>
        <v>#DIV/0!</v>
      </c>
    </row>
    <row r="342" spans="31:68" ht="15" customHeight="1" x14ac:dyDescent="0.25">
      <c r="AE342" s="501" t="e">
        <f t="shared" si="36"/>
        <v>#DIV/0!</v>
      </c>
      <c r="AH342" s="501" t="e">
        <f t="shared" si="37"/>
        <v>#DIV/0!</v>
      </c>
      <c r="AV342" s="501" t="e">
        <f t="shared" si="38"/>
        <v>#DIV/0!</v>
      </c>
      <c r="AY342" s="501" t="e">
        <f t="shared" si="39"/>
        <v>#DIV/0!</v>
      </c>
      <c r="BM342" s="501" t="e">
        <f t="shared" si="40"/>
        <v>#DIV/0!</v>
      </c>
      <c r="BP342" s="501" t="e">
        <f t="shared" si="41"/>
        <v>#DIV/0!</v>
      </c>
    </row>
    <row r="343" spans="31:68" ht="15" customHeight="1" x14ac:dyDescent="0.25">
      <c r="AE343" s="501" t="e">
        <f t="shared" si="36"/>
        <v>#DIV/0!</v>
      </c>
      <c r="AH343" s="501" t="e">
        <f t="shared" si="37"/>
        <v>#DIV/0!</v>
      </c>
      <c r="AV343" s="501" t="e">
        <f t="shared" si="38"/>
        <v>#DIV/0!</v>
      </c>
      <c r="AY343" s="501" t="e">
        <f t="shared" si="39"/>
        <v>#DIV/0!</v>
      </c>
      <c r="BM343" s="501" t="e">
        <f t="shared" si="40"/>
        <v>#DIV/0!</v>
      </c>
      <c r="BP343" s="501" t="e">
        <f t="shared" si="41"/>
        <v>#DIV/0!</v>
      </c>
    </row>
    <row r="344" spans="31:68" ht="15" customHeight="1" x14ac:dyDescent="0.25">
      <c r="AE344" s="501" t="e">
        <f t="shared" si="36"/>
        <v>#DIV/0!</v>
      </c>
      <c r="AH344" s="501" t="e">
        <f t="shared" si="37"/>
        <v>#DIV/0!</v>
      </c>
      <c r="AV344" s="501" t="e">
        <f t="shared" si="38"/>
        <v>#DIV/0!</v>
      </c>
      <c r="AY344" s="501" t="e">
        <f t="shared" si="39"/>
        <v>#DIV/0!</v>
      </c>
      <c r="BM344" s="501" t="e">
        <f t="shared" si="40"/>
        <v>#DIV/0!</v>
      </c>
      <c r="BP344" s="501" t="e">
        <f t="shared" si="41"/>
        <v>#DIV/0!</v>
      </c>
    </row>
    <row r="345" spans="31:68" ht="15" customHeight="1" x14ac:dyDescent="0.25">
      <c r="AE345" s="501" t="e">
        <f t="shared" si="36"/>
        <v>#DIV/0!</v>
      </c>
      <c r="AH345" s="501" t="e">
        <f t="shared" si="37"/>
        <v>#DIV/0!</v>
      </c>
      <c r="AV345" s="501" t="e">
        <f t="shared" si="38"/>
        <v>#DIV/0!</v>
      </c>
      <c r="AY345" s="501" t="e">
        <f t="shared" si="39"/>
        <v>#DIV/0!</v>
      </c>
      <c r="BM345" s="501" t="e">
        <f t="shared" si="40"/>
        <v>#DIV/0!</v>
      </c>
      <c r="BP345" s="501" t="e">
        <f t="shared" si="41"/>
        <v>#DIV/0!</v>
      </c>
    </row>
    <row r="346" spans="31:68" ht="15" customHeight="1" x14ac:dyDescent="0.25">
      <c r="AE346" s="501" t="e">
        <f t="shared" si="36"/>
        <v>#DIV/0!</v>
      </c>
      <c r="AH346" s="501" t="e">
        <f t="shared" si="37"/>
        <v>#DIV/0!</v>
      </c>
      <c r="AV346" s="501" t="e">
        <f t="shared" si="38"/>
        <v>#DIV/0!</v>
      </c>
      <c r="AY346" s="501" t="e">
        <f t="shared" si="39"/>
        <v>#DIV/0!</v>
      </c>
      <c r="BM346" s="501" t="e">
        <f t="shared" si="40"/>
        <v>#DIV/0!</v>
      </c>
      <c r="BP346" s="501" t="e">
        <f t="shared" si="41"/>
        <v>#DIV/0!</v>
      </c>
    </row>
    <row r="347" spans="31:68" ht="15" customHeight="1" x14ac:dyDescent="0.25">
      <c r="AE347" s="501" t="e">
        <f t="shared" si="36"/>
        <v>#DIV/0!</v>
      </c>
      <c r="AH347" s="501" t="e">
        <f t="shared" si="37"/>
        <v>#DIV/0!</v>
      </c>
      <c r="AV347" s="501" t="e">
        <f t="shared" si="38"/>
        <v>#DIV/0!</v>
      </c>
      <c r="AY347" s="501" t="e">
        <f t="shared" si="39"/>
        <v>#DIV/0!</v>
      </c>
      <c r="BM347" s="501" t="e">
        <f t="shared" si="40"/>
        <v>#DIV/0!</v>
      </c>
      <c r="BP347" s="501" t="e">
        <f t="shared" si="41"/>
        <v>#DIV/0!</v>
      </c>
    </row>
    <row r="348" spans="31:68" ht="15" customHeight="1" x14ac:dyDescent="0.25">
      <c r="AE348" s="501" t="e">
        <f t="shared" si="36"/>
        <v>#DIV/0!</v>
      </c>
      <c r="AH348" s="501" t="e">
        <f t="shared" si="37"/>
        <v>#DIV/0!</v>
      </c>
      <c r="AV348" s="501" t="e">
        <f t="shared" si="38"/>
        <v>#DIV/0!</v>
      </c>
      <c r="AY348" s="501" t="e">
        <f t="shared" si="39"/>
        <v>#DIV/0!</v>
      </c>
      <c r="BM348" s="501" t="e">
        <f t="shared" si="40"/>
        <v>#DIV/0!</v>
      </c>
      <c r="BP348" s="501" t="e">
        <f t="shared" si="41"/>
        <v>#DIV/0!</v>
      </c>
    </row>
    <row r="349" spans="31:68" ht="15" customHeight="1" x14ac:dyDescent="0.25">
      <c r="AE349" s="501" t="e">
        <f t="shared" si="36"/>
        <v>#DIV/0!</v>
      </c>
      <c r="AH349" s="501" t="e">
        <f t="shared" si="37"/>
        <v>#DIV/0!</v>
      </c>
      <c r="AV349" s="501" t="e">
        <f t="shared" si="38"/>
        <v>#DIV/0!</v>
      </c>
      <c r="AY349" s="501" t="e">
        <f t="shared" si="39"/>
        <v>#DIV/0!</v>
      </c>
      <c r="BM349" s="501" t="e">
        <f t="shared" si="40"/>
        <v>#DIV/0!</v>
      </c>
      <c r="BP349" s="501" t="e">
        <f t="shared" si="41"/>
        <v>#DIV/0!</v>
      </c>
    </row>
    <row r="350" spans="31:68" ht="15" customHeight="1" x14ac:dyDescent="0.25">
      <c r="AE350" s="501" t="e">
        <f t="shared" si="36"/>
        <v>#DIV/0!</v>
      </c>
      <c r="AH350" s="501" t="e">
        <f t="shared" si="37"/>
        <v>#DIV/0!</v>
      </c>
      <c r="AV350" s="501" t="e">
        <f t="shared" si="38"/>
        <v>#DIV/0!</v>
      </c>
      <c r="AY350" s="501" t="e">
        <f t="shared" si="39"/>
        <v>#DIV/0!</v>
      </c>
      <c r="BM350" s="501" t="e">
        <f t="shared" si="40"/>
        <v>#DIV/0!</v>
      </c>
      <c r="BP350" s="501" t="e">
        <f t="shared" si="41"/>
        <v>#DIV/0!</v>
      </c>
    </row>
    <row r="351" spans="31:68" ht="15" customHeight="1" x14ac:dyDescent="0.25">
      <c r="AE351" s="501" t="e">
        <f t="shared" si="36"/>
        <v>#DIV/0!</v>
      </c>
      <c r="AH351" s="501" t="e">
        <f t="shared" si="37"/>
        <v>#DIV/0!</v>
      </c>
      <c r="AV351" s="501" t="e">
        <f t="shared" si="38"/>
        <v>#DIV/0!</v>
      </c>
      <c r="AY351" s="501" t="e">
        <f t="shared" si="39"/>
        <v>#DIV/0!</v>
      </c>
      <c r="BM351" s="501" t="e">
        <f t="shared" si="40"/>
        <v>#DIV/0!</v>
      </c>
      <c r="BP351" s="501" t="e">
        <f t="shared" si="41"/>
        <v>#DIV/0!</v>
      </c>
    </row>
    <row r="352" spans="31:68" ht="15" customHeight="1" x14ac:dyDescent="0.25">
      <c r="AE352" s="501" t="e">
        <f t="shared" si="36"/>
        <v>#DIV/0!</v>
      </c>
      <c r="AH352" s="501" t="e">
        <f t="shared" si="37"/>
        <v>#DIV/0!</v>
      </c>
      <c r="AV352" s="501" t="e">
        <f t="shared" si="38"/>
        <v>#DIV/0!</v>
      </c>
      <c r="AY352" s="501" t="e">
        <f t="shared" si="39"/>
        <v>#DIV/0!</v>
      </c>
      <c r="BM352" s="501" t="e">
        <f t="shared" si="40"/>
        <v>#DIV/0!</v>
      </c>
      <c r="BP352" s="501" t="e">
        <f t="shared" si="41"/>
        <v>#DIV/0!</v>
      </c>
    </row>
    <row r="353" spans="31:68" ht="15" customHeight="1" x14ac:dyDescent="0.25">
      <c r="AE353" s="501" t="e">
        <f t="shared" si="36"/>
        <v>#DIV/0!</v>
      </c>
      <c r="AH353" s="501" t="e">
        <f t="shared" si="37"/>
        <v>#DIV/0!</v>
      </c>
      <c r="AV353" s="501" t="e">
        <f t="shared" si="38"/>
        <v>#DIV/0!</v>
      </c>
      <c r="AY353" s="501" t="e">
        <f t="shared" si="39"/>
        <v>#DIV/0!</v>
      </c>
      <c r="BM353" s="501" t="e">
        <f t="shared" si="40"/>
        <v>#DIV/0!</v>
      </c>
      <c r="BP353" s="501" t="e">
        <f t="shared" si="41"/>
        <v>#DIV/0!</v>
      </c>
    </row>
    <row r="354" spans="31:68" ht="15" customHeight="1" x14ac:dyDescent="0.25">
      <c r="AE354" s="501" t="e">
        <f t="shared" si="36"/>
        <v>#DIV/0!</v>
      </c>
      <c r="AH354" s="501" t="e">
        <f t="shared" si="37"/>
        <v>#DIV/0!</v>
      </c>
      <c r="AV354" s="501" t="e">
        <f t="shared" si="38"/>
        <v>#DIV/0!</v>
      </c>
      <c r="AY354" s="501" t="e">
        <f t="shared" si="39"/>
        <v>#DIV/0!</v>
      </c>
      <c r="BM354" s="501" t="e">
        <f t="shared" si="40"/>
        <v>#DIV/0!</v>
      </c>
      <c r="BP354" s="501" t="e">
        <f t="shared" si="41"/>
        <v>#DIV/0!</v>
      </c>
    </row>
    <row r="355" spans="31:68" ht="15" customHeight="1" x14ac:dyDescent="0.25">
      <c r="AE355" s="501" t="e">
        <f t="shared" si="36"/>
        <v>#DIV/0!</v>
      </c>
      <c r="AH355" s="501" t="e">
        <f t="shared" si="37"/>
        <v>#DIV/0!</v>
      </c>
      <c r="AV355" s="501" t="e">
        <f t="shared" si="38"/>
        <v>#DIV/0!</v>
      </c>
      <c r="AY355" s="501" t="e">
        <f t="shared" si="39"/>
        <v>#DIV/0!</v>
      </c>
      <c r="BM355" s="501" t="e">
        <f t="shared" si="40"/>
        <v>#DIV/0!</v>
      </c>
      <c r="BP355" s="501" t="e">
        <f t="shared" si="41"/>
        <v>#DIV/0!</v>
      </c>
    </row>
    <row r="356" spans="31:68" ht="15" customHeight="1" x14ac:dyDescent="0.25">
      <c r="AE356" s="501" t="e">
        <f t="shared" si="36"/>
        <v>#DIV/0!</v>
      </c>
      <c r="AH356" s="501" t="e">
        <f t="shared" si="37"/>
        <v>#DIV/0!</v>
      </c>
      <c r="AV356" s="501" t="e">
        <f t="shared" si="38"/>
        <v>#DIV/0!</v>
      </c>
      <c r="AY356" s="501" t="e">
        <f t="shared" si="39"/>
        <v>#DIV/0!</v>
      </c>
      <c r="BM356" s="501" t="e">
        <f t="shared" si="40"/>
        <v>#DIV/0!</v>
      </c>
      <c r="BP356" s="501" t="e">
        <f t="shared" si="41"/>
        <v>#DIV/0!</v>
      </c>
    </row>
    <row r="357" spans="31:68" ht="15" customHeight="1" x14ac:dyDescent="0.25">
      <c r="AE357" s="501" t="e">
        <f t="shared" si="36"/>
        <v>#DIV/0!</v>
      </c>
      <c r="AH357" s="501" t="e">
        <f t="shared" si="37"/>
        <v>#DIV/0!</v>
      </c>
      <c r="AV357" s="501" t="e">
        <f t="shared" si="38"/>
        <v>#DIV/0!</v>
      </c>
      <c r="AY357" s="501" t="e">
        <f t="shared" si="39"/>
        <v>#DIV/0!</v>
      </c>
      <c r="BM357" s="501" t="e">
        <f t="shared" si="40"/>
        <v>#DIV/0!</v>
      </c>
      <c r="BP357" s="501" t="e">
        <f t="shared" si="41"/>
        <v>#DIV/0!</v>
      </c>
    </row>
    <row r="358" spans="31:68" ht="15" customHeight="1" x14ac:dyDescent="0.25">
      <c r="AE358" s="501" t="e">
        <f t="shared" si="36"/>
        <v>#DIV/0!</v>
      </c>
      <c r="AH358" s="501" t="e">
        <f t="shared" si="37"/>
        <v>#DIV/0!</v>
      </c>
      <c r="AV358" s="501" t="e">
        <f t="shared" si="38"/>
        <v>#DIV/0!</v>
      </c>
      <c r="AY358" s="501" t="e">
        <f t="shared" si="39"/>
        <v>#DIV/0!</v>
      </c>
      <c r="BM358" s="501" t="e">
        <f t="shared" si="40"/>
        <v>#DIV/0!</v>
      </c>
      <c r="BP358" s="501" t="e">
        <f t="shared" si="41"/>
        <v>#DIV/0!</v>
      </c>
    </row>
    <row r="359" spans="31:68" ht="15" customHeight="1" x14ac:dyDescent="0.25">
      <c r="AE359" s="501" t="e">
        <f t="shared" si="36"/>
        <v>#DIV/0!</v>
      </c>
      <c r="AH359" s="501" t="e">
        <f t="shared" si="37"/>
        <v>#DIV/0!</v>
      </c>
      <c r="AV359" s="501" t="e">
        <f t="shared" si="38"/>
        <v>#DIV/0!</v>
      </c>
      <c r="AY359" s="501" t="e">
        <f t="shared" si="39"/>
        <v>#DIV/0!</v>
      </c>
      <c r="BM359" s="501" t="e">
        <f t="shared" si="40"/>
        <v>#DIV/0!</v>
      </c>
      <c r="BP359" s="501" t="e">
        <f t="shared" si="41"/>
        <v>#DIV/0!</v>
      </c>
    </row>
    <row r="360" spans="31:68" ht="15" customHeight="1" x14ac:dyDescent="0.25">
      <c r="AE360" s="501" t="e">
        <f t="shared" si="36"/>
        <v>#DIV/0!</v>
      </c>
      <c r="AH360" s="501" t="e">
        <f t="shared" si="37"/>
        <v>#DIV/0!</v>
      </c>
      <c r="AV360" s="501" t="e">
        <f t="shared" si="38"/>
        <v>#DIV/0!</v>
      </c>
      <c r="AY360" s="501" t="e">
        <f t="shared" si="39"/>
        <v>#DIV/0!</v>
      </c>
      <c r="BM360" s="501" t="e">
        <f t="shared" si="40"/>
        <v>#DIV/0!</v>
      </c>
      <c r="BP360" s="501" t="e">
        <f t="shared" si="41"/>
        <v>#DIV/0!</v>
      </c>
    </row>
    <row r="361" spans="31:68" ht="15" customHeight="1" x14ac:dyDescent="0.25">
      <c r="AE361" s="501" t="e">
        <f t="shared" si="36"/>
        <v>#DIV/0!</v>
      </c>
      <c r="AH361" s="501" t="e">
        <f t="shared" si="37"/>
        <v>#DIV/0!</v>
      </c>
      <c r="AV361" s="501" t="e">
        <f t="shared" si="38"/>
        <v>#DIV/0!</v>
      </c>
      <c r="AY361" s="501" t="e">
        <f t="shared" si="39"/>
        <v>#DIV/0!</v>
      </c>
      <c r="BM361" s="501" t="e">
        <f t="shared" si="40"/>
        <v>#DIV/0!</v>
      </c>
      <c r="BP361" s="501" t="e">
        <f t="shared" si="41"/>
        <v>#DIV/0!</v>
      </c>
    </row>
    <row r="362" spans="31:68" ht="15" customHeight="1" x14ac:dyDescent="0.25">
      <c r="AE362" s="501" t="e">
        <f t="shared" si="36"/>
        <v>#DIV/0!</v>
      </c>
      <c r="AH362" s="501" t="e">
        <f t="shared" si="37"/>
        <v>#DIV/0!</v>
      </c>
      <c r="AV362" s="501" t="e">
        <f t="shared" si="38"/>
        <v>#DIV/0!</v>
      </c>
      <c r="AY362" s="501" t="e">
        <f t="shared" si="39"/>
        <v>#DIV/0!</v>
      </c>
      <c r="BM362" s="501" t="e">
        <f t="shared" si="40"/>
        <v>#DIV/0!</v>
      </c>
      <c r="BP362" s="501" t="e">
        <f t="shared" si="41"/>
        <v>#DIV/0!</v>
      </c>
    </row>
    <row r="363" spans="31:68" ht="15" customHeight="1" x14ac:dyDescent="0.25">
      <c r="AE363" s="501" t="e">
        <f t="shared" si="36"/>
        <v>#DIV/0!</v>
      </c>
      <c r="AH363" s="501" t="e">
        <f t="shared" si="37"/>
        <v>#DIV/0!</v>
      </c>
      <c r="AV363" s="501" t="e">
        <f t="shared" si="38"/>
        <v>#DIV/0!</v>
      </c>
      <c r="AY363" s="501" t="e">
        <f t="shared" si="39"/>
        <v>#DIV/0!</v>
      </c>
      <c r="BM363" s="501" t="e">
        <f t="shared" si="40"/>
        <v>#DIV/0!</v>
      </c>
      <c r="BP363" s="501" t="e">
        <f t="shared" si="41"/>
        <v>#DIV/0!</v>
      </c>
    </row>
    <row r="364" spans="31:68" ht="15" customHeight="1" x14ac:dyDescent="0.25">
      <c r="AE364" s="501" t="e">
        <f t="shared" si="36"/>
        <v>#DIV/0!</v>
      </c>
      <c r="AH364" s="501" t="e">
        <f t="shared" si="37"/>
        <v>#DIV/0!</v>
      </c>
      <c r="AV364" s="501" t="e">
        <f t="shared" si="38"/>
        <v>#DIV/0!</v>
      </c>
      <c r="AY364" s="501" t="e">
        <f t="shared" si="39"/>
        <v>#DIV/0!</v>
      </c>
      <c r="BM364" s="501" t="e">
        <f t="shared" si="40"/>
        <v>#DIV/0!</v>
      </c>
      <c r="BP364" s="501" t="e">
        <f t="shared" si="41"/>
        <v>#DIV/0!</v>
      </c>
    </row>
    <row r="365" spans="31:68" ht="15" customHeight="1" x14ac:dyDescent="0.25">
      <c r="AE365" s="501" t="e">
        <f t="shared" si="36"/>
        <v>#DIV/0!</v>
      </c>
      <c r="AH365" s="501" t="e">
        <f t="shared" si="37"/>
        <v>#DIV/0!</v>
      </c>
      <c r="AV365" s="501" t="e">
        <f t="shared" si="38"/>
        <v>#DIV/0!</v>
      </c>
      <c r="AY365" s="501" t="e">
        <f t="shared" si="39"/>
        <v>#DIV/0!</v>
      </c>
      <c r="BM365" s="501" t="e">
        <f t="shared" si="40"/>
        <v>#DIV/0!</v>
      </c>
      <c r="BP365" s="501" t="e">
        <f t="shared" si="41"/>
        <v>#DIV/0!</v>
      </c>
    </row>
    <row r="366" spans="31:68" ht="15" customHeight="1" x14ac:dyDescent="0.25">
      <c r="AE366" s="501" t="e">
        <f t="shared" si="36"/>
        <v>#DIV/0!</v>
      </c>
      <c r="AH366" s="501" t="e">
        <f t="shared" si="37"/>
        <v>#DIV/0!</v>
      </c>
      <c r="AV366" s="501" t="e">
        <f t="shared" si="38"/>
        <v>#DIV/0!</v>
      </c>
      <c r="AY366" s="501" t="e">
        <f t="shared" si="39"/>
        <v>#DIV/0!</v>
      </c>
      <c r="BM366" s="501" t="e">
        <f t="shared" si="40"/>
        <v>#DIV/0!</v>
      </c>
      <c r="BP366" s="501" t="e">
        <f t="shared" si="41"/>
        <v>#DIV/0!</v>
      </c>
    </row>
    <row r="367" spans="31:68" ht="15" customHeight="1" x14ac:dyDescent="0.25">
      <c r="AE367" s="501" t="e">
        <f t="shared" si="36"/>
        <v>#DIV/0!</v>
      </c>
      <c r="AH367" s="501" t="e">
        <f t="shared" si="37"/>
        <v>#DIV/0!</v>
      </c>
      <c r="AV367" s="501" t="e">
        <f t="shared" si="38"/>
        <v>#DIV/0!</v>
      </c>
      <c r="AY367" s="501" t="e">
        <f t="shared" si="39"/>
        <v>#DIV/0!</v>
      </c>
      <c r="BM367" s="501" t="e">
        <f t="shared" si="40"/>
        <v>#DIV/0!</v>
      </c>
      <c r="BP367" s="501" t="e">
        <f t="shared" si="41"/>
        <v>#DIV/0!</v>
      </c>
    </row>
    <row r="368" spans="31:68" ht="15" customHeight="1" x14ac:dyDescent="0.25">
      <c r="AE368" s="501" t="e">
        <f t="shared" si="36"/>
        <v>#DIV/0!</v>
      </c>
      <c r="AH368" s="501" t="e">
        <f t="shared" si="37"/>
        <v>#DIV/0!</v>
      </c>
      <c r="AV368" s="501" t="e">
        <f t="shared" si="38"/>
        <v>#DIV/0!</v>
      </c>
      <c r="AY368" s="501" t="e">
        <f t="shared" si="39"/>
        <v>#DIV/0!</v>
      </c>
      <c r="BM368" s="501" t="e">
        <f t="shared" si="40"/>
        <v>#DIV/0!</v>
      </c>
      <c r="BP368" s="501" t="e">
        <f t="shared" si="41"/>
        <v>#DIV/0!</v>
      </c>
    </row>
    <row r="369" spans="31:68" ht="15" customHeight="1" x14ac:dyDescent="0.25">
      <c r="AE369" s="501" t="e">
        <f t="shared" si="36"/>
        <v>#DIV/0!</v>
      </c>
      <c r="AH369" s="501" t="e">
        <f t="shared" si="37"/>
        <v>#DIV/0!</v>
      </c>
      <c r="AV369" s="501" t="e">
        <f t="shared" si="38"/>
        <v>#DIV/0!</v>
      </c>
      <c r="AY369" s="501" t="e">
        <f t="shared" si="39"/>
        <v>#DIV/0!</v>
      </c>
      <c r="BM369" s="501" t="e">
        <f t="shared" si="40"/>
        <v>#DIV/0!</v>
      </c>
      <c r="BP369" s="501" t="e">
        <f t="shared" si="41"/>
        <v>#DIV/0!</v>
      </c>
    </row>
    <row r="370" spans="31:68" ht="15" customHeight="1" x14ac:dyDescent="0.25">
      <c r="AE370" s="501" t="e">
        <f t="shared" si="36"/>
        <v>#DIV/0!</v>
      </c>
      <c r="AH370" s="501" t="e">
        <f t="shared" si="37"/>
        <v>#DIV/0!</v>
      </c>
      <c r="AV370" s="501" t="e">
        <f t="shared" si="38"/>
        <v>#DIV/0!</v>
      </c>
      <c r="AY370" s="501" t="e">
        <f t="shared" si="39"/>
        <v>#DIV/0!</v>
      </c>
      <c r="BM370" s="501" t="e">
        <f t="shared" si="40"/>
        <v>#DIV/0!</v>
      </c>
      <c r="BP370" s="501" t="e">
        <f t="shared" si="41"/>
        <v>#DIV/0!</v>
      </c>
    </row>
    <row r="371" spans="31:68" ht="15" customHeight="1" x14ac:dyDescent="0.25">
      <c r="AE371" s="501" t="e">
        <f t="shared" si="36"/>
        <v>#DIV/0!</v>
      </c>
      <c r="AH371" s="501" t="e">
        <f t="shared" si="37"/>
        <v>#DIV/0!</v>
      </c>
      <c r="AV371" s="501" t="e">
        <f t="shared" si="38"/>
        <v>#DIV/0!</v>
      </c>
      <c r="AY371" s="501" t="e">
        <f t="shared" si="39"/>
        <v>#DIV/0!</v>
      </c>
      <c r="BM371" s="501" t="e">
        <f t="shared" si="40"/>
        <v>#DIV/0!</v>
      </c>
      <c r="BP371" s="501" t="e">
        <f t="shared" si="41"/>
        <v>#DIV/0!</v>
      </c>
    </row>
    <row r="372" spans="31:68" ht="15" customHeight="1" x14ac:dyDescent="0.25">
      <c r="AE372" s="501" t="e">
        <f t="shared" si="36"/>
        <v>#DIV/0!</v>
      </c>
      <c r="AH372" s="501" t="e">
        <f t="shared" si="37"/>
        <v>#DIV/0!</v>
      </c>
      <c r="AV372" s="501" t="e">
        <f t="shared" si="38"/>
        <v>#DIV/0!</v>
      </c>
      <c r="AY372" s="501" t="e">
        <f t="shared" si="39"/>
        <v>#DIV/0!</v>
      </c>
      <c r="BM372" s="501" t="e">
        <f t="shared" si="40"/>
        <v>#DIV/0!</v>
      </c>
      <c r="BP372" s="501" t="e">
        <f t="shared" si="41"/>
        <v>#DIV/0!</v>
      </c>
    </row>
    <row r="373" spans="31:68" ht="15" customHeight="1" x14ac:dyDescent="0.25">
      <c r="AE373" s="501" t="e">
        <f t="shared" si="36"/>
        <v>#DIV/0!</v>
      </c>
      <c r="AH373" s="501" t="e">
        <f t="shared" si="37"/>
        <v>#DIV/0!</v>
      </c>
      <c r="AV373" s="501" t="e">
        <f t="shared" si="38"/>
        <v>#DIV/0!</v>
      </c>
      <c r="AY373" s="501" t="e">
        <f t="shared" si="39"/>
        <v>#DIV/0!</v>
      </c>
      <c r="BM373" s="501" t="e">
        <f t="shared" si="40"/>
        <v>#DIV/0!</v>
      </c>
      <c r="BP373" s="501" t="e">
        <f t="shared" si="41"/>
        <v>#DIV/0!</v>
      </c>
    </row>
    <row r="374" spans="31:68" ht="15" customHeight="1" x14ac:dyDescent="0.25">
      <c r="AE374" s="501" t="e">
        <f t="shared" si="36"/>
        <v>#DIV/0!</v>
      </c>
      <c r="AH374" s="501" t="e">
        <f t="shared" si="37"/>
        <v>#DIV/0!</v>
      </c>
      <c r="AV374" s="501" t="e">
        <f t="shared" si="38"/>
        <v>#DIV/0!</v>
      </c>
      <c r="AY374" s="501" t="e">
        <f t="shared" si="39"/>
        <v>#DIV/0!</v>
      </c>
      <c r="BM374" s="501" t="e">
        <f t="shared" si="40"/>
        <v>#DIV/0!</v>
      </c>
      <c r="BP374" s="501" t="e">
        <f t="shared" si="41"/>
        <v>#DIV/0!</v>
      </c>
    </row>
    <row r="375" spans="31:68" ht="15" customHeight="1" x14ac:dyDescent="0.25">
      <c r="AE375" s="501" t="e">
        <f t="shared" si="36"/>
        <v>#DIV/0!</v>
      </c>
      <c r="AH375" s="501" t="e">
        <f t="shared" si="37"/>
        <v>#DIV/0!</v>
      </c>
      <c r="AV375" s="501" t="e">
        <f t="shared" si="38"/>
        <v>#DIV/0!</v>
      </c>
      <c r="AY375" s="501" t="e">
        <f t="shared" si="39"/>
        <v>#DIV/0!</v>
      </c>
      <c r="BM375" s="501" t="e">
        <f t="shared" si="40"/>
        <v>#DIV/0!</v>
      </c>
      <c r="BP375" s="501" t="e">
        <f t="shared" si="41"/>
        <v>#DIV/0!</v>
      </c>
    </row>
    <row r="376" spans="31:68" ht="15" customHeight="1" x14ac:dyDescent="0.25">
      <c r="AE376" s="501" t="e">
        <f t="shared" si="36"/>
        <v>#DIV/0!</v>
      </c>
      <c r="AH376" s="501" t="e">
        <f t="shared" si="37"/>
        <v>#DIV/0!</v>
      </c>
      <c r="AV376" s="501" t="e">
        <f t="shared" si="38"/>
        <v>#DIV/0!</v>
      </c>
      <c r="AY376" s="501" t="e">
        <f t="shared" si="39"/>
        <v>#DIV/0!</v>
      </c>
      <c r="BM376" s="501" t="e">
        <f t="shared" si="40"/>
        <v>#DIV/0!</v>
      </c>
      <c r="BP376" s="501" t="e">
        <f t="shared" si="41"/>
        <v>#DIV/0!</v>
      </c>
    </row>
    <row r="377" spans="31:68" ht="15" customHeight="1" x14ac:dyDescent="0.25">
      <c r="AE377" s="501" t="e">
        <f t="shared" si="36"/>
        <v>#DIV/0!</v>
      </c>
      <c r="AH377" s="501" t="e">
        <f t="shared" si="37"/>
        <v>#DIV/0!</v>
      </c>
      <c r="AV377" s="501" t="e">
        <f t="shared" si="38"/>
        <v>#DIV/0!</v>
      </c>
      <c r="AY377" s="501" t="e">
        <f t="shared" si="39"/>
        <v>#DIV/0!</v>
      </c>
      <c r="BM377" s="501" t="e">
        <f t="shared" si="40"/>
        <v>#DIV/0!</v>
      </c>
      <c r="BP377" s="501" t="e">
        <f t="shared" si="41"/>
        <v>#DIV/0!</v>
      </c>
    </row>
    <row r="378" spans="31:68" ht="15" customHeight="1" x14ac:dyDescent="0.25">
      <c r="AE378" s="501" t="e">
        <f t="shared" si="36"/>
        <v>#DIV/0!</v>
      </c>
      <c r="AH378" s="501" t="e">
        <f t="shared" si="37"/>
        <v>#DIV/0!</v>
      </c>
      <c r="AV378" s="501" t="e">
        <f t="shared" si="38"/>
        <v>#DIV/0!</v>
      </c>
      <c r="AY378" s="501" t="e">
        <f t="shared" si="39"/>
        <v>#DIV/0!</v>
      </c>
      <c r="BM378" s="501" t="e">
        <f t="shared" si="40"/>
        <v>#DIV/0!</v>
      </c>
      <c r="BP378" s="501" t="e">
        <f t="shared" si="41"/>
        <v>#DIV/0!</v>
      </c>
    </row>
    <row r="379" spans="31:68" ht="15" customHeight="1" x14ac:dyDescent="0.25">
      <c r="AE379" s="501" t="e">
        <f t="shared" si="36"/>
        <v>#DIV/0!</v>
      </c>
      <c r="AH379" s="501" t="e">
        <f t="shared" si="37"/>
        <v>#DIV/0!</v>
      </c>
      <c r="AV379" s="501" t="e">
        <f t="shared" si="38"/>
        <v>#DIV/0!</v>
      </c>
      <c r="AY379" s="501" t="e">
        <f t="shared" si="39"/>
        <v>#DIV/0!</v>
      </c>
      <c r="BM379" s="501" t="e">
        <f t="shared" si="40"/>
        <v>#DIV/0!</v>
      </c>
      <c r="BP379" s="501" t="e">
        <f t="shared" si="41"/>
        <v>#DIV/0!</v>
      </c>
    </row>
    <row r="380" spans="31:68" ht="15" customHeight="1" x14ac:dyDescent="0.25">
      <c r="AE380" s="501" t="e">
        <f t="shared" si="36"/>
        <v>#DIV/0!</v>
      </c>
      <c r="AH380" s="501" t="e">
        <f t="shared" si="37"/>
        <v>#DIV/0!</v>
      </c>
      <c r="AV380" s="501" t="e">
        <f t="shared" si="38"/>
        <v>#DIV/0!</v>
      </c>
      <c r="AY380" s="501" t="e">
        <f t="shared" si="39"/>
        <v>#DIV/0!</v>
      </c>
      <c r="BM380" s="501" t="e">
        <f t="shared" si="40"/>
        <v>#DIV/0!</v>
      </c>
      <c r="BP380" s="501" t="e">
        <f t="shared" si="41"/>
        <v>#DIV/0!</v>
      </c>
    </row>
    <row r="381" spans="31:68" ht="15" customHeight="1" x14ac:dyDescent="0.25">
      <c r="AE381" s="501" t="e">
        <f t="shared" si="36"/>
        <v>#DIV/0!</v>
      </c>
      <c r="AH381" s="501" t="e">
        <f t="shared" si="37"/>
        <v>#DIV/0!</v>
      </c>
      <c r="AV381" s="501" t="e">
        <f t="shared" si="38"/>
        <v>#DIV/0!</v>
      </c>
      <c r="AY381" s="501" t="e">
        <f t="shared" si="39"/>
        <v>#DIV/0!</v>
      </c>
      <c r="BM381" s="501" t="e">
        <f t="shared" si="40"/>
        <v>#DIV/0!</v>
      </c>
      <c r="BP381" s="501" t="e">
        <f t="shared" si="41"/>
        <v>#DIV/0!</v>
      </c>
    </row>
    <row r="382" spans="31:68" ht="15" customHeight="1" x14ac:dyDescent="0.25">
      <c r="AE382" s="501" t="e">
        <f t="shared" si="36"/>
        <v>#DIV/0!</v>
      </c>
      <c r="AH382" s="501" t="e">
        <f t="shared" si="37"/>
        <v>#DIV/0!</v>
      </c>
      <c r="AV382" s="501" t="e">
        <f t="shared" si="38"/>
        <v>#DIV/0!</v>
      </c>
      <c r="AY382" s="501" t="e">
        <f t="shared" si="39"/>
        <v>#DIV/0!</v>
      </c>
      <c r="BM382" s="501" t="e">
        <f t="shared" si="40"/>
        <v>#DIV/0!</v>
      </c>
      <c r="BP382" s="501" t="e">
        <f t="shared" si="41"/>
        <v>#DIV/0!</v>
      </c>
    </row>
    <row r="383" spans="31:68" ht="15" customHeight="1" x14ac:dyDescent="0.25">
      <c r="AE383" s="501" t="e">
        <f t="shared" si="36"/>
        <v>#DIV/0!</v>
      </c>
      <c r="AH383" s="501" t="e">
        <f t="shared" si="37"/>
        <v>#DIV/0!</v>
      </c>
      <c r="AV383" s="501" t="e">
        <f t="shared" si="38"/>
        <v>#DIV/0!</v>
      </c>
      <c r="AY383" s="501" t="e">
        <f t="shared" si="39"/>
        <v>#DIV/0!</v>
      </c>
      <c r="BM383" s="501" t="e">
        <f t="shared" si="40"/>
        <v>#DIV/0!</v>
      </c>
      <c r="BP383" s="501" t="e">
        <f t="shared" si="41"/>
        <v>#DIV/0!</v>
      </c>
    </row>
    <row r="384" spans="31:68" ht="15" customHeight="1" x14ac:dyDescent="0.25">
      <c r="AE384" s="501" t="e">
        <f t="shared" si="36"/>
        <v>#DIV/0!</v>
      </c>
      <c r="AH384" s="501" t="e">
        <f t="shared" si="37"/>
        <v>#DIV/0!</v>
      </c>
      <c r="AV384" s="501" t="e">
        <f t="shared" si="38"/>
        <v>#DIV/0!</v>
      </c>
      <c r="AY384" s="501" t="e">
        <f t="shared" si="39"/>
        <v>#DIV/0!</v>
      </c>
      <c r="BM384" s="501" t="e">
        <f t="shared" si="40"/>
        <v>#DIV/0!</v>
      </c>
      <c r="BP384" s="501" t="e">
        <f t="shared" si="41"/>
        <v>#DIV/0!</v>
      </c>
    </row>
    <row r="385" spans="31:68" ht="15" customHeight="1" x14ac:dyDescent="0.25">
      <c r="AE385" s="501" t="e">
        <f t="shared" si="36"/>
        <v>#DIV/0!</v>
      </c>
      <c r="AH385" s="501" t="e">
        <f t="shared" si="37"/>
        <v>#DIV/0!</v>
      </c>
      <c r="AV385" s="501" t="e">
        <f t="shared" si="38"/>
        <v>#DIV/0!</v>
      </c>
      <c r="AY385" s="501" t="e">
        <f t="shared" si="39"/>
        <v>#DIV/0!</v>
      </c>
      <c r="BM385" s="501" t="e">
        <f t="shared" si="40"/>
        <v>#DIV/0!</v>
      </c>
      <c r="BP385" s="501" t="e">
        <f t="shared" si="41"/>
        <v>#DIV/0!</v>
      </c>
    </row>
    <row r="386" spans="31:68" ht="15" customHeight="1" x14ac:dyDescent="0.25">
      <c r="AE386" s="501" t="e">
        <f t="shared" si="36"/>
        <v>#DIV/0!</v>
      </c>
      <c r="AH386" s="501" t="e">
        <f t="shared" si="37"/>
        <v>#DIV/0!</v>
      </c>
      <c r="AV386" s="501" t="e">
        <f t="shared" si="38"/>
        <v>#DIV/0!</v>
      </c>
      <c r="AY386" s="501" t="e">
        <f t="shared" si="39"/>
        <v>#DIV/0!</v>
      </c>
      <c r="BM386" s="501" t="e">
        <f t="shared" si="40"/>
        <v>#DIV/0!</v>
      </c>
      <c r="BP386" s="501" t="e">
        <f t="shared" si="41"/>
        <v>#DIV/0!</v>
      </c>
    </row>
    <row r="387" spans="31:68" ht="15" customHeight="1" x14ac:dyDescent="0.25">
      <c r="AE387" s="501" t="e">
        <f t="shared" si="36"/>
        <v>#DIV/0!</v>
      </c>
      <c r="AH387" s="501" t="e">
        <f t="shared" si="37"/>
        <v>#DIV/0!</v>
      </c>
      <c r="AV387" s="501" t="e">
        <f t="shared" si="38"/>
        <v>#DIV/0!</v>
      </c>
      <c r="AY387" s="501" t="e">
        <f t="shared" si="39"/>
        <v>#DIV/0!</v>
      </c>
      <c r="BM387" s="501" t="e">
        <f t="shared" si="40"/>
        <v>#DIV/0!</v>
      </c>
      <c r="BP387" s="501" t="e">
        <f t="shared" si="41"/>
        <v>#DIV/0!</v>
      </c>
    </row>
    <row r="388" spans="31:68" ht="15" customHeight="1" x14ac:dyDescent="0.25">
      <c r="AE388" s="501" t="e">
        <f t="shared" si="36"/>
        <v>#DIV/0!</v>
      </c>
      <c r="AH388" s="501" t="e">
        <f t="shared" si="37"/>
        <v>#DIV/0!</v>
      </c>
      <c r="AV388" s="501" t="e">
        <f t="shared" si="38"/>
        <v>#DIV/0!</v>
      </c>
      <c r="AY388" s="501" t="e">
        <f t="shared" si="39"/>
        <v>#DIV/0!</v>
      </c>
      <c r="BM388" s="501" t="e">
        <f t="shared" si="40"/>
        <v>#DIV/0!</v>
      </c>
      <c r="BP388" s="501" t="e">
        <f t="shared" si="41"/>
        <v>#DIV/0!</v>
      </c>
    </row>
    <row r="389" spans="31:68" ht="15" customHeight="1" x14ac:dyDescent="0.25">
      <c r="AE389" s="501" t="e">
        <f t="shared" si="36"/>
        <v>#DIV/0!</v>
      </c>
      <c r="AH389" s="501" t="e">
        <f t="shared" si="37"/>
        <v>#DIV/0!</v>
      </c>
      <c r="AV389" s="501" t="e">
        <f t="shared" si="38"/>
        <v>#DIV/0!</v>
      </c>
      <c r="AY389" s="501" t="e">
        <f t="shared" si="39"/>
        <v>#DIV/0!</v>
      </c>
      <c r="BM389" s="501" t="e">
        <f t="shared" si="40"/>
        <v>#DIV/0!</v>
      </c>
      <c r="BP389" s="501" t="e">
        <f t="shared" si="41"/>
        <v>#DIV/0!</v>
      </c>
    </row>
    <row r="390" spans="31:68" ht="15" customHeight="1" x14ac:dyDescent="0.25">
      <c r="AE390" s="501" t="e">
        <f t="shared" si="36"/>
        <v>#DIV/0!</v>
      </c>
      <c r="AH390" s="501" t="e">
        <f t="shared" si="37"/>
        <v>#DIV/0!</v>
      </c>
      <c r="AV390" s="501" t="e">
        <f t="shared" si="38"/>
        <v>#DIV/0!</v>
      </c>
      <c r="AY390" s="501" t="e">
        <f t="shared" si="39"/>
        <v>#DIV/0!</v>
      </c>
      <c r="BM390" s="501" t="e">
        <f t="shared" si="40"/>
        <v>#DIV/0!</v>
      </c>
      <c r="BP390" s="501" t="e">
        <f t="shared" si="41"/>
        <v>#DIV/0!</v>
      </c>
    </row>
    <row r="391" spans="31:68" ht="15" customHeight="1" x14ac:dyDescent="0.25">
      <c r="AE391" s="501" t="e">
        <f t="shared" si="36"/>
        <v>#DIV/0!</v>
      </c>
      <c r="AH391" s="501" t="e">
        <f t="shared" si="37"/>
        <v>#DIV/0!</v>
      </c>
      <c r="AV391" s="501" t="e">
        <f t="shared" si="38"/>
        <v>#DIV/0!</v>
      </c>
      <c r="AY391" s="501" t="e">
        <f t="shared" si="39"/>
        <v>#DIV/0!</v>
      </c>
      <c r="BM391" s="501" t="e">
        <f t="shared" si="40"/>
        <v>#DIV/0!</v>
      </c>
      <c r="BP391" s="501" t="e">
        <f t="shared" si="41"/>
        <v>#DIV/0!</v>
      </c>
    </row>
    <row r="392" spans="31:68" ht="15" customHeight="1" x14ac:dyDescent="0.25">
      <c r="AE392" s="501" t="e">
        <f t="shared" si="36"/>
        <v>#DIV/0!</v>
      </c>
      <c r="AH392" s="501" t="e">
        <f t="shared" si="37"/>
        <v>#DIV/0!</v>
      </c>
      <c r="AV392" s="501" t="e">
        <f t="shared" si="38"/>
        <v>#DIV/0!</v>
      </c>
      <c r="AY392" s="501" t="e">
        <f t="shared" si="39"/>
        <v>#DIV/0!</v>
      </c>
      <c r="BM392" s="501" t="e">
        <f t="shared" si="40"/>
        <v>#DIV/0!</v>
      </c>
      <c r="BP392" s="501" t="e">
        <f t="shared" si="41"/>
        <v>#DIV/0!</v>
      </c>
    </row>
    <row r="393" spans="31:68" ht="15" customHeight="1" x14ac:dyDescent="0.25">
      <c r="AE393" s="501" t="e">
        <f t="shared" si="36"/>
        <v>#DIV/0!</v>
      </c>
      <c r="AH393" s="501" t="e">
        <f t="shared" si="37"/>
        <v>#DIV/0!</v>
      </c>
      <c r="AV393" s="501" t="e">
        <f t="shared" si="38"/>
        <v>#DIV/0!</v>
      </c>
      <c r="AY393" s="501" t="e">
        <f t="shared" si="39"/>
        <v>#DIV/0!</v>
      </c>
      <c r="BM393" s="501" t="e">
        <f t="shared" si="40"/>
        <v>#DIV/0!</v>
      </c>
      <c r="BP393" s="501" t="e">
        <f t="shared" si="41"/>
        <v>#DIV/0!</v>
      </c>
    </row>
    <row r="394" spans="31:68" ht="15" customHeight="1" x14ac:dyDescent="0.25">
      <c r="AE394" s="501" t="e">
        <f t="shared" si="36"/>
        <v>#DIV/0!</v>
      </c>
      <c r="AH394" s="501" t="e">
        <f t="shared" si="37"/>
        <v>#DIV/0!</v>
      </c>
      <c r="AV394" s="501" t="e">
        <f t="shared" si="38"/>
        <v>#DIV/0!</v>
      </c>
      <c r="AY394" s="501" t="e">
        <f t="shared" si="39"/>
        <v>#DIV/0!</v>
      </c>
      <c r="BM394" s="501" t="e">
        <f t="shared" si="40"/>
        <v>#DIV/0!</v>
      </c>
      <c r="BP394" s="501" t="e">
        <f t="shared" si="41"/>
        <v>#DIV/0!</v>
      </c>
    </row>
    <row r="395" spans="31:68" ht="15" customHeight="1" x14ac:dyDescent="0.25">
      <c r="AE395" s="501" t="e">
        <f t="shared" si="36"/>
        <v>#DIV/0!</v>
      </c>
      <c r="AH395" s="501" t="e">
        <f t="shared" si="37"/>
        <v>#DIV/0!</v>
      </c>
      <c r="AV395" s="501" t="e">
        <f t="shared" si="38"/>
        <v>#DIV/0!</v>
      </c>
      <c r="AY395" s="501" t="e">
        <f t="shared" si="39"/>
        <v>#DIV/0!</v>
      </c>
      <c r="BM395" s="501" t="e">
        <f t="shared" si="40"/>
        <v>#DIV/0!</v>
      </c>
      <c r="BP395" s="501" t="e">
        <f t="shared" si="41"/>
        <v>#DIV/0!</v>
      </c>
    </row>
    <row r="396" spans="31:68" ht="15" customHeight="1" x14ac:dyDescent="0.25">
      <c r="AE396" s="501" t="e">
        <f t="shared" si="36"/>
        <v>#DIV/0!</v>
      </c>
      <c r="AH396" s="501" t="e">
        <f t="shared" si="37"/>
        <v>#DIV/0!</v>
      </c>
      <c r="AV396" s="501" t="e">
        <f t="shared" si="38"/>
        <v>#DIV/0!</v>
      </c>
      <c r="AY396" s="501" t="e">
        <f t="shared" si="39"/>
        <v>#DIV/0!</v>
      </c>
      <c r="BM396" s="501" t="e">
        <f t="shared" si="40"/>
        <v>#DIV/0!</v>
      </c>
      <c r="BP396" s="501" t="e">
        <f t="shared" si="41"/>
        <v>#DIV/0!</v>
      </c>
    </row>
    <row r="397" spans="31:68" ht="15" customHeight="1" x14ac:dyDescent="0.25">
      <c r="AE397" s="501" t="e">
        <f t="shared" si="36"/>
        <v>#DIV/0!</v>
      </c>
      <c r="AH397" s="501" t="e">
        <f t="shared" si="37"/>
        <v>#DIV/0!</v>
      </c>
      <c r="AV397" s="501" t="e">
        <f t="shared" si="38"/>
        <v>#DIV/0!</v>
      </c>
      <c r="AY397" s="501" t="e">
        <f t="shared" si="39"/>
        <v>#DIV/0!</v>
      </c>
      <c r="BM397" s="501" t="e">
        <f t="shared" si="40"/>
        <v>#DIV/0!</v>
      </c>
      <c r="BP397" s="501" t="e">
        <f t="shared" si="41"/>
        <v>#DIV/0!</v>
      </c>
    </row>
    <row r="398" spans="31:68" ht="15" customHeight="1" x14ac:dyDescent="0.25">
      <c r="AE398" s="501" t="e">
        <f t="shared" si="36"/>
        <v>#DIV/0!</v>
      </c>
      <c r="AH398" s="501" t="e">
        <f t="shared" si="37"/>
        <v>#DIV/0!</v>
      </c>
      <c r="AV398" s="501" t="e">
        <f t="shared" si="38"/>
        <v>#DIV/0!</v>
      </c>
      <c r="AY398" s="501" t="e">
        <f t="shared" si="39"/>
        <v>#DIV/0!</v>
      </c>
      <c r="BM398" s="501" t="e">
        <f t="shared" si="40"/>
        <v>#DIV/0!</v>
      </c>
      <c r="BP398" s="501" t="e">
        <f t="shared" si="41"/>
        <v>#DIV/0!</v>
      </c>
    </row>
    <row r="399" spans="31:68" ht="15" customHeight="1" x14ac:dyDescent="0.25">
      <c r="AE399" s="501" t="e">
        <f t="shared" ref="AE399:AE462" si="42">IF(AE$10*AC399+AE$11&lt;(ROUNDUP(AD$10/100,0)*100+999),MAX(0,AE$10*AC399+AE$11),NA())</f>
        <v>#DIV/0!</v>
      </c>
      <c r="AH399" s="501" t="e">
        <f t="shared" ref="AH399:AH462" si="43">IF(AH$10*AF399+AH$11&lt;(ROUNDUP(AG$10/100,0)*100+999),MAX(0,AH$10*AF399+AH$11),NA())</f>
        <v>#DIV/0!</v>
      </c>
      <c r="AV399" s="501" t="e">
        <f t="shared" ref="AV399:AV462" si="44">IF(AV$10*AT399+AV$11&lt;(ROUNDUP(AU$10/100,0)*100+999),MAX(0,AV$10*AT399+AV$11),NA())</f>
        <v>#DIV/0!</v>
      </c>
      <c r="AY399" s="501" t="e">
        <f t="shared" ref="AY399:AY462" si="45">IF(AY$10*AW399+AY$11&lt;(ROUNDUP(AX$10/100,0)*100+999),MAX(0,AY$10*AW399+AY$11),NA())</f>
        <v>#DIV/0!</v>
      </c>
      <c r="BM399" s="501" t="e">
        <f t="shared" ref="BM399:BM462" si="46">IF(BM$10*BK399+BM$11&lt;(ROUNDUP(BL$10/100,0)*100+999),MAX(0,BM$10*BK399+BM$11),NA())</f>
        <v>#DIV/0!</v>
      </c>
      <c r="BP399" s="501" t="e">
        <f t="shared" ref="BP399:BP462" si="47">IF(BP$10*BN399+BP$11&lt;(ROUNDUP(BO$10/100,0)*100+999),MAX(0,BP$10*BN399+BP$11),NA())</f>
        <v>#DIV/0!</v>
      </c>
    </row>
    <row r="400" spans="31:68" ht="15" customHeight="1" x14ac:dyDescent="0.25">
      <c r="AE400" s="501" t="e">
        <f t="shared" si="42"/>
        <v>#DIV/0!</v>
      </c>
      <c r="AH400" s="501" t="e">
        <f t="shared" si="43"/>
        <v>#DIV/0!</v>
      </c>
      <c r="AV400" s="501" t="e">
        <f t="shared" si="44"/>
        <v>#DIV/0!</v>
      </c>
      <c r="AY400" s="501" t="e">
        <f t="shared" si="45"/>
        <v>#DIV/0!</v>
      </c>
      <c r="BM400" s="501" t="e">
        <f t="shared" si="46"/>
        <v>#DIV/0!</v>
      </c>
      <c r="BP400" s="501" t="e">
        <f t="shared" si="47"/>
        <v>#DIV/0!</v>
      </c>
    </row>
    <row r="401" spans="31:68" ht="15" customHeight="1" x14ac:dyDescent="0.25">
      <c r="AE401" s="501" t="e">
        <f t="shared" si="42"/>
        <v>#DIV/0!</v>
      </c>
      <c r="AH401" s="501" t="e">
        <f t="shared" si="43"/>
        <v>#DIV/0!</v>
      </c>
      <c r="AV401" s="501" t="e">
        <f t="shared" si="44"/>
        <v>#DIV/0!</v>
      </c>
      <c r="AY401" s="501" t="e">
        <f t="shared" si="45"/>
        <v>#DIV/0!</v>
      </c>
      <c r="BM401" s="501" t="e">
        <f t="shared" si="46"/>
        <v>#DIV/0!</v>
      </c>
      <c r="BP401" s="501" t="e">
        <f t="shared" si="47"/>
        <v>#DIV/0!</v>
      </c>
    </row>
    <row r="402" spans="31:68" ht="15" customHeight="1" x14ac:dyDescent="0.25">
      <c r="AE402" s="501" t="e">
        <f t="shared" si="42"/>
        <v>#DIV/0!</v>
      </c>
      <c r="AH402" s="501" t="e">
        <f t="shared" si="43"/>
        <v>#DIV/0!</v>
      </c>
      <c r="AV402" s="501" t="e">
        <f t="shared" si="44"/>
        <v>#DIV/0!</v>
      </c>
      <c r="AY402" s="501" t="e">
        <f t="shared" si="45"/>
        <v>#DIV/0!</v>
      </c>
      <c r="BM402" s="501" t="e">
        <f t="shared" si="46"/>
        <v>#DIV/0!</v>
      </c>
      <c r="BP402" s="501" t="e">
        <f t="shared" si="47"/>
        <v>#DIV/0!</v>
      </c>
    </row>
    <row r="403" spans="31:68" ht="15" customHeight="1" x14ac:dyDescent="0.25">
      <c r="AE403" s="501" t="e">
        <f t="shared" si="42"/>
        <v>#DIV/0!</v>
      </c>
      <c r="AH403" s="501" t="e">
        <f t="shared" si="43"/>
        <v>#DIV/0!</v>
      </c>
      <c r="AV403" s="501" t="e">
        <f t="shared" si="44"/>
        <v>#DIV/0!</v>
      </c>
      <c r="AY403" s="501" t="e">
        <f t="shared" si="45"/>
        <v>#DIV/0!</v>
      </c>
      <c r="BM403" s="501" t="e">
        <f t="shared" si="46"/>
        <v>#DIV/0!</v>
      </c>
      <c r="BP403" s="501" t="e">
        <f t="shared" si="47"/>
        <v>#DIV/0!</v>
      </c>
    </row>
    <row r="404" spans="31:68" ht="15" customHeight="1" x14ac:dyDescent="0.25">
      <c r="AE404" s="501" t="e">
        <f t="shared" si="42"/>
        <v>#DIV/0!</v>
      </c>
      <c r="AH404" s="501" t="e">
        <f t="shared" si="43"/>
        <v>#DIV/0!</v>
      </c>
      <c r="AV404" s="501" t="e">
        <f t="shared" si="44"/>
        <v>#DIV/0!</v>
      </c>
      <c r="AY404" s="501" t="e">
        <f t="shared" si="45"/>
        <v>#DIV/0!</v>
      </c>
      <c r="BM404" s="501" t="e">
        <f t="shared" si="46"/>
        <v>#DIV/0!</v>
      </c>
      <c r="BP404" s="501" t="e">
        <f t="shared" si="47"/>
        <v>#DIV/0!</v>
      </c>
    </row>
    <row r="405" spans="31:68" ht="15" customHeight="1" x14ac:dyDescent="0.25">
      <c r="AE405" s="501" t="e">
        <f t="shared" si="42"/>
        <v>#DIV/0!</v>
      </c>
      <c r="AH405" s="501" t="e">
        <f t="shared" si="43"/>
        <v>#DIV/0!</v>
      </c>
      <c r="AV405" s="501" t="e">
        <f t="shared" si="44"/>
        <v>#DIV/0!</v>
      </c>
      <c r="AY405" s="501" t="e">
        <f t="shared" si="45"/>
        <v>#DIV/0!</v>
      </c>
      <c r="BM405" s="501" t="e">
        <f t="shared" si="46"/>
        <v>#DIV/0!</v>
      </c>
      <c r="BP405" s="501" t="e">
        <f t="shared" si="47"/>
        <v>#DIV/0!</v>
      </c>
    </row>
    <row r="406" spans="31:68" ht="15" customHeight="1" x14ac:dyDescent="0.25">
      <c r="AE406" s="501" t="e">
        <f t="shared" si="42"/>
        <v>#DIV/0!</v>
      </c>
      <c r="AH406" s="501" t="e">
        <f t="shared" si="43"/>
        <v>#DIV/0!</v>
      </c>
      <c r="AV406" s="501" t="e">
        <f t="shared" si="44"/>
        <v>#DIV/0!</v>
      </c>
      <c r="AY406" s="501" t="e">
        <f t="shared" si="45"/>
        <v>#DIV/0!</v>
      </c>
      <c r="BM406" s="501" t="e">
        <f t="shared" si="46"/>
        <v>#DIV/0!</v>
      </c>
      <c r="BP406" s="501" t="e">
        <f t="shared" si="47"/>
        <v>#DIV/0!</v>
      </c>
    </row>
    <row r="407" spans="31:68" ht="15" customHeight="1" x14ac:dyDescent="0.25">
      <c r="AE407" s="501" t="e">
        <f t="shared" si="42"/>
        <v>#DIV/0!</v>
      </c>
      <c r="AH407" s="501" t="e">
        <f t="shared" si="43"/>
        <v>#DIV/0!</v>
      </c>
      <c r="AV407" s="501" t="e">
        <f t="shared" si="44"/>
        <v>#DIV/0!</v>
      </c>
      <c r="AY407" s="501" t="e">
        <f t="shared" si="45"/>
        <v>#DIV/0!</v>
      </c>
      <c r="BM407" s="501" t="e">
        <f t="shared" si="46"/>
        <v>#DIV/0!</v>
      </c>
      <c r="BP407" s="501" t="e">
        <f t="shared" si="47"/>
        <v>#DIV/0!</v>
      </c>
    </row>
    <row r="408" spans="31:68" ht="15" customHeight="1" x14ac:dyDescent="0.25">
      <c r="AE408" s="501" t="e">
        <f t="shared" si="42"/>
        <v>#DIV/0!</v>
      </c>
      <c r="AH408" s="501" t="e">
        <f t="shared" si="43"/>
        <v>#DIV/0!</v>
      </c>
      <c r="AV408" s="501" t="e">
        <f t="shared" si="44"/>
        <v>#DIV/0!</v>
      </c>
      <c r="AY408" s="501" t="e">
        <f t="shared" si="45"/>
        <v>#DIV/0!</v>
      </c>
      <c r="BM408" s="501" t="e">
        <f t="shared" si="46"/>
        <v>#DIV/0!</v>
      </c>
      <c r="BP408" s="501" t="e">
        <f t="shared" si="47"/>
        <v>#DIV/0!</v>
      </c>
    </row>
    <row r="409" spans="31:68" ht="15" customHeight="1" x14ac:dyDescent="0.25">
      <c r="AE409" s="501" t="e">
        <f t="shared" si="42"/>
        <v>#DIV/0!</v>
      </c>
      <c r="AH409" s="501" t="e">
        <f t="shared" si="43"/>
        <v>#DIV/0!</v>
      </c>
      <c r="AV409" s="501" t="e">
        <f t="shared" si="44"/>
        <v>#DIV/0!</v>
      </c>
      <c r="AY409" s="501" t="e">
        <f t="shared" si="45"/>
        <v>#DIV/0!</v>
      </c>
      <c r="BM409" s="501" t="e">
        <f t="shared" si="46"/>
        <v>#DIV/0!</v>
      </c>
      <c r="BP409" s="501" t="e">
        <f t="shared" si="47"/>
        <v>#DIV/0!</v>
      </c>
    </row>
    <row r="410" spans="31:68" ht="15" customHeight="1" x14ac:dyDescent="0.25">
      <c r="AE410" s="501" t="e">
        <f t="shared" si="42"/>
        <v>#DIV/0!</v>
      </c>
      <c r="AH410" s="501" t="e">
        <f t="shared" si="43"/>
        <v>#DIV/0!</v>
      </c>
      <c r="AV410" s="501" t="e">
        <f t="shared" si="44"/>
        <v>#DIV/0!</v>
      </c>
      <c r="AY410" s="501" t="e">
        <f t="shared" si="45"/>
        <v>#DIV/0!</v>
      </c>
      <c r="BM410" s="501" t="e">
        <f t="shared" si="46"/>
        <v>#DIV/0!</v>
      </c>
      <c r="BP410" s="501" t="e">
        <f t="shared" si="47"/>
        <v>#DIV/0!</v>
      </c>
    </row>
    <row r="411" spans="31:68" ht="15" customHeight="1" x14ac:dyDescent="0.25">
      <c r="AE411" s="501" t="e">
        <f t="shared" si="42"/>
        <v>#DIV/0!</v>
      </c>
      <c r="AH411" s="501" t="e">
        <f t="shared" si="43"/>
        <v>#DIV/0!</v>
      </c>
      <c r="AV411" s="501" t="e">
        <f t="shared" si="44"/>
        <v>#DIV/0!</v>
      </c>
      <c r="AY411" s="501" t="e">
        <f t="shared" si="45"/>
        <v>#DIV/0!</v>
      </c>
      <c r="BM411" s="501" t="e">
        <f t="shared" si="46"/>
        <v>#DIV/0!</v>
      </c>
      <c r="BP411" s="501" t="e">
        <f t="shared" si="47"/>
        <v>#DIV/0!</v>
      </c>
    </row>
    <row r="412" spans="31:68" ht="15" customHeight="1" x14ac:dyDescent="0.25">
      <c r="AE412" s="501" t="e">
        <f t="shared" si="42"/>
        <v>#DIV/0!</v>
      </c>
      <c r="AH412" s="501" t="e">
        <f t="shared" si="43"/>
        <v>#DIV/0!</v>
      </c>
      <c r="AV412" s="501" t="e">
        <f t="shared" si="44"/>
        <v>#DIV/0!</v>
      </c>
      <c r="AY412" s="501" t="e">
        <f t="shared" si="45"/>
        <v>#DIV/0!</v>
      </c>
      <c r="BM412" s="501" t="e">
        <f t="shared" si="46"/>
        <v>#DIV/0!</v>
      </c>
      <c r="BP412" s="501" t="e">
        <f t="shared" si="47"/>
        <v>#DIV/0!</v>
      </c>
    </row>
    <row r="413" spans="31:68" ht="15" customHeight="1" x14ac:dyDescent="0.25">
      <c r="AE413" s="501" t="e">
        <f t="shared" si="42"/>
        <v>#DIV/0!</v>
      </c>
      <c r="AH413" s="501" t="e">
        <f t="shared" si="43"/>
        <v>#DIV/0!</v>
      </c>
      <c r="AV413" s="501" t="e">
        <f t="shared" si="44"/>
        <v>#DIV/0!</v>
      </c>
      <c r="AY413" s="501" t="e">
        <f t="shared" si="45"/>
        <v>#DIV/0!</v>
      </c>
      <c r="BM413" s="501" t="e">
        <f t="shared" si="46"/>
        <v>#DIV/0!</v>
      </c>
      <c r="BP413" s="501" t="e">
        <f t="shared" si="47"/>
        <v>#DIV/0!</v>
      </c>
    </row>
    <row r="414" spans="31:68" ht="15" customHeight="1" x14ac:dyDescent="0.25">
      <c r="AE414" s="501" t="e">
        <f t="shared" si="42"/>
        <v>#DIV/0!</v>
      </c>
      <c r="AH414" s="501" t="e">
        <f t="shared" si="43"/>
        <v>#DIV/0!</v>
      </c>
      <c r="AV414" s="501" t="e">
        <f t="shared" si="44"/>
        <v>#DIV/0!</v>
      </c>
      <c r="AY414" s="501" t="e">
        <f t="shared" si="45"/>
        <v>#DIV/0!</v>
      </c>
      <c r="BM414" s="501" t="e">
        <f t="shared" si="46"/>
        <v>#DIV/0!</v>
      </c>
      <c r="BP414" s="501" t="e">
        <f t="shared" si="47"/>
        <v>#DIV/0!</v>
      </c>
    </row>
    <row r="415" spans="31:68" ht="15" customHeight="1" x14ac:dyDescent="0.25">
      <c r="AE415" s="501" t="e">
        <f t="shared" si="42"/>
        <v>#DIV/0!</v>
      </c>
      <c r="AH415" s="501" t="e">
        <f t="shared" si="43"/>
        <v>#DIV/0!</v>
      </c>
      <c r="AV415" s="501" t="e">
        <f t="shared" si="44"/>
        <v>#DIV/0!</v>
      </c>
      <c r="AY415" s="501" t="e">
        <f t="shared" si="45"/>
        <v>#DIV/0!</v>
      </c>
      <c r="BM415" s="501" t="e">
        <f t="shared" si="46"/>
        <v>#DIV/0!</v>
      </c>
      <c r="BP415" s="501" t="e">
        <f t="shared" si="47"/>
        <v>#DIV/0!</v>
      </c>
    </row>
    <row r="416" spans="31:68" ht="15" customHeight="1" x14ac:dyDescent="0.25">
      <c r="AE416" s="501" t="e">
        <f t="shared" si="42"/>
        <v>#DIV/0!</v>
      </c>
      <c r="AH416" s="501" t="e">
        <f t="shared" si="43"/>
        <v>#DIV/0!</v>
      </c>
      <c r="AV416" s="501" t="e">
        <f t="shared" si="44"/>
        <v>#DIV/0!</v>
      </c>
      <c r="AY416" s="501" t="e">
        <f t="shared" si="45"/>
        <v>#DIV/0!</v>
      </c>
      <c r="BM416" s="501" t="e">
        <f t="shared" si="46"/>
        <v>#DIV/0!</v>
      </c>
      <c r="BP416" s="501" t="e">
        <f t="shared" si="47"/>
        <v>#DIV/0!</v>
      </c>
    </row>
    <row r="417" spans="31:68" ht="15" customHeight="1" x14ac:dyDescent="0.25">
      <c r="AE417" s="501" t="e">
        <f t="shared" si="42"/>
        <v>#DIV/0!</v>
      </c>
      <c r="AH417" s="501" t="e">
        <f t="shared" si="43"/>
        <v>#DIV/0!</v>
      </c>
      <c r="AV417" s="501" t="e">
        <f t="shared" si="44"/>
        <v>#DIV/0!</v>
      </c>
      <c r="AY417" s="501" t="e">
        <f t="shared" si="45"/>
        <v>#DIV/0!</v>
      </c>
      <c r="BM417" s="501" t="e">
        <f t="shared" si="46"/>
        <v>#DIV/0!</v>
      </c>
      <c r="BP417" s="501" t="e">
        <f t="shared" si="47"/>
        <v>#DIV/0!</v>
      </c>
    </row>
    <row r="418" spans="31:68" ht="15" customHeight="1" x14ac:dyDescent="0.25">
      <c r="AE418" s="501" t="e">
        <f t="shared" si="42"/>
        <v>#DIV/0!</v>
      </c>
      <c r="AH418" s="501" t="e">
        <f t="shared" si="43"/>
        <v>#DIV/0!</v>
      </c>
      <c r="AV418" s="501" t="e">
        <f t="shared" si="44"/>
        <v>#DIV/0!</v>
      </c>
      <c r="AY418" s="501" t="e">
        <f t="shared" si="45"/>
        <v>#DIV/0!</v>
      </c>
      <c r="BM418" s="501" t="e">
        <f t="shared" si="46"/>
        <v>#DIV/0!</v>
      </c>
      <c r="BP418" s="501" t="e">
        <f t="shared" si="47"/>
        <v>#DIV/0!</v>
      </c>
    </row>
    <row r="419" spans="31:68" ht="15" customHeight="1" x14ac:dyDescent="0.25">
      <c r="AE419" s="501" t="e">
        <f t="shared" si="42"/>
        <v>#DIV/0!</v>
      </c>
      <c r="AH419" s="501" t="e">
        <f t="shared" si="43"/>
        <v>#DIV/0!</v>
      </c>
      <c r="AV419" s="501" t="e">
        <f t="shared" si="44"/>
        <v>#DIV/0!</v>
      </c>
      <c r="AY419" s="501" t="e">
        <f t="shared" si="45"/>
        <v>#DIV/0!</v>
      </c>
      <c r="BM419" s="501" t="e">
        <f t="shared" si="46"/>
        <v>#DIV/0!</v>
      </c>
      <c r="BP419" s="501" t="e">
        <f t="shared" si="47"/>
        <v>#DIV/0!</v>
      </c>
    </row>
    <row r="420" spans="31:68" ht="15" customHeight="1" x14ac:dyDescent="0.25">
      <c r="AE420" s="501" t="e">
        <f t="shared" si="42"/>
        <v>#DIV/0!</v>
      </c>
      <c r="AH420" s="501" t="e">
        <f t="shared" si="43"/>
        <v>#DIV/0!</v>
      </c>
      <c r="AV420" s="501" t="e">
        <f t="shared" si="44"/>
        <v>#DIV/0!</v>
      </c>
      <c r="AY420" s="501" t="e">
        <f t="shared" si="45"/>
        <v>#DIV/0!</v>
      </c>
      <c r="BM420" s="501" t="e">
        <f t="shared" si="46"/>
        <v>#DIV/0!</v>
      </c>
      <c r="BP420" s="501" t="e">
        <f t="shared" si="47"/>
        <v>#DIV/0!</v>
      </c>
    </row>
    <row r="421" spans="31:68" ht="15" customHeight="1" x14ac:dyDescent="0.25">
      <c r="AE421" s="501" t="e">
        <f t="shared" si="42"/>
        <v>#DIV/0!</v>
      </c>
      <c r="AH421" s="501" t="e">
        <f t="shared" si="43"/>
        <v>#DIV/0!</v>
      </c>
      <c r="AV421" s="501" t="e">
        <f t="shared" si="44"/>
        <v>#DIV/0!</v>
      </c>
      <c r="AY421" s="501" t="e">
        <f t="shared" si="45"/>
        <v>#DIV/0!</v>
      </c>
      <c r="BM421" s="501" t="e">
        <f t="shared" si="46"/>
        <v>#DIV/0!</v>
      </c>
      <c r="BP421" s="501" t="e">
        <f t="shared" si="47"/>
        <v>#DIV/0!</v>
      </c>
    </row>
    <row r="422" spans="31:68" ht="15" customHeight="1" x14ac:dyDescent="0.25">
      <c r="AE422" s="501" t="e">
        <f t="shared" si="42"/>
        <v>#DIV/0!</v>
      </c>
      <c r="AH422" s="501" t="e">
        <f t="shared" si="43"/>
        <v>#DIV/0!</v>
      </c>
      <c r="AV422" s="501" t="e">
        <f t="shared" si="44"/>
        <v>#DIV/0!</v>
      </c>
      <c r="AY422" s="501" t="e">
        <f t="shared" si="45"/>
        <v>#DIV/0!</v>
      </c>
      <c r="BM422" s="501" t="e">
        <f t="shared" si="46"/>
        <v>#DIV/0!</v>
      </c>
      <c r="BP422" s="501" t="e">
        <f t="shared" si="47"/>
        <v>#DIV/0!</v>
      </c>
    </row>
    <row r="423" spans="31:68" ht="15" customHeight="1" x14ac:dyDescent="0.25">
      <c r="AE423" s="501" t="e">
        <f t="shared" si="42"/>
        <v>#DIV/0!</v>
      </c>
      <c r="AH423" s="501" t="e">
        <f t="shared" si="43"/>
        <v>#DIV/0!</v>
      </c>
      <c r="AV423" s="501" t="e">
        <f t="shared" si="44"/>
        <v>#DIV/0!</v>
      </c>
      <c r="AY423" s="501" t="e">
        <f t="shared" si="45"/>
        <v>#DIV/0!</v>
      </c>
      <c r="BM423" s="501" t="e">
        <f t="shared" si="46"/>
        <v>#DIV/0!</v>
      </c>
      <c r="BP423" s="501" t="e">
        <f t="shared" si="47"/>
        <v>#DIV/0!</v>
      </c>
    </row>
    <row r="424" spans="31:68" ht="15" customHeight="1" x14ac:dyDescent="0.25">
      <c r="AE424" s="501" t="e">
        <f t="shared" si="42"/>
        <v>#DIV/0!</v>
      </c>
      <c r="AH424" s="501" t="e">
        <f t="shared" si="43"/>
        <v>#DIV/0!</v>
      </c>
      <c r="AV424" s="501" t="e">
        <f t="shared" si="44"/>
        <v>#DIV/0!</v>
      </c>
      <c r="AY424" s="501" t="e">
        <f t="shared" si="45"/>
        <v>#DIV/0!</v>
      </c>
      <c r="BM424" s="501" t="e">
        <f t="shared" si="46"/>
        <v>#DIV/0!</v>
      </c>
      <c r="BP424" s="501" t="e">
        <f t="shared" si="47"/>
        <v>#DIV/0!</v>
      </c>
    </row>
    <row r="425" spans="31:68" ht="15" customHeight="1" x14ac:dyDescent="0.25">
      <c r="AE425" s="501" t="e">
        <f t="shared" si="42"/>
        <v>#DIV/0!</v>
      </c>
      <c r="AH425" s="501" t="e">
        <f t="shared" si="43"/>
        <v>#DIV/0!</v>
      </c>
      <c r="AV425" s="501" t="e">
        <f t="shared" si="44"/>
        <v>#DIV/0!</v>
      </c>
      <c r="AY425" s="501" t="e">
        <f t="shared" si="45"/>
        <v>#DIV/0!</v>
      </c>
      <c r="BM425" s="501" t="e">
        <f t="shared" si="46"/>
        <v>#DIV/0!</v>
      </c>
      <c r="BP425" s="501" t="e">
        <f t="shared" si="47"/>
        <v>#DIV/0!</v>
      </c>
    </row>
    <row r="426" spans="31:68" ht="15" customHeight="1" x14ac:dyDescent="0.25">
      <c r="AE426" s="501" t="e">
        <f t="shared" si="42"/>
        <v>#DIV/0!</v>
      </c>
      <c r="AH426" s="501" t="e">
        <f t="shared" si="43"/>
        <v>#DIV/0!</v>
      </c>
      <c r="AV426" s="501" t="e">
        <f t="shared" si="44"/>
        <v>#DIV/0!</v>
      </c>
      <c r="AY426" s="501" t="e">
        <f t="shared" si="45"/>
        <v>#DIV/0!</v>
      </c>
      <c r="BM426" s="501" t="e">
        <f t="shared" si="46"/>
        <v>#DIV/0!</v>
      </c>
      <c r="BP426" s="501" t="e">
        <f t="shared" si="47"/>
        <v>#DIV/0!</v>
      </c>
    </row>
    <row r="427" spans="31:68" ht="15" customHeight="1" x14ac:dyDescent="0.25">
      <c r="AE427" s="501" t="e">
        <f t="shared" si="42"/>
        <v>#DIV/0!</v>
      </c>
      <c r="AH427" s="501" t="e">
        <f t="shared" si="43"/>
        <v>#DIV/0!</v>
      </c>
      <c r="AV427" s="501" t="e">
        <f t="shared" si="44"/>
        <v>#DIV/0!</v>
      </c>
      <c r="AY427" s="501" t="e">
        <f t="shared" si="45"/>
        <v>#DIV/0!</v>
      </c>
      <c r="BM427" s="501" t="e">
        <f t="shared" si="46"/>
        <v>#DIV/0!</v>
      </c>
      <c r="BP427" s="501" t="e">
        <f t="shared" si="47"/>
        <v>#DIV/0!</v>
      </c>
    </row>
    <row r="428" spans="31:68" ht="15" customHeight="1" x14ac:dyDescent="0.25">
      <c r="AE428" s="501" t="e">
        <f t="shared" si="42"/>
        <v>#DIV/0!</v>
      </c>
      <c r="AH428" s="501" t="e">
        <f t="shared" si="43"/>
        <v>#DIV/0!</v>
      </c>
      <c r="AV428" s="501" t="e">
        <f t="shared" si="44"/>
        <v>#DIV/0!</v>
      </c>
      <c r="AY428" s="501" t="e">
        <f t="shared" si="45"/>
        <v>#DIV/0!</v>
      </c>
      <c r="BM428" s="501" t="e">
        <f t="shared" si="46"/>
        <v>#DIV/0!</v>
      </c>
      <c r="BP428" s="501" t="e">
        <f t="shared" si="47"/>
        <v>#DIV/0!</v>
      </c>
    </row>
    <row r="429" spans="31:68" ht="15" customHeight="1" x14ac:dyDescent="0.25">
      <c r="AE429" s="501" t="e">
        <f t="shared" si="42"/>
        <v>#DIV/0!</v>
      </c>
      <c r="AH429" s="501" t="e">
        <f t="shared" si="43"/>
        <v>#DIV/0!</v>
      </c>
      <c r="AV429" s="501" t="e">
        <f t="shared" si="44"/>
        <v>#DIV/0!</v>
      </c>
      <c r="AY429" s="501" t="e">
        <f t="shared" si="45"/>
        <v>#DIV/0!</v>
      </c>
      <c r="BM429" s="501" t="e">
        <f t="shared" si="46"/>
        <v>#DIV/0!</v>
      </c>
      <c r="BP429" s="501" t="e">
        <f t="shared" si="47"/>
        <v>#DIV/0!</v>
      </c>
    </row>
    <row r="430" spans="31:68" ht="15" customHeight="1" x14ac:dyDescent="0.25">
      <c r="AE430" s="501" t="e">
        <f t="shared" si="42"/>
        <v>#DIV/0!</v>
      </c>
      <c r="AH430" s="501" t="e">
        <f t="shared" si="43"/>
        <v>#DIV/0!</v>
      </c>
      <c r="AV430" s="501" t="e">
        <f t="shared" si="44"/>
        <v>#DIV/0!</v>
      </c>
      <c r="AY430" s="501" t="e">
        <f t="shared" si="45"/>
        <v>#DIV/0!</v>
      </c>
      <c r="BM430" s="501" t="e">
        <f t="shared" si="46"/>
        <v>#DIV/0!</v>
      </c>
      <c r="BP430" s="501" t="e">
        <f t="shared" si="47"/>
        <v>#DIV/0!</v>
      </c>
    </row>
    <row r="431" spans="31:68" ht="15" customHeight="1" x14ac:dyDescent="0.25">
      <c r="AE431" s="501" t="e">
        <f t="shared" si="42"/>
        <v>#DIV/0!</v>
      </c>
      <c r="AH431" s="501" t="e">
        <f t="shared" si="43"/>
        <v>#DIV/0!</v>
      </c>
      <c r="AV431" s="501" t="e">
        <f t="shared" si="44"/>
        <v>#DIV/0!</v>
      </c>
      <c r="AY431" s="501" t="e">
        <f t="shared" si="45"/>
        <v>#DIV/0!</v>
      </c>
      <c r="BM431" s="501" t="e">
        <f t="shared" si="46"/>
        <v>#DIV/0!</v>
      </c>
      <c r="BP431" s="501" t="e">
        <f t="shared" si="47"/>
        <v>#DIV/0!</v>
      </c>
    </row>
    <row r="432" spans="31:68" ht="15" customHeight="1" x14ac:dyDescent="0.25">
      <c r="AE432" s="501" t="e">
        <f t="shared" si="42"/>
        <v>#DIV/0!</v>
      </c>
      <c r="AH432" s="501" t="e">
        <f t="shared" si="43"/>
        <v>#DIV/0!</v>
      </c>
      <c r="AV432" s="501" t="e">
        <f t="shared" si="44"/>
        <v>#DIV/0!</v>
      </c>
      <c r="AY432" s="501" t="e">
        <f t="shared" si="45"/>
        <v>#DIV/0!</v>
      </c>
      <c r="BM432" s="501" t="e">
        <f t="shared" si="46"/>
        <v>#DIV/0!</v>
      </c>
      <c r="BP432" s="501" t="e">
        <f t="shared" si="47"/>
        <v>#DIV/0!</v>
      </c>
    </row>
    <row r="433" spans="31:68" ht="15" customHeight="1" x14ac:dyDescent="0.25">
      <c r="AE433" s="501" t="e">
        <f t="shared" si="42"/>
        <v>#DIV/0!</v>
      </c>
      <c r="AH433" s="501" t="e">
        <f t="shared" si="43"/>
        <v>#DIV/0!</v>
      </c>
      <c r="AV433" s="501" t="e">
        <f t="shared" si="44"/>
        <v>#DIV/0!</v>
      </c>
      <c r="AY433" s="501" t="e">
        <f t="shared" si="45"/>
        <v>#DIV/0!</v>
      </c>
      <c r="BM433" s="501" t="e">
        <f t="shared" si="46"/>
        <v>#DIV/0!</v>
      </c>
      <c r="BP433" s="501" t="e">
        <f t="shared" si="47"/>
        <v>#DIV/0!</v>
      </c>
    </row>
    <row r="434" spans="31:68" ht="15" customHeight="1" x14ac:dyDescent="0.25">
      <c r="AE434" s="501" t="e">
        <f t="shared" si="42"/>
        <v>#DIV/0!</v>
      </c>
      <c r="AH434" s="501" t="e">
        <f t="shared" si="43"/>
        <v>#DIV/0!</v>
      </c>
      <c r="AV434" s="501" t="e">
        <f t="shared" si="44"/>
        <v>#DIV/0!</v>
      </c>
      <c r="AY434" s="501" t="e">
        <f t="shared" si="45"/>
        <v>#DIV/0!</v>
      </c>
      <c r="BM434" s="501" t="e">
        <f t="shared" si="46"/>
        <v>#DIV/0!</v>
      </c>
      <c r="BP434" s="501" t="e">
        <f t="shared" si="47"/>
        <v>#DIV/0!</v>
      </c>
    </row>
    <row r="435" spans="31:68" ht="15" customHeight="1" x14ac:dyDescent="0.25">
      <c r="AE435" s="501" t="e">
        <f t="shared" si="42"/>
        <v>#DIV/0!</v>
      </c>
      <c r="AH435" s="501" t="e">
        <f t="shared" si="43"/>
        <v>#DIV/0!</v>
      </c>
      <c r="AV435" s="501" t="e">
        <f t="shared" si="44"/>
        <v>#DIV/0!</v>
      </c>
      <c r="AY435" s="501" t="e">
        <f t="shared" si="45"/>
        <v>#DIV/0!</v>
      </c>
      <c r="BM435" s="501" t="e">
        <f t="shared" si="46"/>
        <v>#DIV/0!</v>
      </c>
      <c r="BP435" s="501" t="e">
        <f t="shared" si="47"/>
        <v>#DIV/0!</v>
      </c>
    </row>
    <row r="436" spans="31:68" ht="15" customHeight="1" x14ac:dyDescent="0.25">
      <c r="AE436" s="501" t="e">
        <f t="shared" si="42"/>
        <v>#DIV/0!</v>
      </c>
      <c r="AH436" s="501" t="e">
        <f t="shared" si="43"/>
        <v>#DIV/0!</v>
      </c>
      <c r="AV436" s="501" t="e">
        <f t="shared" si="44"/>
        <v>#DIV/0!</v>
      </c>
      <c r="AY436" s="501" t="e">
        <f t="shared" si="45"/>
        <v>#DIV/0!</v>
      </c>
      <c r="BM436" s="501" t="e">
        <f t="shared" si="46"/>
        <v>#DIV/0!</v>
      </c>
      <c r="BP436" s="501" t="e">
        <f t="shared" si="47"/>
        <v>#DIV/0!</v>
      </c>
    </row>
    <row r="437" spans="31:68" ht="15" customHeight="1" x14ac:dyDescent="0.25">
      <c r="AE437" s="501" t="e">
        <f t="shared" si="42"/>
        <v>#DIV/0!</v>
      </c>
      <c r="AH437" s="501" t="e">
        <f t="shared" si="43"/>
        <v>#DIV/0!</v>
      </c>
      <c r="AV437" s="501" t="e">
        <f t="shared" si="44"/>
        <v>#DIV/0!</v>
      </c>
      <c r="AY437" s="501" t="e">
        <f t="shared" si="45"/>
        <v>#DIV/0!</v>
      </c>
      <c r="BM437" s="501" t="e">
        <f t="shared" si="46"/>
        <v>#DIV/0!</v>
      </c>
      <c r="BP437" s="501" t="e">
        <f t="shared" si="47"/>
        <v>#DIV/0!</v>
      </c>
    </row>
    <row r="438" spans="31:68" ht="15" customHeight="1" x14ac:dyDescent="0.25">
      <c r="AE438" s="501" t="e">
        <f t="shared" si="42"/>
        <v>#DIV/0!</v>
      </c>
      <c r="AH438" s="501" t="e">
        <f t="shared" si="43"/>
        <v>#DIV/0!</v>
      </c>
      <c r="AV438" s="501" t="e">
        <f t="shared" si="44"/>
        <v>#DIV/0!</v>
      </c>
      <c r="AY438" s="501" t="e">
        <f t="shared" si="45"/>
        <v>#DIV/0!</v>
      </c>
      <c r="BM438" s="501" t="e">
        <f t="shared" si="46"/>
        <v>#DIV/0!</v>
      </c>
      <c r="BP438" s="501" t="e">
        <f t="shared" si="47"/>
        <v>#DIV/0!</v>
      </c>
    </row>
    <row r="439" spans="31:68" ht="15" customHeight="1" x14ac:dyDescent="0.25">
      <c r="AE439" s="501" t="e">
        <f t="shared" si="42"/>
        <v>#DIV/0!</v>
      </c>
      <c r="AH439" s="501" t="e">
        <f t="shared" si="43"/>
        <v>#DIV/0!</v>
      </c>
      <c r="AV439" s="501" t="e">
        <f t="shared" si="44"/>
        <v>#DIV/0!</v>
      </c>
      <c r="AY439" s="501" t="e">
        <f t="shared" si="45"/>
        <v>#DIV/0!</v>
      </c>
      <c r="BM439" s="501" t="e">
        <f t="shared" si="46"/>
        <v>#DIV/0!</v>
      </c>
      <c r="BP439" s="501" t="e">
        <f t="shared" si="47"/>
        <v>#DIV/0!</v>
      </c>
    </row>
    <row r="440" spans="31:68" ht="15" customHeight="1" x14ac:dyDescent="0.25">
      <c r="AE440" s="501" t="e">
        <f t="shared" si="42"/>
        <v>#DIV/0!</v>
      </c>
      <c r="AH440" s="501" t="e">
        <f t="shared" si="43"/>
        <v>#DIV/0!</v>
      </c>
      <c r="AV440" s="501" t="e">
        <f t="shared" si="44"/>
        <v>#DIV/0!</v>
      </c>
      <c r="AY440" s="501" t="e">
        <f t="shared" si="45"/>
        <v>#DIV/0!</v>
      </c>
      <c r="BM440" s="501" t="e">
        <f t="shared" si="46"/>
        <v>#DIV/0!</v>
      </c>
      <c r="BP440" s="501" t="e">
        <f t="shared" si="47"/>
        <v>#DIV/0!</v>
      </c>
    </row>
    <row r="441" spans="31:68" ht="15" customHeight="1" x14ac:dyDescent="0.25">
      <c r="AE441" s="501" t="e">
        <f t="shared" si="42"/>
        <v>#DIV/0!</v>
      </c>
      <c r="AH441" s="501" t="e">
        <f t="shared" si="43"/>
        <v>#DIV/0!</v>
      </c>
      <c r="AV441" s="501" t="e">
        <f t="shared" si="44"/>
        <v>#DIV/0!</v>
      </c>
      <c r="AY441" s="501" t="e">
        <f t="shared" si="45"/>
        <v>#DIV/0!</v>
      </c>
      <c r="BM441" s="501" t="e">
        <f t="shared" si="46"/>
        <v>#DIV/0!</v>
      </c>
      <c r="BP441" s="501" t="e">
        <f t="shared" si="47"/>
        <v>#DIV/0!</v>
      </c>
    </row>
    <row r="442" spans="31:68" ht="15" customHeight="1" x14ac:dyDescent="0.25">
      <c r="AE442" s="501" t="e">
        <f t="shared" si="42"/>
        <v>#DIV/0!</v>
      </c>
      <c r="AH442" s="501" t="e">
        <f t="shared" si="43"/>
        <v>#DIV/0!</v>
      </c>
      <c r="AV442" s="501" t="e">
        <f t="shared" si="44"/>
        <v>#DIV/0!</v>
      </c>
      <c r="AY442" s="501" t="e">
        <f t="shared" si="45"/>
        <v>#DIV/0!</v>
      </c>
      <c r="BM442" s="501" t="e">
        <f t="shared" si="46"/>
        <v>#DIV/0!</v>
      </c>
      <c r="BP442" s="501" t="e">
        <f t="shared" si="47"/>
        <v>#DIV/0!</v>
      </c>
    </row>
    <row r="443" spans="31:68" ht="15" customHeight="1" x14ac:dyDescent="0.25">
      <c r="AE443" s="501" t="e">
        <f t="shared" si="42"/>
        <v>#DIV/0!</v>
      </c>
      <c r="AH443" s="501" t="e">
        <f t="shared" si="43"/>
        <v>#DIV/0!</v>
      </c>
      <c r="AV443" s="501" t="e">
        <f t="shared" si="44"/>
        <v>#DIV/0!</v>
      </c>
      <c r="AY443" s="501" t="e">
        <f t="shared" si="45"/>
        <v>#DIV/0!</v>
      </c>
      <c r="BM443" s="501" t="e">
        <f t="shared" si="46"/>
        <v>#DIV/0!</v>
      </c>
      <c r="BP443" s="501" t="e">
        <f t="shared" si="47"/>
        <v>#DIV/0!</v>
      </c>
    </row>
    <row r="444" spans="31:68" ht="15" customHeight="1" x14ac:dyDescent="0.25">
      <c r="AE444" s="501" t="e">
        <f t="shared" si="42"/>
        <v>#DIV/0!</v>
      </c>
      <c r="AH444" s="501" t="e">
        <f t="shared" si="43"/>
        <v>#DIV/0!</v>
      </c>
      <c r="AV444" s="501" t="e">
        <f t="shared" si="44"/>
        <v>#DIV/0!</v>
      </c>
      <c r="AY444" s="501" t="e">
        <f t="shared" si="45"/>
        <v>#DIV/0!</v>
      </c>
      <c r="BM444" s="501" t="e">
        <f t="shared" si="46"/>
        <v>#DIV/0!</v>
      </c>
      <c r="BP444" s="501" t="e">
        <f t="shared" si="47"/>
        <v>#DIV/0!</v>
      </c>
    </row>
    <row r="445" spans="31:68" ht="15" customHeight="1" x14ac:dyDescent="0.25">
      <c r="AE445" s="501" t="e">
        <f t="shared" si="42"/>
        <v>#DIV/0!</v>
      </c>
      <c r="AH445" s="501" t="e">
        <f t="shared" si="43"/>
        <v>#DIV/0!</v>
      </c>
      <c r="AV445" s="501" t="e">
        <f t="shared" si="44"/>
        <v>#DIV/0!</v>
      </c>
      <c r="AY445" s="501" t="e">
        <f t="shared" si="45"/>
        <v>#DIV/0!</v>
      </c>
      <c r="BM445" s="501" t="e">
        <f t="shared" si="46"/>
        <v>#DIV/0!</v>
      </c>
      <c r="BP445" s="501" t="e">
        <f t="shared" si="47"/>
        <v>#DIV/0!</v>
      </c>
    </row>
    <row r="446" spans="31:68" ht="15" customHeight="1" x14ac:dyDescent="0.25">
      <c r="AE446" s="501" t="e">
        <f t="shared" si="42"/>
        <v>#DIV/0!</v>
      </c>
      <c r="AH446" s="501" t="e">
        <f t="shared" si="43"/>
        <v>#DIV/0!</v>
      </c>
      <c r="AV446" s="501" t="e">
        <f t="shared" si="44"/>
        <v>#DIV/0!</v>
      </c>
      <c r="AY446" s="501" t="e">
        <f t="shared" si="45"/>
        <v>#DIV/0!</v>
      </c>
      <c r="BM446" s="501" t="e">
        <f t="shared" si="46"/>
        <v>#DIV/0!</v>
      </c>
      <c r="BP446" s="501" t="e">
        <f t="shared" si="47"/>
        <v>#DIV/0!</v>
      </c>
    </row>
    <row r="447" spans="31:68" ht="15" customHeight="1" x14ac:dyDescent="0.25">
      <c r="AE447" s="501" t="e">
        <f t="shared" si="42"/>
        <v>#DIV/0!</v>
      </c>
      <c r="AH447" s="501" t="e">
        <f t="shared" si="43"/>
        <v>#DIV/0!</v>
      </c>
      <c r="AV447" s="501" t="e">
        <f t="shared" si="44"/>
        <v>#DIV/0!</v>
      </c>
      <c r="AY447" s="501" t="e">
        <f t="shared" si="45"/>
        <v>#DIV/0!</v>
      </c>
      <c r="BM447" s="501" t="e">
        <f t="shared" si="46"/>
        <v>#DIV/0!</v>
      </c>
      <c r="BP447" s="501" t="e">
        <f t="shared" si="47"/>
        <v>#DIV/0!</v>
      </c>
    </row>
    <row r="448" spans="31:68" ht="15" customHeight="1" x14ac:dyDescent="0.25">
      <c r="AE448" s="501" t="e">
        <f t="shared" si="42"/>
        <v>#DIV/0!</v>
      </c>
      <c r="AH448" s="501" t="e">
        <f t="shared" si="43"/>
        <v>#DIV/0!</v>
      </c>
      <c r="AV448" s="501" t="e">
        <f t="shared" si="44"/>
        <v>#DIV/0!</v>
      </c>
      <c r="AY448" s="501" t="e">
        <f t="shared" si="45"/>
        <v>#DIV/0!</v>
      </c>
      <c r="BM448" s="501" t="e">
        <f t="shared" si="46"/>
        <v>#DIV/0!</v>
      </c>
      <c r="BP448" s="501" t="e">
        <f t="shared" si="47"/>
        <v>#DIV/0!</v>
      </c>
    </row>
    <row r="449" spans="31:68" ht="15" customHeight="1" x14ac:dyDescent="0.25">
      <c r="AE449" s="501" t="e">
        <f t="shared" si="42"/>
        <v>#DIV/0!</v>
      </c>
      <c r="AH449" s="501" t="e">
        <f t="shared" si="43"/>
        <v>#DIV/0!</v>
      </c>
      <c r="AV449" s="501" t="e">
        <f t="shared" si="44"/>
        <v>#DIV/0!</v>
      </c>
      <c r="AY449" s="501" t="e">
        <f t="shared" si="45"/>
        <v>#DIV/0!</v>
      </c>
      <c r="BM449" s="501" t="e">
        <f t="shared" si="46"/>
        <v>#DIV/0!</v>
      </c>
      <c r="BP449" s="501" t="e">
        <f t="shared" si="47"/>
        <v>#DIV/0!</v>
      </c>
    </row>
    <row r="450" spans="31:68" ht="15" customHeight="1" x14ac:dyDescent="0.25">
      <c r="AE450" s="501" t="e">
        <f t="shared" si="42"/>
        <v>#DIV/0!</v>
      </c>
      <c r="AH450" s="501" t="e">
        <f t="shared" si="43"/>
        <v>#DIV/0!</v>
      </c>
      <c r="AV450" s="501" t="e">
        <f t="shared" si="44"/>
        <v>#DIV/0!</v>
      </c>
      <c r="AY450" s="501" t="e">
        <f t="shared" si="45"/>
        <v>#DIV/0!</v>
      </c>
      <c r="BM450" s="501" t="e">
        <f t="shared" si="46"/>
        <v>#DIV/0!</v>
      </c>
      <c r="BP450" s="501" t="e">
        <f t="shared" si="47"/>
        <v>#DIV/0!</v>
      </c>
    </row>
    <row r="451" spans="31:68" ht="15" customHeight="1" x14ac:dyDescent="0.25">
      <c r="AE451" s="501" t="e">
        <f t="shared" si="42"/>
        <v>#DIV/0!</v>
      </c>
      <c r="AH451" s="501" t="e">
        <f t="shared" si="43"/>
        <v>#DIV/0!</v>
      </c>
      <c r="AV451" s="501" t="e">
        <f t="shared" si="44"/>
        <v>#DIV/0!</v>
      </c>
      <c r="AY451" s="501" t="e">
        <f t="shared" si="45"/>
        <v>#DIV/0!</v>
      </c>
      <c r="BM451" s="501" t="e">
        <f t="shared" si="46"/>
        <v>#DIV/0!</v>
      </c>
      <c r="BP451" s="501" t="e">
        <f t="shared" si="47"/>
        <v>#DIV/0!</v>
      </c>
    </row>
    <row r="452" spans="31:68" ht="15" customHeight="1" x14ac:dyDescent="0.25">
      <c r="AE452" s="501" t="e">
        <f t="shared" si="42"/>
        <v>#DIV/0!</v>
      </c>
      <c r="AH452" s="501" t="e">
        <f t="shared" si="43"/>
        <v>#DIV/0!</v>
      </c>
      <c r="AV452" s="501" t="e">
        <f t="shared" si="44"/>
        <v>#DIV/0!</v>
      </c>
      <c r="AY452" s="501" t="e">
        <f t="shared" si="45"/>
        <v>#DIV/0!</v>
      </c>
      <c r="BM452" s="501" t="e">
        <f t="shared" si="46"/>
        <v>#DIV/0!</v>
      </c>
      <c r="BP452" s="501" t="e">
        <f t="shared" si="47"/>
        <v>#DIV/0!</v>
      </c>
    </row>
    <row r="453" spans="31:68" ht="15" customHeight="1" x14ac:dyDescent="0.25">
      <c r="AE453" s="501" t="e">
        <f t="shared" si="42"/>
        <v>#DIV/0!</v>
      </c>
      <c r="AH453" s="501" t="e">
        <f t="shared" si="43"/>
        <v>#DIV/0!</v>
      </c>
      <c r="AV453" s="501" t="e">
        <f t="shared" si="44"/>
        <v>#DIV/0!</v>
      </c>
      <c r="AY453" s="501" t="e">
        <f t="shared" si="45"/>
        <v>#DIV/0!</v>
      </c>
      <c r="BM453" s="501" t="e">
        <f t="shared" si="46"/>
        <v>#DIV/0!</v>
      </c>
      <c r="BP453" s="501" t="e">
        <f t="shared" si="47"/>
        <v>#DIV/0!</v>
      </c>
    </row>
    <row r="454" spans="31:68" ht="15" customHeight="1" x14ac:dyDescent="0.25">
      <c r="AE454" s="501" t="e">
        <f t="shared" si="42"/>
        <v>#DIV/0!</v>
      </c>
      <c r="AH454" s="501" t="e">
        <f t="shared" si="43"/>
        <v>#DIV/0!</v>
      </c>
      <c r="AV454" s="501" t="e">
        <f t="shared" si="44"/>
        <v>#DIV/0!</v>
      </c>
      <c r="AY454" s="501" t="e">
        <f t="shared" si="45"/>
        <v>#DIV/0!</v>
      </c>
      <c r="BM454" s="501" t="e">
        <f t="shared" si="46"/>
        <v>#DIV/0!</v>
      </c>
      <c r="BP454" s="501" t="e">
        <f t="shared" si="47"/>
        <v>#DIV/0!</v>
      </c>
    </row>
    <row r="455" spans="31:68" ht="15" customHeight="1" x14ac:dyDescent="0.25">
      <c r="AE455" s="501" t="e">
        <f t="shared" si="42"/>
        <v>#DIV/0!</v>
      </c>
      <c r="AH455" s="501" t="e">
        <f t="shared" si="43"/>
        <v>#DIV/0!</v>
      </c>
      <c r="AV455" s="501" t="e">
        <f t="shared" si="44"/>
        <v>#DIV/0!</v>
      </c>
      <c r="AY455" s="501" t="e">
        <f t="shared" si="45"/>
        <v>#DIV/0!</v>
      </c>
      <c r="BM455" s="501" t="e">
        <f t="shared" si="46"/>
        <v>#DIV/0!</v>
      </c>
      <c r="BP455" s="501" t="e">
        <f t="shared" si="47"/>
        <v>#DIV/0!</v>
      </c>
    </row>
    <row r="456" spans="31:68" ht="15" customHeight="1" x14ac:dyDescent="0.25">
      <c r="AE456" s="501" t="e">
        <f t="shared" si="42"/>
        <v>#DIV/0!</v>
      </c>
      <c r="AH456" s="501" t="e">
        <f t="shared" si="43"/>
        <v>#DIV/0!</v>
      </c>
      <c r="AV456" s="501" t="e">
        <f t="shared" si="44"/>
        <v>#DIV/0!</v>
      </c>
      <c r="AY456" s="501" t="e">
        <f t="shared" si="45"/>
        <v>#DIV/0!</v>
      </c>
      <c r="BM456" s="501" t="e">
        <f t="shared" si="46"/>
        <v>#DIV/0!</v>
      </c>
      <c r="BP456" s="501" t="e">
        <f t="shared" si="47"/>
        <v>#DIV/0!</v>
      </c>
    </row>
    <row r="457" spans="31:68" ht="15" customHeight="1" x14ac:dyDescent="0.25">
      <c r="AE457" s="501" t="e">
        <f t="shared" si="42"/>
        <v>#DIV/0!</v>
      </c>
      <c r="AH457" s="501" t="e">
        <f t="shared" si="43"/>
        <v>#DIV/0!</v>
      </c>
      <c r="AV457" s="501" t="e">
        <f t="shared" si="44"/>
        <v>#DIV/0!</v>
      </c>
      <c r="AY457" s="501" t="e">
        <f t="shared" si="45"/>
        <v>#DIV/0!</v>
      </c>
      <c r="BM457" s="501" t="e">
        <f t="shared" si="46"/>
        <v>#DIV/0!</v>
      </c>
      <c r="BP457" s="501" t="e">
        <f t="shared" si="47"/>
        <v>#DIV/0!</v>
      </c>
    </row>
    <row r="458" spans="31:68" ht="15" customHeight="1" x14ac:dyDescent="0.25">
      <c r="AE458" s="501" t="e">
        <f t="shared" si="42"/>
        <v>#DIV/0!</v>
      </c>
      <c r="AH458" s="501" t="e">
        <f t="shared" si="43"/>
        <v>#DIV/0!</v>
      </c>
      <c r="AV458" s="501" t="e">
        <f t="shared" si="44"/>
        <v>#DIV/0!</v>
      </c>
      <c r="AY458" s="501" t="e">
        <f t="shared" si="45"/>
        <v>#DIV/0!</v>
      </c>
      <c r="BM458" s="501" t="e">
        <f t="shared" si="46"/>
        <v>#DIV/0!</v>
      </c>
      <c r="BP458" s="501" t="e">
        <f t="shared" si="47"/>
        <v>#DIV/0!</v>
      </c>
    </row>
    <row r="459" spans="31:68" ht="15" customHeight="1" x14ac:dyDescent="0.25">
      <c r="AE459" s="501" t="e">
        <f t="shared" si="42"/>
        <v>#DIV/0!</v>
      </c>
      <c r="AH459" s="501" t="e">
        <f t="shared" si="43"/>
        <v>#DIV/0!</v>
      </c>
      <c r="AV459" s="501" t="e">
        <f t="shared" si="44"/>
        <v>#DIV/0!</v>
      </c>
      <c r="AY459" s="501" t="e">
        <f t="shared" si="45"/>
        <v>#DIV/0!</v>
      </c>
      <c r="BM459" s="501" t="e">
        <f t="shared" si="46"/>
        <v>#DIV/0!</v>
      </c>
      <c r="BP459" s="501" t="e">
        <f t="shared" si="47"/>
        <v>#DIV/0!</v>
      </c>
    </row>
    <row r="460" spans="31:68" ht="15" customHeight="1" x14ac:dyDescent="0.25">
      <c r="AE460" s="501" t="e">
        <f t="shared" si="42"/>
        <v>#DIV/0!</v>
      </c>
      <c r="AH460" s="501" t="e">
        <f t="shared" si="43"/>
        <v>#DIV/0!</v>
      </c>
      <c r="AV460" s="501" t="e">
        <f t="shared" si="44"/>
        <v>#DIV/0!</v>
      </c>
      <c r="AY460" s="501" t="e">
        <f t="shared" si="45"/>
        <v>#DIV/0!</v>
      </c>
      <c r="BM460" s="501" t="e">
        <f t="shared" si="46"/>
        <v>#DIV/0!</v>
      </c>
      <c r="BP460" s="501" t="e">
        <f t="shared" si="47"/>
        <v>#DIV/0!</v>
      </c>
    </row>
    <row r="461" spans="31:68" ht="15" customHeight="1" x14ac:dyDescent="0.25">
      <c r="AE461" s="501" t="e">
        <f t="shared" si="42"/>
        <v>#DIV/0!</v>
      </c>
      <c r="AH461" s="501" t="e">
        <f t="shared" si="43"/>
        <v>#DIV/0!</v>
      </c>
      <c r="AV461" s="501" t="e">
        <f t="shared" si="44"/>
        <v>#DIV/0!</v>
      </c>
      <c r="AY461" s="501" t="e">
        <f t="shared" si="45"/>
        <v>#DIV/0!</v>
      </c>
      <c r="BM461" s="501" t="e">
        <f t="shared" si="46"/>
        <v>#DIV/0!</v>
      </c>
      <c r="BP461" s="501" t="e">
        <f t="shared" si="47"/>
        <v>#DIV/0!</v>
      </c>
    </row>
    <row r="462" spans="31:68" ht="15" customHeight="1" x14ac:dyDescent="0.25">
      <c r="AE462" s="501" t="e">
        <f t="shared" si="42"/>
        <v>#DIV/0!</v>
      </c>
      <c r="AH462" s="501" t="e">
        <f t="shared" si="43"/>
        <v>#DIV/0!</v>
      </c>
      <c r="AV462" s="501" t="e">
        <f t="shared" si="44"/>
        <v>#DIV/0!</v>
      </c>
      <c r="AY462" s="501" t="e">
        <f t="shared" si="45"/>
        <v>#DIV/0!</v>
      </c>
      <c r="BM462" s="501" t="e">
        <f t="shared" si="46"/>
        <v>#DIV/0!</v>
      </c>
      <c r="BP462" s="501" t="e">
        <f t="shared" si="47"/>
        <v>#DIV/0!</v>
      </c>
    </row>
    <row r="463" spans="31:68" ht="15" customHeight="1" x14ac:dyDescent="0.25">
      <c r="AE463" s="501" t="e">
        <f t="shared" ref="AE463:AE526" si="48">IF(AE$10*AC463+AE$11&lt;(ROUNDUP(AD$10/100,0)*100+999),MAX(0,AE$10*AC463+AE$11),NA())</f>
        <v>#DIV/0!</v>
      </c>
      <c r="AH463" s="501" t="e">
        <f t="shared" ref="AH463:AH526" si="49">IF(AH$10*AF463+AH$11&lt;(ROUNDUP(AG$10/100,0)*100+999),MAX(0,AH$10*AF463+AH$11),NA())</f>
        <v>#DIV/0!</v>
      </c>
      <c r="AV463" s="501" t="e">
        <f t="shared" ref="AV463:AV526" si="50">IF(AV$10*AT463+AV$11&lt;(ROUNDUP(AU$10/100,0)*100+999),MAX(0,AV$10*AT463+AV$11),NA())</f>
        <v>#DIV/0!</v>
      </c>
      <c r="AY463" s="501" t="e">
        <f t="shared" ref="AY463:AY526" si="51">IF(AY$10*AW463+AY$11&lt;(ROUNDUP(AX$10/100,0)*100+999),MAX(0,AY$10*AW463+AY$11),NA())</f>
        <v>#DIV/0!</v>
      </c>
      <c r="BM463" s="501" t="e">
        <f t="shared" ref="BM463:BM526" si="52">IF(BM$10*BK463+BM$11&lt;(ROUNDUP(BL$10/100,0)*100+999),MAX(0,BM$10*BK463+BM$11),NA())</f>
        <v>#DIV/0!</v>
      </c>
      <c r="BP463" s="501" t="e">
        <f t="shared" ref="BP463:BP526" si="53">IF(BP$10*BN463+BP$11&lt;(ROUNDUP(BO$10/100,0)*100+999),MAX(0,BP$10*BN463+BP$11),NA())</f>
        <v>#DIV/0!</v>
      </c>
    </row>
    <row r="464" spans="31:68" ht="15" customHeight="1" x14ac:dyDescent="0.25">
      <c r="AE464" s="501" t="e">
        <f t="shared" si="48"/>
        <v>#DIV/0!</v>
      </c>
      <c r="AH464" s="501" t="e">
        <f t="shared" si="49"/>
        <v>#DIV/0!</v>
      </c>
      <c r="AV464" s="501" t="e">
        <f t="shared" si="50"/>
        <v>#DIV/0!</v>
      </c>
      <c r="AY464" s="501" t="e">
        <f t="shared" si="51"/>
        <v>#DIV/0!</v>
      </c>
      <c r="BM464" s="501" t="e">
        <f t="shared" si="52"/>
        <v>#DIV/0!</v>
      </c>
      <c r="BP464" s="501" t="e">
        <f t="shared" si="53"/>
        <v>#DIV/0!</v>
      </c>
    </row>
    <row r="465" spans="31:68" ht="15" customHeight="1" x14ac:dyDescent="0.25">
      <c r="AE465" s="501" t="e">
        <f t="shared" si="48"/>
        <v>#DIV/0!</v>
      </c>
      <c r="AH465" s="501" t="e">
        <f t="shared" si="49"/>
        <v>#DIV/0!</v>
      </c>
      <c r="AV465" s="501" t="e">
        <f t="shared" si="50"/>
        <v>#DIV/0!</v>
      </c>
      <c r="AY465" s="501" t="e">
        <f t="shared" si="51"/>
        <v>#DIV/0!</v>
      </c>
      <c r="BM465" s="501" t="e">
        <f t="shared" si="52"/>
        <v>#DIV/0!</v>
      </c>
      <c r="BP465" s="501" t="e">
        <f t="shared" si="53"/>
        <v>#DIV/0!</v>
      </c>
    </row>
    <row r="466" spans="31:68" ht="15" customHeight="1" x14ac:dyDescent="0.25">
      <c r="AE466" s="501" t="e">
        <f t="shared" si="48"/>
        <v>#DIV/0!</v>
      </c>
      <c r="AH466" s="501" t="e">
        <f t="shared" si="49"/>
        <v>#DIV/0!</v>
      </c>
      <c r="AV466" s="501" t="e">
        <f t="shared" si="50"/>
        <v>#DIV/0!</v>
      </c>
      <c r="AY466" s="501" t="e">
        <f t="shared" si="51"/>
        <v>#DIV/0!</v>
      </c>
      <c r="BM466" s="501" t="e">
        <f t="shared" si="52"/>
        <v>#DIV/0!</v>
      </c>
      <c r="BP466" s="501" t="e">
        <f t="shared" si="53"/>
        <v>#DIV/0!</v>
      </c>
    </row>
    <row r="467" spans="31:68" ht="15" customHeight="1" x14ac:dyDescent="0.25">
      <c r="AE467" s="501" t="e">
        <f t="shared" si="48"/>
        <v>#DIV/0!</v>
      </c>
      <c r="AH467" s="501" t="e">
        <f t="shared" si="49"/>
        <v>#DIV/0!</v>
      </c>
      <c r="AV467" s="501" t="e">
        <f t="shared" si="50"/>
        <v>#DIV/0!</v>
      </c>
      <c r="AY467" s="501" t="e">
        <f t="shared" si="51"/>
        <v>#DIV/0!</v>
      </c>
      <c r="BM467" s="501" t="e">
        <f t="shared" si="52"/>
        <v>#DIV/0!</v>
      </c>
      <c r="BP467" s="501" t="e">
        <f t="shared" si="53"/>
        <v>#DIV/0!</v>
      </c>
    </row>
    <row r="468" spans="31:68" ht="15" customHeight="1" x14ac:dyDescent="0.25">
      <c r="AE468" s="501" t="e">
        <f t="shared" si="48"/>
        <v>#DIV/0!</v>
      </c>
      <c r="AH468" s="501" t="e">
        <f t="shared" si="49"/>
        <v>#DIV/0!</v>
      </c>
      <c r="AV468" s="501" t="e">
        <f t="shared" si="50"/>
        <v>#DIV/0!</v>
      </c>
      <c r="AY468" s="501" t="e">
        <f t="shared" si="51"/>
        <v>#DIV/0!</v>
      </c>
      <c r="BM468" s="501" t="e">
        <f t="shared" si="52"/>
        <v>#DIV/0!</v>
      </c>
      <c r="BP468" s="501" t="e">
        <f t="shared" si="53"/>
        <v>#DIV/0!</v>
      </c>
    </row>
    <row r="469" spans="31:68" ht="15" customHeight="1" x14ac:dyDescent="0.25">
      <c r="AE469" s="501" t="e">
        <f t="shared" si="48"/>
        <v>#DIV/0!</v>
      </c>
      <c r="AH469" s="501" t="e">
        <f t="shared" si="49"/>
        <v>#DIV/0!</v>
      </c>
      <c r="AV469" s="501" t="e">
        <f t="shared" si="50"/>
        <v>#DIV/0!</v>
      </c>
      <c r="AY469" s="501" t="e">
        <f t="shared" si="51"/>
        <v>#DIV/0!</v>
      </c>
      <c r="BM469" s="501" t="e">
        <f t="shared" si="52"/>
        <v>#DIV/0!</v>
      </c>
      <c r="BP469" s="501" t="e">
        <f t="shared" si="53"/>
        <v>#DIV/0!</v>
      </c>
    </row>
    <row r="470" spans="31:68" ht="15" customHeight="1" x14ac:dyDescent="0.25">
      <c r="AE470" s="501" t="e">
        <f t="shared" si="48"/>
        <v>#DIV/0!</v>
      </c>
      <c r="AH470" s="501" t="e">
        <f t="shared" si="49"/>
        <v>#DIV/0!</v>
      </c>
      <c r="AV470" s="501" t="e">
        <f t="shared" si="50"/>
        <v>#DIV/0!</v>
      </c>
      <c r="AY470" s="501" t="e">
        <f t="shared" si="51"/>
        <v>#DIV/0!</v>
      </c>
      <c r="BM470" s="501" t="e">
        <f t="shared" si="52"/>
        <v>#DIV/0!</v>
      </c>
      <c r="BP470" s="501" t="e">
        <f t="shared" si="53"/>
        <v>#DIV/0!</v>
      </c>
    </row>
    <row r="471" spans="31:68" ht="15" customHeight="1" x14ac:dyDescent="0.25">
      <c r="AE471" s="501" t="e">
        <f t="shared" si="48"/>
        <v>#DIV/0!</v>
      </c>
      <c r="AH471" s="501" t="e">
        <f t="shared" si="49"/>
        <v>#DIV/0!</v>
      </c>
      <c r="AV471" s="501" t="e">
        <f t="shared" si="50"/>
        <v>#DIV/0!</v>
      </c>
      <c r="AY471" s="501" t="e">
        <f t="shared" si="51"/>
        <v>#DIV/0!</v>
      </c>
      <c r="BM471" s="501" t="e">
        <f t="shared" si="52"/>
        <v>#DIV/0!</v>
      </c>
      <c r="BP471" s="501" t="e">
        <f t="shared" si="53"/>
        <v>#DIV/0!</v>
      </c>
    </row>
    <row r="472" spans="31:68" ht="15" customHeight="1" x14ac:dyDescent="0.25">
      <c r="AE472" s="501" t="e">
        <f t="shared" si="48"/>
        <v>#DIV/0!</v>
      </c>
      <c r="AH472" s="501" t="e">
        <f t="shared" si="49"/>
        <v>#DIV/0!</v>
      </c>
      <c r="AV472" s="501" t="e">
        <f t="shared" si="50"/>
        <v>#DIV/0!</v>
      </c>
      <c r="AY472" s="501" t="e">
        <f t="shared" si="51"/>
        <v>#DIV/0!</v>
      </c>
      <c r="BM472" s="501" t="e">
        <f t="shared" si="52"/>
        <v>#DIV/0!</v>
      </c>
      <c r="BP472" s="501" t="e">
        <f t="shared" si="53"/>
        <v>#DIV/0!</v>
      </c>
    </row>
    <row r="473" spans="31:68" ht="15" customHeight="1" x14ac:dyDescent="0.25">
      <c r="AE473" s="501" t="e">
        <f t="shared" si="48"/>
        <v>#DIV/0!</v>
      </c>
      <c r="AH473" s="501" t="e">
        <f t="shared" si="49"/>
        <v>#DIV/0!</v>
      </c>
      <c r="AV473" s="501" t="e">
        <f t="shared" si="50"/>
        <v>#DIV/0!</v>
      </c>
      <c r="AY473" s="501" t="e">
        <f t="shared" si="51"/>
        <v>#DIV/0!</v>
      </c>
      <c r="BM473" s="501" t="e">
        <f t="shared" si="52"/>
        <v>#DIV/0!</v>
      </c>
      <c r="BP473" s="501" t="e">
        <f t="shared" si="53"/>
        <v>#DIV/0!</v>
      </c>
    </row>
    <row r="474" spans="31:68" ht="15" customHeight="1" x14ac:dyDescent="0.25">
      <c r="AE474" s="501" t="e">
        <f t="shared" si="48"/>
        <v>#DIV/0!</v>
      </c>
      <c r="AH474" s="501" t="e">
        <f t="shared" si="49"/>
        <v>#DIV/0!</v>
      </c>
      <c r="AV474" s="501" t="e">
        <f t="shared" si="50"/>
        <v>#DIV/0!</v>
      </c>
      <c r="AY474" s="501" t="e">
        <f t="shared" si="51"/>
        <v>#DIV/0!</v>
      </c>
      <c r="BM474" s="501" t="e">
        <f t="shared" si="52"/>
        <v>#DIV/0!</v>
      </c>
      <c r="BP474" s="501" t="e">
        <f t="shared" si="53"/>
        <v>#DIV/0!</v>
      </c>
    </row>
    <row r="475" spans="31:68" ht="15" customHeight="1" x14ac:dyDescent="0.25">
      <c r="AE475" s="501" t="e">
        <f t="shared" si="48"/>
        <v>#DIV/0!</v>
      </c>
      <c r="AH475" s="501" t="e">
        <f t="shared" si="49"/>
        <v>#DIV/0!</v>
      </c>
      <c r="AV475" s="501" t="e">
        <f t="shared" si="50"/>
        <v>#DIV/0!</v>
      </c>
      <c r="AY475" s="501" t="e">
        <f t="shared" si="51"/>
        <v>#DIV/0!</v>
      </c>
      <c r="BM475" s="501" t="e">
        <f t="shared" si="52"/>
        <v>#DIV/0!</v>
      </c>
      <c r="BP475" s="501" t="e">
        <f t="shared" si="53"/>
        <v>#DIV/0!</v>
      </c>
    </row>
    <row r="476" spans="31:68" ht="15" customHeight="1" x14ac:dyDescent="0.25">
      <c r="AE476" s="501" t="e">
        <f t="shared" si="48"/>
        <v>#DIV/0!</v>
      </c>
      <c r="AH476" s="501" t="e">
        <f t="shared" si="49"/>
        <v>#DIV/0!</v>
      </c>
      <c r="AV476" s="501" t="e">
        <f t="shared" si="50"/>
        <v>#DIV/0!</v>
      </c>
      <c r="AY476" s="501" t="e">
        <f t="shared" si="51"/>
        <v>#DIV/0!</v>
      </c>
      <c r="BM476" s="501" t="e">
        <f t="shared" si="52"/>
        <v>#DIV/0!</v>
      </c>
      <c r="BP476" s="501" t="e">
        <f t="shared" si="53"/>
        <v>#DIV/0!</v>
      </c>
    </row>
    <row r="477" spans="31:68" ht="15" customHeight="1" x14ac:dyDescent="0.25">
      <c r="AE477" s="501" t="e">
        <f t="shared" si="48"/>
        <v>#DIV/0!</v>
      </c>
      <c r="AH477" s="501" t="e">
        <f t="shared" si="49"/>
        <v>#DIV/0!</v>
      </c>
      <c r="AV477" s="501" t="e">
        <f t="shared" si="50"/>
        <v>#DIV/0!</v>
      </c>
      <c r="AY477" s="501" t="e">
        <f t="shared" si="51"/>
        <v>#DIV/0!</v>
      </c>
      <c r="BM477" s="501" t="e">
        <f t="shared" si="52"/>
        <v>#DIV/0!</v>
      </c>
      <c r="BP477" s="501" t="e">
        <f t="shared" si="53"/>
        <v>#DIV/0!</v>
      </c>
    </row>
    <row r="478" spans="31:68" ht="15" customHeight="1" x14ac:dyDescent="0.25">
      <c r="AE478" s="501" t="e">
        <f t="shared" si="48"/>
        <v>#DIV/0!</v>
      </c>
      <c r="AH478" s="501" t="e">
        <f t="shared" si="49"/>
        <v>#DIV/0!</v>
      </c>
      <c r="AV478" s="501" t="e">
        <f t="shared" si="50"/>
        <v>#DIV/0!</v>
      </c>
      <c r="AY478" s="501" t="e">
        <f t="shared" si="51"/>
        <v>#DIV/0!</v>
      </c>
      <c r="BM478" s="501" t="e">
        <f t="shared" si="52"/>
        <v>#DIV/0!</v>
      </c>
      <c r="BP478" s="501" t="e">
        <f t="shared" si="53"/>
        <v>#DIV/0!</v>
      </c>
    </row>
    <row r="479" spans="31:68" ht="15" customHeight="1" x14ac:dyDescent="0.25">
      <c r="AE479" s="501" t="e">
        <f t="shared" si="48"/>
        <v>#DIV/0!</v>
      </c>
      <c r="AH479" s="501" t="e">
        <f t="shared" si="49"/>
        <v>#DIV/0!</v>
      </c>
      <c r="AV479" s="501" t="e">
        <f t="shared" si="50"/>
        <v>#DIV/0!</v>
      </c>
      <c r="AY479" s="501" t="e">
        <f t="shared" si="51"/>
        <v>#DIV/0!</v>
      </c>
      <c r="BM479" s="501" t="e">
        <f t="shared" si="52"/>
        <v>#DIV/0!</v>
      </c>
      <c r="BP479" s="501" t="e">
        <f t="shared" si="53"/>
        <v>#DIV/0!</v>
      </c>
    </row>
    <row r="480" spans="31:68" ht="15" customHeight="1" x14ac:dyDescent="0.25">
      <c r="AE480" s="501" t="e">
        <f t="shared" si="48"/>
        <v>#DIV/0!</v>
      </c>
      <c r="AH480" s="501" t="e">
        <f t="shared" si="49"/>
        <v>#DIV/0!</v>
      </c>
      <c r="AV480" s="501" t="e">
        <f t="shared" si="50"/>
        <v>#DIV/0!</v>
      </c>
      <c r="AY480" s="501" t="e">
        <f t="shared" si="51"/>
        <v>#DIV/0!</v>
      </c>
      <c r="BM480" s="501" t="e">
        <f t="shared" si="52"/>
        <v>#DIV/0!</v>
      </c>
      <c r="BP480" s="501" t="e">
        <f t="shared" si="53"/>
        <v>#DIV/0!</v>
      </c>
    </row>
    <row r="481" spans="31:68" ht="15" customHeight="1" x14ac:dyDescent="0.25">
      <c r="AE481" s="501" t="e">
        <f t="shared" si="48"/>
        <v>#DIV/0!</v>
      </c>
      <c r="AH481" s="501" t="e">
        <f t="shared" si="49"/>
        <v>#DIV/0!</v>
      </c>
      <c r="AV481" s="501" t="e">
        <f t="shared" si="50"/>
        <v>#DIV/0!</v>
      </c>
      <c r="AY481" s="501" t="e">
        <f t="shared" si="51"/>
        <v>#DIV/0!</v>
      </c>
      <c r="BM481" s="501" t="e">
        <f t="shared" si="52"/>
        <v>#DIV/0!</v>
      </c>
      <c r="BP481" s="501" t="e">
        <f t="shared" si="53"/>
        <v>#DIV/0!</v>
      </c>
    </row>
    <row r="482" spans="31:68" ht="15" customHeight="1" x14ac:dyDescent="0.25">
      <c r="AE482" s="501" t="e">
        <f t="shared" si="48"/>
        <v>#DIV/0!</v>
      </c>
      <c r="AH482" s="501" t="e">
        <f t="shared" si="49"/>
        <v>#DIV/0!</v>
      </c>
      <c r="AV482" s="501" t="e">
        <f t="shared" si="50"/>
        <v>#DIV/0!</v>
      </c>
      <c r="AY482" s="501" t="e">
        <f t="shared" si="51"/>
        <v>#DIV/0!</v>
      </c>
      <c r="BM482" s="501" t="e">
        <f t="shared" si="52"/>
        <v>#DIV/0!</v>
      </c>
      <c r="BP482" s="501" t="e">
        <f t="shared" si="53"/>
        <v>#DIV/0!</v>
      </c>
    </row>
    <row r="483" spans="31:68" ht="15" customHeight="1" x14ac:dyDescent="0.25">
      <c r="AE483" s="501" t="e">
        <f t="shared" si="48"/>
        <v>#DIV/0!</v>
      </c>
      <c r="AH483" s="501" t="e">
        <f t="shared" si="49"/>
        <v>#DIV/0!</v>
      </c>
      <c r="AV483" s="501" t="e">
        <f t="shared" si="50"/>
        <v>#DIV/0!</v>
      </c>
      <c r="AY483" s="501" t="e">
        <f t="shared" si="51"/>
        <v>#DIV/0!</v>
      </c>
      <c r="BM483" s="501" t="e">
        <f t="shared" si="52"/>
        <v>#DIV/0!</v>
      </c>
      <c r="BP483" s="501" t="e">
        <f t="shared" si="53"/>
        <v>#DIV/0!</v>
      </c>
    </row>
    <row r="484" spans="31:68" ht="15" customHeight="1" x14ac:dyDescent="0.25">
      <c r="AE484" s="501" t="e">
        <f t="shared" si="48"/>
        <v>#DIV/0!</v>
      </c>
      <c r="AH484" s="501" t="e">
        <f t="shared" si="49"/>
        <v>#DIV/0!</v>
      </c>
      <c r="AV484" s="501" t="e">
        <f t="shared" si="50"/>
        <v>#DIV/0!</v>
      </c>
      <c r="AY484" s="501" t="e">
        <f t="shared" si="51"/>
        <v>#DIV/0!</v>
      </c>
      <c r="BM484" s="501" t="e">
        <f t="shared" si="52"/>
        <v>#DIV/0!</v>
      </c>
      <c r="BP484" s="501" t="e">
        <f t="shared" si="53"/>
        <v>#DIV/0!</v>
      </c>
    </row>
    <row r="485" spans="31:68" ht="15" customHeight="1" x14ac:dyDescent="0.25">
      <c r="AE485" s="501" t="e">
        <f t="shared" si="48"/>
        <v>#DIV/0!</v>
      </c>
      <c r="AH485" s="501" t="e">
        <f t="shared" si="49"/>
        <v>#DIV/0!</v>
      </c>
      <c r="AV485" s="501" t="e">
        <f t="shared" si="50"/>
        <v>#DIV/0!</v>
      </c>
      <c r="AY485" s="501" t="e">
        <f t="shared" si="51"/>
        <v>#DIV/0!</v>
      </c>
      <c r="BM485" s="501" t="e">
        <f t="shared" si="52"/>
        <v>#DIV/0!</v>
      </c>
      <c r="BP485" s="501" t="e">
        <f t="shared" si="53"/>
        <v>#DIV/0!</v>
      </c>
    </row>
    <row r="486" spans="31:68" ht="15" customHeight="1" x14ac:dyDescent="0.25">
      <c r="AE486" s="501" t="e">
        <f t="shared" si="48"/>
        <v>#DIV/0!</v>
      </c>
      <c r="AH486" s="501" t="e">
        <f t="shared" si="49"/>
        <v>#DIV/0!</v>
      </c>
      <c r="AV486" s="501" t="e">
        <f t="shared" si="50"/>
        <v>#DIV/0!</v>
      </c>
      <c r="AY486" s="501" t="e">
        <f t="shared" si="51"/>
        <v>#DIV/0!</v>
      </c>
      <c r="BM486" s="501" t="e">
        <f t="shared" si="52"/>
        <v>#DIV/0!</v>
      </c>
      <c r="BP486" s="501" t="e">
        <f t="shared" si="53"/>
        <v>#DIV/0!</v>
      </c>
    </row>
    <row r="487" spans="31:68" ht="15" customHeight="1" x14ac:dyDescent="0.25">
      <c r="AE487" s="501" t="e">
        <f t="shared" si="48"/>
        <v>#DIV/0!</v>
      </c>
      <c r="AH487" s="501" t="e">
        <f t="shared" si="49"/>
        <v>#DIV/0!</v>
      </c>
      <c r="AV487" s="501" t="e">
        <f t="shared" si="50"/>
        <v>#DIV/0!</v>
      </c>
      <c r="AY487" s="501" t="e">
        <f t="shared" si="51"/>
        <v>#DIV/0!</v>
      </c>
      <c r="BM487" s="501" t="e">
        <f t="shared" si="52"/>
        <v>#DIV/0!</v>
      </c>
      <c r="BP487" s="501" t="e">
        <f t="shared" si="53"/>
        <v>#DIV/0!</v>
      </c>
    </row>
    <row r="488" spans="31:68" ht="15" customHeight="1" x14ac:dyDescent="0.25">
      <c r="AE488" s="501" t="e">
        <f t="shared" si="48"/>
        <v>#DIV/0!</v>
      </c>
      <c r="AH488" s="501" t="e">
        <f t="shared" si="49"/>
        <v>#DIV/0!</v>
      </c>
      <c r="AV488" s="501" t="e">
        <f t="shared" si="50"/>
        <v>#DIV/0!</v>
      </c>
      <c r="AY488" s="501" t="e">
        <f t="shared" si="51"/>
        <v>#DIV/0!</v>
      </c>
      <c r="BM488" s="501" t="e">
        <f t="shared" si="52"/>
        <v>#DIV/0!</v>
      </c>
      <c r="BP488" s="501" t="e">
        <f t="shared" si="53"/>
        <v>#DIV/0!</v>
      </c>
    </row>
    <row r="489" spans="31:68" ht="15" customHeight="1" x14ac:dyDescent="0.25">
      <c r="AE489" s="501" t="e">
        <f t="shared" si="48"/>
        <v>#DIV/0!</v>
      </c>
      <c r="AH489" s="501" t="e">
        <f t="shared" si="49"/>
        <v>#DIV/0!</v>
      </c>
      <c r="AV489" s="501" t="e">
        <f t="shared" si="50"/>
        <v>#DIV/0!</v>
      </c>
      <c r="AY489" s="501" t="e">
        <f t="shared" si="51"/>
        <v>#DIV/0!</v>
      </c>
      <c r="BM489" s="501" t="e">
        <f t="shared" si="52"/>
        <v>#DIV/0!</v>
      </c>
      <c r="BP489" s="501" t="e">
        <f t="shared" si="53"/>
        <v>#DIV/0!</v>
      </c>
    </row>
    <row r="490" spans="31:68" ht="15" customHeight="1" x14ac:dyDescent="0.25">
      <c r="AE490" s="501" t="e">
        <f t="shared" si="48"/>
        <v>#DIV/0!</v>
      </c>
      <c r="AH490" s="501" t="e">
        <f t="shared" si="49"/>
        <v>#DIV/0!</v>
      </c>
      <c r="AV490" s="501" t="e">
        <f t="shared" si="50"/>
        <v>#DIV/0!</v>
      </c>
      <c r="AY490" s="501" t="e">
        <f t="shared" si="51"/>
        <v>#DIV/0!</v>
      </c>
      <c r="BM490" s="501" t="e">
        <f t="shared" si="52"/>
        <v>#DIV/0!</v>
      </c>
      <c r="BP490" s="501" t="e">
        <f t="shared" si="53"/>
        <v>#DIV/0!</v>
      </c>
    </row>
    <row r="491" spans="31:68" ht="15" customHeight="1" x14ac:dyDescent="0.25">
      <c r="AE491" s="501" t="e">
        <f t="shared" si="48"/>
        <v>#DIV/0!</v>
      </c>
      <c r="AH491" s="501" t="e">
        <f t="shared" si="49"/>
        <v>#DIV/0!</v>
      </c>
      <c r="AV491" s="501" t="e">
        <f t="shared" si="50"/>
        <v>#DIV/0!</v>
      </c>
      <c r="AY491" s="501" t="e">
        <f t="shared" si="51"/>
        <v>#DIV/0!</v>
      </c>
      <c r="BM491" s="501" t="e">
        <f t="shared" si="52"/>
        <v>#DIV/0!</v>
      </c>
      <c r="BP491" s="501" t="e">
        <f t="shared" si="53"/>
        <v>#DIV/0!</v>
      </c>
    </row>
    <row r="492" spans="31:68" ht="15" customHeight="1" x14ac:dyDescent="0.25">
      <c r="AE492" s="501" t="e">
        <f t="shared" si="48"/>
        <v>#DIV/0!</v>
      </c>
      <c r="AH492" s="501" t="e">
        <f t="shared" si="49"/>
        <v>#DIV/0!</v>
      </c>
      <c r="AV492" s="501" t="e">
        <f t="shared" si="50"/>
        <v>#DIV/0!</v>
      </c>
      <c r="AY492" s="501" t="e">
        <f t="shared" si="51"/>
        <v>#DIV/0!</v>
      </c>
      <c r="BM492" s="501" t="e">
        <f t="shared" si="52"/>
        <v>#DIV/0!</v>
      </c>
      <c r="BP492" s="501" t="e">
        <f t="shared" si="53"/>
        <v>#DIV/0!</v>
      </c>
    </row>
    <row r="493" spans="31:68" ht="15" customHeight="1" x14ac:dyDescent="0.25">
      <c r="AE493" s="501" t="e">
        <f t="shared" si="48"/>
        <v>#DIV/0!</v>
      </c>
      <c r="AH493" s="501" t="e">
        <f t="shared" si="49"/>
        <v>#DIV/0!</v>
      </c>
      <c r="AV493" s="501" t="e">
        <f t="shared" si="50"/>
        <v>#DIV/0!</v>
      </c>
      <c r="AY493" s="501" t="e">
        <f t="shared" si="51"/>
        <v>#DIV/0!</v>
      </c>
      <c r="BM493" s="501" t="e">
        <f t="shared" si="52"/>
        <v>#DIV/0!</v>
      </c>
      <c r="BP493" s="501" t="e">
        <f t="shared" si="53"/>
        <v>#DIV/0!</v>
      </c>
    </row>
    <row r="494" spans="31:68" ht="15" customHeight="1" x14ac:dyDescent="0.25">
      <c r="AE494" s="501" t="e">
        <f t="shared" si="48"/>
        <v>#DIV/0!</v>
      </c>
      <c r="AH494" s="501" t="e">
        <f t="shared" si="49"/>
        <v>#DIV/0!</v>
      </c>
      <c r="AV494" s="501" t="e">
        <f t="shared" si="50"/>
        <v>#DIV/0!</v>
      </c>
      <c r="AY494" s="501" t="e">
        <f t="shared" si="51"/>
        <v>#DIV/0!</v>
      </c>
      <c r="BM494" s="501" t="e">
        <f t="shared" si="52"/>
        <v>#DIV/0!</v>
      </c>
      <c r="BP494" s="501" t="e">
        <f t="shared" si="53"/>
        <v>#DIV/0!</v>
      </c>
    </row>
    <row r="495" spans="31:68" ht="15" customHeight="1" x14ac:dyDescent="0.25">
      <c r="AE495" s="501" t="e">
        <f t="shared" si="48"/>
        <v>#DIV/0!</v>
      </c>
      <c r="AH495" s="501" t="e">
        <f t="shared" si="49"/>
        <v>#DIV/0!</v>
      </c>
      <c r="AV495" s="501" t="e">
        <f t="shared" si="50"/>
        <v>#DIV/0!</v>
      </c>
      <c r="AY495" s="501" t="e">
        <f t="shared" si="51"/>
        <v>#DIV/0!</v>
      </c>
      <c r="BM495" s="501" t="e">
        <f t="shared" si="52"/>
        <v>#DIV/0!</v>
      </c>
      <c r="BP495" s="501" t="e">
        <f t="shared" si="53"/>
        <v>#DIV/0!</v>
      </c>
    </row>
    <row r="496" spans="31:68" ht="15" customHeight="1" x14ac:dyDescent="0.25">
      <c r="AE496" s="501" t="e">
        <f t="shared" si="48"/>
        <v>#DIV/0!</v>
      </c>
      <c r="AH496" s="501" t="e">
        <f t="shared" si="49"/>
        <v>#DIV/0!</v>
      </c>
      <c r="AV496" s="501" t="e">
        <f t="shared" si="50"/>
        <v>#DIV/0!</v>
      </c>
      <c r="AY496" s="501" t="e">
        <f t="shared" si="51"/>
        <v>#DIV/0!</v>
      </c>
      <c r="BM496" s="501" t="e">
        <f t="shared" si="52"/>
        <v>#DIV/0!</v>
      </c>
      <c r="BP496" s="501" t="e">
        <f t="shared" si="53"/>
        <v>#DIV/0!</v>
      </c>
    </row>
    <row r="497" spans="31:68" ht="15" customHeight="1" x14ac:dyDescent="0.25">
      <c r="AE497" s="501" t="e">
        <f t="shared" si="48"/>
        <v>#DIV/0!</v>
      </c>
      <c r="AH497" s="501" t="e">
        <f t="shared" si="49"/>
        <v>#DIV/0!</v>
      </c>
      <c r="AV497" s="501" t="e">
        <f t="shared" si="50"/>
        <v>#DIV/0!</v>
      </c>
      <c r="AY497" s="501" t="e">
        <f t="shared" si="51"/>
        <v>#DIV/0!</v>
      </c>
      <c r="BM497" s="501" t="e">
        <f t="shared" si="52"/>
        <v>#DIV/0!</v>
      </c>
      <c r="BP497" s="501" t="e">
        <f t="shared" si="53"/>
        <v>#DIV/0!</v>
      </c>
    </row>
    <row r="498" spans="31:68" ht="15" customHeight="1" x14ac:dyDescent="0.25">
      <c r="AE498" s="501" t="e">
        <f t="shared" si="48"/>
        <v>#DIV/0!</v>
      </c>
      <c r="AH498" s="501" t="e">
        <f t="shared" si="49"/>
        <v>#DIV/0!</v>
      </c>
      <c r="AV498" s="501" t="e">
        <f t="shared" si="50"/>
        <v>#DIV/0!</v>
      </c>
      <c r="AY498" s="501" t="e">
        <f t="shared" si="51"/>
        <v>#DIV/0!</v>
      </c>
      <c r="BM498" s="501" t="e">
        <f t="shared" si="52"/>
        <v>#DIV/0!</v>
      </c>
      <c r="BP498" s="501" t="e">
        <f t="shared" si="53"/>
        <v>#DIV/0!</v>
      </c>
    </row>
    <row r="499" spans="31:68" ht="15" customHeight="1" x14ac:dyDescent="0.25">
      <c r="AE499" s="501" t="e">
        <f t="shared" si="48"/>
        <v>#DIV/0!</v>
      </c>
      <c r="AH499" s="501" t="e">
        <f t="shared" si="49"/>
        <v>#DIV/0!</v>
      </c>
      <c r="AV499" s="501" t="e">
        <f t="shared" si="50"/>
        <v>#DIV/0!</v>
      </c>
      <c r="AY499" s="501" t="e">
        <f t="shared" si="51"/>
        <v>#DIV/0!</v>
      </c>
      <c r="BM499" s="501" t="e">
        <f t="shared" si="52"/>
        <v>#DIV/0!</v>
      </c>
      <c r="BP499" s="501" t="e">
        <f t="shared" si="53"/>
        <v>#DIV/0!</v>
      </c>
    </row>
    <row r="500" spans="31:68" ht="15" customHeight="1" x14ac:dyDescent="0.25">
      <c r="AE500" s="501" t="e">
        <f t="shared" si="48"/>
        <v>#DIV/0!</v>
      </c>
      <c r="AH500" s="501" t="e">
        <f t="shared" si="49"/>
        <v>#DIV/0!</v>
      </c>
      <c r="AV500" s="501" t="e">
        <f t="shared" si="50"/>
        <v>#DIV/0!</v>
      </c>
      <c r="AY500" s="501" t="e">
        <f t="shared" si="51"/>
        <v>#DIV/0!</v>
      </c>
      <c r="BM500" s="501" t="e">
        <f t="shared" si="52"/>
        <v>#DIV/0!</v>
      </c>
      <c r="BP500" s="501" t="e">
        <f t="shared" si="53"/>
        <v>#DIV/0!</v>
      </c>
    </row>
    <row r="501" spans="31:68" ht="15" customHeight="1" x14ac:dyDescent="0.25">
      <c r="AE501" s="501" t="e">
        <f t="shared" si="48"/>
        <v>#DIV/0!</v>
      </c>
      <c r="AH501" s="501" t="e">
        <f t="shared" si="49"/>
        <v>#DIV/0!</v>
      </c>
      <c r="AV501" s="501" t="e">
        <f t="shared" si="50"/>
        <v>#DIV/0!</v>
      </c>
      <c r="AY501" s="501" t="e">
        <f t="shared" si="51"/>
        <v>#DIV/0!</v>
      </c>
      <c r="BM501" s="501" t="e">
        <f t="shared" si="52"/>
        <v>#DIV/0!</v>
      </c>
      <c r="BP501" s="501" t="e">
        <f t="shared" si="53"/>
        <v>#DIV/0!</v>
      </c>
    </row>
    <row r="502" spans="31:68" ht="15" customHeight="1" x14ac:dyDescent="0.25">
      <c r="AE502" s="501" t="e">
        <f t="shared" si="48"/>
        <v>#DIV/0!</v>
      </c>
      <c r="AH502" s="501" t="e">
        <f t="shared" si="49"/>
        <v>#DIV/0!</v>
      </c>
      <c r="AV502" s="501" t="e">
        <f t="shared" si="50"/>
        <v>#DIV/0!</v>
      </c>
      <c r="AY502" s="501" t="e">
        <f t="shared" si="51"/>
        <v>#DIV/0!</v>
      </c>
      <c r="BM502" s="501" t="e">
        <f t="shared" si="52"/>
        <v>#DIV/0!</v>
      </c>
      <c r="BP502" s="501" t="e">
        <f t="shared" si="53"/>
        <v>#DIV/0!</v>
      </c>
    </row>
    <row r="503" spans="31:68" ht="15" customHeight="1" x14ac:dyDescent="0.25">
      <c r="AE503" s="501" t="e">
        <f t="shared" si="48"/>
        <v>#DIV/0!</v>
      </c>
      <c r="AH503" s="501" t="e">
        <f t="shared" si="49"/>
        <v>#DIV/0!</v>
      </c>
      <c r="AV503" s="501" t="e">
        <f t="shared" si="50"/>
        <v>#DIV/0!</v>
      </c>
      <c r="AY503" s="501" t="e">
        <f t="shared" si="51"/>
        <v>#DIV/0!</v>
      </c>
      <c r="BM503" s="501" t="e">
        <f t="shared" si="52"/>
        <v>#DIV/0!</v>
      </c>
      <c r="BP503" s="501" t="e">
        <f t="shared" si="53"/>
        <v>#DIV/0!</v>
      </c>
    </row>
    <row r="504" spans="31:68" ht="15" customHeight="1" x14ac:dyDescent="0.25">
      <c r="AE504" s="501" t="e">
        <f t="shared" si="48"/>
        <v>#DIV/0!</v>
      </c>
      <c r="AH504" s="501" t="e">
        <f t="shared" si="49"/>
        <v>#DIV/0!</v>
      </c>
      <c r="AV504" s="501" t="e">
        <f t="shared" si="50"/>
        <v>#DIV/0!</v>
      </c>
      <c r="AY504" s="501" t="e">
        <f t="shared" si="51"/>
        <v>#DIV/0!</v>
      </c>
      <c r="BM504" s="501" t="e">
        <f t="shared" si="52"/>
        <v>#DIV/0!</v>
      </c>
      <c r="BP504" s="501" t="e">
        <f t="shared" si="53"/>
        <v>#DIV/0!</v>
      </c>
    </row>
    <row r="505" spans="31:68" ht="15" customHeight="1" x14ac:dyDescent="0.25">
      <c r="AE505" s="501" t="e">
        <f t="shared" si="48"/>
        <v>#DIV/0!</v>
      </c>
      <c r="AH505" s="501" t="e">
        <f t="shared" si="49"/>
        <v>#DIV/0!</v>
      </c>
      <c r="AV505" s="501" t="e">
        <f t="shared" si="50"/>
        <v>#DIV/0!</v>
      </c>
      <c r="AY505" s="501" t="e">
        <f t="shared" si="51"/>
        <v>#DIV/0!</v>
      </c>
      <c r="BM505" s="501" t="e">
        <f t="shared" si="52"/>
        <v>#DIV/0!</v>
      </c>
      <c r="BP505" s="501" t="e">
        <f t="shared" si="53"/>
        <v>#DIV/0!</v>
      </c>
    </row>
    <row r="506" spans="31:68" ht="15" customHeight="1" x14ac:dyDescent="0.25">
      <c r="AE506" s="501" t="e">
        <f t="shared" si="48"/>
        <v>#DIV/0!</v>
      </c>
      <c r="AH506" s="501" t="e">
        <f t="shared" si="49"/>
        <v>#DIV/0!</v>
      </c>
      <c r="AV506" s="501" t="e">
        <f t="shared" si="50"/>
        <v>#DIV/0!</v>
      </c>
      <c r="AY506" s="501" t="e">
        <f t="shared" si="51"/>
        <v>#DIV/0!</v>
      </c>
      <c r="BM506" s="501" t="e">
        <f t="shared" si="52"/>
        <v>#DIV/0!</v>
      </c>
      <c r="BP506" s="501" t="e">
        <f t="shared" si="53"/>
        <v>#DIV/0!</v>
      </c>
    </row>
    <row r="507" spans="31:68" ht="15" customHeight="1" x14ac:dyDescent="0.25">
      <c r="AE507" s="501" t="e">
        <f t="shared" si="48"/>
        <v>#DIV/0!</v>
      </c>
      <c r="AH507" s="501" t="e">
        <f t="shared" si="49"/>
        <v>#DIV/0!</v>
      </c>
      <c r="AV507" s="501" t="e">
        <f t="shared" si="50"/>
        <v>#DIV/0!</v>
      </c>
      <c r="AY507" s="501" t="e">
        <f t="shared" si="51"/>
        <v>#DIV/0!</v>
      </c>
      <c r="BM507" s="501" t="e">
        <f t="shared" si="52"/>
        <v>#DIV/0!</v>
      </c>
      <c r="BP507" s="501" t="e">
        <f t="shared" si="53"/>
        <v>#DIV/0!</v>
      </c>
    </row>
    <row r="508" spans="31:68" ht="15" customHeight="1" x14ac:dyDescent="0.25">
      <c r="AE508" s="501" t="e">
        <f t="shared" si="48"/>
        <v>#DIV/0!</v>
      </c>
      <c r="AH508" s="501" t="e">
        <f t="shared" si="49"/>
        <v>#DIV/0!</v>
      </c>
      <c r="AV508" s="501" t="e">
        <f t="shared" si="50"/>
        <v>#DIV/0!</v>
      </c>
      <c r="AY508" s="501" t="e">
        <f t="shared" si="51"/>
        <v>#DIV/0!</v>
      </c>
      <c r="BM508" s="501" t="e">
        <f t="shared" si="52"/>
        <v>#DIV/0!</v>
      </c>
      <c r="BP508" s="501" t="e">
        <f t="shared" si="53"/>
        <v>#DIV/0!</v>
      </c>
    </row>
    <row r="509" spans="31:68" ht="15" customHeight="1" x14ac:dyDescent="0.25">
      <c r="AE509" s="501" t="e">
        <f t="shared" si="48"/>
        <v>#DIV/0!</v>
      </c>
      <c r="AH509" s="501" t="e">
        <f t="shared" si="49"/>
        <v>#DIV/0!</v>
      </c>
      <c r="AV509" s="501" t="e">
        <f t="shared" si="50"/>
        <v>#DIV/0!</v>
      </c>
      <c r="AY509" s="501" t="e">
        <f t="shared" si="51"/>
        <v>#DIV/0!</v>
      </c>
      <c r="BM509" s="501" t="e">
        <f t="shared" si="52"/>
        <v>#DIV/0!</v>
      </c>
      <c r="BP509" s="501" t="e">
        <f t="shared" si="53"/>
        <v>#DIV/0!</v>
      </c>
    </row>
    <row r="510" spans="31:68" ht="15" customHeight="1" x14ac:dyDescent="0.25">
      <c r="AE510" s="501" t="e">
        <f t="shared" si="48"/>
        <v>#DIV/0!</v>
      </c>
      <c r="AH510" s="501" t="e">
        <f t="shared" si="49"/>
        <v>#DIV/0!</v>
      </c>
      <c r="AV510" s="501" t="e">
        <f t="shared" si="50"/>
        <v>#DIV/0!</v>
      </c>
      <c r="AY510" s="501" t="e">
        <f t="shared" si="51"/>
        <v>#DIV/0!</v>
      </c>
      <c r="BM510" s="501" t="e">
        <f t="shared" si="52"/>
        <v>#DIV/0!</v>
      </c>
      <c r="BP510" s="501" t="e">
        <f t="shared" si="53"/>
        <v>#DIV/0!</v>
      </c>
    </row>
    <row r="511" spans="31:68" ht="15" customHeight="1" x14ac:dyDescent="0.25">
      <c r="AE511" s="501" t="e">
        <f t="shared" si="48"/>
        <v>#DIV/0!</v>
      </c>
      <c r="AH511" s="501" t="e">
        <f t="shared" si="49"/>
        <v>#DIV/0!</v>
      </c>
      <c r="AV511" s="501" t="e">
        <f t="shared" si="50"/>
        <v>#DIV/0!</v>
      </c>
      <c r="AY511" s="501" t="e">
        <f t="shared" si="51"/>
        <v>#DIV/0!</v>
      </c>
      <c r="BM511" s="501" t="e">
        <f t="shared" si="52"/>
        <v>#DIV/0!</v>
      </c>
      <c r="BP511" s="501" t="e">
        <f t="shared" si="53"/>
        <v>#DIV/0!</v>
      </c>
    </row>
    <row r="512" spans="31:68" ht="15" customHeight="1" x14ac:dyDescent="0.25">
      <c r="AE512" s="501" t="e">
        <f t="shared" si="48"/>
        <v>#DIV/0!</v>
      </c>
      <c r="AH512" s="501" t="e">
        <f t="shared" si="49"/>
        <v>#DIV/0!</v>
      </c>
      <c r="AV512" s="501" t="e">
        <f t="shared" si="50"/>
        <v>#DIV/0!</v>
      </c>
      <c r="AY512" s="501" t="e">
        <f t="shared" si="51"/>
        <v>#DIV/0!</v>
      </c>
      <c r="BM512" s="501" t="e">
        <f t="shared" si="52"/>
        <v>#DIV/0!</v>
      </c>
      <c r="BP512" s="501" t="e">
        <f t="shared" si="53"/>
        <v>#DIV/0!</v>
      </c>
    </row>
    <row r="513" spans="31:68" ht="15" customHeight="1" x14ac:dyDescent="0.25">
      <c r="AE513" s="501" t="e">
        <f t="shared" si="48"/>
        <v>#DIV/0!</v>
      </c>
      <c r="AH513" s="501" t="e">
        <f t="shared" si="49"/>
        <v>#DIV/0!</v>
      </c>
      <c r="AV513" s="501" t="e">
        <f t="shared" si="50"/>
        <v>#DIV/0!</v>
      </c>
      <c r="AY513" s="501" t="e">
        <f t="shared" si="51"/>
        <v>#DIV/0!</v>
      </c>
      <c r="BM513" s="501" t="e">
        <f t="shared" si="52"/>
        <v>#DIV/0!</v>
      </c>
      <c r="BP513" s="501" t="e">
        <f t="shared" si="53"/>
        <v>#DIV/0!</v>
      </c>
    </row>
    <row r="514" spans="31:68" ht="15" customHeight="1" x14ac:dyDescent="0.25">
      <c r="AE514" s="501" t="e">
        <f t="shared" si="48"/>
        <v>#DIV/0!</v>
      </c>
      <c r="AH514" s="501" t="e">
        <f t="shared" si="49"/>
        <v>#DIV/0!</v>
      </c>
      <c r="AV514" s="501" t="e">
        <f t="shared" si="50"/>
        <v>#DIV/0!</v>
      </c>
      <c r="AY514" s="501" t="e">
        <f t="shared" si="51"/>
        <v>#DIV/0!</v>
      </c>
      <c r="BM514" s="501" t="e">
        <f t="shared" si="52"/>
        <v>#DIV/0!</v>
      </c>
      <c r="BP514" s="501" t="e">
        <f t="shared" si="53"/>
        <v>#DIV/0!</v>
      </c>
    </row>
    <row r="515" spans="31:68" ht="15" customHeight="1" x14ac:dyDescent="0.25">
      <c r="AE515" s="501" t="e">
        <f t="shared" si="48"/>
        <v>#DIV/0!</v>
      </c>
      <c r="AH515" s="501" t="e">
        <f t="shared" si="49"/>
        <v>#DIV/0!</v>
      </c>
      <c r="AV515" s="501" t="e">
        <f t="shared" si="50"/>
        <v>#DIV/0!</v>
      </c>
      <c r="AY515" s="501" t="e">
        <f t="shared" si="51"/>
        <v>#DIV/0!</v>
      </c>
      <c r="BM515" s="501" t="e">
        <f t="shared" si="52"/>
        <v>#DIV/0!</v>
      </c>
      <c r="BP515" s="501" t="e">
        <f t="shared" si="53"/>
        <v>#DIV/0!</v>
      </c>
    </row>
    <row r="516" spans="31:68" ht="15" customHeight="1" x14ac:dyDescent="0.25">
      <c r="AE516" s="501" t="e">
        <f t="shared" si="48"/>
        <v>#DIV/0!</v>
      </c>
      <c r="AH516" s="501" t="e">
        <f t="shared" si="49"/>
        <v>#DIV/0!</v>
      </c>
      <c r="AV516" s="501" t="e">
        <f t="shared" si="50"/>
        <v>#DIV/0!</v>
      </c>
      <c r="AY516" s="501" t="e">
        <f t="shared" si="51"/>
        <v>#DIV/0!</v>
      </c>
      <c r="BM516" s="501" t="e">
        <f t="shared" si="52"/>
        <v>#DIV/0!</v>
      </c>
      <c r="BP516" s="501" t="e">
        <f t="shared" si="53"/>
        <v>#DIV/0!</v>
      </c>
    </row>
    <row r="517" spans="31:68" ht="15" customHeight="1" x14ac:dyDescent="0.25">
      <c r="AE517" s="501" t="e">
        <f t="shared" si="48"/>
        <v>#DIV/0!</v>
      </c>
      <c r="AH517" s="501" t="e">
        <f t="shared" si="49"/>
        <v>#DIV/0!</v>
      </c>
      <c r="AV517" s="501" t="e">
        <f t="shared" si="50"/>
        <v>#DIV/0!</v>
      </c>
      <c r="AY517" s="501" t="e">
        <f t="shared" si="51"/>
        <v>#DIV/0!</v>
      </c>
      <c r="BM517" s="501" t="e">
        <f t="shared" si="52"/>
        <v>#DIV/0!</v>
      </c>
      <c r="BP517" s="501" t="e">
        <f t="shared" si="53"/>
        <v>#DIV/0!</v>
      </c>
    </row>
    <row r="518" spans="31:68" ht="15" customHeight="1" x14ac:dyDescent="0.25">
      <c r="AE518" s="501" t="e">
        <f t="shared" si="48"/>
        <v>#DIV/0!</v>
      </c>
      <c r="AH518" s="501" t="e">
        <f t="shared" si="49"/>
        <v>#DIV/0!</v>
      </c>
      <c r="AV518" s="501" t="e">
        <f t="shared" si="50"/>
        <v>#DIV/0!</v>
      </c>
      <c r="AY518" s="501" t="e">
        <f t="shared" si="51"/>
        <v>#DIV/0!</v>
      </c>
      <c r="BM518" s="501" t="e">
        <f t="shared" si="52"/>
        <v>#DIV/0!</v>
      </c>
      <c r="BP518" s="501" t="e">
        <f t="shared" si="53"/>
        <v>#DIV/0!</v>
      </c>
    </row>
    <row r="519" spans="31:68" ht="15" customHeight="1" x14ac:dyDescent="0.25">
      <c r="AE519" s="501" t="e">
        <f t="shared" si="48"/>
        <v>#DIV/0!</v>
      </c>
      <c r="AH519" s="501" t="e">
        <f t="shared" si="49"/>
        <v>#DIV/0!</v>
      </c>
      <c r="AV519" s="501" t="e">
        <f t="shared" si="50"/>
        <v>#DIV/0!</v>
      </c>
      <c r="AY519" s="501" t="e">
        <f t="shared" si="51"/>
        <v>#DIV/0!</v>
      </c>
      <c r="BM519" s="501" t="e">
        <f t="shared" si="52"/>
        <v>#DIV/0!</v>
      </c>
      <c r="BP519" s="501" t="e">
        <f t="shared" si="53"/>
        <v>#DIV/0!</v>
      </c>
    </row>
    <row r="520" spans="31:68" ht="15" customHeight="1" x14ac:dyDescent="0.25">
      <c r="AE520" s="501" t="e">
        <f t="shared" si="48"/>
        <v>#DIV/0!</v>
      </c>
      <c r="AH520" s="501" t="e">
        <f t="shared" si="49"/>
        <v>#DIV/0!</v>
      </c>
      <c r="AV520" s="501" t="e">
        <f t="shared" si="50"/>
        <v>#DIV/0!</v>
      </c>
      <c r="AY520" s="501" t="e">
        <f t="shared" si="51"/>
        <v>#DIV/0!</v>
      </c>
      <c r="BM520" s="501" t="e">
        <f t="shared" si="52"/>
        <v>#DIV/0!</v>
      </c>
      <c r="BP520" s="501" t="e">
        <f t="shared" si="53"/>
        <v>#DIV/0!</v>
      </c>
    </row>
    <row r="521" spans="31:68" ht="15" customHeight="1" x14ac:dyDescent="0.25">
      <c r="AE521" s="501" t="e">
        <f t="shared" si="48"/>
        <v>#DIV/0!</v>
      </c>
      <c r="AH521" s="501" t="e">
        <f t="shared" si="49"/>
        <v>#DIV/0!</v>
      </c>
      <c r="AV521" s="501" t="e">
        <f t="shared" si="50"/>
        <v>#DIV/0!</v>
      </c>
      <c r="AY521" s="501" t="e">
        <f t="shared" si="51"/>
        <v>#DIV/0!</v>
      </c>
      <c r="BM521" s="501" t="e">
        <f t="shared" si="52"/>
        <v>#DIV/0!</v>
      </c>
      <c r="BP521" s="501" t="e">
        <f t="shared" si="53"/>
        <v>#DIV/0!</v>
      </c>
    </row>
    <row r="522" spans="31:68" ht="15" customHeight="1" x14ac:dyDescent="0.25">
      <c r="AE522" s="501" t="e">
        <f t="shared" si="48"/>
        <v>#DIV/0!</v>
      </c>
      <c r="AH522" s="501" t="e">
        <f t="shared" si="49"/>
        <v>#DIV/0!</v>
      </c>
      <c r="AV522" s="501" t="e">
        <f t="shared" si="50"/>
        <v>#DIV/0!</v>
      </c>
      <c r="AY522" s="501" t="e">
        <f t="shared" si="51"/>
        <v>#DIV/0!</v>
      </c>
      <c r="BM522" s="501" t="e">
        <f t="shared" si="52"/>
        <v>#DIV/0!</v>
      </c>
      <c r="BP522" s="501" t="e">
        <f t="shared" si="53"/>
        <v>#DIV/0!</v>
      </c>
    </row>
    <row r="523" spans="31:68" ht="15" customHeight="1" x14ac:dyDescent="0.25">
      <c r="AE523" s="501" t="e">
        <f t="shared" si="48"/>
        <v>#DIV/0!</v>
      </c>
      <c r="AH523" s="501" t="e">
        <f t="shared" si="49"/>
        <v>#DIV/0!</v>
      </c>
      <c r="AV523" s="501" t="e">
        <f t="shared" si="50"/>
        <v>#DIV/0!</v>
      </c>
      <c r="AY523" s="501" t="e">
        <f t="shared" si="51"/>
        <v>#DIV/0!</v>
      </c>
      <c r="BM523" s="501" t="e">
        <f t="shared" si="52"/>
        <v>#DIV/0!</v>
      </c>
      <c r="BP523" s="501" t="e">
        <f t="shared" si="53"/>
        <v>#DIV/0!</v>
      </c>
    </row>
    <row r="524" spans="31:68" ht="15" customHeight="1" x14ac:dyDescent="0.25">
      <c r="AE524" s="501" t="e">
        <f t="shared" si="48"/>
        <v>#DIV/0!</v>
      </c>
      <c r="AH524" s="501" t="e">
        <f t="shared" si="49"/>
        <v>#DIV/0!</v>
      </c>
      <c r="AV524" s="501" t="e">
        <f t="shared" si="50"/>
        <v>#DIV/0!</v>
      </c>
      <c r="AY524" s="501" t="e">
        <f t="shared" si="51"/>
        <v>#DIV/0!</v>
      </c>
      <c r="BM524" s="501" t="e">
        <f t="shared" si="52"/>
        <v>#DIV/0!</v>
      </c>
      <c r="BP524" s="501" t="e">
        <f t="shared" si="53"/>
        <v>#DIV/0!</v>
      </c>
    </row>
    <row r="525" spans="31:68" ht="15" customHeight="1" x14ac:dyDescent="0.25">
      <c r="AE525" s="501" t="e">
        <f t="shared" si="48"/>
        <v>#DIV/0!</v>
      </c>
      <c r="AH525" s="501" t="e">
        <f t="shared" si="49"/>
        <v>#DIV/0!</v>
      </c>
      <c r="AV525" s="501" t="e">
        <f t="shared" si="50"/>
        <v>#DIV/0!</v>
      </c>
      <c r="AY525" s="501" t="e">
        <f t="shared" si="51"/>
        <v>#DIV/0!</v>
      </c>
      <c r="BM525" s="501" t="e">
        <f t="shared" si="52"/>
        <v>#DIV/0!</v>
      </c>
      <c r="BP525" s="501" t="e">
        <f t="shared" si="53"/>
        <v>#DIV/0!</v>
      </c>
    </row>
    <row r="526" spans="31:68" ht="15" customHeight="1" x14ac:dyDescent="0.25">
      <c r="AE526" s="501" t="e">
        <f t="shared" si="48"/>
        <v>#DIV/0!</v>
      </c>
      <c r="AH526" s="501" t="e">
        <f t="shared" si="49"/>
        <v>#DIV/0!</v>
      </c>
      <c r="AV526" s="501" t="e">
        <f t="shared" si="50"/>
        <v>#DIV/0!</v>
      </c>
      <c r="AY526" s="501" t="e">
        <f t="shared" si="51"/>
        <v>#DIV/0!</v>
      </c>
      <c r="BM526" s="501" t="e">
        <f t="shared" si="52"/>
        <v>#DIV/0!</v>
      </c>
      <c r="BP526" s="501" t="e">
        <f t="shared" si="53"/>
        <v>#DIV/0!</v>
      </c>
    </row>
    <row r="527" spans="31:68" ht="15" customHeight="1" x14ac:dyDescent="0.25">
      <c r="AE527" s="501" t="e">
        <f t="shared" ref="AE527:AE590" si="54">IF(AE$10*AC527+AE$11&lt;(ROUNDUP(AD$10/100,0)*100+999),MAX(0,AE$10*AC527+AE$11),NA())</f>
        <v>#DIV/0!</v>
      </c>
      <c r="AH527" s="501" t="e">
        <f t="shared" ref="AH527:AH590" si="55">IF(AH$10*AF527+AH$11&lt;(ROUNDUP(AG$10/100,0)*100+999),MAX(0,AH$10*AF527+AH$11),NA())</f>
        <v>#DIV/0!</v>
      </c>
      <c r="AV527" s="501" t="e">
        <f t="shared" ref="AV527:AV590" si="56">IF(AV$10*AT527+AV$11&lt;(ROUNDUP(AU$10/100,0)*100+999),MAX(0,AV$10*AT527+AV$11),NA())</f>
        <v>#DIV/0!</v>
      </c>
      <c r="AY527" s="501" t="e">
        <f t="shared" ref="AY527:AY590" si="57">IF(AY$10*AW527+AY$11&lt;(ROUNDUP(AX$10/100,0)*100+999),MAX(0,AY$10*AW527+AY$11),NA())</f>
        <v>#DIV/0!</v>
      </c>
      <c r="BM527" s="501" t="e">
        <f t="shared" ref="BM527:BM590" si="58">IF(BM$10*BK527+BM$11&lt;(ROUNDUP(BL$10/100,0)*100+999),MAX(0,BM$10*BK527+BM$11),NA())</f>
        <v>#DIV/0!</v>
      </c>
      <c r="BP527" s="501" t="e">
        <f t="shared" ref="BP527:BP590" si="59">IF(BP$10*BN527+BP$11&lt;(ROUNDUP(BO$10/100,0)*100+999),MAX(0,BP$10*BN527+BP$11),NA())</f>
        <v>#DIV/0!</v>
      </c>
    </row>
    <row r="528" spans="31:68" ht="15" customHeight="1" x14ac:dyDescent="0.25">
      <c r="AE528" s="501" t="e">
        <f t="shared" si="54"/>
        <v>#DIV/0!</v>
      </c>
      <c r="AH528" s="501" t="e">
        <f t="shared" si="55"/>
        <v>#DIV/0!</v>
      </c>
      <c r="AV528" s="501" t="e">
        <f t="shared" si="56"/>
        <v>#DIV/0!</v>
      </c>
      <c r="AY528" s="501" t="e">
        <f t="shared" si="57"/>
        <v>#DIV/0!</v>
      </c>
      <c r="BM528" s="501" t="e">
        <f t="shared" si="58"/>
        <v>#DIV/0!</v>
      </c>
      <c r="BP528" s="501" t="e">
        <f t="shared" si="59"/>
        <v>#DIV/0!</v>
      </c>
    </row>
    <row r="529" spans="31:68" ht="15" customHeight="1" x14ac:dyDescent="0.25">
      <c r="AE529" s="501" t="e">
        <f t="shared" si="54"/>
        <v>#DIV/0!</v>
      </c>
      <c r="AH529" s="501" t="e">
        <f t="shared" si="55"/>
        <v>#DIV/0!</v>
      </c>
      <c r="AV529" s="501" t="e">
        <f t="shared" si="56"/>
        <v>#DIV/0!</v>
      </c>
      <c r="AY529" s="501" t="e">
        <f t="shared" si="57"/>
        <v>#DIV/0!</v>
      </c>
      <c r="BM529" s="501" t="e">
        <f t="shared" si="58"/>
        <v>#DIV/0!</v>
      </c>
      <c r="BP529" s="501" t="e">
        <f t="shared" si="59"/>
        <v>#DIV/0!</v>
      </c>
    </row>
    <row r="530" spans="31:68" ht="15" customHeight="1" x14ac:dyDescent="0.25">
      <c r="AE530" s="501" t="e">
        <f t="shared" si="54"/>
        <v>#DIV/0!</v>
      </c>
      <c r="AH530" s="501" t="e">
        <f t="shared" si="55"/>
        <v>#DIV/0!</v>
      </c>
      <c r="AV530" s="501" t="e">
        <f t="shared" si="56"/>
        <v>#DIV/0!</v>
      </c>
      <c r="AY530" s="501" t="e">
        <f t="shared" si="57"/>
        <v>#DIV/0!</v>
      </c>
      <c r="BM530" s="501" t="e">
        <f t="shared" si="58"/>
        <v>#DIV/0!</v>
      </c>
      <c r="BP530" s="501" t="e">
        <f t="shared" si="59"/>
        <v>#DIV/0!</v>
      </c>
    </row>
    <row r="531" spans="31:68" ht="15" customHeight="1" x14ac:dyDescent="0.25">
      <c r="AE531" s="501" t="e">
        <f t="shared" si="54"/>
        <v>#DIV/0!</v>
      </c>
      <c r="AH531" s="501" t="e">
        <f t="shared" si="55"/>
        <v>#DIV/0!</v>
      </c>
      <c r="AV531" s="501" t="e">
        <f t="shared" si="56"/>
        <v>#DIV/0!</v>
      </c>
      <c r="AY531" s="501" t="e">
        <f t="shared" si="57"/>
        <v>#DIV/0!</v>
      </c>
      <c r="BM531" s="501" t="e">
        <f t="shared" si="58"/>
        <v>#DIV/0!</v>
      </c>
      <c r="BP531" s="501" t="e">
        <f t="shared" si="59"/>
        <v>#DIV/0!</v>
      </c>
    </row>
    <row r="532" spans="31:68" ht="15" customHeight="1" x14ac:dyDescent="0.25">
      <c r="AE532" s="501" t="e">
        <f t="shared" si="54"/>
        <v>#DIV/0!</v>
      </c>
      <c r="AH532" s="501" t="e">
        <f t="shared" si="55"/>
        <v>#DIV/0!</v>
      </c>
      <c r="AV532" s="501" t="e">
        <f t="shared" si="56"/>
        <v>#DIV/0!</v>
      </c>
      <c r="AY532" s="501" t="e">
        <f t="shared" si="57"/>
        <v>#DIV/0!</v>
      </c>
      <c r="BM532" s="501" t="e">
        <f t="shared" si="58"/>
        <v>#DIV/0!</v>
      </c>
      <c r="BP532" s="501" t="e">
        <f t="shared" si="59"/>
        <v>#DIV/0!</v>
      </c>
    </row>
    <row r="533" spans="31:68" ht="15" customHeight="1" x14ac:dyDescent="0.25">
      <c r="AE533" s="501" t="e">
        <f t="shared" si="54"/>
        <v>#DIV/0!</v>
      </c>
      <c r="AH533" s="501" t="e">
        <f t="shared" si="55"/>
        <v>#DIV/0!</v>
      </c>
      <c r="AV533" s="501" t="e">
        <f t="shared" si="56"/>
        <v>#DIV/0!</v>
      </c>
      <c r="AY533" s="501" t="e">
        <f t="shared" si="57"/>
        <v>#DIV/0!</v>
      </c>
      <c r="BM533" s="501" t="e">
        <f t="shared" si="58"/>
        <v>#DIV/0!</v>
      </c>
      <c r="BP533" s="501" t="e">
        <f t="shared" si="59"/>
        <v>#DIV/0!</v>
      </c>
    </row>
    <row r="534" spans="31:68" ht="15" customHeight="1" x14ac:dyDescent="0.25">
      <c r="AE534" s="501" t="e">
        <f t="shared" si="54"/>
        <v>#DIV/0!</v>
      </c>
      <c r="AH534" s="501" t="e">
        <f t="shared" si="55"/>
        <v>#DIV/0!</v>
      </c>
      <c r="AV534" s="501" t="e">
        <f t="shared" si="56"/>
        <v>#DIV/0!</v>
      </c>
      <c r="AY534" s="501" t="e">
        <f t="shared" si="57"/>
        <v>#DIV/0!</v>
      </c>
      <c r="BM534" s="501" t="e">
        <f t="shared" si="58"/>
        <v>#DIV/0!</v>
      </c>
      <c r="BP534" s="501" t="e">
        <f t="shared" si="59"/>
        <v>#DIV/0!</v>
      </c>
    </row>
    <row r="535" spans="31:68" ht="15" customHeight="1" x14ac:dyDescent="0.25">
      <c r="AE535" s="501" t="e">
        <f t="shared" si="54"/>
        <v>#DIV/0!</v>
      </c>
      <c r="AH535" s="501" t="e">
        <f t="shared" si="55"/>
        <v>#DIV/0!</v>
      </c>
      <c r="AV535" s="501" t="e">
        <f t="shared" si="56"/>
        <v>#DIV/0!</v>
      </c>
      <c r="AY535" s="501" t="e">
        <f t="shared" si="57"/>
        <v>#DIV/0!</v>
      </c>
      <c r="BM535" s="501" t="e">
        <f t="shared" si="58"/>
        <v>#DIV/0!</v>
      </c>
      <c r="BP535" s="501" t="e">
        <f t="shared" si="59"/>
        <v>#DIV/0!</v>
      </c>
    </row>
    <row r="536" spans="31:68" ht="15" customHeight="1" x14ac:dyDescent="0.25">
      <c r="AE536" s="501" t="e">
        <f t="shared" si="54"/>
        <v>#DIV/0!</v>
      </c>
      <c r="AH536" s="501" t="e">
        <f t="shared" si="55"/>
        <v>#DIV/0!</v>
      </c>
      <c r="AV536" s="501" t="e">
        <f t="shared" si="56"/>
        <v>#DIV/0!</v>
      </c>
      <c r="AY536" s="501" t="e">
        <f t="shared" si="57"/>
        <v>#DIV/0!</v>
      </c>
      <c r="BM536" s="501" t="e">
        <f t="shared" si="58"/>
        <v>#DIV/0!</v>
      </c>
      <c r="BP536" s="501" t="e">
        <f t="shared" si="59"/>
        <v>#DIV/0!</v>
      </c>
    </row>
    <row r="537" spans="31:68" ht="15" customHeight="1" x14ac:dyDescent="0.25">
      <c r="AE537" s="501" t="e">
        <f t="shared" si="54"/>
        <v>#DIV/0!</v>
      </c>
      <c r="AH537" s="501" t="e">
        <f t="shared" si="55"/>
        <v>#DIV/0!</v>
      </c>
      <c r="AV537" s="501" t="e">
        <f t="shared" si="56"/>
        <v>#DIV/0!</v>
      </c>
      <c r="AY537" s="501" t="e">
        <f t="shared" si="57"/>
        <v>#DIV/0!</v>
      </c>
      <c r="BM537" s="501" t="e">
        <f t="shared" si="58"/>
        <v>#DIV/0!</v>
      </c>
      <c r="BP537" s="501" t="e">
        <f t="shared" si="59"/>
        <v>#DIV/0!</v>
      </c>
    </row>
    <row r="538" spans="31:68" ht="15" customHeight="1" x14ac:dyDescent="0.25">
      <c r="AE538" s="501" t="e">
        <f t="shared" si="54"/>
        <v>#DIV/0!</v>
      </c>
      <c r="AH538" s="501" t="e">
        <f t="shared" si="55"/>
        <v>#DIV/0!</v>
      </c>
      <c r="AV538" s="501" t="e">
        <f t="shared" si="56"/>
        <v>#DIV/0!</v>
      </c>
      <c r="AY538" s="501" t="e">
        <f t="shared" si="57"/>
        <v>#DIV/0!</v>
      </c>
      <c r="BM538" s="501" t="e">
        <f t="shared" si="58"/>
        <v>#DIV/0!</v>
      </c>
      <c r="BP538" s="501" t="e">
        <f t="shared" si="59"/>
        <v>#DIV/0!</v>
      </c>
    </row>
    <row r="539" spans="31:68" ht="15" customHeight="1" x14ac:dyDescent="0.25">
      <c r="AE539" s="501" t="e">
        <f t="shared" si="54"/>
        <v>#DIV/0!</v>
      </c>
      <c r="AH539" s="501" t="e">
        <f t="shared" si="55"/>
        <v>#DIV/0!</v>
      </c>
      <c r="AV539" s="501" t="e">
        <f t="shared" si="56"/>
        <v>#DIV/0!</v>
      </c>
      <c r="AY539" s="501" t="e">
        <f t="shared" si="57"/>
        <v>#DIV/0!</v>
      </c>
      <c r="BM539" s="501" t="e">
        <f t="shared" si="58"/>
        <v>#DIV/0!</v>
      </c>
      <c r="BP539" s="501" t="e">
        <f t="shared" si="59"/>
        <v>#DIV/0!</v>
      </c>
    </row>
    <row r="540" spans="31:68" ht="15" customHeight="1" x14ac:dyDescent="0.25">
      <c r="AE540" s="501" t="e">
        <f t="shared" si="54"/>
        <v>#DIV/0!</v>
      </c>
      <c r="AH540" s="501" t="e">
        <f t="shared" si="55"/>
        <v>#DIV/0!</v>
      </c>
      <c r="AV540" s="501" t="e">
        <f t="shared" si="56"/>
        <v>#DIV/0!</v>
      </c>
      <c r="AY540" s="501" t="e">
        <f t="shared" si="57"/>
        <v>#DIV/0!</v>
      </c>
      <c r="BM540" s="501" t="e">
        <f t="shared" si="58"/>
        <v>#DIV/0!</v>
      </c>
      <c r="BP540" s="501" t="e">
        <f t="shared" si="59"/>
        <v>#DIV/0!</v>
      </c>
    </row>
    <row r="541" spans="31:68" ht="15" customHeight="1" x14ac:dyDescent="0.25">
      <c r="AE541" s="501" t="e">
        <f t="shared" si="54"/>
        <v>#DIV/0!</v>
      </c>
      <c r="AH541" s="501" t="e">
        <f t="shared" si="55"/>
        <v>#DIV/0!</v>
      </c>
      <c r="AV541" s="501" t="e">
        <f t="shared" si="56"/>
        <v>#DIV/0!</v>
      </c>
      <c r="AY541" s="501" t="e">
        <f t="shared" si="57"/>
        <v>#DIV/0!</v>
      </c>
      <c r="BM541" s="501" t="e">
        <f t="shared" si="58"/>
        <v>#DIV/0!</v>
      </c>
      <c r="BP541" s="501" t="e">
        <f t="shared" si="59"/>
        <v>#DIV/0!</v>
      </c>
    </row>
    <row r="542" spans="31:68" ht="15" customHeight="1" x14ac:dyDescent="0.25">
      <c r="AE542" s="501" t="e">
        <f t="shared" si="54"/>
        <v>#DIV/0!</v>
      </c>
      <c r="AH542" s="501" t="e">
        <f t="shared" si="55"/>
        <v>#DIV/0!</v>
      </c>
      <c r="AV542" s="501" t="e">
        <f t="shared" si="56"/>
        <v>#DIV/0!</v>
      </c>
      <c r="AY542" s="501" t="e">
        <f t="shared" si="57"/>
        <v>#DIV/0!</v>
      </c>
      <c r="BM542" s="501" t="e">
        <f t="shared" si="58"/>
        <v>#DIV/0!</v>
      </c>
      <c r="BP542" s="501" t="e">
        <f t="shared" si="59"/>
        <v>#DIV/0!</v>
      </c>
    </row>
    <row r="543" spans="31:68" ht="15" customHeight="1" x14ac:dyDescent="0.25">
      <c r="AE543" s="501" t="e">
        <f t="shared" si="54"/>
        <v>#DIV/0!</v>
      </c>
      <c r="AH543" s="501" t="e">
        <f t="shared" si="55"/>
        <v>#DIV/0!</v>
      </c>
      <c r="AV543" s="501" t="e">
        <f t="shared" si="56"/>
        <v>#DIV/0!</v>
      </c>
      <c r="AY543" s="501" t="e">
        <f t="shared" si="57"/>
        <v>#DIV/0!</v>
      </c>
      <c r="BM543" s="501" t="e">
        <f t="shared" si="58"/>
        <v>#DIV/0!</v>
      </c>
      <c r="BP543" s="501" t="e">
        <f t="shared" si="59"/>
        <v>#DIV/0!</v>
      </c>
    </row>
    <row r="544" spans="31:68" ht="15" customHeight="1" x14ac:dyDescent="0.25">
      <c r="AE544" s="501" t="e">
        <f t="shared" si="54"/>
        <v>#DIV/0!</v>
      </c>
      <c r="AH544" s="501" t="e">
        <f t="shared" si="55"/>
        <v>#DIV/0!</v>
      </c>
      <c r="AV544" s="501" t="e">
        <f t="shared" si="56"/>
        <v>#DIV/0!</v>
      </c>
      <c r="AY544" s="501" t="e">
        <f t="shared" si="57"/>
        <v>#DIV/0!</v>
      </c>
      <c r="BM544" s="501" t="e">
        <f t="shared" si="58"/>
        <v>#DIV/0!</v>
      </c>
      <c r="BP544" s="501" t="e">
        <f t="shared" si="59"/>
        <v>#DIV/0!</v>
      </c>
    </row>
    <row r="545" spans="31:68" ht="15" customHeight="1" x14ac:dyDescent="0.25">
      <c r="AE545" s="501" t="e">
        <f t="shared" si="54"/>
        <v>#DIV/0!</v>
      </c>
      <c r="AH545" s="501" t="e">
        <f t="shared" si="55"/>
        <v>#DIV/0!</v>
      </c>
      <c r="AV545" s="501" t="e">
        <f t="shared" si="56"/>
        <v>#DIV/0!</v>
      </c>
      <c r="AY545" s="501" t="e">
        <f t="shared" si="57"/>
        <v>#DIV/0!</v>
      </c>
      <c r="BM545" s="501" t="e">
        <f t="shared" si="58"/>
        <v>#DIV/0!</v>
      </c>
      <c r="BP545" s="501" t="e">
        <f t="shared" si="59"/>
        <v>#DIV/0!</v>
      </c>
    </row>
    <row r="546" spans="31:68" ht="15" customHeight="1" x14ac:dyDescent="0.25">
      <c r="AE546" s="501" t="e">
        <f t="shared" si="54"/>
        <v>#DIV/0!</v>
      </c>
      <c r="AH546" s="501" t="e">
        <f t="shared" si="55"/>
        <v>#DIV/0!</v>
      </c>
      <c r="AV546" s="501" t="e">
        <f t="shared" si="56"/>
        <v>#DIV/0!</v>
      </c>
      <c r="AY546" s="501" t="e">
        <f t="shared" si="57"/>
        <v>#DIV/0!</v>
      </c>
      <c r="BM546" s="501" t="e">
        <f t="shared" si="58"/>
        <v>#DIV/0!</v>
      </c>
      <c r="BP546" s="501" t="e">
        <f t="shared" si="59"/>
        <v>#DIV/0!</v>
      </c>
    </row>
    <row r="547" spans="31:68" ht="15" customHeight="1" x14ac:dyDescent="0.25">
      <c r="AE547" s="501" t="e">
        <f t="shared" si="54"/>
        <v>#DIV/0!</v>
      </c>
      <c r="AH547" s="501" t="e">
        <f t="shared" si="55"/>
        <v>#DIV/0!</v>
      </c>
      <c r="AV547" s="501" t="e">
        <f t="shared" si="56"/>
        <v>#DIV/0!</v>
      </c>
      <c r="AY547" s="501" t="e">
        <f t="shared" si="57"/>
        <v>#DIV/0!</v>
      </c>
      <c r="BM547" s="501" t="e">
        <f t="shared" si="58"/>
        <v>#DIV/0!</v>
      </c>
      <c r="BP547" s="501" t="e">
        <f t="shared" si="59"/>
        <v>#DIV/0!</v>
      </c>
    </row>
    <row r="548" spans="31:68" ht="15" customHeight="1" x14ac:dyDescent="0.25">
      <c r="AE548" s="501" t="e">
        <f t="shared" si="54"/>
        <v>#DIV/0!</v>
      </c>
      <c r="AH548" s="501" t="e">
        <f t="shared" si="55"/>
        <v>#DIV/0!</v>
      </c>
      <c r="AV548" s="501" t="e">
        <f t="shared" si="56"/>
        <v>#DIV/0!</v>
      </c>
      <c r="AY548" s="501" t="e">
        <f t="shared" si="57"/>
        <v>#DIV/0!</v>
      </c>
      <c r="BM548" s="501" t="e">
        <f t="shared" si="58"/>
        <v>#DIV/0!</v>
      </c>
      <c r="BP548" s="501" t="e">
        <f t="shared" si="59"/>
        <v>#DIV/0!</v>
      </c>
    </row>
    <row r="549" spans="31:68" ht="15" customHeight="1" x14ac:dyDescent="0.25">
      <c r="AE549" s="501" t="e">
        <f t="shared" si="54"/>
        <v>#DIV/0!</v>
      </c>
      <c r="AH549" s="501" t="e">
        <f t="shared" si="55"/>
        <v>#DIV/0!</v>
      </c>
      <c r="AV549" s="501" t="e">
        <f t="shared" si="56"/>
        <v>#DIV/0!</v>
      </c>
      <c r="AY549" s="501" t="e">
        <f t="shared" si="57"/>
        <v>#DIV/0!</v>
      </c>
      <c r="BM549" s="501" t="e">
        <f t="shared" si="58"/>
        <v>#DIV/0!</v>
      </c>
      <c r="BP549" s="501" t="e">
        <f t="shared" si="59"/>
        <v>#DIV/0!</v>
      </c>
    </row>
    <row r="550" spans="31:68" ht="15" customHeight="1" x14ac:dyDescent="0.25">
      <c r="AE550" s="501" t="e">
        <f t="shared" si="54"/>
        <v>#DIV/0!</v>
      </c>
      <c r="AH550" s="501" t="e">
        <f t="shared" si="55"/>
        <v>#DIV/0!</v>
      </c>
      <c r="AV550" s="501" t="e">
        <f t="shared" si="56"/>
        <v>#DIV/0!</v>
      </c>
      <c r="AY550" s="501" t="e">
        <f t="shared" si="57"/>
        <v>#DIV/0!</v>
      </c>
      <c r="BM550" s="501" t="e">
        <f t="shared" si="58"/>
        <v>#DIV/0!</v>
      </c>
      <c r="BP550" s="501" t="e">
        <f t="shared" si="59"/>
        <v>#DIV/0!</v>
      </c>
    </row>
    <row r="551" spans="31:68" ht="15" customHeight="1" x14ac:dyDescent="0.25">
      <c r="AE551" s="501" t="e">
        <f t="shared" si="54"/>
        <v>#DIV/0!</v>
      </c>
      <c r="AH551" s="501" t="e">
        <f t="shared" si="55"/>
        <v>#DIV/0!</v>
      </c>
      <c r="AV551" s="501" t="e">
        <f t="shared" si="56"/>
        <v>#DIV/0!</v>
      </c>
      <c r="AY551" s="501" t="e">
        <f t="shared" si="57"/>
        <v>#DIV/0!</v>
      </c>
      <c r="BM551" s="501" t="e">
        <f t="shared" si="58"/>
        <v>#DIV/0!</v>
      </c>
      <c r="BP551" s="501" t="e">
        <f t="shared" si="59"/>
        <v>#DIV/0!</v>
      </c>
    </row>
    <row r="552" spans="31:68" ht="15" customHeight="1" x14ac:dyDescent="0.25">
      <c r="AE552" s="501" t="e">
        <f t="shared" si="54"/>
        <v>#DIV/0!</v>
      </c>
      <c r="AH552" s="501" t="e">
        <f t="shared" si="55"/>
        <v>#DIV/0!</v>
      </c>
      <c r="AV552" s="501" t="e">
        <f t="shared" si="56"/>
        <v>#DIV/0!</v>
      </c>
      <c r="AY552" s="501" t="e">
        <f t="shared" si="57"/>
        <v>#DIV/0!</v>
      </c>
      <c r="BM552" s="501" t="e">
        <f t="shared" si="58"/>
        <v>#DIV/0!</v>
      </c>
      <c r="BP552" s="501" t="e">
        <f t="shared" si="59"/>
        <v>#DIV/0!</v>
      </c>
    </row>
    <row r="553" spans="31:68" ht="15" customHeight="1" x14ac:dyDescent="0.25">
      <c r="AE553" s="501" t="e">
        <f t="shared" si="54"/>
        <v>#DIV/0!</v>
      </c>
      <c r="AH553" s="501" t="e">
        <f t="shared" si="55"/>
        <v>#DIV/0!</v>
      </c>
      <c r="AV553" s="501" t="e">
        <f t="shared" si="56"/>
        <v>#DIV/0!</v>
      </c>
      <c r="AY553" s="501" t="e">
        <f t="shared" si="57"/>
        <v>#DIV/0!</v>
      </c>
      <c r="BM553" s="501" t="e">
        <f t="shared" si="58"/>
        <v>#DIV/0!</v>
      </c>
      <c r="BP553" s="501" t="e">
        <f t="shared" si="59"/>
        <v>#DIV/0!</v>
      </c>
    </row>
    <row r="554" spans="31:68" ht="15" customHeight="1" x14ac:dyDescent="0.25">
      <c r="AE554" s="501" t="e">
        <f t="shared" si="54"/>
        <v>#DIV/0!</v>
      </c>
      <c r="AH554" s="501" t="e">
        <f t="shared" si="55"/>
        <v>#DIV/0!</v>
      </c>
      <c r="AV554" s="501" t="e">
        <f t="shared" si="56"/>
        <v>#DIV/0!</v>
      </c>
      <c r="AY554" s="501" t="e">
        <f t="shared" si="57"/>
        <v>#DIV/0!</v>
      </c>
      <c r="BM554" s="501" t="e">
        <f t="shared" si="58"/>
        <v>#DIV/0!</v>
      </c>
      <c r="BP554" s="501" t="e">
        <f t="shared" si="59"/>
        <v>#DIV/0!</v>
      </c>
    </row>
    <row r="555" spans="31:68" ht="15" customHeight="1" x14ac:dyDescent="0.25">
      <c r="AE555" s="501" t="e">
        <f t="shared" si="54"/>
        <v>#DIV/0!</v>
      </c>
      <c r="AH555" s="501" t="e">
        <f t="shared" si="55"/>
        <v>#DIV/0!</v>
      </c>
      <c r="AV555" s="501" t="e">
        <f t="shared" si="56"/>
        <v>#DIV/0!</v>
      </c>
      <c r="AY555" s="501" t="e">
        <f t="shared" si="57"/>
        <v>#DIV/0!</v>
      </c>
      <c r="BM555" s="501" t="e">
        <f t="shared" si="58"/>
        <v>#DIV/0!</v>
      </c>
      <c r="BP555" s="501" t="e">
        <f t="shared" si="59"/>
        <v>#DIV/0!</v>
      </c>
    </row>
    <row r="556" spans="31:68" ht="15" customHeight="1" x14ac:dyDescent="0.25">
      <c r="AE556" s="501" t="e">
        <f t="shared" si="54"/>
        <v>#DIV/0!</v>
      </c>
      <c r="AH556" s="501" t="e">
        <f t="shared" si="55"/>
        <v>#DIV/0!</v>
      </c>
      <c r="AV556" s="501" t="e">
        <f t="shared" si="56"/>
        <v>#DIV/0!</v>
      </c>
      <c r="AY556" s="501" t="e">
        <f t="shared" si="57"/>
        <v>#DIV/0!</v>
      </c>
      <c r="BM556" s="501" t="e">
        <f t="shared" si="58"/>
        <v>#DIV/0!</v>
      </c>
      <c r="BP556" s="501" t="e">
        <f t="shared" si="59"/>
        <v>#DIV/0!</v>
      </c>
    </row>
    <row r="557" spans="31:68" ht="15" customHeight="1" x14ac:dyDescent="0.25">
      <c r="AE557" s="501" t="e">
        <f t="shared" si="54"/>
        <v>#DIV/0!</v>
      </c>
      <c r="AH557" s="501" t="e">
        <f t="shared" si="55"/>
        <v>#DIV/0!</v>
      </c>
      <c r="AV557" s="501" t="e">
        <f t="shared" si="56"/>
        <v>#DIV/0!</v>
      </c>
      <c r="AY557" s="501" t="e">
        <f t="shared" si="57"/>
        <v>#DIV/0!</v>
      </c>
      <c r="BM557" s="501" t="e">
        <f t="shared" si="58"/>
        <v>#DIV/0!</v>
      </c>
      <c r="BP557" s="501" t="e">
        <f t="shared" si="59"/>
        <v>#DIV/0!</v>
      </c>
    </row>
    <row r="558" spans="31:68" ht="15" customHeight="1" x14ac:dyDescent="0.25">
      <c r="AE558" s="501" t="e">
        <f t="shared" si="54"/>
        <v>#DIV/0!</v>
      </c>
      <c r="AH558" s="501" t="e">
        <f t="shared" si="55"/>
        <v>#DIV/0!</v>
      </c>
      <c r="AV558" s="501" t="e">
        <f t="shared" si="56"/>
        <v>#DIV/0!</v>
      </c>
      <c r="AY558" s="501" t="e">
        <f t="shared" si="57"/>
        <v>#DIV/0!</v>
      </c>
      <c r="BM558" s="501" t="e">
        <f t="shared" si="58"/>
        <v>#DIV/0!</v>
      </c>
      <c r="BP558" s="501" t="e">
        <f t="shared" si="59"/>
        <v>#DIV/0!</v>
      </c>
    </row>
    <row r="559" spans="31:68" ht="15" customHeight="1" x14ac:dyDescent="0.25">
      <c r="AE559" s="501" t="e">
        <f t="shared" si="54"/>
        <v>#DIV/0!</v>
      </c>
      <c r="AH559" s="501" t="e">
        <f t="shared" si="55"/>
        <v>#DIV/0!</v>
      </c>
      <c r="AV559" s="501" t="e">
        <f t="shared" si="56"/>
        <v>#DIV/0!</v>
      </c>
      <c r="AY559" s="501" t="e">
        <f t="shared" si="57"/>
        <v>#DIV/0!</v>
      </c>
      <c r="BM559" s="501" t="e">
        <f t="shared" si="58"/>
        <v>#DIV/0!</v>
      </c>
      <c r="BP559" s="501" t="e">
        <f t="shared" si="59"/>
        <v>#DIV/0!</v>
      </c>
    </row>
    <row r="560" spans="31:68" ht="15" customHeight="1" x14ac:dyDescent="0.25">
      <c r="AE560" s="501" t="e">
        <f t="shared" si="54"/>
        <v>#DIV/0!</v>
      </c>
      <c r="AH560" s="501" t="e">
        <f t="shared" si="55"/>
        <v>#DIV/0!</v>
      </c>
      <c r="AV560" s="501" t="e">
        <f t="shared" si="56"/>
        <v>#DIV/0!</v>
      </c>
      <c r="AY560" s="501" t="e">
        <f t="shared" si="57"/>
        <v>#DIV/0!</v>
      </c>
      <c r="BM560" s="501" t="e">
        <f t="shared" si="58"/>
        <v>#DIV/0!</v>
      </c>
      <c r="BP560" s="501" t="e">
        <f t="shared" si="59"/>
        <v>#DIV/0!</v>
      </c>
    </row>
    <row r="561" spans="31:68" ht="15" customHeight="1" x14ac:dyDescent="0.25">
      <c r="AE561" s="501" t="e">
        <f t="shared" si="54"/>
        <v>#DIV/0!</v>
      </c>
      <c r="AH561" s="501" t="e">
        <f t="shared" si="55"/>
        <v>#DIV/0!</v>
      </c>
      <c r="AV561" s="501" t="e">
        <f t="shared" si="56"/>
        <v>#DIV/0!</v>
      </c>
      <c r="AY561" s="501" t="e">
        <f t="shared" si="57"/>
        <v>#DIV/0!</v>
      </c>
      <c r="BM561" s="501" t="e">
        <f t="shared" si="58"/>
        <v>#DIV/0!</v>
      </c>
      <c r="BP561" s="501" t="e">
        <f t="shared" si="59"/>
        <v>#DIV/0!</v>
      </c>
    </row>
    <row r="562" spans="31:68" ht="15" customHeight="1" x14ac:dyDescent="0.25">
      <c r="AE562" s="501" t="e">
        <f t="shared" si="54"/>
        <v>#DIV/0!</v>
      </c>
      <c r="AH562" s="501" t="e">
        <f t="shared" si="55"/>
        <v>#DIV/0!</v>
      </c>
      <c r="AV562" s="501" t="e">
        <f t="shared" si="56"/>
        <v>#DIV/0!</v>
      </c>
      <c r="AY562" s="501" t="e">
        <f t="shared" si="57"/>
        <v>#DIV/0!</v>
      </c>
      <c r="BM562" s="501" t="e">
        <f t="shared" si="58"/>
        <v>#DIV/0!</v>
      </c>
      <c r="BP562" s="501" t="e">
        <f t="shared" si="59"/>
        <v>#DIV/0!</v>
      </c>
    </row>
    <row r="563" spans="31:68" ht="15" customHeight="1" x14ac:dyDescent="0.25">
      <c r="AE563" s="501" t="e">
        <f t="shared" si="54"/>
        <v>#DIV/0!</v>
      </c>
      <c r="AH563" s="501" t="e">
        <f t="shared" si="55"/>
        <v>#DIV/0!</v>
      </c>
      <c r="AV563" s="501" t="e">
        <f t="shared" si="56"/>
        <v>#DIV/0!</v>
      </c>
      <c r="AY563" s="501" t="e">
        <f t="shared" si="57"/>
        <v>#DIV/0!</v>
      </c>
      <c r="BM563" s="501" t="e">
        <f t="shared" si="58"/>
        <v>#DIV/0!</v>
      </c>
      <c r="BP563" s="501" t="e">
        <f t="shared" si="59"/>
        <v>#DIV/0!</v>
      </c>
    </row>
    <row r="564" spans="31:68" ht="15" customHeight="1" x14ac:dyDescent="0.25">
      <c r="AE564" s="501" t="e">
        <f t="shared" si="54"/>
        <v>#DIV/0!</v>
      </c>
      <c r="AH564" s="501" t="e">
        <f t="shared" si="55"/>
        <v>#DIV/0!</v>
      </c>
      <c r="AV564" s="501" t="e">
        <f t="shared" si="56"/>
        <v>#DIV/0!</v>
      </c>
      <c r="AY564" s="501" t="e">
        <f t="shared" si="57"/>
        <v>#DIV/0!</v>
      </c>
      <c r="BM564" s="501" t="e">
        <f t="shared" si="58"/>
        <v>#DIV/0!</v>
      </c>
      <c r="BP564" s="501" t="e">
        <f t="shared" si="59"/>
        <v>#DIV/0!</v>
      </c>
    </row>
    <row r="565" spans="31:68" ht="15" customHeight="1" x14ac:dyDescent="0.25">
      <c r="AE565" s="501" t="e">
        <f t="shared" si="54"/>
        <v>#DIV/0!</v>
      </c>
      <c r="AH565" s="501" t="e">
        <f t="shared" si="55"/>
        <v>#DIV/0!</v>
      </c>
      <c r="AV565" s="501" t="e">
        <f t="shared" si="56"/>
        <v>#DIV/0!</v>
      </c>
      <c r="AY565" s="501" t="e">
        <f t="shared" si="57"/>
        <v>#DIV/0!</v>
      </c>
      <c r="BM565" s="501" t="e">
        <f t="shared" si="58"/>
        <v>#DIV/0!</v>
      </c>
      <c r="BP565" s="501" t="e">
        <f t="shared" si="59"/>
        <v>#DIV/0!</v>
      </c>
    </row>
    <row r="566" spans="31:68" ht="15" customHeight="1" x14ac:dyDescent="0.25">
      <c r="AE566" s="501" t="e">
        <f t="shared" si="54"/>
        <v>#DIV/0!</v>
      </c>
      <c r="AH566" s="501" t="e">
        <f t="shared" si="55"/>
        <v>#DIV/0!</v>
      </c>
      <c r="AV566" s="501" t="e">
        <f t="shared" si="56"/>
        <v>#DIV/0!</v>
      </c>
      <c r="AY566" s="501" t="e">
        <f t="shared" si="57"/>
        <v>#DIV/0!</v>
      </c>
      <c r="BM566" s="501" t="e">
        <f t="shared" si="58"/>
        <v>#DIV/0!</v>
      </c>
      <c r="BP566" s="501" t="e">
        <f t="shared" si="59"/>
        <v>#DIV/0!</v>
      </c>
    </row>
    <row r="567" spans="31:68" ht="15" customHeight="1" x14ac:dyDescent="0.25">
      <c r="AE567" s="501" t="e">
        <f t="shared" si="54"/>
        <v>#DIV/0!</v>
      </c>
      <c r="AH567" s="501" t="e">
        <f t="shared" si="55"/>
        <v>#DIV/0!</v>
      </c>
      <c r="AV567" s="501" t="e">
        <f t="shared" si="56"/>
        <v>#DIV/0!</v>
      </c>
      <c r="AY567" s="501" t="e">
        <f t="shared" si="57"/>
        <v>#DIV/0!</v>
      </c>
      <c r="BM567" s="501" t="e">
        <f t="shared" si="58"/>
        <v>#DIV/0!</v>
      </c>
      <c r="BP567" s="501" t="e">
        <f t="shared" si="59"/>
        <v>#DIV/0!</v>
      </c>
    </row>
    <row r="568" spans="31:68" ht="15" customHeight="1" x14ac:dyDescent="0.25">
      <c r="AE568" s="501" t="e">
        <f t="shared" si="54"/>
        <v>#DIV/0!</v>
      </c>
      <c r="AH568" s="501" t="e">
        <f t="shared" si="55"/>
        <v>#DIV/0!</v>
      </c>
      <c r="AV568" s="501" t="e">
        <f t="shared" si="56"/>
        <v>#DIV/0!</v>
      </c>
      <c r="AY568" s="501" t="e">
        <f t="shared" si="57"/>
        <v>#DIV/0!</v>
      </c>
      <c r="BM568" s="501" t="e">
        <f t="shared" si="58"/>
        <v>#DIV/0!</v>
      </c>
      <c r="BP568" s="501" t="e">
        <f t="shared" si="59"/>
        <v>#DIV/0!</v>
      </c>
    </row>
    <row r="569" spans="31:68" ht="15" customHeight="1" x14ac:dyDescent="0.25">
      <c r="AE569" s="501" t="e">
        <f t="shared" si="54"/>
        <v>#DIV/0!</v>
      </c>
      <c r="AH569" s="501" t="e">
        <f t="shared" si="55"/>
        <v>#DIV/0!</v>
      </c>
      <c r="AV569" s="501" t="e">
        <f t="shared" si="56"/>
        <v>#DIV/0!</v>
      </c>
      <c r="AY569" s="501" t="e">
        <f t="shared" si="57"/>
        <v>#DIV/0!</v>
      </c>
      <c r="BM569" s="501" t="e">
        <f t="shared" si="58"/>
        <v>#DIV/0!</v>
      </c>
      <c r="BP569" s="501" t="e">
        <f t="shared" si="59"/>
        <v>#DIV/0!</v>
      </c>
    </row>
    <row r="570" spans="31:68" ht="15" customHeight="1" x14ac:dyDescent="0.25">
      <c r="AE570" s="501" t="e">
        <f t="shared" si="54"/>
        <v>#DIV/0!</v>
      </c>
      <c r="AH570" s="501" t="e">
        <f t="shared" si="55"/>
        <v>#DIV/0!</v>
      </c>
      <c r="AV570" s="501" t="e">
        <f t="shared" si="56"/>
        <v>#DIV/0!</v>
      </c>
      <c r="AY570" s="501" t="e">
        <f t="shared" si="57"/>
        <v>#DIV/0!</v>
      </c>
      <c r="BM570" s="501" t="e">
        <f t="shared" si="58"/>
        <v>#DIV/0!</v>
      </c>
      <c r="BP570" s="501" t="e">
        <f t="shared" si="59"/>
        <v>#DIV/0!</v>
      </c>
    </row>
    <row r="571" spans="31:68" ht="15" customHeight="1" x14ac:dyDescent="0.25">
      <c r="AE571" s="501" t="e">
        <f t="shared" si="54"/>
        <v>#DIV/0!</v>
      </c>
      <c r="AH571" s="501" t="e">
        <f t="shared" si="55"/>
        <v>#DIV/0!</v>
      </c>
      <c r="AV571" s="501" t="e">
        <f t="shared" si="56"/>
        <v>#DIV/0!</v>
      </c>
      <c r="AY571" s="501" t="e">
        <f t="shared" si="57"/>
        <v>#DIV/0!</v>
      </c>
      <c r="BM571" s="501" t="e">
        <f t="shared" si="58"/>
        <v>#DIV/0!</v>
      </c>
      <c r="BP571" s="501" t="e">
        <f t="shared" si="59"/>
        <v>#DIV/0!</v>
      </c>
    </row>
    <row r="572" spans="31:68" ht="15" customHeight="1" x14ac:dyDescent="0.25">
      <c r="AE572" s="501" t="e">
        <f t="shared" si="54"/>
        <v>#DIV/0!</v>
      </c>
      <c r="AH572" s="501" t="e">
        <f t="shared" si="55"/>
        <v>#DIV/0!</v>
      </c>
      <c r="AV572" s="501" t="e">
        <f t="shared" si="56"/>
        <v>#DIV/0!</v>
      </c>
      <c r="AY572" s="501" t="e">
        <f t="shared" si="57"/>
        <v>#DIV/0!</v>
      </c>
      <c r="BM572" s="501" t="e">
        <f t="shared" si="58"/>
        <v>#DIV/0!</v>
      </c>
      <c r="BP572" s="501" t="e">
        <f t="shared" si="59"/>
        <v>#DIV/0!</v>
      </c>
    </row>
    <row r="573" spans="31:68" ht="15" customHeight="1" x14ac:dyDescent="0.25">
      <c r="AE573" s="501" t="e">
        <f t="shared" si="54"/>
        <v>#DIV/0!</v>
      </c>
      <c r="AH573" s="501" t="e">
        <f t="shared" si="55"/>
        <v>#DIV/0!</v>
      </c>
      <c r="AV573" s="501" t="e">
        <f t="shared" si="56"/>
        <v>#DIV/0!</v>
      </c>
      <c r="AY573" s="501" t="e">
        <f t="shared" si="57"/>
        <v>#DIV/0!</v>
      </c>
      <c r="BM573" s="501" t="e">
        <f t="shared" si="58"/>
        <v>#DIV/0!</v>
      </c>
      <c r="BP573" s="501" t="e">
        <f t="shared" si="59"/>
        <v>#DIV/0!</v>
      </c>
    </row>
    <row r="574" spans="31:68" ht="15" customHeight="1" x14ac:dyDescent="0.25">
      <c r="AE574" s="501" t="e">
        <f t="shared" si="54"/>
        <v>#DIV/0!</v>
      </c>
      <c r="AH574" s="501" t="e">
        <f t="shared" si="55"/>
        <v>#DIV/0!</v>
      </c>
      <c r="AV574" s="501" t="e">
        <f t="shared" si="56"/>
        <v>#DIV/0!</v>
      </c>
      <c r="AY574" s="501" t="e">
        <f t="shared" si="57"/>
        <v>#DIV/0!</v>
      </c>
      <c r="BM574" s="501" t="e">
        <f t="shared" si="58"/>
        <v>#DIV/0!</v>
      </c>
      <c r="BP574" s="501" t="e">
        <f t="shared" si="59"/>
        <v>#DIV/0!</v>
      </c>
    </row>
    <row r="575" spans="31:68" ht="15" customHeight="1" x14ac:dyDescent="0.25">
      <c r="AE575" s="501" t="e">
        <f t="shared" si="54"/>
        <v>#DIV/0!</v>
      </c>
      <c r="AH575" s="501" t="e">
        <f t="shared" si="55"/>
        <v>#DIV/0!</v>
      </c>
      <c r="AV575" s="501" t="e">
        <f t="shared" si="56"/>
        <v>#DIV/0!</v>
      </c>
      <c r="AY575" s="501" t="e">
        <f t="shared" si="57"/>
        <v>#DIV/0!</v>
      </c>
      <c r="BM575" s="501" t="e">
        <f t="shared" si="58"/>
        <v>#DIV/0!</v>
      </c>
      <c r="BP575" s="501" t="e">
        <f t="shared" si="59"/>
        <v>#DIV/0!</v>
      </c>
    </row>
    <row r="576" spans="31:68" ht="15" customHeight="1" x14ac:dyDescent="0.25">
      <c r="AE576" s="501" t="e">
        <f t="shared" si="54"/>
        <v>#DIV/0!</v>
      </c>
      <c r="AH576" s="501" t="e">
        <f t="shared" si="55"/>
        <v>#DIV/0!</v>
      </c>
      <c r="AV576" s="501" t="e">
        <f t="shared" si="56"/>
        <v>#DIV/0!</v>
      </c>
      <c r="AY576" s="501" t="e">
        <f t="shared" si="57"/>
        <v>#DIV/0!</v>
      </c>
      <c r="BM576" s="501" t="e">
        <f t="shared" si="58"/>
        <v>#DIV/0!</v>
      </c>
      <c r="BP576" s="501" t="e">
        <f t="shared" si="59"/>
        <v>#DIV/0!</v>
      </c>
    </row>
    <row r="577" spans="31:68" ht="15" customHeight="1" x14ac:dyDescent="0.25">
      <c r="AE577" s="501" t="e">
        <f t="shared" si="54"/>
        <v>#DIV/0!</v>
      </c>
      <c r="AH577" s="501" t="e">
        <f t="shared" si="55"/>
        <v>#DIV/0!</v>
      </c>
      <c r="AV577" s="501" t="e">
        <f t="shared" si="56"/>
        <v>#DIV/0!</v>
      </c>
      <c r="AY577" s="501" t="e">
        <f t="shared" si="57"/>
        <v>#DIV/0!</v>
      </c>
      <c r="BM577" s="501" t="e">
        <f t="shared" si="58"/>
        <v>#DIV/0!</v>
      </c>
      <c r="BP577" s="501" t="e">
        <f t="shared" si="59"/>
        <v>#DIV/0!</v>
      </c>
    </row>
    <row r="578" spans="31:68" ht="15" customHeight="1" x14ac:dyDescent="0.25">
      <c r="AE578" s="501" t="e">
        <f t="shared" si="54"/>
        <v>#DIV/0!</v>
      </c>
      <c r="AH578" s="501" t="e">
        <f t="shared" si="55"/>
        <v>#DIV/0!</v>
      </c>
      <c r="AV578" s="501" t="e">
        <f t="shared" si="56"/>
        <v>#DIV/0!</v>
      </c>
      <c r="AY578" s="501" t="e">
        <f t="shared" si="57"/>
        <v>#DIV/0!</v>
      </c>
      <c r="BM578" s="501" t="e">
        <f t="shared" si="58"/>
        <v>#DIV/0!</v>
      </c>
      <c r="BP578" s="501" t="e">
        <f t="shared" si="59"/>
        <v>#DIV/0!</v>
      </c>
    </row>
    <row r="579" spans="31:68" ht="15" customHeight="1" x14ac:dyDescent="0.25">
      <c r="AE579" s="501" t="e">
        <f t="shared" si="54"/>
        <v>#DIV/0!</v>
      </c>
      <c r="AH579" s="501" t="e">
        <f t="shared" si="55"/>
        <v>#DIV/0!</v>
      </c>
      <c r="AV579" s="501" t="e">
        <f t="shared" si="56"/>
        <v>#DIV/0!</v>
      </c>
      <c r="AY579" s="501" t="e">
        <f t="shared" si="57"/>
        <v>#DIV/0!</v>
      </c>
      <c r="BM579" s="501" t="e">
        <f t="shared" si="58"/>
        <v>#DIV/0!</v>
      </c>
      <c r="BP579" s="501" t="e">
        <f t="shared" si="59"/>
        <v>#DIV/0!</v>
      </c>
    </row>
    <row r="580" spans="31:68" ht="15" customHeight="1" x14ac:dyDescent="0.25">
      <c r="AE580" s="501" t="e">
        <f t="shared" si="54"/>
        <v>#DIV/0!</v>
      </c>
      <c r="AH580" s="501" t="e">
        <f t="shared" si="55"/>
        <v>#DIV/0!</v>
      </c>
      <c r="AV580" s="501" t="e">
        <f t="shared" si="56"/>
        <v>#DIV/0!</v>
      </c>
      <c r="AY580" s="501" t="e">
        <f t="shared" si="57"/>
        <v>#DIV/0!</v>
      </c>
      <c r="BM580" s="501" t="e">
        <f t="shared" si="58"/>
        <v>#DIV/0!</v>
      </c>
      <c r="BP580" s="501" t="e">
        <f t="shared" si="59"/>
        <v>#DIV/0!</v>
      </c>
    </row>
    <row r="581" spans="31:68" ht="15" customHeight="1" x14ac:dyDescent="0.25">
      <c r="AE581" s="501" t="e">
        <f t="shared" si="54"/>
        <v>#DIV/0!</v>
      </c>
      <c r="AH581" s="501" t="e">
        <f t="shared" si="55"/>
        <v>#DIV/0!</v>
      </c>
      <c r="AV581" s="501" t="e">
        <f t="shared" si="56"/>
        <v>#DIV/0!</v>
      </c>
      <c r="AY581" s="501" t="e">
        <f t="shared" si="57"/>
        <v>#DIV/0!</v>
      </c>
      <c r="BM581" s="501" t="e">
        <f t="shared" si="58"/>
        <v>#DIV/0!</v>
      </c>
      <c r="BP581" s="501" t="e">
        <f t="shared" si="59"/>
        <v>#DIV/0!</v>
      </c>
    </row>
    <row r="582" spans="31:68" ht="15" customHeight="1" x14ac:dyDescent="0.25">
      <c r="AE582" s="501" t="e">
        <f t="shared" si="54"/>
        <v>#DIV/0!</v>
      </c>
      <c r="AH582" s="501" t="e">
        <f t="shared" si="55"/>
        <v>#DIV/0!</v>
      </c>
      <c r="AV582" s="501" t="e">
        <f t="shared" si="56"/>
        <v>#DIV/0!</v>
      </c>
      <c r="AY582" s="501" t="e">
        <f t="shared" si="57"/>
        <v>#DIV/0!</v>
      </c>
      <c r="BM582" s="501" t="e">
        <f t="shared" si="58"/>
        <v>#DIV/0!</v>
      </c>
      <c r="BP582" s="501" t="e">
        <f t="shared" si="59"/>
        <v>#DIV/0!</v>
      </c>
    </row>
    <row r="583" spans="31:68" ht="15" customHeight="1" x14ac:dyDescent="0.25">
      <c r="AE583" s="501" t="e">
        <f t="shared" si="54"/>
        <v>#DIV/0!</v>
      </c>
      <c r="AH583" s="501" t="e">
        <f t="shared" si="55"/>
        <v>#DIV/0!</v>
      </c>
      <c r="AV583" s="501" t="e">
        <f t="shared" si="56"/>
        <v>#DIV/0!</v>
      </c>
      <c r="AY583" s="501" t="e">
        <f t="shared" si="57"/>
        <v>#DIV/0!</v>
      </c>
      <c r="BM583" s="501" t="e">
        <f t="shared" si="58"/>
        <v>#DIV/0!</v>
      </c>
      <c r="BP583" s="501" t="e">
        <f t="shared" si="59"/>
        <v>#DIV/0!</v>
      </c>
    </row>
    <row r="584" spans="31:68" ht="15" customHeight="1" x14ac:dyDescent="0.25">
      <c r="AE584" s="501" t="e">
        <f t="shared" si="54"/>
        <v>#DIV/0!</v>
      </c>
      <c r="AH584" s="501" t="e">
        <f t="shared" si="55"/>
        <v>#DIV/0!</v>
      </c>
      <c r="AV584" s="501" t="e">
        <f t="shared" si="56"/>
        <v>#DIV/0!</v>
      </c>
      <c r="AY584" s="501" t="e">
        <f t="shared" si="57"/>
        <v>#DIV/0!</v>
      </c>
      <c r="BM584" s="501" t="e">
        <f t="shared" si="58"/>
        <v>#DIV/0!</v>
      </c>
      <c r="BP584" s="501" t="e">
        <f t="shared" si="59"/>
        <v>#DIV/0!</v>
      </c>
    </row>
    <row r="585" spans="31:68" ht="15" customHeight="1" x14ac:dyDescent="0.25">
      <c r="AE585" s="501" t="e">
        <f t="shared" si="54"/>
        <v>#DIV/0!</v>
      </c>
      <c r="AH585" s="501" t="e">
        <f t="shared" si="55"/>
        <v>#DIV/0!</v>
      </c>
      <c r="AV585" s="501" t="e">
        <f t="shared" si="56"/>
        <v>#DIV/0!</v>
      </c>
      <c r="AY585" s="501" t="e">
        <f t="shared" si="57"/>
        <v>#DIV/0!</v>
      </c>
      <c r="BM585" s="501" t="e">
        <f t="shared" si="58"/>
        <v>#DIV/0!</v>
      </c>
      <c r="BP585" s="501" t="e">
        <f t="shared" si="59"/>
        <v>#DIV/0!</v>
      </c>
    </row>
    <row r="586" spans="31:68" ht="15" customHeight="1" x14ac:dyDescent="0.25">
      <c r="AE586" s="501" t="e">
        <f t="shared" si="54"/>
        <v>#DIV/0!</v>
      </c>
      <c r="AH586" s="501" t="e">
        <f t="shared" si="55"/>
        <v>#DIV/0!</v>
      </c>
      <c r="AV586" s="501" t="e">
        <f t="shared" si="56"/>
        <v>#DIV/0!</v>
      </c>
      <c r="AY586" s="501" t="e">
        <f t="shared" si="57"/>
        <v>#DIV/0!</v>
      </c>
      <c r="BM586" s="501" t="e">
        <f t="shared" si="58"/>
        <v>#DIV/0!</v>
      </c>
      <c r="BP586" s="501" t="e">
        <f t="shared" si="59"/>
        <v>#DIV/0!</v>
      </c>
    </row>
    <row r="587" spans="31:68" ht="15" customHeight="1" x14ac:dyDescent="0.25">
      <c r="AE587" s="501" t="e">
        <f t="shared" si="54"/>
        <v>#DIV/0!</v>
      </c>
      <c r="AH587" s="501" t="e">
        <f t="shared" si="55"/>
        <v>#DIV/0!</v>
      </c>
      <c r="AV587" s="501" t="e">
        <f t="shared" si="56"/>
        <v>#DIV/0!</v>
      </c>
      <c r="AY587" s="501" t="e">
        <f t="shared" si="57"/>
        <v>#DIV/0!</v>
      </c>
      <c r="BM587" s="501" t="e">
        <f t="shared" si="58"/>
        <v>#DIV/0!</v>
      </c>
      <c r="BP587" s="501" t="e">
        <f t="shared" si="59"/>
        <v>#DIV/0!</v>
      </c>
    </row>
    <row r="588" spans="31:68" ht="15" customHeight="1" x14ac:dyDescent="0.25">
      <c r="AE588" s="501" t="e">
        <f t="shared" si="54"/>
        <v>#DIV/0!</v>
      </c>
      <c r="AH588" s="501" t="e">
        <f t="shared" si="55"/>
        <v>#DIV/0!</v>
      </c>
      <c r="AV588" s="501" t="e">
        <f t="shared" si="56"/>
        <v>#DIV/0!</v>
      </c>
      <c r="AY588" s="501" t="e">
        <f t="shared" si="57"/>
        <v>#DIV/0!</v>
      </c>
      <c r="BM588" s="501" t="e">
        <f t="shared" si="58"/>
        <v>#DIV/0!</v>
      </c>
      <c r="BP588" s="501" t="e">
        <f t="shared" si="59"/>
        <v>#DIV/0!</v>
      </c>
    </row>
    <row r="589" spans="31:68" ht="15" customHeight="1" x14ac:dyDescent="0.25">
      <c r="AE589" s="501" t="e">
        <f t="shared" si="54"/>
        <v>#DIV/0!</v>
      </c>
      <c r="AH589" s="501" t="e">
        <f t="shared" si="55"/>
        <v>#DIV/0!</v>
      </c>
      <c r="AV589" s="501" t="e">
        <f t="shared" si="56"/>
        <v>#DIV/0!</v>
      </c>
      <c r="AY589" s="501" t="e">
        <f t="shared" si="57"/>
        <v>#DIV/0!</v>
      </c>
      <c r="BM589" s="501" t="e">
        <f t="shared" si="58"/>
        <v>#DIV/0!</v>
      </c>
      <c r="BP589" s="501" t="e">
        <f t="shared" si="59"/>
        <v>#DIV/0!</v>
      </c>
    </row>
    <row r="590" spans="31:68" ht="15" customHeight="1" x14ac:dyDescent="0.25">
      <c r="AE590" s="501" t="e">
        <f t="shared" si="54"/>
        <v>#DIV/0!</v>
      </c>
      <c r="AH590" s="501" t="e">
        <f t="shared" si="55"/>
        <v>#DIV/0!</v>
      </c>
      <c r="AV590" s="501" t="e">
        <f t="shared" si="56"/>
        <v>#DIV/0!</v>
      </c>
      <c r="AY590" s="501" t="e">
        <f t="shared" si="57"/>
        <v>#DIV/0!</v>
      </c>
      <c r="BM590" s="501" t="e">
        <f t="shared" si="58"/>
        <v>#DIV/0!</v>
      </c>
      <c r="BP590" s="501" t="e">
        <f t="shared" si="59"/>
        <v>#DIV/0!</v>
      </c>
    </row>
    <row r="591" spans="31:68" ht="15" customHeight="1" x14ac:dyDescent="0.25">
      <c r="AE591" s="501" t="e">
        <f t="shared" ref="AE591:AE654" si="60">IF(AE$10*AC591+AE$11&lt;(ROUNDUP(AD$10/100,0)*100+999),MAX(0,AE$10*AC591+AE$11),NA())</f>
        <v>#DIV/0!</v>
      </c>
      <c r="AH591" s="501" t="e">
        <f t="shared" ref="AH591:AH654" si="61">IF(AH$10*AF591+AH$11&lt;(ROUNDUP(AG$10/100,0)*100+999),MAX(0,AH$10*AF591+AH$11),NA())</f>
        <v>#DIV/0!</v>
      </c>
      <c r="AV591" s="501" t="e">
        <f t="shared" ref="AV591:AV654" si="62">IF(AV$10*AT591+AV$11&lt;(ROUNDUP(AU$10/100,0)*100+999),MAX(0,AV$10*AT591+AV$11),NA())</f>
        <v>#DIV/0!</v>
      </c>
      <c r="AY591" s="501" t="e">
        <f t="shared" ref="AY591:AY654" si="63">IF(AY$10*AW591+AY$11&lt;(ROUNDUP(AX$10/100,0)*100+999),MAX(0,AY$10*AW591+AY$11),NA())</f>
        <v>#DIV/0!</v>
      </c>
      <c r="BM591" s="501" t="e">
        <f t="shared" ref="BM591:BM654" si="64">IF(BM$10*BK591+BM$11&lt;(ROUNDUP(BL$10/100,0)*100+999),MAX(0,BM$10*BK591+BM$11),NA())</f>
        <v>#DIV/0!</v>
      </c>
      <c r="BP591" s="501" t="e">
        <f t="shared" ref="BP591:BP654" si="65">IF(BP$10*BN591+BP$11&lt;(ROUNDUP(BO$10/100,0)*100+999),MAX(0,BP$10*BN591+BP$11),NA())</f>
        <v>#DIV/0!</v>
      </c>
    </row>
    <row r="592" spans="31:68" ht="15" customHeight="1" x14ac:dyDescent="0.25">
      <c r="AE592" s="501" t="e">
        <f t="shared" si="60"/>
        <v>#DIV/0!</v>
      </c>
      <c r="AH592" s="501" t="e">
        <f t="shared" si="61"/>
        <v>#DIV/0!</v>
      </c>
      <c r="AV592" s="501" t="e">
        <f t="shared" si="62"/>
        <v>#DIV/0!</v>
      </c>
      <c r="AY592" s="501" t="e">
        <f t="shared" si="63"/>
        <v>#DIV/0!</v>
      </c>
      <c r="BM592" s="501" t="e">
        <f t="shared" si="64"/>
        <v>#DIV/0!</v>
      </c>
      <c r="BP592" s="501" t="e">
        <f t="shared" si="65"/>
        <v>#DIV/0!</v>
      </c>
    </row>
    <row r="593" spans="31:68" ht="15" customHeight="1" x14ac:dyDescent="0.25">
      <c r="AE593" s="501" t="e">
        <f t="shared" si="60"/>
        <v>#DIV/0!</v>
      </c>
      <c r="AH593" s="501" t="e">
        <f t="shared" si="61"/>
        <v>#DIV/0!</v>
      </c>
      <c r="AV593" s="501" t="e">
        <f t="shared" si="62"/>
        <v>#DIV/0!</v>
      </c>
      <c r="AY593" s="501" t="e">
        <f t="shared" si="63"/>
        <v>#DIV/0!</v>
      </c>
      <c r="BM593" s="501" t="e">
        <f t="shared" si="64"/>
        <v>#DIV/0!</v>
      </c>
      <c r="BP593" s="501" t="e">
        <f t="shared" si="65"/>
        <v>#DIV/0!</v>
      </c>
    </row>
    <row r="594" spans="31:68" ht="15" customHeight="1" x14ac:dyDescent="0.25">
      <c r="AE594" s="501" t="e">
        <f t="shared" si="60"/>
        <v>#DIV/0!</v>
      </c>
      <c r="AH594" s="501" t="e">
        <f t="shared" si="61"/>
        <v>#DIV/0!</v>
      </c>
      <c r="AV594" s="501" t="e">
        <f t="shared" si="62"/>
        <v>#DIV/0!</v>
      </c>
      <c r="AY594" s="501" t="e">
        <f t="shared" si="63"/>
        <v>#DIV/0!</v>
      </c>
      <c r="BM594" s="501" t="e">
        <f t="shared" si="64"/>
        <v>#DIV/0!</v>
      </c>
      <c r="BP594" s="501" t="e">
        <f t="shared" si="65"/>
        <v>#DIV/0!</v>
      </c>
    </row>
    <row r="595" spans="31:68" ht="15" customHeight="1" x14ac:dyDescent="0.25">
      <c r="AE595" s="501" t="e">
        <f t="shared" si="60"/>
        <v>#DIV/0!</v>
      </c>
      <c r="AH595" s="501" t="e">
        <f t="shared" si="61"/>
        <v>#DIV/0!</v>
      </c>
      <c r="AV595" s="501" t="e">
        <f t="shared" si="62"/>
        <v>#DIV/0!</v>
      </c>
      <c r="AY595" s="501" t="e">
        <f t="shared" si="63"/>
        <v>#DIV/0!</v>
      </c>
      <c r="BM595" s="501" t="e">
        <f t="shared" si="64"/>
        <v>#DIV/0!</v>
      </c>
      <c r="BP595" s="501" t="e">
        <f t="shared" si="65"/>
        <v>#DIV/0!</v>
      </c>
    </row>
    <row r="596" spans="31:68" ht="15" customHeight="1" x14ac:dyDescent="0.25">
      <c r="AE596" s="501" t="e">
        <f t="shared" si="60"/>
        <v>#DIV/0!</v>
      </c>
      <c r="AH596" s="501" t="e">
        <f t="shared" si="61"/>
        <v>#DIV/0!</v>
      </c>
      <c r="AV596" s="501" t="e">
        <f t="shared" si="62"/>
        <v>#DIV/0!</v>
      </c>
      <c r="AY596" s="501" t="e">
        <f t="shared" si="63"/>
        <v>#DIV/0!</v>
      </c>
      <c r="BM596" s="501" t="e">
        <f t="shared" si="64"/>
        <v>#DIV/0!</v>
      </c>
      <c r="BP596" s="501" t="e">
        <f t="shared" si="65"/>
        <v>#DIV/0!</v>
      </c>
    </row>
    <row r="597" spans="31:68" ht="15" customHeight="1" x14ac:dyDescent="0.25">
      <c r="AE597" s="501" t="e">
        <f t="shared" si="60"/>
        <v>#DIV/0!</v>
      </c>
      <c r="AH597" s="501" t="e">
        <f t="shared" si="61"/>
        <v>#DIV/0!</v>
      </c>
      <c r="AV597" s="501" t="e">
        <f t="shared" si="62"/>
        <v>#DIV/0!</v>
      </c>
      <c r="AY597" s="501" t="e">
        <f t="shared" si="63"/>
        <v>#DIV/0!</v>
      </c>
      <c r="BM597" s="501" t="e">
        <f t="shared" si="64"/>
        <v>#DIV/0!</v>
      </c>
      <c r="BP597" s="501" t="e">
        <f t="shared" si="65"/>
        <v>#DIV/0!</v>
      </c>
    </row>
    <row r="598" spans="31:68" ht="15" customHeight="1" x14ac:dyDescent="0.25">
      <c r="AE598" s="501" t="e">
        <f t="shared" si="60"/>
        <v>#DIV/0!</v>
      </c>
      <c r="AH598" s="501" t="e">
        <f t="shared" si="61"/>
        <v>#DIV/0!</v>
      </c>
      <c r="AV598" s="501" t="e">
        <f t="shared" si="62"/>
        <v>#DIV/0!</v>
      </c>
      <c r="AY598" s="501" t="e">
        <f t="shared" si="63"/>
        <v>#DIV/0!</v>
      </c>
      <c r="BM598" s="501" t="e">
        <f t="shared" si="64"/>
        <v>#DIV/0!</v>
      </c>
      <c r="BP598" s="501" t="e">
        <f t="shared" si="65"/>
        <v>#DIV/0!</v>
      </c>
    </row>
    <row r="599" spans="31:68" ht="15" customHeight="1" x14ac:dyDescent="0.25">
      <c r="AE599" s="501" t="e">
        <f t="shared" si="60"/>
        <v>#DIV/0!</v>
      </c>
      <c r="AH599" s="501" t="e">
        <f t="shared" si="61"/>
        <v>#DIV/0!</v>
      </c>
      <c r="AV599" s="501" t="e">
        <f t="shared" si="62"/>
        <v>#DIV/0!</v>
      </c>
      <c r="AY599" s="501" t="e">
        <f t="shared" si="63"/>
        <v>#DIV/0!</v>
      </c>
      <c r="BM599" s="501" t="e">
        <f t="shared" si="64"/>
        <v>#DIV/0!</v>
      </c>
      <c r="BP599" s="501" t="e">
        <f t="shared" si="65"/>
        <v>#DIV/0!</v>
      </c>
    </row>
    <row r="600" spans="31:68" ht="15" customHeight="1" x14ac:dyDescent="0.25">
      <c r="AE600" s="501" t="e">
        <f t="shared" si="60"/>
        <v>#DIV/0!</v>
      </c>
      <c r="AH600" s="501" t="e">
        <f t="shared" si="61"/>
        <v>#DIV/0!</v>
      </c>
      <c r="AV600" s="501" t="e">
        <f t="shared" si="62"/>
        <v>#DIV/0!</v>
      </c>
      <c r="AY600" s="501" t="e">
        <f t="shared" si="63"/>
        <v>#DIV/0!</v>
      </c>
      <c r="BM600" s="501" t="e">
        <f t="shared" si="64"/>
        <v>#DIV/0!</v>
      </c>
      <c r="BP600" s="501" t="e">
        <f t="shared" si="65"/>
        <v>#DIV/0!</v>
      </c>
    </row>
    <row r="601" spans="31:68" ht="15" customHeight="1" x14ac:dyDescent="0.25">
      <c r="AE601" s="501" t="e">
        <f t="shared" si="60"/>
        <v>#DIV/0!</v>
      </c>
      <c r="AH601" s="501" t="e">
        <f t="shared" si="61"/>
        <v>#DIV/0!</v>
      </c>
      <c r="AV601" s="501" t="e">
        <f t="shared" si="62"/>
        <v>#DIV/0!</v>
      </c>
      <c r="AY601" s="501" t="e">
        <f t="shared" si="63"/>
        <v>#DIV/0!</v>
      </c>
      <c r="BM601" s="501" t="e">
        <f t="shared" si="64"/>
        <v>#DIV/0!</v>
      </c>
      <c r="BP601" s="501" t="e">
        <f t="shared" si="65"/>
        <v>#DIV/0!</v>
      </c>
    </row>
    <row r="602" spans="31:68" ht="15" customHeight="1" x14ac:dyDescent="0.25">
      <c r="AE602" s="501" t="e">
        <f t="shared" si="60"/>
        <v>#DIV/0!</v>
      </c>
      <c r="AH602" s="501" t="e">
        <f t="shared" si="61"/>
        <v>#DIV/0!</v>
      </c>
      <c r="AV602" s="501" t="e">
        <f t="shared" si="62"/>
        <v>#DIV/0!</v>
      </c>
      <c r="AY602" s="501" t="e">
        <f t="shared" si="63"/>
        <v>#DIV/0!</v>
      </c>
      <c r="BM602" s="501" t="e">
        <f t="shared" si="64"/>
        <v>#DIV/0!</v>
      </c>
      <c r="BP602" s="501" t="e">
        <f t="shared" si="65"/>
        <v>#DIV/0!</v>
      </c>
    </row>
    <row r="603" spans="31:68" ht="15" customHeight="1" x14ac:dyDescent="0.25">
      <c r="AE603" s="501" t="e">
        <f t="shared" si="60"/>
        <v>#DIV/0!</v>
      </c>
      <c r="AH603" s="501" t="e">
        <f t="shared" si="61"/>
        <v>#DIV/0!</v>
      </c>
      <c r="AV603" s="501" t="e">
        <f t="shared" si="62"/>
        <v>#DIV/0!</v>
      </c>
      <c r="AY603" s="501" t="e">
        <f t="shared" si="63"/>
        <v>#DIV/0!</v>
      </c>
      <c r="BM603" s="501" t="e">
        <f t="shared" si="64"/>
        <v>#DIV/0!</v>
      </c>
      <c r="BP603" s="501" t="e">
        <f t="shared" si="65"/>
        <v>#DIV/0!</v>
      </c>
    </row>
    <row r="604" spans="31:68" ht="15" customHeight="1" x14ac:dyDescent="0.25">
      <c r="AE604" s="501" t="e">
        <f t="shared" si="60"/>
        <v>#DIV/0!</v>
      </c>
      <c r="AH604" s="501" t="e">
        <f t="shared" si="61"/>
        <v>#DIV/0!</v>
      </c>
      <c r="AV604" s="501" t="e">
        <f t="shared" si="62"/>
        <v>#DIV/0!</v>
      </c>
      <c r="AY604" s="501" t="e">
        <f t="shared" si="63"/>
        <v>#DIV/0!</v>
      </c>
      <c r="BM604" s="501" t="e">
        <f t="shared" si="64"/>
        <v>#DIV/0!</v>
      </c>
      <c r="BP604" s="501" t="e">
        <f t="shared" si="65"/>
        <v>#DIV/0!</v>
      </c>
    </row>
    <row r="605" spans="31:68" ht="15" customHeight="1" x14ac:dyDescent="0.25">
      <c r="AE605" s="501" t="e">
        <f t="shared" si="60"/>
        <v>#DIV/0!</v>
      </c>
      <c r="AH605" s="501" t="e">
        <f t="shared" si="61"/>
        <v>#DIV/0!</v>
      </c>
      <c r="AV605" s="501" t="e">
        <f t="shared" si="62"/>
        <v>#DIV/0!</v>
      </c>
      <c r="AY605" s="501" t="e">
        <f t="shared" si="63"/>
        <v>#DIV/0!</v>
      </c>
      <c r="BM605" s="501" t="e">
        <f t="shared" si="64"/>
        <v>#DIV/0!</v>
      </c>
      <c r="BP605" s="501" t="e">
        <f t="shared" si="65"/>
        <v>#DIV/0!</v>
      </c>
    </row>
    <row r="606" spans="31:68" ht="15" customHeight="1" x14ac:dyDescent="0.25">
      <c r="AE606" s="501" t="e">
        <f t="shared" si="60"/>
        <v>#DIV/0!</v>
      </c>
      <c r="AH606" s="501" t="e">
        <f t="shared" si="61"/>
        <v>#DIV/0!</v>
      </c>
      <c r="AV606" s="501" t="e">
        <f t="shared" si="62"/>
        <v>#DIV/0!</v>
      </c>
      <c r="AY606" s="501" t="e">
        <f t="shared" si="63"/>
        <v>#DIV/0!</v>
      </c>
      <c r="BM606" s="501" t="e">
        <f t="shared" si="64"/>
        <v>#DIV/0!</v>
      </c>
      <c r="BP606" s="501" t="e">
        <f t="shared" si="65"/>
        <v>#DIV/0!</v>
      </c>
    </row>
    <row r="607" spans="31:68" ht="15" customHeight="1" x14ac:dyDescent="0.25">
      <c r="AE607" s="501" t="e">
        <f t="shared" si="60"/>
        <v>#DIV/0!</v>
      </c>
      <c r="AH607" s="501" t="e">
        <f t="shared" si="61"/>
        <v>#DIV/0!</v>
      </c>
      <c r="AV607" s="501" t="e">
        <f t="shared" si="62"/>
        <v>#DIV/0!</v>
      </c>
      <c r="AY607" s="501" t="e">
        <f t="shared" si="63"/>
        <v>#DIV/0!</v>
      </c>
      <c r="BM607" s="501" t="e">
        <f t="shared" si="64"/>
        <v>#DIV/0!</v>
      </c>
      <c r="BP607" s="501" t="e">
        <f t="shared" si="65"/>
        <v>#DIV/0!</v>
      </c>
    </row>
    <row r="608" spans="31:68" ht="15" customHeight="1" x14ac:dyDescent="0.25">
      <c r="AE608" s="501" t="e">
        <f t="shared" si="60"/>
        <v>#DIV/0!</v>
      </c>
      <c r="AH608" s="501" t="e">
        <f t="shared" si="61"/>
        <v>#DIV/0!</v>
      </c>
      <c r="AV608" s="501" t="e">
        <f t="shared" si="62"/>
        <v>#DIV/0!</v>
      </c>
      <c r="AY608" s="501" t="e">
        <f t="shared" si="63"/>
        <v>#DIV/0!</v>
      </c>
      <c r="BM608" s="501" t="e">
        <f t="shared" si="64"/>
        <v>#DIV/0!</v>
      </c>
      <c r="BP608" s="501" t="e">
        <f t="shared" si="65"/>
        <v>#DIV/0!</v>
      </c>
    </row>
    <row r="609" spans="31:68" ht="15" customHeight="1" x14ac:dyDescent="0.25">
      <c r="AE609" s="501" t="e">
        <f t="shared" si="60"/>
        <v>#DIV/0!</v>
      </c>
      <c r="AH609" s="501" t="e">
        <f t="shared" si="61"/>
        <v>#DIV/0!</v>
      </c>
      <c r="AV609" s="501" t="e">
        <f t="shared" si="62"/>
        <v>#DIV/0!</v>
      </c>
      <c r="AY609" s="501" t="e">
        <f t="shared" si="63"/>
        <v>#DIV/0!</v>
      </c>
      <c r="BM609" s="501" t="e">
        <f t="shared" si="64"/>
        <v>#DIV/0!</v>
      </c>
      <c r="BP609" s="501" t="e">
        <f t="shared" si="65"/>
        <v>#DIV/0!</v>
      </c>
    </row>
    <row r="610" spans="31:68" ht="15" customHeight="1" x14ac:dyDescent="0.25">
      <c r="AE610" s="501" t="e">
        <f t="shared" si="60"/>
        <v>#DIV/0!</v>
      </c>
      <c r="AH610" s="501" t="e">
        <f t="shared" si="61"/>
        <v>#DIV/0!</v>
      </c>
      <c r="AV610" s="501" t="e">
        <f t="shared" si="62"/>
        <v>#DIV/0!</v>
      </c>
      <c r="AY610" s="501" t="e">
        <f t="shared" si="63"/>
        <v>#DIV/0!</v>
      </c>
      <c r="BM610" s="501" t="e">
        <f t="shared" si="64"/>
        <v>#DIV/0!</v>
      </c>
      <c r="BP610" s="501" t="e">
        <f t="shared" si="65"/>
        <v>#DIV/0!</v>
      </c>
    </row>
    <row r="611" spans="31:68" ht="15" customHeight="1" x14ac:dyDescent="0.25">
      <c r="AE611" s="501" t="e">
        <f t="shared" si="60"/>
        <v>#DIV/0!</v>
      </c>
      <c r="AH611" s="501" t="e">
        <f t="shared" si="61"/>
        <v>#DIV/0!</v>
      </c>
      <c r="AV611" s="501" t="e">
        <f t="shared" si="62"/>
        <v>#DIV/0!</v>
      </c>
      <c r="AY611" s="501" t="e">
        <f t="shared" si="63"/>
        <v>#DIV/0!</v>
      </c>
      <c r="BM611" s="501" t="e">
        <f t="shared" si="64"/>
        <v>#DIV/0!</v>
      </c>
      <c r="BP611" s="501" t="e">
        <f t="shared" si="65"/>
        <v>#DIV/0!</v>
      </c>
    </row>
    <row r="612" spans="31:68" ht="15" customHeight="1" x14ac:dyDescent="0.25">
      <c r="AE612" s="501" t="e">
        <f t="shared" si="60"/>
        <v>#DIV/0!</v>
      </c>
      <c r="AH612" s="501" t="e">
        <f t="shared" si="61"/>
        <v>#DIV/0!</v>
      </c>
      <c r="AV612" s="501" t="e">
        <f t="shared" si="62"/>
        <v>#DIV/0!</v>
      </c>
      <c r="AY612" s="501" t="e">
        <f t="shared" si="63"/>
        <v>#DIV/0!</v>
      </c>
      <c r="BM612" s="501" t="e">
        <f t="shared" si="64"/>
        <v>#DIV/0!</v>
      </c>
      <c r="BP612" s="501" t="e">
        <f t="shared" si="65"/>
        <v>#DIV/0!</v>
      </c>
    </row>
    <row r="613" spans="31:68" ht="15" customHeight="1" x14ac:dyDescent="0.25">
      <c r="AE613" s="501" t="e">
        <f t="shared" si="60"/>
        <v>#DIV/0!</v>
      </c>
      <c r="AH613" s="501" t="e">
        <f t="shared" si="61"/>
        <v>#DIV/0!</v>
      </c>
      <c r="AV613" s="501" t="e">
        <f t="shared" si="62"/>
        <v>#DIV/0!</v>
      </c>
      <c r="AY613" s="501" t="e">
        <f t="shared" si="63"/>
        <v>#DIV/0!</v>
      </c>
      <c r="BM613" s="501" t="e">
        <f t="shared" si="64"/>
        <v>#DIV/0!</v>
      </c>
      <c r="BP613" s="501" t="e">
        <f t="shared" si="65"/>
        <v>#DIV/0!</v>
      </c>
    </row>
    <row r="614" spans="31:68" ht="15" customHeight="1" x14ac:dyDescent="0.25">
      <c r="AE614" s="501" t="e">
        <f t="shared" si="60"/>
        <v>#DIV/0!</v>
      </c>
      <c r="AH614" s="501" t="e">
        <f t="shared" si="61"/>
        <v>#DIV/0!</v>
      </c>
      <c r="AV614" s="501" t="e">
        <f t="shared" si="62"/>
        <v>#DIV/0!</v>
      </c>
      <c r="AY614" s="501" t="e">
        <f t="shared" si="63"/>
        <v>#DIV/0!</v>
      </c>
      <c r="BM614" s="501" t="e">
        <f t="shared" si="64"/>
        <v>#DIV/0!</v>
      </c>
      <c r="BP614" s="501" t="e">
        <f t="shared" si="65"/>
        <v>#DIV/0!</v>
      </c>
    </row>
    <row r="615" spans="31:68" ht="15" customHeight="1" x14ac:dyDescent="0.25">
      <c r="AE615" s="501" t="e">
        <f t="shared" si="60"/>
        <v>#DIV/0!</v>
      </c>
      <c r="AH615" s="501" t="e">
        <f t="shared" si="61"/>
        <v>#DIV/0!</v>
      </c>
      <c r="AV615" s="501" t="e">
        <f t="shared" si="62"/>
        <v>#DIV/0!</v>
      </c>
      <c r="AY615" s="501" t="e">
        <f t="shared" si="63"/>
        <v>#DIV/0!</v>
      </c>
      <c r="BM615" s="501" t="e">
        <f t="shared" si="64"/>
        <v>#DIV/0!</v>
      </c>
      <c r="BP615" s="501" t="e">
        <f t="shared" si="65"/>
        <v>#DIV/0!</v>
      </c>
    </row>
    <row r="616" spans="31:68" ht="15" customHeight="1" x14ac:dyDescent="0.25">
      <c r="AE616" s="501" t="e">
        <f t="shared" si="60"/>
        <v>#DIV/0!</v>
      </c>
      <c r="AH616" s="501" t="e">
        <f t="shared" si="61"/>
        <v>#DIV/0!</v>
      </c>
      <c r="AV616" s="501" t="e">
        <f t="shared" si="62"/>
        <v>#DIV/0!</v>
      </c>
      <c r="AY616" s="501" t="e">
        <f t="shared" si="63"/>
        <v>#DIV/0!</v>
      </c>
      <c r="BM616" s="501" t="e">
        <f t="shared" si="64"/>
        <v>#DIV/0!</v>
      </c>
      <c r="BP616" s="501" t="e">
        <f t="shared" si="65"/>
        <v>#DIV/0!</v>
      </c>
    </row>
    <row r="617" spans="31:68" ht="15" customHeight="1" x14ac:dyDescent="0.25">
      <c r="AE617" s="501" t="e">
        <f t="shared" si="60"/>
        <v>#DIV/0!</v>
      </c>
      <c r="AH617" s="501" t="e">
        <f t="shared" si="61"/>
        <v>#DIV/0!</v>
      </c>
      <c r="AV617" s="501" t="e">
        <f t="shared" si="62"/>
        <v>#DIV/0!</v>
      </c>
      <c r="AY617" s="501" t="e">
        <f t="shared" si="63"/>
        <v>#DIV/0!</v>
      </c>
      <c r="BM617" s="501" t="e">
        <f t="shared" si="64"/>
        <v>#DIV/0!</v>
      </c>
      <c r="BP617" s="501" t="e">
        <f t="shared" si="65"/>
        <v>#DIV/0!</v>
      </c>
    </row>
    <row r="618" spans="31:68" ht="15" customHeight="1" x14ac:dyDescent="0.25">
      <c r="AE618" s="501" t="e">
        <f t="shared" si="60"/>
        <v>#DIV/0!</v>
      </c>
      <c r="AH618" s="501" t="e">
        <f t="shared" si="61"/>
        <v>#DIV/0!</v>
      </c>
      <c r="AV618" s="501" t="e">
        <f t="shared" si="62"/>
        <v>#DIV/0!</v>
      </c>
      <c r="AY618" s="501" t="e">
        <f t="shared" si="63"/>
        <v>#DIV/0!</v>
      </c>
      <c r="BM618" s="501" t="e">
        <f t="shared" si="64"/>
        <v>#DIV/0!</v>
      </c>
      <c r="BP618" s="501" t="e">
        <f t="shared" si="65"/>
        <v>#DIV/0!</v>
      </c>
    </row>
    <row r="619" spans="31:68" ht="15" customHeight="1" x14ac:dyDescent="0.25">
      <c r="AE619" s="501" t="e">
        <f t="shared" si="60"/>
        <v>#DIV/0!</v>
      </c>
      <c r="AH619" s="501" t="e">
        <f t="shared" si="61"/>
        <v>#DIV/0!</v>
      </c>
      <c r="AV619" s="501" t="e">
        <f t="shared" si="62"/>
        <v>#DIV/0!</v>
      </c>
      <c r="AY619" s="501" t="e">
        <f t="shared" si="63"/>
        <v>#DIV/0!</v>
      </c>
      <c r="BM619" s="501" t="e">
        <f t="shared" si="64"/>
        <v>#DIV/0!</v>
      </c>
      <c r="BP619" s="501" t="e">
        <f t="shared" si="65"/>
        <v>#DIV/0!</v>
      </c>
    </row>
    <row r="620" spans="31:68" ht="15" customHeight="1" x14ac:dyDescent="0.25">
      <c r="AE620" s="501" t="e">
        <f t="shared" si="60"/>
        <v>#DIV/0!</v>
      </c>
      <c r="AH620" s="501" t="e">
        <f t="shared" si="61"/>
        <v>#DIV/0!</v>
      </c>
      <c r="AV620" s="501" t="e">
        <f t="shared" si="62"/>
        <v>#DIV/0!</v>
      </c>
      <c r="AY620" s="501" t="e">
        <f t="shared" si="63"/>
        <v>#DIV/0!</v>
      </c>
      <c r="BM620" s="501" t="e">
        <f t="shared" si="64"/>
        <v>#DIV/0!</v>
      </c>
      <c r="BP620" s="501" t="e">
        <f t="shared" si="65"/>
        <v>#DIV/0!</v>
      </c>
    </row>
    <row r="621" spans="31:68" ht="15" customHeight="1" x14ac:dyDescent="0.25">
      <c r="AE621" s="501" t="e">
        <f t="shared" si="60"/>
        <v>#DIV/0!</v>
      </c>
      <c r="AH621" s="501" t="e">
        <f t="shared" si="61"/>
        <v>#DIV/0!</v>
      </c>
      <c r="AV621" s="501" t="e">
        <f t="shared" si="62"/>
        <v>#DIV/0!</v>
      </c>
      <c r="AY621" s="501" t="e">
        <f t="shared" si="63"/>
        <v>#DIV/0!</v>
      </c>
      <c r="BM621" s="501" t="e">
        <f t="shared" si="64"/>
        <v>#DIV/0!</v>
      </c>
      <c r="BP621" s="501" t="e">
        <f t="shared" si="65"/>
        <v>#DIV/0!</v>
      </c>
    </row>
    <row r="622" spans="31:68" ht="15" customHeight="1" x14ac:dyDescent="0.25">
      <c r="AE622" s="501" t="e">
        <f t="shared" si="60"/>
        <v>#DIV/0!</v>
      </c>
      <c r="AH622" s="501" t="e">
        <f t="shared" si="61"/>
        <v>#DIV/0!</v>
      </c>
      <c r="AV622" s="501" t="e">
        <f t="shared" si="62"/>
        <v>#DIV/0!</v>
      </c>
      <c r="AY622" s="501" t="e">
        <f t="shared" si="63"/>
        <v>#DIV/0!</v>
      </c>
      <c r="BM622" s="501" t="e">
        <f t="shared" si="64"/>
        <v>#DIV/0!</v>
      </c>
      <c r="BP622" s="501" t="e">
        <f t="shared" si="65"/>
        <v>#DIV/0!</v>
      </c>
    </row>
    <row r="623" spans="31:68" ht="15" customHeight="1" x14ac:dyDescent="0.25">
      <c r="AE623" s="501" t="e">
        <f t="shared" si="60"/>
        <v>#DIV/0!</v>
      </c>
      <c r="AH623" s="501" t="e">
        <f t="shared" si="61"/>
        <v>#DIV/0!</v>
      </c>
      <c r="AV623" s="501" t="e">
        <f t="shared" si="62"/>
        <v>#DIV/0!</v>
      </c>
      <c r="AY623" s="501" t="e">
        <f t="shared" si="63"/>
        <v>#DIV/0!</v>
      </c>
      <c r="BM623" s="501" t="e">
        <f t="shared" si="64"/>
        <v>#DIV/0!</v>
      </c>
      <c r="BP623" s="501" t="e">
        <f t="shared" si="65"/>
        <v>#DIV/0!</v>
      </c>
    </row>
    <row r="624" spans="31:68" ht="15" customHeight="1" x14ac:dyDescent="0.25">
      <c r="AE624" s="501" t="e">
        <f t="shared" si="60"/>
        <v>#DIV/0!</v>
      </c>
      <c r="AH624" s="501" t="e">
        <f t="shared" si="61"/>
        <v>#DIV/0!</v>
      </c>
      <c r="AV624" s="501" t="e">
        <f t="shared" si="62"/>
        <v>#DIV/0!</v>
      </c>
      <c r="AY624" s="501" t="e">
        <f t="shared" si="63"/>
        <v>#DIV/0!</v>
      </c>
      <c r="BM624" s="501" t="e">
        <f t="shared" si="64"/>
        <v>#DIV/0!</v>
      </c>
      <c r="BP624" s="501" t="e">
        <f t="shared" si="65"/>
        <v>#DIV/0!</v>
      </c>
    </row>
    <row r="625" spans="31:68" ht="15" customHeight="1" x14ac:dyDescent="0.25">
      <c r="AE625" s="501" t="e">
        <f t="shared" si="60"/>
        <v>#DIV/0!</v>
      </c>
      <c r="AH625" s="501" t="e">
        <f t="shared" si="61"/>
        <v>#DIV/0!</v>
      </c>
      <c r="AV625" s="501" t="e">
        <f t="shared" si="62"/>
        <v>#DIV/0!</v>
      </c>
      <c r="AY625" s="501" t="e">
        <f t="shared" si="63"/>
        <v>#DIV/0!</v>
      </c>
      <c r="BM625" s="501" t="e">
        <f t="shared" si="64"/>
        <v>#DIV/0!</v>
      </c>
      <c r="BP625" s="501" t="e">
        <f t="shared" si="65"/>
        <v>#DIV/0!</v>
      </c>
    </row>
    <row r="626" spans="31:68" ht="15" customHeight="1" x14ac:dyDescent="0.25">
      <c r="AE626" s="501" t="e">
        <f t="shared" si="60"/>
        <v>#DIV/0!</v>
      </c>
      <c r="AH626" s="501" t="e">
        <f t="shared" si="61"/>
        <v>#DIV/0!</v>
      </c>
      <c r="AV626" s="501" t="e">
        <f t="shared" si="62"/>
        <v>#DIV/0!</v>
      </c>
      <c r="AY626" s="501" t="e">
        <f t="shared" si="63"/>
        <v>#DIV/0!</v>
      </c>
      <c r="BM626" s="501" t="e">
        <f t="shared" si="64"/>
        <v>#DIV/0!</v>
      </c>
      <c r="BP626" s="501" t="e">
        <f t="shared" si="65"/>
        <v>#DIV/0!</v>
      </c>
    </row>
    <row r="627" spans="31:68" ht="15" customHeight="1" x14ac:dyDescent="0.25">
      <c r="AE627" s="501" t="e">
        <f t="shared" si="60"/>
        <v>#DIV/0!</v>
      </c>
      <c r="AH627" s="501" t="e">
        <f t="shared" si="61"/>
        <v>#DIV/0!</v>
      </c>
      <c r="AV627" s="501" t="e">
        <f t="shared" si="62"/>
        <v>#DIV/0!</v>
      </c>
      <c r="AY627" s="501" t="e">
        <f t="shared" si="63"/>
        <v>#DIV/0!</v>
      </c>
      <c r="BM627" s="501" t="e">
        <f t="shared" si="64"/>
        <v>#DIV/0!</v>
      </c>
      <c r="BP627" s="501" t="e">
        <f t="shared" si="65"/>
        <v>#DIV/0!</v>
      </c>
    </row>
    <row r="628" spans="31:68" ht="15" customHeight="1" x14ac:dyDescent="0.25">
      <c r="AE628" s="501" t="e">
        <f t="shared" si="60"/>
        <v>#DIV/0!</v>
      </c>
      <c r="AH628" s="501" t="e">
        <f t="shared" si="61"/>
        <v>#DIV/0!</v>
      </c>
      <c r="AV628" s="501" t="e">
        <f t="shared" si="62"/>
        <v>#DIV/0!</v>
      </c>
      <c r="AY628" s="501" t="e">
        <f t="shared" si="63"/>
        <v>#DIV/0!</v>
      </c>
      <c r="BM628" s="501" t="e">
        <f t="shared" si="64"/>
        <v>#DIV/0!</v>
      </c>
      <c r="BP628" s="501" t="e">
        <f t="shared" si="65"/>
        <v>#DIV/0!</v>
      </c>
    </row>
    <row r="629" spans="31:68" ht="15" customHeight="1" x14ac:dyDescent="0.25">
      <c r="AE629" s="501" t="e">
        <f t="shared" si="60"/>
        <v>#DIV/0!</v>
      </c>
      <c r="AH629" s="501" t="e">
        <f t="shared" si="61"/>
        <v>#DIV/0!</v>
      </c>
      <c r="AV629" s="501" t="e">
        <f t="shared" si="62"/>
        <v>#DIV/0!</v>
      </c>
      <c r="AY629" s="501" t="e">
        <f t="shared" si="63"/>
        <v>#DIV/0!</v>
      </c>
      <c r="BM629" s="501" t="e">
        <f t="shared" si="64"/>
        <v>#DIV/0!</v>
      </c>
      <c r="BP629" s="501" t="e">
        <f t="shared" si="65"/>
        <v>#DIV/0!</v>
      </c>
    </row>
    <row r="630" spans="31:68" ht="15" customHeight="1" x14ac:dyDescent="0.25">
      <c r="AE630" s="501" t="e">
        <f t="shared" si="60"/>
        <v>#DIV/0!</v>
      </c>
      <c r="AH630" s="501" t="e">
        <f t="shared" si="61"/>
        <v>#DIV/0!</v>
      </c>
      <c r="AV630" s="501" t="e">
        <f t="shared" si="62"/>
        <v>#DIV/0!</v>
      </c>
      <c r="AY630" s="501" t="e">
        <f t="shared" si="63"/>
        <v>#DIV/0!</v>
      </c>
      <c r="BM630" s="501" t="e">
        <f t="shared" si="64"/>
        <v>#DIV/0!</v>
      </c>
      <c r="BP630" s="501" t="e">
        <f t="shared" si="65"/>
        <v>#DIV/0!</v>
      </c>
    </row>
    <row r="631" spans="31:68" ht="15" customHeight="1" x14ac:dyDescent="0.25">
      <c r="AE631" s="501" t="e">
        <f t="shared" si="60"/>
        <v>#DIV/0!</v>
      </c>
      <c r="AH631" s="501" t="e">
        <f t="shared" si="61"/>
        <v>#DIV/0!</v>
      </c>
      <c r="AV631" s="501" t="e">
        <f t="shared" si="62"/>
        <v>#DIV/0!</v>
      </c>
      <c r="AY631" s="501" t="e">
        <f t="shared" si="63"/>
        <v>#DIV/0!</v>
      </c>
      <c r="BM631" s="501" t="e">
        <f t="shared" si="64"/>
        <v>#DIV/0!</v>
      </c>
      <c r="BP631" s="501" t="e">
        <f t="shared" si="65"/>
        <v>#DIV/0!</v>
      </c>
    </row>
    <row r="632" spans="31:68" ht="15" customHeight="1" x14ac:dyDescent="0.25">
      <c r="AE632" s="501" t="e">
        <f t="shared" si="60"/>
        <v>#DIV/0!</v>
      </c>
      <c r="AH632" s="501" t="e">
        <f t="shared" si="61"/>
        <v>#DIV/0!</v>
      </c>
      <c r="AV632" s="501" t="e">
        <f t="shared" si="62"/>
        <v>#DIV/0!</v>
      </c>
      <c r="AY632" s="501" t="e">
        <f t="shared" si="63"/>
        <v>#DIV/0!</v>
      </c>
      <c r="BM632" s="501" t="e">
        <f t="shared" si="64"/>
        <v>#DIV/0!</v>
      </c>
      <c r="BP632" s="501" t="e">
        <f t="shared" si="65"/>
        <v>#DIV/0!</v>
      </c>
    </row>
    <row r="633" spans="31:68" ht="15" customHeight="1" x14ac:dyDescent="0.25">
      <c r="AE633" s="501" t="e">
        <f t="shared" si="60"/>
        <v>#DIV/0!</v>
      </c>
      <c r="AH633" s="501" t="e">
        <f t="shared" si="61"/>
        <v>#DIV/0!</v>
      </c>
      <c r="AV633" s="501" t="e">
        <f t="shared" si="62"/>
        <v>#DIV/0!</v>
      </c>
      <c r="AY633" s="501" t="e">
        <f t="shared" si="63"/>
        <v>#DIV/0!</v>
      </c>
      <c r="BM633" s="501" t="e">
        <f t="shared" si="64"/>
        <v>#DIV/0!</v>
      </c>
      <c r="BP633" s="501" t="e">
        <f t="shared" si="65"/>
        <v>#DIV/0!</v>
      </c>
    </row>
    <row r="634" spans="31:68" ht="15" customHeight="1" x14ac:dyDescent="0.25">
      <c r="AE634" s="501" t="e">
        <f t="shared" si="60"/>
        <v>#DIV/0!</v>
      </c>
      <c r="AH634" s="501" t="e">
        <f t="shared" si="61"/>
        <v>#DIV/0!</v>
      </c>
      <c r="AV634" s="501" t="e">
        <f t="shared" si="62"/>
        <v>#DIV/0!</v>
      </c>
      <c r="AY634" s="501" t="e">
        <f t="shared" si="63"/>
        <v>#DIV/0!</v>
      </c>
      <c r="BM634" s="501" t="e">
        <f t="shared" si="64"/>
        <v>#DIV/0!</v>
      </c>
      <c r="BP634" s="501" t="e">
        <f t="shared" si="65"/>
        <v>#DIV/0!</v>
      </c>
    </row>
    <row r="635" spans="31:68" ht="15" customHeight="1" x14ac:dyDescent="0.25">
      <c r="AE635" s="501" t="e">
        <f t="shared" si="60"/>
        <v>#DIV/0!</v>
      </c>
      <c r="AH635" s="501" t="e">
        <f t="shared" si="61"/>
        <v>#DIV/0!</v>
      </c>
      <c r="AV635" s="501" t="e">
        <f t="shared" si="62"/>
        <v>#DIV/0!</v>
      </c>
      <c r="AY635" s="501" t="e">
        <f t="shared" si="63"/>
        <v>#DIV/0!</v>
      </c>
      <c r="BM635" s="501" t="e">
        <f t="shared" si="64"/>
        <v>#DIV/0!</v>
      </c>
      <c r="BP635" s="501" t="e">
        <f t="shared" si="65"/>
        <v>#DIV/0!</v>
      </c>
    </row>
    <row r="636" spans="31:68" ht="15" customHeight="1" x14ac:dyDescent="0.25">
      <c r="AE636" s="501" t="e">
        <f t="shared" si="60"/>
        <v>#DIV/0!</v>
      </c>
      <c r="AH636" s="501" t="e">
        <f t="shared" si="61"/>
        <v>#DIV/0!</v>
      </c>
      <c r="AV636" s="501" t="e">
        <f t="shared" si="62"/>
        <v>#DIV/0!</v>
      </c>
      <c r="AY636" s="501" t="e">
        <f t="shared" si="63"/>
        <v>#DIV/0!</v>
      </c>
      <c r="BM636" s="501" t="e">
        <f t="shared" si="64"/>
        <v>#DIV/0!</v>
      </c>
      <c r="BP636" s="501" t="e">
        <f t="shared" si="65"/>
        <v>#DIV/0!</v>
      </c>
    </row>
    <row r="637" spans="31:68" ht="15" customHeight="1" x14ac:dyDescent="0.25">
      <c r="AE637" s="501" t="e">
        <f t="shared" si="60"/>
        <v>#DIV/0!</v>
      </c>
      <c r="AH637" s="501" t="e">
        <f t="shared" si="61"/>
        <v>#DIV/0!</v>
      </c>
      <c r="AV637" s="501" t="e">
        <f t="shared" si="62"/>
        <v>#DIV/0!</v>
      </c>
      <c r="AY637" s="501" t="e">
        <f t="shared" si="63"/>
        <v>#DIV/0!</v>
      </c>
      <c r="BM637" s="501" t="e">
        <f t="shared" si="64"/>
        <v>#DIV/0!</v>
      </c>
      <c r="BP637" s="501" t="e">
        <f t="shared" si="65"/>
        <v>#DIV/0!</v>
      </c>
    </row>
    <row r="638" spans="31:68" ht="15" customHeight="1" x14ac:dyDescent="0.25">
      <c r="AE638" s="501" t="e">
        <f t="shared" si="60"/>
        <v>#DIV/0!</v>
      </c>
      <c r="AH638" s="501" t="e">
        <f t="shared" si="61"/>
        <v>#DIV/0!</v>
      </c>
      <c r="AV638" s="501" t="e">
        <f t="shared" si="62"/>
        <v>#DIV/0!</v>
      </c>
      <c r="AY638" s="501" t="e">
        <f t="shared" si="63"/>
        <v>#DIV/0!</v>
      </c>
      <c r="BM638" s="501" t="e">
        <f t="shared" si="64"/>
        <v>#DIV/0!</v>
      </c>
      <c r="BP638" s="501" t="e">
        <f t="shared" si="65"/>
        <v>#DIV/0!</v>
      </c>
    </row>
    <row r="639" spans="31:68" ht="15" customHeight="1" x14ac:dyDescent="0.25">
      <c r="AE639" s="501" t="e">
        <f t="shared" si="60"/>
        <v>#DIV/0!</v>
      </c>
      <c r="AH639" s="501" t="e">
        <f t="shared" si="61"/>
        <v>#DIV/0!</v>
      </c>
      <c r="AV639" s="501" t="e">
        <f t="shared" si="62"/>
        <v>#DIV/0!</v>
      </c>
      <c r="AY639" s="501" t="e">
        <f t="shared" si="63"/>
        <v>#DIV/0!</v>
      </c>
      <c r="BM639" s="501" t="e">
        <f t="shared" si="64"/>
        <v>#DIV/0!</v>
      </c>
      <c r="BP639" s="501" t="e">
        <f t="shared" si="65"/>
        <v>#DIV/0!</v>
      </c>
    </row>
    <row r="640" spans="31:68" ht="15" customHeight="1" x14ac:dyDescent="0.25">
      <c r="AE640" s="501" t="e">
        <f t="shared" si="60"/>
        <v>#DIV/0!</v>
      </c>
      <c r="AH640" s="501" t="e">
        <f t="shared" si="61"/>
        <v>#DIV/0!</v>
      </c>
      <c r="AV640" s="501" t="e">
        <f t="shared" si="62"/>
        <v>#DIV/0!</v>
      </c>
      <c r="AY640" s="501" t="e">
        <f t="shared" si="63"/>
        <v>#DIV/0!</v>
      </c>
      <c r="BM640" s="501" t="e">
        <f t="shared" si="64"/>
        <v>#DIV/0!</v>
      </c>
      <c r="BP640" s="501" t="e">
        <f t="shared" si="65"/>
        <v>#DIV/0!</v>
      </c>
    </row>
    <row r="641" spans="31:68" ht="15" customHeight="1" x14ac:dyDescent="0.25">
      <c r="AE641" s="501" t="e">
        <f t="shared" si="60"/>
        <v>#DIV/0!</v>
      </c>
      <c r="AH641" s="501" t="e">
        <f t="shared" si="61"/>
        <v>#DIV/0!</v>
      </c>
      <c r="AV641" s="501" t="e">
        <f t="shared" si="62"/>
        <v>#DIV/0!</v>
      </c>
      <c r="AY641" s="501" t="e">
        <f t="shared" si="63"/>
        <v>#DIV/0!</v>
      </c>
      <c r="BM641" s="501" t="e">
        <f t="shared" si="64"/>
        <v>#DIV/0!</v>
      </c>
      <c r="BP641" s="501" t="e">
        <f t="shared" si="65"/>
        <v>#DIV/0!</v>
      </c>
    </row>
    <row r="642" spans="31:68" ht="15" customHeight="1" x14ac:dyDescent="0.25">
      <c r="AE642" s="501" t="e">
        <f t="shared" si="60"/>
        <v>#DIV/0!</v>
      </c>
      <c r="AH642" s="501" t="e">
        <f t="shared" si="61"/>
        <v>#DIV/0!</v>
      </c>
      <c r="AV642" s="501" t="e">
        <f t="shared" si="62"/>
        <v>#DIV/0!</v>
      </c>
      <c r="AY642" s="501" t="e">
        <f t="shared" si="63"/>
        <v>#DIV/0!</v>
      </c>
      <c r="BM642" s="501" t="e">
        <f t="shared" si="64"/>
        <v>#DIV/0!</v>
      </c>
      <c r="BP642" s="501" t="e">
        <f t="shared" si="65"/>
        <v>#DIV/0!</v>
      </c>
    </row>
    <row r="643" spans="31:68" ht="15" customHeight="1" x14ac:dyDescent="0.25">
      <c r="AE643" s="501" t="e">
        <f t="shared" si="60"/>
        <v>#DIV/0!</v>
      </c>
      <c r="AH643" s="501" t="e">
        <f t="shared" si="61"/>
        <v>#DIV/0!</v>
      </c>
      <c r="AV643" s="501" t="e">
        <f t="shared" si="62"/>
        <v>#DIV/0!</v>
      </c>
      <c r="AY643" s="501" t="e">
        <f t="shared" si="63"/>
        <v>#DIV/0!</v>
      </c>
      <c r="BM643" s="501" t="e">
        <f t="shared" si="64"/>
        <v>#DIV/0!</v>
      </c>
      <c r="BP643" s="501" t="e">
        <f t="shared" si="65"/>
        <v>#DIV/0!</v>
      </c>
    </row>
    <row r="644" spans="31:68" ht="15" customHeight="1" x14ac:dyDescent="0.25">
      <c r="AE644" s="501" t="e">
        <f t="shared" si="60"/>
        <v>#DIV/0!</v>
      </c>
      <c r="AH644" s="501" t="e">
        <f t="shared" si="61"/>
        <v>#DIV/0!</v>
      </c>
      <c r="AV644" s="501" t="e">
        <f t="shared" si="62"/>
        <v>#DIV/0!</v>
      </c>
      <c r="AY644" s="501" t="e">
        <f t="shared" si="63"/>
        <v>#DIV/0!</v>
      </c>
      <c r="BM644" s="501" t="e">
        <f t="shared" si="64"/>
        <v>#DIV/0!</v>
      </c>
      <c r="BP644" s="501" t="e">
        <f t="shared" si="65"/>
        <v>#DIV/0!</v>
      </c>
    </row>
    <row r="645" spans="31:68" ht="15" customHeight="1" x14ac:dyDescent="0.25">
      <c r="AE645" s="501" t="e">
        <f t="shared" si="60"/>
        <v>#DIV/0!</v>
      </c>
      <c r="AH645" s="501" t="e">
        <f t="shared" si="61"/>
        <v>#DIV/0!</v>
      </c>
      <c r="AV645" s="501" t="e">
        <f t="shared" si="62"/>
        <v>#DIV/0!</v>
      </c>
      <c r="AY645" s="501" t="e">
        <f t="shared" si="63"/>
        <v>#DIV/0!</v>
      </c>
      <c r="BM645" s="501" t="e">
        <f t="shared" si="64"/>
        <v>#DIV/0!</v>
      </c>
      <c r="BP645" s="501" t="e">
        <f t="shared" si="65"/>
        <v>#DIV/0!</v>
      </c>
    </row>
    <row r="646" spans="31:68" ht="15" customHeight="1" x14ac:dyDescent="0.25">
      <c r="AE646" s="501" t="e">
        <f t="shared" si="60"/>
        <v>#DIV/0!</v>
      </c>
      <c r="AH646" s="501" t="e">
        <f t="shared" si="61"/>
        <v>#DIV/0!</v>
      </c>
      <c r="AV646" s="501" t="e">
        <f t="shared" si="62"/>
        <v>#DIV/0!</v>
      </c>
      <c r="AY646" s="501" t="e">
        <f t="shared" si="63"/>
        <v>#DIV/0!</v>
      </c>
      <c r="BM646" s="501" t="e">
        <f t="shared" si="64"/>
        <v>#DIV/0!</v>
      </c>
      <c r="BP646" s="501" t="e">
        <f t="shared" si="65"/>
        <v>#DIV/0!</v>
      </c>
    </row>
    <row r="647" spans="31:68" ht="15" customHeight="1" x14ac:dyDescent="0.25">
      <c r="AE647" s="501" t="e">
        <f t="shared" si="60"/>
        <v>#DIV/0!</v>
      </c>
      <c r="AH647" s="501" t="e">
        <f t="shared" si="61"/>
        <v>#DIV/0!</v>
      </c>
      <c r="AV647" s="501" t="e">
        <f t="shared" si="62"/>
        <v>#DIV/0!</v>
      </c>
      <c r="AY647" s="501" t="e">
        <f t="shared" si="63"/>
        <v>#DIV/0!</v>
      </c>
      <c r="BM647" s="501" t="e">
        <f t="shared" si="64"/>
        <v>#DIV/0!</v>
      </c>
      <c r="BP647" s="501" t="e">
        <f t="shared" si="65"/>
        <v>#DIV/0!</v>
      </c>
    </row>
    <row r="648" spans="31:68" ht="15" customHeight="1" x14ac:dyDescent="0.25">
      <c r="AE648" s="501" t="e">
        <f t="shared" si="60"/>
        <v>#DIV/0!</v>
      </c>
      <c r="AH648" s="501" t="e">
        <f t="shared" si="61"/>
        <v>#DIV/0!</v>
      </c>
      <c r="AV648" s="501" t="e">
        <f t="shared" si="62"/>
        <v>#DIV/0!</v>
      </c>
      <c r="AY648" s="501" t="e">
        <f t="shared" si="63"/>
        <v>#DIV/0!</v>
      </c>
      <c r="BM648" s="501" t="e">
        <f t="shared" si="64"/>
        <v>#DIV/0!</v>
      </c>
      <c r="BP648" s="501" t="e">
        <f t="shared" si="65"/>
        <v>#DIV/0!</v>
      </c>
    </row>
    <row r="649" spans="31:68" ht="15" customHeight="1" x14ac:dyDescent="0.25">
      <c r="AE649" s="501" t="e">
        <f t="shared" si="60"/>
        <v>#DIV/0!</v>
      </c>
      <c r="AH649" s="501" t="e">
        <f t="shared" si="61"/>
        <v>#DIV/0!</v>
      </c>
      <c r="AV649" s="501" t="e">
        <f t="shared" si="62"/>
        <v>#DIV/0!</v>
      </c>
      <c r="AY649" s="501" t="e">
        <f t="shared" si="63"/>
        <v>#DIV/0!</v>
      </c>
      <c r="BM649" s="501" t="e">
        <f t="shared" si="64"/>
        <v>#DIV/0!</v>
      </c>
      <c r="BP649" s="501" t="e">
        <f t="shared" si="65"/>
        <v>#DIV/0!</v>
      </c>
    </row>
    <row r="650" spans="31:68" ht="15" customHeight="1" x14ac:dyDescent="0.25">
      <c r="AE650" s="501" t="e">
        <f t="shared" si="60"/>
        <v>#DIV/0!</v>
      </c>
      <c r="AH650" s="501" t="e">
        <f t="shared" si="61"/>
        <v>#DIV/0!</v>
      </c>
      <c r="AV650" s="501" t="e">
        <f t="shared" si="62"/>
        <v>#DIV/0!</v>
      </c>
      <c r="AY650" s="501" t="e">
        <f t="shared" si="63"/>
        <v>#DIV/0!</v>
      </c>
      <c r="BM650" s="501" t="e">
        <f t="shared" si="64"/>
        <v>#DIV/0!</v>
      </c>
      <c r="BP650" s="501" t="e">
        <f t="shared" si="65"/>
        <v>#DIV/0!</v>
      </c>
    </row>
    <row r="651" spans="31:68" ht="15" customHeight="1" x14ac:dyDescent="0.25">
      <c r="AE651" s="501" t="e">
        <f t="shared" si="60"/>
        <v>#DIV/0!</v>
      </c>
      <c r="AH651" s="501" t="e">
        <f t="shared" si="61"/>
        <v>#DIV/0!</v>
      </c>
      <c r="AV651" s="501" t="e">
        <f t="shared" si="62"/>
        <v>#DIV/0!</v>
      </c>
      <c r="AY651" s="501" t="e">
        <f t="shared" si="63"/>
        <v>#DIV/0!</v>
      </c>
      <c r="BM651" s="501" t="e">
        <f t="shared" si="64"/>
        <v>#DIV/0!</v>
      </c>
      <c r="BP651" s="501" t="e">
        <f t="shared" si="65"/>
        <v>#DIV/0!</v>
      </c>
    </row>
    <row r="652" spans="31:68" ht="15" customHeight="1" x14ac:dyDescent="0.25">
      <c r="AE652" s="501" t="e">
        <f t="shared" si="60"/>
        <v>#DIV/0!</v>
      </c>
      <c r="AH652" s="501" t="e">
        <f t="shared" si="61"/>
        <v>#DIV/0!</v>
      </c>
      <c r="AV652" s="501" t="e">
        <f t="shared" si="62"/>
        <v>#DIV/0!</v>
      </c>
      <c r="AY652" s="501" t="e">
        <f t="shared" si="63"/>
        <v>#DIV/0!</v>
      </c>
      <c r="BM652" s="501" t="e">
        <f t="shared" si="64"/>
        <v>#DIV/0!</v>
      </c>
      <c r="BP652" s="501" t="e">
        <f t="shared" si="65"/>
        <v>#DIV/0!</v>
      </c>
    </row>
    <row r="653" spans="31:68" ht="15" customHeight="1" x14ac:dyDescent="0.25">
      <c r="AE653" s="501" t="e">
        <f t="shared" si="60"/>
        <v>#DIV/0!</v>
      </c>
      <c r="AH653" s="501" t="e">
        <f t="shared" si="61"/>
        <v>#DIV/0!</v>
      </c>
      <c r="AV653" s="501" t="e">
        <f t="shared" si="62"/>
        <v>#DIV/0!</v>
      </c>
      <c r="AY653" s="501" t="e">
        <f t="shared" si="63"/>
        <v>#DIV/0!</v>
      </c>
      <c r="BM653" s="501" t="e">
        <f t="shared" si="64"/>
        <v>#DIV/0!</v>
      </c>
      <c r="BP653" s="501" t="e">
        <f t="shared" si="65"/>
        <v>#DIV/0!</v>
      </c>
    </row>
    <row r="654" spans="31:68" ht="15" customHeight="1" x14ac:dyDescent="0.25">
      <c r="AE654" s="501" t="e">
        <f t="shared" si="60"/>
        <v>#DIV/0!</v>
      </c>
      <c r="AH654" s="501" t="e">
        <f t="shared" si="61"/>
        <v>#DIV/0!</v>
      </c>
      <c r="AV654" s="501" t="e">
        <f t="shared" si="62"/>
        <v>#DIV/0!</v>
      </c>
      <c r="AY654" s="501" t="e">
        <f t="shared" si="63"/>
        <v>#DIV/0!</v>
      </c>
      <c r="BM654" s="501" t="e">
        <f t="shared" si="64"/>
        <v>#DIV/0!</v>
      </c>
      <c r="BP654" s="501" t="e">
        <f t="shared" si="65"/>
        <v>#DIV/0!</v>
      </c>
    </row>
    <row r="655" spans="31:68" ht="15" customHeight="1" x14ac:dyDescent="0.25">
      <c r="AE655" s="501" t="e">
        <f t="shared" ref="AE655:AE718" si="66">IF(AE$10*AC655+AE$11&lt;(ROUNDUP(AD$10/100,0)*100+999),MAX(0,AE$10*AC655+AE$11),NA())</f>
        <v>#DIV/0!</v>
      </c>
      <c r="AH655" s="501" t="e">
        <f t="shared" ref="AH655:AH718" si="67">IF(AH$10*AF655+AH$11&lt;(ROUNDUP(AG$10/100,0)*100+999),MAX(0,AH$10*AF655+AH$11),NA())</f>
        <v>#DIV/0!</v>
      </c>
      <c r="AV655" s="501" t="e">
        <f t="shared" ref="AV655:AV718" si="68">IF(AV$10*AT655+AV$11&lt;(ROUNDUP(AU$10/100,0)*100+999),MAX(0,AV$10*AT655+AV$11),NA())</f>
        <v>#DIV/0!</v>
      </c>
      <c r="AY655" s="501" t="e">
        <f t="shared" ref="AY655:AY718" si="69">IF(AY$10*AW655+AY$11&lt;(ROUNDUP(AX$10/100,0)*100+999),MAX(0,AY$10*AW655+AY$11),NA())</f>
        <v>#DIV/0!</v>
      </c>
      <c r="BM655" s="501" t="e">
        <f t="shared" ref="BM655:BM718" si="70">IF(BM$10*BK655+BM$11&lt;(ROUNDUP(BL$10/100,0)*100+999),MAX(0,BM$10*BK655+BM$11),NA())</f>
        <v>#DIV/0!</v>
      </c>
      <c r="BP655" s="501" t="e">
        <f t="shared" ref="BP655:BP718" si="71">IF(BP$10*BN655+BP$11&lt;(ROUNDUP(BO$10/100,0)*100+999),MAX(0,BP$10*BN655+BP$11),NA())</f>
        <v>#DIV/0!</v>
      </c>
    </row>
    <row r="656" spans="31:68" ht="15" customHeight="1" x14ac:dyDescent="0.25">
      <c r="AE656" s="501" t="e">
        <f t="shared" si="66"/>
        <v>#DIV/0!</v>
      </c>
      <c r="AH656" s="501" t="e">
        <f t="shared" si="67"/>
        <v>#DIV/0!</v>
      </c>
      <c r="AV656" s="501" t="e">
        <f t="shared" si="68"/>
        <v>#DIV/0!</v>
      </c>
      <c r="AY656" s="501" t="e">
        <f t="shared" si="69"/>
        <v>#DIV/0!</v>
      </c>
      <c r="BM656" s="501" t="e">
        <f t="shared" si="70"/>
        <v>#DIV/0!</v>
      </c>
      <c r="BP656" s="501" t="e">
        <f t="shared" si="71"/>
        <v>#DIV/0!</v>
      </c>
    </row>
    <row r="657" spans="31:68" ht="15" customHeight="1" x14ac:dyDescent="0.25">
      <c r="AE657" s="501" t="e">
        <f t="shared" si="66"/>
        <v>#DIV/0!</v>
      </c>
      <c r="AH657" s="501" t="e">
        <f t="shared" si="67"/>
        <v>#DIV/0!</v>
      </c>
      <c r="AV657" s="501" t="e">
        <f t="shared" si="68"/>
        <v>#DIV/0!</v>
      </c>
      <c r="AY657" s="501" t="e">
        <f t="shared" si="69"/>
        <v>#DIV/0!</v>
      </c>
      <c r="BM657" s="501" t="e">
        <f t="shared" si="70"/>
        <v>#DIV/0!</v>
      </c>
      <c r="BP657" s="501" t="e">
        <f t="shared" si="71"/>
        <v>#DIV/0!</v>
      </c>
    </row>
    <row r="658" spans="31:68" ht="15" customHeight="1" x14ac:dyDescent="0.25">
      <c r="AE658" s="501" t="e">
        <f t="shared" si="66"/>
        <v>#DIV/0!</v>
      </c>
      <c r="AH658" s="501" t="e">
        <f t="shared" si="67"/>
        <v>#DIV/0!</v>
      </c>
      <c r="AV658" s="501" t="e">
        <f t="shared" si="68"/>
        <v>#DIV/0!</v>
      </c>
      <c r="AY658" s="501" t="e">
        <f t="shared" si="69"/>
        <v>#DIV/0!</v>
      </c>
      <c r="BM658" s="501" t="e">
        <f t="shared" si="70"/>
        <v>#DIV/0!</v>
      </c>
      <c r="BP658" s="501" t="e">
        <f t="shared" si="71"/>
        <v>#DIV/0!</v>
      </c>
    </row>
    <row r="659" spans="31:68" ht="15" customHeight="1" x14ac:dyDescent="0.25">
      <c r="AE659" s="501" t="e">
        <f t="shared" si="66"/>
        <v>#DIV/0!</v>
      </c>
      <c r="AH659" s="501" t="e">
        <f t="shared" si="67"/>
        <v>#DIV/0!</v>
      </c>
      <c r="AV659" s="501" t="e">
        <f t="shared" si="68"/>
        <v>#DIV/0!</v>
      </c>
      <c r="AY659" s="501" t="e">
        <f t="shared" si="69"/>
        <v>#DIV/0!</v>
      </c>
      <c r="BM659" s="501" t="e">
        <f t="shared" si="70"/>
        <v>#DIV/0!</v>
      </c>
      <c r="BP659" s="501" t="e">
        <f t="shared" si="71"/>
        <v>#DIV/0!</v>
      </c>
    </row>
    <row r="660" spans="31:68" ht="15" customHeight="1" x14ac:dyDescent="0.25">
      <c r="AE660" s="501" t="e">
        <f t="shared" si="66"/>
        <v>#DIV/0!</v>
      </c>
      <c r="AH660" s="501" t="e">
        <f t="shared" si="67"/>
        <v>#DIV/0!</v>
      </c>
      <c r="AV660" s="501" t="e">
        <f t="shared" si="68"/>
        <v>#DIV/0!</v>
      </c>
      <c r="AY660" s="501" t="e">
        <f t="shared" si="69"/>
        <v>#DIV/0!</v>
      </c>
      <c r="BM660" s="501" t="e">
        <f t="shared" si="70"/>
        <v>#DIV/0!</v>
      </c>
      <c r="BP660" s="501" t="e">
        <f t="shared" si="71"/>
        <v>#DIV/0!</v>
      </c>
    </row>
    <row r="661" spans="31:68" ht="15" customHeight="1" x14ac:dyDescent="0.25">
      <c r="AE661" s="501" t="e">
        <f t="shared" si="66"/>
        <v>#DIV/0!</v>
      </c>
      <c r="AH661" s="501" t="e">
        <f t="shared" si="67"/>
        <v>#DIV/0!</v>
      </c>
      <c r="AV661" s="501" t="e">
        <f t="shared" si="68"/>
        <v>#DIV/0!</v>
      </c>
      <c r="AY661" s="501" t="e">
        <f t="shared" si="69"/>
        <v>#DIV/0!</v>
      </c>
      <c r="BM661" s="501" t="e">
        <f t="shared" si="70"/>
        <v>#DIV/0!</v>
      </c>
      <c r="BP661" s="501" t="e">
        <f t="shared" si="71"/>
        <v>#DIV/0!</v>
      </c>
    </row>
    <row r="662" spans="31:68" ht="15" customHeight="1" x14ac:dyDescent="0.25">
      <c r="AE662" s="501" t="e">
        <f t="shared" si="66"/>
        <v>#DIV/0!</v>
      </c>
      <c r="AH662" s="501" t="e">
        <f t="shared" si="67"/>
        <v>#DIV/0!</v>
      </c>
      <c r="AV662" s="501" t="e">
        <f t="shared" si="68"/>
        <v>#DIV/0!</v>
      </c>
      <c r="AY662" s="501" t="e">
        <f t="shared" si="69"/>
        <v>#DIV/0!</v>
      </c>
      <c r="BM662" s="501" t="e">
        <f t="shared" si="70"/>
        <v>#DIV/0!</v>
      </c>
      <c r="BP662" s="501" t="e">
        <f t="shared" si="71"/>
        <v>#DIV/0!</v>
      </c>
    </row>
    <row r="663" spans="31:68" ht="15" customHeight="1" x14ac:dyDescent="0.25">
      <c r="AE663" s="501" t="e">
        <f t="shared" si="66"/>
        <v>#DIV/0!</v>
      </c>
      <c r="AH663" s="501" t="e">
        <f t="shared" si="67"/>
        <v>#DIV/0!</v>
      </c>
      <c r="AV663" s="501" t="e">
        <f t="shared" si="68"/>
        <v>#DIV/0!</v>
      </c>
      <c r="AY663" s="501" t="e">
        <f t="shared" si="69"/>
        <v>#DIV/0!</v>
      </c>
      <c r="BM663" s="501" t="e">
        <f t="shared" si="70"/>
        <v>#DIV/0!</v>
      </c>
      <c r="BP663" s="501" t="e">
        <f t="shared" si="71"/>
        <v>#DIV/0!</v>
      </c>
    </row>
    <row r="664" spans="31:68" ht="15" customHeight="1" x14ac:dyDescent="0.25">
      <c r="AE664" s="501" t="e">
        <f t="shared" si="66"/>
        <v>#DIV/0!</v>
      </c>
      <c r="AH664" s="501" t="e">
        <f t="shared" si="67"/>
        <v>#DIV/0!</v>
      </c>
      <c r="AV664" s="501" t="e">
        <f t="shared" si="68"/>
        <v>#DIV/0!</v>
      </c>
      <c r="AY664" s="501" t="e">
        <f t="shared" si="69"/>
        <v>#DIV/0!</v>
      </c>
      <c r="BM664" s="501" t="e">
        <f t="shared" si="70"/>
        <v>#DIV/0!</v>
      </c>
      <c r="BP664" s="501" t="e">
        <f t="shared" si="71"/>
        <v>#DIV/0!</v>
      </c>
    </row>
    <row r="665" spans="31:68" ht="15" customHeight="1" x14ac:dyDescent="0.25">
      <c r="AE665" s="501" t="e">
        <f t="shared" si="66"/>
        <v>#DIV/0!</v>
      </c>
      <c r="AH665" s="501" t="e">
        <f t="shared" si="67"/>
        <v>#DIV/0!</v>
      </c>
      <c r="AV665" s="501" t="e">
        <f t="shared" si="68"/>
        <v>#DIV/0!</v>
      </c>
      <c r="AY665" s="501" t="e">
        <f t="shared" si="69"/>
        <v>#DIV/0!</v>
      </c>
      <c r="BM665" s="501" t="e">
        <f t="shared" si="70"/>
        <v>#DIV/0!</v>
      </c>
      <c r="BP665" s="501" t="e">
        <f t="shared" si="71"/>
        <v>#DIV/0!</v>
      </c>
    </row>
    <row r="666" spans="31:68" ht="15" customHeight="1" x14ac:dyDescent="0.25">
      <c r="AE666" s="501" t="e">
        <f t="shared" si="66"/>
        <v>#DIV/0!</v>
      </c>
      <c r="AH666" s="501" t="e">
        <f t="shared" si="67"/>
        <v>#DIV/0!</v>
      </c>
      <c r="AV666" s="501" t="e">
        <f t="shared" si="68"/>
        <v>#DIV/0!</v>
      </c>
      <c r="AY666" s="501" t="e">
        <f t="shared" si="69"/>
        <v>#DIV/0!</v>
      </c>
      <c r="BM666" s="501" t="e">
        <f t="shared" si="70"/>
        <v>#DIV/0!</v>
      </c>
      <c r="BP666" s="501" t="e">
        <f t="shared" si="71"/>
        <v>#DIV/0!</v>
      </c>
    </row>
    <row r="667" spans="31:68" ht="15" customHeight="1" x14ac:dyDescent="0.25">
      <c r="AE667" s="501" t="e">
        <f t="shared" si="66"/>
        <v>#DIV/0!</v>
      </c>
      <c r="AH667" s="501" t="e">
        <f t="shared" si="67"/>
        <v>#DIV/0!</v>
      </c>
      <c r="AV667" s="501" t="e">
        <f t="shared" si="68"/>
        <v>#DIV/0!</v>
      </c>
      <c r="AY667" s="501" t="e">
        <f t="shared" si="69"/>
        <v>#DIV/0!</v>
      </c>
      <c r="BM667" s="501" t="e">
        <f t="shared" si="70"/>
        <v>#DIV/0!</v>
      </c>
      <c r="BP667" s="501" t="e">
        <f t="shared" si="71"/>
        <v>#DIV/0!</v>
      </c>
    </row>
    <row r="668" spans="31:68" ht="15" customHeight="1" x14ac:dyDescent="0.25">
      <c r="AE668" s="501" t="e">
        <f t="shared" si="66"/>
        <v>#DIV/0!</v>
      </c>
      <c r="AH668" s="501" t="e">
        <f t="shared" si="67"/>
        <v>#DIV/0!</v>
      </c>
      <c r="AV668" s="501" t="e">
        <f t="shared" si="68"/>
        <v>#DIV/0!</v>
      </c>
      <c r="AY668" s="501" t="e">
        <f t="shared" si="69"/>
        <v>#DIV/0!</v>
      </c>
      <c r="BM668" s="501" t="e">
        <f t="shared" si="70"/>
        <v>#DIV/0!</v>
      </c>
      <c r="BP668" s="501" t="e">
        <f t="shared" si="71"/>
        <v>#DIV/0!</v>
      </c>
    </row>
    <row r="669" spans="31:68" ht="15" customHeight="1" x14ac:dyDescent="0.25">
      <c r="AE669" s="501" t="e">
        <f t="shared" si="66"/>
        <v>#DIV/0!</v>
      </c>
      <c r="AH669" s="501" t="e">
        <f t="shared" si="67"/>
        <v>#DIV/0!</v>
      </c>
      <c r="AV669" s="501" t="e">
        <f t="shared" si="68"/>
        <v>#DIV/0!</v>
      </c>
      <c r="AY669" s="501" t="e">
        <f t="shared" si="69"/>
        <v>#DIV/0!</v>
      </c>
      <c r="BM669" s="501" t="e">
        <f t="shared" si="70"/>
        <v>#DIV/0!</v>
      </c>
      <c r="BP669" s="501" t="e">
        <f t="shared" si="71"/>
        <v>#DIV/0!</v>
      </c>
    </row>
    <row r="670" spans="31:68" ht="15" customHeight="1" x14ac:dyDescent="0.25">
      <c r="AE670" s="501" t="e">
        <f t="shared" si="66"/>
        <v>#DIV/0!</v>
      </c>
      <c r="AH670" s="501" t="e">
        <f t="shared" si="67"/>
        <v>#DIV/0!</v>
      </c>
      <c r="AV670" s="501" t="e">
        <f t="shared" si="68"/>
        <v>#DIV/0!</v>
      </c>
      <c r="AY670" s="501" t="e">
        <f t="shared" si="69"/>
        <v>#DIV/0!</v>
      </c>
      <c r="BM670" s="501" t="e">
        <f t="shared" si="70"/>
        <v>#DIV/0!</v>
      </c>
      <c r="BP670" s="501" t="e">
        <f t="shared" si="71"/>
        <v>#DIV/0!</v>
      </c>
    </row>
    <row r="671" spans="31:68" ht="15" customHeight="1" x14ac:dyDescent="0.25">
      <c r="AE671" s="501" t="e">
        <f t="shared" si="66"/>
        <v>#DIV/0!</v>
      </c>
      <c r="AH671" s="501" t="e">
        <f t="shared" si="67"/>
        <v>#DIV/0!</v>
      </c>
      <c r="AV671" s="501" t="e">
        <f t="shared" si="68"/>
        <v>#DIV/0!</v>
      </c>
      <c r="AY671" s="501" t="e">
        <f t="shared" si="69"/>
        <v>#DIV/0!</v>
      </c>
      <c r="BM671" s="501" t="e">
        <f t="shared" si="70"/>
        <v>#DIV/0!</v>
      </c>
      <c r="BP671" s="501" t="e">
        <f t="shared" si="71"/>
        <v>#DIV/0!</v>
      </c>
    </row>
    <row r="672" spans="31:68" ht="15" customHeight="1" x14ac:dyDescent="0.25">
      <c r="AE672" s="501" t="e">
        <f t="shared" si="66"/>
        <v>#DIV/0!</v>
      </c>
      <c r="AH672" s="501" t="e">
        <f t="shared" si="67"/>
        <v>#DIV/0!</v>
      </c>
      <c r="AV672" s="501" t="e">
        <f t="shared" si="68"/>
        <v>#DIV/0!</v>
      </c>
      <c r="AY672" s="501" t="e">
        <f t="shared" si="69"/>
        <v>#DIV/0!</v>
      </c>
      <c r="BM672" s="501" t="e">
        <f t="shared" si="70"/>
        <v>#DIV/0!</v>
      </c>
      <c r="BP672" s="501" t="e">
        <f t="shared" si="71"/>
        <v>#DIV/0!</v>
      </c>
    </row>
    <row r="673" spans="31:68" ht="15" customHeight="1" x14ac:dyDescent="0.25">
      <c r="AE673" s="501" t="e">
        <f t="shared" si="66"/>
        <v>#DIV/0!</v>
      </c>
      <c r="AH673" s="501" t="e">
        <f t="shared" si="67"/>
        <v>#DIV/0!</v>
      </c>
      <c r="AV673" s="501" t="e">
        <f t="shared" si="68"/>
        <v>#DIV/0!</v>
      </c>
      <c r="AY673" s="501" t="e">
        <f t="shared" si="69"/>
        <v>#DIV/0!</v>
      </c>
      <c r="BM673" s="501" t="e">
        <f t="shared" si="70"/>
        <v>#DIV/0!</v>
      </c>
      <c r="BP673" s="501" t="e">
        <f t="shared" si="71"/>
        <v>#DIV/0!</v>
      </c>
    </row>
    <row r="674" spans="31:68" ht="15" customHeight="1" x14ac:dyDescent="0.25">
      <c r="AE674" s="501" t="e">
        <f t="shared" si="66"/>
        <v>#DIV/0!</v>
      </c>
      <c r="AH674" s="501" t="e">
        <f t="shared" si="67"/>
        <v>#DIV/0!</v>
      </c>
      <c r="AV674" s="501" t="e">
        <f t="shared" si="68"/>
        <v>#DIV/0!</v>
      </c>
      <c r="AY674" s="501" t="e">
        <f t="shared" si="69"/>
        <v>#DIV/0!</v>
      </c>
      <c r="BM674" s="501" t="e">
        <f t="shared" si="70"/>
        <v>#DIV/0!</v>
      </c>
      <c r="BP674" s="501" t="e">
        <f t="shared" si="71"/>
        <v>#DIV/0!</v>
      </c>
    </row>
    <row r="675" spans="31:68" ht="15" customHeight="1" x14ac:dyDescent="0.25">
      <c r="AE675" s="501" t="e">
        <f t="shared" si="66"/>
        <v>#DIV/0!</v>
      </c>
      <c r="AH675" s="501" t="e">
        <f t="shared" si="67"/>
        <v>#DIV/0!</v>
      </c>
      <c r="AV675" s="501" t="e">
        <f t="shared" si="68"/>
        <v>#DIV/0!</v>
      </c>
      <c r="AY675" s="501" t="e">
        <f t="shared" si="69"/>
        <v>#DIV/0!</v>
      </c>
      <c r="BM675" s="501" t="e">
        <f t="shared" si="70"/>
        <v>#DIV/0!</v>
      </c>
      <c r="BP675" s="501" t="e">
        <f t="shared" si="71"/>
        <v>#DIV/0!</v>
      </c>
    </row>
    <row r="676" spans="31:68" ht="15" customHeight="1" x14ac:dyDescent="0.25">
      <c r="AE676" s="501" t="e">
        <f t="shared" si="66"/>
        <v>#DIV/0!</v>
      </c>
      <c r="AH676" s="501" t="e">
        <f t="shared" si="67"/>
        <v>#DIV/0!</v>
      </c>
      <c r="AV676" s="501" t="e">
        <f t="shared" si="68"/>
        <v>#DIV/0!</v>
      </c>
      <c r="AY676" s="501" t="e">
        <f t="shared" si="69"/>
        <v>#DIV/0!</v>
      </c>
      <c r="BM676" s="501" t="e">
        <f t="shared" si="70"/>
        <v>#DIV/0!</v>
      </c>
      <c r="BP676" s="501" t="e">
        <f t="shared" si="71"/>
        <v>#DIV/0!</v>
      </c>
    </row>
    <row r="677" spans="31:68" ht="15" customHeight="1" x14ac:dyDescent="0.25">
      <c r="AE677" s="501" t="e">
        <f t="shared" si="66"/>
        <v>#DIV/0!</v>
      </c>
      <c r="AH677" s="501" t="e">
        <f t="shared" si="67"/>
        <v>#DIV/0!</v>
      </c>
      <c r="AV677" s="501" t="e">
        <f t="shared" si="68"/>
        <v>#DIV/0!</v>
      </c>
      <c r="AY677" s="501" t="e">
        <f t="shared" si="69"/>
        <v>#DIV/0!</v>
      </c>
      <c r="BM677" s="501" t="e">
        <f t="shared" si="70"/>
        <v>#DIV/0!</v>
      </c>
      <c r="BP677" s="501" t="e">
        <f t="shared" si="71"/>
        <v>#DIV/0!</v>
      </c>
    </row>
    <row r="678" spans="31:68" ht="15" customHeight="1" x14ac:dyDescent="0.25">
      <c r="AE678" s="501" t="e">
        <f t="shared" si="66"/>
        <v>#DIV/0!</v>
      </c>
      <c r="AH678" s="501" t="e">
        <f t="shared" si="67"/>
        <v>#DIV/0!</v>
      </c>
      <c r="AV678" s="501" t="e">
        <f t="shared" si="68"/>
        <v>#DIV/0!</v>
      </c>
      <c r="AY678" s="501" t="e">
        <f t="shared" si="69"/>
        <v>#DIV/0!</v>
      </c>
      <c r="BM678" s="501" t="e">
        <f t="shared" si="70"/>
        <v>#DIV/0!</v>
      </c>
      <c r="BP678" s="501" t="e">
        <f t="shared" si="71"/>
        <v>#DIV/0!</v>
      </c>
    </row>
    <row r="679" spans="31:68" ht="15" customHeight="1" x14ac:dyDescent="0.25">
      <c r="AE679" s="501" t="e">
        <f t="shared" si="66"/>
        <v>#DIV/0!</v>
      </c>
      <c r="AH679" s="501" t="e">
        <f t="shared" si="67"/>
        <v>#DIV/0!</v>
      </c>
      <c r="AV679" s="501" t="e">
        <f t="shared" si="68"/>
        <v>#DIV/0!</v>
      </c>
      <c r="AY679" s="501" t="e">
        <f t="shared" si="69"/>
        <v>#DIV/0!</v>
      </c>
      <c r="BM679" s="501" t="e">
        <f t="shared" si="70"/>
        <v>#DIV/0!</v>
      </c>
      <c r="BP679" s="501" t="e">
        <f t="shared" si="71"/>
        <v>#DIV/0!</v>
      </c>
    </row>
    <row r="680" spans="31:68" ht="15" customHeight="1" x14ac:dyDescent="0.25">
      <c r="AE680" s="501" t="e">
        <f t="shared" si="66"/>
        <v>#DIV/0!</v>
      </c>
      <c r="AH680" s="501" t="e">
        <f t="shared" si="67"/>
        <v>#DIV/0!</v>
      </c>
      <c r="AV680" s="501" t="e">
        <f t="shared" si="68"/>
        <v>#DIV/0!</v>
      </c>
      <c r="AY680" s="501" t="e">
        <f t="shared" si="69"/>
        <v>#DIV/0!</v>
      </c>
      <c r="BM680" s="501" t="e">
        <f t="shared" si="70"/>
        <v>#DIV/0!</v>
      </c>
      <c r="BP680" s="501" t="e">
        <f t="shared" si="71"/>
        <v>#DIV/0!</v>
      </c>
    </row>
    <row r="681" spans="31:68" ht="15" customHeight="1" x14ac:dyDescent="0.25">
      <c r="AE681" s="501" t="e">
        <f t="shared" si="66"/>
        <v>#DIV/0!</v>
      </c>
      <c r="AH681" s="501" t="e">
        <f t="shared" si="67"/>
        <v>#DIV/0!</v>
      </c>
      <c r="AV681" s="501" t="e">
        <f t="shared" si="68"/>
        <v>#DIV/0!</v>
      </c>
      <c r="AY681" s="501" t="e">
        <f t="shared" si="69"/>
        <v>#DIV/0!</v>
      </c>
      <c r="BM681" s="501" t="e">
        <f t="shared" si="70"/>
        <v>#DIV/0!</v>
      </c>
      <c r="BP681" s="501" t="e">
        <f t="shared" si="71"/>
        <v>#DIV/0!</v>
      </c>
    </row>
    <row r="682" spans="31:68" ht="15" customHeight="1" x14ac:dyDescent="0.25">
      <c r="AE682" s="501" t="e">
        <f t="shared" si="66"/>
        <v>#DIV/0!</v>
      </c>
      <c r="AH682" s="501" t="e">
        <f t="shared" si="67"/>
        <v>#DIV/0!</v>
      </c>
      <c r="AV682" s="501" t="e">
        <f t="shared" si="68"/>
        <v>#DIV/0!</v>
      </c>
      <c r="AY682" s="501" t="e">
        <f t="shared" si="69"/>
        <v>#DIV/0!</v>
      </c>
      <c r="BM682" s="501" t="e">
        <f t="shared" si="70"/>
        <v>#DIV/0!</v>
      </c>
      <c r="BP682" s="501" t="e">
        <f t="shared" si="71"/>
        <v>#DIV/0!</v>
      </c>
    </row>
    <row r="683" spans="31:68" ht="15" customHeight="1" x14ac:dyDescent="0.25">
      <c r="AE683" s="501" t="e">
        <f t="shared" si="66"/>
        <v>#DIV/0!</v>
      </c>
      <c r="AH683" s="501" t="e">
        <f t="shared" si="67"/>
        <v>#DIV/0!</v>
      </c>
      <c r="AV683" s="501" t="e">
        <f t="shared" si="68"/>
        <v>#DIV/0!</v>
      </c>
      <c r="AY683" s="501" t="e">
        <f t="shared" si="69"/>
        <v>#DIV/0!</v>
      </c>
      <c r="BM683" s="501" t="e">
        <f t="shared" si="70"/>
        <v>#DIV/0!</v>
      </c>
      <c r="BP683" s="501" t="e">
        <f t="shared" si="71"/>
        <v>#DIV/0!</v>
      </c>
    </row>
    <row r="684" spans="31:68" ht="15" customHeight="1" x14ac:dyDescent="0.25">
      <c r="AE684" s="501" t="e">
        <f t="shared" si="66"/>
        <v>#DIV/0!</v>
      </c>
      <c r="AH684" s="501" t="e">
        <f t="shared" si="67"/>
        <v>#DIV/0!</v>
      </c>
      <c r="AV684" s="501" t="e">
        <f t="shared" si="68"/>
        <v>#DIV/0!</v>
      </c>
      <c r="AY684" s="501" t="e">
        <f t="shared" si="69"/>
        <v>#DIV/0!</v>
      </c>
      <c r="BM684" s="501" t="e">
        <f t="shared" si="70"/>
        <v>#DIV/0!</v>
      </c>
      <c r="BP684" s="501" t="e">
        <f t="shared" si="71"/>
        <v>#DIV/0!</v>
      </c>
    </row>
    <row r="685" spans="31:68" ht="15" customHeight="1" x14ac:dyDescent="0.25">
      <c r="AE685" s="501" t="e">
        <f t="shared" si="66"/>
        <v>#DIV/0!</v>
      </c>
      <c r="AH685" s="501" t="e">
        <f t="shared" si="67"/>
        <v>#DIV/0!</v>
      </c>
      <c r="AV685" s="501" t="e">
        <f t="shared" si="68"/>
        <v>#DIV/0!</v>
      </c>
      <c r="AY685" s="501" t="e">
        <f t="shared" si="69"/>
        <v>#DIV/0!</v>
      </c>
      <c r="BM685" s="501" t="e">
        <f t="shared" si="70"/>
        <v>#DIV/0!</v>
      </c>
      <c r="BP685" s="501" t="e">
        <f t="shared" si="71"/>
        <v>#DIV/0!</v>
      </c>
    </row>
    <row r="686" spans="31:68" ht="15" customHeight="1" x14ac:dyDescent="0.25">
      <c r="AE686" s="501" t="e">
        <f t="shared" si="66"/>
        <v>#DIV/0!</v>
      </c>
      <c r="AH686" s="501" t="e">
        <f t="shared" si="67"/>
        <v>#DIV/0!</v>
      </c>
      <c r="AV686" s="501" t="e">
        <f t="shared" si="68"/>
        <v>#DIV/0!</v>
      </c>
      <c r="AY686" s="501" t="e">
        <f t="shared" si="69"/>
        <v>#DIV/0!</v>
      </c>
      <c r="BM686" s="501" t="e">
        <f t="shared" si="70"/>
        <v>#DIV/0!</v>
      </c>
      <c r="BP686" s="501" t="e">
        <f t="shared" si="71"/>
        <v>#DIV/0!</v>
      </c>
    </row>
    <row r="687" spans="31:68" ht="15" customHeight="1" x14ac:dyDescent="0.25">
      <c r="AE687" s="501" t="e">
        <f t="shared" si="66"/>
        <v>#DIV/0!</v>
      </c>
      <c r="AH687" s="501" t="e">
        <f t="shared" si="67"/>
        <v>#DIV/0!</v>
      </c>
      <c r="AV687" s="501" t="e">
        <f t="shared" si="68"/>
        <v>#DIV/0!</v>
      </c>
      <c r="AY687" s="501" t="e">
        <f t="shared" si="69"/>
        <v>#DIV/0!</v>
      </c>
      <c r="BM687" s="501" t="e">
        <f t="shared" si="70"/>
        <v>#DIV/0!</v>
      </c>
      <c r="BP687" s="501" t="e">
        <f t="shared" si="71"/>
        <v>#DIV/0!</v>
      </c>
    </row>
    <row r="688" spans="31:68" ht="15" customHeight="1" x14ac:dyDescent="0.25">
      <c r="AE688" s="501" t="e">
        <f t="shared" si="66"/>
        <v>#DIV/0!</v>
      </c>
      <c r="AH688" s="501" t="e">
        <f t="shared" si="67"/>
        <v>#DIV/0!</v>
      </c>
      <c r="AV688" s="501" t="e">
        <f t="shared" si="68"/>
        <v>#DIV/0!</v>
      </c>
      <c r="AY688" s="501" t="e">
        <f t="shared" si="69"/>
        <v>#DIV/0!</v>
      </c>
      <c r="BM688" s="501" t="e">
        <f t="shared" si="70"/>
        <v>#DIV/0!</v>
      </c>
      <c r="BP688" s="501" t="e">
        <f t="shared" si="71"/>
        <v>#DIV/0!</v>
      </c>
    </row>
    <row r="689" spans="31:68" ht="15" customHeight="1" x14ac:dyDescent="0.25">
      <c r="AE689" s="501" t="e">
        <f t="shared" si="66"/>
        <v>#DIV/0!</v>
      </c>
      <c r="AH689" s="501" t="e">
        <f t="shared" si="67"/>
        <v>#DIV/0!</v>
      </c>
      <c r="AV689" s="501" t="e">
        <f t="shared" si="68"/>
        <v>#DIV/0!</v>
      </c>
      <c r="AY689" s="501" t="e">
        <f t="shared" si="69"/>
        <v>#DIV/0!</v>
      </c>
      <c r="BM689" s="501" t="e">
        <f t="shared" si="70"/>
        <v>#DIV/0!</v>
      </c>
      <c r="BP689" s="501" t="e">
        <f t="shared" si="71"/>
        <v>#DIV/0!</v>
      </c>
    </row>
    <row r="690" spans="31:68" ht="15" customHeight="1" x14ac:dyDescent="0.25">
      <c r="AE690" s="501" t="e">
        <f t="shared" si="66"/>
        <v>#DIV/0!</v>
      </c>
      <c r="AH690" s="501" t="e">
        <f t="shared" si="67"/>
        <v>#DIV/0!</v>
      </c>
      <c r="AV690" s="501" t="e">
        <f t="shared" si="68"/>
        <v>#DIV/0!</v>
      </c>
      <c r="AY690" s="501" t="e">
        <f t="shared" si="69"/>
        <v>#DIV/0!</v>
      </c>
      <c r="BM690" s="501" t="e">
        <f t="shared" si="70"/>
        <v>#DIV/0!</v>
      </c>
      <c r="BP690" s="501" t="e">
        <f t="shared" si="71"/>
        <v>#DIV/0!</v>
      </c>
    </row>
    <row r="691" spans="31:68" ht="15" customHeight="1" x14ac:dyDescent="0.25">
      <c r="AE691" s="501" t="e">
        <f t="shared" si="66"/>
        <v>#DIV/0!</v>
      </c>
      <c r="AH691" s="501" t="e">
        <f t="shared" si="67"/>
        <v>#DIV/0!</v>
      </c>
      <c r="AV691" s="501" t="e">
        <f t="shared" si="68"/>
        <v>#DIV/0!</v>
      </c>
      <c r="AY691" s="501" t="e">
        <f t="shared" si="69"/>
        <v>#DIV/0!</v>
      </c>
      <c r="BM691" s="501" t="e">
        <f t="shared" si="70"/>
        <v>#DIV/0!</v>
      </c>
      <c r="BP691" s="501" t="e">
        <f t="shared" si="71"/>
        <v>#DIV/0!</v>
      </c>
    </row>
    <row r="692" spans="31:68" ht="15" customHeight="1" x14ac:dyDescent="0.25">
      <c r="AE692" s="501" t="e">
        <f t="shared" si="66"/>
        <v>#DIV/0!</v>
      </c>
      <c r="AH692" s="501" t="e">
        <f t="shared" si="67"/>
        <v>#DIV/0!</v>
      </c>
      <c r="AV692" s="501" t="e">
        <f t="shared" si="68"/>
        <v>#DIV/0!</v>
      </c>
      <c r="AY692" s="501" t="e">
        <f t="shared" si="69"/>
        <v>#DIV/0!</v>
      </c>
      <c r="BM692" s="501" t="e">
        <f t="shared" si="70"/>
        <v>#DIV/0!</v>
      </c>
      <c r="BP692" s="501" t="e">
        <f t="shared" si="71"/>
        <v>#DIV/0!</v>
      </c>
    </row>
    <row r="693" spans="31:68" ht="15" customHeight="1" x14ac:dyDescent="0.25">
      <c r="AE693" s="501" t="e">
        <f t="shared" si="66"/>
        <v>#DIV/0!</v>
      </c>
      <c r="AH693" s="501" t="e">
        <f t="shared" si="67"/>
        <v>#DIV/0!</v>
      </c>
      <c r="AV693" s="501" t="e">
        <f t="shared" si="68"/>
        <v>#DIV/0!</v>
      </c>
      <c r="AY693" s="501" t="e">
        <f t="shared" si="69"/>
        <v>#DIV/0!</v>
      </c>
      <c r="BM693" s="501" t="e">
        <f t="shared" si="70"/>
        <v>#DIV/0!</v>
      </c>
      <c r="BP693" s="501" t="e">
        <f t="shared" si="71"/>
        <v>#DIV/0!</v>
      </c>
    </row>
    <row r="694" spans="31:68" ht="15" customHeight="1" x14ac:dyDescent="0.25">
      <c r="AE694" s="501" t="e">
        <f t="shared" si="66"/>
        <v>#DIV/0!</v>
      </c>
      <c r="AH694" s="501" t="e">
        <f t="shared" si="67"/>
        <v>#DIV/0!</v>
      </c>
      <c r="AV694" s="501" t="e">
        <f t="shared" si="68"/>
        <v>#DIV/0!</v>
      </c>
      <c r="AY694" s="501" t="e">
        <f t="shared" si="69"/>
        <v>#DIV/0!</v>
      </c>
      <c r="BM694" s="501" t="e">
        <f t="shared" si="70"/>
        <v>#DIV/0!</v>
      </c>
      <c r="BP694" s="501" t="e">
        <f t="shared" si="71"/>
        <v>#DIV/0!</v>
      </c>
    </row>
    <row r="695" spans="31:68" ht="15" customHeight="1" x14ac:dyDescent="0.25">
      <c r="AE695" s="501" t="e">
        <f t="shared" si="66"/>
        <v>#DIV/0!</v>
      </c>
      <c r="AH695" s="501" t="e">
        <f t="shared" si="67"/>
        <v>#DIV/0!</v>
      </c>
      <c r="AV695" s="501" t="e">
        <f t="shared" si="68"/>
        <v>#DIV/0!</v>
      </c>
      <c r="AY695" s="501" t="e">
        <f t="shared" si="69"/>
        <v>#DIV/0!</v>
      </c>
      <c r="BM695" s="501" t="e">
        <f t="shared" si="70"/>
        <v>#DIV/0!</v>
      </c>
      <c r="BP695" s="501" t="e">
        <f t="shared" si="71"/>
        <v>#DIV/0!</v>
      </c>
    </row>
    <row r="696" spans="31:68" ht="15" customHeight="1" x14ac:dyDescent="0.25">
      <c r="AE696" s="501" t="e">
        <f t="shared" si="66"/>
        <v>#DIV/0!</v>
      </c>
      <c r="AH696" s="501" t="e">
        <f t="shared" si="67"/>
        <v>#DIV/0!</v>
      </c>
      <c r="AV696" s="501" t="e">
        <f t="shared" si="68"/>
        <v>#DIV/0!</v>
      </c>
      <c r="AY696" s="501" t="e">
        <f t="shared" si="69"/>
        <v>#DIV/0!</v>
      </c>
      <c r="BM696" s="501" t="e">
        <f t="shared" si="70"/>
        <v>#DIV/0!</v>
      </c>
      <c r="BP696" s="501" t="e">
        <f t="shared" si="71"/>
        <v>#DIV/0!</v>
      </c>
    </row>
    <row r="697" spans="31:68" ht="15" customHeight="1" x14ac:dyDescent="0.25">
      <c r="AE697" s="501" t="e">
        <f t="shared" si="66"/>
        <v>#DIV/0!</v>
      </c>
      <c r="AH697" s="501" t="e">
        <f t="shared" si="67"/>
        <v>#DIV/0!</v>
      </c>
      <c r="AV697" s="501" t="e">
        <f t="shared" si="68"/>
        <v>#DIV/0!</v>
      </c>
      <c r="AY697" s="501" t="e">
        <f t="shared" si="69"/>
        <v>#DIV/0!</v>
      </c>
      <c r="BM697" s="501" t="e">
        <f t="shared" si="70"/>
        <v>#DIV/0!</v>
      </c>
      <c r="BP697" s="501" t="e">
        <f t="shared" si="71"/>
        <v>#DIV/0!</v>
      </c>
    </row>
    <row r="698" spans="31:68" ht="15" customHeight="1" x14ac:dyDescent="0.25">
      <c r="AE698" s="501" t="e">
        <f t="shared" si="66"/>
        <v>#DIV/0!</v>
      </c>
      <c r="AH698" s="501" t="e">
        <f t="shared" si="67"/>
        <v>#DIV/0!</v>
      </c>
      <c r="AV698" s="501" t="e">
        <f t="shared" si="68"/>
        <v>#DIV/0!</v>
      </c>
      <c r="AY698" s="501" t="e">
        <f t="shared" si="69"/>
        <v>#DIV/0!</v>
      </c>
      <c r="BM698" s="501" t="e">
        <f t="shared" si="70"/>
        <v>#DIV/0!</v>
      </c>
      <c r="BP698" s="501" t="e">
        <f t="shared" si="71"/>
        <v>#DIV/0!</v>
      </c>
    </row>
    <row r="699" spans="31:68" ht="15" customHeight="1" x14ac:dyDescent="0.25">
      <c r="AE699" s="501" t="e">
        <f t="shared" si="66"/>
        <v>#DIV/0!</v>
      </c>
      <c r="AH699" s="501" t="e">
        <f t="shared" si="67"/>
        <v>#DIV/0!</v>
      </c>
      <c r="AV699" s="501" t="e">
        <f t="shared" si="68"/>
        <v>#DIV/0!</v>
      </c>
      <c r="AY699" s="501" t="e">
        <f t="shared" si="69"/>
        <v>#DIV/0!</v>
      </c>
      <c r="BM699" s="501" t="e">
        <f t="shared" si="70"/>
        <v>#DIV/0!</v>
      </c>
      <c r="BP699" s="501" t="e">
        <f t="shared" si="71"/>
        <v>#DIV/0!</v>
      </c>
    </row>
    <row r="700" spans="31:68" ht="15" customHeight="1" x14ac:dyDescent="0.25">
      <c r="AE700" s="501" t="e">
        <f t="shared" si="66"/>
        <v>#DIV/0!</v>
      </c>
      <c r="AH700" s="501" t="e">
        <f t="shared" si="67"/>
        <v>#DIV/0!</v>
      </c>
      <c r="AV700" s="501" t="e">
        <f t="shared" si="68"/>
        <v>#DIV/0!</v>
      </c>
      <c r="AY700" s="501" t="e">
        <f t="shared" si="69"/>
        <v>#DIV/0!</v>
      </c>
      <c r="BM700" s="501" t="e">
        <f t="shared" si="70"/>
        <v>#DIV/0!</v>
      </c>
      <c r="BP700" s="501" t="e">
        <f t="shared" si="71"/>
        <v>#DIV/0!</v>
      </c>
    </row>
    <row r="701" spans="31:68" ht="15" customHeight="1" x14ac:dyDescent="0.25">
      <c r="AE701" s="501" t="e">
        <f t="shared" si="66"/>
        <v>#DIV/0!</v>
      </c>
      <c r="AH701" s="501" t="e">
        <f t="shared" si="67"/>
        <v>#DIV/0!</v>
      </c>
      <c r="AV701" s="501" t="e">
        <f t="shared" si="68"/>
        <v>#DIV/0!</v>
      </c>
      <c r="AY701" s="501" t="e">
        <f t="shared" si="69"/>
        <v>#DIV/0!</v>
      </c>
      <c r="BM701" s="501" t="e">
        <f t="shared" si="70"/>
        <v>#DIV/0!</v>
      </c>
      <c r="BP701" s="501" t="e">
        <f t="shared" si="71"/>
        <v>#DIV/0!</v>
      </c>
    </row>
    <row r="702" spans="31:68" ht="15" customHeight="1" x14ac:dyDescent="0.25">
      <c r="AE702" s="501" t="e">
        <f t="shared" si="66"/>
        <v>#DIV/0!</v>
      </c>
      <c r="AH702" s="501" t="e">
        <f t="shared" si="67"/>
        <v>#DIV/0!</v>
      </c>
      <c r="AV702" s="501" t="e">
        <f t="shared" si="68"/>
        <v>#DIV/0!</v>
      </c>
      <c r="AY702" s="501" t="e">
        <f t="shared" si="69"/>
        <v>#DIV/0!</v>
      </c>
      <c r="BM702" s="501" t="e">
        <f t="shared" si="70"/>
        <v>#DIV/0!</v>
      </c>
      <c r="BP702" s="501" t="e">
        <f t="shared" si="71"/>
        <v>#DIV/0!</v>
      </c>
    </row>
    <row r="703" spans="31:68" ht="15" customHeight="1" x14ac:dyDescent="0.25">
      <c r="AE703" s="501" t="e">
        <f t="shared" si="66"/>
        <v>#DIV/0!</v>
      </c>
      <c r="AH703" s="501" t="e">
        <f t="shared" si="67"/>
        <v>#DIV/0!</v>
      </c>
      <c r="AV703" s="501" t="e">
        <f t="shared" si="68"/>
        <v>#DIV/0!</v>
      </c>
      <c r="AY703" s="501" t="e">
        <f t="shared" si="69"/>
        <v>#DIV/0!</v>
      </c>
      <c r="BM703" s="501" t="e">
        <f t="shared" si="70"/>
        <v>#DIV/0!</v>
      </c>
      <c r="BP703" s="501" t="e">
        <f t="shared" si="71"/>
        <v>#DIV/0!</v>
      </c>
    </row>
    <row r="704" spans="31:68" ht="15" customHeight="1" x14ac:dyDescent="0.25">
      <c r="AE704" s="501" t="e">
        <f t="shared" si="66"/>
        <v>#DIV/0!</v>
      </c>
      <c r="AH704" s="501" t="e">
        <f t="shared" si="67"/>
        <v>#DIV/0!</v>
      </c>
      <c r="AV704" s="501" t="e">
        <f t="shared" si="68"/>
        <v>#DIV/0!</v>
      </c>
      <c r="AY704" s="501" t="e">
        <f t="shared" si="69"/>
        <v>#DIV/0!</v>
      </c>
      <c r="BM704" s="501" t="e">
        <f t="shared" si="70"/>
        <v>#DIV/0!</v>
      </c>
      <c r="BP704" s="501" t="e">
        <f t="shared" si="71"/>
        <v>#DIV/0!</v>
      </c>
    </row>
    <row r="705" spans="31:68" ht="15" customHeight="1" x14ac:dyDescent="0.25">
      <c r="AE705" s="501" t="e">
        <f t="shared" si="66"/>
        <v>#DIV/0!</v>
      </c>
      <c r="AH705" s="501" t="e">
        <f t="shared" si="67"/>
        <v>#DIV/0!</v>
      </c>
      <c r="AV705" s="501" t="e">
        <f t="shared" si="68"/>
        <v>#DIV/0!</v>
      </c>
      <c r="AY705" s="501" t="e">
        <f t="shared" si="69"/>
        <v>#DIV/0!</v>
      </c>
      <c r="BM705" s="501" t="e">
        <f t="shared" si="70"/>
        <v>#DIV/0!</v>
      </c>
      <c r="BP705" s="501" t="e">
        <f t="shared" si="71"/>
        <v>#DIV/0!</v>
      </c>
    </row>
    <row r="706" spans="31:68" ht="15" customHeight="1" x14ac:dyDescent="0.25">
      <c r="AE706" s="501" t="e">
        <f t="shared" si="66"/>
        <v>#DIV/0!</v>
      </c>
      <c r="AH706" s="501" t="e">
        <f t="shared" si="67"/>
        <v>#DIV/0!</v>
      </c>
      <c r="AV706" s="501" t="e">
        <f t="shared" si="68"/>
        <v>#DIV/0!</v>
      </c>
      <c r="AY706" s="501" t="e">
        <f t="shared" si="69"/>
        <v>#DIV/0!</v>
      </c>
      <c r="BM706" s="501" t="e">
        <f t="shared" si="70"/>
        <v>#DIV/0!</v>
      </c>
      <c r="BP706" s="501" t="e">
        <f t="shared" si="71"/>
        <v>#DIV/0!</v>
      </c>
    </row>
    <row r="707" spans="31:68" ht="15" customHeight="1" x14ac:dyDescent="0.25">
      <c r="AE707" s="501" t="e">
        <f t="shared" si="66"/>
        <v>#DIV/0!</v>
      </c>
      <c r="AH707" s="501" t="e">
        <f t="shared" si="67"/>
        <v>#DIV/0!</v>
      </c>
      <c r="AV707" s="501" t="e">
        <f t="shared" si="68"/>
        <v>#DIV/0!</v>
      </c>
      <c r="AY707" s="501" t="e">
        <f t="shared" si="69"/>
        <v>#DIV/0!</v>
      </c>
      <c r="BM707" s="501" t="e">
        <f t="shared" si="70"/>
        <v>#DIV/0!</v>
      </c>
      <c r="BP707" s="501" t="e">
        <f t="shared" si="71"/>
        <v>#DIV/0!</v>
      </c>
    </row>
    <row r="708" spans="31:68" ht="15" customHeight="1" x14ac:dyDescent="0.25">
      <c r="AE708" s="501" t="e">
        <f t="shared" si="66"/>
        <v>#DIV/0!</v>
      </c>
      <c r="AH708" s="501" t="e">
        <f t="shared" si="67"/>
        <v>#DIV/0!</v>
      </c>
      <c r="AV708" s="501" t="e">
        <f t="shared" si="68"/>
        <v>#DIV/0!</v>
      </c>
      <c r="AY708" s="501" t="e">
        <f t="shared" si="69"/>
        <v>#DIV/0!</v>
      </c>
      <c r="BM708" s="501" t="e">
        <f t="shared" si="70"/>
        <v>#DIV/0!</v>
      </c>
      <c r="BP708" s="501" t="e">
        <f t="shared" si="71"/>
        <v>#DIV/0!</v>
      </c>
    </row>
    <row r="709" spans="31:68" ht="15" customHeight="1" x14ac:dyDescent="0.25">
      <c r="AE709" s="501" t="e">
        <f t="shared" si="66"/>
        <v>#DIV/0!</v>
      </c>
      <c r="AH709" s="501" t="e">
        <f t="shared" si="67"/>
        <v>#DIV/0!</v>
      </c>
      <c r="AV709" s="501" t="e">
        <f t="shared" si="68"/>
        <v>#DIV/0!</v>
      </c>
      <c r="AY709" s="501" t="e">
        <f t="shared" si="69"/>
        <v>#DIV/0!</v>
      </c>
      <c r="BM709" s="501" t="e">
        <f t="shared" si="70"/>
        <v>#DIV/0!</v>
      </c>
      <c r="BP709" s="501" t="e">
        <f t="shared" si="71"/>
        <v>#DIV/0!</v>
      </c>
    </row>
    <row r="710" spans="31:68" ht="15" customHeight="1" x14ac:dyDescent="0.25">
      <c r="AE710" s="501" t="e">
        <f t="shared" si="66"/>
        <v>#DIV/0!</v>
      </c>
      <c r="AH710" s="501" t="e">
        <f t="shared" si="67"/>
        <v>#DIV/0!</v>
      </c>
      <c r="AV710" s="501" t="e">
        <f t="shared" si="68"/>
        <v>#DIV/0!</v>
      </c>
      <c r="AY710" s="501" t="e">
        <f t="shared" si="69"/>
        <v>#DIV/0!</v>
      </c>
      <c r="BM710" s="501" t="e">
        <f t="shared" si="70"/>
        <v>#DIV/0!</v>
      </c>
      <c r="BP710" s="501" t="e">
        <f t="shared" si="71"/>
        <v>#DIV/0!</v>
      </c>
    </row>
    <row r="711" spans="31:68" ht="15" customHeight="1" x14ac:dyDescent="0.25">
      <c r="AE711" s="501" t="e">
        <f t="shared" si="66"/>
        <v>#DIV/0!</v>
      </c>
      <c r="AH711" s="501" t="e">
        <f t="shared" si="67"/>
        <v>#DIV/0!</v>
      </c>
      <c r="AV711" s="501" t="e">
        <f t="shared" si="68"/>
        <v>#DIV/0!</v>
      </c>
      <c r="AY711" s="501" t="e">
        <f t="shared" si="69"/>
        <v>#DIV/0!</v>
      </c>
      <c r="BM711" s="501" t="e">
        <f t="shared" si="70"/>
        <v>#DIV/0!</v>
      </c>
      <c r="BP711" s="501" t="e">
        <f t="shared" si="71"/>
        <v>#DIV/0!</v>
      </c>
    </row>
    <row r="712" spans="31:68" ht="15" customHeight="1" x14ac:dyDescent="0.25">
      <c r="AE712" s="501" t="e">
        <f t="shared" si="66"/>
        <v>#DIV/0!</v>
      </c>
      <c r="AH712" s="501" t="e">
        <f t="shared" si="67"/>
        <v>#DIV/0!</v>
      </c>
      <c r="AV712" s="501" t="e">
        <f t="shared" si="68"/>
        <v>#DIV/0!</v>
      </c>
      <c r="AY712" s="501" t="e">
        <f t="shared" si="69"/>
        <v>#DIV/0!</v>
      </c>
      <c r="BM712" s="501" t="e">
        <f t="shared" si="70"/>
        <v>#DIV/0!</v>
      </c>
      <c r="BP712" s="501" t="e">
        <f t="shared" si="71"/>
        <v>#DIV/0!</v>
      </c>
    </row>
    <row r="713" spans="31:68" ht="15" customHeight="1" x14ac:dyDescent="0.25">
      <c r="AE713" s="501" t="e">
        <f t="shared" si="66"/>
        <v>#DIV/0!</v>
      </c>
      <c r="AH713" s="501" t="e">
        <f t="shared" si="67"/>
        <v>#DIV/0!</v>
      </c>
      <c r="AV713" s="501" t="e">
        <f t="shared" si="68"/>
        <v>#DIV/0!</v>
      </c>
      <c r="AY713" s="501" t="e">
        <f t="shared" si="69"/>
        <v>#DIV/0!</v>
      </c>
      <c r="BM713" s="501" t="e">
        <f t="shared" si="70"/>
        <v>#DIV/0!</v>
      </c>
      <c r="BP713" s="501" t="e">
        <f t="shared" si="71"/>
        <v>#DIV/0!</v>
      </c>
    </row>
    <row r="714" spans="31:68" ht="15" customHeight="1" x14ac:dyDescent="0.25">
      <c r="AE714" s="501" t="e">
        <f t="shared" si="66"/>
        <v>#DIV/0!</v>
      </c>
      <c r="AH714" s="501" t="e">
        <f t="shared" si="67"/>
        <v>#DIV/0!</v>
      </c>
      <c r="AV714" s="501" t="e">
        <f t="shared" si="68"/>
        <v>#DIV/0!</v>
      </c>
      <c r="AY714" s="501" t="e">
        <f t="shared" si="69"/>
        <v>#DIV/0!</v>
      </c>
      <c r="BM714" s="501" t="e">
        <f t="shared" si="70"/>
        <v>#DIV/0!</v>
      </c>
      <c r="BP714" s="501" t="e">
        <f t="shared" si="71"/>
        <v>#DIV/0!</v>
      </c>
    </row>
    <row r="715" spans="31:68" ht="15" customHeight="1" x14ac:dyDescent="0.25">
      <c r="AE715" s="501" t="e">
        <f t="shared" si="66"/>
        <v>#DIV/0!</v>
      </c>
      <c r="AH715" s="501" t="e">
        <f t="shared" si="67"/>
        <v>#DIV/0!</v>
      </c>
      <c r="AV715" s="501" t="e">
        <f t="shared" si="68"/>
        <v>#DIV/0!</v>
      </c>
      <c r="AY715" s="501" t="e">
        <f t="shared" si="69"/>
        <v>#DIV/0!</v>
      </c>
      <c r="BM715" s="501" t="e">
        <f t="shared" si="70"/>
        <v>#DIV/0!</v>
      </c>
      <c r="BP715" s="501" t="e">
        <f t="shared" si="71"/>
        <v>#DIV/0!</v>
      </c>
    </row>
    <row r="716" spans="31:68" ht="15" customHeight="1" x14ac:dyDescent="0.25">
      <c r="AE716" s="501" t="e">
        <f t="shared" si="66"/>
        <v>#DIV/0!</v>
      </c>
      <c r="AH716" s="501" t="e">
        <f t="shared" si="67"/>
        <v>#DIV/0!</v>
      </c>
      <c r="AV716" s="501" t="e">
        <f t="shared" si="68"/>
        <v>#DIV/0!</v>
      </c>
      <c r="AY716" s="501" t="e">
        <f t="shared" si="69"/>
        <v>#DIV/0!</v>
      </c>
      <c r="BM716" s="501" t="e">
        <f t="shared" si="70"/>
        <v>#DIV/0!</v>
      </c>
      <c r="BP716" s="501" t="e">
        <f t="shared" si="71"/>
        <v>#DIV/0!</v>
      </c>
    </row>
    <row r="717" spans="31:68" ht="15" customHeight="1" x14ac:dyDescent="0.25">
      <c r="AE717" s="501" t="e">
        <f t="shared" si="66"/>
        <v>#DIV/0!</v>
      </c>
      <c r="AH717" s="501" t="e">
        <f t="shared" si="67"/>
        <v>#DIV/0!</v>
      </c>
      <c r="AV717" s="501" t="e">
        <f t="shared" si="68"/>
        <v>#DIV/0!</v>
      </c>
      <c r="AY717" s="501" t="e">
        <f t="shared" si="69"/>
        <v>#DIV/0!</v>
      </c>
      <c r="BM717" s="501" t="e">
        <f t="shared" si="70"/>
        <v>#DIV/0!</v>
      </c>
      <c r="BP717" s="501" t="e">
        <f t="shared" si="71"/>
        <v>#DIV/0!</v>
      </c>
    </row>
    <row r="718" spans="31:68" ht="15" customHeight="1" x14ac:dyDescent="0.25">
      <c r="AE718" s="501" t="e">
        <f t="shared" si="66"/>
        <v>#DIV/0!</v>
      </c>
      <c r="AH718" s="501" t="e">
        <f t="shared" si="67"/>
        <v>#DIV/0!</v>
      </c>
      <c r="AV718" s="501" t="e">
        <f t="shared" si="68"/>
        <v>#DIV/0!</v>
      </c>
      <c r="AY718" s="501" t="e">
        <f t="shared" si="69"/>
        <v>#DIV/0!</v>
      </c>
      <c r="BM718" s="501" t="e">
        <f t="shared" si="70"/>
        <v>#DIV/0!</v>
      </c>
      <c r="BP718" s="501" t="e">
        <f t="shared" si="71"/>
        <v>#DIV/0!</v>
      </c>
    </row>
    <row r="719" spans="31:68" ht="15" customHeight="1" x14ac:dyDescent="0.25">
      <c r="AE719" s="501" t="e">
        <f t="shared" ref="AE719:AE782" si="72">IF(AE$10*AC719+AE$11&lt;(ROUNDUP(AD$10/100,0)*100+999),MAX(0,AE$10*AC719+AE$11),NA())</f>
        <v>#DIV/0!</v>
      </c>
      <c r="AH719" s="501" t="e">
        <f t="shared" ref="AH719:AH782" si="73">IF(AH$10*AF719+AH$11&lt;(ROUNDUP(AG$10/100,0)*100+999),MAX(0,AH$10*AF719+AH$11),NA())</f>
        <v>#DIV/0!</v>
      </c>
      <c r="AV719" s="501" t="e">
        <f t="shared" ref="AV719:AV782" si="74">IF(AV$10*AT719+AV$11&lt;(ROUNDUP(AU$10/100,0)*100+999),MAX(0,AV$10*AT719+AV$11),NA())</f>
        <v>#DIV/0!</v>
      </c>
      <c r="AY719" s="501" t="e">
        <f t="shared" ref="AY719:AY782" si="75">IF(AY$10*AW719+AY$11&lt;(ROUNDUP(AX$10/100,0)*100+999),MAX(0,AY$10*AW719+AY$11),NA())</f>
        <v>#DIV/0!</v>
      </c>
      <c r="BM719" s="501" t="e">
        <f t="shared" ref="BM719:BM782" si="76">IF(BM$10*BK719+BM$11&lt;(ROUNDUP(BL$10/100,0)*100+999),MAX(0,BM$10*BK719+BM$11),NA())</f>
        <v>#DIV/0!</v>
      </c>
      <c r="BP719" s="501" t="e">
        <f t="shared" ref="BP719:BP782" si="77">IF(BP$10*BN719+BP$11&lt;(ROUNDUP(BO$10/100,0)*100+999),MAX(0,BP$10*BN719+BP$11),NA())</f>
        <v>#DIV/0!</v>
      </c>
    </row>
    <row r="720" spans="31:68" ht="15" customHeight="1" x14ac:dyDescent="0.25">
      <c r="AE720" s="501" t="e">
        <f t="shared" si="72"/>
        <v>#DIV/0!</v>
      </c>
      <c r="AH720" s="501" t="e">
        <f t="shared" si="73"/>
        <v>#DIV/0!</v>
      </c>
      <c r="AV720" s="501" t="e">
        <f t="shared" si="74"/>
        <v>#DIV/0!</v>
      </c>
      <c r="AY720" s="501" t="e">
        <f t="shared" si="75"/>
        <v>#DIV/0!</v>
      </c>
      <c r="BM720" s="501" t="e">
        <f t="shared" si="76"/>
        <v>#DIV/0!</v>
      </c>
      <c r="BP720" s="501" t="e">
        <f t="shared" si="77"/>
        <v>#DIV/0!</v>
      </c>
    </row>
    <row r="721" spans="31:68" ht="15" customHeight="1" x14ac:dyDescent="0.25">
      <c r="AE721" s="501" t="e">
        <f t="shared" si="72"/>
        <v>#DIV/0!</v>
      </c>
      <c r="AH721" s="501" t="e">
        <f t="shared" si="73"/>
        <v>#DIV/0!</v>
      </c>
      <c r="AV721" s="501" t="e">
        <f t="shared" si="74"/>
        <v>#DIV/0!</v>
      </c>
      <c r="AY721" s="501" t="e">
        <f t="shared" si="75"/>
        <v>#DIV/0!</v>
      </c>
      <c r="BM721" s="501" t="e">
        <f t="shared" si="76"/>
        <v>#DIV/0!</v>
      </c>
      <c r="BP721" s="501" t="e">
        <f t="shared" si="77"/>
        <v>#DIV/0!</v>
      </c>
    </row>
    <row r="722" spans="31:68" ht="15" customHeight="1" x14ac:dyDescent="0.25">
      <c r="AE722" s="501" t="e">
        <f t="shared" si="72"/>
        <v>#DIV/0!</v>
      </c>
      <c r="AH722" s="501" t="e">
        <f t="shared" si="73"/>
        <v>#DIV/0!</v>
      </c>
      <c r="AV722" s="501" t="e">
        <f t="shared" si="74"/>
        <v>#DIV/0!</v>
      </c>
      <c r="AY722" s="501" t="e">
        <f t="shared" si="75"/>
        <v>#DIV/0!</v>
      </c>
      <c r="BM722" s="501" t="e">
        <f t="shared" si="76"/>
        <v>#DIV/0!</v>
      </c>
      <c r="BP722" s="501" t="e">
        <f t="shared" si="77"/>
        <v>#DIV/0!</v>
      </c>
    </row>
    <row r="723" spans="31:68" ht="15" customHeight="1" x14ac:dyDescent="0.25">
      <c r="AE723" s="501" t="e">
        <f t="shared" si="72"/>
        <v>#DIV/0!</v>
      </c>
      <c r="AH723" s="501" t="e">
        <f t="shared" si="73"/>
        <v>#DIV/0!</v>
      </c>
      <c r="AV723" s="501" t="e">
        <f t="shared" si="74"/>
        <v>#DIV/0!</v>
      </c>
      <c r="AY723" s="501" t="e">
        <f t="shared" si="75"/>
        <v>#DIV/0!</v>
      </c>
      <c r="BM723" s="501" t="e">
        <f t="shared" si="76"/>
        <v>#DIV/0!</v>
      </c>
      <c r="BP723" s="501" t="e">
        <f t="shared" si="77"/>
        <v>#DIV/0!</v>
      </c>
    </row>
    <row r="724" spans="31:68" ht="15" customHeight="1" x14ac:dyDescent="0.25">
      <c r="AE724" s="501" t="e">
        <f t="shared" si="72"/>
        <v>#DIV/0!</v>
      </c>
      <c r="AH724" s="501" t="e">
        <f t="shared" si="73"/>
        <v>#DIV/0!</v>
      </c>
      <c r="AV724" s="501" t="e">
        <f t="shared" si="74"/>
        <v>#DIV/0!</v>
      </c>
      <c r="AY724" s="501" t="e">
        <f t="shared" si="75"/>
        <v>#DIV/0!</v>
      </c>
      <c r="BM724" s="501" t="e">
        <f t="shared" si="76"/>
        <v>#DIV/0!</v>
      </c>
      <c r="BP724" s="501" t="e">
        <f t="shared" si="77"/>
        <v>#DIV/0!</v>
      </c>
    </row>
    <row r="725" spans="31:68" ht="15" customHeight="1" x14ac:dyDescent="0.25">
      <c r="AE725" s="501" t="e">
        <f t="shared" si="72"/>
        <v>#DIV/0!</v>
      </c>
      <c r="AH725" s="501" t="e">
        <f t="shared" si="73"/>
        <v>#DIV/0!</v>
      </c>
      <c r="AV725" s="501" t="e">
        <f t="shared" si="74"/>
        <v>#DIV/0!</v>
      </c>
      <c r="AY725" s="501" t="e">
        <f t="shared" si="75"/>
        <v>#DIV/0!</v>
      </c>
      <c r="BM725" s="501" t="e">
        <f t="shared" si="76"/>
        <v>#DIV/0!</v>
      </c>
      <c r="BP725" s="501" t="e">
        <f t="shared" si="77"/>
        <v>#DIV/0!</v>
      </c>
    </row>
    <row r="726" spans="31:68" ht="15" customHeight="1" x14ac:dyDescent="0.25">
      <c r="AE726" s="501" t="e">
        <f t="shared" si="72"/>
        <v>#DIV/0!</v>
      </c>
      <c r="AH726" s="501" t="e">
        <f t="shared" si="73"/>
        <v>#DIV/0!</v>
      </c>
      <c r="AV726" s="501" t="e">
        <f t="shared" si="74"/>
        <v>#DIV/0!</v>
      </c>
      <c r="AY726" s="501" t="e">
        <f t="shared" si="75"/>
        <v>#DIV/0!</v>
      </c>
      <c r="BM726" s="501" t="e">
        <f t="shared" si="76"/>
        <v>#DIV/0!</v>
      </c>
      <c r="BP726" s="501" t="e">
        <f t="shared" si="77"/>
        <v>#DIV/0!</v>
      </c>
    </row>
    <row r="727" spans="31:68" ht="15" customHeight="1" x14ac:dyDescent="0.25">
      <c r="AE727" s="501" t="e">
        <f t="shared" si="72"/>
        <v>#DIV/0!</v>
      </c>
      <c r="AH727" s="501" t="e">
        <f t="shared" si="73"/>
        <v>#DIV/0!</v>
      </c>
      <c r="AV727" s="501" t="e">
        <f t="shared" si="74"/>
        <v>#DIV/0!</v>
      </c>
      <c r="AY727" s="501" t="e">
        <f t="shared" si="75"/>
        <v>#DIV/0!</v>
      </c>
      <c r="BM727" s="501" t="e">
        <f t="shared" si="76"/>
        <v>#DIV/0!</v>
      </c>
      <c r="BP727" s="501" t="e">
        <f t="shared" si="77"/>
        <v>#DIV/0!</v>
      </c>
    </row>
    <row r="728" spans="31:68" ht="15" customHeight="1" x14ac:dyDescent="0.25">
      <c r="AE728" s="501" t="e">
        <f t="shared" si="72"/>
        <v>#DIV/0!</v>
      </c>
      <c r="AH728" s="501" t="e">
        <f t="shared" si="73"/>
        <v>#DIV/0!</v>
      </c>
      <c r="AV728" s="501" t="e">
        <f t="shared" si="74"/>
        <v>#DIV/0!</v>
      </c>
      <c r="AY728" s="501" t="e">
        <f t="shared" si="75"/>
        <v>#DIV/0!</v>
      </c>
      <c r="BM728" s="501" t="e">
        <f t="shared" si="76"/>
        <v>#DIV/0!</v>
      </c>
      <c r="BP728" s="501" t="e">
        <f t="shared" si="77"/>
        <v>#DIV/0!</v>
      </c>
    </row>
    <row r="729" spans="31:68" ht="15" customHeight="1" x14ac:dyDescent="0.25">
      <c r="AE729" s="501" t="e">
        <f t="shared" si="72"/>
        <v>#DIV/0!</v>
      </c>
      <c r="AH729" s="501" t="e">
        <f t="shared" si="73"/>
        <v>#DIV/0!</v>
      </c>
      <c r="AV729" s="501" t="e">
        <f t="shared" si="74"/>
        <v>#DIV/0!</v>
      </c>
      <c r="AY729" s="501" t="e">
        <f t="shared" si="75"/>
        <v>#DIV/0!</v>
      </c>
      <c r="BM729" s="501" t="e">
        <f t="shared" si="76"/>
        <v>#DIV/0!</v>
      </c>
      <c r="BP729" s="501" t="e">
        <f t="shared" si="77"/>
        <v>#DIV/0!</v>
      </c>
    </row>
    <row r="730" spans="31:68" ht="15" customHeight="1" x14ac:dyDescent="0.25">
      <c r="AE730" s="501" t="e">
        <f t="shared" si="72"/>
        <v>#DIV/0!</v>
      </c>
      <c r="AH730" s="501" t="e">
        <f t="shared" si="73"/>
        <v>#DIV/0!</v>
      </c>
      <c r="AV730" s="501" t="e">
        <f t="shared" si="74"/>
        <v>#DIV/0!</v>
      </c>
      <c r="AY730" s="501" t="e">
        <f t="shared" si="75"/>
        <v>#DIV/0!</v>
      </c>
      <c r="BM730" s="501" t="e">
        <f t="shared" si="76"/>
        <v>#DIV/0!</v>
      </c>
      <c r="BP730" s="501" t="e">
        <f t="shared" si="77"/>
        <v>#DIV/0!</v>
      </c>
    </row>
    <row r="731" spans="31:68" ht="15" customHeight="1" x14ac:dyDescent="0.25">
      <c r="AE731" s="501" t="e">
        <f t="shared" si="72"/>
        <v>#DIV/0!</v>
      </c>
      <c r="AH731" s="501" t="e">
        <f t="shared" si="73"/>
        <v>#DIV/0!</v>
      </c>
      <c r="AV731" s="501" t="e">
        <f t="shared" si="74"/>
        <v>#DIV/0!</v>
      </c>
      <c r="AY731" s="501" t="e">
        <f t="shared" si="75"/>
        <v>#DIV/0!</v>
      </c>
      <c r="BM731" s="501" t="e">
        <f t="shared" si="76"/>
        <v>#DIV/0!</v>
      </c>
      <c r="BP731" s="501" t="e">
        <f t="shared" si="77"/>
        <v>#DIV/0!</v>
      </c>
    </row>
    <row r="732" spans="31:68" ht="15" customHeight="1" x14ac:dyDescent="0.25">
      <c r="AE732" s="501" t="e">
        <f t="shared" si="72"/>
        <v>#DIV/0!</v>
      </c>
      <c r="AH732" s="501" t="e">
        <f t="shared" si="73"/>
        <v>#DIV/0!</v>
      </c>
      <c r="AV732" s="501" t="e">
        <f t="shared" si="74"/>
        <v>#DIV/0!</v>
      </c>
      <c r="AY732" s="501" t="e">
        <f t="shared" si="75"/>
        <v>#DIV/0!</v>
      </c>
      <c r="BM732" s="501" t="e">
        <f t="shared" si="76"/>
        <v>#DIV/0!</v>
      </c>
      <c r="BP732" s="501" t="e">
        <f t="shared" si="77"/>
        <v>#DIV/0!</v>
      </c>
    </row>
    <row r="733" spans="31:68" ht="15" customHeight="1" x14ac:dyDescent="0.25">
      <c r="AE733" s="501" t="e">
        <f t="shared" si="72"/>
        <v>#DIV/0!</v>
      </c>
      <c r="AH733" s="501" t="e">
        <f t="shared" si="73"/>
        <v>#DIV/0!</v>
      </c>
      <c r="AV733" s="501" t="e">
        <f t="shared" si="74"/>
        <v>#DIV/0!</v>
      </c>
      <c r="AY733" s="501" t="e">
        <f t="shared" si="75"/>
        <v>#DIV/0!</v>
      </c>
      <c r="BM733" s="501" t="e">
        <f t="shared" si="76"/>
        <v>#DIV/0!</v>
      </c>
      <c r="BP733" s="501" t="e">
        <f t="shared" si="77"/>
        <v>#DIV/0!</v>
      </c>
    </row>
    <row r="734" spans="31:68" ht="15" customHeight="1" x14ac:dyDescent="0.25">
      <c r="AE734" s="501" t="e">
        <f t="shared" si="72"/>
        <v>#DIV/0!</v>
      </c>
      <c r="AH734" s="501" t="e">
        <f t="shared" si="73"/>
        <v>#DIV/0!</v>
      </c>
      <c r="AV734" s="501" t="e">
        <f t="shared" si="74"/>
        <v>#DIV/0!</v>
      </c>
      <c r="AY734" s="501" t="e">
        <f t="shared" si="75"/>
        <v>#DIV/0!</v>
      </c>
      <c r="BM734" s="501" t="e">
        <f t="shared" si="76"/>
        <v>#DIV/0!</v>
      </c>
      <c r="BP734" s="501" t="e">
        <f t="shared" si="77"/>
        <v>#DIV/0!</v>
      </c>
    </row>
    <row r="735" spans="31:68" ht="15" customHeight="1" x14ac:dyDescent="0.25">
      <c r="AE735" s="501" t="e">
        <f t="shared" si="72"/>
        <v>#DIV/0!</v>
      </c>
      <c r="AH735" s="501" t="e">
        <f t="shared" si="73"/>
        <v>#DIV/0!</v>
      </c>
      <c r="AV735" s="501" t="e">
        <f t="shared" si="74"/>
        <v>#DIV/0!</v>
      </c>
      <c r="AY735" s="501" t="e">
        <f t="shared" si="75"/>
        <v>#DIV/0!</v>
      </c>
      <c r="BM735" s="501" t="e">
        <f t="shared" si="76"/>
        <v>#DIV/0!</v>
      </c>
      <c r="BP735" s="501" t="e">
        <f t="shared" si="77"/>
        <v>#DIV/0!</v>
      </c>
    </row>
    <row r="736" spans="31:68" ht="15" customHeight="1" x14ac:dyDescent="0.25">
      <c r="AE736" s="501" t="e">
        <f t="shared" si="72"/>
        <v>#DIV/0!</v>
      </c>
      <c r="AH736" s="501" t="e">
        <f t="shared" si="73"/>
        <v>#DIV/0!</v>
      </c>
      <c r="AV736" s="501" t="e">
        <f t="shared" si="74"/>
        <v>#DIV/0!</v>
      </c>
      <c r="AY736" s="501" t="e">
        <f t="shared" si="75"/>
        <v>#DIV/0!</v>
      </c>
      <c r="BM736" s="501" t="e">
        <f t="shared" si="76"/>
        <v>#DIV/0!</v>
      </c>
      <c r="BP736" s="501" t="e">
        <f t="shared" si="77"/>
        <v>#DIV/0!</v>
      </c>
    </row>
    <row r="737" spans="31:68" ht="15" customHeight="1" x14ac:dyDescent="0.25">
      <c r="AE737" s="501" t="e">
        <f t="shared" si="72"/>
        <v>#DIV/0!</v>
      </c>
      <c r="AH737" s="501" t="e">
        <f t="shared" si="73"/>
        <v>#DIV/0!</v>
      </c>
      <c r="AV737" s="501" t="e">
        <f t="shared" si="74"/>
        <v>#DIV/0!</v>
      </c>
      <c r="AY737" s="501" t="e">
        <f t="shared" si="75"/>
        <v>#DIV/0!</v>
      </c>
      <c r="BM737" s="501" t="e">
        <f t="shared" si="76"/>
        <v>#DIV/0!</v>
      </c>
      <c r="BP737" s="501" t="e">
        <f t="shared" si="77"/>
        <v>#DIV/0!</v>
      </c>
    </row>
    <row r="738" spans="31:68" ht="15" customHeight="1" x14ac:dyDescent="0.25">
      <c r="AE738" s="501" t="e">
        <f t="shared" si="72"/>
        <v>#DIV/0!</v>
      </c>
      <c r="AH738" s="501" t="e">
        <f t="shared" si="73"/>
        <v>#DIV/0!</v>
      </c>
      <c r="AV738" s="501" t="e">
        <f t="shared" si="74"/>
        <v>#DIV/0!</v>
      </c>
      <c r="AY738" s="501" t="e">
        <f t="shared" si="75"/>
        <v>#DIV/0!</v>
      </c>
      <c r="BM738" s="501" t="e">
        <f t="shared" si="76"/>
        <v>#DIV/0!</v>
      </c>
      <c r="BP738" s="501" t="e">
        <f t="shared" si="77"/>
        <v>#DIV/0!</v>
      </c>
    </row>
    <row r="739" spans="31:68" ht="15" customHeight="1" x14ac:dyDescent="0.25">
      <c r="AE739" s="501" t="e">
        <f t="shared" si="72"/>
        <v>#DIV/0!</v>
      </c>
      <c r="AH739" s="501" t="e">
        <f t="shared" si="73"/>
        <v>#DIV/0!</v>
      </c>
      <c r="AV739" s="501" t="e">
        <f t="shared" si="74"/>
        <v>#DIV/0!</v>
      </c>
      <c r="AY739" s="501" t="e">
        <f t="shared" si="75"/>
        <v>#DIV/0!</v>
      </c>
      <c r="BM739" s="501" t="e">
        <f t="shared" si="76"/>
        <v>#DIV/0!</v>
      </c>
      <c r="BP739" s="501" t="e">
        <f t="shared" si="77"/>
        <v>#DIV/0!</v>
      </c>
    </row>
    <row r="740" spans="31:68" ht="15" customHeight="1" x14ac:dyDescent="0.25">
      <c r="AE740" s="501" t="e">
        <f t="shared" si="72"/>
        <v>#DIV/0!</v>
      </c>
      <c r="AH740" s="501" t="e">
        <f t="shared" si="73"/>
        <v>#DIV/0!</v>
      </c>
      <c r="AV740" s="501" t="e">
        <f t="shared" si="74"/>
        <v>#DIV/0!</v>
      </c>
      <c r="AY740" s="501" t="e">
        <f t="shared" si="75"/>
        <v>#DIV/0!</v>
      </c>
      <c r="BM740" s="501" t="e">
        <f t="shared" si="76"/>
        <v>#DIV/0!</v>
      </c>
      <c r="BP740" s="501" t="e">
        <f t="shared" si="77"/>
        <v>#DIV/0!</v>
      </c>
    </row>
    <row r="741" spans="31:68" ht="15" customHeight="1" x14ac:dyDescent="0.25">
      <c r="AE741" s="501" t="e">
        <f t="shared" si="72"/>
        <v>#DIV/0!</v>
      </c>
      <c r="AH741" s="501" t="e">
        <f t="shared" si="73"/>
        <v>#DIV/0!</v>
      </c>
      <c r="AV741" s="501" t="e">
        <f t="shared" si="74"/>
        <v>#DIV/0!</v>
      </c>
      <c r="AY741" s="501" t="e">
        <f t="shared" si="75"/>
        <v>#DIV/0!</v>
      </c>
      <c r="BM741" s="501" t="e">
        <f t="shared" si="76"/>
        <v>#DIV/0!</v>
      </c>
      <c r="BP741" s="501" t="e">
        <f t="shared" si="77"/>
        <v>#DIV/0!</v>
      </c>
    </row>
    <row r="742" spans="31:68" ht="15" customHeight="1" x14ac:dyDescent="0.25">
      <c r="AE742" s="501" t="e">
        <f t="shared" si="72"/>
        <v>#DIV/0!</v>
      </c>
      <c r="AH742" s="501" t="e">
        <f t="shared" si="73"/>
        <v>#DIV/0!</v>
      </c>
      <c r="AV742" s="501" t="e">
        <f t="shared" si="74"/>
        <v>#DIV/0!</v>
      </c>
      <c r="AY742" s="501" t="e">
        <f t="shared" si="75"/>
        <v>#DIV/0!</v>
      </c>
      <c r="BM742" s="501" t="e">
        <f t="shared" si="76"/>
        <v>#DIV/0!</v>
      </c>
      <c r="BP742" s="501" t="e">
        <f t="shared" si="77"/>
        <v>#DIV/0!</v>
      </c>
    </row>
    <row r="743" spans="31:68" ht="15" customHeight="1" x14ac:dyDescent="0.25">
      <c r="AE743" s="501" t="e">
        <f t="shared" si="72"/>
        <v>#DIV/0!</v>
      </c>
      <c r="AH743" s="501" t="e">
        <f t="shared" si="73"/>
        <v>#DIV/0!</v>
      </c>
      <c r="AV743" s="501" t="e">
        <f t="shared" si="74"/>
        <v>#DIV/0!</v>
      </c>
      <c r="AY743" s="501" t="e">
        <f t="shared" si="75"/>
        <v>#DIV/0!</v>
      </c>
      <c r="BM743" s="501" t="e">
        <f t="shared" si="76"/>
        <v>#DIV/0!</v>
      </c>
      <c r="BP743" s="501" t="e">
        <f t="shared" si="77"/>
        <v>#DIV/0!</v>
      </c>
    </row>
    <row r="744" spans="31:68" ht="15" customHeight="1" x14ac:dyDescent="0.25">
      <c r="AE744" s="501" t="e">
        <f t="shared" si="72"/>
        <v>#DIV/0!</v>
      </c>
      <c r="AH744" s="501" t="e">
        <f t="shared" si="73"/>
        <v>#DIV/0!</v>
      </c>
      <c r="AV744" s="501" t="e">
        <f t="shared" si="74"/>
        <v>#DIV/0!</v>
      </c>
      <c r="AY744" s="501" t="e">
        <f t="shared" si="75"/>
        <v>#DIV/0!</v>
      </c>
      <c r="BM744" s="501" t="e">
        <f t="shared" si="76"/>
        <v>#DIV/0!</v>
      </c>
      <c r="BP744" s="501" t="e">
        <f t="shared" si="77"/>
        <v>#DIV/0!</v>
      </c>
    </row>
    <row r="745" spans="31:68" ht="15" customHeight="1" x14ac:dyDescent="0.25">
      <c r="AE745" s="501" t="e">
        <f t="shared" si="72"/>
        <v>#DIV/0!</v>
      </c>
      <c r="AH745" s="501" t="e">
        <f t="shared" si="73"/>
        <v>#DIV/0!</v>
      </c>
      <c r="AV745" s="501" t="e">
        <f t="shared" si="74"/>
        <v>#DIV/0!</v>
      </c>
      <c r="AY745" s="501" t="e">
        <f t="shared" si="75"/>
        <v>#DIV/0!</v>
      </c>
      <c r="BM745" s="501" t="e">
        <f t="shared" si="76"/>
        <v>#DIV/0!</v>
      </c>
      <c r="BP745" s="501" t="e">
        <f t="shared" si="77"/>
        <v>#DIV/0!</v>
      </c>
    </row>
    <row r="746" spans="31:68" ht="15" customHeight="1" x14ac:dyDescent="0.25">
      <c r="AE746" s="501" t="e">
        <f t="shared" si="72"/>
        <v>#DIV/0!</v>
      </c>
      <c r="AH746" s="501" t="e">
        <f t="shared" si="73"/>
        <v>#DIV/0!</v>
      </c>
      <c r="AV746" s="501" t="e">
        <f t="shared" si="74"/>
        <v>#DIV/0!</v>
      </c>
      <c r="AY746" s="501" t="e">
        <f t="shared" si="75"/>
        <v>#DIV/0!</v>
      </c>
      <c r="BM746" s="501" t="e">
        <f t="shared" si="76"/>
        <v>#DIV/0!</v>
      </c>
      <c r="BP746" s="501" t="e">
        <f t="shared" si="77"/>
        <v>#DIV/0!</v>
      </c>
    </row>
    <row r="747" spans="31:68" ht="15" customHeight="1" x14ac:dyDescent="0.25">
      <c r="AE747" s="501" t="e">
        <f t="shared" si="72"/>
        <v>#DIV/0!</v>
      </c>
      <c r="AH747" s="501" t="e">
        <f t="shared" si="73"/>
        <v>#DIV/0!</v>
      </c>
      <c r="AV747" s="501" t="e">
        <f t="shared" si="74"/>
        <v>#DIV/0!</v>
      </c>
      <c r="AY747" s="501" t="e">
        <f t="shared" si="75"/>
        <v>#DIV/0!</v>
      </c>
      <c r="BM747" s="501" t="e">
        <f t="shared" si="76"/>
        <v>#DIV/0!</v>
      </c>
      <c r="BP747" s="501" t="e">
        <f t="shared" si="77"/>
        <v>#DIV/0!</v>
      </c>
    </row>
    <row r="748" spans="31:68" ht="15" customHeight="1" x14ac:dyDescent="0.25">
      <c r="AE748" s="501" t="e">
        <f t="shared" si="72"/>
        <v>#DIV/0!</v>
      </c>
      <c r="AH748" s="501" t="e">
        <f t="shared" si="73"/>
        <v>#DIV/0!</v>
      </c>
      <c r="AV748" s="501" t="e">
        <f t="shared" si="74"/>
        <v>#DIV/0!</v>
      </c>
      <c r="AY748" s="501" t="e">
        <f t="shared" si="75"/>
        <v>#DIV/0!</v>
      </c>
      <c r="BM748" s="501" t="e">
        <f t="shared" si="76"/>
        <v>#DIV/0!</v>
      </c>
      <c r="BP748" s="501" t="e">
        <f t="shared" si="77"/>
        <v>#DIV/0!</v>
      </c>
    </row>
    <row r="749" spans="31:68" ht="15" customHeight="1" x14ac:dyDescent="0.25">
      <c r="AE749" s="501" t="e">
        <f t="shared" si="72"/>
        <v>#DIV/0!</v>
      </c>
      <c r="AH749" s="501" t="e">
        <f t="shared" si="73"/>
        <v>#DIV/0!</v>
      </c>
      <c r="AV749" s="501" t="e">
        <f t="shared" si="74"/>
        <v>#DIV/0!</v>
      </c>
      <c r="AY749" s="501" t="e">
        <f t="shared" si="75"/>
        <v>#DIV/0!</v>
      </c>
      <c r="BM749" s="501" t="e">
        <f t="shared" si="76"/>
        <v>#DIV/0!</v>
      </c>
      <c r="BP749" s="501" t="e">
        <f t="shared" si="77"/>
        <v>#DIV/0!</v>
      </c>
    </row>
    <row r="750" spans="31:68" ht="15" customHeight="1" x14ac:dyDescent="0.25">
      <c r="AE750" s="501" t="e">
        <f t="shared" si="72"/>
        <v>#DIV/0!</v>
      </c>
      <c r="AH750" s="501" t="e">
        <f t="shared" si="73"/>
        <v>#DIV/0!</v>
      </c>
      <c r="AV750" s="501" t="e">
        <f t="shared" si="74"/>
        <v>#DIV/0!</v>
      </c>
      <c r="AY750" s="501" t="e">
        <f t="shared" si="75"/>
        <v>#DIV/0!</v>
      </c>
      <c r="BM750" s="501" t="e">
        <f t="shared" si="76"/>
        <v>#DIV/0!</v>
      </c>
      <c r="BP750" s="501" t="e">
        <f t="shared" si="77"/>
        <v>#DIV/0!</v>
      </c>
    </row>
    <row r="751" spans="31:68" ht="15" customHeight="1" x14ac:dyDescent="0.25">
      <c r="AE751" s="501" t="e">
        <f t="shared" si="72"/>
        <v>#DIV/0!</v>
      </c>
      <c r="AH751" s="501" t="e">
        <f t="shared" si="73"/>
        <v>#DIV/0!</v>
      </c>
      <c r="AV751" s="501" t="e">
        <f t="shared" si="74"/>
        <v>#DIV/0!</v>
      </c>
      <c r="AY751" s="501" t="e">
        <f t="shared" si="75"/>
        <v>#DIV/0!</v>
      </c>
      <c r="BM751" s="501" t="e">
        <f t="shared" si="76"/>
        <v>#DIV/0!</v>
      </c>
      <c r="BP751" s="501" t="e">
        <f t="shared" si="77"/>
        <v>#DIV/0!</v>
      </c>
    </row>
    <row r="752" spans="31:68" ht="15" customHeight="1" x14ac:dyDescent="0.25">
      <c r="AE752" s="501" t="e">
        <f t="shared" si="72"/>
        <v>#DIV/0!</v>
      </c>
      <c r="AH752" s="501" t="e">
        <f t="shared" si="73"/>
        <v>#DIV/0!</v>
      </c>
      <c r="AV752" s="501" t="e">
        <f t="shared" si="74"/>
        <v>#DIV/0!</v>
      </c>
      <c r="AY752" s="501" t="e">
        <f t="shared" si="75"/>
        <v>#DIV/0!</v>
      </c>
      <c r="BM752" s="501" t="e">
        <f t="shared" si="76"/>
        <v>#DIV/0!</v>
      </c>
      <c r="BP752" s="501" t="e">
        <f t="shared" si="77"/>
        <v>#DIV/0!</v>
      </c>
    </row>
    <row r="753" spans="31:68" ht="15" customHeight="1" x14ac:dyDescent="0.25">
      <c r="AE753" s="501" t="e">
        <f t="shared" si="72"/>
        <v>#DIV/0!</v>
      </c>
      <c r="AH753" s="501" t="e">
        <f t="shared" si="73"/>
        <v>#DIV/0!</v>
      </c>
      <c r="AV753" s="501" t="e">
        <f t="shared" si="74"/>
        <v>#DIV/0!</v>
      </c>
      <c r="AY753" s="501" t="e">
        <f t="shared" si="75"/>
        <v>#DIV/0!</v>
      </c>
      <c r="BM753" s="501" t="e">
        <f t="shared" si="76"/>
        <v>#DIV/0!</v>
      </c>
      <c r="BP753" s="501" t="e">
        <f t="shared" si="77"/>
        <v>#DIV/0!</v>
      </c>
    </row>
    <row r="754" spans="31:68" ht="15" customHeight="1" x14ac:dyDescent="0.25">
      <c r="AE754" s="501" t="e">
        <f t="shared" si="72"/>
        <v>#DIV/0!</v>
      </c>
      <c r="AH754" s="501" t="e">
        <f t="shared" si="73"/>
        <v>#DIV/0!</v>
      </c>
      <c r="AV754" s="501" t="e">
        <f t="shared" si="74"/>
        <v>#DIV/0!</v>
      </c>
      <c r="AY754" s="501" t="e">
        <f t="shared" si="75"/>
        <v>#DIV/0!</v>
      </c>
      <c r="BM754" s="501" t="e">
        <f t="shared" si="76"/>
        <v>#DIV/0!</v>
      </c>
      <c r="BP754" s="501" t="e">
        <f t="shared" si="77"/>
        <v>#DIV/0!</v>
      </c>
    </row>
    <row r="755" spans="31:68" ht="15" customHeight="1" x14ac:dyDescent="0.25">
      <c r="AE755" s="501" t="e">
        <f t="shared" si="72"/>
        <v>#DIV/0!</v>
      </c>
      <c r="AH755" s="501" t="e">
        <f t="shared" si="73"/>
        <v>#DIV/0!</v>
      </c>
      <c r="AV755" s="501" t="e">
        <f t="shared" si="74"/>
        <v>#DIV/0!</v>
      </c>
      <c r="AY755" s="501" t="e">
        <f t="shared" si="75"/>
        <v>#DIV/0!</v>
      </c>
      <c r="BM755" s="501" t="e">
        <f t="shared" si="76"/>
        <v>#DIV/0!</v>
      </c>
      <c r="BP755" s="501" t="e">
        <f t="shared" si="77"/>
        <v>#DIV/0!</v>
      </c>
    </row>
    <row r="756" spans="31:68" ht="15" customHeight="1" x14ac:dyDescent="0.25">
      <c r="AE756" s="501" t="e">
        <f t="shared" si="72"/>
        <v>#DIV/0!</v>
      </c>
      <c r="AH756" s="501" t="e">
        <f t="shared" si="73"/>
        <v>#DIV/0!</v>
      </c>
      <c r="AV756" s="501" t="e">
        <f t="shared" si="74"/>
        <v>#DIV/0!</v>
      </c>
      <c r="AY756" s="501" t="e">
        <f t="shared" si="75"/>
        <v>#DIV/0!</v>
      </c>
      <c r="BM756" s="501" t="e">
        <f t="shared" si="76"/>
        <v>#DIV/0!</v>
      </c>
      <c r="BP756" s="501" t="e">
        <f t="shared" si="77"/>
        <v>#DIV/0!</v>
      </c>
    </row>
    <row r="757" spans="31:68" ht="15" customHeight="1" x14ac:dyDescent="0.25">
      <c r="AE757" s="501" t="e">
        <f t="shared" si="72"/>
        <v>#DIV/0!</v>
      </c>
      <c r="AH757" s="501" t="e">
        <f t="shared" si="73"/>
        <v>#DIV/0!</v>
      </c>
      <c r="AV757" s="501" t="e">
        <f t="shared" si="74"/>
        <v>#DIV/0!</v>
      </c>
      <c r="AY757" s="501" t="e">
        <f t="shared" si="75"/>
        <v>#DIV/0!</v>
      </c>
      <c r="BM757" s="501" t="e">
        <f t="shared" si="76"/>
        <v>#DIV/0!</v>
      </c>
      <c r="BP757" s="501" t="e">
        <f t="shared" si="77"/>
        <v>#DIV/0!</v>
      </c>
    </row>
    <row r="758" spans="31:68" ht="15" customHeight="1" x14ac:dyDescent="0.25">
      <c r="AE758" s="501" t="e">
        <f t="shared" si="72"/>
        <v>#DIV/0!</v>
      </c>
      <c r="AH758" s="501" t="e">
        <f t="shared" si="73"/>
        <v>#DIV/0!</v>
      </c>
      <c r="AV758" s="501" t="e">
        <f t="shared" si="74"/>
        <v>#DIV/0!</v>
      </c>
      <c r="AY758" s="501" t="e">
        <f t="shared" si="75"/>
        <v>#DIV/0!</v>
      </c>
      <c r="BM758" s="501" t="e">
        <f t="shared" si="76"/>
        <v>#DIV/0!</v>
      </c>
      <c r="BP758" s="501" t="e">
        <f t="shared" si="77"/>
        <v>#DIV/0!</v>
      </c>
    </row>
    <row r="759" spans="31:68" ht="15" customHeight="1" x14ac:dyDescent="0.25">
      <c r="AE759" s="501" t="e">
        <f t="shared" si="72"/>
        <v>#DIV/0!</v>
      </c>
      <c r="AH759" s="501" t="e">
        <f t="shared" si="73"/>
        <v>#DIV/0!</v>
      </c>
      <c r="AV759" s="501" t="e">
        <f t="shared" si="74"/>
        <v>#DIV/0!</v>
      </c>
      <c r="AY759" s="501" t="e">
        <f t="shared" si="75"/>
        <v>#DIV/0!</v>
      </c>
      <c r="BM759" s="501" t="e">
        <f t="shared" si="76"/>
        <v>#DIV/0!</v>
      </c>
      <c r="BP759" s="501" t="e">
        <f t="shared" si="77"/>
        <v>#DIV/0!</v>
      </c>
    </row>
    <row r="760" spans="31:68" ht="15" customHeight="1" x14ac:dyDescent="0.25">
      <c r="AE760" s="501" t="e">
        <f t="shared" si="72"/>
        <v>#DIV/0!</v>
      </c>
      <c r="AH760" s="501" t="e">
        <f t="shared" si="73"/>
        <v>#DIV/0!</v>
      </c>
      <c r="AV760" s="501" t="e">
        <f t="shared" si="74"/>
        <v>#DIV/0!</v>
      </c>
      <c r="AY760" s="501" t="e">
        <f t="shared" si="75"/>
        <v>#DIV/0!</v>
      </c>
      <c r="BM760" s="501" t="e">
        <f t="shared" si="76"/>
        <v>#DIV/0!</v>
      </c>
      <c r="BP760" s="501" t="e">
        <f t="shared" si="77"/>
        <v>#DIV/0!</v>
      </c>
    </row>
    <row r="761" spans="31:68" ht="15" customHeight="1" x14ac:dyDescent="0.25">
      <c r="AE761" s="501" t="e">
        <f t="shared" si="72"/>
        <v>#DIV/0!</v>
      </c>
      <c r="AH761" s="501" t="e">
        <f t="shared" si="73"/>
        <v>#DIV/0!</v>
      </c>
      <c r="AV761" s="501" t="e">
        <f t="shared" si="74"/>
        <v>#DIV/0!</v>
      </c>
      <c r="AY761" s="501" t="e">
        <f t="shared" si="75"/>
        <v>#DIV/0!</v>
      </c>
      <c r="BM761" s="501" t="e">
        <f t="shared" si="76"/>
        <v>#DIV/0!</v>
      </c>
      <c r="BP761" s="501" t="e">
        <f t="shared" si="77"/>
        <v>#DIV/0!</v>
      </c>
    </row>
    <row r="762" spans="31:68" ht="15" customHeight="1" x14ac:dyDescent="0.25">
      <c r="AE762" s="501" t="e">
        <f t="shared" si="72"/>
        <v>#DIV/0!</v>
      </c>
      <c r="AH762" s="501" t="e">
        <f t="shared" si="73"/>
        <v>#DIV/0!</v>
      </c>
      <c r="AV762" s="501" t="e">
        <f t="shared" si="74"/>
        <v>#DIV/0!</v>
      </c>
      <c r="AY762" s="501" t="e">
        <f t="shared" si="75"/>
        <v>#DIV/0!</v>
      </c>
      <c r="BM762" s="501" t="e">
        <f t="shared" si="76"/>
        <v>#DIV/0!</v>
      </c>
      <c r="BP762" s="501" t="e">
        <f t="shared" si="77"/>
        <v>#DIV/0!</v>
      </c>
    </row>
    <row r="763" spans="31:68" ht="15" customHeight="1" x14ac:dyDescent="0.25">
      <c r="AE763" s="501" t="e">
        <f t="shared" si="72"/>
        <v>#DIV/0!</v>
      </c>
      <c r="AH763" s="501" t="e">
        <f t="shared" si="73"/>
        <v>#DIV/0!</v>
      </c>
      <c r="AV763" s="501" t="e">
        <f t="shared" si="74"/>
        <v>#DIV/0!</v>
      </c>
      <c r="AY763" s="501" t="e">
        <f t="shared" si="75"/>
        <v>#DIV/0!</v>
      </c>
      <c r="BM763" s="501" t="e">
        <f t="shared" si="76"/>
        <v>#DIV/0!</v>
      </c>
      <c r="BP763" s="501" t="e">
        <f t="shared" si="77"/>
        <v>#DIV/0!</v>
      </c>
    </row>
    <row r="764" spans="31:68" ht="15" customHeight="1" x14ac:dyDescent="0.25">
      <c r="AE764" s="501" t="e">
        <f t="shared" si="72"/>
        <v>#DIV/0!</v>
      </c>
      <c r="AH764" s="501" t="e">
        <f t="shared" si="73"/>
        <v>#DIV/0!</v>
      </c>
      <c r="AV764" s="501" t="e">
        <f t="shared" si="74"/>
        <v>#DIV/0!</v>
      </c>
      <c r="AY764" s="501" t="e">
        <f t="shared" si="75"/>
        <v>#DIV/0!</v>
      </c>
      <c r="BM764" s="501" t="e">
        <f t="shared" si="76"/>
        <v>#DIV/0!</v>
      </c>
      <c r="BP764" s="501" t="e">
        <f t="shared" si="77"/>
        <v>#DIV/0!</v>
      </c>
    </row>
    <row r="765" spans="31:68" ht="15" customHeight="1" x14ac:dyDescent="0.25">
      <c r="AE765" s="501" t="e">
        <f t="shared" si="72"/>
        <v>#DIV/0!</v>
      </c>
      <c r="AH765" s="501" t="e">
        <f t="shared" si="73"/>
        <v>#DIV/0!</v>
      </c>
      <c r="AV765" s="501" t="e">
        <f t="shared" si="74"/>
        <v>#DIV/0!</v>
      </c>
      <c r="AY765" s="501" t="e">
        <f t="shared" si="75"/>
        <v>#DIV/0!</v>
      </c>
      <c r="BM765" s="501" t="e">
        <f t="shared" si="76"/>
        <v>#DIV/0!</v>
      </c>
      <c r="BP765" s="501" t="e">
        <f t="shared" si="77"/>
        <v>#DIV/0!</v>
      </c>
    </row>
    <row r="766" spans="31:68" ht="15" customHeight="1" x14ac:dyDescent="0.25">
      <c r="AE766" s="501" t="e">
        <f t="shared" si="72"/>
        <v>#DIV/0!</v>
      </c>
      <c r="AH766" s="501" t="e">
        <f t="shared" si="73"/>
        <v>#DIV/0!</v>
      </c>
      <c r="AV766" s="501" t="e">
        <f t="shared" si="74"/>
        <v>#DIV/0!</v>
      </c>
      <c r="AY766" s="501" t="e">
        <f t="shared" si="75"/>
        <v>#DIV/0!</v>
      </c>
      <c r="BM766" s="501" t="e">
        <f t="shared" si="76"/>
        <v>#DIV/0!</v>
      </c>
      <c r="BP766" s="501" t="e">
        <f t="shared" si="77"/>
        <v>#DIV/0!</v>
      </c>
    </row>
    <row r="767" spans="31:68" ht="15" customHeight="1" x14ac:dyDescent="0.25">
      <c r="AE767" s="501" t="e">
        <f t="shared" si="72"/>
        <v>#DIV/0!</v>
      </c>
      <c r="AH767" s="501" t="e">
        <f t="shared" si="73"/>
        <v>#DIV/0!</v>
      </c>
      <c r="AV767" s="501" t="e">
        <f t="shared" si="74"/>
        <v>#DIV/0!</v>
      </c>
      <c r="AY767" s="501" t="e">
        <f t="shared" si="75"/>
        <v>#DIV/0!</v>
      </c>
      <c r="BM767" s="501" t="e">
        <f t="shared" si="76"/>
        <v>#DIV/0!</v>
      </c>
      <c r="BP767" s="501" t="e">
        <f t="shared" si="77"/>
        <v>#DIV/0!</v>
      </c>
    </row>
    <row r="768" spans="31:68" ht="15" customHeight="1" x14ac:dyDescent="0.25">
      <c r="AE768" s="501" t="e">
        <f t="shared" si="72"/>
        <v>#DIV/0!</v>
      </c>
      <c r="AH768" s="501" t="e">
        <f t="shared" si="73"/>
        <v>#DIV/0!</v>
      </c>
      <c r="AV768" s="501" t="e">
        <f t="shared" si="74"/>
        <v>#DIV/0!</v>
      </c>
      <c r="AY768" s="501" t="e">
        <f t="shared" si="75"/>
        <v>#DIV/0!</v>
      </c>
      <c r="BM768" s="501" t="e">
        <f t="shared" si="76"/>
        <v>#DIV/0!</v>
      </c>
      <c r="BP768" s="501" t="e">
        <f t="shared" si="77"/>
        <v>#DIV/0!</v>
      </c>
    </row>
    <row r="769" spans="31:68" ht="15" customHeight="1" x14ac:dyDescent="0.25">
      <c r="AE769" s="501" t="e">
        <f t="shared" si="72"/>
        <v>#DIV/0!</v>
      </c>
      <c r="AH769" s="501" t="e">
        <f t="shared" si="73"/>
        <v>#DIV/0!</v>
      </c>
      <c r="AV769" s="501" t="e">
        <f t="shared" si="74"/>
        <v>#DIV/0!</v>
      </c>
      <c r="AY769" s="501" t="e">
        <f t="shared" si="75"/>
        <v>#DIV/0!</v>
      </c>
      <c r="BM769" s="501" t="e">
        <f t="shared" si="76"/>
        <v>#DIV/0!</v>
      </c>
      <c r="BP769" s="501" t="e">
        <f t="shared" si="77"/>
        <v>#DIV/0!</v>
      </c>
    </row>
    <row r="770" spans="31:68" ht="15" customHeight="1" x14ac:dyDescent="0.25">
      <c r="AE770" s="501" t="e">
        <f t="shared" si="72"/>
        <v>#DIV/0!</v>
      </c>
      <c r="AH770" s="501" t="e">
        <f t="shared" si="73"/>
        <v>#DIV/0!</v>
      </c>
      <c r="AV770" s="501" t="e">
        <f t="shared" si="74"/>
        <v>#DIV/0!</v>
      </c>
      <c r="AY770" s="501" t="e">
        <f t="shared" si="75"/>
        <v>#DIV/0!</v>
      </c>
      <c r="BM770" s="501" t="e">
        <f t="shared" si="76"/>
        <v>#DIV/0!</v>
      </c>
      <c r="BP770" s="501" t="e">
        <f t="shared" si="77"/>
        <v>#DIV/0!</v>
      </c>
    </row>
    <row r="771" spans="31:68" ht="15" customHeight="1" x14ac:dyDescent="0.25">
      <c r="AE771" s="501" t="e">
        <f t="shared" si="72"/>
        <v>#DIV/0!</v>
      </c>
      <c r="AH771" s="501" t="e">
        <f t="shared" si="73"/>
        <v>#DIV/0!</v>
      </c>
      <c r="AV771" s="501" t="e">
        <f t="shared" si="74"/>
        <v>#DIV/0!</v>
      </c>
      <c r="AY771" s="501" t="e">
        <f t="shared" si="75"/>
        <v>#DIV/0!</v>
      </c>
      <c r="BM771" s="501" t="e">
        <f t="shared" si="76"/>
        <v>#DIV/0!</v>
      </c>
      <c r="BP771" s="501" t="e">
        <f t="shared" si="77"/>
        <v>#DIV/0!</v>
      </c>
    </row>
    <row r="772" spans="31:68" ht="15" customHeight="1" x14ac:dyDescent="0.25">
      <c r="AE772" s="501" t="e">
        <f t="shared" si="72"/>
        <v>#DIV/0!</v>
      </c>
      <c r="AH772" s="501" t="e">
        <f t="shared" si="73"/>
        <v>#DIV/0!</v>
      </c>
      <c r="AV772" s="501" t="e">
        <f t="shared" si="74"/>
        <v>#DIV/0!</v>
      </c>
      <c r="AY772" s="501" t="e">
        <f t="shared" si="75"/>
        <v>#DIV/0!</v>
      </c>
      <c r="BM772" s="501" t="e">
        <f t="shared" si="76"/>
        <v>#DIV/0!</v>
      </c>
      <c r="BP772" s="501" t="e">
        <f t="shared" si="77"/>
        <v>#DIV/0!</v>
      </c>
    </row>
    <row r="773" spans="31:68" ht="15" customHeight="1" x14ac:dyDescent="0.25">
      <c r="AE773" s="501" t="e">
        <f t="shared" si="72"/>
        <v>#DIV/0!</v>
      </c>
      <c r="AH773" s="501" t="e">
        <f t="shared" si="73"/>
        <v>#DIV/0!</v>
      </c>
      <c r="AV773" s="501" t="e">
        <f t="shared" si="74"/>
        <v>#DIV/0!</v>
      </c>
      <c r="AY773" s="501" t="e">
        <f t="shared" si="75"/>
        <v>#DIV/0!</v>
      </c>
      <c r="BM773" s="501" t="e">
        <f t="shared" si="76"/>
        <v>#DIV/0!</v>
      </c>
      <c r="BP773" s="501" t="e">
        <f t="shared" si="77"/>
        <v>#DIV/0!</v>
      </c>
    </row>
    <row r="774" spans="31:68" ht="15" customHeight="1" x14ac:dyDescent="0.25">
      <c r="AE774" s="501" t="e">
        <f t="shared" si="72"/>
        <v>#DIV/0!</v>
      </c>
      <c r="AH774" s="501" t="e">
        <f t="shared" si="73"/>
        <v>#DIV/0!</v>
      </c>
      <c r="AV774" s="501" t="e">
        <f t="shared" si="74"/>
        <v>#DIV/0!</v>
      </c>
      <c r="AY774" s="501" t="e">
        <f t="shared" si="75"/>
        <v>#DIV/0!</v>
      </c>
      <c r="BM774" s="501" t="e">
        <f t="shared" si="76"/>
        <v>#DIV/0!</v>
      </c>
      <c r="BP774" s="501" t="e">
        <f t="shared" si="77"/>
        <v>#DIV/0!</v>
      </c>
    </row>
    <row r="775" spans="31:68" ht="15" customHeight="1" x14ac:dyDescent="0.25">
      <c r="AE775" s="501" t="e">
        <f t="shared" si="72"/>
        <v>#DIV/0!</v>
      </c>
      <c r="AH775" s="501" t="e">
        <f t="shared" si="73"/>
        <v>#DIV/0!</v>
      </c>
      <c r="AV775" s="501" t="e">
        <f t="shared" si="74"/>
        <v>#DIV/0!</v>
      </c>
      <c r="AY775" s="501" t="e">
        <f t="shared" si="75"/>
        <v>#DIV/0!</v>
      </c>
      <c r="BM775" s="501" t="e">
        <f t="shared" si="76"/>
        <v>#DIV/0!</v>
      </c>
      <c r="BP775" s="501" t="e">
        <f t="shared" si="77"/>
        <v>#DIV/0!</v>
      </c>
    </row>
    <row r="776" spans="31:68" ht="15" customHeight="1" x14ac:dyDescent="0.25">
      <c r="AE776" s="501" t="e">
        <f t="shared" si="72"/>
        <v>#DIV/0!</v>
      </c>
      <c r="AH776" s="501" t="e">
        <f t="shared" si="73"/>
        <v>#DIV/0!</v>
      </c>
      <c r="AV776" s="501" t="e">
        <f t="shared" si="74"/>
        <v>#DIV/0!</v>
      </c>
      <c r="AY776" s="501" t="e">
        <f t="shared" si="75"/>
        <v>#DIV/0!</v>
      </c>
      <c r="BM776" s="501" t="e">
        <f t="shared" si="76"/>
        <v>#DIV/0!</v>
      </c>
      <c r="BP776" s="501" t="e">
        <f t="shared" si="77"/>
        <v>#DIV/0!</v>
      </c>
    </row>
    <row r="777" spans="31:68" ht="15" customHeight="1" x14ac:dyDescent="0.25">
      <c r="AE777" s="501" t="e">
        <f t="shared" si="72"/>
        <v>#DIV/0!</v>
      </c>
      <c r="AH777" s="501" t="e">
        <f t="shared" si="73"/>
        <v>#DIV/0!</v>
      </c>
      <c r="AV777" s="501" t="e">
        <f t="shared" si="74"/>
        <v>#DIV/0!</v>
      </c>
      <c r="AY777" s="501" t="e">
        <f t="shared" si="75"/>
        <v>#DIV/0!</v>
      </c>
      <c r="BM777" s="501" t="e">
        <f t="shared" si="76"/>
        <v>#DIV/0!</v>
      </c>
      <c r="BP777" s="501" t="e">
        <f t="shared" si="77"/>
        <v>#DIV/0!</v>
      </c>
    </row>
    <row r="778" spans="31:68" ht="15" customHeight="1" x14ac:dyDescent="0.25">
      <c r="AE778" s="501" t="e">
        <f t="shared" si="72"/>
        <v>#DIV/0!</v>
      </c>
      <c r="AH778" s="501" t="e">
        <f t="shared" si="73"/>
        <v>#DIV/0!</v>
      </c>
      <c r="AV778" s="501" t="e">
        <f t="shared" si="74"/>
        <v>#DIV/0!</v>
      </c>
      <c r="AY778" s="501" t="e">
        <f t="shared" si="75"/>
        <v>#DIV/0!</v>
      </c>
      <c r="BM778" s="501" t="e">
        <f t="shared" si="76"/>
        <v>#DIV/0!</v>
      </c>
      <c r="BP778" s="501" t="e">
        <f t="shared" si="77"/>
        <v>#DIV/0!</v>
      </c>
    </row>
    <row r="779" spans="31:68" ht="15" customHeight="1" x14ac:dyDescent="0.25">
      <c r="AE779" s="501" t="e">
        <f t="shared" si="72"/>
        <v>#DIV/0!</v>
      </c>
      <c r="AH779" s="501" t="e">
        <f t="shared" si="73"/>
        <v>#DIV/0!</v>
      </c>
      <c r="AV779" s="501" t="e">
        <f t="shared" si="74"/>
        <v>#DIV/0!</v>
      </c>
      <c r="AY779" s="501" t="e">
        <f t="shared" si="75"/>
        <v>#DIV/0!</v>
      </c>
      <c r="BM779" s="501" t="e">
        <f t="shared" si="76"/>
        <v>#DIV/0!</v>
      </c>
      <c r="BP779" s="501" t="e">
        <f t="shared" si="77"/>
        <v>#DIV/0!</v>
      </c>
    </row>
    <row r="780" spans="31:68" ht="15" customHeight="1" x14ac:dyDescent="0.25">
      <c r="AE780" s="501" t="e">
        <f t="shared" si="72"/>
        <v>#DIV/0!</v>
      </c>
      <c r="AH780" s="501" t="e">
        <f t="shared" si="73"/>
        <v>#DIV/0!</v>
      </c>
      <c r="AV780" s="501" t="e">
        <f t="shared" si="74"/>
        <v>#DIV/0!</v>
      </c>
      <c r="AY780" s="501" t="e">
        <f t="shared" si="75"/>
        <v>#DIV/0!</v>
      </c>
      <c r="BM780" s="501" t="e">
        <f t="shared" si="76"/>
        <v>#DIV/0!</v>
      </c>
      <c r="BP780" s="501" t="e">
        <f t="shared" si="77"/>
        <v>#DIV/0!</v>
      </c>
    </row>
    <row r="781" spans="31:68" ht="15" customHeight="1" x14ac:dyDescent="0.25">
      <c r="AE781" s="501" t="e">
        <f t="shared" si="72"/>
        <v>#DIV/0!</v>
      </c>
      <c r="AH781" s="501" t="e">
        <f t="shared" si="73"/>
        <v>#DIV/0!</v>
      </c>
      <c r="AV781" s="501" t="e">
        <f t="shared" si="74"/>
        <v>#DIV/0!</v>
      </c>
      <c r="AY781" s="501" t="e">
        <f t="shared" si="75"/>
        <v>#DIV/0!</v>
      </c>
      <c r="BM781" s="501" t="e">
        <f t="shared" si="76"/>
        <v>#DIV/0!</v>
      </c>
      <c r="BP781" s="501" t="e">
        <f t="shared" si="77"/>
        <v>#DIV/0!</v>
      </c>
    </row>
    <row r="782" spans="31:68" ht="15" customHeight="1" x14ac:dyDescent="0.25">
      <c r="AE782" s="501" t="e">
        <f t="shared" si="72"/>
        <v>#DIV/0!</v>
      </c>
      <c r="AH782" s="501" t="e">
        <f t="shared" si="73"/>
        <v>#DIV/0!</v>
      </c>
      <c r="AV782" s="501" t="e">
        <f t="shared" si="74"/>
        <v>#DIV/0!</v>
      </c>
      <c r="AY782" s="501" t="e">
        <f t="shared" si="75"/>
        <v>#DIV/0!</v>
      </c>
      <c r="BM782" s="501" t="e">
        <f t="shared" si="76"/>
        <v>#DIV/0!</v>
      </c>
      <c r="BP782" s="501" t="e">
        <f t="shared" si="77"/>
        <v>#DIV/0!</v>
      </c>
    </row>
    <row r="783" spans="31:68" ht="15" customHeight="1" x14ac:dyDescent="0.25">
      <c r="AE783" s="501" t="e">
        <f t="shared" ref="AE783:AE846" si="78">IF(AE$10*AC783+AE$11&lt;(ROUNDUP(AD$10/100,0)*100+999),MAX(0,AE$10*AC783+AE$11),NA())</f>
        <v>#DIV/0!</v>
      </c>
      <c r="AH783" s="501" t="e">
        <f t="shared" ref="AH783:AH846" si="79">IF(AH$10*AF783+AH$11&lt;(ROUNDUP(AG$10/100,0)*100+999),MAX(0,AH$10*AF783+AH$11),NA())</f>
        <v>#DIV/0!</v>
      </c>
      <c r="AV783" s="501" t="e">
        <f t="shared" ref="AV783:AV846" si="80">IF(AV$10*AT783+AV$11&lt;(ROUNDUP(AU$10/100,0)*100+999),MAX(0,AV$10*AT783+AV$11),NA())</f>
        <v>#DIV/0!</v>
      </c>
      <c r="AY783" s="501" t="e">
        <f t="shared" ref="AY783:AY846" si="81">IF(AY$10*AW783+AY$11&lt;(ROUNDUP(AX$10/100,0)*100+999),MAX(0,AY$10*AW783+AY$11),NA())</f>
        <v>#DIV/0!</v>
      </c>
      <c r="BM783" s="501" t="e">
        <f t="shared" ref="BM783:BM846" si="82">IF(BM$10*BK783+BM$11&lt;(ROUNDUP(BL$10/100,0)*100+999),MAX(0,BM$10*BK783+BM$11),NA())</f>
        <v>#DIV/0!</v>
      </c>
      <c r="BP783" s="501" t="e">
        <f t="shared" ref="BP783:BP846" si="83">IF(BP$10*BN783+BP$11&lt;(ROUNDUP(BO$10/100,0)*100+999),MAX(0,BP$10*BN783+BP$11),NA())</f>
        <v>#DIV/0!</v>
      </c>
    </row>
    <row r="784" spans="31:68" ht="15" customHeight="1" x14ac:dyDescent="0.25">
      <c r="AE784" s="501" t="e">
        <f t="shared" si="78"/>
        <v>#DIV/0!</v>
      </c>
      <c r="AH784" s="501" t="e">
        <f t="shared" si="79"/>
        <v>#DIV/0!</v>
      </c>
      <c r="AV784" s="501" t="e">
        <f t="shared" si="80"/>
        <v>#DIV/0!</v>
      </c>
      <c r="AY784" s="501" t="e">
        <f t="shared" si="81"/>
        <v>#DIV/0!</v>
      </c>
      <c r="BM784" s="501" t="e">
        <f t="shared" si="82"/>
        <v>#DIV/0!</v>
      </c>
      <c r="BP784" s="501" t="e">
        <f t="shared" si="83"/>
        <v>#DIV/0!</v>
      </c>
    </row>
    <row r="785" spans="31:68" ht="15" customHeight="1" x14ac:dyDescent="0.25">
      <c r="AE785" s="501" t="e">
        <f t="shared" si="78"/>
        <v>#DIV/0!</v>
      </c>
      <c r="AH785" s="501" t="e">
        <f t="shared" si="79"/>
        <v>#DIV/0!</v>
      </c>
      <c r="AV785" s="501" t="e">
        <f t="shared" si="80"/>
        <v>#DIV/0!</v>
      </c>
      <c r="AY785" s="501" t="e">
        <f t="shared" si="81"/>
        <v>#DIV/0!</v>
      </c>
      <c r="BM785" s="501" t="e">
        <f t="shared" si="82"/>
        <v>#DIV/0!</v>
      </c>
      <c r="BP785" s="501" t="e">
        <f t="shared" si="83"/>
        <v>#DIV/0!</v>
      </c>
    </row>
    <row r="786" spans="31:68" ht="15" customHeight="1" x14ac:dyDescent="0.25">
      <c r="AE786" s="501" t="e">
        <f t="shared" si="78"/>
        <v>#DIV/0!</v>
      </c>
      <c r="AH786" s="501" t="e">
        <f t="shared" si="79"/>
        <v>#DIV/0!</v>
      </c>
      <c r="AV786" s="501" t="e">
        <f t="shared" si="80"/>
        <v>#DIV/0!</v>
      </c>
      <c r="AY786" s="501" t="e">
        <f t="shared" si="81"/>
        <v>#DIV/0!</v>
      </c>
      <c r="BM786" s="501" t="e">
        <f t="shared" si="82"/>
        <v>#DIV/0!</v>
      </c>
      <c r="BP786" s="501" t="e">
        <f t="shared" si="83"/>
        <v>#DIV/0!</v>
      </c>
    </row>
    <row r="787" spans="31:68" ht="15" customHeight="1" x14ac:dyDescent="0.25">
      <c r="AE787" s="501" t="e">
        <f t="shared" si="78"/>
        <v>#DIV/0!</v>
      </c>
      <c r="AH787" s="501" t="e">
        <f t="shared" si="79"/>
        <v>#DIV/0!</v>
      </c>
      <c r="AV787" s="501" t="e">
        <f t="shared" si="80"/>
        <v>#DIV/0!</v>
      </c>
      <c r="AY787" s="501" t="e">
        <f t="shared" si="81"/>
        <v>#DIV/0!</v>
      </c>
      <c r="BM787" s="501" t="e">
        <f t="shared" si="82"/>
        <v>#DIV/0!</v>
      </c>
      <c r="BP787" s="501" t="e">
        <f t="shared" si="83"/>
        <v>#DIV/0!</v>
      </c>
    </row>
    <row r="788" spans="31:68" ht="15" customHeight="1" x14ac:dyDescent="0.25">
      <c r="AE788" s="501" t="e">
        <f t="shared" si="78"/>
        <v>#DIV/0!</v>
      </c>
      <c r="AH788" s="501" t="e">
        <f t="shared" si="79"/>
        <v>#DIV/0!</v>
      </c>
      <c r="AV788" s="501" t="e">
        <f t="shared" si="80"/>
        <v>#DIV/0!</v>
      </c>
      <c r="AY788" s="501" t="e">
        <f t="shared" si="81"/>
        <v>#DIV/0!</v>
      </c>
      <c r="BM788" s="501" t="e">
        <f t="shared" si="82"/>
        <v>#DIV/0!</v>
      </c>
      <c r="BP788" s="501" t="e">
        <f t="shared" si="83"/>
        <v>#DIV/0!</v>
      </c>
    </row>
    <row r="789" spans="31:68" ht="15" customHeight="1" x14ac:dyDescent="0.25">
      <c r="AE789" s="501" t="e">
        <f t="shared" si="78"/>
        <v>#DIV/0!</v>
      </c>
      <c r="AH789" s="501" t="e">
        <f t="shared" si="79"/>
        <v>#DIV/0!</v>
      </c>
      <c r="AV789" s="501" t="e">
        <f t="shared" si="80"/>
        <v>#DIV/0!</v>
      </c>
      <c r="AY789" s="501" t="e">
        <f t="shared" si="81"/>
        <v>#DIV/0!</v>
      </c>
      <c r="BM789" s="501" t="e">
        <f t="shared" si="82"/>
        <v>#DIV/0!</v>
      </c>
      <c r="BP789" s="501" t="e">
        <f t="shared" si="83"/>
        <v>#DIV/0!</v>
      </c>
    </row>
    <row r="790" spans="31:68" ht="15" customHeight="1" x14ac:dyDescent="0.25">
      <c r="AE790" s="501" t="e">
        <f t="shared" si="78"/>
        <v>#DIV/0!</v>
      </c>
      <c r="AH790" s="501" t="e">
        <f t="shared" si="79"/>
        <v>#DIV/0!</v>
      </c>
      <c r="AV790" s="501" t="e">
        <f t="shared" si="80"/>
        <v>#DIV/0!</v>
      </c>
      <c r="AY790" s="501" t="e">
        <f t="shared" si="81"/>
        <v>#DIV/0!</v>
      </c>
      <c r="BM790" s="501" t="e">
        <f t="shared" si="82"/>
        <v>#DIV/0!</v>
      </c>
      <c r="BP790" s="501" t="e">
        <f t="shared" si="83"/>
        <v>#DIV/0!</v>
      </c>
    </row>
    <row r="791" spans="31:68" ht="15" customHeight="1" x14ac:dyDescent="0.25">
      <c r="AE791" s="501" t="e">
        <f t="shared" si="78"/>
        <v>#DIV/0!</v>
      </c>
      <c r="AH791" s="501" t="e">
        <f t="shared" si="79"/>
        <v>#DIV/0!</v>
      </c>
      <c r="AV791" s="501" t="e">
        <f t="shared" si="80"/>
        <v>#DIV/0!</v>
      </c>
      <c r="AY791" s="501" t="e">
        <f t="shared" si="81"/>
        <v>#DIV/0!</v>
      </c>
      <c r="BM791" s="501" t="e">
        <f t="shared" si="82"/>
        <v>#DIV/0!</v>
      </c>
      <c r="BP791" s="501" t="e">
        <f t="shared" si="83"/>
        <v>#DIV/0!</v>
      </c>
    </row>
    <row r="792" spans="31:68" ht="15" customHeight="1" x14ac:dyDescent="0.25">
      <c r="AE792" s="501" t="e">
        <f t="shared" si="78"/>
        <v>#DIV/0!</v>
      </c>
      <c r="AH792" s="501" t="e">
        <f t="shared" si="79"/>
        <v>#DIV/0!</v>
      </c>
      <c r="AV792" s="501" t="e">
        <f t="shared" si="80"/>
        <v>#DIV/0!</v>
      </c>
      <c r="AY792" s="501" t="e">
        <f t="shared" si="81"/>
        <v>#DIV/0!</v>
      </c>
      <c r="BM792" s="501" t="e">
        <f t="shared" si="82"/>
        <v>#DIV/0!</v>
      </c>
      <c r="BP792" s="501" t="e">
        <f t="shared" si="83"/>
        <v>#DIV/0!</v>
      </c>
    </row>
    <row r="793" spans="31:68" ht="15" customHeight="1" x14ac:dyDescent="0.25">
      <c r="AE793" s="501" t="e">
        <f t="shared" si="78"/>
        <v>#DIV/0!</v>
      </c>
      <c r="AH793" s="501" t="e">
        <f t="shared" si="79"/>
        <v>#DIV/0!</v>
      </c>
      <c r="AV793" s="501" t="e">
        <f t="shared" si="80"/>
        <v>#DIV/0!</v>
      </c>
      <c r="AY793" s="501" t="e">
        <f t="shared" si="81"/>
        <v>#DIV/0!</v>
      </c>
      <c r="BM793" s="501" t="e">
        <f t="shared" si="82"/>
        <v>#DIV/0!</v>
      </c>
      <c r="BP793" s="501" t="e">
        <f t="shared" si="83"/>
        <v>#DIV/0!</v>
      </c>
    </row>
    <row r="794" spans="31:68" ht="15" customHeight="1" x14ac:dyDescent="0.25">
      <c r="AE794" s="501" t="e">
        <f t="shared" si="78"/>
        <v>#DIV/0!</v>
      </c>
      <c r="AH794" s="501" t="e">
        <f t="shared" si="79"/>
        <v>#DIV/0!</v>
      </c>
      <c r="AV794" s="501" t="e">
        <f t="shared" si="80"/>
        <v>#DIV/0!</v>
      </c>
      <c r="AY794" s="501" t="e">
        <f t="shared" si="81"/>
        <v>#DIV/0!</v>
      </c>
      <c r="BM794" s="501" t="e">
        <f t="shared" si="82"/>
        <v>#DIV/0!</v>
      </c>
      <c r="BP794" s="501" t="e">
        <f t="shared" si="83"/>
        <v>#DIV/0!</v>
      </c>
    </row>
    <row r="795" spans="31:68" ht="15" customHeight="1" x14ac:dyDescent="0.25">
      <c r="AE795" s="501" t="e">
        <f t="shared" si="78"/>
        <v>#DIV/0!</v>
      </c>
      <c r="AH795" s="501" t="e">
        <f t="shared" si="79"/>
        <v>#DIV/0!</v>
      </c>
      <c r="AV795" s="501" t="e">
        <f t="shared" si="80"/>
        <v>#DIV/0!</v>
      </c>
      <c r="AY795" s="501" t="e">
        <f t="shared" si="81"/>
        <v>#DIV/0!</v>
      </c>
      <c r="BM795" s="501" t="e">
        <f t="shared" si="82"/>
        <v>#DIV/0!</v>
      </c>
      <c r="BP795" s="501" t="e">
        <f t="shared" si="83"/>
        <v>#DIV/0!</v>
      </c>
    </row>
    <row r="796" spans="31:68" ht="15" customHeight="1" x14ac:dyDescent="0.25">
      <c r="AE796" s="501" t="e">
        <f t="shared" si="78"/>
        <v>#DIV/0!</v>
      </c>
      <c r="AH796" s="501" t="e">
        <f t="shared" si="79"/>
        <v>#DIV/0!</v>
      </c>
      <c r="AV796" s="501" t="e">
        <f t="shared" si="80"/>
        <v>#DIV/0!</v>
      </c>
      <c r="AY796" s="501" t="e">
        <f t="shared" si="81"/>
        <v>#DIV/0!</v>
      </c>
      <c r="BM796" s="501" t="e">
        <f t="shared" si="82"/>
        <v>#DIV/0!</v>
      </c>
      <c r="BP796" s="501" t="e">
        <f t="shared" si="83"/>
        <v>#DIV/0!</v>
      </c>
    </row>
    <row r="797" spans="31:68" ht="15" customHeight="1" x14ac:dyDescent="0.25">
      <c r="AE797" s="501" t="e">
        <f t="shared" si="78"/>
        <v>#DIV/0!</v>
      </c>
      <c r="AH797" s="501" t="e">
        <f t="shared" si="79"/>
        <v>#DIV/0!</v>
      </c>
      <c r="AV797" s="501" t="e">
        <f t="shared" si="80"/>
        <v>#DIV/0!</v>
      </c>
      <c r="AY797" s="501" t="e">
        <f t="shared" si="81"/>
        <v>#DIV/0!</v>
      </c>
      <c r="BM797" s="501" t="e">
        <f t="shared" si="82"/>
        <v>#DIV/0!</v>
      </c>
      <c r="BP797" s="501" t="e">
        <f t="shared" si="83"/>
        <v>#DIV/0!</v>
      </c>
    </row>
    <row r="798" spans="31:68" ht="15" customHeight="1" x14ac:dyDescent="0.25">
      <c r="AE798" s="501" t="e">
        <f t="shared" si="78"/>
        <v>#DIV/0!</v>
      </c>
      <c r="AH798" s="501" t="e">
        <f t="shared" si="79"/>
        <v>#DIV/0!</v>
      </c>
      <c r="AV798" s="501" t="e">
        <f t="shared" si="80"/>
        <v>#DIV/0!</v>
      </c>
      <c r="AY798" s="501" t="e">
        <f t="shared" si="81"/>
        <v>#DIV/0!</v>
      </c>
      <c r="BM798" s="501" t="e">
        <f t="shared" si="82"/>
        <v>#DIV/0!</v>
      </c>
      <c r="BP798" s="501" t="e">
        <f t="shared" si="83"/>
        <v>#DIV/0!</v>
      </c>
    </row>
    <row r="799" spans="31:68" ht="15" customHeight="1" x14ac:dyDescent="0.25">
      <c r="AE799" s="501" t="e">
        <f t="shared" si="78"/>
        <v>#DIV/0!</v>
      </c>
      <c r="AH799" s="501" t="e">
        <f t="shared" si="79"/>
        <v>#DIV/0!</v>
      </c>
      <c r="AV799" s="501" t="e">
        <f t="shared" si="80"/>
        <v>#DIV/0!</v>
      </c>
      <c r="AY799" s="501" t="e">
        <f t="shared" si="81"/>
        <v>#DIV/0!</v>
      </c>
      <c r="BM799" s="501" t="e">
        <f t="shared" si="82"/>
        <v>#DIV/0!</v>
      </c>
      <c r="BP799" s="501" t="e">
        <f t="shared" si="83"/>
        <v>#DIV/0!</v>
      </c>
    </row>
    <row r="800" spans="31:68" ht="15" customHeight="1" x14ac:dyDescent="0.25">
      <c r="AE800" s="501" t="e">
        <f t="shared" si="78"/>
        <v>#DIV/0!</v>
      </c>
      <c r="AH800" s="501" t="e">
        <f t="shared" si="79"/>
        <v>#DIV/0!</v>
      </c>
      <c r="AV800" s="501" t="e">
        <f t="shared" si="80"/>
        <v>#DIV/0!</v>
      </c>
      <c r="AY800" s="501" t="e">
        <f t="shared" si="81"/>
        <v>#DIV/0!</v>
      </c>
      <c r="BM800" s="501" t="e">
        <f t="shared" si="82"/>
        <v>#DIV/0!</v>
      </c>
      <c r="BP800" s="501" t="e">
        <f t="shared" si="83"/>
        <v>#DIV/0!</v>
      </c>
    </row>
    <row r="801" spans="31:68" ht="15" customHeight="1" x14ac:dyDescent="0.25">
      <c r="AE801" s="501" t="e">
        <f t="shared" si="78"/>
        <v>#DIV/0!</v>
      </c>
      <c r="AH801" s="501" t="e">
        <f t="shared" si="79"/>
        <v>#DIV/0!</v>
      </c>
      <c r="AV801" s="501" t="e">
        <f t="shared" si="80"/>
        <v>#DIV/0!</v>
      </c>
      <c r="AY801" s="501" t="e">
        <f t="shared" si="81"/>
        <v>#DIV/0!</v>
      </c>
      <c r="BM801" s="501" t="e">
        <f t="shared" si="82"/>
        <v>#DIV/0!</v>
      </c>
      <c r="BP801" s="501" t="e">
        <f t="shared" si="83"/>
        <v>#DIV/0!</v>
      </c>
    </row>
    <row r="802" spans="31:68" ht="15" customHeight="1" x14ac:dyDescent="0.25">
      <c r="AE802" s="501" t="e">
        <f t="shared" si="78"/>
        <v>#DIV/0!</v>
      </c>
      <c r="AH802" s="501" t="e">
        <f t="shared" si="79"/>
        <v>#DIV/0!</v>
      </c>
      <c r="AV802" s="501" t="e">
        <f t="shared" si="80"/>
        <v>#DIV/0!</v>
      </c>
      <c r="AY802" s="501" t="e">
        <f t="shared" si="81"/>
        <v>#DIV/0!</v>
      </c>
      <c r="BM802" s="501" t="e">
        <f t="shared" si="82"/>
        <v>#DIV/0!</v>
      </c>
      <c r="BP802" s="501" t="e">
        <f t="shared" si="83"/>
        <v>#DIV/0!</v>
      </c>
    </row>
    <row r="803" spans="31:68" ht="15" customHeight="1" x14ac:dyDescent="0.25">
      <c r="AE803" s="501" t="e">
        <f t="shared" si="78"/>
        <v>#DIV/0!</v>
      </c>
      <c r="AH803" s="501" t="e">
        <f t="shared" si="79"/>
        <v>#DIV/0!</v>
      </c>
      <c r="AV803" s="501" t="e">
        <f t="shared" si="80"/>
        <v>#DIV/0!</v>
      </c>
      <c r="AY803" s="501" t="e">
        <f t="shared" si="81"/>
        <v>#DIV/0!</v>
      </c>
      <c r="BM803" s="501" t="e">
        <f t="shared" si="82"/>
        <v>#DIV/0!</v>
      </c>
      <c r="BP803" s="501" t="e">
        <f t="shared" si="83"/>
        <v>#DIV/0!</v>
      </c>
    </row>
    <row r="804" spans="31:68" ht="15" customHeight="1" x14ac:dyDescent="0.25">
      <c r="AE804" s="501" t="e">
        <f t="shared" si="78"/>
        <v>#DIV/0!</v>
      </c>
      <c r="AH804" s="501" t="e">
        <f t="shared" si="79"/>
        <v>#DIV/0!</v>
      </c>
      <c r="AV804" s="501" t="e">
        <f t="shared" si="80"/>
        <v>#DIV/0!</v>
      </c>
      <c r="AY804" s="501" t="e">
        <f t="shared" si="81"/>
        <v>#DIV/0!</v>
      </c>
      <c r="BM804" s="501" t="e">
        <f t="shared" si="82"/>
        <v>#DIV/0!</v>
      </c>
      <c r="BP804" s="501" t="e">
        <f t="shared" si="83"/>
        <v>#DIV/0!</v>
      </c>
    </row>
    <row r="805" spans="31:68" ht="15" customHeight="1" x14ac:dyDescent="0.25">
      <c r="AE805" s="501" t="e">
        <f t="shared" si="78"/>
        <v>#DIV/0!</v>
      </c>
      <c r="AH805" s="501" t="e">
        <f t="shared" si="79"/>
        <v>#DIV/0!</v>
      </c>
      <c r="AV805" s="501" t="e">
        <f t="shared" si="80"/>
        <v>#DIV/0!</v>
      </c>
      <c r="AY805" s="501" t="e">
        <f t="shared" si="81"/>
        <v>#DIV/0!</v>
      </c>
      <c r="BM805" s="501" t="e">
        <f t="shared" si="82"/>
        <v>#DIV/0!</v>
      </c>
      <c r="BP805" s="501" t="e">
        <f t="shared" si="83"/>
        <v>#DIV/0!</v>
      </c>
    </row>
    <row r="806" spans="31:68" ht="15" customHeight="1" x14ac:dyDescent="0.25">
      <c r="AE806" s="501" t="e">
        <f t="shared" si="78"/>
        <v>#DIV/0!</v>
      </c>
      <c r="AH806" s="501" t="e">
        <f t="shared" si="79"/>
        <v>#DIV/0!</v>
      </c>
      <c r="AV806" s="501" t="e">
        <f t="shared" si="80"/>
        <v>#DIV/0!</v>
      </c>
      <c r="AY806" s="501" t="e">
        <f t="shared" si="81"/>
        <v>#DIV/0!</v>
      </c>
      <c r="BM806" s="501" t="e">
        <f t="shared" si="82"/>
        <v>#DIV/0!</v>
      </c>
      <c r="BP806" s="501" t="e">
        <f t="shared" si="83"/>
        <v>#DIV/0!</v>
      </c>
    </row>
    <row r="807" spans="31:68" ht="15" customHeight="1" x14ac:dyDescent="0.25">
      <c r="AE807" s="501" t="e">
        <f t="shared" si="78"/>
        <v>#DIV/0!</v>
      </c>
      <c r="AH807" s="501" t="e">
        <f t="shared" si="79"/>
        <v>#DIV/0!</v>
      </c>
      <c r="AV807" s="501" t="e">
        <f t="shared" si="80"/>
        <v>#DIV/0!</v>
      </c>
      <c r="AY807" s="501" t="e">
        <f t="shared" si="81"/>
        <v>#DIV/0!</v>
      </c>
      <c r="BM807" s="501" t="e">
        <f t="shared" si="82"/>
        <v>#DIV/0!</v>
      </c>
      <c r="BP807" s="501" t="e">
        <f t="shared" si="83"/>
        <v>#DIV/0!</v>
      </c>
    </row>
    <row r="808" spans="31:68" ht="15" customHeight="1" x14ac:dyDescent="0.25">
      <c r="AE808" s="501" t="e">
        <f t="shared" si="78"/>
        <v>#DIV/0!</v>
      </c>
      <c r="AH808" s="501" t="e">
        <f t="shared" si="79"/>
        <v>#DIV/0!</v>
      </c>
      <c r="AV808" s="501" t="e">
        <f t="shared" si="80"/>
        <v>#DIV/0!</v>
      </c>
      <c r="AY808" s="501" t="e">
        <f t="shared" si="81"/>
        <v>#DIV/0!</v>
      </c>
      <c r="BM808" s="501" t="e">
        <f t="shared" si="82"/>
        <v>#DIV/0!</v>
      </c>
      <c r="BP808" s="501" t="e">
        <f t="shared" si="83"/>
        <v>#DIV/0!</v>
      </c>
    </row>
    <row r="809" spans="31:68" ht="15" customHeight="1" x14ac:dyDescent="0.25">
      <c r="AE809" s="501" t="e">
        <f t="shared" si="78"/>
        <v>#DIV/0!</v>
      </c>
      <c r="AH809" s="501" t="e">
        <f t="shared" si="79"/>
        <v>#DIV/0!</v>
      </c>
      <c r="AV809" s="501" t="e">
        <f t="shared" si="80"/>
        <v>#DIV/0!</v>
      </c>
      <c r="AY809" s="501" t="e">
        <f t="shared" si="81"/>
        <v>#DIV/0!</v>
      </c>
      <c r="BM809" s="501" t="e">
        <f t="shared" si="82"/>
        <v>#DIV/0!</v>
      </c>
      <c r="BP809" s="501" t="e">
        <f t="shared" si="83"/>
        <v>#DIV/0!</v>
      </c>
    </row>
    <row r="810" spans="31:68" ht="15" customHeight="1" x14ac:dyDescent="0.25">
      <c r="AE810" s="501" t="e">
        <f t="shared" si="78"/>
        <v>#DIV/0!</v>
      </c>
      <c r="AH810" s="501" t="e">
        <f t="shared" si="79"/>
        <v>#DIV/0!</v>
      </c>
      <c r="AV810" s="501" t="e">
        <f t="shared" si="80"/>
        <v>#DIV/0!</v>
      </c>
      <c r="AY810" s="501" t="e">
        <f t="shared" si="81"/>
        <v>#DIV/0!</v>
      </c>
      <c r="BM810" s="501" t="e">
        <f t="shared" si="82"/>
        <v>#DIV/0!</v>
      </c>
      <c r="BP810" s="501" t="e">
        <f t="shared" si="83"/>
        <v>#DIV/0!</v>
      </c>
    </row>
    <row r="811" spans="31:68" ht="15" customHeight="1" x14ac:dyDescent="0.25">
      <c r="AE811" s="501" t="e">
        <f t="shared" si="78"/>
        <v>#DIV/0!</v>
      </c>
      <c r="AH811" s="501" t="e">
        <f t="shared" si="79"/>
        <v>#DIV/0!</v>
      </c>
      <c r="AV811" s="501" t="e">
        <f t="shared" si="80"/>
        <v>#DIV/0!</v>
      </c>
      <c r="AY811" s="501" t="e">
        <f t="shared" si="81"/>
        <v>#DIV/0!</v>
      </c>
      <c r="BM811" s="501" t="e">
        <f t="shared" si="82"/>
        <v>#DIV/0!</v>
      </c>
      <c r="BP811" s="501" t="e">
        <f t="shared" si="83"/>
        <v>#DIV/0!</v>
      </c>
    </row>
    <row r="812" spans="31:68" ht="15" customHeight="1" x14ac:dyDescent="0.25">
      <c r="AE812" s="501" t="e">
        <f t="shared" si="78"/>
        <v>#DIV/0!</v>
      </c>
      <c r="AH812" s="501" t="e">
        <f t="shared" si="79"/>
        <v>#DIV/0!</v>
      </c>
      <c r="AV812" s="501" t="e">
        <f t="shared" si="80"/>
        <v>#DIV/0!</v>
      </c>
      <c r="AY812" s="501" t="e">
        <f t="shared" si="81"/>
        <v>#DIV/0!</v>
      </c>
      <c r="BM812" s="501" t="e">
        <f t="shared" si="82"/>
        <v>#DIV/0!</v>
      </c>
      <c r="BP812" s="501" t="e">
        <f t="shared" si="83"/>
        <v>#DIV/0!</v>
      </c>
    </row>
    <row r="813" spans="31:68" ht="15" customHeight="1" x14ac:dyDescent="0.25">
      <c r="AE813" s="501" t="e">
        <f t="shared" si="78"/>
        <v>#DIV/0!</v>
      </c>
      <c r="AH813" s="501" t="e">
        <f t="shared" si="79"/>
        <v>#DIV/0!</v>
      </c>
      <c r="AV813" s="501" t="e">
        <f t="shared" si="80"/>
        <v>#DIV/0!</v>
      </c>
      <c r="AY813" s="501" t="e">
        <f t="shared" si="81"/>
        <v>#DIV/0!</v>
      </c>
      <c r="BM813" s="501" t="e">
        <f t="shared" si="82"/>
        <v>#DIV/0!</v>
      </c>
      <c r="BP813" s="501" t="e">
        <f t="shared" si="83"/>
        <v>#DIV/0!</v>
      </c>
    </row>
    <row r="814" spans="31:68" ht="15" customHeight="1" x14ac:dyDescent="0.25">
      <c r="AE814" s="501" t="e">
        <f t="shared" si="78"/>
        <v>#DIV/0!</v>
      </c>
      <c r="AH814" s="501" t="e">
        <f t="shared" si="79"/>
        <v>#DIV/0!</v>
      </c>
      <c r="AV814" s="501" t="e">
        <f t="shared" si="80"/>
        <v>#DIV/0!</v>
      </c>
      <c r="AY814" s="501" t="e">
        <f t="shared" si="81"/>
        <v>#DIV/0!</v>
      </c>
      <c r="BM814" s="501" t="e">
        <f t="shared" si="82"/>
        <v>#DIV/0!</v>
      </c>
      <c r="BP814" s="501" t="e">
        <f t="shared" si="83"/>
        <v>#DIV/0!</v>
      </c>
    </row>
    <row r="815" spans="31:68" ht="15" customHeight="1" x14ac:dyDescent="0.25">
      <c r="AE815" s="501" t="e">
        <f t="shared" si="78"/>
        <v>#DIV/0!</v>
      </c>
      <c r="AH815" s="501" t="e">
        <f t="shared" si="79"/>
        <v>#DIV/0!</v>
      </c>
      <c r="AV815" s="501" t="e">
        <f t="shared" si="80"/>
        <v>#DIV/0!</v>
      </c>
      <c r="AY815" s="501" t="e">
        <f t="shared" si="81"/>
        <v>#DIV/0!</v>
      </c>
      <c r="BM815" s="501" t="e">
        <f t="shared" si="82"/>
        <v>#DIV/0!</v>
      </c>
      <c r="BP815" s="501" t="e">
        <f t="shared" si="83"/>
        <v>#DIV/0!</v>
      </c>
    </row>
    <row r="816" spans="31:68" ht="15" customHeight="1" x14ac:dyDescent="0.25">
      <c r="AE816" s="501" t="e">
        <f t="shared" si="78"/>
        <v>#DIV/0!</v>
      </c>
      <c r="AH816" s="501" t="e">
        <f t="shared" si="79"/>
        <v>#DIV/0!</v>
      </c>
      <c r="AV816" s="501" t="e">
        <f t="shared" si="80"/>
        <v>#DIV/0!</v>
      </c>
      <c r="AY816" s="501" t="e">
        <f t="shared" si="81"/>
        <v>#DIV/0!</v>
      </c>
      <c r="BM816" s="501" t="e">
        <f t="shared" si="82"/>
        <v>#DIV/0!</v>
      </c>
      <c r="BP816" s="501" t="e">
        <f t="shared" si="83"/>
        <v>#DIV/0!</v>
      </c>
    </row>
    <row r="817" spans="31:68" ht="15" customHeight="1" x14ac:dyDescent="0.25">
      <c r="AE817" s="501" t="e">
        <f t="shared" si="78"/>
        <v>#DIV/0!</v>
      </c>
      <c r="AH817" s="501" t="e">
        <f t="shared" si="79"/>
        <v>#DIV/0!</v>
      </c>
      <c r="AV817" s="501" t="e">
        <f t="shared" si="80"/>
        <v>#DIV/0!</v>
      </c>
      <c r="AY817" s="501" t="e">
        <f t="shared" si="81"/>
        <v>#DIV/0!</v>
      </c>
      <c r="BM817" s="501" t="e">
        <f t="shared" si="82"/>
        <v>#DIV/0!</v>
      </c>
      <c r="BP817" s="501" t="e">
        <f t="shared" si="83"/>
        <v>#DIV/0!</v>
      </c>
    </row>
    <row r="818" spans="31:68" ht="15" customHeight="1" x14ac:dyDescent="0.25">
      <c r="AE818" s="501" t="e">
        <f t="shared" si="78"/>
        <v>#DIV/0!</v>
      </c>
      <c r="AH818" s="501" t="e">
        <f t="shared" si="79"/>
        <v>#DIV/0!</v>
      </c>
      <c r="AV818" s="501" t="e">
        <f t="shared" si="80"/>
        <v>#DIV/0!</v>
      </c>
      <c r="AY818" s="501" t="e">
        <f t="shared" si="81"/>
        <v>#DIV/0!</v>
      </c>
      <c r="BM818" s="501" t="e">
        <f t="shared" si="82"/>
        <v>#DIV/0!</v>
      </c>
      <c r="BP818" s="501" t="e">
        <f t="shared" si="83"/>
        <v>#DIV/0!</v>
      </c>
    </row>
    <row r="819" spans="31:68" ht="15" customHeight="1" x14ac:dyDescent="0.25">
      <c r="AE819" s="501" t="e">
        <f t="shared" si="78"/>
        <v>#DIV/0!</v>
      </c>
      <c r="AH819" s="501" t="e">
        <f t="shared" si="79"/>
        <v>#DIV/0!</v>
      </c>
      <c r="AV819" s="501" t="e">
        <f t="shared" si="80"/>
        <v>#DIV/0!</v>
      </c>
      <c r="AY819" s="501" t="e">
        <f t="shared" si="81"/>
        <v>#DIV/0!</v>
      </c>
      <c r="BM819" s="501" t="e">
        <f t="shared" si="82"/>
        <v>#DIV/0!</v>
      </c>
      <c r="BP819" s="501" t="e">
        <f t="shared" si="83"/>
        <v>#DIV/0!</v>
      </c>
    </row>
    <row r="820" spans="31:68" ht="15" customHeight="1" x14ac:dyDescent="0.25">
      <c r="AE820" s="501" t="e">
        <f t="shared" si="78"/>
        <v>#DIV/0!</v>
      </c>
      <c r="AH820" s="501" t="e">
        <f t="shared" si="79"/>
        <v>#DIV/0!</v>
      </c>
      <c r="AV820" s="501" t="e">
        <f t="shared" si="80"/>
        <v>#DIV/0!</v>
      </c>
      <c r="AY820" s="501" t="e">
        <f t="shared" si="81"/>
        <v>#DIV/0!</v>
      </c>
      <c r="BM820" s="501" t="e">
        <f t="shared" si="82"/>
        <v>#DIV/0!</v>
      </c>
      <c r="BP820" s="501" t="e">
        <f t="shared" si="83"/>
        <v>#DIV/0!</v>
      </c>
    </row>
    <row r="821" spans="31:68" ht="15" customHeight="1" x14ac:dyDescent="0.25">
      <c r="AE821" s="501" t="e">
        <f t="shared" si="78"/>
        <v>#DIV/0!</v>
      </c>
      <c r="AH821" s="501" t="e">
        <f t="shared" si="79"/>
        <v>#DIV/0!</v>
      </c>
      <c r="AV821" s="501" t="e">
        <f t="shared" si="80"/>
        <v>#DIV/0!</v>
      </c>
      <c r="AY821" s="501" t="e">
        <f t="shared" si="81"/>
        <v>#DIV/0!</v>
      </c>
      <c r="BM821" s="501" t="e">
        <f t="shared" si="82"/>
        <v>#DIV/0!</v>
      </c>
      <c r="BP821" s="501" t="e">
        <f t="shared" si="83"/>
        <v>#DIV/0!</v>
      </c>
    </row>
    <row r="822" spans="31:68" ht="15" customHeight="1" x14ac:dyDescent="0.25">
      <c r="AE822" s="501" t="e">
        <f t="shared" si="78"/>
        <v>#DIV/0!</v>
      </c>
      <c r="AH822" s="501" t="e">
        <f t="shared" si="79"/>
        <v>#DIV/0!</v>
      </c>
      <c r="AV822" s="501" t="e">
        <f t="shared" si="80"/>
        <v>#DIV/0!</v>
      </c>
      <c r="AY822" s="501" t="e">
        <f t="shared" si="81"/>
        <v>#DIV/0!</v>
      </c>
      <c r="BM822" s="501" t="e">
        <f t="shared" si="82"/>
        <v>#DIV/0!</v>
      </c>
      <c r="BP822" s="501" t="e">
        <f t="shared" si="83"/>
        <v>#DIV/0!</v>
      </c>
    </row>
    <row r="823" spans="31:68" ht="15" customHeight="1" x14ac:dyDescent="0.25">
      <c r="AE823" s="501" t="e">
        <f t="shared" si="78"/>
        <v>#DIV/0!</v>
      </c>
      <c r="AH823" s="501" t="e">
        <f t="shared" si="79"/>
        <v>#DIV/0!</v>
      </c>
      <c r="AV823" s="501" t="e">
        <f t="shared" si="80"/>
        <v>#DIV/0!</v>
      </c>
      <c r="AY823" s="501" t="e">
        <f t="shared" si="81"/>
        <v>#DIV/0!</v>
      </c>
      <c r="BM823" s="501" t="e">
        <f t="shared" si="82"/>
        <v>#DIV/0!</v>
      </c>
      <c r="BP823" s="501" t="e">
        <f t="shared" si="83"/>
        <v>#DIV/0!</v>
      </c>
    </row>
    <row r="824" spans="31:68" ht="15" customHeight="1" x14ac:dyDescent="0.25">
      <c r="AE824" s="501" t="e">
        <f t="shared" si="78"/>
        <v>#DIV/0!</v>
      </c>
      <c r="AH824" s="501" t="e">
        <f t="shared" si="79"/>
        <v>#DIV/0!</v>
      </c>
      <c r="AV824" s="501" t="e">
        <f t="shared" si="80"/>
        <v>#DIV/0!</v>
      </c>
      <c r="AY824" s="501" t="e">
        <f t="shared" si="81"/>
        <v>#DIV/0!</v>
      </c>
      <c r="BM824" s="501" t="e">
        <f t="shared" si="82"/>
        <v>#DIV/0!</v>
      </c>
      <c r="BP824" s="501" t="e">
        <f t="shared" si="83"/>
        <v>#DIV/0!</v>
      </c>
    </row>
    <row r="825" spans="31:68" ht="15" customHeight="1" x14ac:dyDescent="0.25">
      <c r="AE825" s="501" t="e">
        <f t="shared" si="78"/>
        <v>#DIV/0!</v>
      </c>
      <c r="AH825" s="501" t="e">
        <f t="shared" si="79"/>
        <v>#DIV/0!</v>
      </c>
      <c r="AV825" s="501" t="e">
        <f t="shared" si="80"/>
        <v>#DIV/0!</v>
      </c>
      <c r="AY825" s="501" t="e">
        <f t="shared" si="81"/>
        <v>#DIV/0!</v>
      </c>
      <c r="BM825" s="501" t="e">
        <f t="shared" si="82"/>
        <v>#DIV/0!</v>
      </c>
      <c r="BP825" s="501" t="e">
        <f t="shared" si="83"/>
        <v>#DIV/0!</v>
      </c>
    </row>
    <row r="826" spans="31:68" ht="15" customHeight="1" x14ac:dyDescent="0.25">
      <c r="AE826" s="501" t="e">
        <f t="shared" si="78"/>
        <v>#DIV/0!</v>
      </c>
      <c r="AH826" s="501" t="e">
        <f t="shared" si="79"/>
        <v>#DIV/0!</v>
      </c>
      <c r="AV826" s="501" t="e">
        <f t="shared" si="80"/>
        <v>#DIV/0!</v>
      </c>
      <c r="AY826" s="501" t="e">
        <f t="shared" si="81"/>
        <v>#DIV/0!</v>
      </c>
      <c r="BM826" s="501" t="e">
        <f t="shared" si="82"/>
        <v>#DIV/0!</v>
      </c>
      <c r="BP826" s="501" t="e">
        <f t="shared" si="83"/>
        <v>#DIV/0!</v>
      </c>
    </row>
    <row r="827" spans="31:68" ht="15" customHeight="1" x14ac:dyDescent="0.25">
      <c r="AE827" s="501" t="e">
        <f t="shared" si="78"/>
        <v>#DIV/0!</v>
      </c>
      <c r="AH827" s="501" t="e">
        <f t="shared" si="79"/>
        <v>#DIV/0!</v>
      </c>
      <c r="AV827" s="501" t="e">
        <f t="shared" si="80"/>
        <v>#DIV/0!</v>
      </c>
      <c r="AY827" s="501" t="e">
        <f t="shared" si="81"/>
        <v>#DIV/0!</v>
      </c>
      <c r="BM827" s="501" t="e">
        <f t="shared" si="82"/>
        <v>#DIV/0!</v>
      </c>
      <c r="BP827" s="501" t="e">
        <f t="shared" si="83"/>
        <v>#DIV/0!</v>
      </c>
    </row>
    <row r="828" spans="31:68" ht="15" customHeight="1" x14ac:dyDescent="0.25">
      <c r="AE828" s="501" t="e">
        <f t="shared" si="78"/>
        <v>#DIV/0!</v>
      </c>
      <c r="AH828" s="501" t="e">
        <f t="shared" si="79"/>
        <v>#DIV/0!</v>
      </c>
      <c r="AV828" s="501" t="e">
        <f t="shared" si="80"/>
        <v>#DIV/0!</v>
      </c>
      <c r="AY828" s="501" t="e">
        <f t="shared" si="81"/>
        <v>#DIV/0!</v>
      </c>
      <c r="BM828" s="501" t="e">
        <f t="shared" si="82"/>
        <v>#DIV/0!</v>
      </c>
      <c r="BP828" s="501" t="e">
        <f t="shared" si="83"/>
        <v>#DIV/0!</v>
      </c>
    </row>
    <row r="829" spans="31:68" ht="15" customHeight="1" x14ac:dyDescent="0.25">
      <c r="AE829" s="501" t="e">
        <f t="shared" si="78"/>
        <v>#DIV/0!</v>
      </c>
      <c r="AH829" s="501" t="e">
        <f t="shared" si="79"/>
        <v>#DIV/0!</v>
      </c>
      <c r="AV829" s="501" t="e">
        <f t="shared" si="80"/>
        <v>#DIV/0!</v>
      </c>
      <c r="AY829" s="501" t="e">
        <f t="shared" si="81"/>
        <v>#DIV/0!</v>
      </c>
      <c r="BM829" s="501" t="e">
        <f t="shared" si="82"/>
        <v>#DIV/0!</v>
      </c>
      <c r="BP829" s="501" t="e">
        <f t="shared" si="83"/>
        <v>#DIV/0!</v>
      </c>
    </row>
    <row r="830" spans="31:68" ht="15" customHeight="1" x14ac:dyDescent="0.25">
      <c r="AE830" s="501" t="e">
        <f t="shared" si="78"/>
        <v>#DIV/0!</v>
      </c>
      <c r="AH830" s="501" t="e">
        <f t="shared" si="79"/>
        <v>#DIV/0!</v>
      </c>
      <c r="AV830" s="501" t="e">
        <f t="shared" si="80"/>
        <v>#DIV/0!</v>
      </c>
      <c r="AY830" s="501" t="e">
        <f t="shared" si="81"/>
        <v>#DIV/0!</v>
      </c>
      <c r="BM830" s="501" t="e">
        <f t="shared" si="82"/>
        <v>#DIV/0!</v>
      </c>
      <c r="BP830" s="501" t="e">
        <f t="shared" si="83"/>
        <v>#DIV/0!</v>
      </c>
    </row>
    <row r="831" spans="31:68" ht="15" customHeight="1" x14ac:dyDescent="0.25">
      <c r="AE831" s="501" t="e">
        <f t="shared" si="78"/>
        <v>#DIV/0!</v>
      </c>
      <c r="AH831" s="501" t="e">
        <f t="shared" si="79"/>
        <v>#DIV/0!</v>
      </c>
      <c r="AV831" s="501" t="e">
        <f t="shared" si="80"/>
        <v>#DIV/0!</v>
      </c>
      <c r="AY831" s="501" t="e">
        <f t="shared" si="81"/>
        <v>#DIV/0!</v>
      </c>
      <c r="BM831" s="501" t="e">
        <f t="shared" si="82"/>
        <v>#DIV/0!</v>
      </c>
      <c r="BP831" s="501" t="e">
        <f t="shared" si="83"/>
        <v>#DIV/0!</v>
      </c>
    </row>
    <row r="832" spans="31:68" ht="15" customHeight="1" x14ac:dyDescent="0.25">
      <c r="AE832" s="501" t="e">
        <f t="shared" si="78"/>
        <v>#DIV/0!</v>
      </c>
      <c r="AH832" s="501" t="e">
        <f t="shared" si="79"/>
        <v>#DIV/0!</v>
      </c>
      <c r="AV832" s="501" t="e">
        <f t="shared" si="80"/>
        <v>#DIV/0!</v>
      </c>
      <c r="AY832" s="501" t="e">
        <f t="shared" si="81"/>
        <v>#DIV/0!</v>
      </c>
      <c r="BM832" s="501" t="e">
        <f t="shared" si="82"/>
        <v>#DIV/0!</v>
      </c>
      <c r="BP832" s="501" t="e">
        <f t="shared" si="83"/>
        <v>#DIV/0!</v>
      </c>
    </row>
    <row r="833" spans="31:68" ht="15" customHeight="1" x14ac:dyDescent="0.25">
      <c r="AE833" s="501" t="e">
        <f t="shared" si="78"/>
        <v>#DIV/0!</v>
      </c>
      <c r="AH833" s="501" t="e">
        <f t="shared" si="79"/>
        <v>#DIV/0!</v>
      </c>
      <c r="AV833" s="501" t="e">
        <f t="shared" si="80"/>
        <v>#DIV/0!</v>
      </c>
      <c r="AY833" s="501" t="e">
        <f t="shared" si="81"/>
        <v>#DIV/0!</v>
      </c>
      <c r="BM833" s="501" t="e">
        <f t="shared" si="82"/>
        <v>#DIV/0!</v>
      </c>
      <c r="BP833" s="501" t="e">
        <f t="shared" si="83"/>
        <v>#DIV/0!</v>
      </c>
    </row>
    <row r="834" spans="31:68" ht="15" customHeight="1" x14ac:dyDescent="0.25">
      <c r="AE834" s="501" t="e">
        <f t="shared" si="78"/>
        <v>#DIV/0!</v>
      </c>
      <c r="AH834" s="501" t="e">
        <f t="shared" si="79"/>
        <v>#DIV/0!</v>
      </c>
      <c r="AV834" s="501" t="e">
        <f t="shared" si="80"/>
        <v>#DIV/0!</v>
      </c>
      <c r="AY834" s="501" t="e">
        <f t="shared" si="81"/>
        <v>#DIV/0!</v>
      </c>
      <c r="BM834" s="501" t="e">
        <f t="shared" si="82"/>
        <v>#DIV/0!</v>
      </c>
      <c r="BP834" s="501" t="e">
        <f t="shared" si="83"/>
        <v>#DIV/0!</v>
      </c>
    </row>
    <row r="835" spans="31:68" ht="15" customHeight="1" x14ac:dyDescent="0.25">
      <c r="AE835" s="501" t="e">
        <f t="shared" si="78"/>
        <v>#DIV/0!</v>
      </c>
      <c r="AH835" s="501" t="e">
        <f t="shared" si="79"/>
        <v>#DIV/0!</v>
      </c>
      <c r="AV835" s="501" t="e">
        <f t="shared" si="80"/>
        <v>#DIV/0!</v>
      </c>
      <c r="AY835" s="501" t="e">
        <f t="shared" si="81"/>
        <v>#DIV/0!</v>
      </c>
      <c r="BM835" s="501" t="e">
        <f t="shared" si="82"/>
        <v>#DIV/0!</v>
      </c>
      <c r="BP835" s="501" t="e">
        <f t="shared" si="83"/>
        <v>#DIV/0!</v>
      </c>
    </row>
    <row r="836" spans="31:68" ht="15" customHeight="1" x14ac:dyDescent="0.25">
      <c r="AE836" s="501" t="e">
        <f t="shared" si="78"/>
        <v>#DIV/0!</v>
      </c>
      <c r="AH836" s="501" t="e">
        <f t="shared" si="79"/>
        <v>#DIV/0!</v>
      </c>
      <c r="AV836" s="501" t="e">
        <f t="shared" si="80"/>
        <v>#DIV/0!</v>
      </c>
      <c r="AY836" s="501" t="e">
        <f t="shared" si="81"/>
        <v>#DIV/0!</v>
      </c>
      <c r="BM836" s="501" t="e">
        <f t="shared" si="82"/>
        <v>#DIV/0!</v>
      </c>
      <c r="BP836" s="501" t="e">
        <f t="shared" si="83"/>
        <v>#DIV/0!</v>
      </c>
    </row>
    <row r="837" spans="31:68" ht="15" customHeight="1" x14ac:dyDescent="0.25">
      <c r="AE837" s="501" t="e">
        <f t="shared" si="78"/>
        <v>#DIV/0!</v>
      </c>
      <c r="AH837" s="501" t="e">
        <f t="shared" si="79"/>
        <v>#DIV/0!</v>
      </c>
      <c r="AV837" s="501" t="e">
        <f t="shared" si="80"/>
        <v>#DIV/0!</v>
      </c>
      <c r="AY837" s="501" t="e">
        <f t="shared" si="81"/>
        <v>#DIV/0!</v>
      </c>
      <c r="BM837" s="501" t="e">
        <f t="shared" si="82"/>
        <v>#DIV/0!</v>
      </c>
      <c r="BP837" s="501" t="e">
        <f t="shared" si="83"/>
        <v>#DIV/0!</v>
      </c>
    </row>
    <row r="838" spans="31:68" ht="15" customHeight="1" x14ac:dyDescent="0.25">
      <c r="AE838" s="501" t="e">
        <f t="shared" si="78"/>
        <v>#DIV/0!</v>
      </c>
      <c r="AH838" s="501" t="e">
        <f t="shared" si="79"/>
        <v>#DIV/0!</v>
      </c>
      <c r="AV838" s="501" t="e">
        <f t="shared" si="80"/>
        <v>#DIV/0!</v>
      </c>
      <c r="AY838" s="501" t="e">
        <f t="shared" si="81"/>
        <v>#DIV/0!</v>
      </c>
      <c r="BM838" s="501" t="e">
        <f t="shared" si="82"/>
        <v>#DIV/0!</v>
      </c>
      <c r="BP838" s="501" t="e">
        <f t="shared" si="83"/>
        <v>#DIV/0!</v>
      </c>
    </row>
    <row r="839" spans="31:68" ht="15" customHeight="1" x14ac:dyDescent="0.25">
      <c r="AE839" s="501" t="e">
        <f t="shared" si="78"/>
        <v>#DIV/0!</v>
      </c>
      <c r="AH839" s="501" t="e">
        <f t="shared" si="79"/>
        <v>#DIV/0!</v>
      </c>
      <c r="AV839" s="501" t="e">
        <f t="shared" si="80"/>
        <v>#DIV/0!</v>
      </c>
      <c r="AY839" s="501" t="e">
        <f t="shared" si="81"/>
        <v>#DIV/0!</v>
      </c>
      <c r="BM839" s="501" t="e">
        <f t="shared" si="82"/>
        <v>#DIV/0!</v>
      </c>
      <c r="BP839" s="501" t="e">
        <f t="shared" si="83"/>
        <v>#DIV/0!</v>
      </c>
    </row>
    <row r="840" spans="31:68" ht="15" customHeight="1" x14ac:dyDescent="0.25">
      <c r="AE840" s="501" t="e">
        <f t="shared" si="78"/>
        <v>#DIV/0!</v>
      </c>
      <c r="AH840" s="501" t="e">
        <f t="shared" si="79"/>
        <v>#DIV/0!</v>
      </c>
      <c r="AV840" s="501" t="e">
        <f t="shared" si="80"/>
        <v>#DIV/0!</v>
      </c>
      <c r="AY840" s="501" t="e">
        <f t="shared" si="81"/>
        <v>#DIV/0!</v>
      </c>
      <c r="BM840" s="501" t="e">
        <f t="shared" si="82"/>
        <v>#DIV/0!</v>
      </c>
      <c r="BP840" s="501" t="e">
        <f t="shared" si="83"/>
        <v>#DIV/0!</v>
      </c>
    </row>
    <row r="841" spans="31:68" ht="15" customHeight="1" x14ac:dyDescent="0.25">
      <c r="AE841" s="501" t="e">
        <f t="shared" si="78"/>
        <v>#DIV/0!</v>
      </c>
      <c r="AH841" s="501" t="e">
        <f t="shared" si="79"/>
        <v>#DIV/0!</v>
      </c>
      <c r="AV841" s="501" t="e">
        <f t="shared" si="80"/>
        <v>#DIV/0!</v>
      </c>
      <c r="AY841" s="501" t="e">
        <f t="shared" si="81"/>
        <v>#DIV/0!</v>
      </c>
      <c r="BM841" s="501" t="e">
        <f t="shared" si="82"/>
        <v>#DIV/0!</v>
      </c>
      <c r="BP841" s="501" t="e">
        <f t="shared" si="83"/>
        <v>#DIV/0!</v>
      </c>
    </row>
    <row r="842" spans="31:68" ht="15" customHeight="1" x14ac:dyDescent="0.25">
      <c r="AE842" s="501" t="e">
        <f t="shared" si="78"/>
        <v>#DIV/0!</v>
      </c>
      <c r="AH842" s="501" t="e">
        <f t="shared" si="79"/>
        <v>#DIV/0!</v>
      </c>
      <c r="AV842" s="501" t="e">
        <f t="shared" si="80"/>
        <v>#DIV/0!</v>
      </c>
      <c r="AY842" s="501" t="e">
        <f t="shared" si="81"/>
        <v>#DIV/0!</v>
      </c>
      <c r="BM842" s="501" t="e">
        <f t="shared" si="82"/>
        <v>#DIV/0!</v>
      </c>
      <c r="BP842" s="501" t="e">
        <f t="shared" si="83"/>
        <v>#DIV/0!</v>
      </c>
    </row>
    <row r="843" spans="31:68" ht="15" customHeight="1" x14ac:dyDescent="0.25">
      <c r="AE843" s="501" t="e">
        <f t="shared" si="78"/>
        <v>#DIV/0!</v>
      </c>
      <c r="AH843" s="501" t="e">
        <f t="shared" si="79"/>
        <v>#DIV/0!</v>
      </c>
      <c r="AV843" s="501" t="e">
        <f t="shared" si="80"/>
        <v>#DIV/0!</v>
      </c>
      <c r="AY843" s="501" t="e">
        <f t="shared" si="81"/>
        <v>#DIV/0!</v>
      </c>
      <c r="BM843" s="501" t="e">
        <f t="shared" si="82"/>
        <v>#DIV/0!</v>
      </c>
      <c r="BP843" s="501" t="e">
        <f t="shared" si="83"/>
        <v>#DIV/0!</v>
      </c>
    </row>
    <row r="844" spans="31:68" ht="15" customHeight="1" x14ac:dyDescent="0.25">
      <c r="AE844" s="501" t="e">
        <f t="shared" si="78"/>
        <v>#DIV/0!</v>
      </c>
      <c r="AH844" s="501" t="e">
        <f t="shared" si="79"/>
        <v>#DIV/0!</v>
      </c>
      <c r="AV844" s="501" t="e">
        <f t="shared" si="80"/>
        <v>#DIV/0!</v>
      </c>
      <c r="AY844" s="501" t="e">
        <f t="shared" si="81"/>
        <v>#DIV/0!</v>
      </c>
      <c r="BM844" s="501" t="e">
        <f t="shared" si="82"/>
        <v>#DIV/0!</v>
      </c>
      <c r="BP844" s="501" t="e">
        <f t="shared" si="83"/>
        <v>#DIV/0!</v>
      </c>
    </row>
    <row r="845" spans="31:68" ht="15" customHeight="1" x14ac:dyDescent="0.25">
      <c r="AE845" s="501" t="e">
        <f t="shared" si="78"/>
        <v>#DIV/0!</v>
      </c>
      <c r="AH845" s="501" t="e">
        <f t="shared" si="79"/>
        <v>#DIV/0!</v>
      </c>
      <c r="AV845" s="501" t="e">
        <f t="shared" si="80"/>
        <v>#DIV/0!</v>
      </c>
      <c r="AY845" s="501" t="e">
        <f t="shared" si="81"/>
        <v>#DIV/0!</v>
      </c>
      <c r="BM845" s="501" t="e">
        <f t="shared" si="82"/>
        <v>#DIV/0!</v>
      </c>
      <c r="BP845" s="501" t="e">
        <f t="shared" si="83"/>
        <v>#DIV/0!</v>
      </c>
    </row>
    <row r="846" spans="31:68" ht="15" customHeight="1" x14ac:dyDescent="0.25">
      <c r="AE846" s="501" t="e">
        <f t="shared" si="78"/>
        <v>#DIV/0!</v>
      </c>
      <c r="AH846" s="501" t="e">
        <f t="shared" si="79"/>
        <v>#DIV/0!</v>
      </c>
      <c r="AV846" s="501" t="e">
        <f t="shared" si="80"/>
        <v>#DIV/0!</v>
      </c>
      <c r="AY846" s="501" t="e">
        <f t="shared" si="81"/>
        <v>#DIV/0!</v>
      </c>
      <c r="BM846" s="501" t="e">
        <f t="shared" si="82"/>
        <v>#DIV/0!</v>
      </c>
      <c r="BP846" s="501" t="e">
        <f t="shared" si="83"/>
        <v>#DIV/0!</v>
      </c>
    </row>
    <row r="847" spans="31:68" ht="15" customHeight="1" x14ac:dyDescent="0.25">
      <c r="AE847" s="501" t="e">
        <f t="shared" ref="AE847:AE910" si="84">IF(AE$10*AC847+AE$11&lt;(ROUNDUP(AD$10/100,0)*100+999),MAX(0,AE$10*AC847+AE$11),NA())</f>
        <v>#DIV/0!</v>
      </c>
      <c r="AH847" s="501" t="e">
        <f t="shared" ref="AH847:AH910" si="85">IF(AH$10*AF847+AH$11&lt;(ROUNDUP(AG$10/100,0)*100+999),MAX(0,AH$10*AF847+AH$11),NA())</f>
        <v>#DIV/0!</v>
      </c>
      <c r="AV847" s="501" t="e">
        <f t="shared" ref="AV847:AV910" si="86">IF(AV$10*AT847+AV$11&lt;(ROUNDUP(AU$10/100,0)*100+999),MAX(0,AV$10*AT847+AV$11),NA())</f>
        <v>#DIV/0!</v>
      </c>
      <c r="AY847" s="501" t="e">
        <f t="shared" ref="AY847:AY910" si="87">IF(AY$10*AW847+AY$11&lt;(ROUNDUP(AX$10/100,0)*100+999),MAX(0,AY$10*AW847+AY$11),NA())</f>
        <v>#DIV/0!</v>
      </c>
      <c r="BM847" s="501" t="e">
        <f t="shared" ref="BM847:BM910" si="88">IF(BM$10*BK847+BM$11&lt;(ROUNDUP(BL$10/100,0)*100+999),MAX(0,BM$10*BK847+BM$11),NA())</f>
        <v>#DIV/0!</v>
      </c>
      <c r="BP847" s="501" t="e">
        <f t="shared" ref="BP847:BP910" si="89">IF(BP$10*BN847+BP$11&lt;(ROUNDUP(BO$10/100,0)*100+999),MAX(0,BP$10*BN847+BP$11),NA())</f>
        <v>#DIV/0!</v>
      </c>
    </row>
    <row r="848" spans="31:68" ht="15" customHeight="1" x14ac:dyDescent="0.25">
      <c r="AE848" s="501" t="e">
        <f t="shared" si="84"/>
        <v>#DIV/0!</v>
      </c>
      <c r="AH848" s="501" t="e">
        <f t="shared" si="85"/>
        <v>#DIV/0!</v>
      </c>
      <c r="AV848" s="501" t="e">
        <f t="shared" si="86"/>
        <v>#DIV/0!</v>
      </c>
      <c r="AY848" s="501" t="e">
        <f t="shared" si="87"/>
        <v>#DIV/0!</v>
      </c>
      <c r="BM848" s="501" t="e">
        <f t="shared" si="88"/>
        <v>#DIV/0!</v>
      </c>
      <c r="BP848" s="501" t="e">
        <f t="shared" si="89"/>
        <v>#DIV/0!</v>
      </c>
    </row>
    <row r="849" spans="31:68" ht="15" customHeight="1" x14ac:dyDescent="0.25">
      <c r="AE849" s="501" t="e">
        <f t="shared" si="84"/>
        <v>#DIV/0!</v>
      </c>
      <c r="AH849" s="501" t="e">
        <f t="shared" si="85"/>
        <v>#DIV/0!</v>
      </c>
      <c r="AV849" s="501" t="e">
        <f t="shared" si="86"/>
        <v>#DIV/0!</v>
      </c>
      <c r="AY849" s="501" t="e">
        <f t="shared" si="87"/>
        <v>#DIV/0!</v>
      </c>
      <c r="BM849" s="501" t="e">
        <f t="shared" si="88"/>
        <v>#DIV/0!</v>
      </c>
      <c r="BP849" s="501" t="e">
        <f t="shared" si="89"/>
        <v>#DIV/0!</v>
      </c>
    </row>
    <row r="850" spans="31:68" ht="15" customHeight="1" x14ac:dyDescent="0.25">
      <c r="AE850" s="501" t="e">
        <f t="shared" si="84"/>
        <v>#DIV/0!</v>
      </c>
      <c r="AH850" s="501" t="e">
        <f t="shared" si="85"/>
        <v>#DIV/0!</v>
      </c>
      <c r="AV850" s="501" t="e">
        <f t="shared" si="86"/>
        <v>#DIV/0!</v>
      </c>
      <c r="AY850" s="501" t="e">
        <f t="shared" si="87"/>
        <v>#DIV/0!</v>
      </c>
      <c r="BM850" s="501" t="e">
        <f t="shared" si="88"/>
        <v>#DIV/0!</v>
      </c>
      <c r="BP850" s="501" t="e">
        <f t="shared" si="89"/>
        <v>#DIV/0!</v>
      </c>
    </row>
    <row r="851" spans="31:68" ht="15" customHeight="1" x14ac:dyDescent="0.25">
      <c r="AE851" s="501" t="e">
        <f t="shared" si="84"/>
        <v>#DIV/0!</v>
      </c>
      <c r="AH851" s="501" t="e">
        <f t="shared" si="85"/>
        <v>#DIV/0!</v>
      </c>
      <c r="AV851" s="501" t="e">
        <f t="shared" si="86"/>
        <v>#DIV/0!</v>
      </c>
      <c r="AY851" s="501" t="e">
        <f t="shared" si="87"/>
        <v>#DIV/0!</v>
      </c>
      <c r="BM851" s="501" t="e">
        <f t="shared" si="88"/>
        <v>#DIV/0!</v>
      </c>
      <c r="BP851" s="501" t="e">
        <f t="shared" si="89"/>
        <v>#DIV/0!</v>
      </c>
    </row>
    <row r="852" spans="31:68" ht="15" customHeight="1" x14ac:dyDescent="0.25">
      <c r="AE852" s="501" t="e">
        <f t="shared" si="84"/>
        <v>#DIV/0!</v>
      </c>
      <c r="AH852" s="501" t="e">
        <f t="shared" si="85"/>
        <v>#DIV/0!</v>
      </c>
      <c r="AV852" s="501" t="e">
        <f t="shared" si="86"/>
        <v>#DIV/0!</v>
      </c>
      <c r="AY852" s="501" t="e">
        <f t="shared" si="87"/>
        <v>#DIV/0!</v>
      </c>
      <c r="BM852" s="501" t="e">
        <f t="shared" si="88"/>
        <v>#DIV/0!</v>
      </c>
      <c r="BP852" s="501" t="e">
        <f t="shared" si="89"/>
        <v>#DIV/0!</v>
      </c>
    </row>
    <row r="853" spans="31:68" ht="15" customHeight="1" x14ac:dyDescent="0.25">
      <c r="AE853" s="501" t="e">
        <f t="shared" si="84"/>
        <v>#DIV/0!</v>
      </c>
      <c r="AH853" s="501" t="e">
        <f t="shared" si="85"/>
        <v>#DIV/0!</v>
      </c>
      <c r="AV853" s="501" t="e">
        <f t="shared" si="86"/>
        <v>#DIV/0!</v>
      </c>
      <c r="AY853" s="501" t="e">
        <f t="shared" si="87"/>
        <v>#DIV/0!</v>
      </c>
      <c r="BM853" s="501" t="e">
        <f t="shared" si="88"/>
        <v>#DIV/0!</v>
      </c>
      <c r="BP853" s="501" t="e">
        <f t="shared" si="89"/>
        <v>#DIV/0!</v>
      </c>
    </row>
    <row r="854" spans="31:68" ht="15" customHeight="1" x14ac:dyDescent="0.25">
      <c r="AE854" s="501" t="e">
        <f t="shared" si="84"/>
        <v>#DIV/0!</v>
      </c>
      <c r="AH854" s="501" t="e">
        <f t="shared" si="85"/>
        <v>#DIV/0!</v>
      </c>
      <c r="AV854" s="501" t="e">
        <f t="shared" si="86"/>
        <v>#DIV/0!</v>
      </c>
      <c r="AY854" s="501" t="e">
        <f t="shared" si="87"/>
        <v>#DIV/0!</v>
      </c>
      <c r="BM854" s="501" t="e">
        <f t="shared" si="88"/>
        <v>#DIV/0!</v>
      </c>
      <c r="BP854" s="501" t="e">
        <f t="shared" si="89"/>
        <v>#DIV/0!</v>
      </c>
    </row>
    <row r="855" spans="31:68" ht="15" customHeight="1" x14ac:dyDescent="0.25">
      <c r="AE855" s="501" t="e">
        <f t="shared" si="84"/>
        <v>#DIV/0!</v>
      </c>
      <c r="AH855" s="501" t="e">
        <f t="shared" si="85"/>
        <v>#DIV/0!</v>
      </c>
      <c r="AV855" s="501" t="e">
        <f t="shared" si="86"/>
        <v>#DIV/0!</v>
      </c>
      <c r="AY855" s="501" t="e">
        <f t="shared" si="87"/>
        <v>#DIV/0!</v>
      </c>
      <c r="BM855" s="501" t="e">
        <f t="shared" si="88"/>
        <v>#DIV/0!</v>
      </c>
      <c r="BP855" s="501" t="e">
        <f t="shared" si="89"/>
        <v>#DIV/0!</v>
      </c>
    </row>
    <row r="856" spans="31:68" ht="15" customHeight="1" x14ac:dyDescent="0.25">
      <c r="AE856" s="501" t="e">
        <f t="shared" si="84"/>
        <v>#DIV/0!</v>
      </c>
      <c r="AH856" s="501" t="e">
        <f t="shared" si="85"/>
        <v>#DIV/0!</v>
      </c>
      <c r="AV856" s="501" t="e">
        <f t="shared" si="86"/>
        <v>#DIV/0!</v>
      </c>
      <c r="AY856" s="501" t="e">
        <f t="shared" si="87"/>
        <v>#DIV/0!</v>
      </c>
      <c r="BM856" s="501" t="e">
        <f t="shared" si="88"/>
        <v>#DIV/0!</v>
      </c>
      <c r="BP856" s="501" t="e">
        <f t="shared" si="89"/>
        <v>#DIV/0!</v>
      </c>
    </row>
    <row r="857" spans="31:68" ht="15" customHeight="1" x14ac:dyDescent="0.25">
      <c r="AE857" s="501" t="e">
        <f t="shared" si="84"/>
        <v>#DIV/0!</v>
      </c>
      <c r="AH857" s="501" t="e">
        <f t="shared" si="85"/>
        <v>#DIV/0!</v>
      </c>
      <c r="AV857" s="501" t="e">
        <f t="shared" si="86"/>
        <v>#DIV/0!</v>
      </c>
      <c r="AY857" s="501" t="e">
        <f t="shared" si="87"/>
        <v>#DIV/0!</v>
      </c>
      <c r="BM857" s="501" t="e">
        <f t="shared" si="88"/>
        <v>#DIV/0!</v>
      </c>
      <c r="BP857" s="501" t="e">
        <f t="shared" si="89"/>
        <v>#DIV/0!</v>
      </c>
    </row>
    <row r="858" spans="31:68" ht="15" customHeight="1" x14ac:dyDescent="0.25">
      <c r="AE858" s="501" t="e">
        <f t="shared" si="84"/>
        <v>#DIV/0!</v>
      </c>
      <c r="AH858" s="501" t="e">
        <f t="shared" si="85"/>
        <v>#DIV/0!</v>
      </c>
      <c r="AV858" s="501" t="e">
        <f t="shared" si="86"/>
        <v>#DIV/0!</v>
      </c>
      <c r="AY858" s="501" t="e">
        <f t="shared" si="87"/>
        <v>#DIV/0!</v>
      </c>
      <c r="BM858" s="501" t="e">
        <f t="shared" si="88"/>
        <v>#DIV/0!</v>
      </c>
      <c r="BP858" s="501" t="e">
        <f t="shared" si="89"/>
        <v>#DIV/0!</v>
      </c>
    </row>
    <row r="859" spans="31:68" ht="15" customHeight="1" x14ac:dyDescent="0.25">
      <c r="AE859" s="501" t="e">
        <f t="shared" si="84"/>
        <v>#DIV/0!</v>
      </c>
      <c r="AH859" s="501" t="e">
        <f t="shared" si="85"/>
        <v>#DIV/0!</v>
      </c>
      <c r="AV859" s="501" t="e">
        <f t="shared" si="86"/>
        <v>#DIV/0!</v>
      </c>
      <c r="AY859" s="501" t="e">
        <f t="shared" si="87"/>
        <v>#DIV/0!</v>
      </c>
      <c r="BM859" s="501" t="e">
        <f t="shared" si="88"/>
        <v>#DIV/0!</v>
      </c>
      <c r="BP859" s="501" t="e">
        <f t="shared" si="89"/>
        <v>#DIV/0!</v>
      </c>
    </row>
    <row r="860" spans="31:68" ht="15" customHeight="1" x14ac:dyDescent="0.25">
      <c r="AE860" s="501" t="e">
        <f t="shared" si="84"/>
        <v>#DIV/0!</v>
      </c>
      <c r="AH860" s="501" t="e">
        <f t="shared" si="85"/>
        <v>#DIV/0!</v>
      </c>
      <c r="AV860" s="501" t="e">
        <f t="shared" si="86"/>
        <v>#DIV/0!</v>
      </c>
      <c r="AY860" s="501" t="e">
        <f t="shared" si="87"/>
        <v>#DIV/0!</v>
      </c>
      <c r="BM860" s="501" t="e">
        <f t="shared" si="88"/>
        <v>#DIV/0!</v>
      </c>
      <c r="BP860" s="501" t="e">
        <f t="shared" si="89"/>
        <v>#DIV/0!</v>
      </c>
    </row>
    <row r="861" spans="31:68" ht="15" customHeight="1" x14ac:dyDescent="0.25">
      <c r="AE861" s="501" t="e">
        <f t="shared" si="84"/>
        <v>#DIV/0!</v>
      </c>
      <c r="AH861" s="501" t="e">
        <f t="shared" si="85"/>
        <v>#DIV/0!</v>
      </c>
      <c r="AV861" s="501" t="e">
        <f t="shared" si="86"/>
        <v>#DIV/0!</v>
      </c>
      <c r="AY861" s="501" t="e">
        <f t="shared" si="87"/>
        <v>#DIV/0!</v>
      </c>
      <c r="BM861" s="501" t="e">
        <f t="shared" si="88"/>
        <v>#DIV/0!</v>
      </c>
      <c r="BP861" s="501" t="e">
        <f t="shared" si="89"/>
        <v>#DIV/0!</v>
      </c>
    </row>
    <row r="862" spans="31:68" ht="15" customHeight="1" x14ac:dyDescent="0.25">
      <c r="AE862" s="501" t="e">
        <f t="shared" si="84"/>
        <v>#DIV/0!</v>
      </c>
      <c r="AH862" s="501" t="e">
        <f t="shared" si="85"/>
        <v>#DIV/0!</v>
      </c>
      <c r="AV862" s="501" t="e">
        <f t="shared" si="86"/>
        <v>#DIV/0!</v>
      </c>
      <c r="AY862" s="501" t="e">
        <f t="shared" si="87"/>
        <v>#DIV/0!</v>
      </c>
      <c r="BM862" s="501" t="e">
        <f t="shared" si="88"/>
        <v>#DIV/0!</v>
      </c>
      <c r="BP862" s="501" t="e">
        <f t="shared" si="89"/>
        <v>#DIV/0!</v>
      </c>
    </row>
    <row r="863" spans="31:68" ht="15" customHeight="1" x14ac:dyDescent="0.25">
      <c r="AE863" s="501" t="e">
        <f t="shared" si="84"/>
        <v>#DIV/0!</v>
      </c>
      <c r="AH863" s="501" t="e">
        <f t="shared" si="85"/>
        <v>#DIV/0!</v>
      </c>
      <c r="AV863" s="501" t="e">
        <f t="shared" si="86"/>
        <v>#DIV/0!</v>
      </c>
      <c r="AY863" s="501" t="e">
        <f t="shared" si="87"/>
        <v>#DIV/0!</v>
      </c>
      <c r="BM863" s="501" t="e">
        <f t="shared" si="88"/>
        <v>#DIV/0!</v>
      </c>
      <c r="BP863" s="501" t="e">
        <f t="shared" si="89"/>
        <v>#DIV/0!</v>
      </c>
    </row>
    <row r="864" spans="31:68" ht="15" customHeight="1" x14ac:dyDescent="0.25">
      <c r="AE864" s="501" t="e">
        <f t="shared" si="84"/>
        <v>#DIV/0!</v>
      </c>
      <c r="AH864" s="501" t="e">
        <f t="shared" si="85"/>
        <v>#DIV/0!</v>
      </c>
      <c r="AV864" s="501" t="e">
        <f t="shared" si="86"/>
        <v>#DIV/0!</v>
      </c>
      <c r="AY864" s="501" t="e">
        <f t="shared" si="87"/>
        <v>#DIV/0!</v>
      </c>
      <c r="BM864" s="501" t="e">
        <f t="shared" si="88"/>
        <v>#DIV/0!</v>
      </c>
      <c r="BP864" s="501" t="e">
        <f t="shared" si="89"/>
        <v>#DIV/0!</v>
      </c>
    </row>
    <row r="865" spans="31:68" ht="15" customHeight="1" x14ac:dyDescent="0.25">
      <c r="AE865" s="501" t="e">
        <f t="shared" si="84"/>
        <v>#DIV/0!</v>
      </c>
      <c r="AH865" s="501" t="e">
        <f t="shared" si="85"/>
        <v>#DIV/0!</v>
      </c>
      <c r="AV865" s="501" t="e">
        <f t="shared" si="86"/>
        <v>#DIV/0!</v>
      </c>
      <c r="AY865" s="501" t="e">
        <f t="shared" si="87"/>
        <v>#DIV/0!</v>
      </c>
      <c r="BM865" s="501" t="e">
        <f t="shared" si="88"/>
        <v>#DIV/0!</v>
      </c>
      <c r="BP865" s="501" t="e">
        <f t="shared" si="89"/>
        <v>#DIV/0!</v>
      </c>
    </row>
    <row r="866" spans="31:68" ht="15" customHeight="1" x14ac:dyDescent="0.25">
      <c r="AE866" s="501" t="e">
        <f t="shared" si="84"/>
        <v>#DIV/0!</v>
      </c>
      <c r="AH866" s="501" t="e">
        <f t="shared" si="85"/>
        <v>#DIV/0!</v>
      </c>
      <c r="AV866" s="501" t="e">
        <f t="shared" si="86"/>
        <v>#DIV/0!</v>
      </c>
      <c r="AY866" s="501" t="e">
        <f t="shared" si="87"/>
        <v>#DIV/0!</v>
      </c>
      <c r="BM866" s="501" t="e">
        <f t="shared" si="88"/>
        <v>#DIV/0!</v>
      </c>
      <c r="BP866" s="501" t="e">
        <f t="shared" si="89"/>
        <v>#DIV/0!</v>
      </c>
    </row>
    <row r="867" spans="31:68" ht="15" customHeight="1" x14ac:dyDescent="0.25">
      <c r="AE867" s="501" t="e">
        <f t="shared" si="84"/>
        <v>#DIV/0!</v>
      </c>
      <c r="AH867" s="501" t="e">
        <f t="shared" si="85"/>
        <v>#DIV/0!</v>
      </c>
      <c r="AV867" s="501" t="e">
        <f t="shared" si="86"/>
        <v>#DIV/0!</v>
      </c>
      <c r="AY867" s="501" t="e">
        <f t="shared" si="87"/>
        <v>#DIV/0!</v>
      </c>
      <c r="BM867" s="501" t="e">
        <f t="shared" si="88"/>
        <v>#DIV/0!</v>
      </c>
      <c r="BP867" s="501" t="e">
        <f t="shared" si="89"/>
        <v>#DIV/0!</v>
      </c>
    </row>
    <row r="868" spans="31:68" ht="15" customHeight="1" x14ac:dyDescent="0.25">
      <c r="AE868" s="501" t="e">
        <f t="shared" si="84"/>
        <v>#DIV/0!</v>
      </c>
      <c r="AH868" s="501" t="e">
        <f t="shared" si="85"/>
        <v>#DIV/0!</v>
      </c>
      <c r="AV868" s="501" t="e">
        <f t="shared" si="86"/>
        <v>#DIV/0!</v>
      </c>
      <c r="AY868" s="501" t="e">
        <f t="shared" si="87"/>
        <v>#DIV/0!</v>
      </c>
      <c r="BM868" s="501" t="e">
        <f t="shared" si="88"/>
        <v>#DIV/0!</v>
      </c>
      <c r="BP868" s="501" t="e">
        <f t="shared" si="89"/>
        <v>#DIV/0!</v>
      </c>
    </row>
    <row r="869" spans="31:68" ht="15" customHeight="1" x14ac:dyDescent="0.25">
      <c r="AE869" s="501" t="e">
        <f t="shared" si="84"/>
        <v>#DIV/0!</v>
      </c>
      <c r="AH869" s="501" t="e">
        <f t="shared" si="85"/>
        <v>#DIV/0!</v>
      </c>
      <c r="AV869" s="501" t="e">
        <f t="shared" si="86"/>
        <v>#DIV/0!</v>
      </c>
      <c r="AY869" s="501" t="e">
        <f t="shared" si="87"/>
        <v>#DIV/0!</v>
      </c>
      <c r="BM869" s="501" t="e">
        <f t="shared" si="88"/>
        <v>#DIV/0!</v>
      </c>
      <c r="BP869" s="501" t="e">
        <f t="shared" si="89"/>
        <v>#DIV/0!</v>
      </c>
    </row>
    <row r="870" spans="31:68" ht="15" customHeight="1" x14ac:dyDescent="0.25">
      <c r="AE870" s="501" t="e">
        <f t="shared" si="84"/>
        <v>#DIV/0!</v>
      </c>
      <c r="AH870" s="501" t="e">
        <f t="shared" si="85"/>
        <v>#DIV/0!</v>
      </c>
      <c r="AV870" s="501" t="e">
        <f t="shared" si="86"/>
        <v>#DIV/0!</v>
      </c>
      <c r="AY870" s="501" t="e">
        <f t="shared" si="87"/>
        <v>#DIV/0!</v>
      </c>
      <c r="BM870" s="501" t="e">
        <f t="shared" si="88"/>
        <v>#DIV/0!</v>
      </c>
      <c r="BP870" s="501" t="e">
        <f t="shared" si="89"/>
        <v>#DIV/0!</v>
      </c>
    </row>
    <row r="871" spans="31:68" ht="15" customHeight="1" x14ac:dyDescent="0.25">
      <c r="AE871" s="501" t="e">
        <f t="shared" si="84"/>
        <v>#DIV/0!</v>
      </c>
      <c r="AH871" s="501" t="e">
        <f t="shared" si="85"/>
        <v>#DIV/0!</v>
      </c>
      <c r="AV871" s="501" t="e">
        <f t="shared" si="86"/>
        <v>#DIV/0!</v>
      </c>
      <c r="AY871" s="501" t="e">
        <f t="shared" si="87"/>
        <v>#DIV/0!</v>
      </c>
      <c r="BM871" s="501" t="e">
        <f t="shared" si="88"/>
        <v>#DIV/0!</v>
      </c>
      <c r="BP871" s="501" t="e">
        <f t="shared" si="89"/>
        <v>#DIV/0!</v>
      </c>
    </row>
    <row r="872" spans="31:68" ht="15" customHeight="1" x14ac:dyDescent="0.25">
      <c r="AE872" s="501" t="e">
        <f t="shared" si="84"/>
        <v>#DIV/0!</v>
      </c>
      <c r="AH872" s="501" t="e">
        <f t="shared" si="85"/>
        <v>#DIV/0!</v>
      </c>
      <c r="AV872" s="501" t="e">
        <f t="shared" si="86"/>
        <v>#DIV/0!</v>
      </c>
      <c r="AY872" s="501" t="e">
        <f t="shared" si="87"/>
        <v>#DIV/0!</v>
      </c>
      <c r="BM872" s="501" t="e">
        <f t="shared" si="88"/>
        <v>#DIV/0!</v>
      </c>
      <c r="BP872" s="501" t="e">
        <f t="shared" si="89"/>
        <v>#DIV/0!</v>
      </c>
    </row>
    <row r="873" spans="31:68" ht="15" customHeight="1" x14ac:dyDescent="0.25">
      <c r="AE873" s="501" t="e">
        <f t="shared" si="84"/>
        <v>#DIV/0!</v>
      </c>
      <c r="AH873" s="501" t="e">
        <f t="shared" si="85"/>
        <v>#DIV/0!</v>
      </c>
      <c r="AV873" s="501" t="e">
        <f t="shared" si="86"/>
        <v>#DIV/0!</v>
      </c>
      <c r="AY873" s="501" t="e">
        <f t="shared" si="87"/>
        <v>#DIV/0!</v>
      </c>
      <c r="BM873" s="501" t="e">
        <f t="shared" si="88"/>
        <v>#DIV/0!</v>
      </c>
      <c r="BP873" s="501" t="e">
        <f t="shared" si="89"/>
        <v>#DIV/0!</v>
      </c>
    </row>
    <row r="874" spans="31:68" ht="15" customHeight="1" x14ac:dyDescent="0.25">
      <c r="AE874" s="501" t="e">
        <f t="shared" si="84"/>
        <v>#DIV/0!</v>
      </c>
      <c r="AH874" s="501" t="e">
        <f t="shared" si="85"/>
        <v>#DIV/0!</v>
      </c>
      <c r="AV874" s="501" t="e">
        <f t="shared" si="86"/>
        <v>#DIV/0!</v>
      </c>
      <c r="AY874" s="501" t="e">
        <f t="shared" si="87"/>
        <v>#DIV/0!</v>
      </c>
      <c r="BM874" s="501" t="e">
        <f t="shared" si="88"/>
        <v>#DIV/0!</v>
      </c>
      <c r="BP874" s="501" t="e">
        <f t="shared" si="89"/>
        <v>#DIV/0!</v>
      </c>
    </row>
    <row r="875" spans="31:68" ht="15" customHeight="1" x14ac:dyDescent="0.25">
      <c r="AE875" s="501" t="e">
        <f t="shared" si="84"/>
        <v>#DIV/0!</v>
      </c>
      <c r="AH875" s="501" t="e">
        <f t="shared" si="85"/>
        <v>#DIV/0!</v>
      </c>
      <c r="AV875" s="501" t="e">
        <f t="shared" si="86"/>
        <v>#DIV/0!</v>
      </c>
      <c r="AY875" s="501" t="e">
        <f t="shared" si="87"/>
        <v>#DIV/0!</v>
      </c>
      <c r="BM875" s="501" t="e">
        <f t="shared" si="88"/>
        <v>#DIV/0!</v>
      </c>
      <c r="BP875" s="501" t="e">
        <f t="shared" si="89"/>
        <v>#DIV/0!</v>
      </c>
    </row>
    <row r="876" spans="31:68" ht="15" customHeight="1" x14ac:dyDescent="0.25">
      <c r="AE876" s="501" t="e">
        <f t="shared" si="84"/>
        <v>#DIV/0!</v>
      </c>
      <c r="AH876" s="501" t="e">
        <f t="shared" si="85"/>
        <v>#DIV/0!</v>
      </c>
      <c r="AV876" s="501" t="e">
        <f t="shared" si="86"/>
        <v>#DIV/0!</v>
      </c>
      <c r="AY876" s="501" t="e">
        <f t="shared" si="87"/>
        <v>#DIV/0!</v>
      </c>
      <c r="BM876" s="501" t="e">
        <f t="shared" si="88"/>
        <v>#DIV/0!</v>
      </c>
      <c r="BP876" s="501" t="e">
        <f t="shared" si="89"/>
        <v>#DIV/0!</v>
      </c>
    </row>
    <row r="877" spans="31:68" ht="15" customHeight="1" x14ac:dyDescent="0.25">
      <c r="AE877" s="501" t="e">
        <f t="shared" si="84"/>
        <v>#DIV/0!</v>
      </c>
      <c r="AH877" s="501" t="e">
        <f t="shared" si="85"/>
        <v>#DIV/0!</v>
      </c>
      <c r="AV877" s="501" t="e">
        <f t="shared" si="86"/>
        <v>#DIV/0!</v>
      </c>
      <c r="AY877" s="501" t="e">
        <f t="shared" si="87"/>
        <v>#DIV/0!</v>
      </c>
      <c r="BM877" s="501" t="e">
        <f t="shared" si="88"/>
        <v>#DIV/0!</v>
      </c>
      <c r="BP877" s="501" t="e">
        <f t="shared" si="89"/>
        <v>#DIV/0!</v>
      </c>
    </row>
    <row r="878" spans="31:68" ht="15" customHeight="1" x14ac:dyDescent="0.25">
      <c r="AE878" s="501" t="e">
        <f t="shared" si="84"/>
        <v>#DIV/0!</v>
      </c>
      <c r="AH878" s="501" t="e">
        <f t="shared" si="85"/>
        <v>#DIV/0!</v>
      </c>
      <c r="AV878" s="501" t="e">
        <f t="shared" si="86"/>
        <v>#DIV/0!</v>
      </c>
      <c r="AY878" s="501" t="e">
        <f t="shared" si="87"/>
        <v>#DIV/0!</v>
      </c>
      <c r="BM878" s="501" t="e">
        <f t="shared" si="88"/>
        <v>#DIV/0!</v>
      </c>
      <c r="BP878" s="501" t="e">
        <f t="shared" si="89"/>
        <v>#DIV/0!</v>
      </c>
    </row>
    <row r="879" spans="31:68" ht="15" customHeight="1" x14ac:dyDescent="0.25">
      <c r="AE879" s="501" t="e">
        <f t="shared" si="84"/>
        <v>#DIV/0!</v>
      </c>
      <c r="AH879" s="501" t="e">
        <f t="shared" si="85"/>
        <v>#DIV/0!</v>
      </c>
      <c r="AV879" s="501" t="e">
        <f t="shared" si="86"/>
        <v>#DIV/0!</v>
      </c>
      <c r="AY879" s="501" t="e">
        <f t="shared" si="87"/>
        <v>#DIV/0!</v>
      </c>
      <c r="BM879" s="501" t="e">
        <f t="shared" si="88"/>
        <v>#DIV/0!</v>
      </c>
      <c r="BP879" s="501" t="e">
        <f t="shared" si="89"/>
        <v>#DIV/0!</v>
      </c>
    </row>
    <row r="880" spans="31:68" ht="15" customHeight="1" x14ac:dyDescent="0.25">
      <c r="AE880" s="501" t="e">
        <f t="shared" si="84"/>
        <v>#DIV/0!</v>
      </c>
      <c r="AH880" s="501" t="e">
        <f t="shared" si="85"/>
        <v>#DIV/0!</v>
      </c>
      <c r="AV880" s="501" t="e">
        <f t="shared" si="86"/>
        <v>#DIV/0!</v>
      </c>
      <c r="AY880" s="501" t="e">
        <f t="shared" si="87"/>
        <v>#DIV/0!</v>
      </c>
      <c r="BM880" s="501" t="e">
        <f t="shared" si="88"/>
        <v>#DIV/0!</v>
      </c>
      <c r="BP880" s="501" t="e">
        <f t="shared" si="89"/>
        <v>#DIV/0!</v>
      </c>
    </row>
    <row r="881" spans="31:68" ht="15" customHeight="1" x14ac:dyDescent="0.25">
      <c r="AE881" s="501" t="e">
        <f t="shared" si="84"/>
        <v>#DIV/0!</v>
      </c>
      <c r="AH881" s="501" t="e">
        <f t="shared" si="85"/>
        <v>#DIV/0!</v>
      </c>
      <c r="AV881" s="501" t="e">
        <f t="shared" si="86"/>
        <v>#DIV/0!</v>
      </c>
      <c r="AY881" s="501" t="e">
        <f t="shared" si="87"/>
        <v>#DIV/0!</v>
      </c>
      <c r="BM881" s="501" t="e">
        <f t="shared" si="88"/>
        <v>#DIV/0!</v>
      </c>
      <c r="BP881" s="501" t="e">
        <f t="shared" si="89"/>
        <v>#DIV/0!</v>
      </c>
    </row>
    <row r="882" spans="31:68" ht="15" customHeight="1" x14ac:dyDescent="0.25">
      <c r="AE882" s="501" t="e">
        <f t="shared" si="84"/>
        <v>#DIV/0!</v>
      </c>
      <c r="AH882" s="501" t="e">
        <f t="shared" si="85"/>
        <v>#DIV/0!</v>
      </c>
      <c r="AV882" s="501" t="e">
        <f t="shared" si="86"/>
        <v>#DIV/0!</v>
      </c>
      <c r="AY882" s="501" t="e">
        <f t="shared" si="87"/>
        <v>#DIV/0!</v>
      </c>
      <c r="BM882" s="501" t="e">
        <f t="shared" si="88"/>
        <v>#DIV/0!</v>
      </c>
      <c r="BP882" s="501" t="e">
        <f t="shared" si="89"/>
        <v>#DIV/0!</v>
      </c>
    </row>
    <row r="883" spans="31:68" ht="15" customHeight="1" x14ac:dyDescent="0.25">
      <c r="AE883" s="501" t="e">
        <f t="shared" si="84"/>
        <v>#DIV/0!</v>
      </c>
      <c r="AH883" s="501" t="e">
        <f t="shared" si="85"/>
        <v>#DIV/0!</v>
      </c>
      <c r="AV883" s="501" t="e">
        <f t="shared" si="86"/>
        <v>#DIV/0!</v>
      </c>
      <c r="AY883" s="501" t="e">
        <f t="shared" si="87"/>
        <v>#DIV/0!</v>
      </c>
      <c r="BM883" s="501" t="e">
        <f t="shared" si="88"/>
        <v>#DIV/0!</v>
      </c>
      <c r="BP883" s="501" t="e">
        <f t="shared" si="89"/>
        <v>#DIV/0!</v>
      </c>
    </row>
    <row r="884" spans="31:68" ht="15" customHeight="1" x14ac:dyDescent="0.25">
      <c r="AE884" s="501" t="e">
        <f t="shared" si="84"/>
        <v>#DIV/0!</v>
      </c>
      <c r="AH884" s="501" t="e">
        <f t="shared" si="85"/>
        <v>#DIV/0!</v>
      </c>
      <c r="AV884" s="501" t="e">
        <f t="shared" si="86"/>
        <v>#DIV/0!</v>
      </c>
      <c r="AY884" s="501" t="e">
        <f t="shared" si="87"/>
        <v>#DIV/0!</v>
      </c>
      <c r="BM884" s="501" t="e">
        <f t="shared" si="88"/>
        <v>#DIV/0!</v>
      </c>
      <c r="BP884" s="501" t="e">
        <f t="shared" si="89"/>
        <v>#DIV/0!</v>
      </c>
    </row>
    <row r="885" spans="31:68" ht="15" customHeight="1" x14ac:dyDescent="0.25">
      <c r="AE885" s="501" t="e">
        <f t="shared" si="84"/>
        <v>#DIV/0!</v>
      </c>
      <c r="AH885" s="501" t="e">
        <f t="shared" si="85"/>
        <v>#DIV/0!</v>
      </c>
      <c r="AV885" s="501" t="e">
        <f t="shared" si="86"/>
        <v>#DIV/0!</v>
      </c>
      <c r="AY885" s="501" t="e">
        <f t="shared" si="87"/>
        <v>#DIV/0!</v>
      </c>
      <c r="BM885" s="501" t="e">
        <f t="shared" si="88"/>
        <v>#DIV/0!</v>
      </c>
      <c r="BP885" s="501" t="e">
        <f t="shared" si="89"/>
        <v>#DIV/0!</v>
      </c>
    </row>
    <row r="886" spans="31:68" ht="15" customHeight="1" x14ac:dyDescent="0.25">
      <c r="AE886" s="501" t="e">
        <f t="shared" si="84"/>
        <v>#DIV/0!</v>
      </c>
      <c r="AH886" s="501" t="e">
        <f t="shared" si="85"/>
        <v>#DIV/0!</v>
      </c>
      <c r="AV886" s="501" t="e">
        <f t="shared" si="86"/>
        <v>#DIV/0!</v>
      </c>
      <c r="AY886" s="501" t="e">
        <f t="shared" si="87"/>
        <v>#DIV/0!</v>
      </c>
      <c r="BM886" s="501" t="e">
        <f t="shared" si="88"/>
        <v>#DIV/0!</v>
      </c>
      <c r="BP886" s="501" t="e">
        <f t="shared" si="89"/>
        <v>#DIV/0!</v>
      </c>
    </row>
    <row r="887" spans="31:68" ht="15" customHeight="1" x14ac:dyDescent="0.25">
      <c r="AE887" s="501" t="e">
        <f t="shared" si="84"/>
        <v>#DIV/0!</v>
      </c>
      <c r="AH887" s="501" t="e">
        <f t="shared" si="85"/>
        <v>#DIV/0!</v>
      </c>
      <c r="AV887" s="501" t="e">
        <f t="shared" si="86"/>
        <v>#DIV/0!</v>
      </c>
      <c r="AY887" s="501" t="e">
        <f t="shared" si="87"/>
        <v>#DIV/0!</v>
      </c>
      <c r="BM887" s="501" t="e">
        <f t="shared" si="88"/>
        <v>#DIV/0!</v>
      </c>
      <c r="BP887" s="501" t="e">
        <f t="shared" si="89"/>
        <v>#DIV/0!</v>
      </c>
    </row>
    <row r="888" spans="31:68" ht="15" customHeight="1" x14ac:dyDescent="0.25">
      <c r="AE888" s="501" t="e">
        <f t="shared" si="84"/>
        <v>#DIV/0!</v>
      </c>
      <c r="AH888" s="501" t="e">
        <f t="shared" si="85"/>
        <v>#DIV/0!</v>
      </c>
      <c r="AV888" s="501" t="e">
        <f t="shared" si="86"/>
        <v>#DIV/0!</v>
      </c>
      <c r="AY888" s="501" t="e">
        <f t="shared" si="87"/>
        <v>#DIV/0!</v>
      </c>
      <c r="BM888" s="501" t="e">
        <f t="shared" si="88"/>
        <v>#DIV/0!</v>
      </c>
      <c r="BP888" s="501" t="e">
        <f t="shared" si="89"/>
        <v>#DIV/0!</v>
      </c>
    </row>
    <row r="889" spans="31:68" ht="15" customHeight="1" x14ac:dyDescent="0.25">
      <c r="AE889" s="501" t="e">
        <f t="shared" si="84"/>
        <v>#DIV/0!</v>
      </c>
      <c r="AH889" s="501" t="e">
        <f t="shared" si="85"/>
        <v>#DIV/0!</v>
      </c>
      <c r="AV889" s="501" t="e">
        <f t="shared" si="86"/>
        <v>#DIV/0!</v>
      </c>
      <c r="AY889" s="501" t="e">
        <f t="shared" si="87"/>
        <v>#DIV/0!</v>
      </c>
      <c r="BM889" s="501" t="e">
        <f t="shared" si="88"/>
        <v>#DIV/0!</v>
      </c>
      <c r="BP889" s="501" t="e">
        <f t="shared" si="89"/>
        <v>#DIV/0!</v>
      </c>
    </row>
    <row r="890" spans="31:68" ht="15" customHeight="1" x14ac:dyDescent="0.25">
      <c r="AE890" s="501" t="e">
        <f t="shared" si="84"/>
        <v>#DIV/0!</v>
      </c>
      <c r="AH890" s="501" t="e">
        <f t="shared" si="85"/>
        <v>#DIV/0!</v>
      </c>
      <c r="AV890" s="501" t="e">
        <f t="shared" si="86"/>
        <v>#DIV/0!</v>
      </c>
      <c r="AY890" s="501" t="e">
        <f t="shared" si="87"/>
        <v>#DIV/0!</v>
      </c>
      <c r="BM890" s="501" t="e">
        <f t="shared" si="88"/>
        <v>#DIV/0!</v>
      </c>
      <c r="BP890" s="501" t="e">
        <f t="shared" si="89"/>
        <v>#DIV/0!</v>
      </c>
    </row>
    <row r="891" spans="31:68" ht="15" customHeight="1" x14ac:dyDescent="0.25">
      <c r="AE891" s="501" t="e">
        <f t="shared" si="84"/>
        <v>#DIV/0!</v>
      </c>
      <c r="AH891" s="501" t="e">
        <f t="shared" si="85"/>
        <v>#DIV/0!</v>
      </c>
      <c r="AV891" s="501" t="e">
        <f t="shared" si="86"/>
        <v>#DIV/0!</v>
      </c>
      <c r="AY891" s="501" t="e">
        <f t="shared" si="87"/>
        <v>#DIV/0!</v>
      </c>
      <c r="BM891" s="501" t="e">
        <f t="shared" si="88"/>
        <v>#DIV/0!</v>
      </c>
      <c r="BP891" s="501" t="e">
        <f t="shared" si="89"/>
        <v>#DIV/0!</v>
      </c>
    </row>
    <row r="892" spans="31:68" ht="15" customHeight="1" x14ac:dyDescent="0.25">
      <c r="AE892" s="501" t="e">
        <f t="shared" si="84"/>
        <v>#DIV/0!</v>
      </c>
      <c r="AH892" s="501" t="e">
        <f t="shared" si="85"/>
        <v>#DIV/0!</v>
      </c>
      <c r="AV892" s="501" t="e">
        <f t="shared" si="86"/>
        <v>#DIV/0!</v>
      </c>
      <c r="AY892" s="501" t="e">
        <f t="shared" si="87"/>
        <v>#DIV/0!</v>
      </c>
      <c r="BM892" s="501" t="e">
        <f t="shared" si="88"/>
        <v>#DIV/0!</v>
      </c>
      <c r="BP892" s="501" t="e">
        <f t="shared" si="89"/>
        <v>#DIV/0!</v>
      </c>
    </row>
    <row r="893" spans="31:68" ht="15" customHeight="1" x14ac:dyDescent="0.25">
      <c r="AE893" s="501" t="e">
        <f t="shared" si="84"/>
        <v>#DIV/0!</v>
      </c>
      <c r="AH893" s="501" t="e">
        <f t="shared" si="85"/>
        <v>#DIV/0!</v>
      </c>
      <c r="AV893" s="501" t="e">
        <f t="shared" si="86"/>
        <v>#DIV/0!</v>
      </c>
      <c r="AY893" s="501" t="e">
        <f t="shared" si="87"/>
        <v>#DIV/0!</v>
      </c>
      <c r="BM893" s="501" t="e">
        <f t="shared" si="88"/>
        <v>#DIV/0!</v>
      </c>
      <c r="BP893" s="501" t="e">
        <f t="shared" si="89"/>
        <v>#DIV/0!</v>
      </c>
    </row>
    <row r="894" spans="31:68" ht="15" customHeight="1" x14ac:dyDescent="0.25">
      <c r="AE894" s="501" t="e">
        <f t="shared" si="84"/>
        <v>#DIV/0!</v>
      </c>
      <c r="AH894" s="501" t="e">
        <f t="shared" si="85"/>
        <v>#DIV/0!</v>
      </c>
      <c r="AV894" s="501" t="e">
        <f t="shared" si="86"/>
        <v>#DIV/0!</v>
      </c>
      <c r="AY894" s="501" t="e">
        <f t="shared" si="87"/>
        <v>#DIV/0!</v>
      </c>
      <c r="BM894" s="501" t="e">
        <f t="shared" si="88"/>
        <v>#DIV/0!</v>
      </c>
      <c r="BP894" s="501" t="e">
        <f t="shared" si="89"/>
        <v>#DIV/0!</v>
      </c>
    </row>
    <row r="895" spans="31:68" ht="15" customHeight="1" x14ac:dyDescent="0.25">
      <c r="AE895" s="501" t="e">
        <f t="shared" si="84"/>
        <v>#DIV/0!</v>
      </c>
      <c r="AH895" s="501" t="e">
        <f t="shared" si="85"/>
        <v>#DIV/0!</v>
      </c>
      <c r="AV895" s="501" t="e">
        <f t="shared" si="86"/>
        <v>#DIV/0!</v>
      </c>
      <c r="AY895" s="501" t="e">
        <f t="shared" si="87"/>
        <v>#DIV/0!</v>
      </c>
      <c r="BM895" s="501" t="e">
        <f t="shared" si="88"/>
        <v>#DIV/0!</v>
      </c>
      <c r="BP895" s="501" t="e">
        <f t="shared" si="89"/>
        <v>#DIV/0!</v>
      </c>
    </row>
    <row r="896" spans="31:68" ht="15" customHeight="1" x14ac:dyDescent="0.25">
      <c r="AE896" s="501" t="e">
        <f t="shared" si="84"/>
        <v>#DIV/0!</v>
      </c>
      <c r="AH896" s="501" t="e">
        <f t="shared" si="85"/>
        <v>#DIV/0!</v>
      </c>
      <c r="AV896" s="501" t="e">
        <f t="shared" si="86"/>
        <v>#DIV/0!</v>
      </c>
      <c r="AY896" s="501" t="e">
        <f t="shared" si="87"/>
        <v>#DIV/0!</v>
      </c>
      <c r="BM896" s="501" t="e">
        <f t="shared" si="88"/>
        <v>#DIV/0!</v>
      </c>
      <c r="BP896" s="501" t="e">
        <f t="shared" si="89"/>
        <v>#DIV/0!</v>
      </c>
    </row>
    <row r="897" spans="31:68" ht="15" customHeight="1" x14ac:dyDescent="0.25">
      <c r="AE897" s="501" t="e">
        <f t="shared" si="84"/>
        <v>#DIV/0!</v>
      </c>
      <c r="AH897" s="501" t="e">
        <f t="shared" si="85"/>
        <v>#DIV/0!</v>
      </c>
      <c r="AV897" s="501" t="e">
        <f t="shared" si="86"/>
        <v>#DIV/0!</v>
      </c>
      <c r="AY897" s="501" t="e">
        <f t="shared" si="87"/>
        <v>#DIV/0!</v>
      </c>
      <c r="BM897" s="501" t="e">
        <f t="shared" si="88"/>
        <v>#DIV/0!</v>
      </c>
      <c r="BP897" s="501" t="e">
        <f t="shared" si="89"/>
        <v>#DIV/0!</v>
      </c>
    </row>
    <row r="898" spans="31:68" ht="15" customHeight="1" x14ac:dyDescent="0.25">
      <c r="AE898" s="501" t="e">
        <f t="shared" si="84"/>
        <v>#DIV/0!</v>
      </c>
      <c r="AH898" s="501" t="e">
        <f t="shared" si="85"/>
        <v>#DIV/0!</v>
      </c>
      <c r="AV898" s="501" t="e">
        <f t="shared" si="86"/>
        <v>#DIV/0!</v>
      </c>
      <c r="AY898" s="501" t="e">
        <f t="shared" si="87"/>
        <v>#DIV/0!</v>
      </c>
      <c r="BM898" s="501" t="e">
        <f t="shared" si="88"/>
        <v>#DIV/0!</v>
      </c>
      <c r="BP898" s="501" t="e">
        <f t="shared" si="89"/>
        <v>#DIV/0!</v>
      </c>
    </row>
    <row r="899" spans="31:68" ht="15" customHeight="1" x14ac:dyDescent="0.25">
      <c r="AE899" s="501" t="e">
        <f t="shared" si="84"/>
        <v>#DIV/0!</v>
      </c>
      <c r="AH899" s="501" t="e">
        <f t="shared" si="85"/>
        <v>#DIV/0!</v>
      </c>
      <c r="AV899" s="501" t="e">
        <f t="shared" si="86"/>
        <v>#DIV/0!</v>
      </c>
      <c r="AY899" s="501" t="e">
        <f t="shared" si="87"/>
        <v>#DIV/0!</v>
      </c>
      <c r="BM899" s="501" t="e">
        <f t="shared" si="88"/>
        <v>#DIV/0!</v>
      </c>
      <c r="BP899" s="501" t="e">
        <f t="shared" si="89"/>
        <v>#DIV/0!</v>
      </c>
    </row>
    <row r="900" spans="31:68" ht="15" customHeight="1" x14ac:dyDescent="0.25">
      <c r="AE900" s="501" t="e">
        <f t="shared" si="84"/>
        <v>#DIV/0!</v>
      </c>
      <c r="AH900" s="501" t="e">
        <f t="shared" si="85"/>
        <v>#DIV/0!</v>
      </c>
      <c r="AV900" s="501" t="e">
        <f t="shared" si="86"/>
        <v>#DIV/0!</v>
      </c>
      <c r="AY900" s="501" t="e">
        <f t="shared" si="87"/>
        <v>#DIV/0!</v>
      </c>
      <c r="BM900" s="501" t="e">
        <f t="shared" si="88"/>
        <v>#DIV/0!</v>
      </c>
      <c r="BP900" s="501" t="e">
        <f t="shared" si="89"/>
        <v>#DIV/0!</v>
      </c>
    </row>
    <row r="901" spans="31:68" ht="15" customHeight="1" x14ac:dyDescent="0.25">
      <c r="AE901" s="501" t="e">
        <f t="shared" si="84"/>
        <v>#DIV/0!</v>
      </c>
      <c r="AH901" s="501" t="e">
        <f t="shared" si="85"/>
        <v>#DIV/0!</v>
      </c>
      <c r="AV901" s="501" t="e">
        <f t="shared" si="86"/>
        <v>#DIV/0!</v>
      </c>
      <c r="AY901" s="501" t="e">
        <f t="shared" si="87"/>
        <v>#DIV/0!</v>
      </c>
      <c r="BM901" s="501" t="e">
        <f t="shared" si="88"/>
        <v>#DIV/0!</v>
      </c>
      <c r="BP901" s="501" t="e">
        <f t="shared" si="89"/>
        <v>#DIV/0!</v>
      </c>
    </row>
    <row r="902" spans="31:68" ht="15" customHeight="1" x14ac:dyDescent="0.25">
      <c r="AE902" s="501" t="e">
        <f t="shared" si="84"/>
        <v>#DIV/0!</v>
      </c>
      <c r="AH902" s="501" t="e">
        <f t="shared" si="85"/>
        <v>#DIV/0!</v>
      </c>
      <c r="AV902" s="501" t="e">
        <f t="shared" si="86"/>
        <v>#DIV/0!</v>
      </c>
      <c r="AY902" s="501" t="e">
        <f t="shared" si="87"/>
        <v>#DIV/0!</v>
      </c>
      <c r="BM902" s="501" t="e">
        <f t="shared" si="88"/>
        <v>#DIV/0!</v>
      </c>
      <c r="BP902" s="501" t="e">
        <f t="shared" si="89"/>
        <v>#DIV/0!</v>
      </c>
    </row>
    <row r="903" spans="31:68" ht="15" customHeight="1" x14ac:dyDescent="0.25">
      <c r="AE903" s="501" t="e">
        <f t="shared" si="84"/>
        <v>#DIV/0!</v>
      </c>
      <c r="AH903" s="501" t="e">
        <f t="shared" si="85"/>
        <v>#DIV/0!</v>
      </c>
      <c r="AV903" s="501" t="e">
        <f t="shared" si="86"/>
        <v>#DIV/0!</v>
      </c>
      <c r="AY903" s="501" t="e">
        <f t="shared" si="87"/>
        <v>#DIV/0!</v>
      </c>
      <c r="BM903" s="501" t="e">
        <f t="shared" si="88"/>
        <v>#DIV/0!</v>
      </c>
      <c r="BP903" s="501" t="e">
        <f t="shared" si="89"/>
        <v>#DIV/0!</v>
      </c>
    </row>
    <row r="904" spans="31:68" ht="15" customHeight="1" x14ac:dyDescent="0.25">
      <c r="AE904" s="501" t="e">
        <f t="shared" si="84"/>
        <v>#DIV/0!</v>
      </c>
      <c r="AH904" s="501" t="e">
        <f t="shared" si="85"/>
        <v>#DIV/0!</v>
      </c>
      <c r="AV904" s="501" t="e">
        <f t="shared" si="86"/>
        <v>#DIV/0!</v>
      </c>
      <c r="AY904" s="501" t="e">
        <f t="shared" si="87"/>
        <v>#DIV/0!</v>
      </c>
      <c r="BM904" s="501" t="e">
        <f t="shared" si="88"/>
        <v>#DIV/0!</v>
      </c>
      <c r="BP904" s="501" t="e">
        <f t="shared" si="89"/>
        <v>#DIV/0!</v>
      </c>
    </row>
    <row r="905" spans="31:68" ht="15" customHeight="1" x14ac:dyDescent="0.25">
      <c r="AE905" s="501" t="e">
        <f t="shared" si="84"/>
        <v>#DIV/0!</v>
      </c>
      <c r="AH905" s="501" t="e">
        <f t="shared" si="85"/>
        <v>#DIV/0!</v>
      </c>
      <c r="AV905" s="501" t="e">
        <f t="shared" si="86"/>
        <v>#DIV/0!</v>
      </c>
      <c r="AY905" s="501" t="e">
        <f t="shared" si="87"/>
        <v>#DIV/0!</v>
      </c>
      <c r="BM905" s="501" t="e">
        <f t="shared" si="88"/>
        <v>#DIV/0!</v>
      </c>
      <c r="BP905" s="501" t="e">
        <f t="shared" si="89"/>
        <v>#DIV/0!</v>
      </c>
    </row>
    <row r="906" spans="31:68" ht="15" customHeight="1" x14ac:dyDescent="0.25">
      <c r="AE906" s="501" t="e">
        <f t="shared" si="84"/>
        <v>#DIV/0!</v>
      </c>
      <c r="AH906" s="501" t="e">
        <f t="shared" si="85"/>
        <v>#DIV/0!</v>
      </c>
      <c r="AV906" s="501" t="e">
        <f t="shared" si="86"/>
        <v>#DIV/0!</v>
      </c>
      <c r="AY906" s="501" t="e">
        <f t="shared" si="87"/>
        <v>#DIV/0!</v>
      </c>
      <c r="BM906" s="501" t="e">
        <f t="shared" si="88"/>
        <v>#DIV/0!</v>
      </c>
      <c r="BP906" s="501" t="e">
        <f t="shared" si="89"/>
        <v>#DIV/0!</v>
      </c>
    </row>
    <row r="907" spans="31:68" ht="15" customHeight="1" x14ac:dyDescent="0.25">
      <c r="AE907" s="501" t="e">
        <f t="shared" si="84"/>
        <v>#DIV/0!</v>
      </c>
      <c r="AH907" s="501" t="e">
        <f t="shared" si="85"/>
        <v>#DIV/0!</v>
      </c>
      <c r="AV907" s="501" t="e">
        <f t="shared" si="86"/>
        <v>#DIV/0!</v>
      </c>
      <c r="AY907" s="501" t="e">
        <f t="shared" si="87"/>
        <v>#DIV/0!</v>
      </c>
      <c r="BM907" s="501" t="e">
        <f t="shared" si="88"/>
        <v>#DIV/0!</v>
      </c>
      <c r="BP907" s="501" t="e">
        <f t="shared" si="89"/>
        <v>#DIV/0!</v>
      </c>
    </row>
    <row r="908" spans="31:68" ht="15" customHeight="1" x14ac:dyDescent="0.25">
      <c r="AE908" s="501" t="e">
        <f t="shared" si="84"/>
        <v>#DIV/0!</v>
      </c>
      <c r="AH908" s="501" t="e">
        <f t="shared" si="85"/>
        <v>#DIV/0!</v>
      </c>
      <c r="AV908" s="501" t="e">
        <f t="shared" si="86"/>
        <v>#DIV/0!</v>
      </c>
      <c r="AY908" s="501" t="e">
        <f t="shared" si="87"/>
        <v>#DIV/0!</v>
      </c>
      <c r="BM908" s="501" t="e">
        <f t="shared" si="88"/>
        <v>#DIV/0!</v>
      </c>
      <c r="BP908" s="501" t="e">
        <f t="shared" si="89"/>
        <v>#DIV/0!</v>
      </c>
    </row>
    <row r="909" spans="31:68" ht="15" customHeight="1" x14ac:dyDescent="0.25">
      <c r="AE909" s="501" t="e">
        <f t="shared" si="84"/>
        <v>#DIV/0!</v>
      </c>
      <c r="AH909" s="501" t="e">
        <f t="shared" si="85"/>
        <v>#DIV/0!</v>
      </c>
      <c r="AV909" s="501" t="e">
        <f t="shared" si="86"/>
        <v>#DIV/0!</v>
      </c>
      <c r="AY909" s="501" t="e">
        <f t="shared" si="87"/>
        <v>#DIV/0!</v>
      </c>
      <c r="BM909" s="501" t="e">
        <f t="shared" si="88"/>
        <v>#DIV/0!</v>
      </c>
      <c r="BP909" s="501" t="e">
        <f t="shared" si="89"/>
        <v>#DIV/0!</v>
      </c>
    </row>
    <row r="910" spans="31:68" ht="15" customHeight="1" x14ac:dyDescent="0.25">
      <c r="AE910" s="501" t="e">
        <f t="shared" si="84"/>
        <v>#DIV/0!</v>
      </c>
      <c r="AH910" s="501" t="e">
        <f t="shared" si="85"/>
        <v>#DIV/0!</v>
      </c>
      <c r="AV910" s="501" t="e">
        <f t="shared" si="86"/>
        <v>#DIV/0!</v>
      </c>
      <c r="AY910" s="501" t="e">
        <f t="shared" si="87"/>
        <v>#DIV/0!</v>
      </c>
      <c r="BM910" s="501" t="e">
        <f t="shared" si="88"/>
        <v>#DIV/0!</v>
      </c>
      <c r="BP910" s="501" t="e">
        <f t="shared" si="89"/>
        <v>#DIV/0!</v>
      </c>
    </row>
    <row r="911" spans="31:68" ht="15" customHeight="1" x14ac:dyDescent="0.25">
      <c r="AE911" s="501" t="e">
        <f t="shared" ref="AE911:AE974" si="90">IF(AE$10*AC911+AE$11&lt;(ROUNDUP(AD$10/100,0)*100+999),MAX(0,AE$10*AC911+AE$11),NA())</f>
        <v>#DIV/0!</v>
      </c>
      <c r="AH911" s="501" t="e">
        <f t="shared" ref="AH911:AH974" si="91">IF(AH$10*AF911+AH$11&lt;(ROUNDUP(AG$10/100,0)*100+999),MAX(0,AH$10*AF911+AH$11),NA())</f>
        <v>#DIV/0!</v>
      </c>
      <c r="AV911" s="501" t="e">
        <f t="shared" ref="AV911:AV974" si="92">IF(AV$10*AT911+AV$11&lt;(ROUNDUP(AU$10/100,0)*100+999),MAX(0,AV$10*AT911+AV$11),NA())</f>
        <v>#DIV/0!</v>
      </c>
      <c r="AY911" s="501" t="e">
        <f t="shared" ref="AY911:AY974" si="93">IF(AY$10*AW911+AY$11&lt;(ROUNDUP(AX$10/100,0)*100+999),MAX(0,AY$10*AW911+AY$11),NA())</f>
        <v>#DIV/0!</v>
      </c>
      <c r="BM911" s="501" t="e">
        <f t="shared" ref="BM911:BM974" si="94">IF(BM$10*BK911+BM$11&lt;(ROUNDUP(BL$10/100,0)*100+999),MAX(0,BM$10*BK911+BM$11),NA())</f>
        <v>#DIV/0!</v>
      </c>
      <c r="BP911" s="501" t="e">
        <f t="shared" ref="BP911:BP974" si="95">IF(BP$10*BN911+BP$11&lt;(ROUNDUP(BO$10/100,0)*100+999),MAX(0,BP$10*BN911+BP$11),NA())</f>
        <v>#DIV/0!</v>
      </c>
    </row>
    <row r="912" spans="31:68" ht="15" customHeight="1" x14ac:dyDescent="0.25">
      <c r="AE912" s="501" t="e">
        <f t="shared" si="90"/>
        <v>#DIV/0!</v>
      </c>
      <c r="AH912" s="501" t="e">
        <f t="shared" si="91"/>
        <v>#DIV/0!</v>
      </c>
      <c r="AV912" s="501" t="e">
        <f t="shared" si="92"/>
        <v>#DIV/0!</v>
      </c>
      <c r="AY912" s="501" t="e">
        <f t="shared" si="93"/>
        <v>#DIV/0!</v>
      </c>
      <c r="BM912" s="501" t="e">
        <f t="shared" si="94"/>
        <v>#DIV/0!</v>
      </c>
      <c r="BP912" s="501" t="e">
        <f t="shared" si="95"/>
        <v>#DIV/0!</v>
      </c>
    </row>
    <row r="913" spans="31:68" ht="15" customHeight="1" x14ac:dyDescent="0.25">
      <c r="AE913" s="501" t="e">
        <f t="shared" si="90"/>
        <v>#DIV/0!</v>
      </c>
      <c r="AH913" s="501" t="e">
        <f t="shared" si="91"/>
        <v>#DIV/0!</v>
      </c>
      <c r="AV913" s="501" t="e">
        <f t="shared" si="92"/>
        <v>#DIV/0!</v>
      </c>
      <c r="AY913" s="501" t="e">
        <f t="shared" si="93"/>
        <v>#DIV/0!</v>
      </c>
      <c r="BM913" s="501" t="e">
        <f t="shared" si="94"/>
        <v>#DIV/0!</v>
      </c>
      <c r="BP913" s="501" t="e">
        <f t="shared" si="95"/>
        <v>#DIV/0!</v>
      </c>
    </row>
    <row r="914" spans="31:68" ht="15" customHeight="1" x14ac:dyDescent="0.25">
      <c r="AE914" s="501" t="e">
        <f t="shared" si="90"/>
        <v>#DIV/0!</v>
      </c>
      <c r="AH914" s="501" t="e">
        <f t="shared" si="91"/>
        <v>#DIV/0!</v>
      </c>
      <c r="AV914" s="501" t="e">
        <f t="shared" si="92"/>
        <v>#DIV/0!</v>
      </c>
      <c r="AY914" s="501" t="e">
        <f t="shared" si="93"/>
        <v>#DIV/0!</v>
      </c>
      <c r="BM914" s="501" t="e">
        <f t="shared" si="94"/>
        <v>#DIV/0!</v>
      </c>
      <c r="BP914" s="501" t="e">
        <f t="shared" si="95"/>
        <v>#DIV/0!</v>
      </c>
    </row>
    <row r="915" spans="31:68" ht="15" customHeight="1" x14ac:dyDescent="0.25">
      <c r="AE915" s="501" t="e">
        <f t="shared" si="90"/>
        <v>#DIV/0!</v>
      </c>
      <c r="AH915" s="501" t="e">
        <f t="shared" si="91"/>
        <v>#DIV/0!</v>
      </c>
      <c r="AV915" s="501" t="e">
        <f t="shared" si="92"/>
        <v>#DIV/0!</v>
      </c>
      <c r="AY915" s="501" t="e">
        <f t="shared" si="93"/>
        <v>#DIV/0!</v>
      </c>
      <c r="BM915" s="501" t="e">
        <f t="shared" si="94"/>
        <v>#DIV/0!</v>
      </c>
      <c r="BP915" s="501" t="e">
        <f t="shared" si="95"/>
        <v>#DIV/0!</v>
      </c>
    </row>
    <row r="916" spans="31:68" ht="15" customHeight="1" x14ac:dyDescent="0.25">
      <c r="AE916" s="501" t="e">
        <f t="shared" si="90"/>
        <v>#DIV/0!</v>
      </c>
      <c r="AH916" s="501" t="e">
        <f t="shared" si="91"/>
        <v>#DIV/0!</v>
      </c>
      <c r="AV916" s="501" t="e">
        <f t="shared" si="92"/>
        <v>#DIV/0!</v>
      </c>
      <c r="AY916" s="501" t="e">
        <f t="shared" si="93"/>
        <v>#DIV/0!</v>
      </c>
      <c r="BM916" s="501" t="e">
        <f t="shared" si="94"/>
        <v>#DIV/0!</v>
      </c>
      <c r="BP916" s="501" t="e">
        <f t="shared" si="95"/>
        <v>#DIV/0!</v>
      </c>
    </row>
    <row r="917" spans="31:68" ht="15" customHeight="1" x14ac:dyDescent="0.25">
      <c r="AE917" s="501" t="e">
        <f t="shared" si="90"/>
        <v>#DIV/0!</v>
      </c>
      <c r="AH917" s="501" t="e">
        <f t="shared" si="91"/>
        <v>#DIV/0!</v>
      </c>
      <c r="AV917" s="501" t="e">
        <f t="shared" si="92"/>
        <v>#DIV/0!</v>
      </c>
      <c r="AY917" s="501" t="e">
        <f t="shared" si="93"/>
        <v>#DIV/0!</v>
      </c>
      <c r="BM917" s="501" t="e">
        <f t="shared" si="94"/>
        <v>#DIV/0!</v>
      </c>
      <c r="BP917" s="501" t="e">
        <f t="shared" si="95"/>
        <v>#DIV/0!</v>
      </c>
    </row>
    <row r="918" spans="31:68" ht="15" customHeight="1" x14ac:dyDescent="0.25">
      <c r="AE918" s="501" t="e">
        <f t="shared" si="90"/>
        <v>#DIV/0!</v>
      </c>
      <c r="AH918" s="501" t="e">
        <f t="shared" si="91"/>
        <v>#DIV/0!</v>
      </c>
      <c r="AV918" s="501" t="e">
        <f t="shared" si="92"/>
        <v>#DIV/0!</v>
      </c>
      <c r="AY918" s="501" t="e">
        <f t="shared" si="93"/>
        <v>#DIV/0!</v>
      </c>
      <c r="BM918" s="501" t="e">
        <f t="shared" si="94"/>
        <v>#DIV/0!</v>
      </c>
      <c r="BP918" s="501" t="e">
        <f t="shared" si="95"/>
        <v>#DIV/0!</v>
      </c>
    </row>
    <row r="919" spans="31:68" ht="15" customHeight="1" x14ac:dyDescent="0.25">
      <c r="AE919" s="501" t="e">
        <f t="shared" si="90"/>
        <v>#DIV/0!</v>
      </c>
      <c r="AH919" s="501" t="e">
        <f t="shared" si="91"/>
        <v>#DIV/0!</v>
      </c>
      <c r="AV919" s="501" t="e">
        <f t="shared" si="92"/>
        <v>#DIV/0!</v>
      </c>
      <c r="AY919" s="501" t="e">
        <f t="shared" si="93"/>
        <v>#DIV/0!</v>
      </c>
      <c r="BM919" s="501" t="e">
        <f t="shared" si="94"/>
        <v>#DIV/0!</v>
      </c>
      <c r="BP919" s="501" t="e">
        <f t="shared" si="95"/>
        <v>#DIV/0!</v>
      </c>
    </row>
    <row r="920" spans="31:68" ht="15" customHeight="1" x14ac:dyDescent="0.25">
      <c r="AE920" s="501" t="e">
        <f t="shared" si="90"/>
        <v>#DIV/0!</v>
      </c>
      <c r="AH920" s="501" t="e">
        <f t="shared" si="91"/>
        <v>#DIV/0!</v>
      </c>
      <c r="AV920" s="501" t="e">
        <f t="shared" si="92"/>
        <v>#DIV/0!</v>
      </c>
      <c r="AY920" s="501" t="e">
        <f t="shared" si="93"/>
        <v>#DIV/0!</v>
      </c>
      <c r="BM920" s="501" t="e">
        <f t="shared" si="94"/>
        <v>#DIV/0!</v>
      </c>
      <c r="BP920" s="501" t="e">
        <f t="shared" si="95"/>
        <v>#DIV/0!</v>
      </c>
    </row>
    <row r="921" spans="31:68" ht="15" customHeight="1" x14ac:dyDescent="0.25">
      <c r="AE921" s="501" t="e">
        <f t="shared" si="90"/>
        <v>#DIV/0!</v>
      </c>
      <c r="AH921" s="501" t="e">
        <f t="shared" si="91"/>
        <v>#DIV/0!</v>
      </c>
      <c r="AV921" s="501" t="e">
        <f t="shared" si="92"/>
        <v>#DIV/0!</v>
      </c>
      <c r="AY921" s="501" t="e">
        <f t="shared" si="93"/>
        <v>#DIV/0!</v>
      </c>
      <c r="BM921" s="501" t="e">
        <f t="shared" si="94"/>
        <v>#DIV/0!</v>
      </c>
      <c r="BP921" s="501" t="e">
        <f t="shared" si="95"/>
        <v>#DIV/0!</v>
      </c>
    </row>
    <row r="922" spans="31:68" ht="15" customHeight="1" x14ac:dyDescent="0.25">
      <c r="AE922" s="501" t="e">
        <f t="shared" si="90"/>
        <v>#DIV/0!</v>
      </c>
      <c r="AH922" s="501" t="e">
        <f t="shared" si="91"/>
        <v>#DIV/0!</v>
      </c>
      <c r="AV922" s="501" t="e">
        <f t="shared" si="92"/>
        <v>#DIV/0!</v>
      </c>
      <c r="AY922" s="501" t="e">
        <f t="shared" si="93"/>
        <v>#DIV/0!</v>
      </c>
      <c r="BM922" s="501" t="e">
        <f t="shared" si="94"/>
        <v>#DIV/0!</v>
      </c>
      <c r="BP922" s="501" t="e">
        <f t="shared" si="95"/>
        <v>#DIV/0!</v>
      </c>
    </row>
    <row r="923" spans="31:68" ht="15" customHeight="1" x14ac:dyDescent="0.25">
      <c r="AE923" s="501" t="e">
        <f t="shared" si="90"/>
        <v>#DIV/0!</v>
      </c>
      <c r="AH923" s="501" t="e">
        <f t="shared" si="91"/>
        <v>#DIV/0!</v>
      </c>
      <c r="AV923" s="501" t="e">
        <f t="shared" si="92"/>
        <v>#DIV/0!</v>
      </c>
      <c r="AY923" s="501" t="e">
        <f t="shared" si="93"/>
        <v>#DIV/0!</v>
      </c>
      <c r="BM923" s="501" t="e">
        <f t="shared" si="94"/>
        <v>#DIV/0!</v>
      </c>
      <c r="BP923" s="501" t="e">
        <f t="shared" si="95"/>
        <v>#DIV/0!</v>
      </c>
    </row>
    <row r="924" spans="31:68" ht="15" customHeight="1" x14ac:dyDescent="0.25">
      <c r="AE924" s="501" t="e">
        <f t="shared" si="90"/>
        <v>#DIV/0!</v>
      </c>
      <c r="AH924" s="501" t="e">
        <f t="shared" si="91"/>
        <v>#DIV/0!</v>
      </c>
      <c r="AV924" s="501" t="e">
        <f t="shared" si="92"/>
        <v>#DIV/0!</v>
      </c>
      <c r="AY924" s="501" t="e">
        <f t="shared" si="93"/>
        <v>#DIV/0!</v>
      </c>
      <c r="BM924" s="501" t="e">
        <f t="shared" si="94"/>
        <v>#DIV/0!</v>
      </c>
      <c r="BP924" s="501" t="e">
        <f t="shared" si="95"/>
        <v>#DIV/0!</v>
      </c>
    </row>
    <row r="925" spans="31:68" ht="15" customHeight="1" x14ac:dyDescent="0.25">
      <c r="AE925" s="501" t="e">
        <f t="shared" si="90"/>
        <v>#DIV/0!</v>
      </c>
      <c r="AH925" s="501" t="e">
        <f t="shared" si="91"/>
        <v>#DIV/0!</v>
      </c>
      <c r="AV925" s="501" t="e">
        <f t="shared" si="92"/>
        <v>#DIV/0!</v>
      </c>
      <c r="AY925" s="501" t="e">
        <f t="shared" si="93"/>
        <v>#DIV/0!</v>
      </c>
      <c r="BM925" s="501" t="e">
        <f t="shared" si="94"/>
        <v>#DIV/0!</v>
      </c>
      <c r="BP925" s="501" t="e">
        <f t="shared" si="95"/>
        <v>#DIV/0!</v>
      </c>
    </row>
    <row r="926" spans="31:68" ht="15" customHeight="1" x14ac:dyDescent="0.25">
      <c r="AE926" s="501" t="e">
        <f t="shared" si="90"/>
        <v>#DIV/0!</v>
      </c>
      <c r="AH926" s="501" t="e">
        <f t="shared" si="91"/>
        <v>#DIV/0!</v>
      </c>
      <c r="AV926" s="501" t="e">
        <f t="shared" si="92"/>
        <v>#DIV/0!</v>
      </c>
      <c r="AY926" s="501" t="e">
        <f t="shared" si="93"/>
        <v>#DIV/0!</v>
      </c>
      <c r="BM926" s="501" t="e">
        <f t="shared" si="94"/>
        <v>#DIV/0!</v>
      </c>
      <c r="BP926" s="501" t="e">
        <f t="shared" si="95"/>
        <v>#DIV/0!</v>
      </c>
    </row>
    <row r="927" spans="31:68" ht="15" customHeight="1" x14ac:dyDescent="0.25">
      <c r="AE927" s="501" t="e">
        <f t="shared" si="90"/>
        <v>#DIV/0!</v>
      </c>
      <c r="AH927" s="501" t="e">
        <f t="shared" si="91"/>
        <v>#DIV/0!</v>
      </c>
      <c r="AV927" s="501" t="e">
        <f t="shared" si="92"/>
        <v>#DIV/0!</v>
      </c>
      <c r="AY927" s="501" t="e">
        <f t="shared" si="93"/>
        <v>#DIV/0!</v>
      </c>
      <c r="BM927" s="501" t="e">
        <f t="shared" si="94"/>
        <v>#DIV/0!</v>
      </c>
      <c r="BP927" s="501" t="e">
        <f t="shared" si="95"/>
        <v>#DIV/0!</v>
      </c>
    </row>
    <row r="928" spans="31:68" ht="15" customHeight="1" x14ac:dyDescent="0.25">
      <c r="AE928" s="501" t="e">
        <f t="shared" si="90"/>
        <v>#DIV/0!</v>
      </c>
      <c r="AH928" s="501" t="e">
        <f t="shared" si="91"/>
        <v>#DIV/0!</v>
      </c>
      <c r="AV928" s="501" t="e">
        <f t="shared" si="92"/>
        <v>#DIV/0!</v>
      </c>
      <c r="AY928" s="501" t="e">
        <f t="shared" si="93"/>
        <v>#DIV/0!</v>
      </c>
      <c r="BM928" s="501" t="e">
        <f t="shared" si="94"/>
        <v>#DIV/0!</v>
      </c>
      <c r="BP928" s="501" t="e">
        <f t="shared" si="95"/>
        <v>#DIV/0!</v>
      </c>
    </row>
    <row r="929" spans="31:68" ht="15" customHeight="1" x14ac:dyDescent="0.25">
      <c r="AE929" s="501" t="e">
        <f t="shared" si="90"/>
        <v>#DIV/0!</v>
      </c>
      <c r="AH929" s="501" t="e">
        <f t="shared" si="91"/>
        <v>#DIV/0!</v>
      </c>
      <c r="AV929" s="501" t="e">
        <f t="shared" si="92"/>
        <v>#DIV/0!</v>
      </c>
      <c r="AY929" s="501" t="e">
        <f t="shared" si="93"/>
        <v>#DIV/0!</v>
      </c>
      <c r="BM929" s="501" t="e">
        <f t="shared" si="94"/>
        <v>#DIV/0!</v>
      </c>
      <c r="BP929" s="501" t="e">
        <f t="shared" si="95"/>
        <v>#DIV/0!</v>
      </c>
    </row>
    <row r="930" spans="31:68" ht="15" customHeight="1" x14ac:dyDescent="0.25">
      <c r="AE930" s="501" t="e">
        <f t="shared" si="90"/>
        <v>#DIV/0!</v>
      </c>
      <c r="AH930" s="501" t="e">
        <f t="shared" si="91"/>
        <v>#DIV/0!</v>
      </c>
      <c r="AV930" s="501" t="e">
        <f t="shared" si="92"/>
        <v>#DIV/0!</v>
      </c>
      <c r="AY930" s="501" t="e">
        <f t="shared" si="93"/>
        <v>#DIV/0!</v>
      </c>
      <c r="BM930" s="501" t="e">
        <f t="shared" si="94"/>
        <v>#DIV/0!</v>
      </c>
      <c r="BP930" s="501" t="e">
        <f t="shared" si="95"/>
        <v>#DIV/0!</v>
      </c>
    </row>
    <row r="931" spans="31:68" ht="15" customHeight="1" x14ac:dyDescent="0.25">
      <c r="AE931" s="501" t="e">
        <f t="shared" si="90"/>
        <v>#DIV/0!</v>
      </c>
      <c r="AH931" s="501" t="e">
        <f t="shared" si="91"/>
        <v>#DIV/0!</v>
      </c>
      <c r="AV931" s="501" t="e">
        <f t="shared" si="92"/>
        <v>#DIV/0!</v>
      </c>
      <c r="AY931" s="501" t="e">
        <f t="shared" si="93"/>
        <v>#DIV/0!</v>
      </c>
      <c r="BM931" s="501" t="e">
        <f t="shared" si="94"/>
        <v>#DIV/0!</v>
      </c>
      <c r="BP931" s="501" t="e">
        <f t="shared" si="95"/>
        <v>#DIV/0!</v>
      </c>
    </row>
    <row r="932" spans="31:68" ht="15" customHeight="1" x14ac:dyDescent="0.25">
      <c r="AE932" s="501" t="e">
        <f t="shared" si="90"/>
        <v>#DIV/0!</v>
      </c>
      <c r="AH932" s="501" t="e">
        <f t="shared" si="91"/>
        <v>#DIV/0!</v>
      </c>
      <c r="AV932" s="501" t="e">
        <f t="shared" si="92"/>
        <v>#DIV/0!</v>
      </c>
      <c r="AY932" s="501" t="e">
        <f t="shared" si="93"/>
        <v>#DIV/0!</v>
      </c>
      <c r="BM932" s="501" t="e">
        <f t="shared" si="94"/>
        <v>#DIV/0!</v>
      </c>
      <c r="BP932" s="501" t="e">
        <f t="shared" si="95"/>
        <v>#DIV/0!</v>
      </c>
    </row>
    <row r="933" spans="31:68" ht="15" customHeight="1" x14ac:dyDescent="0.25">
      <c r="AE933" s="501" t="e">
        <f t="shared" si="90"/>
        <v>#DIV/0!</v>
      </c>
      <c r="AH933" s="501" t="e">
        <f t="shared" si="91"/>
        <v>#DIV/0!</v>
      </c>
      <c r="AV933" s="501" t="e">
        <f t="shared" si="92"/>
        <v>#DIV/0!</v>
      </c>
      <c r="AY933" s="501" t="e">
        <f t="shared" si="93"/>
        <v>#DIV/0!</v>
      </c>
      <c r="BM933" s="501" t="e">
        <f t="shared" si="94"/>
        <v>#DIV/0!</v>
      </c>
      <c r="BP933" s="501" t="e">
        <f t="shared" si="95"/>
        <v>#DIV/0!</v>
      </c>
    </row>
    <row r="934" spans="31:68" ht="15" customHeight="1" x14ac:dyDescent="0.25">
      <c r="AE934" s="501" t="e">
        <f t="shared" si="90"/>
        <v>#DIV/0!</v>
      </c>
      <c r="AH934" s="501" t="e">
        <f t="shared" si="91"/>
        <v>#DIV/0!</v>
      </c>
      <c r="AV934" s="501" t="e">
        <f t="shared" si="92"/>
        <v>#DIV/0!</v>
      </c>
      <c r="AY934" s="501" t="e">
        <f t="shared" si="93"/>
        <v>#DIV/0!</v>
      </c>
      <c r="BM934" s="501" t="e">
        <f t="shared" si="94"/>
        <v>#DIV/0!</v>
      </c>
      <c r="BP934" s="501" t="e">
        <f t="shared" si="95"/>
        <v>#DIV/0!</v>
      </c>
    </row>
    <row r="935" spans="31:68" ht="15" customHeight="1" x14ac:dyDescent="0.25">
      <c r="AE935" s="501" t="e">
        <f t="shared" si="90"/>
        <v>#DIV/0!</v>
      </c>
      <c r="AH935" s="501" t="e">
        <f t="shared" si="91"/>
        <v>#DIV/0!</v>
      </c>
      <c r="AV935" s="501" t="e">
        <f t="shared" si="92"/>
        <v>#DIV/0!</v>
      </c>
      <c r="AY935" s="501" t="e">
        <f t="shared" si="93"/>
        <v>#DIV/0!</v>
      </c>
      <c r="BM935" s="501" t="e">
        <f t="shared" si="94"/>
        <v>#DIV/0!</v>
      </c>
      <c r="BP935" s="501" t="e">
        <f t="shared" si="95"/>
        <v>#DIV/0!</v>
      </c>
    </row>
    <row r="936" spans="31:68" ht="15" customHeight="1" x14ac:dyDescent="0.25">
      <c r="AE936" s="501" t="e">
        <f t="shared" si="90"/>
        <v>#DIV/0!</v>
      </c>
      <c r="AH936" s="501" t="e">
        <f t="shared" si="91"/>
        <v>#DIV/0!</v>
      </c>
      <c r="AV936" s="501" t="e">
        <f t="shared" si="92"/>
        <v>#DIV/0!</v>
      </c>
      <c r="AY936" s="501" t="e">
        <f t="shared" si="93"/>
        <v>#DIV/0!</v>
      </c>
      <c r="BM936" s="501" t="e">
        <f t="shared" si="94"/>
        <v>#DIV/0!</v>
      </c>
      <c r="BP936" s="501" t="e">
        <f t="shared" si="95"/>
        <v>#DIV/0!</v>
      </c>
    </row>
    <row r="937" spans="31:68" ht="15" customHeight="1" x14ac:dyDescent="0.25">
      <c r="AE937" s="501" t="e">
        <f t="shared" si="90"/>
        <v>#DIV/0!</v>
      </c>
      <c r="AH937" s="501" t="e">
        <f t="shared" si="91"/>
        <v>#DIV/0!</v>
      </c>
      <c r="AV937" s="501" t="e">
        <f t="shared" si="92"/>
        <v>#DIV/0!</v>
      </c>
      <c r="AY937" s="501" t="e">
        <f t="shared" si="93"/>
        <v>#DIV/0!</v>
      </c>
      <c r="BM937" s="501" t="e">
        <f t="shared" si="94"/>
        <v>#DIV/0!</v>
      </c>
      <c r="BP937" s="501" t="e">
        <f t="shared" si="95"/>
        <v>#DIV/0!</v>
      </c>
    </row>
    <row r="938" spans="31:68" ht="15" customHeight="1" x14ac:dyDescent="0.25">
      <c r="AE938" s="501" t="e">
        <f t="shared" si="90"/>
        <v>#DIV/0!</v>
      </c>
      <c r="AH938" s="501" t="e">
        <f t="shared" si="91"/>
        <v>#DIV/0!</v>
      </c>
      <c r="AV938" s="501" t="e">
        <f t="shared" si="92"/>
        <v>#DIV/0!</v>
      </c>
      <c r="AY938" s="501" t="e">
        <f t="shared" si="93"/>
        <v>#DIV/0!</v>
      </c>
      <c r="BM938" s="501" t="e">
        <f t="shared" si="94"/>
        <v>#DIV/0!</v>
      </c>
      <c r="BP938" s="501" t="e">
        <f t="shared" si="95"/>
        <v>#DIV/0!</v>
      </c>
    </row>
    <row r="939" spans="31:68" ht="15" customHeight="1" x14ac:dyDescent="0.25">
      <c r="AE939" s="501" t="e">
        <f t="shared" si="90"/>
        <v>#DIV/0!</v>
      </c>
      <c r="AH939" s="501" t="e">
        <f t="shared" si="91"/>
        <v>#DIV/0!</v>
      </c>
      <c r="AV939" s="501" t="e">
        <f t="shared" si="92"/>
        <v>#DIV/0!</v>
      </c>
      <c r="AY939" s="501" t="e">
        <f t="shared" si="93"/>
        <v>#DIV/0!</v>
      </c>
      <c r="BM939" s="501" t="e">
        <f t="shared" si="94"/>
        <v>#DIV/0!</v>
      </c>
      <c r="BP939" s="501" t="e">
        <f t="shared" si="95"/>
        <v>#DIV/0!</v>
      </c>
    </row>
    <row r="940" spans="31:68" ht="15" customHeight="1" x14ac:dyDescent="0.25">
      <c r="AE940" s="501" t="e">
        <f t="shared" si="90"/>
        <v>#DIV/0!</v>
      </c>
      <c r="AH940" s="501" t="e">
        <f t="shared" si="91"/>
        <v>#DIV/0!</v>
      </c>
      <c r="AV940" s="501" t="e">
        <f t="shared" si="92"/>
        <v>#DIV/0!</v>
      </c>
      <c r="AY940" s="501" t="e">
        <f t="shared" si="93"/>
        <v>#DIV/0!</v>
      </c>
      <c r="BM940" s="501" t="e">
        <f t="shared" si="94"/>
        <v>#DIV/0!</v>
      </c>
      <c r="BP940" s="501" t="e">
        <f t="shared" si="95"/>
        <v>#DIV/0!</v>
      </c>
    </row>
    <row r="941" spans="31:68" ht="15" customHeight="1" x14ac:dyDescent="0.25">
      <c r="AE941" s="501" t="e">
        <f t="shared" si="90"/>
        <v>#DIV/0!</v>
      </c>
      <c r="AH941" s="501" t="e">
        <f t="shared" si="91"/>
        <v>#DIV/0!</v>
      </c>
      <c r="AV941" s="501" t="e">
        <f t="shared" si="92"/>
        <v>#DIV/0!</v>
      </c>
      <c r="AY941" s="501" t="e">
        <f t="shared" si="93"/>
        <v>#DIV/0!</v>
      </c>
      <c r="BM941" s="501" t="e">
        <f t="shared" si="94"/>
        <v>#DIV/0!</v>
      </c>
      <c r="BP941" s="501" t="e">
        <f t="shared" si="95"/>
        <v>#DIV/0!</v>
      </c>
    </row>
    <row r="942" spans="31:68" ht="15" customHeight="1" x14ac:dyDescent="0.25">
      <c r="AE942" s="501" t="e">
        <f t="shared" si="90"/>
        <v>#DIV/0!</v>
      </c>
      <c r="AH942" s="501" t="e">
        <f t="shared" si="91"/>
        <v>#DIV/0!</v>
      </c>
      <c r="AV942" s="501" t="e">
        <f t="shared" si="92"/>
        <v>#DIV/0!</v>
      </c>
      <c r="AY942" s="501" t="e">
        <f t="shared" si="93"/>
        <v>#DIV/0!</v>
      </c>
      <c r="BM942" s="501" t="e">
        <f t="shared" si="94"/>
        <v>#DIV/0!</v>
      </c>
      <c r="BP942" s="501" t="e">
        <f t="shared" si="95"/>
        <v>#DIV/0!</v>
      </c>
    </row>
    <row r="943" spans="31:68" ht="15" customHeight="1" x14ac:dyDescent="0.25">
      <c r="AE943" s="501" t="e">
        <f t="shared" si="90"/>
        <v>#DIV/0!</v>
      </c>
      <c r="AH943" s="501" t="e">
        <f t="shared" si="91"/>
        <v>#DIV/0!</v>
      </c>
      <c r="AV943" s="501" t="e">
        <f t="shared" si="92"/>
        <v>#DIV/0!</v>
      </c>
      <c r="AY943" s="501" t="e">
        <f t="shared" si="93"/>
        <v>#DIV/0!</v>
      </c>
      <c r="BM943" s="501" t="e">
        <f t="shared" si="94"/>
        <v>#DIV/0!</v>
      </c>
      <c r="BP943" s="501" t="e">
        <f t="shared" si="95"/>
        <v>#DIV/0!</v>
      </c>
    </row>
    <row r="944" spans="31:68" ht="15" customHeight="1" x14ac:dyDescent="0.25">
      <c r="AE944" s="501" t="e">
        <f t="shared" si="90"/>
        <v>#DIV/0!</v>
      </c>
      <c r="AH944" s="501" t="e">
        <f t="shared" si="91"/>
        <v>#DIV/0!</v>
      </c>
      <c r="AV944" s="501" t="e">
        <f t="shared" si="92"/>
        <v>#DIV/0!</v>
      </c>
      <c r="AY944" s="501" t="e">
        <f t="shared" si="93"/>
        <v>#DIV/0!</v>
      </c>
      <c r="BM944" s="501" t="e">
        <f t="shared" si="94"/>
        <v>#DIV/0!</v>
      </c>
      <c r="BP944" s="501" t="e">
        <f t="shared" si="95"/>
        <v>#DIV/0!</v>
      </c>
    </row>
    <row r="945" spans="31:68" ht="15" customHeight="1" x14ac:dyDescent="0.25">
      <c r="AE945" s="501" t="e">
        <f t="shared" si="90"/>
        <v>#DIV/0!</v>
      </c>
      <c r="AH945" s="501" t="e">
        <f t="shared" si="91"/>
        <v>#DIV/0!</v>
      </c>
      <c r="AV945" s="501" t="e">
        <f t="shared" si="92"/>
        <v>#DIV/0!</v>
      </c>
      <c r="AY945" s="501" t="e">
        <f t="shared" si="93"/>
        <v>#DIV/0!</v>
      </c>
      <c r="BM945" s="501" t="e">
        <f t="shared" si="94"/>
        <v>#DIV/0!</v>
      </c>
      <c r="BP945" s="501" t="e">
        <f t="shared" si="95"/>
        <v>#DIV/0!</v>
      </c>
    </row>
    <row r="946" spans="31:68" ht="15" customHeight="1" x14ac:dyDescent="0.25">
      <c r="AE946" s="501" t="e">
        <f t="shared" si="90"/>
        <v>#DIV/0!</v>
      </c>
      <c r="AH946" s="501" t="e">
        <f t="shared" si="91"/>
        <v>#DIV/0!</v>
      </c>
      <c r="AV946" s="501" t="e">
        <f t="shared" si="92"/>
        <v>#DIV/0!</v>
      </c>
      <c r="AY946" s="501" t="e">
        <f t="shared" si="93"/>
        <v>#DIV/0!</v>
      </c>
      <c r="BM946" s="501" t="e">
        <f t="shared" si="94"/>
        <v>#DIV/0!</v>
      </c>
      <c r="BP946" s="501" t="e">
        <f t="shared" si="95"/>
        <v>#DIV/0!</v>
      </c>
    </row>
    <row r="947" spans="31:68" ht="15" customHeight="1" x14ac:dyDescent="0.25">
      <c r="AE947" s="501" t="e">
        <f t="shared" si="90"/>
        <v>#DIV/0!</v>
      </c>
      <c r="AH947" s="501" t="e">
        <f t="shared" si="91"/>
        <v>#DIV/0!</v>
      </c>
      <c r="AV947" s="501" t="e">
        <f t="shared" si="92"/>
        <v>#DIV/0!</v>
      </c>
      <c r="AY947" s="501" t="e">
        <f t="shared" si="93"/>
        <v>#DIV/0!</v>
      </c>
      <c r="BM947" s="501" t="e">
        <f t="shared" si="94"/>
        <v>#DIV/0!</v>
      </c>
      <c r="BP947" s="501" t="e">
        <f t="shared" si="95"/>
        <v>#DIV/0!</v>
      </c>
    </row>
    <row r="948" spans="31:68" ht="15" customHeight="1" x14ac:dyDescent="0.25">
      <c r="AE948" s="501" t="e">
        <f t="shared" si="90"/>
        <v>#DIV/0!</v>
      </c>
      <c r="AH948" s="501" t="e">
        <f t="shared" si="91"/>
        <v>#DIV/0!</v>
      </c>
      <c r="AV948" s="501" t="e">
        <f t="shared" si="92"/>
        <v>#DIV/0!</v>
      </c>
      <c r="AY948" s="501" t="e">
        <f t="shared" si="93"/>
        <v>#DIV/0!</v>
      </c>
      <c r="BM948" s="501" t="e">
        <f t="shared" si="94"/>
        <v>#DIV/0!</v>
      </c>
      <c r="BP948" s="501" t="e">
        <f t="shared" si="95"/>
        <v>#DIV/0!</v>
      </c>
    </row>
    <row r="949" spans="31:68" ht="15" customHeight="1" x14ac:dyDescent="0.25">
      <c r="AE949" s="501" t="e">
        <f t="shared" si="90"/>
        <v>#DIV/0!</v>
      </c>
      <c r="AH949" s="501" t="e">
        <f t="shared" si="91"/>
        <v>#DIV/0!</v>
      </c>
      <c r="AV949" s="501" t="e">
        <f t="shared" si="92"/>
        <v>#DIV/0!</v>
      </c>
      <c r="AY949" s="501" t="e">
        <f t="shared" si="93"/>
        <v>#DIV/0!</v>
      </c>
      <c r="BM949" s="501" t="e">
        <f t="shared" si="94"/>
        <v>#DIV/0!</v>
      </c>
      <c r="BP949" s="501" t="e">
        <f t="shared" si="95"/>
        <v>#DIV/0!</v>
      </c>
    </row>
    <row r="950" spans="31:68" ht="15" customHeight="1" x14ac:dyDescent="0.25">
      <c r="AE950" s="501" t="e">
        <f t="shared" si="90"/>
        <v>#DIV/0!</v>
      </c>
      <c r="AH950" s="501" t="e">
        <f t="shared" si="91"/>
        <v>#DIV/0!</v>
      </c>
      <c r="AV950" s="501" t="e">
        <f t="shared" si="92"/>
        <v>#DIV/0!</v>
      </c>
      <c r="AY950" s="501" t="e">
        <f t="shared" si="93"/>
        <v>#DIV/0!</v>
      </c>
      <c r="BM950" s="501" t="e">
        <f t="shared" si="94"/>
        <v>#DIV/0!</v>
      </c>
      <c r="BP950" s="501" t="e">
        <f t="shared" si="95"/>
        <v>#DIV/0!</v>
      </c>
    </row>
    <row r="951" spans="31:68" ht="15" customHeight="1" x14ac:dyDescent="0.25">
      <c r="AE951" s="501" t="e">
        <f t="shared" si="90"/>
        <v>#DIV/0!</v>
      </c>
      <c r="AH951" s="501" t="e">
        <f t="shared" si="91"/>
        <v>#DIV/0!</v>
      </c>
      <c r="AV951" s="501" t="e">
        <f t="shared" si="92"/>
        <v>#DIV/0!</v>
      </c>
      <c r="AY951" s="501" t="e">
        <f t="shared" si="93"/>
        <v>#DIV/0!</v>
      </c>
      <c r="BM951" s="501" t="e">
        <f t="shared" si="94"/>
        <v>#DIV/0!</v>
      </c>
      <c r="BP951" s="501" t="e">
        <f t="shared" si="95"/>
        <v>#DIV/0!</v>
      </c>
    </row>
    <row r="952" spans="31:68" ht="15" customHeight="1" x14ac:dyDescent="0.25">
      <c r="AE952" s="501" t="e">
        <f t="shared" si="90"/>
        <v>#DIV/0!</v>
      </c>
      <c r="AH952" s="501" t="e">
        <f t="shared" si="91"/>
        <v>#DIV/0!</v>
      </c>
      <c r="AV952" s="501" t="e">
        <f t="shared" si="92"/>
        <v>#DIV/0!</v>
      </c>
      <c r="AY952" s="501" t="e">
        <f t="shared" si="93"/>
        <v>#DIV/0!</v>
      </c>
      <c r="BM952" s="501" t="e">
        <f t="shared" si="94"/>
        <v>#DIV/0!</v>
      </c>
      <c r="BP952" s="501" t="e">
        <f t="shared" si="95"/>
        <v>#DIV/0!</v>
      </c>
    </row>
    <row r="953" spans="31:68" ht="15" customHeight="1" x14ac:dyDescent="0.25">
      <c r="AE953" s="501" t="e">
        <f t="shared" si="90"/>
        <v>#DIV/0!</v>
      </c>
      <c r="AH953" s="501" t="e">
        <f t="shared" si="91"/>
        <v>#DIV/0!</v>
      </c>
      <c r="AV953" s="501" t="e">
        <f t="shared" si="92"/>
        <v>#DIV/0!</v>
      </c>
      <c r="AY953" s="501" t="e">
        <f t="shared" si="93"/>
        <v>#DIV/0!</v>
      </c>
      <c r="BM953" s="501" t="e">
        <f t="shared" si="94"/>
        <v>#DIV/0!</v>
      </c>
      <c r="BP953" s="501" t="e">
        <f t="shared" si="95"/>
        <v>#DIV/0!</v>
      </c>
    </row>
    <row r="954" spans="31:68" ht="15" customHeight="1" x14ac:dyDescent="0.25">
      <c r="AE954" s="501" t="e">
        <f t="shared" si="90"/>
        <v>#DIV/0!</v>
      </c>
      <c r="AH954" s="501" t="e">
        <f t="shared" si="91"/>
        <v>#DIV/0!</v>
      </c>
      <c r="AV954" s="501" t="e">
        <f t="shared" si="92"/>
        <v>#DIV/0!</v>
      </c>
      <c r="AY954" s="501" t="e">
        <f t="shared" si="93"/>
        <v>#DIV/0!</v>
      </c>
      <c r="BM954" s="501" t="e">
        <f t="shared" si="94"/>
        <v>#DIV/0!</v>
      </c>
      <c r="BP954" s="501" t="e">
        <f t="shared" si="95"/>
        <v>#DIV/0!</v>
      </c>
    </row>
    <row r="955" spans="31:68" ht="15" customHeight="1" x14ac:dyDescent="0.25">
      <c r="AE955" s="501" t="e">
        <f t="shared" si="90"/>
        <v>#DIV/0!</v>
      </c>
      <c r="AH955" s="501" t="e">
        <f t="shared" si="91"/>
        <v>#DIV/0!</v>
      </c>
      <c r="AV955" s="501" t="e">
        <f t="shared" si="92"/>
        <v>#DIV/0!</v>
      </c>
      <c r="AY955" s="501" t="e">
        <f t="shared" si="93"/>
        <v>#DIV/0!</v>
      </c>
      <c r="BM955" s="501" t="e">
        <f t="shared" si="94"/>
        <v>#DIV/0!</v>
      </c>
      <c r="BP955" s="501" t="e">
        <f t="shared" si="95"/>
        <v>#DIV/0!</v>
      </c>
    </row>
    <row r="956" spans="31:68" ht="15" customHeight="1" x14ac:dyDescent="0.25">
      <c r="AE956" s="501" t="e">
        <f t="shared" si="90"/>
        <v>#DIV/0!</v>
      </c>
      <c r="AH956" s="501" t="e">
        <f t="shared" si="91"/>
        <v>#DIV/0!</v>
      </c>
      <c r="AV956" s="501" t="e">
        <f t="shared" si="92"/>
        <v>#DIV/0!</v>
      </c>
      <c r="AY956" s="501" t="e">
        <f t="shared" si="93"/>
        <v>#DIV/0!</v>
      </c>
      <c r="BM956" s="501" t="e">
        <f t="shared" si="94"/>
        <v>#DIV/0!</v>
      </c>
      <c r="BP956" s="501" t="e">
        <f t="shared" si="95"/>
        <v>#DIV/0!</v>
      </c>
    </row>
    <row r="957" spans="31:68" ht="15" customHeight="1" x14ac:dyDescent="0.25">
      <c r="AE957" s="501" t="e">
        <f t="shared" si="90"/>
        <v>#DIV/0!</v>
      </c>
      <c r="AH957" s="501" t="e">
        <f t="shared" si="91"/>
        <v>#DIV/0!</v>
      </c>
      <c r="AV957" s="501" t="e">
        <f t="shared" si="92"/>
        <v>#DIV/0!</v>
      </c>
      <c r="AY957" s="501" t="e">
        <f t="shared" si="93"/>
        <v>#DIV/0!</v>
      </c>
      <c r="BM957" s="501" t="e">
        <f t="shared" si="94"/>
        <v>#DIV/0!</v>
      </c>
      <c r="BP957" s="501" t="e">
        <f t="shared" si="95"/>
        <v>#DIV/0!</v>
      </c>
    </row>
    <row r="958" spans="31:68" ht="15" customHeight="1" x14ac:dyDescent="0.25">
      <c r="AE958" s="501" t="e">
        <f t="shared" si="90"/>
        <v>#DIV/0!</v>
      </c>
      <c r="AH958" s="501" t="e">
        <f t="shared" si="91"/>
        <v>#DIV/0!</v>
      </c>
      <c r="AV958" s="501" t="e">
        <f t="shared" si="92"/>
        <v>#DIV/0!</v>
      </c>
      <c r="AY958" s="501" t="e">
        <f t="shared" si="93"/>
        <v>#DIV/0!</v>
      </c>
      <c r="BM958" s="501" t="e">
        <f t="shared" si="94"/>
        <v>#DIV/0!</v>
      </c>
      <c r="BP958" s="501" t="e">
        <f t="shared" si="95"/>
        <v>#DIV/0!</v>
      </c>
    </row>
    <row r="959" spans="31:68" ht="15" customHeight="1" x14ac:dyDescent="0.25">
      <c r="AE959" s="501" t="e">
        <f t="shared" si="90"/>
        <v>#DIV/0!</v>
      </c>
      <c r="AH959" s="501" t="e">
        <f t="shared" si="91"/>
        <v>#DIV/0!</v>
      </c>
      <c r="AV959" s="501" t="e">
        <f t="shared" si="92"/>
        <v>#DIV/0!</v>
      </c>
      <c r="AY959" s="501" t="e">
        <f t="shared" si="93"/>
        <v>#DIV/0!</v>
      </c>
      <c r="BM959" s="501" t="e">
        <f t="shared" si="94"/>
        <v>#DIV/0!</v>
      </c>
      <c r="BP959" s="501" t="e">
        <f t="shared" si="95"/>
        <v>#DIV/0!</v>
      </c>
    </row>
    <row r="960" spans="31:68" ht="15" customHeight="1" x14ac:dyDescent="0.25">
      <c r="AE960" s="501" t="e">
        <f t="shared" si="90"/>
        <v>#DIV/0!</v>
      </c>
      <c r="AH960" s="501" t="e">
        <f t="shared" si="91"/>
        <v>#DIV/0!</v>
      </c>
      <c r="AV960" s="501" t="e">
        <f t="shared" si="92"/>
        <v>#DIV/0!</v>
      </c>
      <c r="AY960" s="501" t="e">
        <f t="shared" si="93"/>
        <v>#DIV/0!</v>
      </c>
      <c r="BM960" s="501" t="e">
        <f t="shared" si="94"/>
        <v>#DIV/0!</v>
      </c>
      <c r="BP960" s="501" t="e">
        <f t="shared" si="95"/>
        <v>#DIV/0!</v>
      </c>
    </row>
    <row r="961" spans="31:68" ht="15" customHeight="1" x14ac:dyDescent="0.25">
      <c r="AE961" s="501" t="e">
        <f t="shared" si="90"/>
        <v>#DIV/0!</v>
      </c>
      <c r="AH961" s="501" t="e">
        <f t="shared" si="91"/>
        <v>#DIV/0!</v>
      </c>
      <c r="AV961" s="501" t="e">
        <f t="shared" si="92"/>
        <v>#DIV/0!</v>
      </c>
      <c r="AY961" s="501" t="e">
        <f t="shared" si="93"/>
        <v>#DIV/0!</v>
      </c>
      <c r="BM961" s="501" t="e">
        <f t="shared" si="94"/>
        <v>#DIV/0!</v>
      </c>
      <c r="BP961" s="501" t="e">
        <f t="shared" si="95"/>
        <v>#DIV/0!</v>
      </c>
    </row>
    <row r="962" spans="31:68" ht="15" customHeight="1" x14ac:dyDescent="0.25">
      <c r="AE962" s="501" t="e">
        <f t="shared" si="90"/>
        <v>#DIV/0!</v>
      </c>
      <c r="AH962" s="501" t="e">
        <f t="shared" si="91"/>
        <v>#DIV/0!</v>
      </c>
      <c r="AV962" s="501" t="e">
        <f t="shared" si="92"/>
        <v>#DIV/0!</v>
      </c>
      <c r="AY962" s="501" t="e">
        <f t="shared" si="93"/>
        <v>#DIV/0!</v>
      </c>
      <c r="BM962" s="501" t="e">
        <f t="shared" si="94"/>
        <v>#DIV/0!</v>
      </c>
      <c r="BP962" s="501" t="e">
        <f t="shared" si="95"/>
        <v>#DIV/0!</v>
      </c>
    </row>
    <row r="963" spans="31:68" ht="15" customHeight="1" x14ac:dyDescent="0.25">
      <c r="AE963" s="501" t="e">
        <f t="shared" si="90"/>
        <v>#DIV/0!</v>
      </c>
      <c r="AH963" s="501" t="e">
        <f t="shared" si="91"/>
        <v>#DIV/0!</v>
      </c>
      <c r="AV963" s="501" t="e">
        <f t="shared" si="92"/>
        <v>#DIV/0!</v>
      </c>
      <c r="AY963" s="501" t="e">
        <f t="shared" si="93"/>
        <v>#DIV/0!</v>
      </c>
      <c r="BM963" s="501" t="e">
        <f t="shared" si="94"/>
        <v>#DIV/0!</v>
      </c>
      <c r="BP963" s="501" t="e">
        <f t="shared" si="95"/>
        <v>#DIV/0!</v>
      </c>
    </row>
    <row r="964" spans="31:68" ht="15" customHeight="1" x14ac:dyDescent="0.25">
      <c r="AE964" s="501" t="e">
        <f t="shared" si="90"/>
        <v>#DIV/0!</v>
      </c>
      <c r="AH964" s="501" t="e">
        <f t="shared" si="91"/>
        <v>#DIV/0!</v>
      </c>
      <c r="AV964" s="501" t="e">
        <f t="shared" si="92"/>
        <v>#DIV/0!</v>
      </c>
      <c r="AY964" s="501" t="e">
        <f t="shared" si="93"/>
        <v>#DIV/0!</v>
      </c>
      <c r="BM964" s="501" t="e">
        <f t="shared" si="94"/>
        <v>#DIV/0!</v>
      </c>
      <c r="BP964" s="501" t="e">
        <f t="shared" si="95"/>
        <v>#DIV/0!</v>
      </c>
    </row>
    <row r="965" spans="31:68" ht="15" customHeight="1" x14ac:dyDescent="0.25">
      <c r="AE965" s="501" t="e">
        <f t="shared" si="90"/>
        <v>#DIV/0!</v>
      </c>
      <c r="AH965" s="501" t="e">
        <f t="shared" si="91"/>
        <v>#DIV/0!</v>
      </c>
      <c r="AV965" s="501" t="e">
        <f t="shared" si="92"/>
        <v>#DIV/0!</v>
      </c>
      <c r="AY965" s="501" t="e">
        <f t="shared" si="93"/>
        <v>#DIV/0!</v>
      </c>
      <c r="BM965" s="501" t="e">
        <f t="shared" si="94"/>
        <v>#DIV/0!</v>
      </c>
      <c r="BP965" s="501" t="e">
        <f t="shared" si="95"/>
        <v>#DIV/0!</v>
      </c>
    </row>
    <row r="966" spans="31:68" ht="15" customHeight="1" x14ac:dyDescent="0.25">
      <c r="AE966" s="501" t="e">
        <f t="shared" si="90"/>
        <v>#DIV/0!</v>
      </c>
      <c r="AH966" s="501" t="e">
        <f t="shared" si="91"/>
        <v>#DIV/0!</v>
      </c>
      <c r="AV966" s="501" t="e">
        <f t="shared" si="92"/>
        <v>#DIV/0!</v>
      </c>
      <c r="AY966" s="501" t="e">
        <f t="shared" si="93"/>
        <v>#DIV/0!</v>
      </c>
      <c r="BM966" s="501" t="e">
        <f t="shared" si="94"/>
        <v>#DIV/0!</v>
      </c>
      <c r="BP966" s="501" t="e">
        <f t="shared" si="95"/>
        <v>#DIV/0!</v>
      </c>
    </row>
    <row r="967" spans="31:68" ht="15" customHeight="1" x14ac:dyDescent="0.25">
      <c r="AE967" s="501" t="e">
        <f t="shared" si="90"/>
        <v>#DIV/0!</v>
      </c>
      <c r="AH967" s="501" t="e">
        <f t="shared" si="91"/>
        <v>#DIV/0!</v>
      </c>
      <c r="AV967" s="501" t="e">
        <f t="shared" si="92"/>
        <v>#DIV/0!</v>
      </c>
      <c r="AY967" s="501" t="e">
        <f t="shared" si="93"/>
        <v>#DIV/0!</v>
      </c>
      <c r="BM967" s="501" t="e">
        <f t="shared" si="94"/>
        <v>#DIV/0!</v>
      </c>
      <c r="BP967" s="501" t="e">
        <f t="shared" si="95"/>
        <v>#DIV/0!</v>
      </c>
    </row>
    <row r="968" spans="31:68" ht="15" customHeight="1" x14ac:dyDescent="0.25">
      <c r="AE968" s="501" t="e">
        <f t="shared" si="90"/>
        <v>#DIV/0!</v>
      </c>
      <c r="AH968" s="501" t="e">
        <f t="shared" si="91"/>
        <v>#DIV/0!</v>
      </c>
      <c r="AV968" s="501" t="e">
        <f t="shared" si="92"/>
        <v>#DIV/0!</v>
      </c>
      <c r="AY968" s="501" t="e">
        <f t="shared" si="93"/>
        <v>#DIV/0!</v>
      </c>
      <c r="BM968" s="501" t="e">
        <f t="shared" si="94"/>
        <v>#DIV/0!</v>
      </c>
      <c r="BP968" s="501" t="e">
        <f t="shared" si="95"/>
        <v>#DIV/0!</v>
      </c>
    </row>
    <row r="969" spans="31:68" ht="15" customHeight="1" x14ac:dyDescent="0.25">
      <c r="AE969" s="501" t="e">
        <f t="shared" si="90"/>
        <v>#DIV/0!</v>
      </c>
      <c r="AH969" s="501" t="e">
        <f t="shared" si="91"/>
        <v>#DIV/0!</v>
      </c>
      <c r="AV969" s="501" t="e">
        <f t="shared" si="92"/>
        <v>#DIV/0!</v>
      </c>
      <c r="AY969" s="501" t="e">
        <f t="shared" si="93"/>
        <v>#DIV/0!</v>
      </c>
      <c r="BM969" s="501" t="e">
        <f t="shared" si="94"/>
        <v>#DIV/0!</v>
      </c>
      <c r="BP969" s="501" t="e">
        <f t="shared" si="95"/>
        <v>#DIV/0!</v>
      </c>
    </row>
    <row r="970" spans="31:68" ht="15" customHeight="1" x14ac:dyDescent="0.25">
      <c r="AE970" s="501" t="e">
        <f t="shared" si="90"/>
        <v>#DIV/0!</v>
      </c>
      <c r="AH970" s="501" t="e">
        <f t="shared" si="91"/>
        <v>#DIV/0!</v>
      </c>
      <c r="AV970" s="501" t="e">
        <f t="shared" si="92"/>
        <v>#DIV/0!</v>
      </c>
      <c r="AY970" s="501" t="e">
        <f t="shared" si="93"/>
        <v>#DIV/0!</v>
      </c>
      <c r="BM970" s="501" t="e">
        <f t="shared" si="94"/>
        <v>#DIV/0!</v>
      </c>
      <c r="BP970" s="501" t="e">
        <f t="shared" si="95"/>
        <v>#DIV/0!</v>
      </c>
    </row>
    <row r="971" spans="31:68" ht="15" customHeight="1" x14ac:dyDescent="0.25">
      <c r="AE971" s="501" t="e">
        <f t="shared" si="90"/>
        <v>#DIV/0!</v>
      </c>
      <c r="AH971" s="501" t="e">
        <f t="shared" si="91"/>
        <v>#DIV/0!</v>
      </c>
      <c r="AV971" s="501" t="e">
        <f t="shared" si="92"/>
        <v>#DIV/0!</v>
      </c>
      <c r="AY971" s="501" t="e">
        <f t="shared" si="93"/>
        <v>#DIV/0!</v>
      </c>
      <c r="BM971" s="501" t="e">
        <f t="shared" si="94"/>
        <v>#DIV/0!</v>
      </c>
      <c r="BP971" s="501" t="e">
        <f t="shared" si="95"/>
        <v>#DIV/0!</v>
      </c>
    </row>
    <row r="972" spans="31:68" ht="15" customHeight="1" x14ac:dyDescent="0.25">
      <c r="AE972" s="501" t="e">
        <f t="shared" si="90"/>
        <v>#DIV/0!</v>
      </c>
      <c r="AH972" s="501" t="e">
        <f t="shared" si="91"/>
        <v>#DIV/0!</v>
      </c>
      <c r="AV972" s="501" t="e">
        <f t="shared" si="92"/>
        <v>#DIV/0!</v>
      </c>
      <c r="AY972" s="501" t="e">
        <f t="shared" si="93"/>
        <v>#DIV/0!</v>
      </c>
      <c r="BM972" s="501" t="e">
        <f t="shared" si="94"/>
        <v>#DIV/0!</v>
      </c>
      <c r="BP972" s="501" t="e">
        <f t="shared" si="95"/>
        <v>#DIV/0!</v>
      </c>
    </row>
    <row r="973" spans="31:68" ht="15" customHeight="1" x14ac:dyDescent="0.25">
      <c r="AE973" s="501" t="e">
        <f t="shared" si="90"/>
        <v>#DIV/0!</v>
      </c>
      <c r="AH973" s="501" t="e">
        <f t="shared" si="91"/>
        <v>#DIV/0!</v>
      </c>
      <c r="AV973" s="501" t="e">
        <f t="shared" si="92"/>
        <v>#DIV/0!</v>
      </c>
      <c r="AY973" s="501" t="e">
        <f t="shared" si="93"/>
        <v>#DIV/0!</v>
      </c>
      <c r="BM973" s="501" t="e">
        <f t="shared" si="94"/>
        <v>#DIV/0!</v>
      </c>
      <c r="BP973" s="501" t="e">
        <f t="shared" si="95"/>
        <v>#DIV/0!</v>
      </c>
    </row>
    <row r="974" spans="31:68" ht="15" customHeight="1" x14ac:dyDescent="0.25">
      <c r="AE974" s="501" t="e">
        <f t="shared" si="90"/>
        <v>#DIV/0!</v>
      </c>
      <c r="AH974" s="501" t="e">
        <f t="shared" si="91"/>
        <v>#DIV/0!</v>
      </c>
      <c r="AV974" s="501" t="e">
        <f t="shared" si="92"/>
        <v>#DIV/0!</v>
      </c>
      <c r="AY974" s="501" t="e">
        <f t="shared" si="93"/>
        <v>#DIV/0!</v>
      </c>
      <c r="BM974" s="501" t="e">
        <f t="shared" si="94"/>
        <v>#DIV/0!</v>
      </c>
      <c r="BP974" s="501" t="e">
        <f t="shared" si="95"/>
        <v>#DIV/0!</v>
      </c>
    </row>
    <row r="975" spans="31:68" ht="15" customHeight="1" x14ac:dyDescent="0.25">
      <c r="AE975" s="501" t="e">
        <f t="shared" ref="AE975:AE1038" si="96">IF(AE$10*AC975+AE$11&lt;(ROUNDUP(AD$10/100,0)*100+999),MAX(0,AE$10*AC975+AE$11),NA())</f>
        <v>#DIV/0!</v>
      </c>
      <c r="AH975" s="501" t="e">
        <f t="shared" ref="AH975:AH1038" si="97">IF(AH$10*AF975+AH$11&lt;(ROUNDUP(AG$10/100,0)*100+999),MAX(0,AH$10*AF975+AH$11),NA())</f>
        <v>#DIV/0!</v>
      </c>
      <c r="AV975" s="501" t="e">
        <f t="shared" ref="AV975:AV1038" si="98">IF(AV$10*AT975+AV$11&lt;(ROUNDUP(AU$10/100,0)*100+999),MAX(0,AV$10*AT975+AV$11),NA())</f>
        <v>#DIV/0!</v>
      </c>
      <c r="AY975" s="501" t="e">
        <f t="shared" ref="AY975:AY1038" si="99">IF(AY$10*AW975+AY$11&lt;(ROUNDUP(AX$10/100,0)*100+999),MAX(0,AY$10*AW975+AY$11),NA())</f>
        <v>#DIV/0!</v>
      </c>
      <c r="BM975" s="501" t="e">
        <f t="shared" ref="BM975:BM1038" si="100">IF(BM$10*BK975+BM$11&lt;(ROUNDUP(BL$10/100,0)*100+999),MAX(0,BM$10*BK975+BM$11),NA())</f>
        <v>#DIV/0!</v>
      </c>
      <c r="BP975" s="501" t="e">
        <f t="shared" ref="BP975:BP1038" si="101">IF(BP$10*BN975+BP$11&lt;(ROUNDUP(BO$10/100,0)*100+999),MAX(0,BP$10*BN975+BP$11),NA())</f>
        <v>#DIV/0!</v>
      </c>
    </row>
    <row r="976" spans="31:68" ht="15" customHeight="1" x14ac:dyDescent="0.25">
      <c r="AE976" s="501" t="e">
        <f t="shared" si="96"/>
        <v>#DIV/0!</v>
      </c>
      <c r="AH976" s="501" t="e">
        <f t="shared" si="97"/>
        <v>#DIV/0!</v>
      </c>
      <c r="AV976" s="501" t="e">
        <f t="shared" si="98"/>
        <v>#DIV/0!</v>
      </c>
      <c r="AY976" s="501" t="e">
        <f t="shared" si="99"/>
        <v>#DIV/0!</v>
      </c>
      <c r="BM976" s="501" t="e">
        <f t="shared" si="100"/>
        <v>#DIV/0!</v>
      </c>
      <c r="BP976" s="501" t="e">
        <f t="shared" si="101"/>
        <v>#DIV/0!</v>
      </c>
    </row>
    <row r="977" spans="31:68" ht="15" customHeight="1" x14ac:dyDescent="0.25">
      <c r="AE977" s="501" t="e">
        <f t="shared" si="96"/>
        <v>#DIV/0!</v>
      </c>
      <c r="AH977" s="501" t="e">
        <f t="shared" si="97"/>
        <v>#DIV/0!</v>
      </c>
      <c r="AV977" s="501" t="e">
        <f t="shared" si="98"/>
        <v>#DIV/0!</v>
      </c>
      <c r="AY977" s="501" t="e">
        <f t="shared" si="99"/>
        <v>#DIV/0!</v>
      </c>
      <c r="BM977" s="501" t="e">
        <f t="shared" si="100"/>
        <v>#DIV/0!</v>
      </c>
      <c r="BP977" s="501" t="e">
        <f t="shared" si="101"/>
        <v>#DIV/0!</v>
      </c>
    </row>
    <row r="978" spans="31:68" ht="15" customHeight="1" x14ac:dyDescent="0.25">
      <c r="AE978" s="501" t="e">
        <f t="shared" si="96"/>
        <v>#DIV/0!</v>
      </c>
      <c r="AH978" s="501" t="e">
        <f t="shared" si="97"/>
        <v>#DIV/0!</v>
      </c>
      <c r="AV978" s="501" t="e">
        <f t="shared" si="98"/>
        <v>#DIV/0!</v>
      </c>
      <c r="AY978" s="501" t="e">
        <f t="shared" si="99"/>
        <v>#DIV/0!</v>
      </c>
      <c r="BM978" s="501" t="e">
        <f t="shared" si="100"/>
        <v>#DIV/0!</v>
      </c>
      <c r="BP978" s="501" t="e">
        <f t="shared" si="101"/>
        <v>#DIV/0!</v>
      </c>
    </row>
    <row r="979" spans="31:68" ht="15" customHeight="1" x14ac:dyDescent="0.25">
      <c r="AE979" s="501" t="e">
        <f t="shared" si="96"/>
        <v>#DIV/0!</v>
      </c>
      <c r="AH979" s="501" t="e">
        <f t="shared" si="97"/>
        <v>#DIV/0!</v>
      </c>
      <c r="AV979" s="501" t="e">
        <f t="shared" si="98"/>
        <v>#DIV/0!</v>
      </c>
      <c r="AY979" s="501" t="e">
        <f t="shared" si="99"/>
        <v>#DIV/0!</v>
      </c>
      <c r="BM979" s="501" t="e">
        <f t="shared" si="100"/>
        <v>#DIV/0!</v>
      </c>
      <c r="BP979" s="501" t="e">
        <f t="shared" si="101"/>
        <v>#DIV/0!</v>
      </c>
    </row>
    <row r="980" spans="31:68" ht="15" customHeight="1" x14ac:dyDescent="0.25">
      <c r="AE980" s="501" t="e">
        <f t="shared" si="96"/>
        <v>#DIV/0!</v>
      </c>
      <c r="AH980" s="501" t="e">
        <f t="shared" si="97"/>
        <v>#DIV/0!</v>
      </c>
      <c r="AV980" s="501" t="e">
        <f t="shared" si="98"/>
        <v>#DIV/0!</v>
      </c>
      <c r="AY980" s="501" t="e">
        <f t="shared" si="99"/>
        <v>#DIV/0!</v>
      </c>
      <c r="BM980" s="501" t="e">
        <f t="shared" si="100"/>
        <v>#DIV/0!</v>
      </c>
      <c r="BP980" s="501" t="e">
        <f t="shared" si="101"/>
        <v>#DIV/0!</v>
      </c>
    </row>
    <row r="981" spans="31:68" ht="15" customHeight="1" x14ac:dyDescent="0.25">
      <c r="AE981" s="501" t="e">
        <f t="shared" si="96"/>
        <v>#DIV/0!</v>
      </c>
      <c r="AH981" s="501" t="e">
        <f t="shared" si="97"/>
        <v>#DIV/0!</v>
      </c>
      <c r="AV981" s="501" t="e">
        <f t="shared" si="98"/>
        <v>#DIV/0!</v>
      </c>
      <c r="AY981" s="501" t="e">
        <f t="shared" si="99"/>
        <v>#DIV/0!</v>
      </c>
      <c r="BM981" s="501" t="e">
        <f t="shared" si="100"/>
        <v>#DIV/0!</v>
      </c>
      <c r="BP981" s="501" t="e">
        <f t="shared" si="101"/>
        <v>#DIV/0!</v>
      </c>
    </row>
    <row r="982" spans="31:68" ht="15" customHeight="1" x14ac:dyDescent="0.25">
      <c r="AE982" s="501" t="e">
        <f t="shared" si="96"/>
        <v>#DIV/0!</v>
      </c>
      <c r="AH982" s="501" t="e">
        <f t="shared" si="97"/>
        <v>#DIV/0!</v>
      </c>
      <c r="AV982" s="501" t="e">
        <f t="shared" si="98"/>
        <v>#DIV/0!</v>
      </c>
      <c r="AY982" s="501" t="e">
        <f t="shared" si="99"/>
        <v>#DIV/0!</v>
      </c>
      <c r="BM982" s="501" t="e">
        <f t="shared" si="100"/>
        <v>#DIV/0!</v>
      </c>
      <c r="BP982" s="501" t="e">
        <f t="shared" si="101"/>
        <v>#DIV/0!</v>
      </c>
    </row>
    <row r="983" spans="31:68" ht="15" customHeight="1" x14ac:dyDescent="0.25">
      <c r="AE983" s="501" t="e">
        <f t="shared" si="96"/>
        <v>#DIV/0!</v>
      </c>
      <c r="AH983" s="501" t="e">
        <f t="shared" si="97"/>
        <v>#DIV/0!</v>
      </c>
      <c r="AV983" s="501" t="e">
        <f t="shared" si="98"/>
        <v>#DIV/0!</v>
      </c>
      <c r="AY983" s="501" t="e">
        <f t="shared" si="99"/>
        <v>#DIV/0!</v>
      </c>
      <c r="BM983" s="501" t="e">
        <f t="shared" si="100"/>
        <v>#DIV/0!</v>
      </c>
      <c r="BP983" s="501" t="e">
        <f t="shared" si="101"/>
        <v>#DIV/0!</v>
      </c>
    </row>
    <row r="984" spans="31:68" ht="15" customHeight="1" x14ac:dyDescent="0.25">
      <c r="AE984" s="501" t="e">
        <f t="shared" si="96"/>
        <v>#DIV/0!</v>
      </c>
      <c r="AH984" s="501" t="e">
        <f t="shared" si="97"/>
        <v>#DIV/0!</v>
      </c>
      <c r="AV984" s="501" t="e">
        <f t="shared" si="98"/>
        <v>#DIV/0!</v>
      </c>
      <c r="AY984" s="501" t="e">
        <f t="shared" si="99"/>
        <v>#DIV/0!</v>
      </c>
      <c r="BM984" s="501" t="e">
        <f t="shared" si="100"/>
        <v>#DIV/0!</v>
      </c>
      <c r="BP984" s="501" t="e">
        <f t="shared" si="101"/>
        <v>#DIV/0!</v>
      </c>
    </row>
    <row r="985" spans="31:68" ht="15" customHeight="1" x14ac:dyDescent="0.25">
      <c r="AE985" s="501" t="e">
        <f t="shared" si="96"/>
        <v>#DIV/0!</v>
      </c>
      <c r="AH985" s="501" t="e">
        <f t="shared" si="97"/>
        <v>#DIV/0!</v>
      </c>
      <c r="AV985" s="501" t="e">
        <f t="shared" si="98"/>
        <v>#DIV/0!</v>
      </c>
      <c r="AY985" s="501" t="e">
        <f t="shared" si="99"/>
        <v>#DIV/0!</v>
      </c>
      <c r="BM985" s="501" t="e">
        <f t="shared" si="100"/>
        <v>#DIV/0!</v>
      </c>
      <c r="BP985" s="501" t="e">
        <f t="shared" si="101"/>
        <v>#DIV/0!</v>
      </c>
    </row>
    <row r="986" spans="31:68" ht="15" customHeight="1" x14ac:dyDescent="0.25">
      <c r="AE986" s="501" t="e">
        <f t="shared" si="96"/>
        <v>#DIV/0!</v>
      </c>
      <c r="AH986" s="501" t="e">
        <f t="shared" si="97"/>
        <v>#DIV/0!</v>
      </c>
      <c r="AV986" s="501" t="e">
        <f t="shared" si="98"/>
        <v>#DIV/0!</v>
      </c>
      <c r="AY986" s="501" t="e">
        <f t="shared" si="99"/>
        <v>#DIV/0!</v>
      </c>
      <c r="BM986" s="501" t="e">
        <f t="shared" si="100"/>
        <v>#DIV/0!</v>
      </c>
      <c r="BP986" s="501" t="e">
        <f t="shared" si="101"/>
        <v>#DIV/0!</v>
      </c>
    </row>
    <row r="987" spans="31:68" ht="15" customHeight="1" x14ac:dyDescent="0.25">
      <c r="AE987" s="501" t="e">
        <f t="shared" si="96"/>
        <v>#DIV/0!</v>
      </c>
      <c r="AH987" s="501" t="e">
        <f t="shared" si="97"/>
        <v>#DIV/0!</v>
      </c>
      <c r="AV987" s="501" t="e">
        <f t="shared" si="98"/>
        <v>#DIV/0!</v>
      </c>
      <c r="AY987" s="501" t="e">
        <f t="shared" si="99"/>
        <v>#DIV/0!</v>
      </c>
      <c r="BM987" s="501" t="e">
        <f t="shared" si="100"/>
        <v>#DIV/0!</v>
      </c>
      <c r="BP987" s="501" t="e">
        <f t="shared" si="101"/>
        <v>#DIV/0!</v>
      </c>
    </row>
    <row r="988" spans="31:68" ht="15" customHeight="1" x14ac:dyDescent="0.25">
      <c r="AE988" s="501" t="e">
        <f t="shared" si="96"/>
        <v>#DIV/0!</v>
      </c>
      <c r="AH988" s="501" t="e">
        <f t="shared" si="97"/>
        <v>#DIV/0!</v>
      </c>
      <c r="AV988" s="501" t="e">
        <f t="shared" si="98"/>
        <v>#DIV/0!</v>
      </c>
      <c r="AY988" s="501" t="e">
        <f t="shared" si="99"/>
        <v>#DIV/0!</v>
      </c>
      <c r="BM988" s="501" t="e">
        <f t="shared" si="100"/>
        <v>#DIV/0!</v>
      </c>
      <c r="BP988" s="501" t="e">
        <f t="shared" si="101"/>
        <v>#DIV/0!</v>
      </c>
    </row>
    <row r="989" spans="31:68" ht="15" customHeight="1" x14ac:dyDescent="0.25">
      <c r="AE989" s="501" t="e">
        <f t="shared" si="96"/>
        <v>#DIV/0!</v>
      </c>
      <c r="AH989" s="501" t="e">
        <f t="shared" si="97"/>
        <v>#DIV/0!</v>
      </c>
      <c r="AV989" s="501" t="e">
        <f t="shared" si="98"/>
        <v>#DIV/0!</v>
      </c>
      <c r="AY989" s="501" t="e">
        <f t="shared" si="99"/>
        <v>#DIV/0!</v>
      </c>
      <c r="BM989" s="501" t="e">
        <f t="shared" si="100"/>
        <v>#DIV/0!</v>
      </c>
      <c r="BP989" s="501" t="e">
        <f t="shared" si="101"/>
        <v>#DIV/0!</v>
      </c>
    </row>
    <row r="990" spans="31:68" ht="15" customHeight="1" x14ac:dyDescent="0.25">
      <c r="AE990" s="501" t="e">
        <f t="shared" si="96"/>
        <v>#DIV/0!</v>
      </c>
      <c r="AH990" s="501" t="e">
        <f t="shared" si="97"/>
        <v>#DIV/0!</v>
      </c>
      <c r="AV990" s="501" t="e">
        <f t="shared" si="98"/>
        <v>#DIV/0!</v>
      </c>
      <c r="AY990" s="501" t="e">
        <f t="shared" si="99"/>
        <v>#DIV/0!</v>
      </c>
      <c r="BM990" s="501" t="e">
        <f t="shared" si="100"/>
        <v>#DIV/0!</v>
      </c>
      <c r="BP990" s="501" t="e">
        <f t="shared" si="101"/>
        <v>#DIV/0!</v>
      </c>
    </row>
    <row r="991" spans="31:68" ht="15" customHeight="1" x14ac:dyDescent="0.25">
      <c r="AE991" s="501" t="e">
        <f t="shared" si="96"/>
        <v>#DIV/0!</v>
      </c>
      <c r="AH991" s="501" t="e">
        <f t="shared" si="97"/>
        <v>#DIV/0!</v>
      </c>
      <c r="AV991" s="501" t="e">
        <f t="shared" si="98"/>
        <v>#DIV/0!</v>
      </c>
      <c r="AY991" s="501" t="e">
        <f t="shared" si="99"/>
        <v>#DIV/0!</v>
      </c>
      <c r="BM991" s="501" t="e">
        <f t="shared" si="100"/>
        <v>#DIV/0!</v>
      </c>
      <c r="BP991" s="501" t="e">
        <f t="shared" si="101"/>
        <v>#DIV/0!</v>
      </c>
    </row>
    <row r="992" spans="31:68" ht="15" customHeight="1" x14ac:dyDescent="0.25">
      <c r="AE992" s="501" t="e">
        <f t="shared" si="96"/>
        <v>#DIV/0!</v>
      </c>
      <c r="AH992" s="501" t="e">
        <f t="shared" si="97"/>
        <v>#DIV/0!</v>
      </c>
      <c r="AV992" s="501" t="e">
        <f t="shared" si="98"/>
        <v>#DIV/0!</v>
      </c>
      <c r="AY992" s="501" t="e">
        <f t="shared" si="99"/>
        <v>#DIV/0!</v>
      </c>
      <c r="BM992" s="501" t="e">
        <f t="shared" si="100"/>
        <v>#DIV/0!</v>
      </c>
      <c r="BP992" s="501" t="e">
        <f t="shared" si="101"/>
        <v>#DIV/0!</v>
      </c>
    </row>
    <row r="993" spans="31:68" ht="15" customHeight="1" x14ac:dyDescent="0.25">
      <c r="AE993" s="501" t="e">
        <f t="shared" si="96"/>
        <v>#DIV/0!</v>
      </c>
      <c r="AH993" s="501" t="e">
        <f t="shared" si="97"/>
        <v>#DIV/0!</v>
      </c>
      <c r="AV993" s="501" t="e">
        <f t="shared" si="98"/>
        <v>#DIV/0!</v>
      </c>
      <c r="AY993" s="501" t="e">
        <f t="shared" si="99"/>
        <v>#DIV/0!</v>
      </c>
      <c r="BM993" s="501" t="e">
        <f t="shared" si="100"/>
        <v>#DIV/0!</v>
      </c>
      <c r="BP993" s="501" t="e">
        <f t="shared" si="101"/>
        <v>#DIV/0!</v>
      </c>
    </row>
    <row r="994" spans="31:68" ht="15" customHeight="1" x14ac:dyDescent="0.25">
      <c r="AE994" s="501" t="e">
        <f t="shared" si="96"/>
        <v>#DIV/0!</v>
      </c>
      <c r="AH994" s="501" t="e">
        <f t="shared" si="97"/>
        <v>#DIV/0!</v>
      </c>
      <c r="AV994" s="501" t="e">
        <f t="shared" si="98"/>
        <v>#DIV/0!</v>
      </c>
      <c r="AY994" s="501" t="e">
        <f t="shared" si="99"/>
        <v>#DIV/0!</v>
      </c>
      <c r="BM994" s="501" t="e">
        <f t="shared" si="100"/>
        <v>#DIV/0!</v>
      </c>
      <c r="BP994" s="501" t="e">
        <f t="shared" si="101"/>
        <v>#DIV/0!</v>
      </c>
    </row>
    <row r="995" spans="31:68" ht="15" customHeight="1" x14ac:dyDescent="0.25">
      <c r="AE995" s="501" t="e">
        <f t="shared" si="96"/>
        <v>#DIV/0!</v>
      </c>
      <c r="AH995" s="501" t="e">
        <f t="shared" si="97"/>
        <v>#DIV/0!</v>
      </c>
      <c r="AV995" s="501" t="e">
        <f t="shared" si="98"/>
        <v>#DIV/0!</v>
      </c>
      <c r="AY995" s="501" t="e">
        <f t="shared" si="99"/>
        <v>#DIV/0!</v>
      </c>
      <c r="BM995" s="501" t="e">
        <f t="shared" si="100"/>
        <v>#DIV/0!</v>
      </c>
      <c r="BP995" s="501" t="e">
        <f t="shared" si="101"/>
        <v>#DIV/0!</v>
      </c>
    </row>
    <row r="996" spans="31:68" ht="15" customHeight="1" x14ac:dyDescent="0.25">
      <c r="AE996" s="501" t="e">
        <f t="shared" si="96"/>
        <v>#DIV/0!</v>
      </c>
      <c r="AH996" s="501" t="e">
        <f t="shared" si="97"/>
        <v>#DIV/0!</v>
      </c>
      <c r="AV996" s="501" t="e">
        <f t="shared" si="98"/>
        <v>#DIV/0!</v>
      </c>
      <c r="AY996" s="501" t="e">
        <f t="shared" si="99"/>
        <v>#DIV/0!</v>
      </c>
      <c r="BM996" s="501" t="e">
        <f t="shared" si="100"/>
        <v>#DIV/0!</v>
      </c>
      <c r="BP996" s="501" t="e">
        <f t="shared" si="101"/>
        <v>#DIV/0!</v>
      </c>
    </row>
    <row r="997" spans="31:68" ht="15" customHeight="1" x14ac:dyDescent="0.25">
      <c r="AE997" s="501" t="e">
        <f t="shared" si="96"/>
        <v>#DIV/0!</v>
      </c>
      <c r="AH997" s="501" t="e">
        <f t="shared" si="97"/>
        <v>#DIV/0!</v>
      </c>
      <c r="AV997" s="501" t="e">
        <f t="shared" si="98"/>
        <v>#DIV/0!</v>
      </c>
      <c r="AY997" s="501" t="e">
        <f t="shared" si="99"/>
        <v>#DIV/0!</v>
      </c>
      <c r="BM997" s="501" t="e">
        <f t="shared" si="100"/>
        <v>#DIV/0!</v>
      </c>
      <c r="BP997" s="501" t="e">
        <f t="shared" si="101"/>
        <v>#DIV/0!</v>
      </c>
    </row>
    <row r="998" spans="31:68" ht="15" customHeight="1" x14ac:dyDescent="0.25">
      <c r="AE998" s="501" t="e">
        <f t="shared" si="96"/>
        <v>#DIV/0!</v>
      </c>
      <c r="AH998" s="501" t="e">
        <f t="shared" si="97"/>
        <v>#DIV/0!</v>
      </c>
      <c r="AV998" s="501" t="e">
        <f t="shared" si="98"/>
        <v>#DIV/0!</v>
      </c>
      <c r="AY998" s="501" t="e">
        <f t="shared" si="99"/>
        <v>#DIV/0!</v>
      </c>
      <c r="BM998" s="501" t="e">
        <f t="shared" si="100"/>
        <v>#DIV/0!</v>
      </c>
      <c r="BP998" s="501" t="e">
        <f t="shared" si="101"/>
        <v>#DIV/0!</v>
      </c>
    </row>
    <row r="999" spans="31:68" ht="15" customHeight="1" x14ac:dyDescent="0.25">
      <c r="AE999" s="501" t="e">
        <f t="shared" si="96"/>
        <v>#DIV/0!</v>
      </c>
      <c r="AH999" s="501" t="e">
        <f t="shared" si="97"/>
        <v>#DIV/0!</v>
      </c>
      <c r="AV999" s="501" t="e">
        <f t="shared" si="98"/>
        <v>#DIV/0!</v>
      </c>
      <c r="AY999" s="501" t="e">
        <f t="shared" si="99"/>
        <v>#DIV/0!</v>
      </c>
      <c r="BM999" s="501" t="e">
        <f t="shared" si="100"/>
        <v>#DIV/0!</v>
      </c>
      <c r="BP999" s="501" t="e">
        <f t="shared" si="101"/>
        <v>#DIV/0!</v>
      </c>
    </row>
    <row r="1000" spans="31:68" ht="15" customHeight="1" x14ac:dyDescent="0.25">
      <c r="AE1000" s="501" t="e">
        <f t="shared" si="96"/>
        <v>#DIV/0!</v>
      </c>
      <c r="AH1000" s="501" t="e">
        <f t="shared" si="97"/>
        <v>#DIV/0!</v>
      </c>
      <c r="AV1000" s="501" t="e">
        <f t="shared" si="98"/>
        <v>#DIV/0!</v>
      </c>
      <c r="AY1000" s="501" t="e">
        <f t="shared" si="99"/>
        <v>#DIV/0!</v>
      </c>
      <c r="BM1000" s="501" t="e">
        <f t="shared" si="100"/>
        <v>#DIV/0!</v>
      </c>
      <c r="BP1000" s="501" t="e">
        <f t="shared" si="101"/>
        <v>#DIV/0!</v>
      </c>
    </row>
    <row r="1001" spans="31:68" ht="15" customHeight="1" x14ac:dyDescent="0.25">
      <c r="AE1001" s="501" t="e">
        <f t="shared" si="96"/>
        <v>#DIV/0!</v>
      </c>
      <c r="AH1001" s="501" t="e">
        <f t="shared" si="97"/>
        <v>#DIV/0!</v>
      </c>
      <c r="AV1001" s="501" t="e">
        <f t="shared" si="98"/>
        <v>#DIV/0!</v>
      </c>
      <c r="AY1001" s="501" t="e">
        <f t="shared" si="99"/>
        <v>#DIV/0!</v>
      </c>
      <c r="BM1001" s="501" t="e">
        <f t="shared" si="100"/>
        <v>#DIV/0!</v>
      </c>
      <c r="BP1001" s="501" t="e">
        <f t="shared" si="101"/>
        <v>#DIV/0!</v>
      </c>
    </row>
    <row r="1002" spans="31:68" ht="15" customHeight="1" x14ac:dyDescent="0.25">
      <c r="AE1002" s="501" t="e">
        <f t="shared" si="96"/>
        <v>#DIV/0!</v>
      </c>
      <c r="AH1002" s="501" t="e">
        <f t="shared" si="97"/>
        <v>#DIV/0!</v>
      </c>
      <c r="AV1002" s="501" t="e">
        <f t="shared" si="98"/>
        <v>#DIV/0!</v>
      </c>
      <c r="AY1002" s="501" t="e">
        <f t="shared" si="99"/>
        <v>#DIV/0!</v>
      </c>
      <c r="BM1002" s="501" t="e">
        <f t="shared" si="100"/>
        <v>#DIV/0!</v>
      </c>
      <c r="BP1002" s="501" t="e">
        <f t="shared" si="101"/>
        <v>#DIV/0!</v>
      </c>
    </row>
    <row r="1003" spans="31:68" ht="15" customHeight="1" x14ac:dyDescent="0.25">
      <c r="AE1003" s="501" t="e">
        <f t="shared" si="96"/>
        <v>#DIV/0!</v>
      </c>
      <c r="AH1003" s="501" t="e">
        <f t="shared" si="97"/>
        <v>#DIV/0!</v>
      </c>
      <c r="AV1003" s="501" t="e">
        <f t="shared" si="98"/>
        <v>#DIV/0!</v>
      </c>
      <c r="AY1003" s="501" t="e">
        <f t="shared" si="99"/>
        <v>#DIV/0!</v>
      </c>
      <c r="BM1003" s="501" t="e">
        <f t="shared" si="100"/>
        <v>#DIV/0!</v>
      </c>
      <c r="BP1003" s="501" t="e">
        <f t="shared" si="101"/>
        <v>#DIV/0!</v>
      </c>
    </row>
    <row r="1004" spans="31:68" ht="15" customHeight="1" x14ac:dyDescent="0.25">
      <c r="AE1004" s="501" t="e">
        <f t="shared" si="96"/>
        <v>#DIV/0!</v>
      </c>
      <c r="AH1004" s="501" t="e">
        <f t="shared" si="97"/>
        <v>#DIV/0!</v>
      </c>
      <c r="AV1004" s="501" t="e">
        <f t="shared" si="98"/>
        <v>#DIV/0!</v>
      </c>
      <c r="AY1004" s="501" t="e">
        <f t="shared" si="99"/>
        <v>#DIV/0!</v>
      </c>
      <c r="BM1004" s="501" t="e">
        <f t="shared" si="100"/>
        <v>#DIV/0!</v>
      </c>
      <c r="BP1004" s="501" t="e">
        <f t="shared" si="101"/>
        <v>#DIV/0!</v>
      </c>
    </row>
    <row r="1005" spans="31:68" ht="15" customHeight="1" x14ac:dyDescent="0.25">
      <c r="AE1005" s="501" t="e">
        <f t="shared" si="96"/>
        <v>#DIV/0!</v>
      </c>
      <c r="AH1005" s="501" t="e">
        <f t="shared" si="97"/>
        <v>#DIV/0!</v>
      </c>
      <c r="AV1005" s="501" t="e">
        <f t="shared" si="98"/>
        <v>#DIV/0!</v>
      </c>
      <c r="AY1005" s="501" t="e">
        <f t="shared" si="99"/>
        <v>#DIV/0!</v>
      </c>
      <c r="BM1005" s="501" t="e">
        <f t="shared" si="100"/>
        <v>#DIV/0!</v>
      </c>
      <c r="BP1005" s="501" t="e">
        <f t="shared" si="101"/>
        <v>#DIV/0!</v>
      </c>
    </row>
    <row r="1006" spans="31:68" ht="15" customHeight="1" x14ac:dyDescent="0.25">
      <c r="AE1006" s="501" t="e">
        <f t="shared" si="96"/>
        <v>#DIV/0!</v>
      </c>
      <c r="AH1006" s="501" t="e">
        <f t="shared" si="97"/>
        <v>#DIV/0!</v>
      </c>
      <c r="AV1006" s="501" t="e">
        <f t="shared" si="98"/>
        <v>#DIV/0!</v>
      </c>
      <c r="AY1006" s="501" t="e">
        <f t="shared" si="99"/>
        <v>#DIV/0!</v>
      </c>
      <c r="BM1006" s="501" t="e">
        <f t="shared" si="100"/>
        <v>#DIV/0!</v>
      </c>
      <c r="BP1006" s="501" t="e">
        <f t="shared" si="101"/>
        <v>#DIV/0!</v>
      </c>
    </row>
    <row r="1007" spans="31:68" ht="15" customHeight="1" x14ac:dyDescent="0.25">
      <c r="AE1007" s="501" t="e">
        <f t="shared" si="96"/>
        <v>#DIV/0!</v>
      </c>
      <c r="AH1007" s="501" t="e">
        <f t="shared" si="97"/>
        <v>#DIV/0!</v>
      </c>
      <c r="AV1007" s="501" t="e">
        <f t="shared" si="98"/>
        <v>#DIV/0!</v>
      </c>
      <c r="AY1007" s="501" t="e">
        <f t="shared" si="99"/>
        <v>#DIV/0!</v>
      </c>
      <c r="BM1007" s="501" t="e">
        <f t="shared" si="100"/>
        <v>#DIV/0!</v>
      </c>
      <c r="BP1007" s="501" t="e">
        <f t="shared" si="101"/>
        <v>#DIV/0!</v>
      </c>
    </row>
    <row r="1008" spans="31:68" ht="15" customHeight="1" x14ac:dyDescent="0.25">
      <c r="AE1008" s="501" t="e">
        <f t="shared" si="96"/>
        <v>#DIV/0!</v>
      </c>
      <c r="AH1008" s="501" t="e">
        <f t="shared" si="97"/>
        <v>#DIV/0!</v>
      </c>
      <c r="AV1008" s="501" t="e">
        <f t="shared" si="98"/>
        <v>#DIV/0!</v>
      </c>
      <c r="AY1008" s="501" t="e">
        <f t="shared" si="99"/>
        <v>#DIV/0!</v>
      </c>
      <c r="BM1008" s="501" t="e">
        <f t="shared" si="100"/>
        <v>#DIV/0!</v>
      </c>
      <c r="BP1008" s="501" t="e">
        <f t="shared" si="101"/>
        <v>#DIV/0!</v>
      </c>
    </row>
    <row r="1009" spans="31:68" ht="15" customHeight="1" x14ac:dyDescent="0.25">
      <c r="AE1009" s="501" t="e">
        <f t="shared" si="96"/>
        <v>#DIV/0!</v>
      </c>
      <c r="AH1009" s="501" t="e">
        <f t="shared" si="97"/>
        <v>#DIV/0!</v>
      </c>
      <c r="AV1009" s="501" t="e">
        <f t="shared" si="98"/>
        <v>#DIV/0!</v>
      </c>
      <c r="AY1009" s="501" t="e">
        <f t="shared" si="99"/>
        <v>#DIV/0!</v>
      </c>
      <c r="BM1009" s="501" t="e">
        <f t="shared" si="100"/>
        <v>#DIV/0!</v>
      </c>
      <c r="BP1009" s="501" t="e">
        <f t="shared" si="101"/>
        <v>#DIV/0!</v>
      </c>
    </row>
    <row r="1010" spans="31:68" ht="15" customHeight="1" x14ac:dyDescent="0.25">
      <c r="AE1010" s="501" t="e">
        <f t="shared" si="96"/>
        <v>#DIV/0!</v>
      </c>
      <c r="AH1010" s="501" t="e">
        <f t="shared" si="97"/>
        <v>#DIV/0!</v>
      </c>
      <c r="AV1010" s="501" t="e">
        <f t="shared" si="98"/>
        <v>#DIV/0!</v>
      </c>
      <c r="AY1010" s="501" t="e">
        <f t="shared" si="99"/>
        <v>#DIV/0!</v>
      </c>
      <c r="BM1010" s="501" t="e">
        <f t="shared" si="100"/>
        <v>#DIV/0!</v>
      </c>
      <c r="BP1010" s="501" t="e">
        <f t="shared" si="101"/>
        <v>#DIV/0!</v>
      </c>
    </row>
    <row r="1011" spans="31:68" ht="15" customHeight="1" x14ac:dyDescent="0.25">
      <c r="AE1011" s="501" t="e">
        <f t="shared" si="96"/>
        <v>#DIV/0!</v>
      </c>
      <c r="AH1011" s="501" t="e">
        <f t="shared" si="97"/>
        <v>#DIV/0!</v>
      </c>
      <c r="AV1011" s="501" t="e">
        <f t="shared" si="98"/>
        <v>#DIV/0!</v>
      </c>
      <c r="AY1011" s="501" t="e">
        <f t="shared" si="99"/>
        <v>#DIV/0!</v>
      </c>
      <c r="BM1011" s="501" t="e">
        <f t="shared" si="100"/>
        <v>#DIV/0!</v>
      </c>
      <c r="BP1011" s="501" t="e">
        <f t="shared" si="101"/>
        <v>#DIV/0!</v>
      </c>
    </row>
    <row r="1012" spans="31:68" ht="15" customHeight="1" x14ac:dyDescent="0.25">
      <c r="AE1012" s="501" t="e">
        <f t="shared" si="96"/>
        <v>#DIV/0!</v>
      </c>
      <c r="AH1012" s="501" t="e">
        <f t="shared" si="97"/>
        <v>#DIV/0!</v>
      </c>
      <c r="AV1012" s="501" t="e">
        <f t="shared" si="98"/>
        <v>#DIV/0!</v>
      </c>
      <c r="AY1012" s="501" t="e">
        <f t="shared" si="99"/>
        <v>#DIV/0!</v>
      </c>
      <c r="BM1012" s="501" t="e">
        <f t="shared" si="100"/>
        <v>#DIV/0!</v>
      </c>
      <c r="BP1012" s="501" t="e">
        <f t="shared" si="101"/>
        <v>#DIV/0!</v>
      </c>
    </row>
    <row r="1013" spans="31:68" ht="15" customHeight="1" x14ac:dyDescent="0.25">
      <c r="AE1013" s="501" t="e">
        <f t="shared" si="96"/>
        <v>#DIV/0!</v>
      </c>
      <c r="AH1013" s="501" t="e">
        <f t="shared" si="97"/>
        <v>#DIV/0!</v>
      </c>
      <c r="AV1013" s="501" t="e">
        <f t="shared" si="98"/>
        <v>#DIV/0!</v>
      </c>
      <c r="AY1013" s="501" t="e">
        <f t="shared" si="99"/>
        <v>#DIV/0!</v>
      </c>
      <c r="BM1013" s="501" t="e">
        <f t="shared" si="100"/>
        <v>#DIV/0!</v>
      </c>
      <c r="BP1013" s="501" t="e">
        <f t="shared" si="101"/>
        <v>#DIV/0!</v>
      </c>
    </row>
    <row r="1014" spans="31:68" ht="15" customHeight="1" x14ac:dyDescent="0.25">
      <c r="AE1014" s="501" t="e">
        <f t="shared" si="96"/>
        <v>#DIV/0!</v>
      </c>
      <c r="AH1014" s="501" t="e">
        <f t="shared" si="97"/>
        <v>#DIV/0!</v>
      </c>
      <c r="AV1014" s="501" t="e">
        <f t="shared" si="98"/>
        <v>#DIV/0!</v>
      </c>
      <c r="AY1014" s="501" t="e">
        <f t="shared" si="99"/>
        <v>#DIV/0!</v>
      </c>
      <c r="BM1014" s="501" t="e">
        <f t="shared" si="100"/>
        <v>#DIV/0!</v>
      </c>
      <c r="BP1014" s="501" t="e">
        <f t="shared" si="101"/>
        <v>#DIV/0!</v>
      </c>
    </row>
    <row r="1015" spans="31:68" ht="15" customHeight="1" x14ac:dyDescent="0.25">
      <c r="AE1015" s="501" t="e">
        <f t="shared" si="96"/>
        <v>#DIV/0!</v>
      </c>
      <c r="AH1015" s="501" t="e">
        <f t="shared" si="97"/>
        <v>#DIV/0!</v>
      </c>
      <c r="AV1015" s="501" t="e">
        <f t="shared" si="98"/>
        <v>#DIV/0!</v>
      </c>
      <c r="AY1015" s="501" t="e">
        <f t="shared" si="99"/>
        <v>#DIV/0!</v>
      </c>
      <c r="BM1015" s="501" t="e">
        <f t="shared" si="100"/>
        <v>#DIV/0!</v>
      </c>
      <c r="BP1015" s="501" t="e">
        <f t="shared" si="101"/>
        <v>#DIV/0!</v>
      </c>
    </row>
    <row r="1016" spans="31:68" ht="15" customHeight="1" x14ac:dyDescent="0.25">
      <c r="AE1016" s="501" t="e">
        <f t="shared" si="96"/>
        <v>#DIV/0!</v>
      </c>
      <c r="AH1016" s="501" t="e">
        <f t="shared" si="97"/>
        <v>#DIV/0!</v>
      </c>
      <c r="AV1016" s="501" t="e">
        <f t="shared" si="98"/>
        <v>#DIV/0!</v>
      </c>
      <c r="AY1016" s="501" t="e">
        <f t="shared" si="99"/>
        <v>#DIV/0!</v>
      </c>
      <c r="BM1016" s="501" t="e">
        <f t="shared" si="100"/>
        <v>#DIV/0!</v>
      </c>
      <c r="BP1016" s="501" t="e">
        <f t="shared" si="101"/>
        <v>#DIV/0!</v>
      </c>
    </row>
    <row r="1017" spans="31:68" ht="15" customHeight="1" x14ac:dyDescent="0.25">
      <c r="AE1017" s="501" t="e">
        <f t="shared" si="96"/>
        <v>#DIV/0!</v>
      </c>
      <c r="AH1017" s="501" t="e">
        <f t="shared" si="97"/>
        <v>#DIV/0!</v>
      </c>
      <c r="AV1017" s="501" t="e">
        <f t="shared" si="98"/>
        <v>#DIV/0!</v>
      </c>
      <c r="AY1017" s="501" t="e">
        <f t="shared" si="99"/>
        <v>#DIV/0!</v>
      </c>
      <c r="BM1017" s="501" t="e">
        <f t="shared" si="100"/>
        <v>#DIV/0!</v>
      </c>
      <c r="BP1017" s="501" t="e">
        <f t="shared" si="101"/>
        <v>#DIV/0!</v>
      </c>
    </row>
    <row r="1018" spans="31:68" ht="15" customHeight="1" x14ac:dyDescent="0.25">
      <c r="AE1018" s="501" t="e">
        <f t="shared" si="96"/>
        <v>#DIV/0!</v>
      </c>
      <c r="AH1018" s="501" t="e">
        <f t="shared" si="97"/>
        <v>#DIV/0!</v>
      </c>
      <c r="AV1018" s="501" t="e">
        <f t="shared" si="98"/>
        <v>#DIV/0!</v>
      </c>
      <c r="AY1018" s="501" t="e">
        <f t="shared" si="99"/>
        <v>#DIV/0!</v>
      </c>
      <c r="BM1018" s="501" t="e">
        <f t="shared" si="100"/>
        <v>#DIV/0!</v>
      </c>
      <c r="BP1018" s="501" t="e">
        <f t="shared" si="101"/>
        <v>#DIV/0!</v>
      </c>
    </row>
    <row r="1019" spans="31:68" ht="15" customHeight="1" x14ac:dyDescent="0.25">
      <c r="AE1019" s="501" t="e">
        <f t="shared" si="96"/>
        <v>#DIV/0!</v>
      </c>
      <c r="AH1019" s="501" t="e">
        <f t="shared" si="97"/>
        <v>#DIV/0!</v>
      </c>
      <c r="AV1019" s="501" t="e">
        <f t="shared" si="98"/>
        <v>#DIV/0!</v>
      </c>
      <c r="AY1019" s="501" t="e">
        <f t="shared" si="99"/>
        <v>#DIV/0!</v>
      </c>
      <c r="BM1019" s="501" t="e">
        <f t="shared" si="100"/>
        <v>#DIV/0!</v>
      </c>
      <c r="BP1019" s="501" t="e">
        <f t="shared" si="101"/>
        <v>#DIV/0!</v>
      </c>
    </row>
    <row r="1020" spans="31:68" ht="15" customHeight="1" x14ac:dyDescent="0.25">
      <c r="AE1020" s="501" t="e">
        <f t="shared" si="96"/>
        <v>#DIV/0!</v>
      </c>
      <c r="AH1020" s="501" t="e">
        <f t="shared" si="97"/>
        <v>#DIV/0!</v>
      </c>
      <c r="AV1020" s="501" t="e">
        <f t="shared" si="98"/>
        <v>#DIV/0!</v>
      </c>
      <c r="AY1020" s="501" t="e">
        <f t="shared" si="99"/>
        <v>#DIV/0!</v>
      </c>
      <c r="BM1020" s="501" t="e">
        <f t="shared" si="100"/>
        <v>#DIV/0!</v>
      </c>
      <c r="BP1020" s="501" t="e">
        <f t="shared" si="101"/>
        <v>#DIV/0!</v>
      </c>
    </row>
    <row r="1021" spans="31:68" ht="15" customHeight="1" x14ac:dyDescent="0.25">
      <c r="AE1021" s="501" t="e">
        <f t="shared" si="96"/>
        <v>#DIV/0!</v>
      </c>
      <c r="AH1021" s="501" t="e">
        <f t="shared" si="97"/>
        <v>#DIV/0!</v>
      </c>
      <c r="AV1021" s="501" t="e">
        <f t="shared" si="98"/>
        <v>#DIV/0!</v>
      </c>
      <c r="AY1021" s="501" t="e">
        <f t="shared" si="99"/>
        <v>#DIV/0!</v>
      </c>
      <c r="BM1021" s="501" t="e">
        <f t="shared" si="100"/>
        <v>#DIV/0!</v>
      </c>
      <c r="BP1021" s="501" t="e">
        <f t="shared" si="101"/>
        <v>#DIV/0!</v>
      </c>
    </row>
    <row r="1022" spans="31:68" ht="15" customHeight="1" x14ac:dyDescent="0.25">
      <c r="AE1022" s="501" t="e">
        <f t="shared" si="96"/>
        <v>#DIV/0!</v>
      </c>
      <c r="AH1022" s="501" t="e">
        <f t="shared" si="97"/>
        <v>#DIV/0!</v>
      </c>
      <c r="AV1022" s="501" t="e">
        <f t="shared" si="98"/>
        <v>#DIV/0!</v>
      </c>
      <c r="AY1022" s="501" t="e">
        <f t="shared" si="99"/>
        <v>#DIV/0!</v>
      </c>
      <c r="BM1022" s="501" t="e">
        <f t="shared" si="100"/>
        <v>#DIV/0!</v>
      </c>
      <c r="BP1022" s="501" t="e">
        <f t="shared" si="101"/>
        <v>#DIV/0!</v>
      </c>
    </row>
    <row r="1023" spans="31:68" ht="15" customHeight="1" x14ac:dyDescent="0.25">
      <c r="AE1023" s="501" t="e">
        <f t="shared" si="96"/>
        <v>#DIV/0!</v>
      </c>
      <c r="AH1023" s="501" t="e">
        <f t="shared" si="97"/>
        <v>#DIV/0!</v>
      </c>
      <c r="AV1023" s="501" t="e">
        <f t="shared" si="98"/>
        <v>#DIV/0!</v>
      </c>
      <c r="AY1023" s="501" t="e">
        <f t="shared" si="99"/>
        <v>#DIV/0!</v>
      </c>
      <c r="BM1023" s="501" t="e">
        <f t="shared" si="100"/>
        <v>#DIV/0!</v>
      </c>
      <c r="BP1023" s="501" t="e">
        <f t="shared" si="101"/>
        <v>#DIV/0!</v>
      </c>
    </row>
    <row r="1024" spans="31:68" ht="15" customHeight="1" x14ac:dyDescent="0.25">
      <c r="AE1024" s="501" t="e">
        <f t="shared" si="96"/>
        <v>#DIV/0!</v>
      </c>
      <c r="AH1024" s="501" t="e">
        <f t="shared" si="97"/>
        <v>#DIV/0!</v>
      </c>
      <c r="AV1024" s="501" t="e">
        <f t="shared" si="98"/>
        <v>#DIV/0!</v>
      </c>
      <c r="AY1024" s="501" t="e">
        <f t="shared" si="99"/>
        <v>#DIV/0!</v>
      </c>
      <c r="BM1024" s="501" t="e">
        <f t="shared" si="100"/>
        <v>#DIV/0!</v>
      </c>
      <c r="BP1024" s="501" t="e">
        <f t="shared" si="101"/>
        <v>#DIV/0!</v>
      </c>
    </row>
    <row r="1025" spans="31:68" ht="15" customHeight="1" x14ac:dyDescent="0.25">
      <c r="AE1025" s="501" t="e">
        <f t="shared" si="96"/>
        <v>#DIV/0!</v>
      </c>
      <c r="AH1025" s="501" t="e">
        <f t="shared" si="97"/>
        <v>#DIV/0!</v>
      </c>
      <c r="AV1025" s="501" t="e">
        <f t="shared" si="98"/>
        <v>#DIV/0!</v>
      </c>
      <c r="AY1025" s="501" t="e">
        <f t="shared" si="99"/>
        <v>#DIV/0!</v>
      </c>
      <c r="BM1025" s="501" t="e">
        <f t="shared" si="100"/>
        <v>#DIV/0!</v>
      </c>
      <c r="BP1025" s="501" t="e">
        <f t="shared" si="101"/>
        <v>#DIV/0!</v>
      </c>
    </row>
    <row r="1026" spans="31:68" ht="15" customHeight="1" x14ac:dyDescent="0.25">
      <c r="AE1026" s="501" t="e">
        <f t="shared" si="96"/>
        <v>#DIV/0!</v>
      </c>
      <c r="AH1026" s="501" t="e">
        <f t="shared" si="97"/>
        <v>#DIV/0!</v>
      </c>
      <c r="AV1026" s="501" t="e">
        <f t="shared" si="98"/>
        <v>#DIV/0!</v>
      </c>
      <c r="AY1026" s="501" t="e">
        <f t="shared" si="99"/>
        <v>#DIV/0!</v>
      </c>
      <c r="BM1026" s="501" t="e">
        <f t="shared" si="100"/>
        <v>#DIV/0!</v>
      </c>
      <c r="BP1026" s="501" t="e">
        <f t="shared" si="101"/>
        <v>#DIV/0!</v>
      </c>
    </row>
    <row r="1027" spans="31:68" ht="15" customHeight="1" x14ac:dyDescent="0.25">
      <c r="AE1027" s="501" t="e">
        <f t="shared" si="96"/>
        <v>#DIV/0!</v>
      </c>
      <c r="AH1027" s="501" t="e">
        <f t="shared" si="97"/>
        <v>#DIV/0!</v>
      </c>
      <c r="AV1027" s="501" t="e">
        <f t="shared" si="98"/>
        <v>#DIV/0!</v>
      </c>
      <c r="AY1027" s="501" t="e">
        <f t="shared" si="99"/>
        <v>#DIV/0!</v>
      </c>
      <c r="BM1027" s="501" t="e">
        <f t="shared" si="100"/>
        <v>#DIV/0!</v>
      </c>
      <c r="BP1027" s="501" t="e">
        <f t="shared" si="101"/>
        <v>#DIV/0!</v>
      </c>
    </row>
    <row r="1028" spans="31:68" ht="15" customHeight="1" x14ac:dyDescent="0.25">
      <c r="AE1028" s="501" t="e">
        <f t="shared" si="96"/>
        <v>#DIV/0!</v>
      </c>
      <c r="AH1028" s="501" t="e">
        <f t="shared" si="97"/>
        <v>#DIV/0!</v>
      </c>
      <c r="AV1028" s="501" t="e">
        <f t="shared" si="98"/>
        <v>#DIV/0!</v>
      </c>
      <c r="AY1028" s="501" t="e">
        <f t="shared" si="99"/>
        <v>#DIV/0!</v>
      </c>
      <c r="BM1028" s="501" t="e">
        <f t="shared" si="100"/>
        <v>#DIV/0!</v>
      </c>
      <c r="BP1028" s="501" t="e">
        <f t="shared" si="101"/>
        <v>#DIV/0!</v>
      </c>
    </row>
    <row r="1029" spans="31:68" ht="15" customHeight="1" x14ac:dyDescent="0.25">
      <c r="AE1029" s="501" t="e">
        <f t="shared" si="96"/>
        <v>#DIV/0!</v>
      </c>
      <c r="AH1029" s="501" t="e">
        <f t="shared" si="97"/>
        <v>#DIV/0!</v>
      </c>
      <c r="AV1029" s="501" t="e">
        <f t="shared" si="98"/>
        <v>#DIV/0!</v>
      </c>
      <c r="AY1029" s="501" t="e">
        <f t="shared" si="99"/>
        <v>#DIV/0!</v>
      </c>
      <c r="BM1029" s="501" t="e">
        <f t="shared" si="100"/>
        <v>#DIV/0!</v>
      </c>
      <c r="BP1029" s="501" t="e">
        <f t="shared" si="101"/>
        <v>#DIV/0!</v>
      </c>
    </row>
    <row r="1030" spans="31:68" ht="15" customHeight="1" x14ac:dyDescent="0.25">
      <c r="AE1030" s="501" t="e">
        <f t="shared" si="96"/>
        <v>#DIV/0!</v>
      </c>
      <c r="AH1030" s="501" t="e">
        <f t="shared" si="97"/>
        <v>#DIV/0!</v>
      </c>
      <c r="AV1030" s="501" t="e">
        <f t="shared" si="98"/>
        <v>#DIV/0!</v>
      </c>
      <c r="AY1030" s="501" t="e">
        <f t="shared" si="99"/>
        <v>#DIV/0!</v>
      </c>
      <c r="BM1030" s="501" t="e">
        <f t="shared" si="100"/>
        <v>#DIV/0!</v>
      </c>
      <c r="BP1030" s="501" t="e">
        <f t="shared" si="101"/>
        <v>#DIV/0!</v>
      </c>
    </row>
    <row r="1031" spans="31:68" ht="15" customHeight="1" x14ac:dyDescent="0.25">
      <c r="AE1031" s="501" t="e">
        <f t="shared" si="96"/>
        <v>#DIV/0!</v>
      </c>
      <c r="AH1031" s="501" t="e">
        <f t="shared" si="97"/>
        <v>#DIV/0!</v>
      </c>
      <c r="AV1031" s="501" t="e">
        <f t="shared" si="98"/>
        <v>#DIV/0!</v>
      </c>
      <c r="AY1031" s="501" t="e">
        <f t="shared" si="99"/>
        <v>#DIV/0!</v>
      </c>
      <c r="BM1031" s="501" t="e">
        <f t="shared" si="100"/>
        <v>#DIV/0!</v>
      </c>
      <c r="BP1031" s="501" t="e">
        <f t="shared" si="101"/>
        <v>#DIV/0!</v>
      </c>
    </row>
    <row r="1032" spans="31:68" ht="15" customHeight="1" x14ac:dyDescent="0.25">
      <c r="AE1032" s="501" t="e">
        <f t="shared" si="96"/>
        <v>#DIV/0!</v>
      </c>
      <c r="AH1032" s="501" t="e">
        <f t="shared" si="97"/>
        <v>#DIV/0!</v>
      </c>
      <c r="AV1032" s="501" t="e">
        <f t="shared" si="98"/>
        <v>#DIV/0!</v>
      </c>
      <c r="AY1032" s="501" t="e">
        <f t="shared" si="99"/>
        <v>#DIV/0!</v>
      </c>
      <c r="BM1032" s="501" t="e">
        <f t="shared" si="100"/>
        <v>#DIV/0!</v>
      </c>
      <c r="BP1032" s="501" t="e">
        <f t="shared" si="101"/>
        <v>#DIV/0!</v>
      </c>
    </row>
    <row r="1033" spans="31:68" ht="15" customHeight="1" x14ac:dyDescent="0.25">
      <c r="AE1033" s="501" t="e">
        <f t="shared" si="96"/>
        <v>#DIV/0!</v>
      </c>
      <c r="AH1033" s="501" t="e">
        <f t="shared" si="97"/>
        <v>#DIV/0!</v>
      </c>
      <c r="AV1033" s="501" t="e">
        <f t="shared" si="98"/>
        <v>#DIV/0!</v>
      </c>
      <c r="AY1033" s="501" t="e">
        <f t="shared" si="99"/>
        <v>#DIV/0!</v>
      </c>
      <c r="BM1033" s="501" t="e">
        <f t="shared" si="100"/>
        <v>#DIV/0!</v>
      </c>
      <c r="BP1033" s="501" t="e">
        <f t="shared" si="101"/>
        <v>#DIV/0!</v>
      </c>
    </row>
    <row r="1034" spans="31:68" ht="15" customHeight="1" x14ac:dyDescent="0.25">
      <c r="AE1034" s="501" t="e">
        <f t="shared" si="96"/>
        <v>#DIV/0!</v>
      </c>
      <c r="AH1034" s="501" t="e">
        <f t="shared" si="97"/>
        <v>#DIV/0!</v>
      </c>
      <c r="AV1034" s="501" t="e">
        <f t="shared" si="98"/>
        <v>#DIV/0!</v>
      </c>
      <c r="AY1034" s="501" t="e">
        <f t="shared" si="99"/>
        <v>#DIV/0!</v>
      </c>
      <c r="BM1034" s="501" t="e">
        <f t="shared" si="100"/>
        <v>#DIV/0!</v>
      </c>
      <c r="BP1034" s="501" t="e">
        <f t="shared" si="101"/>
        <v>#DIV/0!</v>
      </c>
    </row>
    <row r="1035" spans="31:68" ht="15" customHeight="1" x14ac:dyDescent="0.25">
      <c r="AE1035" s="501" t="e">
        <f t="shared" si="96"/>
        <v>#DIV/0!</v>
      </c>
      <c r="AH1035" s="501" t="e">
        <f t="shared" si="97"/>
        <v>#DIV/0!</v>
      </c>
      <c r="AV1035" s="501" t="e">
        <f t="shared" si="98"/>
        <v>#DIV/0!</v>
      </c>
      <c r="AY1035" s="501" t="e">
        <f t="shared" si="99"/>
        <v>#DIV/0!</v>
      </c>
      <c r="BM1035" s="501" t="e">
        <f t="shared" si="100"/>
        <v>#DIV/0!</v>
      </c>
      <c r="BP1035" s="501" t="e">
        <f t="shared" si="101"/>
        <v>#DIV/0!</v>
      </c>
    </row>
    <row r="1036" spans="31:68" ht="15" customHeight="1" x14ac:dyDescent="0.25">
      <c r="AE1036" s="501" t="e">
        <f t="shared" si="96"/>
        <v>#DIV/0!</v>
      </c>
      <c r="AH1036" s="501" t="e">
        <f t="shared" si="97"/>
        <v>#DIV/0!</v>
      </c>
      <c r="AV1036" s="501" t="e">
        <f t="shared" si="98"/>
        <v>#DIV/0!</v>
      </c>
      <c r="AY1036" s="501" t="e">
        <f t="shared" si="99"/>
        <v>#DIV/0!</v>
      </c>
      <c r="BM1036" s="501" t="e">
        <f t="shared" si="100"/>
        <v>#DIV/0!</v>
      </c>
      <c r="BP1036" s="501" t="e">
        <f t="shared" si="101"/>
        <v>#DIV/0!</v>
      </c>
    </row>
    <row r="1037" spans="31:68" ht="15" customHeight="1" x14ac:dyDescent="0.25">
      <c r="AE1037" s="501" t="e">
        <f t="shared" si="96"/>
        <v>#DIV/0!</v>
      </c>
      <c r="AH1037" s="501" t="e">
        <f t="shared" si="97"/>
        <v>#DIV/0!</v>
      </c>
      <c r="AV1037" s="501" t="e">
        <f t="shared" si="98"/>
        <v>#DIV/0!</v>
      </c>
      <c r="AY1037" s="501" t="e">
        <f t="shared" si="99"/>
        <v>#DIV/0!</v>
      </c>
      <c r="BM1037" s="501" t="e">
        <f t="shared" si="100"/>
        <v>#DIV/0!</v>
      </c>
      <c r="BP1037" s="501" t="e">
        <f t="shared" si="101"/>
        <v>#DIV/0!</v>
      </c>
    </row>
    <row r="1038" spans="31:68" ht="15" customHeight="1" x14ac:dyDescent="0.25">
      <c r="AE1038" s="501" t="e">
        <f t="shared" si="96"/>
        <v>#DIV/0!</v>
      </c>
      <c r="AH1038" s="501" t="e">
        <f t="shared" si="97"/>
        <v>#DIV/0!</v>
      </c>
      <c r="AV1038" s="501" t="e">
        <f t="shared" si="98"/>
        <v>#DIV/0!</v>
      </c>
      <c r="AY1038" s="501" t="e">
        <f t="shared" si="99"/>
        <v>#DIV/0!</v>
      </c>
      <c r="BM1038" s="501" t="e">
        <f t="shared" si="100"/>
        <v>#DIV/0!</v>
      </c>
      <c r="BP1038" s="501" t="e">
        <f t="shared" si="101"/>
        <v>#DIV/0!</v>
      </c>
    </row>
    <row r="1039" spans="31:68" ht="15" customHeight="1" x14ac:dyDescent="0.25">
      <c r="AE1039" s="501" t="e">
        <f t="shared" ref="AE1039:AE1102" si="102">IF(AE$10*AC1039+AE$11&lt;(ROUNDUP(AD$10/100,0)*100+999),MAX(0,AE$10*AC1039+AE$11),NA())</f>
        <v>#DIV/0!</v>
      </c>
      <c r="AH1039" s="501" t="e">
        <f t="shared" ref="AH1039:AH1102" si="103">IF(AH$10*AF1039+AH$11&lt;(ROUNDUP(AG$10/100,0)*100+999),MAX(0,AH$10*AF1039+AH$11),NA())</f>
        <v>#DIV/0!</v>
      </c>
      <c r="AV1039" s="501" t="e">
        <f t="shared" ref="AV1039:AV1102" si="104">IF(AV$10*AT1039+AV$11&lt;(ROUNDUP(AU$10/100,0)*100+999),MAX(0,AV$10*AT1039+AV$11),NA())</f>
        <v>#DIV/0!</v>
      </c>
      <c r="AY1039" s="501" t="e">
        <f t="shared" ref="AY1039:AY1102" si="105">IF(AY$10*AW1039+AY$11&lt;(ROUNDUP(AX$10/100,0)*100+999),MAX(0,AY$10*AW1039+AY$11),NA())</f>
        <v>#DIV/0!</v>
      </c>
      <c r="BM1039" s="501" t="e">
        <f t="shared" ref="BM1039:BM1102" si="106">IF(BM$10*BK1039+BM$11&lt;(ROUNDUP(BL$10/100,0)*100+999),MAX(0,BM$10*BK1039+BM$11),NA())</f>
        <v>#DIV/0!</v>
      </c>
      <c r="BP1039" s="501" t="e">
        <f t="shared" ref="BP1039:BP1102" si="107">IF(BP$10*BN1039+BP$11&lt;(ROUNDUP(BO$10/100,0)*100+999),MAX(0,BP$10*BN1039+BP$11),NA())</f>
        <v>#DIV/0!</v>
      </c>
    </row>
    <row r="1040" spans="31:68" ht="15" customHeight="1" x14ac:dyDescent="0.25">
      <c r="AE1040" s="501" t="e">
        <f t="shared" si="102"/>
        <v>#DIV/0!</v>
      </c>
      <c r="AH1040" s="501" t="e">
        <f t="shared" si="103"/>
        <v>#DIV/0!</v>
      </c>
      <c r="AV1040" s="501" t="e">
        <f t="shared" si="104"/>
        <v>#DIV/0!</v>
      </c>
      <c r="AY1040" s="501" t="e">
        <f t="shared" si="105"/>
        <v>#DIV/0!</v>
      </c>
      <c r="BM1040" s="501" t="e">
        <f t="shared" si="106"/>
        <v>#DIV/0!</v>
      </c>
      <c r="BP1040" s="501" t="e">
        <f t="shared" si="107"/>
        <v>#DIV/0!</v>
      </c>
    </row>
    <row r="1041" spans="31:68" ht="15" customHeight="1" x14ac:dyDescent="0.25">
      <c r="AE1041" s="501" t="e">
        <f t="shared" si="102"/>
        <v>#DIV/0!</v>
      </c>
      <c r="AH1041" s="501" t="e">
        <f t="shared" si="103"/>
        <v>#DIV/0!</v>
      </c>
      <c r="AV1041" s="501" t="e">
        <f t="shared" si="104"/>
        <v>#DIV/0!</v>
      </c>
      <c r="AY1041" s="501" t="e">
        <f t="shared" si="105"/>
        <v>#DIV/0!</v>
      </c>
      <c r="BM1041" s="501" t="e">
        <f t="shared" si="106"/>
        <v>#DIV/0!</v>
      </c>
      <c r="BP1041" s="501" t="e">
        <f t="shared" si="107"/>
        <v>#DIV/0!</v>
      </c>
    </row>
    <row r="1042" spans="31:68" ht="15" customHeight="1" x14ac:dyDescent="0.25">
      <c r="AE1042" s="501" t="e">
        <f t="shared" si="102"/>
        <v>#DIV/0!</v>
      </c>
      <c r="AH1042" s="501" t="e">
        <f t="shared" si="103"/>
        <v>#DIV/0!</v>
      </c>
      <c r="AV1042" s="501" t="e">
        <f t="shared" si="104"/>
        <v>#DIV/0!</v>
      </c>
      <c r="AY1042" s="501" t="e">
        <f t="shared" si="105"/>
        <v>#DIV/0!</v>
      </c>
      <c r="BM1042" s="501" t="e">
        <f t="shared" si="106"/>
        <v>#DIV/0!</v>
      </c>
      <c r="BP1042" s="501" t="e">
        <f t="shared" si="107"/>
        <v>#DIV/0!</v>
      </c>
    </row>
    <row r="1043" spans="31:68" ht="15" customHeight="1" x14ac:dyDescent="0.25">
      <c r="AE1043" s="501" t="e">
        <f t="shared" si="102"/>
        <v>#DIV/0!</v>
      </c>
      <c r="AH1043" s="501" t="e">
        <f t="shared" si="103"/>
        <v>#DIV/0!</v>
      </c>
      <c r="AV1043" s="501" t="e">
        <f t="shared" si="104"/>
        <v>#DIV/0!</v>
      </c>
      <c r="AY1043" s="501" t="e">
        <f t="shared" si="105"/>
        <v>#DIV/0!</v>
      </c>
      <c r="BM1043" s="501" t="e">
        <f t="shared" si="106"/>
        <v>#DIV/0!</v>
      </c>
      <c r="BP1043" s="501" t="e">
        <f t="shared" si="107"/>
        <v>#DIV/0!</v>
      </c>
    </row>
    <row r="1044" spans="31:68" ht="15" customHeight="1" x14ac:dyDescent="0.25">
      <c r="AE1044" s="501" t="e">
        <f t="shared" si="102"/>
        <v>#DIV/0!</v>
      </c>
      <c r="AH1044" s="501" t="e">
        <f t="shared" si="103"/>
        <v>#DIV/0!</v>
      </c>
      <c r="AV1044" s="501" t="e">
        <f t="shared" si="104"/>
        <v>#DIV/0!</v>
      </c>
      <c r="AY1044" s="501" t="e">
        <f t="shared" si="105"/>
        <v>#DIV/0!</v>
      </c>
      <c r="BM1044" s="501" t="e">
        <f t="shared" si="106"/>
        <v>#DIV/0!</v>
      </c>
      <c r="BP1044" s="501" t="e">
        <f t="shared" si="107"/>
        <v>#DIV/0!</v>
      </c>
    </row>
    <row r="1045" spans="31:68" ht="15" customHeight="1" x14ac:dyDescent="0.25">
      <c r="AE1045" s="501" t="e">
        <f t="shared" si="102"/>
        <v>#DIV/0!</v>
      </c>
      <c r="AH1045" s="501" t="e">
        <f t="shared" si="103"/>
        <v>#DIV/0!</v>
      </c>
      <c r="AV1045" s="501" t="e">
        <f t="shared" si="104"/>
        <v>#DIV/0!</v>
      </c>
      <c r="AY1045" s="501" t="e">
        <f t="shared" si="105"/>
        <v>#DIV/0!</v>
      </c>
      <c r="BM1045" s="501" t="e">
        <f t="shared" si="106"/>
        <v>#DIV/0!</v>
      </c>
      <c r="BP1045" s="501" t="e">
        <f t="shared" si="107"/>
        <v>#DIV/0!</v>
      </c>
    </row>
    <row r="1046" spans="31:68" ht="15" customHeight="1" x14ac:dyDescent="0.25">
      <c r="AE1046" s="501" t="e">
        <f t="shared" si="102"/>
        <v>#DIV/0!</v>
      </c>
      <c r="AH1046" s="501" t="e">
        <f t="shared" si="103"/>
        <v>#DIV/0!</v>
      </c>
      <c r="AV1046" s="501" t="e">
        <f t="shared" si="104"/>
        <v>#DIV/0!</v>
      </c>
      <c r="AY1046" s="501" t="e">
        <f t="shared" si="105"/>
        <v>#DIV/0!</v>
      </c>
      <c r="BM1046" s="501" t="e">
        <f t="shared" si="106"/>
        <v>#DIV/0!</v>
      </c>
      <c r="BP1046" s="501" t="e">
        <f t="shared" si="107"/>
        <v>#DIV/0!</v>
      </c>
    </row>
    <row r="1047" spans="31:68" ht="15" customHeight="1" x14ac:dyDescent="0.25">
      <c r="AE1047" s="501" t="e">
        <f t="shared" si="102"/>
        <v>#DIV/0!</v>
      </c>
      <c r="AH1047" s="501" t="e">
        <f t="shared" si="103"/>
        <v>#DIV/0!</v>
      </c>
      <c r="AV1047" s="501" t="e">
        <f t="shared" si="104"/>
        <v>#DIV/0!</v>
      </c>
      <c r="AY1047" s="501" t="e">
        <f t="shared" si="105"/>
        <v>#DIV/0!</v>
      </c>
      <c r="BM1047" s="501" t="e">
        <f t="shared" si="106"/>
        <v>#DIV/0!</v>
      </c>
      <c r="BP1047" s="501" t="e">
        <f t="shared" si="107"/>
        <v>#DIV/0!</v>
      </c>
    </row>
    <row r="1048" spans="31:68" ht="15" customHeight="1" x14ac:dyDescent="0.25">
      <c r="AE1048" s="501" t="e">
        <f t="shared" si="102"/>
        <v>#DIV/0!</v>
      </c>
      <c r="AH1048" s="501" t="e">
        <f t="shared" si="103"/>
        <v>#DIV/0!</v>
      </c>
      <c r="AV1048" s="501" t="e">
        <f t="shared" si="104"/>
        <v>#DIV/0!</v>
      </c>
      <c r="AY1048" s="501" t="e">
        <f t="shared" si="105"/>
        <v>#DIV/0!</v>
      </c>
      <c r="BM1048" s="501" t="e">
        <f t="shared" si="106"/>
        <v>#DIV/0!</v>
      </c>
      <c r="BP1048" s="501" t="e">
        <f t="shared" si="107"/>
        <v>#DIV/0!</v>
      </c>
    </row>
    <row r="1049" spans="31:68" ht="15" customHeight="1" x14ac:dyDescent="0.25">
      <c r="AE1049" s="501" t="e">
        <f t="shared" si="102"/>
        <v>#DIV/0!</v>
      </c>
      <c r="AH1049" s="501" t="e">
        <f t="shared" si="103"/>
        <v>#DIV/0!</v>
      </c>
      <c r="AV1049" s="501" t="e">
        <f t="shared" si="104"/>
        <v>#DIV/0!</v>
      </c>
      <c r="AY1049" s="501" t="e">
        <f t="shared" si="105"/>
        <v>#DIV/0!</v>
      </c>
      <c r="BM1049" s="501" t="e">
        <f t="shared" si="106"/>
        <v>#DIV/0!</v>
      </c>
      <c r="BP1049" s="501" t="e">
        <f t="shared" si="107"/>
        <v>#DIV/0!</v>
      </c>
    </row>
    <row r="1050" spans="31:68" ht="15" customHeight="1" x14ac:dyDescent="0.25">
      <c r="AE1050" s="501" t="e">
        <f t="shared" si="102"/>
        <v>#DIV/0!</v>
      </c>
      <c r="AH1050" s="501" t="e">
        <f t="shared" si="103"/>
        <v>#DIV/0!</v>
      </c>
      <c r="AV1050" s="501" t="e">
        <f t="shared" si="104"/>
        <v>#DIV/0!</v>
      </c>
      <c r="AY1050" s="501" t="e">
        <f t="shared" si="105"/>
        <v>#DIV/0!</v>
      </c>
      <c r="BM1050" s="501" t="e">
        <f t="shared" si="106"/>
        <v>#DIV/0!</v>
      </c>
      <c r="BP1050" s="501" t="e">
        <f t="shared" si="107"/>
        <v>#DIV/0!</v>
      </c>
    </row>
    <row r="1051" spans="31:68" ht="15" customHeight="1" x14ac:dyDescent="0.25">
      <c r="AE1051" s="501" t="e">
        <f t="shared" si="102"/>
        <v>#DIV/0!</v>
      </c>
      <c r="AH1051" s="501" t="e">
        <f t="shared" si="103"/>
        <v>#DIV/0!</v>
      </c>
      <c r="AV1051" s="501" t="e">
        <f t="shared" si="104"/>
        <v>#DIV/0!</v>
      </c>
      <c r="AY1051" s="501" t="e">
        <f t="shared" si="105"/>
        <v>#DIV/0!</v>
      </c>
      <c r="BM1051" s="501" t="e">
        <f t="shared" si="106"/>
        <v>#DIV/0!</v>
      </c>
      <c r="BP1051" s="501" t="e">
        <f t="shared" si="107"/>
        <v>#DIV/0!</v>
      </c>
    </row>
    <row r="1052" spans="31:68" ht="15" customHeight="1" x14ac:dyDescent="0.25">
      <c r="AE1052" s="501" t="e">
        <f t="shared" si="102"/>
        <v>#DIV/0!</v>
      </c>
      <c r="AH1052" s="501" t="e">
        <f t="shared" si="103"/>
        <v>#DIV/0!</v>
      </c>
      <c r="AV1052" s="501" t="e">
        <f t="shared" si="104"/>
        <v>#DIV/0!</v>
      </c>
      <c r="AY1052" s="501" t="e">
        <f t="shared" si="105"/>
        <v>#DIV/0!</v>
      </c>
      <c r="BM1052" s="501" t="e">
        <f t="shared" si="106"/>
        <v>#DIV/0!</v>
      </c>
      <c r="BP1052" s="501" t="e">
        <f t="shared" si="107"/>
        <v>#DIV/0!</v>
      </c>
    </row>
    <row r="1053" spans="31:68" ht="15" customHeight="1" x14ac:dyDescent="0.25">
      <c r="AE1053" s="501" t="e">
        <f t="shared" si="102"/>
        <v>#DIV/0!</v>
      </c>
      <c r="AH1053" s="501" t="e">
        <f t="shared" si="103"/>
        <v>#DIV/0!</v>
      </c>
      <c r="AV1053" s="501" t="e">
        <f t="shared" si="104"/>
        <v>#DIV/0!</v>
      </c>
      <c r="AY1053" s="501" t="e">
        <f t="shared" si="105"/>
        <v>#DIV/0!</v>
      </c>
      <c r="BM1053" s="501" t="e">
        <f t="shared" si="106"/>
        <v>#DIV/0!</v>
      </c>
      <c r="BP1053" s="501" t="e">
        <f t="shared" si="107"/>
        <v>#DIV/0!</v>
      </c>
    </row>
    <row r="1054" spans="31:68" ht="15" customHeight="1" x14ac:dyDescent="0.25">
      <c r="AE1054" s="501" t="e">
        <f t="shared" si="102"/>
        <v>#DIV/0!</v>
      </c>
      <c r="AH1054" s="501" t="e">
        <f t="shared" si="103"/>
        <v>#DIV/0!</v>
      </c>
      <c r="AV1054" s="501" t="e">
        <f t="shared" si="104"/>
        <v>#DIV/0!</v>
      </c>
      <c r="AY1054" s="501" t="e">
        <f t="shared" si="105"/>
        <v>#DIV/0!</v>
      </c>
      <c r="BM1054" s="501" t="e">
        <f t="shared" si="106"/>
        <v>#DIV/0!</v>
      </c>
      <c r="BP1054" s="501" t="e">
        <f t="shared" si="107"/>
        <v>#DIV/0!</v>
      </c>
    </row>
    <row r="1055" spans="31:68" ht="15" customHeight="1" x14ac:dyDescent="0.25">
      <c r="AE1055" s="501" t="e">
        <f t="shared" si="102"/>
        <v>#DIV/0!</v>
      </c>
      <c r="AH1055" s="501" t="e">
        <f t="shared" si="103"/>
        <v>#DIV/0!</v>
      </c>
      <c r="AV1055" s="501" t="e">
        <f t="shared" si="104"/>
        <v>#DIV/0!</v>
      </c>
      <c r="AY1055" s="501" t="e">
        <f t="shared" si="105"/>
        <v>#DIV/0!</v>
      </c>
      <c r="BM1055" s="501" t="e">
        <f t="shared" si="106"/>
        <v>#DIV/0!</v>
      </c>
      <c r="BP1055" s="501" t="e">
        <f t="shared" si="107"/>
        <v>#DIV/0!</v>
      </c>
    </row>
    <row r="1056" spans="31:68" ht="15" customHeight="1" x14ac:dyDescent="0.25">
      <c r="AE1056" s="501" t="e">
        <f t="shared" si="102"/>
        <v>#DIV/0!</v>
      </c>
      <c r="AH1056" s="501" t="e">
        <f t="shared" si="103"/>
        <v>#DIV/0!</v>
      </c>
      <c r="AV1056" s="501" t="e">
        <f t="shared" si="104"/>
        <v>#DIV/0!</v>
      </c>
      <c r="AY1056" s="501" t="e">
        <f t="shared" si="105"/>
        <v>#DIV/0!</v>
      </c>
      <c r="BM1056" s="501" t="e">
        <f t="shared" si="106"/>
        <v>#DIV/0!</v>
      </c>
      <c r="BP1056" s="501" t="e">
        <f t="shared" si="107"/>
        <v>#DIV/0!</v>
      </c>
    </row>
    <row r="1057" spans="31:68" ht="15" customHeight="1" x14ac:dyDescent="0.25">
      <c r="AE1057" s="501" t="e">
        <f t="shared" si="102"/>
        <v>#DIV/0!</v>
      </c>
      <c r="AH1057" s="501" t="e">
        <f t="shared" si="103"/>
        <v>#DIV/0!</v>
      </c>
      <c r="AV1057" s="501" t="e">
        <f t="shared" si="104"/>
        <v>#DIV/0!</v>
      </c>
      <c r="AY1057" s="501" t="e">
        <f t="shared" si="105"/>
        <v>#DIV/0!</v>
      </c>
      <c r="BM1057" s="501" t="e">
        <f t="shared" si="106"/>
        <v>#DIV/0!</v>
      </c>
      <c r="BP1057" s="501" t="e">
        <f t="shared" si="107"/>
        <v>#DIV/0!</v>
      </c>
    </row>
    <row r="1058" spans="31:68" ht="15" customHeight="1" x14ac:dyDescent="0.25">
      <c r="AE1058" s="501" t="e">
        <f t="shared" si="102"/>
        <v>#DIV/0!</v>
      </c>
      <c r="AH1058" s="501" t="e">
        <f t="shared" si="103"/>
        <v>#DIV/0!</v>
      </c>
      <c r="AV1058" s="501" t="e">
        <f t="shared" si="104"/>
        <v>#DIV/0!</v>
      </c>
      <c r="AY1058" s="501" t="e">
        <f t="shared" si="105"/>
        <v>#DIV/0!</v>
      </c>
      <c r="BM1058" s="501" t="e">
        <f t="shared" si="106"/>
        <v>#DIV/0!</v>
      </c>
      <c r="BP1058" s="501" t="e">
        <f t="shared" si="107"/>
        <v>#DIV/0!</v>
      </c>
    </row>
    <row r="1059" spans="31:68" ht="15" customHeight="1" x14ac:dyDescent="0.25">
      <c r="AE1059" s="501" t="e">
        <f t="shared" si="102"/>
        <v>#DIV/0!</v>
      </c>
      <c r="AH1059" s="501" t="e">
        <f t="shared" si="103"/>
        <v>#DIV/0!</v>
      </c>
      <c r="AV1059" s="501" t="e">
        <f t="shared" si="104"/>
        <v>#DIV/0!</v>
      </c>
      <c r="AY1059" s="501" t="e">
        <f t="shared" si="105"/>
        <v>#DIV/0!</v>
      </c>
      <c r="BM1059" s="501" t="e">
        <f t="shared" si="106"/>
        <v>#DIV/0!</v>
      </c>
      <c r="BP1059" s="501" t="e">
        <f t="shared" si="107"/>
        <v>#DIV/0!</v>
      </c>
    </row>
    <row r="1060" spans="31:68" ht="15" customHeight="1" x14ac:dyDescent="0.25">
      <c r="AE1060" s="501" t="e">
        <f t="shared" si="102"/>
        <v>#DIV/0!</v>
      </c>
      <c r="AH1060" s="501" t="e">
        <f t="shared" si="103"/>
        <v>#DIV/0!</v>
      </c>
      <c r="AV1060" s="501" t="e">
        <f t="shared" si="104"/>
        <v>#DIV/0!</v>
      </c>
      <c r="AY1060" s="501" t="e">
        <f t="shared" si="105"/>
        <v>#DIV/0!</v>
      </c>
      <c r="BM1060" s="501" t="e">
        <f t="shared" si="106"/>
        <v>#DIV/0!</v>
      </c>
      <c r="BP1060" s="501" t="e">
        <f t="shared" si="107"/>
        <v>#DIV/0!</v>
      </c>
    </row>
    <row r="1061" spans="31:68" ht="15" customHeight="1" x14ac:dyDescent="0.25">
      <c r="AE1061" s="501" t="e">
        <f t="shared" si="102"/>
        <v>#DIV/0!</v>
      </c>
      <c r="AH1061" s="501" t="e">
        <f t="shared" si="103"/>
        <v>#DIV/0!</v>
      </c>
      <c r="AV1061" s="501" t="e">
        <f t="shared" si="104"/>
        <v>#DIV/0!</v>
      </c>
      <c r="AY1061" s="501" t="e">
        <f t="shared" si="105"/>
        <v>#DIV/0!</v>
      </c>
      <c r="BM1061" s="501" t="e">
        <f t="shared" si="106"/>
        <v>#DIV/0!</v>
      </c>
      <c r="BP1061" s="501" t="e">
        <f t="shared" si="107"/>
        <v>#DIV/0!</v>
      </c>
    </row>
    <row r="1062" spans="31:68" ht="15" customHeight="1" x14ac:dyDescent="0.25">
      <c r="AE1062" s="501" t="e">
        <f t="shared" si="102"/>
        <v>#DIV/0!</v>
      </c>
      <c r="AH1062" s="501" t="e">
        <f t="shared" si="103"/>
        <v>#DIV/0!</v>
      </c>
      <c r="AV1062" s="501" t="e">
        <f t="shared" si="104"/>
        <v>#DIV/0!</v>
      </c>
      <c r="AY1062" s="501" t="e">
        <f t="shared" si="105"/>
        <v>#DIV/0!</v>
      </c>
      <c r="BM1062" s="501" t="e">
        <f t="shared" si="106"/>
        <v>#DIV/0!</v>
      </c>
      <c r="BP1062" s="501" t="e">
        <f t="shared" si="107"/>
        <v>#DIV/0!</v>
      </c>
    </row>
    <row r="1063" spans="31:68" ht="15" customHeight="1" x14ac:dyDescent="0.25">
      <c r="AE1063" s="501" t="e">
        <f t="shared" si="102"/>
        <v>#DIV/0!</v>
      </c>
      <c r="AH1063" s="501" t="e">
        <f t="shared" si="103"/>
        <v>#DIV/0!</v>
      </c>
      <c r="AV1063" s="501" t="e">
        <f t="shared" si="104"/>
        <v>#DIV/0!</v>
      </c>
      <c r="AY1063" s="501" t="e">
        <f t="shared" si="105"/>
        <v>#DIV/0!</v>
      </c>
      <c r="BM1063" s="501" t="e">
        <f t="shared" si="106"/>
        <v>#DIV/0!</v>
      </c>
      <c r="BP1063" s="501" t="e">
        <f t="shared" si="107"/>
        <v>#DIV/0!</v>
      </c>
    </row>
    <row r="1064" spans="31:68" ht="15" customHeight="1" x14ac:dyDescent="0.25">
      <c r="AE1064" s="501" t="e">
        <f t="shared" si="102"/>
        <v>#DIV/0!</v>
      </c>
      <c r="AH1064" s="501" t="e">
        <f t="shared" si="103"/>
        <v>#DIV/0!</v>
      </c>
      <c r="AV1064" s="501" t="e">
        <f t="shared" si="104"/>
        <v>#DIV/0!</v>
      </c>
      <c r="AY1064" s="501" t="e">
        <f t="shared" si="105"/>
        <v>#DIV/0!</v>
      </c>
      <c r="BM1064" s="501" t="e">
        <f t="shared" si="106"/>
        <v>#DIV/0!</v>
      </c>
      <c r="BP1064" s="501" t="e">
        <f t="shared" si="107"/>
        <v>#DIV/0!</v>
      </c>
    </row>
    <row r="1065" spans="31:68" ht="15" customHeight="1" x14ac:dyDescent="0.25">
      <c r="AE1065" s="501" t="e">
        <f t="shared" si="102"/>
        <v>#DIV/0!</v>
      </c>
      <c r="AH1065" s="501" t="e">
        <f t="shared" si="103"/>
        <v>#DIV/0!</v>
      </c>
      <c r="AV1065" s="501" t="e">
        <f t="shared" si="104"/>
        <v>#DIV/0!</v>
      </c>
      <c r="AY1065" s="501" t="e">
        <f t="shared" si="105"/>
        <v>#DIV/0!</v>
      </c>
      <c r="BM1065" s="501" t="e">
        <f t="shared" si="106"/>
        <v>#DIV/0!</v>
      </c>
      <c r="BP1065" s="501" t="e">
        <f t="shared" si="107"/>
        <v>#DIV/0!</v>
      </c>
    </row>
    <row r="1066" spans="31:68" ht="15" customHeight="1" x14ac:dyDescent="0.25">
      <c r="AE1066" s="501" t="e">
        <f t="shared" si="102"/>
        <v>#DIV/0!</v>
      </c>
      <c r="AH1066" s="501" t="e">
        <f t="shared" si="103"/>
        <v>#DIV/0!</v>
      </c>
      <c r="AV1066" s="501" t="e">
        <f t="shared" si="104"/>
        <v>#DIV/0!</v>
      </c>
      <c r="AY1066" s="501" t="e">
        <f t="shared" si="105"/>
        <v>#DIV/0!</v>
      </c>
      <c r="BM1066" s="501" t="e">
        <f t="shared" si="106"/>
        <v>#DIV/0!</v>
      </c>
      <c r="BP1066" s="501" t="e">
        <f t="shared" si="107"/>
        <v>#DIV/0!</v>
      </c>
    </row>
    <row r="1067" spans="31:68" ht="15" customHeight="1" x14ac:dyDescent="0.25">
      <c r="AE1067" s="501" t="e">
        <f t="shared" si="102"/>
        <v>#DIV/0!</v>
      </c>
      <c r="AH1067" s="501" t="e">
        <f t="shared" si="103"/>
        <v>#DIV/0!</v>
      </c>
      <c r="AV1067" s="501" t="e">
        <f t="shared" si="104"/>
        <v>#DIV/0!</v>
      </c>
      <c r="AY1067" s="501" t="e">
        <f t="shared" si="105"/>
        <v>#DIV/0!</v>
      </c>
      <c r="BM1067" s="501" t="e">
        <f t="shared" si="106"/>
        <v>#DIV/0!</v>
      </c>
      <c r="BP1067" s="501" t="e">
        <f t="shared" si="107"/>
        <v>#DIV/0!</v>
      </c>
    </row>
    <row r="1068" spans="31:68" ht="15" customHeight="1" x14ac:dyDescent="0.25">
      <c r="AE1068" s="501" t="e">
        <f t="shared" si="102"/>
        <v>#DIV/0!</v>
      </c>
      <c r="AH1068" s="501" t="e">
        <f t="shared" si="103"/>
        <v>#DIV/0!</v>
      </c>
      <c r="AV1068" s="501" t="e">
        <f t="shared" si="104"/>
        <v>#DIV/0!</v>
      </c>
      <c r="AY1068" s="501" t="e">
        <f t="shared" si="105"/>
        <v>#DIV/0!</v>
      </c>
      <c r="BM1068" s="501" t="e">
        <f t="shared" si="106"/>
        <v>#DIV/0!</v>
      </c>
      <c r="BP1068" s="501" t="e">
        <f t="shared" si="107"/>
        <v>#DIV/0!</v>
      </c>
    </row>
    <row r="1069" spans="31:68" ht="15" customHeight="1" x14ac:dyDescent="0.25">
      <c r="AE1069" s="501" t="e">
        <f t="shared" si="102"/>
        <v>#DIV/0!</v>
      </c>
      <c r="AH1069" s="501" t="e">
        <f t="shared" si="103"/>
        <v>#DIV/0!</v>
      </c>
      <c r="AV1069" s="501" t="e">
        <f t="shared" si="104"/>
        <v>#DIV/0!</v>
      </c>
      <c r="AY1069" s="501" t="e">
        <f t="shared" si="105"/>
        <v>#DIV/0!</v>
      </c>
      <c r="BM1069" s="501" t="e">
        <f t="shared" si="106"/>
        <v>#DIV/0!</v>
      </c>
      <c r="BP1069" s="501" t="e">
        <f t="shared" si="107"/>
        <v>#DIV/0!</v>
      </c>
    </row>
    <row r="1070" spans="31:68" ht="15" customHeight="1" x14ac:dyDescent="0.25">
      <c r="AE1070" s="501" t="e">
        <f t="shared" si="102"/>
        <v>#DIV/0!</v>
      </c>
      <c r="AH1070" s="501" t="e">
        <f t="shared" si="103"/>
        <v>#DIV/0!</v>
      </c>
      <c r="AV1070" s="501" t="e">
        <f t="shared" si="104"/>
        <v>#DIV/0!</v>
      </c>
      <c r="AY1070" s="501" t="e">
        <f t="shared" si="105"/>
        <v>#DIV/0!</v>
      </c>
      <c r="BM1070" s="501" t="e">
        <f t="shared" si="106"/>
        <v>#DIV/0!</v>
      </c>
      <c r="BP1070" s="501" t="e">
        <f t="shared" si="107"/>
        <v>#DIV/0!</v>
      </c>
    </row>
    <row r="1071" spans="31:68" ht="15" customHeight="1" x14ac:dyDescent="0.25">
      <c r="AE1071" s="501" t="e">
        <f t="shared" si="102"/>
        <v>#DIV/0!</v>
      </c>
      <c r="AH1071" s="501" t="e">
        <f t="shared" si="103"/>
        <v>#DIV/0!</v>
      </c>
      <c r="AV1071" s="501" t="e">
        <f t="shared" si="104"/>
        <v>#DIV/0!</v>
      </c>
      <c r="AY1071" s="501" t="e">
        <f t="shared" si="105"/>
        <v>#DIV/0!</v>
      </c>
      <c r="BM1071" s="501" t="e">
        <f t="shared" si="106"/>
        <v>#DIV/0!</v>
      </c>
      <c r="BP1071" s="501" t="e">
        <f t="shared" si="107"/>
        <v>#DIV/0!</v>
      </c>
    </row>
    <row r="1072" spans="31:68" ht="15" customHeight="1" x14ac:dyDescent="0.25">
      <c r="AE1072" s="501" t="e">
        <f t="shared" si="102"/>
        <v>#DIV/0!</v>
      </c>
      <c r="AH1072" s="501" t="e">
        <f t="shared" si="103"/>
        <v>#DIV/0!</v>
      </c>
      <c r="AV1072" s="501" t="e">
        <f t="shared" si="104"/>
        <v>#DIV/0!</v>
      </c>
      <c r="AY1072" s="501" t="e">
        <f t="shared" si="105"/>
        <v>#DIV/0!</v>
      </c>
      <c r="BM1072" s="501" t="e">
        <f t="shared" si="106"/>
        <v>#DIV/0!</v>
      </c>
      <c r="BP1072" s="501" t="e">
        <f t="shared" si="107"/>
        <v>#DIV/0!</v>
      </c>
    </row>
    <row r="1073" spans="31:68" ht="15" customHeight="1" x14ac:dyDescent="0.25">
      <c r="AE1073" s="501" t="e">
        <f t="shared" si="102"/>
        <v>#DIV/0!</v>
      </c>
      <c r="AH1073" s="501" t="e">
        <f t="shared" si="103"/>
        <v>#DIV/0!</v>
      </c>
      <c r="AV1073" s="501" t="e">
        <f t="shared" si="104"/>
        <v>#DIV/0!</v>
      </c>
      <c r="AY1073" s="501" t="e">
        <f t="shared" si="105"/>
        <v>#DIV/0!</v>
      </c>
      <c r="BM1073" s="501" t="e">
        <f t="shared" si="106"/>
        <v>#DIV/0!</v>
      </c>
      <c r="BP1073" s="501" t="e">
        <f t="shared" si="107"/>
        <v>#DIV/0!</v>
      </c>
    </row>
    <row r="1074" spans="31:68" ht="15" customHeight="1" x14ac:dyDescent="0.25">
      <c r="AE1074" s="501" t="e">
        <f t="shared" si="102"/>
        <v>#DIV/0!</v>
      </c>
      <c r="AH1074" s="501" t="e">
        <f t="shared" si="103"/>
        <v>#DIV/0!</v>
      </c>
      <c r="AV1074" s="501" t="e">
        <f t="shared" si="104"/>
        <v>#DIV/0!</v>
      </c>
      <c r="AY1074" s="501" t="e">
        <f t="shared" si="105"/>
        <v>#DIV/0!</v>
      </c>
      <c r="BM1074" s="501" t="e">
        <f t="shared" si="106"/>
        <v>#DIV/0!</v>
      </c>
      <c r="BP1074" s="501" t="e">
        <f t="shared" si="107"/>
        <v>#DIV/0!</v>
      </c>
    </row>
    <row r="1075" spans="31:68" ht="15" customHeight="1" x14ac:dyDescent="0.25">
      <c r="AE1075" s="501" t="e">
        <f t="shared" si="102"/>
        <v>#DIV/0!</v>
      </c>
      <c r="AH1075" s="501" t="e">
        <f t="shared" si="103"/>
        <v>#DIV/0!</v>
      </c>
      <c r="AV1075" s="501" t="e">
        <f t="shared" si="104"/>
        <v>#DIV/0!</v>
      </c>
      <c r="AY1075" s="501" t="e">
        <f t="shared" si="105"/>
        <v>#DIV/0!</v>
      </c>
      <c r="BM1075" s="501" t="e">
        <f t="shared" si="106"/>
        <v>#DIV/0!</v>
      </c>
      <c r="BP1075" s="501" t="e">
        <f t="shared" si="107"/>
        <v>#DIV/0!</v>
      </c>
    </row>
    <row r="1076" spans="31:68" ht="15" customHeight="1" x14ac:dyDescent="0.25">
      <c r="AE1076" s="501" t="e">
        <f t="shared" si="102"/>
        <v>#DIV/0!</v>
      </c>
      <c r="AH1076" s="501" t="e">
        <f t="shared" si="103"/>
        <v>#DIV/0!</v>
      </c>
      <c r="AV1076" s="501" t="e">
        <f t="shared" si="104"/>
        <v>#DIV/0!</v>
      </c>
      <c r="AY1076" s="501" t="e">
        <f t="shared" si="105"/>
        <v>#DIV/0!</v>
      </c>
      <c r="BM1076" s="501" t="e">
        <f t="shared" si="106"/>
        <v>#DIV/0!</v>
      </c>
      <c r="BP1076" s="501" t="e">
        <f t="shared" si="107"/>
        <v>#DIV/0!</v>
      </c>
    </row>
    <row r="1077" spans="31:68" ht="15" customHeight="1" x14ac:dyDescent="0.25">
      <c r="AE1077" s="501" t="e">
        <f t="shared" si="102"/>
        <v>#DIV/0!</v>
      </c>
      <c r="AH1077" s="501" t="e">
        <f t="shared" si="103"/>
        <v>#DIV/0!</v>
      </c>
      <c r="AV1077" s="501" t="e">
        <f t="shared" si="104"/>
        <v>#DIV/0!</v>
      </c>
      <c r="AY1077" s="501" t="e">
        <f t="shared" si="105"/>
        <v>#DIV/0!</v>
      </c>
      <c r="BM1077" s="501" t="e">
        <f t="shared" si="106"/>
        <v>#DIV/0!</v>
      </c>
      <c r="BP1077" s="501" t="e">
        <f t="shared" si="107"/>
        <v>#DIV/0!</v>
      </c>
    </row>
    <row r="1078" spans="31:68" ht="15" customHeight="1" x14ac:dyDescent="0.25">
      <c r="AE1078" s="501" t="e">
        <f t="shared" si="102"/>
        <v>#DIV/0!</v>
      </c>
      <c r="AH1078" s="501" t="e">
        <f t="shared" si="103"/>
        <v>#DIV/0!</v>
      </c>
      <c r="AV1078" s="501" t="e">
        <f t="shared" si="104"/>
        <v>#DIV/0!</v>
      </c>
      <c r="AY1078" s="501" t="e">
        <f t="shared" si="105"/>
        <v>#DIV/0!</v>
      </c>
      <c r="BM1078" s="501" t="e">
        <f t="shared" si="106"/>
        <v>#DIV/0!</v>
      </c>
      <c r="BP1078" s="501" t="e">
        <f t="shared" si="107"/>
        <v>#DIV/0!</v>
      </c>
    </row>
    <row r="1079" spans="31:68" ht="15" customHeight="1" x14ac:dyDescent="0.25">
      <c r="AE1079" s="501" t="e">
        <f t="shared" si="102"/>
        <v>#DIV/0!</v>
      </c>
      <c r="AH1079" s="501" t="e">
        <f t="shared" si="103"/>
        <v>#DIV/0!</v>
      </c>
      <c r="AV1079" s="501" t="e">
        <f t="shared" si="104"/>
        <v>#DIV/0!</v>
      </c>
      <c r="AY1079" s="501" t="e">
        <f t="shared" si="105"/>
        <v>#DIV/0!</v>
      </c>
      <c r="BM1079" s="501" t="e">
        <f t="shared" si="106"/>
        <v>#DIV/0!</v>
      </c>
      <c r="BP1079" s="501" t="e">
        <f t="shared" si="107"/>
        <v>#DIV/0!</v>
      </c>
    </row>
    <row r="1080" spans="31:68" ht="15" customHeight="1" x14ac:dyDescent="0.25">
      <c r="AE1080" s="501" t="e">
        <f t="shared" si="102"/>
        <v>#DIV/0!</v>
      </c>
      <c r="AH1080" s="501" t="e">
        <f t="shared" si="103"/>
        <v>#DIV/0!</v>
      </c>
      <c r="AV1080" s="501" t="e">
        <f t="shared" si="104"/>
        <v>#DIV/0!</v>
      </c>
      <c r="AY1080" s="501" t="e">
        <f t="shared" si="105"/>
        <v>#DIV/0!</v>
      </c>
      <c r="BM1080" s="501" t="e">
        <f t="shared" si="106"/>
        <v>#DIV/0!</v>
      </c>
      <c r="BP1080" s="501" t="e">
        <f t="shared" si="107"/>
        <v>#DIV/0!</v>
      </c>
    </row>
    <row r="1081" spans="31:68" ht="15" customHeight="1" x14ac:dyDescent="0.25">
      <c r="AE1081" s="501" t="e">
        <f t="shared" si="102"/>
        <v>#DIV/0!</v>
      </c>
      <c r="AH1081" s="501" t="e">
        <f t="shared" si="103"/>
        <v>#DIV/0!</v>
      </c>
      <c r="AV1081" s="501" t="e">
        <f t="shared" si="104"/>
        <v>#DIV/0!</v>
      </c>
      <c r="AY1081" s="501" t="e">
        <f t="shared" si="105"/>
        <v>#DIV/0!</v>
      </c>
      <c r="BM1081" s="501" t="e">
        <f t="shared" si="106"/>
        <v>#DIV/0!</v>
      </c>
      <c r="BP1081" s="501" t="e">
        <f t="shared" si="107"/>
        <v>#DIV/0!</v>
      </c>
    </row>
    <row r="1082" spans="31:68" ht="15" customHeight="1" x14ac:dyDescent="0.25">
      <c r="AE1082" s="501" t="e">
        <f t="shared" si="102"/>
        <v>#DIV/0!</v>
      </c>
      <c r="AH1082" s="501" t="e">
        <f t="shared" si="103"/>
        <v>#DIV/0!</v>
      </c>
      <c r="AV1082" s="501" t="e">
        <f t="shared" si="104"/>
        <v>#DIV/0!</v>
      </c>
      <c r="AY1082" s="501" t="e">
        <f t="shared" si="105"/>
        <v>#DIV/0!</v>
      </c>
      <c r="BM1082" s="501" t="e">
        <f t="shared" si="106"/>
        <v>#DIV/0!</v>
      </c>
      <c r="BP1082" s="501" t="e">
        <f t="shared" si="107"/>
        <v>#DIV/0!</v>
      </c>
    </row>
    <row r="1083" spans="31:68" ht="15" customHeight="1" x14ac:dyDescent="0.25">
      <c r="AE1083" s="501" t="e">
        <f t="shared" si="102"/>
        <v>#DIV/0!</v>
      </c>
      <c r="AH1083" s="501" t="e">
        <f t="shared" si="103"/>
        <v>#DIV/0!</v>
      </c>
      <c r="AV1083" s="501" t="e">
        <f t="shared" si="104"/>
        <v>#DIV/0!</v>
      </c>
      <c r="AY1083" s="501" t="e">
        <f t="shared" si="105"/>
        <v>#DIV/0!</v>
      </c>
      <c r="BM1083" s="501" t="e">
        <f t="shared" si="106"/>
        <v>#DIV/0!</v>
      </c>
      <c r="BP1083" s="501" t="e">
        <f t="shared" si="107"/>
        <v>#DIV/0!</v>
      </c>
    </row>
    <row r="1084" spans="31:68" ht="15" customHeight="1" x14ac:dyDescent="0.25">
      <c r="AE1084" s="501" t="e">
        <f t="shared" si="102"/>
        <v>#DIV/0!</v>
      </c>
      <c r="AH1084" s="501" t="e">
        <f t="shared" si="103"/>
        <v>#DIV/0!</v>
      </c>
      <c r="AV1084" s="501" t="e">
        <f t="shared" si="104"/>
        <v>#DIV/0!</v>
      </c>
      <c r="AY1084" s="501" t="e">
        <f t="shared" si="105"/>
        <v>#DIV/0!</v>
      </c>
      <c r="BM1084" s="501" t="e">
        <f t="shared" si="106"/>
        <v>#DIV/0!</v>
      </c>
      <c r="BP1084" s="501" t="e">
        <f t="shared" si="107"/>
        <v>#DIV/0!</v>
      </c>
    </row>
    <row r="1085" spans="31:68" ht="15" customHeight="1" x14ac:dyDescent="0.25">
      <c r="AE1085" s="501" t="e">
        <f t="shared" si="102"/>
        <v>#DIV/0!</v>
      </c>
      <c r="AH1085" s="501" t="e">
        <f t="shared" si="103"/>
        <v>#DIV/0!</v>
      </c>
      <c r="AV1085" s="501" t="e">
        <f t="shared" si="104"/>
        <v>#DIV/0!</v>
      </c>
      <c r="AY1085" s="501" t="e">
        <f t="shared" si="105"/>
        <v>#DIV/0!</v>
      </c>
      <c r="BM1085" s="501" t="e">
        <f t="shared" si="106"/>
        <v>#DIV/0!</v>
      </c>
      <c r="BP1085" s="501" t="e">
        <f t="shared" si="107"/>
        <v>#DIV/0!</v>
      </c>
    </row>
    <row r="1086" spans="31:68" ht="15" customHeight="1" x14ac:dyDescent="0.25">
      <c r="AE1086" s="501" t="e">
        <f t="shared" si="102"/>
        <v>#DIV/0!</v>
      </c>
      <c r="AH1086" s="501" t="e">
        <f t="shared" si="103"/>
        <v>#DIV/0!</v>
      </c>
      <c r="AV1086" s="501" t="e">
        <f t="shared" si="104"/>
        <v>#DIV/0!</v>
      </c>
      <c r="AY1086" s="501" t="e">
        <f t="shared" si="105"/>
        <v>#DIV/0!</v>
      </c>
      <c r="BM1086" s="501" t="e">
        <f t="shared" si="106"/>
        <v>#DIV/0!</v>
      </c>
      <c r="BP1086" s="501" t="e">
        <f t="shared" si="107"/>
        <v>#DIV/0!</v>
      </c>
    </row>
    <row r="1087" spans="31:68" ht="15" customHeight="1" x14ac:dyDescent="0.25">
      <c r="AE1087" s="501" t="e">
        <f t="shared" si="102"/>
        <v>#DIV/0!</v>
      </c>
      <c r="AH1087" s="501" t="e">
        <f t="shared" si="103"/>
        <v>#DIV/0!</v>
      </c>
      <c r="AV1087" s="501" t="e">
        <f t="shared" si="104"/>
        <v>#DIV/0!</v>
      </c>
      <c r="AY1087" s="501" t="e">
        <f t="shared" si="105"/>
        <v>#DIV/0!</v>
      </c>
      <c r="BM1087" s="501" t="e">
        <f t="shared" si="106"/>
        <v>#DIV/0!</v>
      </c>
      <c r="BP1087" s="501" t="e">
        <f t="shared" si="107"/>
        <v>#DIV/0!</v>
      </c>
    </row>
    <row r="1088" spans="31:68" ht="15" customHeight="1" x14ac:dyDescent="0.25">
      <c r="AE1088" s="501" t="e">
        <f t="shared" si="102"/>
        <v>#DIV/0!</v>
      </c>
      <c r="AH1088" s="501" t="e">
        <f t="shared" si="103"/>
        <v>#DIV/0!</v>
      </c>
      <c r="AV1088" s="501" t="e">
        <f t="shared" si="104"/>
        <v>#DIV/0!</v>
      </c>
      <c r="AY1088" s="501" t="e">
        <f t="shared" si="105"/>
        <v>#DIV/0!</v>
      </c>
      <c r="BM1088" s="501" t="e">
        <f t="shared" si="106"/>
        <v>#DIV/0!</v>
      </c>
      <c r="BP1088" s="501" t="e">
        <f t="shared" si="107"/>
        <v>#DIV/0!</v>
      </c>
    </row>
    <row r="1089" spans="31:68" ht="15" customHeight="1" x14ac:dyDescent="0.25">
      <c r="AE1089" s="501" t="e">
        <f t="shared" si="102"/>
        <v>#DIV/0!</v>
      </c>
      <c r="AH1089" s="501" t="e">
        <f t="shared" si="103"/>
        <v>#DIV/0!</v>
      </c>
      <c r="AV1089" s="501" t="e">
        <f t="shared" si="104"/>
        <v>#DIV/0!</v>
      </c>
      <c r="AY1089" s="501" t="e">
        <f t="shared" si="105"/>
        <v>#DIV/0!</v>
      </c>
      <c r="BM1089" s="501" t="e">
        <f t="shared" si="106"/>
        <v>#DIV/0!</v>
      </c>
      <c r="BP1089" s="501" t="e">
        <f t="shared" si="107"/>
        <v>#DIV/0!</v>
      </c>
    </row>
    <row r="1090" spans="31:68" ht="15" customHeight="1" x14ac:dyDescent="0.25">
      <c r="AE1090" s="501" t="e">
        <f t="shared" si="102"/>
        <v>#DIV/0!</v>
      </c>
      <c r="AH1090" s="501" t="e">
        <f t="shared" si="103"/>
        <v>#DIV/0!</v>
      </c>
      <c r="AV1090" s="501" t="e">
        <f t="shared" si="104"/>
        <v>#DIV/0!</v>
      </c>
      <c r="AY1090" s="501" t="e">
        <f t="shared" si="105"/>
        <v>#DIV/0!</v>
      </c>
      <c r="BM1090" s="501" t="e">
        <f t="shared" si="106"/>
        <v>#DIV/0!</v>
      </c>
      <c r="BP1090" s="501" t="e">
        <f t="shared" si="107"/>
        <v>#DIV/0!</v>
      </c>
    </row>
    <row r="1091" spans="31:68" ht="15" customHeight="1" x14ac:dyDescent="0.25">
      <c r="AE1091" s="501" t="e">
        <f t="shared" si="102"/>
        <v>#DIV/0!</v>
      </c>
      <c r="AH1091" s="501" t="e">
        <f t="shared" si="103"/>
        <v>#DIV/0!</v>
      </c>
      <c r="AV1091" s="501" t="e">
        <f t="shared" si="104"/>
        <v>#DIV/0!</v>
      </c>
      <c r="AY1091" s="501" t="e">
        <f t="shared" si="105"/>
        <v>#DIV/0!</v>
      </c>
      <c r="BM1091" s="501" t="e">
        <f t="shared" si="106"/>
        <v>#DIV/0!</v>
      </c>
      <c r="BP1091" s="501" t="e">
        <f t="shared" si="107"/>
        <v>#DIV/0!</v>
      </c>
    </row>
    <row r="1092" spans="31:68" ht="15" customHeight="1" x14ac:dyDescent="0.25">
      <c r="AE1092" s="501" t="e">
        <f t="shared" si="102"/>
        <v>#DIV/0!</v>
      </c>
      <c r="AH1092" s="501" t="e">
        <f t="shared" si="103"/>
        <v>#DIV/0!</v>
      </c>
      <c r="AV1092" s="501" t="e">
        <f t="shared" si="104"/>
        <v>#DIV/0!</v>
      </c>
      <c r="AY1092" s="501" t="e">
        <f t="shared" si="105"/>
        <v>#DIV/0!</v>
      </c>
      <c r="BM1092" s="501" t="e">
        <f t="shared" si="106"/>
        <v>#DIV/0!</v>
      </c>
      <c r="BP1092" s="501" t="e">
        <f t="shared" si="107"/>
        <v>#DIV/0!</v>
      </c>
    </row>
    <row r="1093" spans="31:68" ht="15" customHeight="1" x14ac:dyDescent="0.25">
      <c r="AE1093" s="501" t="e">
        <f t="shared" si="102"/>
        <v>#DIV/0!</v>
      </c>
      <c r="AH1093" s="501" t="e">
        <f t="shared" si="103"/>
        <v>#DIV/0!</v>
      </c>
      <c r="AV1093" s="501" t="e">
        <f t="shared" si="104"/>
        <v>#DIV/0!</v>
      </c>
      <c r="AY1093" s="501" t="e">
        <f t="shared" si="105"/>
        <v>#DIV/0!</v>
      </c>
      <c r="BM1093" s="501" t="e">
        <f t="shared" si="106"/>
        <v>#DIV/0!</v>
      </c>
      <c r="BP1093" s="501" t="e">
        <f t="shared" si="107"/>
        <v>#DIV/0!</v>
      </c>
    </row>
    <row r="1094" spans="31:68" ht="15" customHeight="1" x14ac:dyDescent="0.25">
      <c r="AE1094" s="501" t="e">
        <f t="shared" si="102"/>
        <v>#DIV/0!</v>
      </c>
      <c r="AH1094" s="501" t="e">
        <f t="shared" si="103"/>
        <v>#DIV/0!</v>
      </c>
      <c r="AV1094" s="501" t="e">
        <f t="shared" si="104"/>
        <v>#DIV/0!</v>
      </c>
      <c r="AY1094" s="501" t="e">
        <f t="shared" si="105"/>
        <v>#DIV/0!</v>
      </c>
      <c r="BM1094" s="501" t="e">
        <f t="shared" si="106"/>
        <v>#DIV/0!</v>
      </c>
      <c r="BP1094" s="501" t="e">
        <f t="shared" si="107"/>
        <v>#DIV/0!</v>
      </c>
    </row>
    <row r="1095" spans="31:68" ht="15" customHeight="1" x14ac:dyDescent="0.25">
      <c r="AE1095" s="501" t="e">
        <f t="shared" si="102"/>
        <v>#DIV/0!</v>
      </c>
      <c r="AH1095" s="501" t="e">
        <f t="shared" si="103"/>
        <v>#DIV/0!</v>
      </c>
      <c r="AV1095" s="501" t="e">
        <f t="shared" si="104"/>
        <v>#DIV/0!</v>
      </c>
      <c r="AY1095" s="501" t="e">
        <f t="shared" si="105"/>
        <v>#DIV/0!</v>
      </c>
      <c r="BM1095" s="501" t="e">
        <f t="shared" si="106"/>
        <v>#DIV/0!</v>
      </c>
      <c r="BP1095" s="501" t="e">
        <f t="shared" si="107"/>
        <v>#DIV/0!</v>
      </c>
    </row>
    <row r="1096" spans="31:68" ht="15" customHeight="1" x14ac:dyDescent="0.25">
      <c r="AE1096" s="501" t="e">
        <f t="shared" si="102"/>
        <v>#DIV/0!</v>
      </c>
      <c r="AH1096" s="501" t="e">
        <f t="shared" si="103"/>
        <v>#DIV/0!</v>
      </c>
      <c r="AV1096" s="501" t="e">
        <f t="shared" si="104"/>
        <v>#DIV/0!</v>
      </c>
      <c r="AY1096" s="501" t="e">
        <f t="shared" si="105"/>
        <v>#DIV/0!</v>
      </c>
      <c r="BM1096" s="501" t="e">
        <f t="shared" si="106"/>
        <v>#DIV/0!</v>
      </c>
      <c r="BP1096" s="501" t="e">
        <f t="shared" si="107"/>
        <v>#DIV/0!</v>
      </c>
    </row>
    <row r="1097" spans="31:68" ht="15" customHeight="1" x14ac:dyDescent="0.25">
      <c r="AE1097" s="501" t="e">
        <f t="shared" si="102"/>
        <v>#DIV/0!</v>
      </c>
      <c r="AH1097" s="501" t="e">
        <f t="shared" si="103"/>
        <v>#DIV/0!</v>
      </c>
      <c r="AV1097" s="501" t="e">
        <f t="shared" si="104"/>
        <v>#DIV/0!</v>
      </c>
      <c r="AY1097" s="501" t="e">
        <f t="shared" si="105"/>
        <v>#DIV/0!</v>
      </c>
      <c r="BM1097" s="501" t="e">
        <f t="shared" si="106"/>
        <v>#DIV/0!</v>
      </c>
      <c r="BP1097" s="501" t="e">
        <f t="shared" si="107"/>
        <v>#DIV/0!</v>
      </c>
    </row>
    <row r="1098" spans="31:68" ht="15" customHeight="1" x14ac:dyDescent="0.25">
      <c r="AE1098" s="501" t="e">
        <f t="shared" si="102"/>
        <v>#DIV/0!</v>
      </c>
      <c r="AH1098" s="501" t="e">
        <f t="shared" si="103"/>
        <v>#DIV/0!</v>
      </c>
      <c r="AV1098" s="501" t="e">
        <f t="shared" si="104"/>
        <v>#DIV/0!</v>
      </c>
      <c r="AY1098" s="501" t="e">
        <f t="shared" si="105"/>
        <v>#DIV/0!</v>
      </c>
      <c r="BM1098" s="501" t="e">
        <f t="shared" si="106"/>
        <v>#DIV/0!</v>
      </c>
      <c r="BP1098" s="501" t="e">
        <f t="shared" si="107"/>
        <v>#DIV/0!</v>
      </c>
    </row>
    <row r="1099" spans="31:68" ht="15" customHeight="1" x14ac:dyDescent="0.25">
      <c r="AE1099" s="501" t="e">
        <f t="shared" si="102"/>
        <v>#DIV/0!</v>
      </c>
      <c r="AH1099" s="501" t="e">
        <f t="shared" si="103"/>
        <v>#DIV/0!</v>
      </c>
      <c r="AV1099" s="501" t="e">
        <f t="shared" si="104"/>
        <v>#DIV/0!</v>
      </c>
      <c r="AY1099" s="501" t="e">
        <f t="shared" si="105"/>
        <v>#DIV/0!</v>
      </c>
      <c r="BM1099" s="501" t="e">
        <f t="shared" si="106"/>
        <v>#DIV/0!</v>
      </c>
      <c r="BP1099" s="501" t="e">
        <f t="shared" si="107"/>
        <v>#DIV/0!</v>
      </c>
    </row>
    <row r="1100" spans="31:68" ht="15" customHeight="1" x14ac:dyDescent="0.25">
      <c r="AE1100" s="501" t="e">
        <f t="shared" si="102"/>
        <v>#DIV/0!</v>
      </c>
      <c r="AH1100" s="501" t="e">
        <f t="shared" si="103"/>
        <v>#DIV/0!</v>
      </c>
      <c r="AV1100" s="501" t="e">
        <f t="shared" si="104"/>
        <v>#DIV/0!</v>
      </c>
      <c r="AY1100" s="501" t="e">
        <f t="shared" si="105"/>
        <v>#DIV/0!</v>
      </c>
      <c r="BM1100" s="501" t="e">
        <f t="shared" si="106"/>
        <v>#DIV/0!</v>
      </c>
      <c r="BP1100" s="501" t="e">
        <f t="shared" si="107"/>
        <v>#DIV/0!</v>
      </c>
    </row>
    <row r="1101" spans="31:68" ht="15" customHeight="1" x14ac:dyDescent="0.25">
      <c r="AE1101" s="501" t="e">
        <f t="shared" si="102"/>
        <v>#DIV/0!</v>
      </c>
      <c r="AH1101" s="501" t="e">
        <f t="shared" si="103"/>
        <v>#DIV/0!</v>
      </c>
      <c r="AV1101" s="501" t="e">
        <f t="shared" si="104"/>
        <v>#DIV/0!</v>
      </c>
      <c r="AY1101" s="501" t="e">
        <f t="shared" si="105"/>
        <v>#DIV/0!</v>
      </c>
      <c r="BM1101" s="501" t="e">
        <f t="shared" si="106"/>
        <v>#DIV/0!</v>
      </c>
      <c r="BP1101" s="501" t="e">
        <f t="shared" si="107"/>
        <v>#DIV/0!</v>
      </c>
    </row>
    <row r="1102" spans="31:68" ht="15" customHeight="1" x14ac:dyDescent="0.25">
      <c r="AE1102" s="501" t="e">
        <f t="shared" si="102"/>
        <v>#DIV/0!</v>
      </c>
      <c r="AH1102" s="501" t="e">
        <f t="shared" si="103"/>
        <v>#DIV/0!</v>
      </c>
      <c r="AV1102" s="501" t="e">
        <f t="shared" si="104"/>
        <v>#DIV/0!</v>
      </c>
      <c r="AY1102" s="501" t="e">
        <f t="shared" si="105"/>
        <v>#DIV/0!</v>
      </c>
      <c r="BM1102" s="501" t="e">
        <f t="shared" si="106"/>
        <v>#DIV/0!</v>
      </c>
      <c r="BP1102" s="501" t="e">
        <f t="shared" si="107"/>
        <v>#DIV/0!</v>
      </c>
    </row>
    <row r="1103" spans="31:68" ht="15" customHeight="1" x14ac:dyDescent="0.25">
      <c r="AE1103" s="501" t="e">
        <f t="shared" ref="AE1103:AE1166" si="108">IF(AE$10*AC1103+AE$11&lt;(ROUNDUP(AD$10/100,0)*100+999),MAX(0,AE$10*AC1103+AE$11),NA())</f>
        <v>#DIV/0!</v>
      </c>
      <c r="AH1103" s="501" t="e">
        <f t="shared" ref="AH1103:AH1166" si="109">IF(AH$10*AF1103+AH$11&lt;(ROUNDUP(AG$10/100,0)*100+999),MAX(0,AH$10*AF1103+AH$11),NA())</f>
        <v>#DIV/0!</v>
      </c>
      <c r="AV1103" s="501" t="e">
        <f t="shared" ref="AV1103:AV1166" si="110">IF(AV$10*AT1103+AV$11&lt;(ROUNDUP(AU$10/100,0)*100+999),MAX(0,AV$10*AT1103+AV$11),NA())</f>
        <v>#DIV/0!</v>
      </c>
      <c r="AY1103" s="501" t="e">
        <f t="shared" ref="AY1103:AY1166" si="111">IF(AY$10*AW1103+AY$11&lt;(ROUNDUP(AX$10/100,0)*100+999),MAX(0,AY$10*AW1103+AY$11),NA())</f>
        <v>#DIV/0!</v>
      </c>
      <c r="BM1103" s="501" t="e">
        <f t="shared" ref="BM1103:BM1166" si="112">IF(BM$10*BK1103+BM$11&lt;(ROUNDUP(BL$10/100,0)*100+999),MAX(0,BM$10*BK1103+BM$11),NA())</f>
        <v>#DIV/0!</v>
      </c>
      <c r="BP1103" s="501" t="e">
        <f t="shared" ref="BP1103:BP1166" si="113">IF(BP$10*BN1103+BP$11&lt;(ROUNDUP(BO$10/100,0)*100+999),MAX(0,BP$10*BN1103+BP$11),NA())</f>
        <v>#DIV/0!</v>
      </c>
    </row>
    <row r="1104" spans="31:68" ht="15" customHeight="1" x14ac:dyDescent="0.25">
      <c r="AE1104" s="501" t="e">
        <f t="shared" si="108"/>
        <v>#DIV/0!</v>
      </c>
      <c r="AH1104" s="501" t="e">
        <f t="shared" si="109"/>
        <v>#DIV/0!</v>
      </c>
      <c r="AV1104" s="501" t="e">
        <f t="shared" si="110"/>
        <v>#DIV/0!</v>
      </c>
      <c r="AY1104" s="501" t="e">
        <f t="shared" si="111"/>
        <v>#DIV/0!</v>
      </c>
      <c r="BM1104" s="501" t="e">
        <f t="shared" si="112"/>
        <v>#DIV/0!</v>
      </c>
      <c r="BP1104" s="501" t="e">
        <f t="shared" si="113"/>
        <v>#DIV/0!</v>
      </c>
    </row>
    <row r="1105" spans="31:68" ht="15" customHeight="1" x14ac:dyDescent="0.25">
      <c r="AE1105" s="501" t="e">
        <f t="shared" si="108"/>
        <v>#DIV/0!</v>
      </c>
      <c r="AH1105" s="501" t="e">
        <f t="shared" si="109"/>
        <v>#DIV/0!</v>
      </c>
      <c r="AV1105" s="501" t="e">
        <f t="shared" si="110"/>
        <v>#DIV/0!</v>
      </c>
      <c r="AY1105" s="501" t="e">
        <f t="shared" si="111"/>
        <v>#DIV/0!</v>
      </c>
      <c r="BM1105" s="501" t="e">
        <f t="shared" si="112"/>
        <v>#DIV/0!</v>
      </c>
      <c r="BP1105" s="501" t="e">
        <f t="shared" si="113"/>
        <v>#DIV/0!</v>
      </c>
    </row>
    <row r="1106" spans="31:68" ht="15" customHeight="1" x14ac:dyDescent="0.25">
      <c r="AE1106" s="501" t="e">
        <f t="shared" si="108"/>
        <v>#DIV/0!</v>
      </c>
      <c r="AH1106" s="501" t="e">
        <f t="shared" si="109"/>
        <v>#DIV/0!</v>
      </c>
      <c r="AV1106" s="501" t="e">
        <f t="shared" si="110"/>
        <v>#DIV/0!</v>
      </c>
      <c r="AY1106" s="501" t="e">
        <f t="shared" si="111"/>
        <v>#DIV/0!</v>
      </c>
      <c r="BM1106" s="501" t="e">
        <f t="shared" si="112"/>
        <v>#DIV/0!</v>
      </c>
      <c r="BP1106" s="501" t="e">
        <f t="shared" si="113"/>
        <v>#DIV/0!</v>
      </c>
    </row>
    <row r="1107" spans="31:68" ht="15" customHeight="1" x14ac:dyDescent="0.25">
      <c r="AE1107" s="501" t="e">
        <f t="shared" si="108"/>
        <v>#DIV/0!</v>
      </c>
      <c r="AH1107" s="501" t="e">
        <f t="shared" si="109"/>
        <v>#DIV/0!</v>
      </c>
      <c r="AV1107" s="501" t="e">
        <f t="shared" si="110"/>
        <v>#DIV/0!</v>
      </c>
      <c r="AY1107" s="501" t="e">
        <f t="shared" si="111"/>
        <v>#DIV/0!</v>
      </c>
      <c r="BM1107" s="501" t="e">
        <f t="shared" si="112"/>
        <v>#DIV/0!</v>
      </c>
      <c r="BP1107" s="501" t="e">
        <f t="shared" si="113"/>
        <v>#DIV/0!</v>
      </c>
    </row>
    <row r="1108" spans="31:68" ht="15" customHeight="1" x14ac:dyDescent="0.25">
      <c r="AE1108" s="501" t="e">
        <f t="shared" si="108"/>
        <v>#DIV/0!</v>
      </c>
      <c r="AH1108" s="501" t="e">
        <f t="shared" si="109"/>
        <v>#DIV/0!</v>
      </c>
      <c r="AV1108" s="501" t="e">
        <f t="shared" si="110"/>
        <v>#DIV/0!</v>
      </c>
      <c r="AY1108" s="501" t="e">
        <f t="shared" si="111"/>
        <v>#DIV/0!</v>
      </c>
      <c r="BM1108" s="501" t="e">
        <f t="shared" si="112"/>
        <v>#DIV/0!</v>
      </c>
      <c r="BP1108" s="501" t="e">
        <f t="shared" si="113"/>
        <v>#DIV/0!</v>
      </c>
    </row>
    <row r="1109" spans="31:68" ht="15" customHeight="1" x14ac:dyDescent="0.25">
      <c r="AE1109" s="501" t="e">
        <f t="shared" si="108"/>
        <v>#DIV/0!</v>
      </c>
      <c r="AH1109" s="501" t="e">
        <f t="shared" si="109"/>
        <v>#DIV/0!</v>
      </c>
      <c r="AV1109" s="501" t="e">
        <f t="shared" si="110"/>
        <v>#DIV/0!</v>
      </c>
      <c r="AY1109" s="501" t="e">
        <f t="shared" si="111"/>
        <v>#DIV/0!</v>
      </c>
      <c r="BM1109" s="501" t="e">
        <f t="shared" si="112"/>
        <v>#DIV/0!</v>
      </c>
      <c r="BP1109" s="501" t="e">
        <f t="shared" si="113"/>
        <v>#DIV/0!</v>
      </c>
    </row>
    <row r="1110" spans="31:68" ht="15" customHeight="1" x14ac:dyDescent="0.25">
      <c r="AE1110" s="501" t="e">
        <f t="shared" si="108"/>
        <v>#DIV/0!</v>
      </c>
      <c r="AH1110" s="501" t="e">
        <f t="shared" si="109"/>
        <v>#DIV/0!</v>
      </c>
      <c r="AV1110" s="501" t="e">
        <f t="shared" si="110"/>
        <v>#DIV/0!</v>
      </c>
      <c r="AY1110" s="501" t="e">
        <f t="shared" si="111"/>
        <v>#DIV/0!</v>
      </c>
      <c r="BM1110" s="501" t="e">
        <f t="shared" si="112"/>
        <v>#DIV/0!</v>
      </c>
      <c r="BP1110" s="501" t="e">
        <f t="shared" si="113"/>
        <v>#DIV/0!</v>
      </c>
    </row>
    <row r="1111" spans="31:68" ht="15" customHeight="1" x14ac:dyDescent="0.25">
      <c r="AE1111" s="501" t="e">
        <f t="shared" si="108"/>
        <v>#DIV/0!</v>
      </c>
      <c r="AH1111" s="501" t="e">
        <f t="shared" si="109"/>
        <v>#DIV/0!</v>
      </c>
      <c r="AV1111" s="501" t="e">
        <f t="shared" si="110"/>
        <v>#DIV/0!</v>
      </c>
      <c r="AY1111" s="501" t="e">
        <f t="shared" si="111"/>
        <v>#DIV/0!</v>
      </c>
      <c r="BM1111" s="501" t="e">
        <f t="shared" si="112"/>
        <v>#DIV/0!</v>
      </c>
      <c r="BP1111" s="501" t="e">
        <f t="shared" si="113"/>
        <v>#DIV/0!</v>
      </c>
    </row>
    <row r="1112" spans="31:68" ht="15" customHeight="1" x14ac:dyDescent="0.25">
      <c r="AE1112" s="501" t="e">
        <f t="shared" si="108"/>
        <v>#DIV/0!</v>
      </c>
      <c r="AH1112" s="501" t="e">
        <f t="shared" si="109"/>
        <v>#DIV/0!</v>
      </c>
      <c r="AV1112" s="501" t="e">
        <f t="shared" si="110"/>
        <v>#DIV/0!</v>
      </c>
      <c r="AY1112" s="501" t="e">
        <f t="shared" si="111"/>
        <v>#DIV/0!</v>
      </c>
      <c r="BM1112" s="501" t="e">
        <f t="shared" si="112"/>
        <v>#DIV/0!</v>
      </c>
      <c r="BP1112" s="501" t="e">
        <f t="shared" si="113"/>
        <v>#DIV/0!</v>
      </c>
    </row>
    <row r="1113" spans="31:68" ht="15" customHeight="1" x14ac:dyDescent="0.25">
      <c r="AE1113" s="501" t="e">
        <f t="shared" si="108"/>
        <v>#DIV/0!</v>
      </c>
      <c r="AH1113" s="501" t="e">
        <f t="shared" si="109"/>
        <v>#DIV/0!</v>
      </c>
      <c r="AV1113" s="501" t="e">
        <f t="shared" si="110"/>
        <v>#DIV/0!</v>
      </c>
      <c r="AY1113" s="501" t="e">
        <f t="shared" si="111"/>
        <v>#DIV/0!</v>
      </c>
      <c r="BM1113" s="501" t="e">
        <f t="shared" si="112"/>
        <v>#DIV/0!</v>
      </c>
      <c r="BP1113" s="501" t="e">
        <f t="shared" si="113"/>
        <v>#DIV/0!</v>
      </c>
    </row>
    <row r="1114" spans="31:68" ht="15" customHeight="1" x14ac:dyDescent="0.25">
      <c r="AE1114" s="501" t="e">
        <f t="shared" si="108"/>
        <v>#DIV/0!</v>
      </c>
      <c r="AH1114" s="501" t="e">
        <f t="shared" si="109"/>
        <v>#DIV/0!</v>
      </c>
      <c r="AV1114" s="501" t="e">
        <f t="shared" si="110"/>
        <v>#DIV/0!</v>
      </c>
      <c r="AY1114" s="501" t="e">
        <f t="shared" si="111"/>
        <v>#DIV/0!</v>
      </c>
      <c r="BM1114" s="501" t="e">
        <f t="shared" si="112"/>
        <v>#DIV/0!</v>
      </c>
      <c r="BP1114" s="501" t="e">
        <f t="shared" si="113"/>
        <v>#DIV/0!</v>
      </c>
    </row>
    <row r="1115" spans="31:68" ht="15" customHeight="1" x14ac:dyDescent="0.25">
      <c r="AE1115" s="501" t="e">
        <f t="shared" si="108"/>
        <v>#DIV/0!</v>
      </c>
      <c r="AH1115" s="501" t="e">
        <f t="shared" si="109"/>
        <v>#DIV/0!</v>
      </c>
      <c r="AV1115" s="501" t="e">
        <f t="shared" si="110"/>
        <v>#DIV/0!</v>
      </c>
      <c r="AY1115" s="501" t="e">
        <f t="shared" si="111"/>
        <v>#DIV/0!</v>
      </c>
      <c r="BM1115" s="501" t="e">
        <f t="shared" si="112"/>
        <v>#DIV/0!</v>
      </c>
      <c r="BP1115" s="501" t="e">
        <f t="shared" si="113"/>
        <v>#DIV/0!</v>
      </c>
    </row>
    <row r="1116" spans="31:68" ht="15" customHeight="1" x14ac:dyDescent="0.25">
      <c r="AE1116" s="501" t="e">
        <f t="shared" si="108"/>
        <v>#DIV/0!</v>
      </c>
      <c r="AH1116" s="501" t="e">
        <f t="shared" si="109"/>
        <v>#DIV/0!</v>
      </c>
      <c r="AV1116" s="501" t="e">
        <f t="shared" si="110"/>
        <v>#DIV/0!</v>
      </c>
      <c r="AY1116" s="501" t="e">
        <f t="shared" si="111"/>
        <v>#DIV/0!</v>
      </c>
      <c r="BM1116" s="501" t="e">
        <f t="shared" si="112"/>
        <v>#DIV/0!</v>
      </c>
      <c r="BP1116" s="501" t="e">
        <f t="shared" si="113"/>
        <v>#DIV/0!</v>
      </c>
    </row>
    <row r="1117" spans="31:68" ht="15" customHeight="1" x14ac:dyDescent="0.25">
      <c r="AE1117" s="501" t="e">
        <f t="shared" si="108"/>
        <v>#DIV/0!</v>
      </c>
      <c r="AH1117" s="501" t="e">
        <f t="shared" si="109"/>
        <v>#DIV/0!</v>
      </c>
      <c r="AV1117" s="501" t="e">
        <f t="shared" si="110"/>
        <v>#DIV/0!</v>
      </c>
      <c r="AY1117" s="501" t="e">
        <f t="shared" si="111"/>
        <v>#DIV/0!</v>
      </c>
      <c r="BM1117" s="501" t="e">
        <f t="shared" si="112"/>
        <v>#DIV/0!</v>
      </c>
      <c r="BP1117" s="501" t="e">
        <f t="shared" si="113"/>
        <v>#DIV/0!</v>
      </c>
    </row>
    <row r="1118" spans="31:68" ht="15" customHeight="1" x14ac:dyDescent="0.25">
      <c r="AE1118" s="501" t="e">
        <f t="shared" si="108"/>
        <v>#DIV/0!</v>
      </c>
      <c r="AH1118" s="501" t="e">
        <f t="shared" si="109"/>
        <v>#DIV/0!</v>
      </c>
      <c r="AV1118" s="501" t="e">
        <f t="shared" si="110"/>
        <v>#DIV/0!</v>
      </c>
      <c r="AY1118" s="501" t="e">
        <f t="shared" si="111"/>
        <v>#DIV/0!</v>
      </c>
      <c r="BM1118" s="501" t="e">
        <f t="shared" si="112"/>
        <v>#DIV/0!</v>
      </c>
      <c r="BP1118" s="501" t="e">
        <f t="shared" si="113"/>
        <v>#DIV/0!</v>
      </c>
    </row>
    <row r="1119" spans="31:68" ht="15" customHeight="1" x14ac:dyDescent="0.25">
      <c r="AE1119" s="501" t="e">
        <f t="shared" si="108"/>
        <v>#DIV/0!</v>
      </c>
      <c r="AH1119" s="501" t="e">
        <f t="shared" si="109"/>
        <v>#DIV/0!</v>
      </c>
      <c r="AV1119" s="501" t="e">
        <f t="shared" si="110"/>
        <v>#DIV/0!</v>
      </c>
      <c r="AY1119" s="501" t="e">
        <f t="shared" si="111"/>
        <v>#DIV/0!</v>
      </c>
      <c r="BM1119" s="501" t="e">
        <f t="shared" si="112"/>
        <v>#DIV/0!</v>
      </c>
      <c r="BP1119" s="501" t="e">
        <f t="shared" si="113"/>
        <v>#DIV/0!</v>
      </c>
    </row>
    <row r="1120" spans="31:68" ht="15" customHeight="1" x14ac:dyDescent="0.25">
      <c r="AE1120" s="501" t="e">
        <f t="shared" si="108"/>
        <v>#DIV/0!</v>
      </c>
      <c r="AH1120" s="501" t="e">
        <f t="shared" si="109"/>
        <v>#DIV/0!</v>
      </c>
      <c r="AV1120" s="501" t="e">
        <f t="shared" si="110"/>
        <v>#DIV/0!</v>
      </c>
      <c r="AY1120" s="501" t="e">
        <f t="shared" si="111"/>
        <v>#DIV/0!</v>
      </c>
      <c r="BM1120" s="501" t="e">
        <f t="shared" si="112"/>
        <v>#DIV/0!</v>
      </c>
      <c r="BP1120" s="501" t="e">
        <f t="shared" si="113"/>
        <v>#DIV/0!</v>
      </c>
    </row>
    <row r="1121" spans="31:68" ht="15" customHeight="1" x14ac:dyDescent="0.25">
      <c r="AE1121" s="501" t="e">
        <f t="shared" si="108"/>
        <v>#DIV/0!</v>
      </c>
      <c r="AH1121" s="501" t="e">
        <f t="shared" si="109"/>
        <v>#DIV/0!</v>
      </c>
      <c r="AV1121" s="501" t="e">
        <f t="shared" si="110"/>
        <v>#DIV/0!</v>
      </c>
      <c r="AY1121" s="501" t="e">
        <f t="shared" si="111"/>
        <v>#DIV/0!</v>
      </c>
      <c r="BM1121" s="501" t="e">
        <f t="shared" si="112"/>
        <v>#DIV/0!</v>
      </c>
      <c r="BP1121" s="501" t="e">
        <f t="shared" si="113"/>
        <v>#DIV/0!</v>
      </c>
    </row>
    <row r="1122" spans="31:68" ht="15" customHeight="1" x14ac:dyDescent="0.25">
      <c r="AE1122" s="501" t="e">
        <f t="shared" si="108"/>
        <v>#DIV/0!</v>
      </c>
      <c r="AH1122" s="501" t="e">
        <f t="shared" si="109"/>
        <v>#DIV/0!</v>
      </c>
      <c r="AV1122" s="501" t="e">
        <f t="shared" si="110"/>
        <v>#DIV/0!</v>
      </c>
      <c r="AY1122" s="501" t="e">
        <f t="shared" si="111"/>
        <v>#DIV/0!</v>
      </c>
      <c r="BM1122" s="501" t="e">
        <f t="shared" si="112"/>
        <v>#DIV/0!</v>
      </c>
      <c r="BP1122" s="501" t="e">
        <f t="shared" si="113"/>
        <v>#DIV/0!</v>
      </c>
    </row>
    <row r="1123" spans="31:68" ht="15" customHeight="1" x14ac:dyDescent="0.25">
      <c r="AE1123" s="501" t="e">
        <f t="shared" si="108"/>
        <v>#DIV/0!</v>
      </c>
      <c r="AH1123" s="501" t="e">
        <f t="shared" si="109"/>
        <v>#DIV/0!</v>
      </c>
      <c r="AV1123" s="501" t="e">
        <f t="shared" si="110"/>
        <v>#DIV/0!</v>
      </c>
      <c r="AY1123" s="501" t="e">
        <f t="shared" si="111"/>
        <v>#DIV/0!</v>
      </c>
      <c r="BM1123" s="501" t="e">
        <f t="shared" si="112"/>
        <v>#DIV/0!</v>
      </c>
      <c r="BP1123" s="501" t="e">
        <f t="shared" si="113"/>
        <v>#DIV/0!</v>
      </c>
    </row>
    <row r="1124" spans="31:68" ht="15" customHeight="1" x14ac:dyDescent="0.25">
      <c r="AE1124" s="501" t="e">
        <f t="shared" si="108"/>
        <v>#DIV/0!</v>
      </c>
      <c r="AH1124" s="501" t="e">
        <f t="shared" si="109"/>
        <v>#DIV/0!</v>
      </c>
      <c r="AV1124" s="501" t="e">
        <f t="shared" si="110"/>
        <v>#DIV/0!</v>
      </c>
      <c r="AY1124" s="501" t="e">
        <f t="shared" si="111"/>
        <v>#DIV/0!</v>
      </c>
      <c r="BM1124" s="501" t="e">
        <f t="shared" si="112"/>
        <v>#DIV/0!</v>
      </c>
      <c r="BP1124" s="501" t="e">
        <f t="shared" si="113"/>
        <v>#DIV/0!</v>
      </c>
    </row>
    <row r="1125" spans="31:68" ht="15" customHeight="1" x14ac:dyDescent="0.25">
      <c r="AE1125" s="501" t="e">
        <f t="shared" si="108"/>
        <v>#DIV/0!</v>
      </c>
      <c r="AH1125" s="501" t="e">
        <f t="shared" si="109"/>
        <v>#DIV/0!</v>
      </c>
      <c r="AV1125" s="501" t="e">
        <f t="shared" si="110"/>
        <v>#DIV/0!</v>
      </c>
      <c r="AY1125" s="501" t="e">
        <f t="shared" si="111"/>
        <v>#DIV/0!</v>
      </c>
      <c r="BM1125" s="501" t="e">
        <f t="shared" si="112"/>
        <v>#DIV/0!</v>
      </c>
      <c r="BP1125" s="501" t="e">
        <f t="shared" si="113"/>
        <v>#DIV/0!</v>
      </c>
    </row>
    <row r="1126" spans="31:68" ht="15" customHeight="1" x14ac:dyDescent="0.25">
      <c r="AE1126" s="501" t="e">
        <f t="shared" si="108"/>
        <v>#DIV/0!</v>
      </c>
      <c r="AH1126" s="501" t="e">
        <f t="shared" si="109"/>
        <v>#DIV/0!</v>
      </c>
      <c r="AV1126" s="501" t="e">
        <f t="shared" si="110"/>
        <v>#DIV/0!</v>
      </c>
      <c r="AY1126" s="501" t="e">
        <f t="shared" si="111"/>
        <v>#DIV/0!</v>
      </c>
      <c r="BM1126" s="501" t="e">
        <f t="shared" si="112"/>
        <v>#DIV/0!</v>
      </c>
      <c r="BP1126" s="501" t="e">
        <f t="shared" si="113"/>
        <v>#DIV/0!</v>
      </c>
    </row>
    <row r="1127" spans="31:68" ht="15" customHeight="1" x14ac:dyDescent="0.25">
      <c r="AE1127" s="501" t="e">
        <f t="shared" si="108"/>
        <v>#DIV/0!</v>
      </c>
      <c r="AH1127" s="501" t="e">
        <f t="shared" si="109"/>
        <v>#DIV/0!</v>
      </c>
      <c r="AV1127" s="501" t="e">
        <f t="shared" si="110"/>
        <v>#DIV/0!</v>
      </c>
      <c r="AY1127" s="501" t="e">
        <f t="shared" si="111"/>
        <v>#DIV/0!</v>
      </c>
      <c r="BM1127" s="501" t="e">
        <f t="shared" si="112"/>
        <v>#DIV/0!</v>
      </c>
      <c r="BP1127" s="501" t="e">
        <f t="shared" si="113"/>
        <v>#DIV/0!</v>
      </c>
    </row>
    <row r="1128" spans="31:68" ht="15" customHeight="1" x14ac:dyDescent="0.25">
      <c r="AE1128" s="501" t="e">
        <f t="shared" si="108"/>
        <v>#DIV/0!</v>
      </c>
      <c r="AH1128" s="501" t="e">
        <f t="shared" si="109"/>
        <v>#DIV/0!</v>
      </c>
      <c r="AV1128" s="501" t="e">
        <f t="shared" si="110"/>
        <v>#DIV/0!</v>
      </c>
      <c r="AY1128" s="501" t="e">
        <f t="shared" si="111"/>
        <v>#DIV/0!</v>
      </c>
      <c r="BM1128" s="501" t="e">
        <f t="shared" si="112"/>
        <v>#DIV/0!</v>
      </c>
      <c r="BP1128" s="501" t="e">
        <f t="shared" si="113"/>
        <v>#DIV/0!</v>
      </c>
    </row>
    <row r="1129" spans="31:68" ht="15" customHeight="1" x14ac:dyDescent="0.25">
      <c r="AE1129" s="501" t="e">
        <f t="shared" si="108"/>
        <v>#DIV/0!</v>
      </c>
      <c r="AH1129" s="501" t="e">
        <f t="shared" si="109"/>
        <v>#DIV/0!</v>
      </c>
      <c r="AV1129" s="501" t="e">
        <f t="shared" si="110"/>
        <v>#DIV/0!</v>
      </c>
      <c r="AY1129" s="501" t="e">
        <f t="shared" si="111"/>
        <v>#DIV/0!</v>
      </c>
      <c r="BM1129" s="501" t="e">
        <f t="shared" si="112"/>
        <v>#DIV/0!</v>
      </c>
      <c r="BP1129" s="501" t="e">
        <f t="shared" si="113"/>
        <v>#DIV/0!</v>
      </c>
    </row>
    <row r="1130" spans="31:68" ht="15" customHeight="1" x14ac:dyDescent="0.25">
      <c r="AE1130" s="501" t="e">
        <f t="shared" si="108"/>
        <v>#DIV/0!</v>
      </c>
      <c r="AH1130" s="501" t="e">
        <f t="shared" si="109"/>
        <v>#DIV/0!</v>
      </c>
      <c r="AV1130" s="501" t="e">
        <f t="shared" si="110"/>
        <v>#DIV/0!</v>
      </c>
      <c r="AY1130" s="501" t="e">
        <f t="shared" si="111"/>
        <v>#DIV/0!</v>
      </c>
      <c r="BM1130" s="501" t="e">
        <f t="shared" si="112"/>
        <v>#DIV/0!</v>
      </c>
      <c r="BP1130" s="501" t="e">
        <f t="shared" si="113"/>
        <v>#DIV/0!</v>
      </c>
    </row>
    <row r="1131" spans="31:68" ht="15" customHeight="1" x14ac:dyDescent="0.25">
      <c r="AE1131" s="501" t="e">
        <f t="shared" si="108"/>
        <v>#DIV/0!</v>
      </c>
      <c r="AH1131" s="501" t="e">
        <f t="shared" si="109"/>
        <v>#DIV/0!</v>
      </c>
      <c r="AV1131" s="501" t="e">
        <f t="shared" si="110"/>
        <v>#DIV/0!</v>
      </c>
      <c r="AY1131" s="501" t="e">
        <f t="shared" si="111"/>
        <v>#DIV/0!</v>
      </c>
      <c r="BM1131" s="501" t="e">
        <f t="shared" si="112"/>
        <v>#DIV/0!</v>
      </c>
      <c r="BP1131" s="501" t="e">
        <f t="shared" si="113"/>
        <v>#DIV/0!</v>
      </c>
    </row>
    <row r="1132" spans="31:68" ht="15" customHeight="1" x14ac:dyDescent="0.25">
      <c r="AE1132" s="501" t="e">
        <f t="shared" si="108"/>
        <v>#DIV/0!</v>
      </c>
      <c r="AH1132" s="501" t="e">
        <f t="shared" si="109"/>
        <v>#DIV/0!</v>
      </c>
      <c r="AV1132" s="501" t="e">
        <f t="shared" si="110"/>
        <v>#DIV/0!</v>
      </c>
      <c r="AY1132" s="501" t="e">
        <f t="shared" si="111"/>
        <v>#DIV/0!</v>
      </c>
      <c r="BM1132" s="501" t="e">
        <f t="shared" si="112"/>
        <v>#DIV/0!</v>
      </c>
      <c r="BP1132" s="501" t="e">
        <f t="shared" si="113"/>
        <v>#DIV/0!</v>
      </c>
    </row>
    <row r="1133" spans="31:68" ht="15" customHeight="1" x14ac:dyDescent="0.25">
      <c r="AE1133" s="501" t="e">
        <f t="shared" si="108"/>
        <v>#DIV/0!</v>
      </c>
      <c r="AH1133" s="501" t="e">
        <f t="shared" si="109"/>
        <v>#DIV/0!</v>
      </c>
      <c r="AV1133" s="501" t="e">
        <f t="shared" si="110"/>
        <v>#DIV/0!</v>
      </c>
      <c r="AY1133" s="501" t="e">
        <f t="shared" si="111"/>
        <v>#DIV/0!</v>
      </c>
      <c r="BM1133" s="501" t="e">
        <f t="shared" si="112"/>
        <v>#DIV/0!</v>
      </c>
      <c r="BP1133" s="501" t="e">
        <f t="shared" si="113"/>
        <v>#DIV/0!</v>
      </c>
    </row>
    <row r="1134" spans="31:68" ht="15" customHeight="1" x14ac:dyDescent="0.25">
      <c r="AE1134" s="501" t="e">
        <f t="shared" si="108"/>
        <v>#DIV/0!</v>
      </c>
      <c r="AH1134" s="501" t="e">
        <f t="shared" si="109"/>
        <v>#DIV/0!</v>
      </c>
      <c r="AV1134" s="501" t="e">
        <f t="shared" si="110"/>
        <v>#DIV/0!</v>
      </c>
      <c r="AY1134" s="501" t="e">
        <f t="shared" si="111"/>
        <v>#DIV/0!</v>
      </c>
      <c r="BM1134" s="501" t="e">
        <f t="shared" si="112"/>
        <v>#DIV/0!</v>
      </c>
      <c r="BP1134" s="501" t="e">
        <f t="shared" si="113"/>
        <v>#DIV/0!</v>
      </c>
    </row>
    <row r="1135" spans="31:68" ht="15" customHeight="1" x14ac:dyDescent="0.25">
      <c r="AE1135" s="501" t="e">
        <f t="shared" si="108"/>
        <v>#DIV/0!</v>
      </c>
      <c r="AH1135" s="501" t="e">
        <f t="shared" si="109"/>
        <v>#DIV/0!</v>
      </c>
      <c r="AV1135" s="501" t="e">
        <f t="shared" si="110"/>
        <v>#DIV/0!</v>
      </c>
      <c r="AY1135" s="501" t="e">
        <f t="shared" si="111"/>
        <v>#DIV/0!</v>
      </c>
      <c r="BM1135" s="501" t="e">
        <f t="shared" si="112"/>
        <v>#DIV/0!</v>
      </c>
      <c r="BP1135" s="501" t="e">
        <f t="shared" si="113"/>
        <v>#DIV/0!</v>
      </c>
    </row>
    <row r="1136" spans="31:68" ht="15" customHeight="1" x14ac:dyDescent="0.25">
      <c r="AE1136" s="501" t="e">
        <f t="shared" si="108"/>
        <v>#DIV/0!</v>
      </c>
      <c r="AH1136" s="501" t="e">
        <f t="shared" si="109"/>
        <v>#DIV/0!</v>
      </c>
      <c r="AV1136" s="501" t="e">
        <f t="shared" si="110"/>
        <v>#DIV/0!</v>
      </c>
      <c r="AY1136" s="501" t="e">
        <f t="shared" si="111"/>
        <v>#DIV/0!</v>
      </c>
      <c r="BM1136" s="501" t="e">
        <f t="shared" si="112"/>
        <v>#DIV/0!</v>
      </c>
      <c r="BP1136" s="501" t="e">
        <f t="shared" si="113"/>
        <v>#DIV/0!</v>
      </c>
    </row>
    <row r="1137" spans="31:68" ht="15" customHeight="1" x14ac:dyDescent="0.25">
      <c r="AE1137" s="501" t="e">
        <f t="shared" si="108"/>
        <v>#DIV/0!</v>
      </c>
      <c r="AH1137" s="501" t="e">
        <f t="shared" si="109"/>
        <v>#DIV/0!</v>
      </c>
      <c r="AV1137" s="501" t="e">
        <f t="shared" si="110"/>
        <v>#DIV/0!</v>
      </c>
      <c r="AY1137" s="501" t="e">
        <f t="shared" si="111"/>
        <v>#DIV/0!</v>
      </c>
      <c r="BM1137" s="501" t="e">
        <f t="shared" si="112"/>
        <v>#DIV/0!</v>
      </c>
      <c r="BP1137" s="501" t="e">
        <f t="shared" si="113"/>
        <v>#DIV/0!</v>
      </c>
    </row>
    <row r="1138" spans="31:68" ht="15" customHeight="1" x14ac:dyDescent="0.25">
      <c r="AE1138" s="501" t="e">
        <f t="shared" si="108"/>
        <v>#DIV/0!</v>
      </c>
      <c r="AH1138" s="501" t="e">
        <f t="shared" si="109"/>
        <v>#DIV/0!</v>
      </c>
      <c r="AV1138" s="501" t="e">
        <f t="shared" si="110"/>
        <v>#DIV/0!</v>
      </c>
      <c r="AY1138" s="501" t="e">
        <f t="shared" si="111"/>
        <v>#DIV/0!</v>
      </c>
      <c r="BM1138" s="501" t="e">
        <f t="shared" si="112"/>
        <v>#DIV/0!</v>
      </c>
      <c r="BP1138" s="501" t="e">
        <f t="shared" si="113"/>
        <v>#DIV/0!</v>
      </c>
    </row>
    <row r="1139" spans="31:68" ht="15" customHeight="1" x14ac:dyDescent="0.25">
      <c r="AE1139" s="501" t="e">
        <f t="shared" si="108"/>
        <v>#DIV/0!</v>
      </c>
      <c r="AH1139" s="501" t="e">
        <f t="shared" si="109"/>
        <v>#DIV/0!</v>
      </c>
      <c r="AV1139" s="501" t="e">
        <f t="shared" si="110"/>
        <v>#DIV/0!</v>
      </c>
      <c r="AY1139" s="501" t="e">
        <f t="shared" si="111"/>
        <v>#DIV/0!</v>
      </c>
      <c r="BM1139" s="501" t="e">
        <f t="shared" si="112"/>
        <v>#DIV/0!</v>
      </c>
      <c r="BP1139" s="501" t="e">
        <f t="shared" si="113"/>
        <v>#DIV/0!</v>
      </c>
    </row>
    <row r="1140" spans="31:68" ht="15" customHeight="1" x14ac:dyDescent="0.25">
      <c r="AE1140" s="501" t="e">
        <f t="shared" si="108"/>
        <v>#DIV/0!</v>
      </c>
      <c r="AH1140" s="501" t="e">
        <f t="shared" si="109"/>
        <v>#DIV/0!</v>
      </c>
      <c r="AV1140" s="501" t="e">
        <f t="shared" si="110"/>
        <v>#DIV/0!</v>
      </c>
      <c r="AY1140" s="501" t="e">
        <f t="shared" si="111"/>
        <v>#DIV/0!</v>
      </c>
      <c r="BM1140" s="501" t="e">
        <f t="shared" si="112"/>
        <v>#DIV/0!</v>
      </c>
      <c r="BP1140" s="501" t="e">
        <f t="shared" si="113"/>
        <v>#DIV/0!</v>
      </c>
    </row>
    <row r="1141" spans="31:68" ht="15" customHeight="1" x14ac:dyDescent="0.25">
      <c r="AE1141" s="501" t="e">
        <f t="shared" si="108"/>
        <v>#DIV/0!</v>
      </c>
      <c r="AH1141" s="501" t="e">
        <f t="shared" si="109"/>
        <v>#DIV/0!</v>
      </c>
      <c r="AV1141" s="501" t="e">
        <f t="shared" si="110"/>
        <v>#DIV/0!</v>
      </c>
      <c r="AY1141" s="501" t="e">
        <f t="shared" si="111"/>
        <v>#DIV/0!</v>
      </c>
      <c r="BM1141" s="501" t="e">
        <f t="shared" si="112"/>
        <v>#DIV/0!</v>
      </c>
      <c r="BP1141" s="501" t="e">
        <f t="shared" si="113"/>
        <v>#DIV/0!</v>
      </c>
    </row>
    <row r="1142" spans="31:68" ht="15" customHeight="1" x14ac:dyDescent="0.25">
      <c r="AE1142" s="501" t="e">
        <f t="shared" si="108"/>
        <v>#DIV/0!</v>
      </c>
      <c r="AH1142" s="501" t="e">
        <f t="shared" si="109"/>
        <v>#DIV/0!</v>
      </c>
      <c r="AV1142" s="501" t="e">
        <f t="shared" si="110"/>
        <v>#DIV/0!</v>
      </c>
      <c r="AY1142" s="501" t="e">
        <f t="shared" si="111"/>
        <v>#DIV/0!</v>
      </c>
      <c r="BM1142" s="501" t="e">
        <f t="shared" si="112"/>
        <v>#DIV/0!</v>
      </c>
      <c r="BP1142" s="501" t="e">
        <f t="shared" si="113"/>
        <v>#DIV/0!</v>
      </c>
    </row>
    <row r="1143" spans="31:68" ht="15" customHeight="1" x14ac:dyDescent="0.25">
      <c r="AE1143" s="501" t="e">
        <f t="shared" si="108"/>
        <v>#DIV/0!</v>
      </c>
      <c r="AH1143" s="501" t="e">
        <f t="shared" si="109"/>
        <v>#DIV/0!</v>
      </c>
      <c r="AV1143" s="501" t="e">
        <f t="shared" si="110"/>
        <v>#DIV/0!</v>
      </c>
      <c r="AY1143" s="501" t="e">
        <f t="shared" si="111"/>
        <v>#DIV/0!</v>
      </c>
      <c r="BM1143" s="501" t="e">
        <f t="shared" si="112"/>
        <v>#DIV/0!</v>
      </c>
      <c r="BP1143" s="501" t="e">
        <f t="shared" si="113"/>
        <v>#DIV/0!</v>
      </c>
    </row>
    <row r="1144" spans="31:68" ht="15" customHeight="1" x14ac:dyDescent="0.25">
      <c r="AE1144" s="501" t="e">
        <f t="shared" si="108"/>
        <v>#DIV/0!</v>
      </c>
      <c r="AH1144" s="501" t="e">
        <f t="shared" si="109"/>
        <v>#DIV/0!</v>
      </c>
      <c r="AV1144" s="501" t="e">
        <f t="shared" si="110"/>
        <v>#DIV/0!</v>
      </c>
      <c r="AY1144" s="501" t="e">
        <f t="shared" si="111"/>
        <v>#DIV/0!</v>
      </c>
      <c r="BM1144" s="501" t="e">
        <f t="shared" si="112"/>
        <v>#DIV/0!</v>
      </c>
      <c r="BP1144" s="501" t="e">
        <f t="shared" si="113"/>
        <v>#DIV/0!</v>
      </c>
    </row>
    <row r="1145" spans="31:68" ht="15" customHeight="1" x14ac:dyDescent="0.25">
      <c r="AE1145" s="501" t="e">
        <f t="shared" si="108"/>
        <v>#DIV/0!</v>
      </c>
      <c r="AH1145" s="501" t="e">
        <f t="shared" si="109"/>
        <v>#DIV/0!</v>
      </c>
      <c r="AV1145" s="501" t="e">
        <f t="shared" si="110"/>
        <v>#DIV/0!</v>
      </c>
      <c r="AY1145" s="501" t="e">
        <f t="shared" si="111"/>
        <v>#DIV/0!</v>
      </c>
      <c r="BM1145" s="501" t="e">
        <f t="shared" si="112"/>
        <v>#DIV/0!</v>
      </c>
      <c r="BP1145" s="501" t="e">
        <f t="shared" si="113"/>
        <v>#DIV/0!</v>
      </c>
    </row>
    <row r="1146" spans="31:68" ht="15" customHeight="1" x14ac:dyDescent="0.25">
      <c r="AE1146" s="501" t="e">
        <f t="shared" si="108"/>
        <v>#DIV/0!</v>
      </c>
      <c r="AH1146" s="501" t="e">
        <f t="shared" si="109"/>
        <v>#DIV/0!</v>
      </c>
      <c r="AV1146" s="501" t="e">
        <f t="shared" si="110"/>
        <v>#DIV/0!</v>
      </c>
      <c r="AY1146" s="501" t="e">
        <f t="shared" si="111"/>
        <v>#DIV/0!</v>
      </c>
      <c r="BM1146" s="501" t="e">
        <f t="shared" si="112"/>
        <v>#DIV/0!</v>
      </c>
      <c r="BP1146" s="501" t="e">
        <f t="shared" si="113"/>
        <v>#DIV/0!</v>
      </c>
    </row>
    <row r="1147" spans="31:68" ht="15" customHeight="1" x14ac:dyDescent="0.25">
      <c r="AE1147" s="501" t="e">
        <f t="shared" si="108"/>
        <v>#DIV/0!</v>
      </c>
      <c r="AH1147" s="501" t="e">
        <f t="shared" si="109"/>
        <v>#DIV/0!</v>
      </c>
      <c r="AV1147" s="501" t="e">
        <f t="shared" si="110"/>
        <v>#DIV/0!</v>
      </c>
      <c r="AY1147" s="501" t="e">
        <f t="shared" si="111"/>
        <v>#DIV/0!</v>
      </c>
      <c r="BM1147" s="501" t="e">
        <f t="shared" si="112"/>
        <v>#DIV/0!</v>
      </c>
      <c r="BP1147" s="501" t="e">
        <f t="shared" si="113"/>
        <v>#DIV/0!</v>
      </c>
    </row>
    <row r="1148" spans="31:68" ht="15" customHeight="1" x14ac:dyDescent="0.25">
      <c r="AE1148" s="501" t="e">
        <f t="shared" si="108"/>
        <v>#DIV/0!</v>
      </c>
      <c r="AH1148" s="501" t="e">
        <f t="shared" si="109"/>
        <v>#DIV/0!</v>
      </c>
      <c r="AV1148" s="501" t="e">
        <f t="shared" si="110"/>
        <v>#DIV/0!</v>
      </c>
      <c r="AY1148" s="501" t="e">
        <f t="shared" si="111"/>
        <v>#DIV/0!</v>
      </c>
      <c r="BM1148" s="501" t="e">
        <f t="shared" si="112"/>
        <v>#DIV/0!</v>
      </c>
      <c r="BP1148" s="501" t="e">
        <f t="shared" si="113"/>
        <v>#DIV/0!</v>
      </c>
    </row>
    <row r="1149" spans="31:68" ht="15" customHeight="1" x14ac:dyDescent="0.25">
      <c r="AE1149" s="501" t="e">
        <f t="shared" si="108"/>
        <v>#DIV/0!</v>
      </c>
      <c r="AH1149" s="501" t="e">
        <f t="shared" si="109"/>
        <v>#DIV/0!</v>
      </c>
      <c r="AV1149" s="501" t="e">
        <f t="shared" si="110"/>
        <v>#DIV/0!</v>
      </c>
      <c r="AY1149" s="501" t="e">
        <f t="shared" si="111"/>
        <v>#DIV/0!</v>
      </c>
      <c r="BM1149" s="501" t="e">
        <f t="shared" si="112"/>
        <v>#DIV/0!</v>
      </c>
      <c r="BP1149" s="501" t="e">
        <f t="shared" si="113"/>
        <v>#DIV/0!</v>
      </c>
    </row>
    <row r="1150" spans="31:68" ht="15" customHeight="1" x14ac:dyDescent="0.25">
      <c r="AE1150" s="501" t="e">
        <f t="shared" si="108"/>
        <v>#DIV/0!</v>
      </c>
      <c r="AH1150" s="501" t="e">
        <f t="shared" si="109"/>
        <v>#DIV/0!</v>
      </c>
      <c r="AV1150" s="501" t="e">
        <f t="shared" si="110"/>
        <v>#DIV/0!</v>
      </c>
      <c r="AY1150" s="501" t="e">
        <f t="shared" si="111"/>
        <v>#DIV/0!</v>
      </c>
      <c r="BM1150" s="501" t="e">
        <f t="shared" si="112"/>
        <v>#DIV/0!</v>
      </c>
      <c r="BP1150" s="501" t="e">
        <f t="shared" si="113"/>
        <v>#DIV/0!</v>
      </c>
    </row>
    <row r="1151" spans="31:68" ht="15" customHeight="1" x14ac:dyDescent="0.25">
      <c r="AE1151" s="501" t="e">
        <f t="shared" si="108"/>
        <v>#DIV/0!</v>
      </c>
      <c r="AH1151" s="501" t="e">
        <f t="shared" si="109"/>
        <v>#DIV/0!</v>
      </c>
      <c r="AV1151" s="501" t="e">
        <f t="shared" si="110"/>
        <v>#DIV/0!</v>
      </c>
      <c r="AY1151" s="501" t="e">
        <f t="shared" si="111"/>
        <v>#DIV/0!</v>
      </c>
      <c r="BM1151" s="501" t="e">
        <f t="shared" si="112"/>
        <v>#DIV/0!</v>
      </c>
      <c r="BP1151" s="501" t="e">
        <f t="shared" si="113"/>
        <v>#DIV/0!</v>
      </c>
    </row>
    <row r="1152" spans="31:68" ht="15" customHeight="1" x14ac:dyDescent="0.25">
      <c r="AE1152" s="501" t="e">
        <f t="shared" si="108"/>
        <v>#DIV/0!</v>
      </c>
      <c r="AH1152" s="501" t="e">
        <f t="shared" si="109"/>
        <v>#DIV/0!</v>
      </c>
      <c r="AV1152" s="501" t="e">
        <f t="shared" si="110"/>
        <v>#DIV/0!</v>
      </c>
      <c r="AY1152" s="501" t="e">
        <f t="shared" si="111"/>
        <v>#DIV/0!</v>
      </c>
      <c r="BM1152" s="501" t="e">
        <f t="shared" si="112"/>
        <v>#DIV/0!</v>
      </c>
      <c r="BP1152" s="501" t="e">
        <f t="shared" si="113"/>
        <v>#DIV/0!</v>
      </c>
    </row>
    <row r="1153" spans="31:68" ht="15" customHeight="1" x14ac:dyDescent="0.25">
      <c r="AE1153" s="501" t="e">
        <f t="shared" si="108"/>
        <v>#DIV/0!</v>
      </c>
      <c r="AH1153" s="501" t="e">
        <f t="shared" si="109"/>
        <v>#DIV/0!</v>
      </c>
      <c r="AV1153" s="501" t="e">
        <f t="shared" si="110"/>
        <v>#DIV/0!</v>
      </c>
      <c r="AY1153" s="501" t="e">
        <f t="shared" si="111"/>
        <v>#DIV/0!</v>
      </c>
      <c r="BM1153" s="501" t="e">
        <f t="shared" si="112"/>
        <v>#DIV/0!</v>
      </c>
      <c r="BP1153" s="501" t="e">
        <f t="shared" si="113"/>
        <v>#DIV/0!</v>
      </c>
    </row>
    <row r="1154" spans="31:68" ht="15" customHeight="1" x14ac:dyDescent="0.25">
      <c r="AE1154" s="501" t="e">
        <f t="shared" si="108"/>
        <v>#DIV/0!</v>
      </c>
      <c r="AH1154" s="501" t="e">
        <f t="shared" si="109"/>
        <v>#DIV/0!</v>
      </c>
      <c r="AV1154" s="501" t="e">
        <f t="shared" si="110"/>
        <v>#DIV/0!</v>
      </c>
      <c r="AY1154" s="501" t="e">
        <f t="shared" si="111"/>
        <v>#DIV/0!</v>
      </c>
      <c r="BM1154" s="501" t="e">
        <f t="shared" si="112"/>
        <v>#DIV/0!</v>
      </c>
      <c r="BP1154" s="501" t="e">
        <f t="shared" si="113"/>
        <v>#DIV/0!</v>
      </c>
    </row>
    <row r="1155" spans="31:68" ht="15" customHeight="1" x14ac:dyDescent="0.25">
      <c r="AE1155" s="501" t="e">
        <f t="shared" si="108"/>
        <v>#DIV/0!</v>
      </c>
      <c r="AH1155" s="501" t="e">
        <f t="shared" si="109"/>
        <v>#DIV/0!</v>
      </c>
      <c r="AV1155" s="501" t="e">
        <f t="shared" si="110"/>
        <v>#DIV/0!</v>
      </c>
      <c r="AY1155" s="501" t="e">
        <f t="shared" si="111"/>
        <v>#DIV/0!</v>
      </c>
      <c r="BM1155" s="501" t="e">
        <f t="shared" si="112"/>
        <v>#DIV/0!</v>
      </c>
      <c r="BP1155" s="501" t="e">
        <f t="shared" si="113"/>
        <v>#DIV/0!</v>
      </c>
    </row>
    <row r="1156" spans="31:68" ht="15" customHeight="1" x14ac:dyDescent="0.25">
      <c r="AE1156" s="501" t="e">
        <f t="shared" si="108"/>
        <v>#DIV/0!</v>
      </c>
      <c r="AH1156" s="501" t="e">
        <f t="shared" si="109"/>
        <v>#DIV/0!</v>
      </c>
      <c r="AV1156" s="501" t="e">
        <f t="shared" si="110"/>
        <v>#DIV/0!</v>
      </c>
      <c r="AY1156" s="501" t="e">
        <f t="shared" si="111"/>
        <v>#DIV/0!</v>
      </c>
      <c r="BM1156" s="501" t="e">
        <f t="shared" si="112"/>
        <v>#DIV/0!</v>
      </c>
      <c r="BP1156" s="501" t="e">
        <f t="shared" si="113"/>
        <v>#DIV/0!</v>
      </c>
    </row>
    <row r="1157" spans="31:68" ht="15" customHeight="1" x14ac:dyDescent="0.25">
      <c r="AE1157" s="501" t="e">
        <f t="shared" si="108"/>
        <v>#DIV/0!</v>
      </c>
      <c r="AH1157" s="501" t="e">
        <f t="shared" si="109"/>
        <v>#DIV/0!</v>
      </c>
      <c r="AV1157" s="501" t="e">
        <f t="shared" si="110"/>
        <v>#DIV/0!</v>
      </c>
      <c r="AY1157" s="501" t="e">
        <f t="shared" si="111"/>
        <v>#DIV/0!</v>
      </c>
      <c r="BM1157" s="501" t="e">
        <f t="shared" si="112"/>
        <v>#DIV/0!</v>
      </c>
      <c r="BP1157" s="501" t="e">
        <f t="shared" si="113"/>
        <v>#DIV/0!</v>
      </c>
    </row>
    <row r="1158" spans="31:68" ht="15" customHeight="1" x14ac:dyDescent="0.25">
      <c r="AE1158" s="501" t="e">
        <f t="shared" si="108"/>
        <v>#DIV/0!</v>
      </c>
      <c r="AH1158" s="501" t="e">
        <f t="shared" si="109"/>
        <v>#DIV/0!</v>
      </c>
      <c r="AV1158" s="501" t="e">
        <f t="shared" si="110"/>
        <v>#DIV/0!</v>
      </c>
      <c r="AY1158" s="501" t="e">
        <f t="shared" si="111"/>
        <v>#DIV/0!</v>
      </c>
      <c r="BM1158" s="501" t="e">
        <f t="shared" si="112"/>
        <v>#DIV/0!</v>
      </c>
      <c r="BP1158" s="501" t="e">
        <f t="shared" si="113"/>
        <v>#DIV/0!</v>
      </c>
    </row>
    <row r="1159" spans="31:68" ht="15" customHeight="1" x14ac:dyDescent="0.25">
      <c r="AE1159" s="501" t="e">
        <f t="shared" si="108"/>
        <v>#DIV/0!</v>
      </c>
      <c r="AH1159" s="501" t="e">
        <f t="shared" si="109"/>
        <v>#DIV/0!</v>
      </c>
      <c r="AV1159" s="501" t="e">
        <f t="shared" si="110"/>
        <v>#DIV/0!</v>
      </c>
      <c r="AY1159" s="501" t="e">
        <f t="shared" si="111"/>
        <v>#DIV/0!</v>
      </c>
      <c r="BM1159" s="501" t="e">
        <f t="shared" si="112"/>
        <v>#DIV/0!</v>
      </c>
      <c r="BP1159" s="501" t="e">
        <f t="shared" si="113"/>
        <v>#DIV/0!</v>
      </c>
    </row>
    <row r="1160" spans="31:68" ht="15" customHeight="1" x14ac:dyDescent="0.25">
      <c r="AE1160" s="501" t="e">
        <f t="shared" si="108"/>
        <v>#DIV/0!</v>
      </c>
      <c r="AH1160" s="501" t="e">
        <f t="shared" si="109"/>
        <v>#DIV/0!</v>
      </c>
      <c r="AV1160" s="501" t="e">
        <f t="shared" si="110"/>
        <v>#DIV/0!</v>
      </c>
      <c r="AY1160" s="501" t="e">
        <f t="shared" si="111"/>
        <v>#DIV/0!</v>
      </c>
      <c r="BM1160" s="501" t="e">
        <f t="shared" si="112"/>
        <v>#DIV/0!</v>
      </c>
      <c r="BP1160" s="501" t="e">
        <f t="shared" si="113"/>
        <v>#DIV/0!</v>
      </c>
    </row>
    <row r="1161" spans="31:68" ht="15" customHeight="1" x14ac:dyDescent="0.25">
      <c r="AE1161" s="501" t="e">
        <f t="shared" si="108"/>
        <v>#DIV/0!</v>
      </c>
      <c r="AH1161" s="501" t="e">
        <f t="shared" si="109"/>
        <v>#DIV/0!</v>
      </c>
      <c r="AV1161" s="501" t="e">
        <f t="shared" si="110"/>
        <v>#DIV/0!</v>
      </c>
      <c r="AY1161" s="501" t="e">
        <f t="shared" si="111"/>
        <v>#DIV/0!</v>
      </c>
      <c r="BM1161" s="501" t="e">
        <f t="shared" si="112"/>
        <v>#DIV/0!</v>
      </c>
      <c r="BP1161" s="501" t="e">
        <f t="shared" si="113"/>
        <v>#DIV/0!</v>
      </c>
    </row>
    <row r="1162" spans="31:68" ht="15" customHeight="1" x14ac:dyDescent="0.25">
      <c r="AE1162" s="501" t="e">
        <f t="shared" si="108"/>
        <v>#DIV/0!</v>
      </c>
      <c r="AH1162" s="501" t="e">
        <f t="shared" si="109"/>
        <v>#DIV/0!</v>
      </c>
      <c r="AV1162" s="501" t="e">
        <f t="shared" si="110"/>
        <v>#DIV/0!</v>
      </c>
      <c r="AY1162" s="501" t="e">
        <f t="shared" si="111"/>
        <v>#DIV/0!</v>
      </c>
      <c r="BM1162" s="501" t="e">
        <f t="shared" si="112"/>
        <v>#DIV/0!</v>
      </c>
      <c r="BP1162" s="501" t="e">
        <f t="shared" si="113"/>
        <v>#DIV/0!</v>
      </c>
    </row>
    <row r="1163" spans="31:68" ht="15" customHeight="1" x14ac:dyDescent="0.25">
      <c r="AE1163" s="501" t="e">
        <f t="shared" si="108"/>
        <v>#DIV/0!</v>
      </c>
      <c r="AH1163" s="501" t="e">
        <f t="shared" si="109"/>
        <v>#DIV/0!</v>
      </c>
      <c r="AV1163" s="501" t="e">
        <f t="shared" si="110"/>
        <v>#DIV/0!</v>
      </c>
      <c r="AY1163" s="501" t="e">
        <f t="shared" si="111"/>
        <v>#DIV/0!</v>
      </c>
      <c r="BM1163" s="501" t="e">
        <f t="shared" si="112"/>
        <v>#DIV/0!</v>
      </c>
      <c r="BP1163" s="501" t="e">
        <f t="shared" si="113"/>
        <v>#DIV/0!</v>
      </c>
    </row>
    <row r="1164" spans="31:68" ht="15" customHeight="1" x14ac:dyDescent="0.25">
      <c r="AE1164" s="501" t="e">
        <f t="shared" si="108"/>
        <v>#DIV/0!</v>
      </c>
      <c r="AH1164" s="501" t="e">
        <f t="shared" si="109"/>
        <v>#DIV/0!</v>
      </c>
      <c r="AV1164" s="501" t="e">
        <f t="shared" si="110"/>
        <v>#DIV/0!</v>
      </c>
      <c r="AY1164" s="501" t="e">
        <f t="shared" si="111"/>
        <v>#DIV/0!</v>
      </c>
      <c r="BM1164" s="501" t="e">
        <f t="shared" si="112"/>
        <v>#DIV/0!</v>
      </c>
      <c r="BP1164" s="501" t="e">
        <f t="shared" si="113"/>
        <v>#DIV/0!</v>
      </c>
    </row>
    <row r="1165" spans="31:68" ht="15" customHeight="1" x14ac:dyDescent="0.25">
      <c r="AE1165" s="501" t="e">
        <f t="shared" si="108"/>
        <v>#DIV/0!</v>
      </c>
      <c r="AH1165" s="501" t="e">
        <f t="shared" si="109"/>
        <v>#DIV/0!</v>
      </c>
      <c r="AV1165" s="501" t="e">
        <f t="shared" si="110"/>
        <v>#DIV/0!</v>
      </c>
      <c r="AY1165" s="501" t="e">
        <f t="shared" si="111"/>
        <v>#DIV/0!</v>
      </c>
      <c r="BM1165" s="501" t="e">
        <f t="shared" si="112"/>
        <v>#DIV/0!</v>
      </c>
      <c r="BP1165" s="501" t="e">
        <f t="shared" si="113"/>
        <v>#DIV/0!</v>
      </c>
    </row>
    <row r="1166" spans="31:68" ht="15" customHeight="1" x14ac:dyDescent="0.25">
      <c r="AE1166" s="501" t="e">
        <f t="shared" si="108"/>
        <v>#DIV/0!</v>
      </c>
      <c r="AH1166" s="501" t="e">
        <f t="shared" si="109"/>
        <v>#DIV/0!</v>
      </c>
      <c r="AV1166" s="501" t="e">
        <f t="shared" si="110"/>
        <v>#DIV/0!</v>
      </c>
      <c r="AY1166" s="501" t="e">
        <f t="shared" si="111"/>
        <v>#DIV/0!</v>
      </c>
      <c r="BM1166" s="501" t="e">
        <f t="shared" si="112"/>
        <v>#DIV/0!</v>
      </c>
      <c r="BP1166" s="501" t="e">
        <f t="shared" si="113"/>
        <v>#DIV/0!</v>
      </c>
    </row>
    <row r="1167" spans="31:68" ht="15" customHeight="1" x14ac:dyDescent="0.25">
      <c r="AE1167" s="501" t="e">
        <f t="shared" ref="AE1167:AE1230" si="114">IF(AE$10*AC1167+AE$11&lt;(ROUNDUP(AD$10/100,0)*100+999),MAX(0,AE$10*AC1167+AE$11),NA())</f>
        <v>#DIV/0!</v>
      </c>
      <c r="AH1167" s="501" t="e">
        <f t="shared" ref="AH1167:AH1230" si="115">IF(AH$10*AF1167+AH$11&lt;(ROUNDUP(AG$10/100,0)*100+999),MAX(0,AH$10*AF1167+AH$11),NA())</f>
        <v>#DIV/0!</v>
      </c>
      <c r="AV1167" s="501" t="e">
        <f t="shared" ref="AV1167:AV1230" si="116">IF(AV$10*AT1167+AV$11&lt;(ROUNDUP(AU$10/100,0)*100+999),MAX(0,AV$10*AT1167+AV$11),NA())</f>
        <v>#DIV/0!</v>
      </c>
      <c r="AY1167" s="501" t="e">
        <f t="shared" ref="AY1167:AY1230" si="117">IF(AY$10*AW1167+AY$11&lt;(ROUNDUP(AX$10/100,0)*100+999),MAX(0,AY$10*AW1167+AY$11),NA())</f>
        <v>#DIV/0!</v>
      </c>
      <c r="BM1167" s="501" t="e">
        <f t="shared" ref="BM1167:BM1230" si="118">IF(BM$10*BK1167+BM$11&lt;(ROUNDUP(BL$10/100,0)*100+999),MAX(0,BM$10*BK1167+BM$11),NA())</f>
        <v>#DIV/0!</v>
      </c>
      <c r="BP1167" s="501" t="e">
        <f t="shared" ref="BP1167:BP1230" si="119">IF(BP$10*BN1167+BP$11&lt;(ROUNDUP(BO$10/100,0)*100+999),MAX(0,BP$10*BN1167+BP$11),NA())</f>
        <v>#DIV/0!</v>
      </c>
    </row>
    <row r="1168" spans="31:68" ht="15" customHeight="1" x14ac:dyDescent="0.25">
      <c r="AE1168" s="501" t="e">
        <f t="shared" si="114"/>
        <v>#DIV/0!</v>
      </c>
      <c r="AH1168" s="501" t="e">
        <f t="shared" si="115"/>
        <v>#DIV/0!</v>
      </c>
      <c r="AV1168" s="501" t="e">
        <f t="shared" si="116"/>
        <v>#DIV/0!</v>
      </c>
      <c r="AY1168" s="501" t="e">
        <f t="shared" si="117"/>
        <v>#DIV/0!</v>
      </c>
      <c r="BM1168" s="501" t="e">
        <f t="shared" si="118"/>
        <v>#DIV/0!</v>
      </c>
      <c r="BP1168" s="501" t="e">
        <f t="shared" si="119"/>
        <v>#DIV/0!</v>
      </c>
    </row>
    <row r="1169" spans="31:68" ht="15" customHeight="1" x14ac:dyDescent="0.25">
      <c r="AE1169" s="501" t="e">
        <f t="shared" si="114"/>
        <v>#DIV/0!</v>
      </c>
      <c r="AH1169" s="501" t="e">
        <f t="shared" si="115"/>
        <v>#DIV/0!</v>
      </c>
      <c r="AV1169" s="501" t="e">
        <f t="shared" si="116"/>
        <v>#DIV/0!</v>
      </c>
      <c r="AY1169" s="501" t="e">
        <f t="shared" si="117"/>
        <v>#DIV/0!</v>
      </c>
      <c r="BM1169" s="501" t="e">
        <f t="shared" si="118"/>
        <v>#DIV/0!</v>
      </c>
      <c r="BP1169" s="501" t="e">
        <f t="shared" si="119"/>
        <v>#DIV/0!</v>
      </c>
    </row>
    <row r="1170" spans="31:68" ht="15" customHeight="1" x14ac:dyDescent="0.25">
      <c r="AE1170" s="501" t="e">
        <f t="shared" si="114"/>
        <v>#DIV/0!</v>
      </c>
      <c r="AH1170" s="501" t="e">
        <f t="shared" si="115"/>
        <v>#DIV/0!</v>
      </c>
      <c r="AV1170" s="501" t="e">
        <f t="shared" si="116"/>
        <v>#DIV/0!</v>
      </c>
      <c r="AY1170" s="501" t="e">
        <f t="shared" si="117"/>
        <v>#DIV/0!</v>
      </c>
      <c r="BM1170" s="501" t="e">
        <f t="shared" si="118"/>
        <v>#DIV/0!</v>
      </c>
      <c r="BP1170" s="501" t="e">
        <f t="shared" si="119"/>
        <v>#DIV/0!</v>
      </c>
    </row>
    <row r="1171" spans="31:68" ht="15" customHeight="1" x14ac:dyDescent="0.25">
      <c r="AE1171" s="501" t="e">
        <f t="shared" si="114"/>
        <v>#DIV/0!</v>
      </c>
      <c r="AH1171" s="501" t="e">
        <f t="shared" si="115"/>
        <v>#DIV/0!</v>
      </c>
      <c r="AV1171" s="501" t="e">
        <f t="shared" si="116"/>
        <v>#DIV/0!</v>
      </c>
      <c r="AY1171" s="501" t="e">
        <f t="shared" si="117"/>
        <v>#DIV/0!</v>
      </c>
      <c r="BM1171" s="501" t="e">
        <f t="shared" si="118"/>
        <v>#DIV/0!</v>
      </c>
      <c r="BP1171" s="501" t="e">
        <f t="shared" si="119"/>
        <v>#DIV/0!</v>
      </c>
    </row>
    <row r="1172" spans="31:68" ht="15" customHeight="1" x14ac:dyDescent="0.25">
      <c r="AE1172" s="501" t="e">
        <f t="shared" si="114"/>
        <v>#DIV/0!</v>
      </c>
      <c r="AH1172" s="501" t="e">
        <f t="shared" si="115"/>
        <v>#DIV/0!</v>
      </c>
      <c r="AV1172" s="501" t="e">
        <f t="shared" si="116"/>
        <v>#DIV/0!</v>
      </c>
      <c r="AY1172" s="501" t="e">
        <f t="shared" si="117"/>
        <v>#DIV/0!</v>
      </c>
      <c r="BM1172" s="501" t="e">
        <f t="shared" si="118"/>
        <v>#DIV/0!</v>
      </c>
      <c r="BP1172" s="501" t="e">
        <f t="shared" si="119"/>
        <v>#DIV/0!</v>
      </c>
    </row>
    <row r="1173" spans="31:68" ht="15" customHeight="1" x14ac:dyDescent="0.25">
      <c r="AE1173" s="501" t="e">
        <f t="shared" si="114"/>
        <v>#DIV/0!</v>
      </c>
      <c r="AH1173" s="501" t="e">
        <f t="shared" si="115"/>
        <v>#DIV/0!</v>
      </c>
      <c r="AV1173" s="501" t="e">
        <f t="shared" si="116"/>
        <v>#DIV/0!</v>
      </c>
      <c r="AY1173" s="501" t="e">
        <f t="shared" si="117"/>
        <v>#DIV/0!</v>
      </c>
      <c r="BM1173" s="501" t="e">
        <f t="shared" si="118"/>
        <v>#DIV/0!</v>
      </c>
      <c r="BP1173" s="501" t="e">
        <f t="shared" si="119"/>
        <v>#DIV/0!</v>
      </c>
    </row>
    <row r="1174" spans="31:68" ht="15" customHeight="1" x14ac:dyDescent="0.25">
      <c r="AE1174" s="501" t="e">
        <f t="shared" si="114"/>
        <v>#DIV/0!</v>
      </c>
      <c r="AH1174" s="501" t="e">
        <f t="shared" si="115"/>
        <v>#DIV/0!</v>
      </c>
      <c r="AV1174" s="501" t="e">
        <f t="shared" si="116"/>
        <v>#DIV/0!</v>
      </c>
      <c r="AY1174" s="501" t="e">
        <f t="shared" si="117"/>
        <v>#DIV/0!</v>
      </c>
      <c r="BM1174" s="501" t="e">
        <f t="shared" si="118"/>
        <v>#DIV/0!</v>
      </c>
      <c r="BP1174" s="501" t="e">
        <f t="shared" si="119"/>
        <v>#DIV/0!</v>
      </c>
    </row>
    <row r="1175" spans="31:68" ht="15" customHeight="1" x14ac:dyDescent="0.25">
      <c r="AE1175" s="501" t="e">
        <f t="shared" si="114"/>
        <v>#DIV/0!</v>
      </c>
      <c r="AH1175" s="501" t="e">
        <f t="shared" si="115"/>
        <v>#DIV/0!</v>
      </c>
      <c r="AV1175" s="501" t="e">
        <f t="shared" si="116"/>
        <v>#DIV/0!</v>
      </c>
      <c r="AY1175" s="501" t="e">
        <f t="shared" si="117"/>
        <v>#DIV/0!</v>
      </c>
      <c r="BM1175" s="501" t="e">
        <f t="shared" si="118"/>
        <v>#DIV/0!</v>
      </c>
      <c r="BP1175" s="501" t="e">
        <f t="shared" si="119"/>
        <v>#DIV/0!</v>
      </c>
    </row>
    <row r="1176" spans="31:68" ht="15" customHeight="1" x14ac:dyDescent="0.25">
      <c r="AE1176" s="501" t="e">
        <f t="shared" si="114"/>
        <v>#DIV/0!</v>
      </c>
      <c r="AH1176" s="501" t="e">
        <f t="shared" si="115"/>
        <v>#DIV/0!</v>
      </c>
      <c r="AV1176" s="501" t="e">
        <f t="shared" si="116"/>
        <v>#DIV/0!</v>
      </c>
      <c r="AY1176" s="501" t="e">
        <f t="shared" si="117"/>
        <v>#DIV/0!</v>
      </c>
      <c r="BM1176" s="501" t="e">
        <f t="shared" si="118"/>
        <v>#DIV/0!</v>
      </c>
      <c r="BP1176" s="501" t="e">
        <f t="shared" si="119"/>
        <v>#DIV/0!</v>
      </c>
    </row>
    <row r="1177" spans="31:68" ht="15" customHeight="1" x14ac:dyDescent="0.25">
      <c r="AE1177" s="501" t="e">
        <f t="shared" si="114"/>
        <v>#DIV/0!</v>
      </c>
      <c r="AH1177" s="501" t="e">
        <f t="shared" si="115"/>
        <v>#DIV/0!</v>
      </c>
      <c r="AV1177" s="501" t="e">
        <f t="shared" si="116"/>
        <v>#DIV/0!</v>
      </c>
      <c r="AY1177" s="501" t="e">
        <f t="shared" si="117"/>
        <v>#DIV/0!</v>
      </c>
      <c r="BM1177" s="501" t="e">
        <f t="shared" si="118"/>
        <v>#DIV/0!</v>
      </c>
      <c r="BP1177" s="501" t="e">
        <f t="shared" si="119"/>
        <v>#DIV/0!</v>
      </c>
    </row>
    <row r="1178" spans="31:68" ht="15" customHeight="1" x14ac:dyDescent="0.25">
      <c r="AE1178" s="501" t="e">
        <f t="shared" si="114"/>
        <v>#DIV/0!</v>
      </c>
      <c r="AH1178" s="501" t="e">
        <f t="shared" si="115"/>
        <v>#DIV/0!</v>
      </c>
      <c r="AV1178" s="501" t="e">
        <f t="shared" si="116"/>
        <v>#DIV/0!</v>
      </c>
      <c r="AY1178" s="501" t="e">
        <f t="shared" si="117"/>
        <v>#DIV/0!</v>
      </c>
      <c r="BM1178" s="501" t="e">
        <f t="shared" si="118"/>
        <v>#DIV/0!</v>
      </c>
      <c r="BP1178" s="501" t="e">
        <f t="shared" si="119"/>
        <v>#DIV/0!</v>
      </c>
    </row>
    <row r="1179" spans="31:68" ht="15" customHeight="1" x14ac:dyDescent="0.25">
      <c r="AE1179" s="501" t="e">
        <f t="shared" si="114"/>
        <v>#DIV/0!</v>
      </c>
      <c r="AH1179" s="501" t="e">
        <f t="shared" si="115"/>
        <v>#DIV/0!</v>
      </c>
      <c r="AV1179" s="501" t="e">
        <f t="shared" si="116"/>
        <v>#DIV/0!</v>
      </c>
      <c r="AY1179" s="501" t="e">
        <f t="shared" si="117"/>
        <v>#DIV/0!</v>
      </c>
      <c r="BM1179" s="501" t="e">
        <f t="shared" si="118"/>
        <v>#DIV/0!</v>
      </c>
      <c r="BP1179" s="501" t="e">
        <f t="shared" si="119"/>
        <v>#DIV/0!</v>
      </c>
    </row>
    <row r="1180" spans="31:68" ht="15" customHeight="1" x14ac:dyDescent="0.25">
      <c r="AE1180" s="501" t="e">
        <f t="shared" si="114"/>
        <v>#DIV/0!</v>
      </c>
      <c r="AH1180" s="501" t="e">
        <f t="shared" si="115"/>
        <v>#DIV/0!</v>
      </c>
      <c r="AV1180" s="501" t="e">
        <f t="shared" si="116"/>
        <v>#DIV/0!</v>
      </c>
      <c r="AY1180" s="501" t="e">
        <f t="shared" si="117"/>
        <v>#DIV/0!</v>
      </c>
      <c r="BM1180" s="501" t="e">
        <f t="shared" si="118"/>
        <v>#DIV/0!</v>
      </c>
      <c r="BP1180" s="501" t="e">
        <f t="shared" si="119"/>
        <v>#DIV/0!</v>
      </c>
    </row>
    <row r="1181" spans="31:68" ht="15" customHeight="1" x14ac:dyDescent="0.25">
      <c r="AE1181" s="501" t="e">
        <f t="shared" si="114"/>
        <v>#DIV/0!</v>
      </c>
      <c r="AH1181" s="501" t="e">
        <f t="shared" si="115"/>
        <v>#DIV/0!</v>
      </c>
      <c r="AV1181" s="501" t="e">
        <f t="shared" si="116"/>
        <v>#DIV/0!</v>
      </c>
      <c r="AY1181" s="501" t="e">
        <f t="shared" si="117"/>
        <v>#DIV/0!</v>
      </c>
      <c r="BM1181" s="501" t="e">
        <f t="shared" si="118"/>
        <v>#DIV/0!</v>
      </c>
      <c r="BP1181" s="501" t="e">
        <f t="shared" si="119"/>
        <v>#DIV/0!</v>
      </c>
    </row>
    <row r="1182" spans="31:68" ht="15" customHeight="1" x14ac:dyDescent="0.25">
      <c r="AE1182" s="501" t="e">
        <f t="shared" si="114"/>
        <v>#DIV/0!</v>
      </c>
      <c r="AH1182" s="501" t="e">
        <f t="shared" si="115"/>
        <v>#DIV/0!</v>
      </c>
      <c r="AV1182" s="501" t="e">
        <f t="shared" si="116"/>
        <v>#DIV/0!</v>
      </c>
      <c r="AY1182" s="501" t="e">
        <f t="shared" si="117"/>
        <v>#DIV/0!</v>
      </c>
      <c r="BM1182" s="501" t="e">
        <f t="shared" si="118"/>
        <v>#DIV/0!</v>
      </c>
      <c r="BP1182" s="501" t="e">
        <f t="shared" si="119"/>
        <v>#DIV/0!</v>
      </c>
    </row>
    <row r="1183" spans="31:68" ht="15" customHeight="1" x14ac:dyDescent="0.25">
      <c r="AE1183" s="501" t="e">
        <f t="shared" si="114"/>
        <v>#DIV/0!</v>
      </c>
      <c r="AH1183" s="501" t="e">
        <f t="shared" si="115"/>
        <v>#DIV/0!</v>
      </c>
      <c r="AV1183" s="501" t="e">
        <f t="shared" si="116"/>
        <v>#DIV/0!</v>
      </c>
      <c r="AY1183" s="501" t="e">
        <f t="shared" si="117"/>
        <v>#DIV/0!</v>
      </c>
      <c r="BM1183" s="501" t="e">
        <f t="shared" si="118"/>
        <v>#DIV/0!</v>
      </c>
      <c r="BP1183" s="501" t="e">
        <f t="shared" si="119"/>
        <v>#DIV/0!</v>
      </c>
    </row>
    <row r="1184" spans="31:68" ht="15" customHeight="1" x14ac:dyDescent="0.25">
      <c r="AE1184" s="501" t="e">
        <f t="shared" si="114"/>
        <v>#DIV/0!</v>
      </c>
      <c r="AH1184" s="501" t="e">
        <f t="shared" si="115"/>
        <v>#DIV/0!</v>
      </c>
      <c r="AV1184" s="501" t="e">
        <f t="shared" si="116"/>
        <v>#DIV/0!</v>
      </c>
      <c r="AY1184" s="501" t="e">
        <f t="shared" si="117"/>
        <v>#DIV/0!</v>
      </c>
      <c r="BM1184" s="501" t="e">
        <f t="shared" si="118"/>
        <v>#DIV/0!</v>
      </c>
      <c r="BP1184" s="501" t="e">
        <f t="shared" si="119"/>
        <v>#DIV/0!</v>
      </c>
    </row>
    <row r="1185" spans="31:68" ht="15" customHeight="1" x14ac:dyDescent="0.25">
      <c r="AE1185" s="501" t="e">
        <f t="shared" si="114"/>
        <v>#DIV/0!</v>
      </c>
      <c r="AH1185" s="501" t="e">
        <f t="shared" si="115"/>
        <v>#DIV/0!</v>
      </c>
      <c r="AV1185" s="501" t="e">
        <f t="shared" si="116"/>
        <v>#DIV/0!</v>
      </c>
      <c r="AY1185" s="501" t="e">
        <f t="shared" si="117"/>
        <v>#DIV/0!</v>
      </c>
      <c r="BM1185" s="501" t="e">
        <f t="shared" si="118"/>
        <v>#DIV/0!</v>
      </c>
      <c r="BP1185" s="501" t="e">
        <f t="shared" si="119"/>
        <v>#DIV/0!</v>
      </c>
    </row>
    <row r="1186" spans="31:68" ht="15" customHeight="1" x14ac:dyDescent="0.25">
      <c r="AE1186" s="501" t="e">
        <f t="shared" si="114"/>
        <v>#DIV/0!</v>
      </c>
      <c r="AH1186" s="501" t="e">
        <f t="shared" si="115"/>
        <v>#DIV/0!</v>
      </c>
      <c r="AV1186" s="501" t="e">
        <f t="shared" si="116"/>
        <v>#DIV/0!</v>
      </c>
      <c r="AY1186" s="501" t="e">
        <f t="shared" si="117"/>
        <v>#DIV/0!</v>
      </c>
      <c r="BM1186" s="501" t="e">
        <f t="shared" si="118"/>
        <v>#DIV/0!</v>
      </c>
      <c r="BP1186" s="501" t="e">
        <f t="shared" si="119"/>
        <v>#DIV/0!</v>
      </c>
    </row>
    <row r="1187" spans="31:68" ht="15" customHeight="1" x14ac:dyDescent="0.25">
      <c r="AE1187" s="501" t="e">
        <f t="shared" si="114"/>
        <v>#DIV/0!</v>
      </c>
      <c r="AH1187" s="501" t="e">
        <f t="shared" si="115"/>
        <v>#DIV/0!</v>
      </c>
      <c r="AV1187" s="501" t="e">
        <f t="shared" si="116"/>
        <v>#DIV/0!</v>
      </c>
      <c r="AY1187" s="501" t="e">
        <f t="shared" si="117"/>
        <v>#DIV/0!</v>
      </c>
      <c r="BM1187" s="501" t="e">
        <f t="shared" si="118"/>
        <v>#DIV/0!</v>
      </c>
      <c r="BP1187" s="501" t="e">
        <f t="shared" si="119"/>
        <v>#DIV/0!</v>
      </c>
    </row>
    <row r="1188" spans="31:68" ht="15" customHeight="1" x14ac:dyDescent="0.25">
      <c r="AE1188" s="501" t="e">
        <f t="shared" si="114"/>
        <v>#DIV/0!</v>
      </c>
      <c r="AH1188" s="501" t="e">
        <f t="shared" si="115"/>
        <v>#DIV/0!</v>
      </c>
      <c r="AV1188" s="501" t="e">
        <f t="shared" si="116"/>
        <v>#DIV/0!</v>
      </c>
      <c r="AY1188" s="501" t="e">
        <f t="shared" si="117"/>
        <v>#DIV/0!</v>
      </c>
      <c r="BM1188" s="501" t="e">
        <f t="shared" si="118"/>
        <v>#DIV/0!</v>
      </c>
      <c r="BP1188" s="501" t="e">
        <f t="shared" si="119"/>
        <v>#DIV/0!</v>
      </c>
    </row>
    <row r="1189" spans="31:68" ht="15" customHeight="1" x14ac:dyDescent="0.25">
      <c r="AE1189" s="501" t="e">
        <f t="shared" si="114"/>
        <v>#DIV/0!</v>
      </c>
      <c r="AH1189" s="501" t="e">
        <f t="shared" si="115"/>
        <v>#DIV/0!</v>
      </c>
      <c r="AV1189" s="501" t="e">
        <f t="shared" si="116"/>
        <v>#DIV/0!</v>
      </c>
      <c r="AY1189" s="501" t="e">
        <f t="shared" si="117"/>
        <v>#DIV/0!</v>
      </c>
      <c r="BM1189" s="501" t="e">
        <f t="shared" si="118"/>
        <v>#DIV/0!</v>
      </c>
      <c r="BP1189" s="501" t="e">
        <f t="shared" si="119"/>
        <v>#DIV/0!</v>
      </c>
    </row>
    <row r="1190" spans="31:68" ht="15" customHeight="1" x14ac:dyDescent="0.25">
      <c r="AE1190" s="501" t="e">
        <f t="shared" si="114"/>
        <v>#DIV/0!</v>
      </c>
      <c r="AH1190" s="501" t="e">
        <f t="shared" si="115"/>
        <v>#DIV/0!</v>
      </c>
      <c r="AV1190" s="501" t="e">
        <f t="shared" si="116"/>
        <v>#DIV/0!</v>
      </c>
      <c r="AY1190" s="501" t="e">
        <f t="shared" si="117"/>
        <v>#DIV/0!</v>
      </c>
      <c r="BM1190" s="501" t="e">
        <f t="shared" si="118"/>
        <v>#DIV/0!</v>
      </c>
      <c r="BP1190" s="501" t="e">
        <f t="shared" si="119"/>
        <v>#DIV/0!</v>
      </c>
    </row>
    <row r="1191" spans="31:68" ht="15" customHeight="1" x14ac:dyDescent="0.25">
      <c r="AE1191" s="501" t="e">
        <f t="shared" si="114"/>
        <v>#DIV/0!</v>
      </c>
      <c r="AH1191" s="501" t="e">
        <f t="shared" si="115"/>
        <v>#DIV/0!</v>
      </c>
      <c r="AV1191" s="501" t="e">
        <f t="shared" si="116"/>
        <v>#DIV/0!</v>
      </c>
      <c r="AY1191" s="501" t="e">
        <f t="shared" si="117"/>
        <v>#DIV/0!</v>
      </c>
      <c r="BM1191" s="501" t="e">
        <f t="shared" si="118"/>
        <v>#DIV/0!</v>
      </c>
      <c r="BP1191" s="501" t="e">
        <f t="shared" si="119"/>
        <v>#DIV/0!</v>
      </c>
    </row>
    <row r="1192" spans="31:68" ht="15" customHeight="1" x14ac:dyDescent="0.25">
      <c r="AE1192" s="501" t="e">
        <f t="shared" si="114"/>
        <v>#DIV/0!</v>
      </c>
      <c r="AH1192" s="501" t="e">
        <f t="shared" si="115"/>
        <v>#DIV/0!</v>
      </c>
      <c r="AV1192" s="501" t="e">
        <f t="shared" si="116"/>
        <v>#DIV/0!</v>
      </c>
      <c r="AY1192" s="501" t="e">
        <f t="shared" si="117"/>
        <v>#DIV/0!</v>
      </c>
      <c r="BM1192" s="501" t="e">
        <f t="shared" si="118"/>
        <v>#DIV/0!</v>
      </c>
      <c r="BP1192" s="501" t="e">
        <f t="shared" si="119"/>
        <v>#DIV/0!</v>
      </c>
    </row>
    <row r="1193" spans="31:68" ht="15" customHeight="1" x14ac:dyDescent="0.25">
      <c r="AE1193" s="501" t="e">
        <f t="shared" si="114"/>
        <v>#DIV/0!</v>
      </c>
      <c r="AH1193" s="501" t="e">
        <f t="shared" si="115"/>
        <v>#DIV/0!</v>
      </c>
      <c r="AV1193" s="501" t="e">
        <f t="shared" si="116"/>
        <v>#DIV/0!</v>
      </c>
      <c r="AY1193" s="501" t="e">
        <f t="shared" si="117"/>
        <v>#DIV/0!</v>
      </c>
      <c r="BM1193" s="501" t="e">
        <f t="shared" si="118"/>
        <v>#DIV/0!</v>
      </c>
      <c r="BP1193" s="501" t="e">
        <f t="shared" si="119"/>
        <v>#DIV/0!</v>
      </c>
    </row>
    <row r="1194" spans="31:68" ht="15" customHeight="1" x14ac:dyDescent="0.25">
      <c r="AE1194" s="501" t="e">
        <f t="shared" si="114"/>
        <v>#DIV/0!</v>
      </c>
      <c r="AH1194" s="501" t="e">
        <f t="shared" si="115"/>
        <v>#DIV/0!</v>
      </c>
      <c r="AV1194" s="501" t="e">
        <f t="shared" si="116"/>
        <v>#DIV/0!</v>
      </c>
      <c r="AY1194" s="501" t="e">
        <f t="shared" si="117"/>
        <v>#DIV/0!</v>
      </c>
      <c r="BM1194" s="501" t="e">
        <f t="shared" si="118"/>
        <v>#DIV/0!</v>
      </c>
      <c r="BP1194" s="501" t="e">
        <f t="shared" si="119"/>
        <v>#DIV/0!</v>
      </c>
    </row>
    <row r="1195" spans="31:68" ht="15" customHeight="1" x14ac:dyDescent="0.25">
      <c r="AE1195" s="501" t="e">
        <f t="shared" si="114"/>
        <v>#DIV/0!</v>
      </c>
      <c r="AH1195" s="501" t="e">
        <f t="shared" si="115"/>
        <v>#DIV/0!</v>
      </c>
      <c r="AV1195" s="501" t="e">
        <f t="shared" si="116"/>
        <v>#DIV/0!</v>
      </c>
      <c r="AY1195" s="501" t="e">
        <f t="shared" si="117"/>
        <v>#DIV/0!</v>
      </c>
      <c r="BM1195" s="501" t="e">
        <f t="shared" si="118"/>
        <v>#DIV/0!</v>
      </c>
      <c r="BP1195" s="501" t="e">
        <f t="shared" si="119"/>
        <v>#DIV/0!</v>
      </c>
    </row>
    <row r="1196" spans="31:68" ht="15" customHeight="1" x14ac:dyDescent="0.25">
      <c r="AE1196" s="501" t="e">
        <f t="shared" si="114"/>
        <v>#DIV/0!</v>
      </c>
      <c r="AH1196" s="501" t="e">
        <f t="shared" si="115"/>
        <v>#DIV/0!</v>
      </c>
      <c r="AV1196" s="501" t="e">
        <f t="shared" si="116"/>
        <v>#DIV/0!</v>
      </c>
      <c r="AY1196" s="501" t="e">
        <f t="shared" si="117"/>
        <v>#DIV/0!</v>
      </c>
      <c r="BM1196" s="501" t="e">
        <f t="shared" si="118"/>
        <v>#DIV/0!</v>
      </c>
      <c r="BP1196" s="501" t="e">
        <f t="shared" si="119"/>
        <v>#DIV/0!</v>
      </c>
    </row>
    <row r="1197" spans="31:68" ht="15" customHeight="1" x14ac:dyDescent="0.25">
      <c r="AE1197" s="501" t="e">
        <f t="shared" si="114"/>
        <v>#DIV/0!</v>
      </c>
      <c r="AH1197" s="501" t="e">
        <f t="shared" si="115"/>
        <v>#DIV/0!</v>
      </c>
      <c r="AV1197" s="501" t="e">
        <f t="shared" si="116"/>
        <v>#DIV/0!</v>
      </c>
      <c r="AY1197" s="501" t="e">
        <f t="shared" si="117"/>
        <v>#DIV/0!</v>
      </c>
      <c r="BM1197" s="501" t="e">
        <f t="shared" si="118"/>
        <v>#DIV/0!</v>
      </c>
      <c r="BP1197" s="501" t="e">
        <f t="shared" si="119"/>
        <v>#DIV/0!</v>
      </c>
    </row>
    <row r="1198" spans="31:68" ht="15" customHeight="1" x14ac:dyDescent="0.25">
      <c r="AE1198" s="501" t="e">
        <f t="shared" si="114"/>
        <v>#DIV/0!</v>
      </c>
      <c r="AH1198" s="501" t="e">
        <f t="shared" si="115"/>
        <v>#DIV/0!</v>
      </c>
      <c r="AV1198" s="501" t="e">
        <f t="shared" si="116"/>
        <v>#DIV/0!</v>
      </c>
      <c r="AY1198" s="501" t="e">
        <f t="shared" si="117"/>
        <v>#DIV/0!</v>
      </c>
      <c r="BM1198" s="501" t="e">
        <f t="shared" si="118"/>
        <v>#DIV/0!</v>
      </c>
      <c r="BP1198" s="501" t="e">
        <f t="shared" si="119"/>
        <v>#DIV/0!</v>
      </c>
    </row>
    <row r="1199" spans="31:68" ht="15" customHeight="1" x14ac:dyDescent="0.25">
      <c r="AE1199" s="501" t="e">
        <f t="shared" si="114"/>
        <v>#DIV/0!</v>
      </c>
      <c r="AH1199" s="501" t="e">
        <f t="shared" si="115"/>
        <v>#DIV/0!</v>
      </c>
      <c r="AV1199" s="501" t="e">
        <f t="shared" si="116"/>
        <v>#DIV/0!</v>
      </c>
      <c r="AY1199" s="501" t="e">
        <f t="shared" si="117"/>
        <v>#DIV/0!</v>
      </c>
      <c r="BM1199" s="501" t="e">
        <f t="shared" si="118"/>
        <v>#DIV/0!</v>
      </c>
      <c r="BP1199" s="501" t="e">
        <f t="shared" si="119"/>
        <v>#DIV/0!</v>
      </c>
    </row>
    <row r="1200" spans="31:68" ht="15" customHeight="1" x14ac:dyDescent="0.25">
      <c r="AE1200" s="501" t="e">
        <f t="shared" si="114"/>
        <v>#DIV/0!</v>
      </c>
      <c r="AH1200" s="501" t="e">
        <f t="shared" si="115"/>
        <v>#DIV/0!</v>
      </c>
      <c r="AV1200" s="501" t="e">
        <f t="shared" si="116"/>
        <v>#DIV/0!</v>
      </c>
      <c r="AY1200" s="501" t="e">
        <f t="shared" si="117"/>
        <v>#DIV/0!</v>
      </c>
      <c r="BM1200" s="501" t="e">
        <f t="shared" si="118"/>
        <v>#DIV/0!</v>
      </c>
      <c r="BP1200" s="501" t="e">
        <f t="shared" si="119"/>
        <v>#DIV/0!</v>
      </c>
    </row>
    <row r="1201" spans="31:68" ht="15" customHeight="1" x14ac:dyDescent="0.25">
      <c r="AE1201" s="501" t="e">
        <f t="shared" si="114"/>
        <v>#DIV/0!</v>
      </c>
      <c r="AH1201" s="501" t="e">
        <f t="shared" si="115"/>
        <v>#DIV/0!</v>
      </c>
      <c r="AV1201" s="501" t="e">
        <f t="shared" si="116"/>
        <v>#DIV/0!</v>
      </c>
      <c r="AY1201" s="501" t="e">
        <f t="shared" si="117"/>
        <v>#DIV/0!</v>
      </c>
      <c r="BM1201" s="501" t="e">
        <f t="shared" si="118"/>
        <v>#DIV/0!</v>
      </c>
      <c r="BP1201" s="501" t="e">
        <f t="shared" si="119"/>
        <v>#DIV/0!</v>
      </c>
    </row>
    <row r="1202" spans="31:68" ht="15" customHeight="1" x14ac:dyDescent="0.25">
      <c r="AE1202" s="501" t="e">
        <f t="shared" si="114"/>
        <v>#DIV/0!</v>
      </c>
      <c r="AH1202" s="501" t="e">
        <f t="shared" si="115"/>
        <v>#DIV/0!</v>
      </c>
      <c r="AV1202" s="501" t="e">
        <f t="shared" si="116"/>
        <v>#DIV/0!</v>
      </c>
      <c r="AY1202" s="501" t="e">
        <f t="shared" si="117"/>
        <v>#DIV/0!</v>
      </c>
      <c r="BM1202" s="501" t="e">
        <f t="shared" si="118"/>
        <v>#DIV/0!</v>
      </c>
      <c r="BP1202" s="501" t="e">
        <f t="shared" si="119"/>
        <v>#DIV/0!</v>
      </c>
    </row>
    <row r="1203" spans="31:68" ht="15" customHeight="1" x14ac:dyDescent="0.25">
      <c r="AE1203" s="501" t="e">
        <f t="shared" si="114"/>
        <v>#DIV/0!</v>
      </c>
      <c r="AH1203" s="501" t="e">
        <f t="shared" si="115"/>
        <v>#DIV/0!</v>
      </c>
      <c r="AV1203" s="501" t="e">
        <f t="shared" si="116"/>
        <v>#DIV/0!</v>
      </c>
      <c r="AY1203" s="501" t="e">
        <f t="shared" si="117"/>
        <v>#DIV/0!</v>
      </c>
      <c r="BM1203" s="501" t="e">
        <f t="shared" si="118"/>
        <v>#DIV/0!</v>
      </c>
      <c r="BP1203" s="501" t="e">
        <f t="shared" si="119"/>
        <v>#DIV/0!</v>
      </c>
    </row>
    <row r="1204" spans="31:68" ht="15" customHeight="1" x14ac:dyDescent="0.25">
      <c r="AE1204" s="501" t="e">
        <f t="shared" si="114"/>
        <v>#DIV/0!</v>
      </c>
      <c r="AH1204" s="501" t="e">
        <f t="shared" si="115"/>
        <v>#DIV/0!</v>
      </c>
      <c r="AV1204" s="501" t="e">
        <f t="shared" si="116"/>
        <v>#DIV/0!</v>
      </c>
      <c r="AY1204" s="501" t="e">
        <f t="shared" si="117"/>
        <v>#DIV/0!</v>
      </c>
      <c r="BM1204" s="501" t="e">
        <f t="shared" si="118"/>
        <v>#DIV/0!</v>
      </c>
      <c r="BP1204" s="501" t="e">
        <f t="shared" si="119"/>
        <v>#DIV/0!</v>
      </c>
    </row>
    <row r="1205" spans="31:68" ht="15" customHeight="1" x14ac:dyDescent="0.25">
      <c r="AE1205" s="501" t="e">
        <f t="shared" si="114"/>
        <v>#DIV/0!</v>
      </c>
      <c r="AH1205" s="501" t="e">
        <f t="shared" si="115"/>
        <v>#DIV/0!</v>
      </c>
      <c r="AV1205" s="501" t="e">
        <f t="shared" si="116"/>
        <v>#DIV/0!</v>
      </c>
      <c r="AY1205" s="501" t="e">
        <f t="shared" si="117"/>
        <v>#DIV/0!</v>
      </c>
      <c r="BM1205" s="501" t="e">
        <f t="shared" si="118"/>
        <v>#DIV/0!</v>
      </c>
      <c r="BP1205" s="501" t="e">
        <f t="shared" si="119"/>
        <v>#DIV/0!</v>
      </c>
    </row>
    <row r="1206" spans="31:68" ht="15" customHeight="1" x14ac:dyDescent="0.25">
      <c r="AE1206" s="501" t="e">
        <f t="shared" si="114"/>
        <v>#DIV/0!</v>
      </c>
      <c r="AH1206" s="501" t="e">
        <f t="shared" si="115"/>
        <v>#DIV/0!</v>
      </c>
      <c r="AV1206" s="501" t="e">
        <f t="shared" si="116"/>
        <v>#DIV/0!</v>
      </c>
      <c r="AY1206" s="501" t="e">
        <f t="shared" si="117"/>
        <v>#DIV/0!</v>
      </c>
      <c r="BM1206" s="501" t="e">
        <f t="shared" si="118"/>
        <v>#DIV/0!</v>
      </c>
      <c r="BP1206" s="501" t="e">
        <f t="shared" si="119"/>
        <v>#DIV/0!</v>
      </c>
    </row>
    <row r="1207" spans="31:68" ht="15" customHeight="1" x14ac:dyDescent="0.25">
      <c r="AE1207" s="501" t="e">
        <f t="shared" si="114"/>
        <v>#DIV/0!</v>
      </c>
      <c r="AH1207" s="501" t="e">
        <f t="shared" si="115"/>
        <v>#DIV/0!</v>
      </c>
      <c r="AV1207" s="501" t="e">
        <f t="shared" si="116"/>
        <v>#DIV/0!</v>
      </c>
      <c r="AY1207" s="501" t="e">
        <f t="shared" si="117"/>
        <v>#DIV/0!</v>
      </c>
      <c r="BM1207" s="501" t="e">
        <f t="shared" si="118"/>
        <v>#DIV/0!</v>
      </c>
      <c r="BP1207" s="501" t="e">
        <f t="shared" si="119"/>
        <v>#DIV/0!</v>
      </c>
    </row>
    <row r="1208" spans="31:68" ht="15" customHeight="1" x14ac:dyDescent="0.25">
      <c r="AE1208" s="501" t="e">
        <f t="shared" si="114"/>
        <v>#DIV/0!</v>
      </c>
      <c r="AH1208" s="501" t="e">
        <f t="shared" si="115"/>
        <v>#DIV/0!</v>
      </c>
      <c r="AV1208" s="501" t="e">
        <f t="shared" si="116"/>
        <v>#DIV/0!</v>
      </c>
      <c r="AY1208" s="501" t="e">
        <f t="shared" si="117"/>
        <v>#DIV/0!</v>
      </c>
      <c r="BM1208" s="501" t="e">
        <f t="shared" si="118"/>
        <v>#DIV/0!</v>
      </c>
      <c r="BP1208" s="501" t="e">
        <f t="shared" si="119"/>
        <v>#DIV/0!</v>
      </c>
    </row>
    <row r="1209" spans="31:68" ht="15" customHeight="1" x14ac:dyDescent="0.25">
      <c r="AE1209" s="501" t="e">
        <f t="shared" si="114"/>
        <v>#DIV/0!</v>
      </c>
      <c r="AH1209" s="501" t="e">
        <f t="shared" si="115"/>
        <v>#DIV/0!</v>
      </c>
      <c r="AV1209" s="501" t="e">
        <f t="shared" si="116"/>
        <v>#DIV/0!</v>
      </c>
      <c r="AY1209" s="501" t="e">
        <f t="shared" si="117"/>
        <v>#DIV/0!</v>
      </c>
      <c r="BM1209" s="501" t="e">
        <f t="shared" si="118"/>
        <v>#DIV/0!</v>
      </c>
      <c r="BP1209" s="501" t="e">
        <f t="shared" si="119"/>
        <v>#DIV/0!</v>
      </c>
    </row>
    <row r="1210" spans="31:68" ht="15" customHeight="1" x14ac:dyDescent="0.25">
      <c r="AE1210" s="501" t="e">
        <f t="shared" si="114"/>
        <v>#DIV/0!</v>
      </c>
      <c r="AH1210" s="501" t="e">
        <f t="shared" si="115"/>
        <v>#DIV/0!</v>
      </c>
      <c r="AV1210" s="501" t="e">
        <f t="shared" si="116"/>
        <v>#DIV/0!</v>
      </c>
      <c r="AY1210" s="501" t="e">
        <f t="shared" si="117"/>
        <v>#DIV/0!</v>
      </c>
      <c r="BM1210" s="501" t="e">
        <f t="shared" si="118"/>
        <v>#DIV/0!</v>
      </c>
      <c r="BP1210" s="501" t="e">
        <f t="shared" si="119"/>
        <v>#DIV/0!</v>
      </c>
    </row>
    <row r="1211" spans="31:68" ht="15" customHeight="1" x14ac:dyDescent="0.25">
      <c r="AE1211" s="501" t="e">
        <f t="shared" si="114"/>
        <v>#DIV/0!</v>
      </c>
      <c r="AH1211" s="501" t="e">
        <f t="shared" si="115"/>
        <v>#DIV/0!</v>
      </c>
      <c r="AV1211" s="501" t="e">
        <f t="shared" si="116"/>
        <v>#DIV/0!</v>
      </c>
      <c r="AY1211" s="501" t="e">
        <f t="shared" si="117"/>
        <v>#DIV/0!</v>
      </c>
      <c r="BM1211" s="501" t="e">
        <f t="shared" si="118"/>
        <v>#DIV/0!</v>
      </c>
      <c r="BP1211" s="501" t="e">
        <f t="shared" si="119"/>
        <v>#DIV/0!</v>
      </c>
    </row>
    <row r="1212" spans="31:68" ht="15" customHeight="1" x14ac:dyDescent="0.25">
      <c r="AE1212" s="501" t="e">
        <f t="shared" si="114"/>
        <v>#DIV/0!</v>
      </c>
      <c r="AH1212" s="501" t="e">
        <f t="shared" si="115"/>
        <v>#DIV/0!</v>
      </c>
      <c r="AV1212" s="501" t="e">
        <f t="shared" si="116"/>
        <v>#DIV/0!</v>
      </c>
      <c r="AY1212" s="501" t="e">
        <f t="shared" si="117"/>
        <v>#DIV/0!</v>
      </c>
      <c r="BM1212" s="501" t="e">
        <f t="shared" si="118"/>
        <v>#DIV/0!</v>
      </c>
      <c r="BP1212" s="501" t="e">
        <f t="shared" si="119"/>
        <v>#DIV/0!</v>
      </c>
    </row>
    <row r="1213" spans="31:68" ht="15" customHeight="1" x14ac:dyDescent="0.25">
      <c r="AE1213" s="501" t="e">
        <f t="shared" si="114"/>
        <v>#DIV/0!</v>
      </c>
      <c r="AH1213" s="501" t="e">
        <f t="shared" si="115"/>
        <v>#DIV/0!</v>
      </c>
      <c r="AV1213" s="501" t="e">
        <f t="shared" si="116"/>
        <v>#DIV/0!</v>
      </c>
      <c r="AY1213" s="501" t="e">
        <f t="shared" si="117"/>
        <v>#DIV/0!</v>
      </c>
      <c r="BM1213" s="501" t="e">
        <f t="shared" si="118"/>
        <v>#DIV/0!</v>
      </c>
      <c r="BP1213" s="501" t="e">
        <f t="shared" si="119"/>
        <v>#DIV/0!</v>
      </c>
    </row>
    <row r="1214" spans="31:68" ht="15" customHeight="1" x14ac:dyDescent="0.25">
      <c r="AE1214" s="501" t="e">
        <f t="shared" si="114"/>
        <v>#DIV/0!</v>
      </c>
      <c r="AH1214" s="501" t="e">
        <f t="shared" si="115"/>
        <v>#DIV/0!</v>
      </c>
      <c r="AV1214" s="501" t="e">
        <f t="shared" si="116"/>
        <v>#DIV/0!</v>
      </c>
      <c r="AY1214" s="501" t="e">
        <f t="shared" si="117"/>
        <v>#DIV/0!</v>
      </c>
      <c r="BM1214" s="501" t="e">
        <f t="shared" si="118"/>
        <v>#DIV/0!</v>
      </c>
      <c r="BP1214" s="501" t="e">
        <f t="shared" si="119"/>
        <v>#DIV/0!</v>
      </c>
    </row>
    <row r="1215" spans="31:68" ht="15" customHeight="1" x14ac:dyDescent="0.25">
      <c r="AE1215" s="501" t="e">
        <f t="shared" si="114"/>
        <v>#DIV/0!</v>
      </c>
      <c r="AH1215" s="501" t="e">
        <f t="shared" si="115"/>
        <v>#DIV/0!</v>
      </c>
      <c r="AV1215" s="501" t="e">
        <f t="shared" si="116"/>
        <v>#DIV/0!</v>
      </c>
      <c r="AY1215" s="501" t="e">
        <f t="shared" si="117"/>
        <v>#DIV/0!</v>
      </c>
      <c r="BM1215" s="501" t="e">
        <f t="shared" si="118"/>
        <v>#DIV/0!</v>
      </c>
      <c r="BP1215" s="501" t="e">
        <f t="shared" si="119"/>
        <v>#DIV/0!</v>
      </c>
    </row>
    <row r="1216" spans="31:68" ht="15" customHeight="1" x14ac:dyDescent="0.25">
      <c r="AE1216" s="501" t="e">
        <f t="shared" si="114"/>
        <v>#DIV/0!</v>
      </c>
      <c r="AH1216" s="501" t="e">
        <f t="shared" si="115"/>
        <v>#DIV/0!</v>
      </c>
      <c r="AV1216" s="501" t="e">
        <f t="shared" si="116"/>
        <v>#DIV/0!</v>
      </c>
      <c r="AY1216" s="501" t="e">
        <f t="shared" si="117"/>
        <v>#DIV/0!</v>
      </c>
      <c r="BM1216" s="501" t="e">
        <f t="shared" si="118"/>
        <v>#DIV/0!</v>
      </c>
      <c r="BP1216" s="501" t="e">
        <f t="shared" si="119"/>
        <v>#DIV/0!</v>
      </c>
    </row>
    <row r="1217" spans="31:68" ht="15" customHeight="1" x14ac:dyDescent="0.25">
      <c r="AE1217" s="501" t="e">
        <f t="shared" si="114"/>
        <v>#DIV/0!</v>
      </c>
      <c r="AH1217" s="501" t="e">
        <f t="shared" si="115"/>
        <v>#DIV/0!</v>
      </c>
      <c r="AV1217" s="501" t="e">
        <f t="shared" si="116"/>
        <v>#DIV/0!</v>
      </c>
      <c r="AY1217" s="501" t="e">
        <f t="shared" si="117"/>
        <v>#DIV/0!</v>
      </c>
      <c r="BM1217" s="501" t="e">
        <f t="shared" si="118"/>
        <v>#DIV/0!</v>
      </c>
      <c r="BP1217" s="501" t="e">
        <f t="shared" si="119"/>
        <v>#DIV/0!</v>
      </c>
    </row>
    <row r="1218" spans="31:68" ht="15" customHeight="1" x14ac:dyDescent="0.25">
      <c r="AE1218" s="501" t="e">
        <f t="shared" si="114"/>
        <v>#DIV/0!</v>
      </c>
      <c r="AH1218" s="501" t="e">
        <f t="shared" si="115"/>
        <v>#DIV/0!</v>
      </c>
      <c r="AV1218" s="501" t="e">
        <f t="shared" si="116"/>
        <v>#DIV/0!</v>
      </c>
      <c r="AY1218" s="501" t="e">
        <f t="shared" si="117"/>
        <v>#DIV/0!</v>
      </c>
      <c r="BM1218" s="501" t="e">
        <f t="shared" si="118"/>
        <v>#DIV/0!</v>
      </c>
      <c r="BP1218" s="501" t="e">
        <f t="shared" si="119"/>
        <v>#DIV/0!</v>
      </c>
    </row>
    <row r="1219" spans="31:68" ht="15" customHeight="1" x14ac:dyDescent="0.25">
      <c r="AE1219" s="501" t="e">
        <f t="shared" si="114"/>
        <v>#DIV/0!</v>
      </c>
      <c r="AH1219" s="501" t="e">
        <f t="shared" si="115"/>
        <v>#DIV/0!</v>
      </c>
      <c r="AV1219" s="501" t="e">
        <f t="shared" si="116"/>
        <v>#DIV/0!</v>
      </c>
      <c r="AY1219" s="501" t="e">
        <f t="shared" si="117"/>
        <v>#DIV/0!</v>
      </c>
      <c r="BM1219" s="501" t="e">
        <f t="shared" si="118"/>
        <v>#DIV/0!</v>
      </c>
      <c r="BP1219" s="501" t="e">
        <f t="shared" si="119"/>
        <v>#DIV/0!</v>
      </c>
    </row>
    <row r="1220" spans="31:68" ht="15" customHeight="1" x14ac:dyDescent="0.25">
      <c r="AE1220" s="501" t="e">
        <f t="shared" si="114"/>
        <v>#DIV/0!</v>
      </c>
      <c r="AH1220" s="501" t="e">
        <f t="shared" si="115"/>
        <v>#DIV/0!</v>
      </c>
      <c r="AV1220" s="501" t="e">
        <f t="shared" si="116"/>
        <v>#DIV/0!</v>
      </c>
      <c r="AY1220" s="501" t="e">
        <f t="shared" si="117"/>
        <v>#DIV/0!</v>
      </c>
      <c r="BM1220" s="501" t="e">
        <f t="shared" si="118"/>
        <v>#DIV/0!</v>
      </c>
      <c r="BP1220" s="501" t="e">
        <f t="shared" si="119"/>
        <v>#DIV/0!</v>
      </c>
    </row>
    <row r="1221" spans="31:68" ht="15" customHeight="1" x14ac:dyDescent="0.25">
      <c r="AE1221" s="501" t="e">
        <f t="shared" si="114"/>
        <v>#DIV/0!</v>
      </c>
      <c r="AH1221" s="501" t="e">
        <f t="shared" si="115"/>
        <v>#DIV/0!</v>
      </c>
      <c r="AV1221" s="501" t="e">
        <f t="shared" si="116"/>
        <v>#DIV/0!</v>
      </c>
      <c r="AY1221" s="501" t="e">
        <f t="shared" si="117"/>
        <v>#DIV/0!</v>
      </c>
      <c r="BM1221" s="501" t="e">
        <f t="shared" si="118"/>
        <v>#DIV/0!</v>
      </c>
      <c r="BP1221" s="501" t="e">
        <f t="shared" si="119"/>
        <v>#DIV/0!</v>
      </c>
    </row>
    <row r="1222" spans="31:68" ht="15" customHeight="1" x14ac:dyDescent="0.25">
      <c r="AE1222" s="501" t="e">
        <f t="shared" si="114"/>
        <v>#DIV/0!</v>
      </c>
      <c r="AH1222" s="501" t="e">
        <f t="shared" si="115"/>
        <v>#DIV/0!</v>
      </c>
      <c r="AV1222" s="501" t="e">
        <f t="shared" si="116"/>
        <v>#DIV/0!</v>
      </c>
      <c r="AY1222" s="501" t="e">
        <f t="shared" si="117"/>
        <v>#DIV/0!</v>
      </c>
      <c r="BM1222" s="501" t="e">
        <f t="shared" si="118"/>
        <v>#DIV/0!</v>
      </c>
      <c r="BP1222" s="501" t="e">
        <f t="shared" si="119"/>
        <v>#DIV/0!</v>
      </c>
    </row>
    <row r="1223" spans="31:68" ht="15" customHeight="1" x14ac:dyDescent="0.25">
      <c r="AE1223" s="501" t="e">
        <f t="shared" si="114"/>
        <v>#DIV/0!</v>
      </c>
      <c r="AH1223" s="501" t="e">
        <f t="shared" si="115"/>
        <v>#DIV/0!</v>
      </c>
      <c r="AV1223" s="501" t="e">
        <f t="shared" si="116"/>
        <v>#DIV/0!</v>
      </c>
      <c r="AY1223" s="501" t="e">
        <f t="shared" si="117"/>
        <v>#DIV/0!</v>
      </c>
      <c r="BM1223" s="501" t="e">
        <f t="shared" si="118"/>
        <v>#DIV/0!</v>
      </c>
      <c r="BP1223" s="501" t="e">
        <f t="shared" si="119"/>
        <v>#DIV/0!</v>
      </c>
    </row>
    <row r="1224" spans="31:68" ht="15" customHeight="1" x14ac:dyDescent="0.25">
      <c r="AE1224" s="501" t="e">
        <f t="shared" si="114"/>
        <v>#DIV/0!</v>
      </c>
      <c r="AH1224" s="501" t="e">
        <f t="shared" si="115"/>
        <v>#DIV/0!</v>
      </c>
      <c r="AV1224" s="501" t="e">
        <f t="shared" si="116"/>
        <v>#DIV/0!</v>
      </c>
      <c r="AY1224" s="501" t="e">
        <f t="shared" si="117"/>
        <v>#DIV/0!</v>
      </c>
      <c r="BM1224" s="501" t="e">
        <f t="shared" si="118"/>
        <v>#DIV/0!</v>
      </c>
      <c r="BP1224" s="501" t="e">
        <f t="shared" si="119"/>
        <v>#DIV/0!</v>
      </c>
    </row>
    <row r="1225" spans="31:68" ht="15" customHeight="1" x14ac:dyDescent="0.25">
      <c r="AE1225" s="501" t="e">
        <f t="shared" si="114"/>
        <v>#DIV/0!</v>
      </c>
      <c r="AH1225" s="501" t="e">
        <f t="shared" si="115"/>
        <v>#DIV/0!</v>
      </c>
      <c r="AV1225" s="501" t="e">
        <f t="shared" si="116"/>
        <v>#DIV/0!</v>
      </c>
      <c r="AY1225" s="501" t="e">
        <f t="shared" si="117"/>
        <v>#DIV/0!</v>
      </c>
      <c r="BM1225" s="501" t="e">
        <f t="shared" si="118"/>
        <v>#DIV/0!</v>
      </c>
      <c r="BP1225" s="501" t="e">
        <f t="shared" si="119"/>
        <v>#DIV/0!</v>
      </c>
    </row>
    <row r="1226" spans="31:68" ht="15" customHeight="1" x14ac:dyDescent="0.25">
      <c r="AE1226" s="501" t="e">
        <f t="shared" si="114"/>
        <v>#DIV/0!</v>
      </c>
      <c r="AH1226" s="501" t="e">
        <f t="shared" si="115"/>
        <v>#DIV/0!</v>
      </c>
      <c r="AV1226" s="501" t="e">
        <f t="shared" si="116"/>
        <v>#DIV/0!</v>
      </c>
      <c r="AY1226" s="501" t="e">
        <f t="shared" si="117"/>
        <v>#DIV/0!</v>
      </c>
      <c r="BM1226" s="501" t="e">
        <f t="shared" si="118"/>
        <v>#DIV/0!</v>
      </c>
      <c r="BP1226" s="501" t="e">
        <f t="shared" si="119"/>
        <v>#DIV/0!</v>
      </c>
    </row>
    <row r="1227" spans="31:68" ht="15" customHeight="1" x14ac:dyDescent="0.25">
      <c r="AE1227" s="501" t="e">
        <f t="shared" si="114"/>
        <v>#DIV/0!</v>
      </c>
      <c r="AH1227" s="501" t="e">
        <f t="shared" si="115"/>
        <v>#DIV/0!</v>
      </c>
      <c r="AV1227" s="501" t="e">
        <f t="shared" si="116"/>
        <v>#DIV/0!</v>
      </c>
      <c r="AY1227" s="501" t="e">
        <f t="shared" si="117"/>
        <v>#DIV/0!</v>
      </c>
      <c r="BM1227" s="501" t="e">
        <f t="shared" si="118"/>
        <v>#DIV/0!</v>
      </c>
      <c r="BP1227" s="501" t="e">
        <f t="shared" si="119"/>
        <v>#DIV/0!</v>
      </c>
    </row>
    <row r="1228" spans="31:68" ht="15" customHeight="1" x14ac:dyDescent="0.25">
      <c r="AE1228" s="501" t="e">
        <f t="shared" si="114"/>
        <v>#DIV/0!</v>
      </c>
      <c r="AH1228" s="501" t="e">
        <f t="shared" si="115"/>
        <v>#DIV/0!</v>
      </c>
      <c r="AV1228" s="501" t="e">
        <f t="shared" si="116"/>
        <v>#DIV/0!</v>
      </c>
      <c r="AY1228" s="501" t="e">
        <f t="shared" si="117"/>
        <v>#DIV/0!</v>
      </c>
      <c r="BM1228" s="501" t="e">
        <f t="shared" si="118"/>
        <v>#DIV/0!</v>
      </c>
      <c r="BP1228" s="501" t="e">
        <f t="shared" si="119"/>
        <v>#DIV/0!</v>
      </c>
    </row>
    <row r="1229" spans="31:68" ht="15" customHeight="1" x14ac:dyDescent="0.25">
      <c r="AE1229" s="501" t="e">
        <f t="shared" si="114"/>
        <v>#DIV/0!</v>
      </c>
      <c r="AH1229" s="501" t="e">
        <f t="shared" si="115"/>
        <v>#DIV/0!</v>
      </c>
      <c r="AV1229" s="501" t="e">
        <f t="shared" si="116"/>
        <v>#DIV/0!</v>
      </c>
      <c r="AY1229" s="501" t="e">
        <f t="shared" si="117"/>
        <v>#DIV/0!</v>
      </c>
      <c r="BM1229" s="501" t="e">
        <f t="shared" si="118"/>
        <v>#DIV/0!</v>
      </c>
      <c r="BP1229" s="501" t="e">
        <f t="shared" si="119"/>
        <v>#DIV/0!</v>
      </c>
    </row>
    <row r="1230" spans="31:68" ht="15" customHeight="1" x14ac:dyDescent="0.25">
      <c r="AE1230" s="501" t="e">
        <f t="shared" si="114"/>
        <v>#DIV/0!</v>
      </c>
      <c r="AH1230" s="501" t="e">
        <f t="shared" si="115"/>
        <v>#DIV/0!</v>
      </c>
      <c r="AV1230" s="501" t="e">
        <f t="shared" si="116"/>
        <v>#DIV/0!</v>
      </c>
      <c r="AY1230" s="501" t="e">
        <f t="shared" si="117"/>
        <v>#DIV/0!</v>
      </c>
      <c r="BM1230" s="501" t="e">
        <f t="shared" si="118"/>
        <v>#DIV/0!</v>
      </c>
      <c r="BP1230" s="501" t="e">
        <f t="shared" si="119"/>
        <v>#DIV/0!</v>
      </c>
    </row>
    <row r="1231" spans="31:68" ht="15" customHeight="1" x14ac:dyDescent="0.25">
      <c r="AE1231" s="501" t="e">
        <f t="shared" ref="AE1231:AE1294" si="120">IF(AE$10*AC1231+AE$11&lt;(ROUNDUP(AD$10/100,0)*100+999),MAX(0,AE$10*AC1231+AE$11),NA())</f>
        <v>#DIV/0!</v>
      </c>
      <c r="AH1231" s="501" t="e">
        <f t="shared" ref="AH1231:AH1294" si="121">IF(AH$10*AF1231+AH$11&lt;(ROUNDUP(AG$10/100,0)*100+999),MAX(0,AH$10*AF1231+AH$11),NA())</f>
        <v>#DIV/0!</v>
      </c>
      <c r="AV1231" s="501" t="e">
        <f t="shared" ref="AV1231:AV1294" si="122">IF(AV$10*AT1231+AV$11&lt;(ROUNDUP(AU$10/100,0)*100+999),MAX(0,AV$10*AT1231+AV$11),NA())</f>
        <v>#DIV/0!</v>
      </c>
      <c r="AY1231" s="501" t="e">
        <f t="shared" ref="AY1231:AY1294" si="123">IF(AY$10*AW1231+AY$11&lt;(ROUNDUP(AX$10/100,0)*100+999),MAX(0,AY$10*AW1231+AY$11),NA())</f>
        <v>#DIV/0!</v>
      </c>
      <c r="BM1231" s="501" t="e">
        <f t="shared" ref="BM1231:BM1294" si="124">IF(BM$10*BK1231+BM$11&lt;(ROUNDUP(BL$10/100,0)*100+999),MAX(0,BM$10*BK1231+BM$11),NA())</f>
        <v>#DIV/0!</v>
      </c>
      <c r="BP1231" s="501" t="e">
        <f t="shared" ref="BP1231:BP1294" si="125">IF(BP$10*BN1231+BP$11&lt;(ROUNDUP(BO$10/100,0)*100+999),MAX(0,BP$10*BN1231+BP$11),NA())</f>
        <v>#DIV/0!</v>
      </c>
    </row>
    <row r="1232" spans="31:68" ht="15" customHeight="1" x14ac:dyDescent="0.25">
      <c r="AE1232" s="501" t="e">
        <f t="shared" si="120"/>
        <v>#DIV/0!</v>
      </c>
      <c r="AH1232" s="501" t="e">
        <f t="shared" si="121"/>
        <v>#DIV/0!</v>
      </c>
      <c r="AV1232" s="501" t="e">
        <f t="shared" si="122"/>
        <v>#DIV/0!</v>
      </c>
      <c r="AY1232" s="501" t="e">
        <f t="shared" si="123"/>
        <v>#DIV/0!</v>
      </c>
      <c r="BM1232" s="501" t="e">
        <f t="shared" si="124"/>
        <v>#DIV/0!</v>
      </c>
      <c r="BP1232" s="501" t="e">
        <f t="shared" si="125"/>
        <v>#DIV/0!</v>
      </c>
    </row>
    <row r="1233" spans="31:68" ht="15" customHeight="1" x14ac:dyDescent="0.25">
      <c r="AE1233" s="501" t="e">
        <f t="shared" si="120"/>
        <v>#DIV/0!</v>
      </c>
      <c r="AH1233" s="501" t="e">
        <f t="shared" si="121"/>
        <v>#DIV/0!</v>
      </c>
      <c r="AV1233" s="501" t="e">
        <f t="shared" si="122"/>
        <v>#DIV/0!</v>
      </c>
      <c r="AY1233" s="501" t="e">
        <f t="shared" si="123"/>
        <v>#DIV/0!</v>
      </c>
      <c r="BM1233" s="501" t="e">
        <f t="shared" si="124"/>
        <v>#DIV/0!</v>
      </c>
      <c r="BP1233" s="501" t="e">
        <f t="shared" si="125"/>
        <v>#DIV/0!</v>
      </c>
    </row>
    <row r="1234" spans="31:68" ht="15" customHeight="1" x14ac:dyDescent="0.25">
      <c r="AE1234" s="501" t="e">
        <f t="shared" si="120"/>
        <v>#DIV/0!</v>
      </c>
      <c r="AH1234" s="501" t="e">
        <f t="shared" si="121"/>
        <v>#DIV/0!</v>
      </c>
      <c r="AV1234" s="501" t="e">
        <f t="shared" si="122"/>
        <v>#DIV/0!</v>
      </c>
      <c r="AY1234" s="501" t="e">
        <f t="shared" si="123"/>
        <v>#DIV/0!</v>
      </c>
      <c r="BM1234" s="501" t="e">
        <f t="shared" si="124"/>
        <v>#DIV/0!</v>
      </c>
      <c r="BP1234" s="501" t="e">
        <f t="shared" si="125"/>
        <v>#DIV/0!</v>
      </c>
    </row>
    <row r="1235" spans="31:68" ht="15" customHeight="1" x14ac:dyDescent="0.25">
      <c r="AE1235" s="501" t="e">
        <f t="shared" si="120"/>
        <v>#DIV/0!</v>
      </c>
      <c r="AH1235" s="501" t="e">
        <f t="shared" si="121"/>
        <v>#DIV/0!</v>
      </c>
      <c r="AV1235" s="501" t="e">
        <f t="shared" si="122"/>
        <v>#DIV/0!</v>
      </c>
      <c r="AY1235" s="501" t="e">
        <f t="shared" si="123"/>
        <v>#DIV/0!</v>
      </c>
      <c r="BM1235" s="501" t="e">
        <f t="shared" si="124"/>
        <v>#DIV/0!</v>
      </c>
      <c r="BP1235" s="501" t="e">
        <f t="shared" si="125"/>
        <v>#DIV/0!</v>
      </c>
    </row>
    <row r="1236" spans="31:68" ht="15" customHeight="1" x14ac:dyDescent="0.25">
      <c r="AE1236" s="501" t="e">
        <f t="shared" si="120"/>
        <v>#DIV/0!</v>
      </c>
      <c r="AH1236" s="501" t="e">
        <f t="shared" si="121"/>
        <v>#DIV/0!</v>
      </c>
      <c r="AV1236" s="501" t="e">
        <f t="shared" si="122"/>
        <v>#DIV/0!</v>
      </c>
      <c r="AY1236" s="501" t="e">
        <f t="shared" si="123"/>
        <v>#DIV/0!</v>
      </c>
      <c r="BM1236" s="501" t="e">
        <f t="shared" si="124"/>
        <v>#DIV/0!</v>
      </c>
      <c r="BP1236" s="501" t="e">
        <f t="shared" si="125"/>
        <v>#DIV/0!</v>
      </c>
    </row>
    <row r="1237" spans="31:68" ht="15" customHeight="1" x14ac:dyDescent="0.25">
      <c r="AE1237" s="501" t="e">
        <f t="shared" si="120"/>
        <v>#DIV/0!</v>
      </c>
      <c r="AH1237" s="501" t="e">
        <f t="shared" si="121"/>
        <v>#DIV/0!</v>
      </c>
      <c r="AV1237" s="501" t="e">
        <f t="shared" si="122"/>
        <v>#DIV/0!</v>
      </c>
      <c r="AY1237" s="501" t="e">
        <f t="shared" si="123"/>
        <v>#DIV/0!</v>
      </c>
      <c r="BM1237" s="501" t="e">
        <f t="shared" si="124"/>
        <v>#DIV/0!</v>
      </c>
      <c r="BP1237" s="501" t="e">
        <f t="shared" si="125"/>
        <v>#DIV/0!</v>
      </c>
    </row>
    <row r="1238" spans="31:68" ht="15" customHeight="1" x14ac:dyDescent="0.25">
      <c r="AE1238" s="501" t="e">
        <f t="shared" si="120"/>
        <v>#DIV/0!</v>
      </c>
      <c r="AH1238" s="501" t="e">
        <f t="shared" si="121"/>
        <v>#DIV/0!</v>
      </c>
      <c r="AV1238" s="501" t="e">
        <f t="shared" si="122"/>
        <v>#DIV/0!</v>
      </c>
      <c r="AY1238" s="501" t="e">
        <f t="shared" si="123"/>
        <v>#DIV/0!</v>
      </c>
      <c r="BM1238" s="501" t="e">
        <f t="shared" si="124"/>
        <v>#DIV/0!</v>
      </c>
      <c r="BP1238" s="501" t="e">
        <f t="shared" si="125"/>
        <v>#DIV/0!</v>
      </c>
    </row>
    <row r="1239" spans="31:68" ht="15" customHeight="1" x14ac:dyDescent="0.25">
      <c r="AE1239" s="501" t="e">
        <f t="shared" si="120"/>
        <v>#DIV/0!</v>
      </c>
      <c r="AH1239" s="501" t="e">
        <f t="shared" si="121"/>
        <v>#DIV/0!</v>
      </c>
      <c r="AV1239" s="501" t="e">
        <f t="shared" si="122"/>
        <v>#DIV/0!</v>
      </c>
      <c r="AY1239" s="501" t="e">
        <f t="shared" si="123"/>
        <v>#DIV/0!</v>
      </c>
      <c r="BM1239" s="501" t="e">
        <f t="shared" si="124"/>
        <v>#DIV/0!</v>
      </c>
      <c r="BP1239" s="501" t="e">
        <f t="shared" si="125"/>
        <v>#DIV/0!</v>
      </c>
    </row>
    <row r="1240" spans="31:68" ht="15" customHeight="1" x14ac:dyDescent="0.25">
      <c r="AE1240" s="501" t="e">
        <f t="shared" si="120"/>
        <v>#DIV/0!</v>
      </c>
      <c r="AH1240" s="501" t="e">
        <f t="shared" si="121"/>
        <v>#DIV/0!</v>
      </c>
      <c r="AV1240" s="501" t="e">
        <f t="shared" si="122"/>
        <v>#DIV/0!</v>
      </c>
      <c r="AY1240" s="501" t="e">
        <f t="shared" si="123"/>
        <v>#DIV/0!</v>
      </c>
      <c r="BM1240" s="501" t="e">
        <f t="shared" si="124"/>
        <v>#DIV/0!</v>
      </c>
      <c r="BP1240" s="501" t="e">
        <f t="shared" si="125"/>
        <v>#DIV/0!</v>
      </c>
    </row>
    <row r="1241" spans="31:68" ht="15" customHeight="1" x14ac:dyDescent="0.25">
      <c r="AE1241" s="501" t="e">
        <f t="shared" si="120"/>
        <v>#DIV/0!</v>
      </c>
      <c r="AH1241" s="501" t="e">
        <f t="shared" si="121"/>
        <v>#DIV/0!</v>
      </c>
      <c r="AV1241" s="501" t="e">
        <f t="shared" si="122"/>
        <v>#DIV/0!</v>
      </c>
      <c r="AY1241" s="501" t="e">
        <f t="shared" si="123"/>
        <v>#DIV/0!</v>
      </c>
      <c r="BM1241" s="501" t="e">
        <f t="shared" si="124"/>
        <v>#DIV/0!</v>
      </c>
      <c r="BP1241" s="501" t="e">
        <f t="shared" si="125"/>
        <v>#DIV/0!</v>
      </c>
    </row>
    <row r="1242" spans="31:68" ht="15" customHeight="1" x14ac:dyDescent="0.25">
      <c r="AE1242" s="501" t="e">
        <f t="shared" si="120"/>
        <v>#DIV/0!</v>
      </c>
      <c r="AH1242" s="501" t="e">
        <f t="shared" si="121"/>
        <v>#DIV/0!</v>
      </c>
      <c r="AV1242" s="501" t="e">
        <f t="shared" si="122"/>
        <v>#DIV/0!</v>
      </c>
      <c r="AY1242" s="501" t="e">
        <f t="shared" si="123"/>
        <v>#DIV/0!</v>
      </c>
      <c r="BM1242" s="501" t="e">
        <f t="shared" si="124"/>
        <v>#DIV/0!</v>
      </c>
      <c r="BP1242" s="501" t="e">
        <f t="shared" si="125"/>
        <v>#DIV/0!</v>
      </c>
    </row>
    <row r="1243" spans="31:68" ht="15" customHeight="1" x14ac:dyDescent="0.25">
      <c r="AE1243" s="501" t="e">
        <f t="shared" si="120"/>
        <v>#DIV/0!</v>
      </c>
      <c r="AH1243" s="501" t="e">
        <f t="shared" si="121"/>
        <v>#DIV/0!</v>
      </c>
      <c r="AV1243" s="501" t="e">
        <f t="shared" si="122"/>
        <v>#DIV/0!</v>
      </c>
      <c r="AY1243" s="501" t="e">
        <f t="shared" si="123"/>
        <v>#DIV/0!</v>
      </c>
      <c r="BM1243" s="501" t="e">
        <f t="shared" si="124"/>
        <v>#DIV/0!</v>
      </c>
      <c r="BP1243" s="501" t="e">
        <f t="shared" si="125"/>
        <v>#DIV/0!</v>
      </c>
    </row>
    <row r="1244" spans="31:68" ht="15" customHeight="1" x14ac:dyDescent="0.25">
      <c r="AE1244" s="501" t="e">
        <f t="shared" si="120"/>
        <v>#DIV/0!</v>
      </c>
      <c r="AH1244" s="501" t="e">
        <f t="shared" si="121"/>
        <v>#DIV/0!</v>
      </c>
      <c r="AV1244" s="501" t="e">
        <f t="shared" si="122"/>
        <v>#DIV/0!</v>
      </c>
      <c r="AY1244" s="501" t="e">
        <f t="shared" si="123"/>
        <v>#DIV/0!</v>
      </c>
      <c r="BM1244" s="501" t="e">
        <f t="shared" si="124"/>
        <v>#DIV/0!</v>
      </c>
      <c r="BP1244" s="501" t="e">
        <f t="shared" si="125"/>
        <v>#DIV/0!</v>
      </c>
    </row>
    <row r="1245" spans="31:68" ht="15" customHeight="1" x14ac:dyDescent="0.25">
      <c r="AE1245" s="501" t="e">
        <f t="shared" si="120"/>
        <v>#DIV/0!</v>
      </c>
      <c r="AH1245" s="501" t="e">
        <f t="shared" si="121"/>
        <v>#DIV/0!</v>
      </c>
      <c r="AV1245" s="501" t="e">
        <f t="shared" si="122"/>
        <v>#DIV/0!</v>
      </c>
      <c r="AY1245" s="501" t="e">
        <f t="shared" si="123"/>
        <v>#DIV/0!</v>
      </c>
      <c r="BM1245" s="501" t="e">
        <f t="shared" si="124"/>
        <v>#DIV/0!</v>
      </c>
      <c r="BP1245" s="501" t="e">
        <f t="shared" si="125"/>
        <v>#DIV/0!</v>
      </c>
    </row>
    <row r="1246" spans="31:68" ht="15" customHeight="1" x14ac:dyDescent="0.25">
      <c r="AE1246" s="501" t="e">
        <f t="shared" si="120"/>
        <v>#DIV/0!</v>
      </c>
      <c r="AH1246" s="501" t="e">
        <f t="shared" si="121"/>
        <v>#DIV/0!</v>
      </c>
      <c r="AV1246" s="501" t="e">
        <f t="shared" si="122"/>
        <v>#DIV/0!</v>
      </c>
      <c r="AY1246" s="501" t="e">
        <f t="shared" si="123"/>
        <v>#DIV/0!</v>
      </c>
      <c r="BM1246" s="501" t="e">
        <f t="shared" si="124"/>
        <v>#DIV/0!</v>
      </c>
      <c r="BP1246" s="501" t="e">
        <f t="shared" si="125"/>
        <v>#DIV/0!</v>
      </c>
    </row>
    <row r="1247" spans="31:68" ht="15" customHeight="1" x14ac:dyDescent="0.25">
      <c r="AE1247" s="501" t="e">
        <f t="shared" si="120"/>
        <v>#DIV/0!</v>
      </c>
      <c r="AH1247" s="501" t="e">
        <f t="shared" si="121"/>
        <v>#DIV/0!</v>
      </c>
      <c r="AV1247" s="501" t="e">
        <f t="shared" si="122"/>
        <v>#DIV/0!</v>
      </c>
      <c r="AY1247" s="501" t="e">
        <f t="shared" si="123"/>
        <v>#DIV/0!</v>
      </c>
      <c r="BM1247" s="501" t="e">
        <f t="shared" si="124"/>
        <v>#DIV/0!</v>
      </c>
      <c r="BP1247" s="501" t="e">
        <f t="shared" si="125"/>
        <v>#DIV/0!</v>
      </c>
    </row>
    <row r="1248" spans="31:68" ht="15" customHeight="1" x14ac:dyDescent="0.25">
      <c r="AE1248" s="501" t="e">
        <f t="shared" si="120"/>
        <v>#DIV/0!</v>
      </c>
      <c r="AH1248" s="501" t="e">
        <f t="shared" si="121"/>
        <v>#DIV/0!</v>
      </c>
      <c r="AV1248" s="501" t="e">
        <f t="shared" si="122"/>
        <v>#DIV/0!</v>
      </c>
      <c r="AY1248" s="501" t="e">
        <f t="shared" si="123"/>
        <v>#DIV/0!</v>
      </c>
      <c r="BM1248" s="501" t="e">
        <f t="shared" si="124"/>
        <v>#DIV/0!</v>
      </c>
      <c r="BP1248" s="501" t="e">
        <f t="shared" si="125"/>
        <v>#DIV/0!</v>
      </c>
    </row>
    <row r="1249" spans="31:68" ht="15" customHeight="1" x14ac:dyDescent="0.25">
      <c r="AE1249" s="501" t="e">
        <f t="shared" si="120"/>
        <v>#DIV/0!</v>
      </c>
      <c r="AH1249" s="501" t="e">
        <f t="shared" si="121"/>
        <v>#DIV/0!</v>
      </c>
      <c r="AV1249" s="501" t="e">
        <f t="shared" si="122"/>
        <v>#DIV/0!</v>
      </c>
      <c r="AY1249" s="501" t="e">
        <f t="shared" si="123"/>
        <v>#DIV/0!</v>
      </c>
      <c r="BM1249" s="501" t="e">
        <f t="shared" si="124"/>
        <v>#DIV/0!</v>
      </c>
      <c r="BP1249" s="501" t="e">
        <f t="shared" si="125"/>
        <v>#DIV/0!</v>
      </c>
    </row>
    <row r="1250" spans="31:68" ht="15" customHeight="1" x14ac:dyDescent="0.25">
      <c r="AE1250" s="501" t="e">
        <f t="shared" si="120"/>
        <v>#DIV/0!</v>
      </c>
      <c r="AH1250" s="501" t="e">
        <f t="shared" si="121"/>
        <v>#DIV/0!</v>
      </c>
      <c r="AV1250" s="501" t="e">
        <f t="shared" si="122"/>
        <v>#DIV/0!</v>
      </c>
      <c r="AY1250" s="501" t="e">
        <f t="shared" si="123"/>
        <v>#DIV/0!</v>
      </c>
      <c r="BM1250" s="501" t="e">
        <f t="shared" si="124"/>
        <v>#DIV/0!</v>
      </c>
      <c r="BP1250" s="501" t="e">
        <f t="shared" si="125"/>
        <v>#DIV/0!</v>
      </c>
    </row>
    <row r="1251" spans="31:68" ht="15" customHeight="1" x14ac:dyDescent="0.25">
      <c r="AE1251" s="501" t="e">
        <f t="shared" si="120"/>
        <v>#DIV/0!</v>
      </c>
      <c r="AH1251" s="501" t="e">
        <f t="shared" si="121"/>
        <v>#DIV/0!</v>
      </c>
      <c r="AV1251" s="501" t="e">
        <f t="shared" si="122"/>
        <v>#DIV/0!</v>
      </c>
      <c r="AY1251" s="501" t="e">
        <f t="shared" si="123"/>
        <v>#DIV/0!</v>
      </c>
      <c r="BM1251" s="501" t="e">
        <f t="shared" si="124"/>
        <v>#DIV/0!</v>
      </c>
      <c r="BP1251" s="501" t="e">
        <f t="shared" si="125"/>
        <v>#DIV/0!</v>
      </c>
    </row>
    <row r="1252" spans="31:68" ht="15" customHeight="1" x14ac:dyDescent="0.25">
      <c r="AE1252" s="501" t="e">
        <f t="shared" si="120"/>
        <v>#DIV/0!</v>
      </c>
      <c r="AH1252" s="501" t="e">
        <f t="shared" si="121"/>
        <v>#DIV/0!</v>
      </c>
      <c r="AV1252" s="501" t="e">
        <f t="shared" si="122"/>
        <v>#DIV/0!</v>
      </c>
      <c r="AY1252" s="501" t="e">
        <f t="shared" si="123"/>
        <v>#DIV/0!</v>
      </c>
      <c r="BM1252" s="501" t="e">
        <f t="shared" si="124"/>
        <v>#DIV/0!</v>
      </c>
      <c r="BP1252" s="501" t="e">
        <f t="shared" si="125"/>
        <v>#DIV/0!</v>
      </c>
    </row>
    <row r="1253" spans="31:68" ht="15" customHeight="1" x14ac:dyDescent="0.25">
      <c r="AE1253" s="501" t="e">
        <f t="shared" si="120"/>
        <v>#DIV/0!</v>
      </c>
      <c r="AH1253" s="501" t="e">
        <f t="shared" si="121"/>
        <v>#DIV/0!</v>
      </c>
      <c r="AV1253" s="501" t="e">
        <f t="shared" si="122"/>
        <v>#DIV/0!</v>
      </c>
      <c r="AY1253" s="501" t="e">
        <f t="shared" si="123"/>
        <v>#DIV/0!</v>
      </c>
      <c r="BM1253" s="501" t="e">
        <f t="shared" si="124"/>
        <v>#DIV/0!</v>
      </c>
      <c r="BP1253" s="501" t="e">
        <f t="shared" si="125"/>
        <v>#DIV/0!</v>
      </c>
    </row>
    <row r="1254" spans="31:68" ht="15" customHeight="1" x14ac:dyDescent="0.25">
      <c r="AE1254" s="501" t="e">
        <f t="shared" si="120"/>
        <v>#DIV/0!</v>
      </c>
      <c r="AH1254" s="501" t="e">
        <f t="shared" si="121"/>
        <v>#DIV/0!</v>
      </c>
      <c r="AV1254" s="501" t="e">
        <f t="shared" si="122"/>
        <v>#DIV/0!</v>
      </c>
      <c r="AY1254" s="501" t="e">
        <f t="shared" si="123"/>
        <v>#DIV/0!</v>
      </c>
      <c r="BM1254" s="501" t="e">
        <f t="shared" si="124"/>
        <v>#DIV/0!</v>
      </c>
      <c r="BP1254" s="501" t="e">
        <f t="shared" si="125"/>
        <v>#DIV/0!</v>
      </c>
    </row>
    <row r="1255" spans="31:68" ht="15" customHeight="1" x14ac:dyDescent="0.25">
      <c r="AE1255" s="501" t="e">
        <f t="shared" si="120"/>
        <v>#DIV/0!</v>
      </c>
      <c r="AH1255" s="501" t="e">
        <f t="shared" si="121"/>
        <v>#DIV/0!</v>
      </c>
      <c r="AV1255" s="501" t="e">
        <f t="shared" si="122"/>
        <v>#DIV/0!</v>
      </c>
      <c r="AY1255" s="501" t="e">
        <f t="shared" si="123"/>
        <v>#DIV/0!</v>
      </c>
      <c r="BM1255" s="501" t="e">
        <f t="shared" si="124"/>
        <v>#DIV/0!</v>
      </c>
      <c r="BP1255" s="501" t="e">
        <f t="shared" si="125"/>
        <v>#DIV/0!</v>
      </c>
    </row>
    <row r="1256" spans="31:68" ht="15" customHeight="1" x14ac:dyDescent="0.25">
      <c r="AE1256" s="501" t="e">
        <f t="shared" si="120"/>
        <v>#DIV/0!</v>
      </c>
      <c r="AH1256" s="501" t="e">
        <f t="shared" si="121"/>
        <v>#DIV/0!</v>
      </c>
      <c r="AV1256" s="501" t="e">
        <f t="shared" si="122"/>
        <v>#DIV/0!</v>
      </c>
      <c r="AY1256" s="501" t="e">
        <f t="shared" si="123"/>
        <v>#DIV/0!</v>
      </c>
      <c r="BM1256" s="501" t="e">
        <f t="shared" si="124"/>
        <v>#DIV/0!</v>
      </c>
      <c r="BP1256" s="501" t="e">
        <f t="shared" si="125"/>
        <v>#DIV/0!</v>
      </c>
    </row>
    <row r="1257" spans="31:68" ht="15" customHeight="1" x14ac:dyDescent="0.25">
      <c r="AE1257" s="501" t="e">
        <f t="shared" si="120"/>
        <v>#DIV/0!</v>
      </c>
      <c r="AH1257" s="501" t="e">
        <f t="shared" si="121"/>
        <v>#DIV/0!</v>
      </c>
      <c r="AV1257" s="501" t="e">
        <f t="shared" si="122"/>
        <v>#DIV/0!</v>
      </c>
      <c r="AY1257" s="501" t="e">
        <f t="shared" si="123"/>
        <v>#DIV/0!</v>
      </c>
      <c r="BM1257" s="501" t="e">
        <f t="shared" si="124"/>
        <v>#DIV/0!</v>
      </c>
      <c r="BP1257" s="501" t="e">
        <f t="shared" si="125"/>
        <v>#DIV/0!</v>
      </c>
    </row>
    <row r="1258" spans="31:68" ht="15" customHeight="1" x14ac:dyDescent="0.25">
      <c r="AE1258" s="501" t="e">
        <f t="shared" si="120"/>
        <v>#DIV/0!</v>
      </c>
      <c r="AH1258" s="501" t="e">
        <f t="shared" si="121"/>
        <v>#DIV/0!</v>
      </c>
      <c r="AV1258" s="501" t="e">
        <f t="shared" si="122"/>
        <v>#DIV/0!</v>
      </c>
      <c r="AY1258" s="501" t="e">
        <f t="shared" si="123"/>
        <v>#DIV/0!</v>
      </c>
      <c r="BM1258" s="501" t="e">
        <f t="shared" si="124"/>
        <v>#DIV/0!</v>
      </c>
      <c r="BP1258" s="501" t="e">
        <f t="shared" si="125"/>
        <v>#DIV/0!</v>
      </c>
    </row>
    <row r="1259" spans="31:68" ht="15" customHeight="1" x14ac:dyDescent="0.25">
      <c r="AE1259" s="501" t="e">
        <f t="shared" si="120"/>
        <v>#DIV/0!</v>
      </c>
      <c r="AH1259" s="501" t="e">
        <f t="shared" si="121"/>
        <v>#DIV/0!</v>
      </c>
      <c r="AV1259" s="501" t="e">
        <f t="shared" si="122"/>
        <v>#DIV/0!</v>
      </c>
      <c r="AY1259" s="501" t="e">
        <f t="shared" si="123"/>
        <v>#DIV/0!</v>
      </c>
      <c r="BM1259" s="501" t="e">
        <f t="shared" si="124"/>
        <v>#DIV/0!</v>
      </c>
      <c r="BP1259" s="501" t="e">
        <f t="shared" si="125"/>
        <v>#DIV/0!</v>
      </c>
    </row>
    <row r="1260" spans="31:68" ht="15" customHeight="1" x14ac:dyDescent="0.25">
      <c r="AE1260" s="501" t="e">
        <f t="shared" si="120"/>
        <v>#DIV/0!</v>
      </c>
      <c r="AH1260" s="501" t="e">
        <f t="shared" si="121"/>
        <v>#DIV/0!</v>
      </c>
      <c r="AV1260" s="501" t="e">
        <f t="shared" si="122"/>
        <v>#DIV/0!</v>
      </c>
      <c r="AY1260" s="501" t="e">
        <f t="shared" si="123"/>
        <v>#DIV/0!</v>
      </c>
      <c r="BM1260" s="501" t="e">
        <f t="shared" si="124"/>
        <v>#DIV/0!</v>
      </c>
      <c r="BP1260" s="501" t="e">
        <f t="shared" si="125"/>
        <v>#DIV/0!</v>
      </c>
    </row>
    <row r="1261" spans="31:68" ht="15" customHeight="1" x14ac:dyDescent="0.25">
      <c r="AE1261" s="501" t="e">
        <f t="shared" si="120"/>
        <v>#DIV/0!</v>
      </c>
      <c r="AH1261" s="501" t="e">
        <f t="shared" si="121"/>
        <v>#DIV/0!</v>
      </c>
      <c r="AV1261" s="501" t="e">
        <f t="shared" si="122"/>
        <v>#DIV/0!</v>
      </c>
      <c r="AY1261" s="501" t="e">
        <f t="shared" si="123"/>
        <v>#DIV/0!</v>
      </c>
      <c r="BM1261" s="501" t="e">
        <f t="shared" si="124"/>
        <v>#DIV/0!</v>
      </c>
      <c r="BP1261" s="501" t="e">
        <f t="shared" si="125"/>
        <v>#DIV/0!</v>
      </c>
    </row>
    <row r="1262" spans="31:68" ht="15" customHeight="1" x14ac:dyDescent="0.25">
      <c r="AE1262" s="501" t="e">
        <f t="shared" si="120"/>
        <v>#DIV/0!</v>
      </c>
      <c r="AH1262" s="501" t="e">
        <f t="shared" si="121"/>
        <v>#DIV/0!</v>
      </c>
      <c r="AV1262" s="501" t="e">
        <f t="shared" si="122"/>
        <v>#DIV/0!</v>
      </c>
      <c r="AY1262" s="501" t="e">
        <f t="shared" si="123"/>
        <v>#DIV/0!</v>
      </c>
      <c r="BM1262" s="501" t="e">
        <f t="shared" si="124"/>
        <v>#DIV/0!</v>
      </c>
      <c r="BP1262" s="501" t="e">
        <f t="shared" si="125"/>
        <v>#DIV/0!</v>
      </c>
    </row>
    <row r="1263" spans="31:68" ht="15" customHeight="1" x14ac:dyDescent="0.25">
      <c r="AE1263" s="501" t="e">
        <f t="shared" si="120"/>
        <v>#DIV/0!</v>
      </c>
      <c r="AH1263" s="501" t="e">
        <f t="shared" si="121"/>
        <v>#DIV/0!</v>
      </c>
      <c r="AV1263" s="501" t="e">
        <f t="shared" si="122"/>
        <v>#DIV/0!</v>
      </c>
      <c r="AY1263" s="501" t="e">
        <f t="shared" si="123"/>
        <v>#DIV/0!</v>
      </c>
      <c r="BM1263" s="501" t="e">
        <f t="shared" si="124"/>
        <v>#DIV/0!</v>
      </c>
      <c r="BP1263" s="501" t="e">
        <f t="shared" si="125"/>
        <v>#DIV/0!</v>
      </c>
    </row>
    <row r="1264" spans="31:68" ht="15" customHeight="1" x14ac:dyDescent="0.25">
      <c r="AE1264" s="501" t="e">
        <f t="shared" si="120"/>
        <v>#DIV/0!</v>
      </c>
      <c r="AH1264" s="501" t="e">
        <f t="shared" si="121"/>
        <v>#DIV/0!</v>
      </c>
      <c r="AV1264" s="501" t="e">
        <f t="shared" si="122"/>
        <v>#DIV/0!</v>
      </c>
      <c r="AY1264" s="501" t="e">
        <f t="shared" si="123"/>
        <v>#DIV/0!</v>
      </c>
      <c r="BM1264" s="501" t="e">
        <f t="shared" si="124"/>
        <v>#DIV/0!</v>
      </c>
      <c r="BP1264" s="501" t="e">
        <f t="shared" si="125"/>
        <v>#DIV/0!</v>
      </c>
    </row>
    <row r="1265" spans="31:68" ht="15" customHeight="1" x14ac:dyDescent="0.25">
      <c r="AE1265" s="501" t="e">
        <f t="shared" si="120"/>
        <v>#DIV/0!</v>
      </c>
      <c r="AH1265" s="501" t="e">
        <f t="shared" si="121"/>
        <v>#DIV/0!</v>
      </c>
      <c r="AV1265" s="501" t="e">
        <f t="shared" si="122"/>
        <v>#DIV/0!</v>
      </c>
      <c r="AY1265" s="501" t="e">
        <f t="shared" si="123"/>
        <v>#DIV/0!</v>
      </c>
      <c r="BM1265" s="501" t="e">
        <f t="shared" si="124"/>
        <v>#DIV/0!</v>
      </c>
      <c r="BP1265" s="501" t="e">
        <f t="shared" si="125"/>
        <v>#DIV/0!</v>
      </c>
    </row>
    <row r="1266" spans="31:68" ht="15" customHeight="1" x14ac:dyDescent="0.25">
      <c r="AE1266" s="501" t="e">
        <f t="shared" si="120"/>
        <v>#DIV/0!</v>
      </c>
      <c r="AH1266" s="501" t="e">
        <f t="shared" si="121"/>
        <v>#DIV/0!</v>
      </c>
      <c r="AV1266" s="501" t="e">
        <f t="shared" si="122"/>
        <v>#DIV/0!</v>
      </c>
      <c r="AY1266" s="501" t="e">
        <f t="shared" si="123"/>
        <v>#DIV/0!</v>
      </c>
      <c r="BM1266" s="501" t="e">
        <f t="shared" si="124"/>
        <v>#DIV/0!</v>
      </c>
      <c r="BP1266" s="501" t="e">
        <f t="shared" si="125"/>
        <v>#DIV/0!</v>
      </c>
    </row>
    <row r="1267" spans="31:68" ht="15" customHeight="1" x14ac:dyDescent="0.25">
      <c r="AE1267" s="501" t="e">
        <f t="shared" si="120"/>
        <v>#DIV/0!</v>
      </c>
      <c r="AH1267" s="501" t="e">
        <f t="shared" si="121"/>
        <v>#DIV/0!</v>
      </c>
      <c r="AV1267" s="501" t="e">
        <f t="shared" si="122"/>
        <v>#DIV/0!</v>
      </c>
      <c r="AY1267" s="501" t="e">
        <f t="shared" si="123"/>
        <v>#DIV/0!</v>
      </c>
      <c r="BM1267" s="501" t="e">
        <f t="shared" si="124"/>
        <v>#DIV/0!</v>
      </c>
      <c r="BP1267" s="501" t="e">
        <f t="shared" si="125"/>
        <v>#DIV/0!</v>
      </c>
    </row>
    <row r="1268" spans="31:68" ht="15" customHeight="1" x14ac:dyDescent="0.25">
      <c r="AE1268" s="501" t="e">
        <f t="shared" si="120"/>
        <v>#DIV/0!</v>
      </c>
      <c r="AH1268" s="501" t="e">
        <f t="shared" si="121"/>
        <v>#DIV/0!</v>
      </c>
      <c r="AV1268" s="501" t="e">
        <f t="shared" si="122"/>
        <v>#DIV/0!</v>
      </c>
      <c r="AY1268" s="501" t="e">
        <f t="shared" si="123"/>
        <v>#DIV/0!</v>
      </c>
      <c r="BM1268" s="501" t="e">
        <f t="shared" si="124"/>
        <v>#DIV/0!</v>
      </c>
      <c r="BP1268" s="501" t="e">
        <f t="shared" si="125"/>
        <v>#DIV/0!</v>
      </c>
    </row>
    <row r="1269" spans="31:68" ht="15" customHeight="1" x14ac:dyDescent="0.25">
      <c r="AE1269" s="501" t="e">
        <f t="shared" si="120"/>
        <v>#DIV/0!</v>
      </c>
      <c r="AH1269" s="501" t="e">
        <f t="shared" si="121"/>
        <v>#DIV/0!</v>
      </c>
      <c r="AV1269" s="501" t="e">
        <f t="shared" si="122"/>
        <v>#DIV/0!</v>
      </c>
      <c r="AY1269" s="501" t="e">
        <f t="shared" si="123"/>
        <v>#DIV/0!</v>
      </c>
      <c r="BM1269" s="501" t="e">
        <f t="shared" si="124"/>
        <v>#DIV/0!</v>
      </c>
      <c r="BP1269" s="501" t="e">
        <f t="shared" si="125"/>
        <v>#DIV/0!</v>
      </c>
    </row>
    <row r="1270" spans="31:68" ht="15" customHeight="1" x14ac:dyDescent="0.25">
      <c r="AE1270" s="501" t="e">
        <f t="shared" si="120"/>
        <v>#DIV/0!</v>
      </c>
      <c r="AH1270" s="501" t="e">
        <f t="shared" si="121"/>
        <v>#DIV/0!</v>
      </c>
      <c r="AV1270" s="501" t="e">
        <f t="shared" si="122"/>
        <v>#DIV/0!</v>
      </c>
      <c r="AY1270" s="501" t="e">
        <f t="shared" si="123"/>
        <v>#DIV/0!</v>
      </c>
      <c r="BM1270" s="501" t="e">
        <f t="shared" si="124"/>
        <v>#DIV/0!</v>
      </c>
      <c r="BP1270" s="501" t="e">
        <f t="shared" si="125"/>
        <v>#DIV/0!</v>
      </c>
    </row>
    <row r="1271" spans="31:68" ht="15" customHeight="1" x14ac:dyDescent="0.25">
      <c r="AE1271" s="501" t="e">
        <f t="shared" si="120"/>
        <v>#DIV/0!</v>
      </c>
      <c r="AH1271" s="501" t="e">
        <f t="shared" si="121"/>
        <v>#DIV/0!</v>
      </c>
      <c r="AV1271" s="501" t="e">
        <f t="shared" si="122"/>
        <v>#DIV/0!</v>
      </c>
      <c r="AY1271" s="501" t="e">
        <f t="shared" si="123"/>
        <v>#DIV/0!</v>
      </c>
      <c r="BM1271" s="501" t="e">
        <f t="shared" si="124"/>
        <v>#DIV/0!</v>
      </c>
      <c r="BP1271" s="501" t="e">
        <f t="shared" si="125"/>
        <v>#DIV/0!</v>
      </c>
    </row>
    <row r="1272" spans="31:68" ht="15" customHeight="1" x14ac:dyDescent="0.25">
      <c r="AE1272" s="501" t="e">
        <f t="shared" si="120"/>
        <v>#DIV/0!</v>
      </c>
      <c r="AH1272" s="501" t="e">
        <f t="shared" si="121"/>
        <v>#DIV/0!</v>
      </c>
      <c r="AV1272" s="501" t="e">
        <f t="shared" si="122"/>
        <v>#DIV/0!</v>
      </c>
      <c r="AY1272" s="501" t="e">
        <f t="shared" si="123"/>
        <v>#DIV/0!</v>
      </c>
      <c r="BM1272" s="501" t="e">
        <f t="shared" si="124"/>
        <v>#DIV/0!</v>
      </c>
      <c r="BP1272" s="501" t="e">
        <f t="shared" si="125"/>
        <v>#DIV/0!</v>
      </c>
    </row>
    <row r="1273" spans="31:68" ht="15" customHeight="1" x14ac:dyDescent="0.25">
      <c r="AE1273" s="501" t="e">
        <f t="shared" si="120"/>
        <v>#DIV/0!</v>
      </c>
      <c r="AH1273" s="501" t="e">
        <f t="shared" si="121"/>
        <v>#DIV/0!</v>
      </c>
      <c r="AV1273" s="501" t="e">
        <f t="shared" si="122"/>
        <v>#DIV/0!</v>
      </c>
      <c r="AY1273" s="501" t="e">
        <f t="shared" si="123"/>
        <v>#DIV/0!</v>
      </c>
      <c r="BM1273" s="501" t="e">
        <f t="shared" si="124"/>
        <v>#DIV/0!</v>
      </c>
      <c r="BP1273" s="501" t="e">
        <f t="shared" si="125"/>
        <v>#DIV/0!</v>
      </c>
    </row>
    <row r="1274" spans="31:68" ht="15" customHeight="1" x14ac:dyDescent="0.25">
      <c r="AE1274" s="501" t="e">
        <f t="shared" si="120"/>
        <v>#DIV/0!</v>
      </c>
      <c r="AH1274" s="501" t="e">
        <f t="shared" si="121"/>
        <v>#DIV/0!</v>
      </c>
      <c r="AV1274" s="501" t="e">
        <f t="shared" si="122"/>
        <v>#DIV/0!</v>
      </c>
      <c r="AY1274" s="501" t="e">
        <f t="shared" si="123"/>
        <v>#DIV/0!</v>
      </c>
      <c r="BM1274" s="501" t="e">
        <f t="shared" si="124"/>
        <v>#DIV/0!</v>
      </c>
      <c r="BP1274" s="501" t="e">
        <f t="shared" si="125"/>
        <v>#DIV/0!</v>
      </c>
    </row>
    <row r="1275" spans="31:68" ht="15" customHeight="1" x14ac:dyDescent="0.25">
      <c r="AE1275" s="501" t="e">
        <f t="shared" si="120"/>
        <v>#DIV/0!</v>
      </c>
      <c r="AH1275" s="501" t="e">
        <f t="shared" si="121"/>
        <v>#DIV/0!</v>
      </c>
      <c r="AV1275" s="501" t="e">
        <f t="shared" si="122"/>
        <v>#DIV/0!</v>
      </c>
      <c r="AY1275" s="501" t="e">
        <f t="shared" si="123"/>
        <v>#DIV/0!</v>
      </c>
      <c r="BM1275" s="501" t="e">
        <f t="shared" si="124"/>
        <v>#DIV/0!</v>
      </c>
      <c r="BP1275" s="501" t="e">
        <f t="shared" si="125"/>
        <v>#DIV/0!</v>
      </c>
    </row>
    <row r="1276" spans="31:68" ht="15" customHeight="1" x14ac:dyDescent="0.25">
      <c r="AE1276" s="501" t="e">
        <f t="shared" si="120"/>
        <v>#DIV/0!</v>
      </c>
      <c r="AH1276" s="501" t="e">
        <f t="shared" si="121"/>
        <v>#DIV/0!</v>
      </c>
      <c r="AV1276" s="501" t="e">
        <f t="shared" si="122"/>
        <v>#DIV/0!</v>
      </c>
      <c r="AY1276" s="501" t="e">
        <f t="shared" si="123"/>
        <v>#DIV/0!</v>
      </c>
      <c r="BM1276" s="501" t="e">
        <f t="shared" si="124"/>
        <v>#DIV/0!</v>
      </c>
      <c r="BP1276" s="501" t="e">
        <f t="shared" si="125"/>
        <v>#DIV/0!</v>
      </c>
    </row>
    <row r="1277" spans="31:68" ht="15" customHeight="1" x14ac:dyDescent="0.25">
      <c r="AE1277" s="501" t="e">
        <f t="shared" si="120"/>
        <v>#DIV/0!</v>
      </c>
      <c r="AH1277" s="501" t="e">
        <f t="shared" si="121"/>
        <v>#DIV/0!</v>
      </c>
      <c r="AV1277" s="501" t="e">
        <f t="shared" si="122"/>
        <v>#DIV/0!</v>
      </c>
      <c r="AY1277" s="501" t="e">
        <f t="shared" si="123"/>
        <v>#DIV/0!</v>
      </c>
      <c r="BM1277" s="501" t="e">
        <f t="shared" si="124"/>
        <v>#DIV/0!</v>
      </c>
      <c r="BP1277" s="501" t="e">
        <f t="shared" si="125"/>
        <v>#DIV/0!</v>
      </c>
    </row>
    <row r="1278" spans="31:68" ht="15" customHeight="1" x14ac:dyDescent="0.25">
      <c r="AE1278" s="501" t="e">
        <f t="shared" si="120"/>
        <v>#DIV/0!</v>
      </c>
      <c r="AH1278" s="501" t="e">
        <f t="shared" si="121"/>
        <v>#DIV/0!</v>
      </c>
      <c r="AV1278" s="501" t="e">
        <f t="shared" si="122"/>
        <v>#DIV/0!</v>
      </c>
      <c r="AY1278" s="501" t="e">
        <f t="shared" si="123"/>
        <v>#DIV/0!</v>
      </c>
      <c r="BM1278" s="501" t="e">
        <f t="shared" si="124"/>
        <v>#DIV/0!</v>
      </c>
      <c r="BP1278" s="501" t="e">
        <f t="shared" si="125"/>
        <v>#DIV/0!</v>
      </c>
    </row>
    <row r="1279" spans="31:68" ht="15" customHeight="1" x14ac:dyDescent="0.25">
      <c r="AE1279" s="501" t="e">
        <f t="shared" si="120"/>
        <v>#DIV/0!</v>
      </c>
      <c r="AH1279" s="501" t="e">
        <f t="shared" si="121"/>
        <v>#DIV/0!</v>
      </c>
      <c r="AV1279" s="501" t="e">
        <f t="shared" si="122"/>
        <v>#DIV/0!</v>
      </c>
      <c r="AY1279" s="501" t="e">
        <f t="shared" si="123"/>
        <v>#DIV/0!</v>
      </c>
      <c r="BM1279" s="501" t="e">
        <f t="shared" si="124"/>
        <v>#DIV/0!</v>
      </c>
      <c r="BP1279" s="501" t="e">
        <f t="shared" si="125"/>
        <v>#DIV/0!</v>
      </c>
    </row>
    <row r="1280" spans="31:68" ht="15" customHeight="1" x14ac:dyDescent="0.25">
      <c r="AE1280" s="501" t="e">
        <f t="shared" si="120"/>
        <v>#DIV/0!</v>
      </c>
      <c r="AH1280" s="501" t="e">
        <f t="shared" si="121"/>
        <v>#DIV/0!</v>
      </c>
      <c r="AV1280" s="501" t="e">
        <f t="shared" si="122"/>
        <v>#DIV/0!</v>
      </c>
      <c r="AY1280" s="501" t="e">
        <f t="shared" si="123"/>
        <v>#DIV/0!</v>
      </c>
      <c r="BM1280" s="501" t="e">
        <f t="shared" si="124"/>
        <v>#DIV/0!</v>
      </c>
      <c r="BP1280" s="501" t="e">
        <f t="shared" si="125"/>
        <v>#DIV/0!</v>
      </c>
    </row>
    <row r="1281" spans="31:68" ht="15" customHeight="1" x14ac:dyDescent="0.25">
      <c r="AE1281" s="501" t="e">
        <f t="shared" si="120"/>
        <v>#DIV/0!</v>
      </c>
      <c r="AH1281" s="501" t="e">
        <f t="shared" si="121"/>
        <v>#DIV/0!</v>
      </c>
      <c r="AV1281" s="501" t="e">
        <f t="shared" si="122"/>
        <v>#DIV/0!</v>
      </c>
      <c r="AY1281" s="501" t="e">
        <f t="shared" si="123"/>
        <v>#DIV/0!</v>
      </c>
      <c r="BM1281" s="501" t="e">
        <f t="shared" si="124"/>
        <v>#DIV/0!</v>
      </c>
      <c r="BP1281" s="501" t="e">
        <f t="shared" si="125"/>
        <v>#DIV/0!</v>
      </c>
    </row>
    <row r="1282" spans="31:68" ht="15" customHeight="1" x14ac:dyDescent="0.25">
      <c r="AE1282" s="501" t="e">
        <f t="shared" si="120"/>
        <v>#DIV/0!</v>
      </c>
      <c r="AH1282" s="501" t="e">
        <f t="shared" si="121"/>
        <v>#DIV/0!</v>
      </c>
      <c r="AV1282" s="501" t="e">
        <f t="shared" si="122"/>
        <v>#DIV/0!</v>
      </c>
      <c r="AY1282" s="501" t="e">
        <f t="shared" si="123"/>
        <v>#DIV/0!</v>
      </c>
      <c r="BM1282" s="501" t="e">
        <f t="shared" si="124"/>
        <v>#DIV/0!</v>
      </c>
      <c r="BP1282" s="501" t="e">
        <f t="shared" si="125"/>
        <v>#DIV/0!</v>
      </c>
    </row>
    <row r="1283" spans="31:68" ht="15" customHeight="1" x14ac:dyDescent="0.25">
      <c r="AE1283" s="501" t="e">
        <f t="shared" si="120"/>
        <v>#DIV/0!</v>
      </c>
      <c r="AH1283" s="501" t="e">
        <f t="shared" si="121"/>
        <v>#DIV/0!</v>
      </c>
      <c r="AV1283" s="501" t="e">
        <f t="shared" si="122"/>
        <v>#DIV/0!</v>
      </c>
      <c r="AY1283" s="501" t="e">
        <f t="shared" si="123"/>
        <v>#DIV/0!</v>
      </c>
      <c r="BM1283" s="501" t="e">
        <f t="shared" si="124"/>
        <v>#DIV/0!</v>
      </c>
      <c r="BP1283" s="501" t="e">
        <f t="shared" si="125"/>
        <v>#DIV/0!</v>
      </c>
    </row>
    <row r="1284" spans="31:68" ht="15" customHeight="1" x14ac:dyDescent="0.25">
      <c r="AE1284" s="501" t="e">
        <f t="shared" si="120"/>
        <v>#DIV/0!</v>
      </c>
      <c r="AH1284" s="501" t="e">
        <f t="shared" si="121"/>
        <v>#DIV/0!</v>
      </c>
      <c r="AV1284" s="501" t="e">
        <f t="shared" si="122"/>
        <v>#DIV/0!</v>
      </c>
      <c r="AY1284" s="501" t="e">
        <f t="shared" si="123"/>
        <v>#DIV/0!</v>
      </c>
      <c r="BM1284" s="501" t="e">
        <f t="shared" si="124"/>
        <v>#DIV/0!</v>
      </c>
      <c r="BP1284" s="501" t="e">
        <f t="shared" si="125"/>
        <v>#DIV/0!</v>
      </c>
    </row>
    <row r="1285" spans="31:68" ht="15" customHeight="1" x14ac:dyDescent="0.25">
      <c r="AE1285" s="501" t="e">
        <f t="shared" si="120"/>
        <v>#DIV/0!</v>
      </c>
      <c r="AH1285" s="501" t="e">
        <f t="shared" si="121"/>
        <v>#DIV/0!</v>
      </c>
      <c r="AV1285" s="501" t="e">
        <f t="shared" si="122"/>
        <v>#DIV/0!</v>
      </c>
      <c r="AY1285" s="501" t="e">
        <f t="shared" si="123"/>
        <v>#DIV/0!</v>
      </c>
      <c r="BM1285" s="501" t="e">
        <f t="shared" si="124"/>
        <v>#DIV/0!</v>
      </c>
      <c r="BP1285" s="501" t="e">
        <f t="shared" si="125"/>
        <v>#DIV/0!</v>
      </c>
    </row>
    <row r="1286" spans="31:68" ht="15" customHeight="1" x14ac:dyDescent="0.25">
      <c r="AE1286" s="501" t="e">
        <f t="shared" si="120"/>
        <v>#DIV/0!</v>
      </c>
      <c r="AH1286" s="501" t="e">
        <f t="shared" si="121"/>
        <v>#DIV/0!</v>
      </c>
      <c r="AV1286" s="501" t="e">
        <f t="shared" si="122"/>
        <v>#DIV/0!</v>
      </c>
      <c r="AY1286" s="501" t="e">
        <f t="shared" si="123"/>
        <v>#DIV/0!</v>
      </c>
      <c r="BM1286" s="501" t="e">
        <f t="shared" si="124"/>
        <v>#DIV/0!</v>
      </c>
      <c r="BP1286" s="501" t="e">
        <f t="shared" si="125"/>
        <v>#DIV/0!</v>
      </c>
    </row>
    <row r="1287" spans="31:68" ht="15" customHeight="1" x14ac:dyDescent="0.25">
      <c r="AE1287" s="501" t="e">
        <f t="shared" si="120"/>
        <v>#DIV/0!</v>
      </c>
      <c r="AH1287" s="501" t="e">
        <f t="shared" si="121"/>
        <v>#DIV/0!</v>
      </c>
      <c r="AV1287" s="501" t="e">
        <f t="shared" si="122"/>
        <v>#DIV/0!</v>
      </c>
      <c r="AY1287" s="501" t="e">
        <f t="shared" si="123"/>
        <v>#DIV/0!</v>
      </c>
      <c r="BM1287" s="501" t="e">
        <f t="shared" si="124"/>
        <v>#DIV/0!</v>
      </c>
      <c r="BP1287" s="501" t="e">
        <f t="shared" si="125"/>
        <v>#DIV/0!</v>
      </c>
    </row>
    <row r="1288" spans="31:68" ht="15" customHeight="1" x14ac:dyDescent="0.25">
      <c r="AE1288" s="501" t="e">
        <f t="shared" si="120"/>
        <v>#DIV/0!</v>
      </c>
      <c r="AH1288" s="501" t="e">
        <f t="shared" si="121"/>
        <v>#DIV/0!</v>
      </c>
      <c r="AV1288" s="501" t="e">
        <f t="shared" si="122"/>
        <v>#DIV/0!</v>
      </c>
      <c r="AY1288" s="501" t="e">
        <f t="shared" si="123"/>
        <v>#DIV/0!</v>
      </c>
      <c r="BM1288" s="501" t="e">
        <f t="shared" si="124"/>
        <v>#DIV/0!</v>
      </c>
      <c r="BP1288" s="501" t="e">
        <f t="shared" si="125"/>
        <v>#DIV/0!</v>
      </c>
    </row>
    <row r="1289" spans="31:68" ht="15" customHeight="1" x14ac:dyDescent="0.25">
      <c r="AE1289" s="501" t="e">
        <f t="shared" si="120"/>
        <v>#DIV/0!</v>
      </c>
      <c r="AH1289" s="501" t="e">
        <f t="shared" si="121"/>
        <v>#DIV/0!</v>
      </c>
      <c r="AV1289" s="501" t="e">
        <f t="shared" si="122"/>
        <v>#DIV/0!</v>
      </c>
      <c r="AY1289" s="501" t="e">
        <f t="shared" si="123"/>
        <v>#DIV/0!</v>
      </c>
      <c r="BM1289" s="501" t="e">
        <f t="shared" si="124"/>
        <v>#DIV/0!</v>
      </c>
      <c r="BP1289" s="501" t="e">
        <f t="shared" si="125"/>
        <v>#DIV/0!</v>
      </c>
    </row>
    <row r="1290" spans="31:68" ht="15" customHeight="1" x14ac:dyDescent="0.25">
      <c r="AE1290" s="501" t="e">
        <f t="shared" si="120"/>
        <v>#DIV/0!</v>
      </c>
      <c r="AH1290" s="501" t="e">
        <f t="shared" si="121"/>
        <v>#DIV/0!</v>
      </c>
      <c r="AV1290" s="501" t="e">
        <f t="shared" si="122"/>
        <v>#DIV/0!</v>
      </c>
      <c r="AY1290" s="501" t="e">
        <f t="shared" si="123"/>
        <v>#DIV/0!</v>
      </c>
      <c r="BM1290" s="501" t="e">
        <f t="shared" si="124"/>
        <v>#DIV/0!</v>
      </c>
      <c r="BP1290" s="501" t="e">
        <f t="shared" si="125"/>
        <v>#DIV/0!</v>
      </c>
    </row>
    <row r="1291" spans="31:68" ht="15" customHeight="1" x14ac:dyDescent="0.25">
      <c r="AE1291" s="501" t="e">
        <f t="shared" si="120"/>
        <v>#DIV/0!</v>
      </c>
      <c r="AH1291" s="501" t="e">
        <f t="shared" si="121"/>
        <v>#DIV/0!</v>
      </c>
      <c r="AV1291" s="501" t="e">
        <f t="shared" si="122"/>
        <v>#DIV/0!</v>
      </c>
      <c r="AY1291" s="501" t="e">
        <f t="shared" si="123"/>
        <v>#DIV/0!</v>
      </c>
      <c r="BM1291" s="501" t="e">
        <f t="shared" si="124"/>
        <v>#DIV/0!</v>
      </c>
      <c r="BP1291" s="501" t="e">
        <f t="shared" si="125"/>
        <v>#DIV/0!</v>
      </c>
    </row>
    <row r="1292" spans="31:68" ht="15" customHeight="1" x14ac:dyDescent="0.25">
      <c r="AE1292" s="501" t="e">
        <f t="shared" si="120"/>
        <v>#DIV/0!</v>
      </c>
      <c r="AH1292" s="501" t="e">
        <f t="shared" si="121"/>
        <v>#DIV/0!</v>
      </c>
      <c r="AV1292" s="501" t="e">
        <f t="shared" si="122"/>
        <v>#DIV/0!</v>
      </c>
      <c r="AY1292" s="501" t="e">
        <f t="shared" si="123"/>
        <v>#DIV/0!</v>
      </c>
      <c r="BM1292" s="501" t="e">
        <f t="shared" si="124"/>
        <v>#DIV/0!</v>
      </c>
      <c r="BP1292" s="501" t="e">
        <f t="shared" si="125"/>
        <v>#DIV/0!</v>
      </c>
    </row>
    <row r="1293" spans="31:68" ht="15" customHeight="1" x14ac:dyDescent="0.25">
      <c r="AE1293" s="501" t="e">
        <f t="shared" si="120"/>
        <v>#DIV/0!</v>
      </c>
      <c r="AH1293" s="501" t="e">
        <f t="shared" si="121"/>
        <v>#DIV/0!</v>
      </c>
      <c r="AV1293" s="501" t="e">
        <f t="shared" si="122"/>
        <v>#DIV/0!</v>
      </c>
      <c r="AY1293" s="501" t="e">
        <f t="shared" si="123"/>
        <v>#DIV/0!</v>
      </c>
      <c r="BM1293" s="501" t="e">
        <f t="shared" si="124"/>
        <v>#DIV/0!</v>
      </c>
      <c r="BP1293" s="501" t="e">
        <f t="shared" si="125"/>
        <v>#DIV/0!</v>
      </c>
    </row>
    <row r="1294" spans="31:68" ht="15" customHeight="1" x14ac:dyDescent="0.25">
      <c r="AE1294" s="501" t="e">
        <f t="shared" si="120"/>
        <v>#DIV/0!</v>
      </c>
      <c r="AH1294" s="501" t="e">
        <f t="shared" si="121"/>
        <v>#DIV/0!</v>
      </c>
      <c r="AV1294" s="501" t="e">
        <f t="shared" si="122"/>
        <v>#DIV/0!</v>
      </c>
      <c r="AY1294" s="501" t="e">
        <f t="shared" si="123"/>
        <v>#DIV/0!</v>
      </c>
      <c r="BM1294" s="501" t="e">
        <f t="shared" si="124"/>
        <v>#DIV/0!</v>
      </c>
      <c r="BP1294" s="501" t="e">
        <f t="shared" si="125"/>
        <v>#DIV/0!</v>
      </c>
    </row>
    <row r="1295" spans="31:68" ht="15" customHeight="1" x14ac:dyDescent="0.25">
      <c r="AE1295" s="501" t="e">
        <f t="shared" ref="AE1295:AE1358" si="126">IF(AE$10*AC1295+AE$11&lt;(ROUNDUP(AD$10/100,0)*100+999),MAX(0,AE$10*AC1295+AE$11),NA())</f>
        <v>#DIV/0!</v>
      </c>
      <c r="AH1295" s="501" t="e">
        <f t="shared" ref="AH1295:AH1358" si="127">IF(AH$10*AF1295+AH$11&lt;(ROUNDUP(AG$10/100,0)*100+999),MAX(0,AH$10*AF1295+AH$11),NA())</f>
        <v>#DIV/0!</v>
      </c>
      <c r="AV1295" s="501" t="e">
        <f t="shared" ref="AV1295:AV1358" si="128">IF(AV$10*AT1295+AV$11&lt;(ROUNDUP(AU$10/100,0)*100+999),MAX(0,AV$10*AT1295+AV$11),NA())</f>
        <v>#DIV/0!</v>
      </c>
      <c r="AY1295" s="501" t="e">
        <f t="shared" ref="AY1295:AY1358" si="129">IF(AY$10*AW1295+AY$11&lt;(ROUNDUP(AX$10/100,0)*100+999),MAX(0,AY$10*AW1295+AY$11),NA())</f>
        <v>#DIV/0!</v>
      </c>
      <c r="BM1295" s="501" t="e">
        <f t="shared" ref="BM1295:BM1358" si="130">IF(BM$10*BK1295+BM$11&lt;(ROUNDUP(BL$10/100,0)*100+999),MAX(0,BM$10*BK1295+BM$11),NA())</f>
        <v>#DIV/0!</v>
      </c>
      <c r="BP1295" s="501" t="e">
        <f t="shared" ref="BP1295:BP1358" si="131">IF(BP$10*BN1295+BP$11&lt;(ROUNDUP(BO$10/100,0)*100+999),MAX(0,BP$10*BN1295+BP$11),NA())</f>
        <v>#DIV/0!</v>
      </c>
    </row>
    <row r="1296" spans="31:68" ht="15" customHeight="1" x14ac:dyDescent="0.25">
      <c r="AE1296" s="501" t="e">
        <f t="shared" si="126"/>
        <v>#DIV/0!</v>
      </c>
      <c r="AH1296" s="501" t="e">
        <f t="shared" si="127"/>
        <v>#DIV/0!</v>
      </c>
      <c r="AV1296" s="501" t="e">
        <f t="shared" si="128"/>
        <v>#DIV/0!</v>
      </c>
      <c r="AY1296" s="501" t="e">
        <f t="shared" si="129"/>
        <v>#DIV/0!</v>
      </c>
      <c r="BM1296" s="501" t="e">
        <f t="shared" si="130"/>
        <v>#DIV/0!</v>
      </c>
      <c r="BP1296" s="501" t="e">
        <f t="shared" si="131"/>
        <v>#DIV/0!</v>
      </c>
    </row>
    <row r="1297" spans="31:68" ht="15" customHeight="1" x14ac:dyDescent="0.25">
      <c r="AE1297" s="501" t="e">
        <f t="shared" si="126"/>
        <v>#DIV/0!</v>
      </c>
      <c r="AH1297" s="501" t="e">
        <f t="shared" si="127"/>
        <v>#DIV/0!</v>
      </c>
      <c r="AV1297" s="501" t="e">
        <f t="shared" si="128"/>
        <v>#DIV/0!</v>
      </c>
      <c r="AY1297" s="501" t="e">
        <f t="shared" si="129"/>
        <v>#DIV/0!</v>
      </c>
      <c r="BM1297" s="501" t="e">
        <f t="shared" si="130"/>
        <v>#DIV/0!</v>
      </c>
      <c r="BP1297" s="501" t="e">
        <f t="shared" si="131"/>
        <v>#DIV/0!</v>
      </c>
    </row>
    <row r="1298" spans="31:68" ht="15" customHeight="1" x14ac:dyDescent="0.25">
      <c r="AE1298" s="501" t="e">
        <f t="shared" si="126"/>
        <v>#DIV/0!</v>
      </c>
      <c r="AH1298" s="501" t="e">
        <f t="shared" si="127"/>
        <v>#DIV/0!</v>
      </c>
      <c r="AV1298" s="501" t="e">
        <f t="shared" si="128"/>
        <v>#DIV/0!</v>
      </c>
      <c r="AY1298" s="501" t="e">
        <f t="shared" si="129"/>
        <v>#DIV/0!</v>
      </c>
      <c r="BM1298" s="501" t="e">
        <f t="shared" si="130"/>
        <v>#DIV/0!</v>
      </c>
      <c r="BP1298" s="501" t="e">
        <f t="shared" si="131"/>
        <v>#DIV/0!</v>
      </c>
    </row>
    <row r="1299" spans="31:68" ht="15" customHeight="1" x14ac:dyDescent="0.25">
      <c r="AE1299" s="501" t="e">
        <f t="shared" si="126"/>
        <v>#DIV/0!</v>
      </c>
      <c r="AH1299" s="501" t="e">
        <f t="shared" si="127"/>
        <v>#DIV/0!</v>
      </c>
      <c r="AV1299" s="501" t="e">
        <f t="shared" si="128"/>
        <v>#DIV/0!</v>
      </c>
      <c r="AY1299" s="501" t="e">
        <f t="shared" si="129"/>
        <v>#DIV/0!</v>
      </c>
      <c r="BM1299" s="501" t="e">
        <f t="shared" si="130"/>
        <v>#DIV/0!</v>
      </c>
      <c r="BP1299" s="501" t="e">
        <f t="shared" si="131"/>
        <v>#DIV/0!</v>
      </c>
    </row>
    <row r="1300" spans="31:68" ht="15" customHeight="1" x14ac:dyDescent="0.25">
      <c r="AE1300" s="501" t="e">
        <f t="shared" si="126"/>
        <v>#DIV/0!</v>
      </c>
      <c r="AH1300" s="501" t="e">
        <f t="shared" si="127"/>
        <v>#DIV/0!</v>
      </c>
      <c r="AV1300" s="501" t="e">
        <f t="shared" si="128"/>
        <v>#DIV/0!</v>
      </c>
      <c r="AY1300" s="501" t="e">
        <f t="shared" si="129"/>
        <v>#DIV/0!</v>
      </c>
      <c r="BM1300" s="501" t="e">
        <f t="shared" si="130"/>
        <v>#DIV/0!</v>
      </c>
      <c r="BP1300" s="501" t="e">
        <f t="shared" si="131"/>
        <v>#DIV/0!</v>
      </c>
    </row>
    <row r="1301" spans="31:68" ht="15" customHeight="1" x14ac:dyDescent="0.25">
      <c r="AE1301" s="501" t="e">
        <f t="shared" si="126"/>
        <v>#DIV/0!</v>
      </c>
      <c r="AH1301" s="501" t="e">
        <f t="shared" si="127"/>
        <v>#DIV/0!</v>
      </c>
      <c r="AV1301" s="501" t="e">
        <f t="shared" si="128"/>
        <v>#DIV/0!</v>
      </c>
      <c r="AY1301" s="501" t="e">
        <f t="shared" si="129"/>
        <v>#DIV/0!</v>
      </c>
      <c r="BM1301" s="501" t="e">
        <f t="shared" si="130"/>
        <v>#DIV/0!</v>
      </c>
      <c r="BP1301" s="501" t="e">
        <f t="shared" si="131"/>
        <v>#DIV/0!</v>
      </c>
    </row>
    <row r="1302" spans="31:68" ht="15" customHeight="1" x14ac:dyDescent="0.25">
      <c r="AE1302" s="501" t="e">
        <f t="shared" si="126"/>
        <v>#DIV/0!</v>
      </c>
      <c r="AH1302" s="501" t="e">
        <f t="shared" si="127"/>
        <v>#DIV/0!</v>
      </c>
      <c r="AV1302" s="501" t="e">
        <f t="shared" si="128"/>
        <v>#DIV/0!</v>
      </c>
      <c r="AY1302" s="501" t="e">
        <f t="shared" si="129"/>
        <v>#DIV/0!</v>
      </c>
      <c r="BM1302" s="501" t="e">
        <f t="shared" si="130"/>
        <v>#DIV/0!</v>
      </c>
      <c r="BP1302" s="501" t="e">
        <f t="shared" si="131"/>
        <v>#DIV/0!</v>
      </c>
    </row>
    <row r="1303" spans="31:68" ht="15" customHeight="1" x14ac:dyDescent="0.25">
      <c r="AE1303" s="501" t="e">
        <f t="shared" si="126"/>
        <v>#DIV/0!</v>
      </c>
      <c r="AH1303" s="501" t="e">
        <f t="shared" si="127"/>
        <v>#DIV/0!</v>
      </c>
      <c r="AV1303" s="501" t="e">
        <f t="shared" si="128"/>
        <v>#DIV/0!</v>
      </c>
      <c r="AY1303" s="501" t="e">
        <f t="shared" si="129"/>
        <v>#DIV/0!</v>
      </c>
      <c r="BM1303" s="501" t="e">
        <f t="shared" si="130"/>
        <v>#DIV/0!</v>
      </c>
      <c r="BP1303" s="501" t="e">
        <f t="shared" si="131"/>
        <v>#DIV/0!</v>
      </c>
    </row>
    <row r="1304" spans="31:68" ht="15" customHeight="1" x14ac:dyDescent="0.25">
      <c r="AE1304" s="501" t="e">
        <f t="shared" si="126"/>
        <v>#DIV/0!</v>
      </c>
      <c r="AH1304" s="501" t="e">
        <f t="shared" si="127"/>
        <v>#DIV/0!</v>
      </c>
      <c r="AV1304" s="501" t="e">
        <f t="shared" si="128"/>
        <v>#DIV/0!</v>
      </c>
      <c r="AY1304" s="501" t="e">
        <f t="shared" si="129"/>
        <v>#DIV/0!</v>
      </c>
      <c r="BM1304" s="501" t="e">
        <f t="shared" si="130"/>
        <v>#DIV/0!</v>
      </c>
      <c r="BP1304" s="501" t="e">
        <f t="shared" si="131"/>
        <v>#DIV/0!</v>
      </c>
    </row>
    <row r="1305" spans="31:68" ht="15" customHeight="1" x14ac:dyDescent="0.25">
      <c r="AE1305" s="501" t="e">
        <f t="shared" si="126"/>
        <v>#DIV/0!</v>
      </c>
      <c r="AH1305" s="501" t="e">
        <f t="shared" si="127"/>
        <v>#DIV/0!</v>
      </c>
      <c r="AV1305" s="501" t="e">
        <f t="shared" si="128"/>
        <v>#DIV/0!</v>
      </c>
      <c r="AY1305" s="501" t="e">
        <f t="shared" si="129"/>
        <v>#DIV/0!</v>
      </c>
      <c r="BM1305" s="501" t="e">
        <f t="shared" si="130"/>
        <v>#DIV/0!</v>
      </c>
      <c r="BP1305" s="501" t="e">
        <f t="shared" si="131"/>
        <v>#DIV/0!</v>
      </c>
    </row>
    <row r="1306" spans="31:68" ht="15" customHeight="1" x14ac:dyDescent="0.25">
      <c r="AE1306" s="501" t="e">
        <f t="shared" si="126"/>
        <v>#DIV/0!</v>
      </c>
      <c r="AH1306" s="501" t="e">
        <f t="shared" si="127"/>
        <v>#DIV/0!</v>
      </c>
      <c r="AV1306" s="501" t="e">
        <f t="shared" si="128"/>
        <v>#DIV/0!</v>
      </c>
      <c r="AY1306" s="501" t="e">
        <f t="shared" si="129"/>
        <v>#DIV/0!</v>
      </c>
      <c r="BM1306" s="501" t="e">
        <f t="shared" si="130"/>
        <v>#DIV/0!</v>
      </c>
      <c r="BP1306" s="501" t="e">
        <f t="shared" si="131"/>
        <v>#DIV/0!</v>
      </c>
    </row>
    <row r="1307" spans="31:68" ht="15" customHeight="1" x14ac:dyDescent="0.25">
      <c r="AE1307" s="501" t="e">
        <f t="shared" si="126"/>
        <v>#DIV/0!</v>
      </c>
      <c r="AH1307" s="501" t="e">
        <f t="shared" si="127"/>
        <v>#DIV/0!</v>
      </c>
      <c r="AV1307" s="501" t="e">
        <f t="shared" si="128"/>
        <v>#DIV/0!</v>
      </c>
      <c r="AY1307" s="501" t="e">
        <f t="shared" si="129"/>
        <v>#DIV/0!</v>
      </c>
      <c r="BM1307" s="501" t="e">
        <f t="shared" si="130"/>
        <v>#DIV/0!</v>
      </c>
      <c r="BP1307" s="501" t="e">
        <f t="shared" si="131"/>
        <v>#DIV/0!</v>
      </c>
    </row>
    <row r="1308" spans="31:68" ht="15" customHeight="1" x14ac:dyDescent="0.25">
      <c r="AE1308" s="501" t="e">
        <f t="shared" si="126"/>
        <v>#DIV/0!</v>
      </c>
      <c r="AH1308" s="501" t="e">
        <f t="shared" si="127"/>
        <v>#DIV/0!</v>
      </c>
      <c r="AV1308" s="501" t="e">
        <f t="shared" si="128"/>
        <v>#DIV/0!</v>
      </c>
      <c r="AY1308" s="501" t="e">
        <f t="shared" si="129"/>
        <v>#DIV/0!</v>
      </c>
      <c r="BM1308" s="501" t="e">
        <f t="shared" si="130"/>
        <v>#DIV/0!</v>
      </c>
      <c r="BP1308" s="501" t="e">
        <f t="shared" si="131"/>
        <v>#DIV/0!</v>
      </c>
    </row>
    <row r="1309" spans="31:68" ht="15" customHeight="1" x14ac:dyDescent="0.25">
      <c r="AE1309" s="501" t="e">
        <f t="shared" si="126"/>
        <v>#DIV/0!</v>
      </c>
      <c r="AH1309" s="501" t="e">
        <f t="shared" si="127"/>
        <v>#DIV/0!</v>
      </c>
      <c r="AV1309" s="501" t="e">
        <f t="shared" si="128"/>
        <v>#DIV/0!</v>
      </c>
      <c r="AY1309" s="501" t="e">
        <f t="shared" si="129"/>
        <v>#DIV/0!</v>
      </c>
      <c r="BM1309" s="501" t="e">
        <f t="shared" si="130"/>
        <v>#DIV/0!</v>
      </c>
      <c r="BP1309" s="501" t="e">
        <f t="shared" si="131"/>
        <v>#DIV/0!</v>
      </c>
    </row>
    <row r="1310" spans="31:68" ht="15" customHeight="1" x14ac:dyDescent="0.25">
      <c r="AE1310" s="501" t="e">
        <f t="shared" si="126"/>
        <v>#DIV/0!</v>
      </c>
      <c r="AH1310" s="501" t="e">
        <f t="shared" si="127"/>
        <v>#DIV/0!</v>
      </c>
      <c r="AV1310" s="501" t="e">
        <f t="shared" si="128"/>
        <v>#DIV/0!</v>
      </c>
      <c r="AY1310" s="501" t="e">
        <f t="shared" si="129"/>
        <v>#DIV/0!</v>
      </c>
      <c r="BM1310" s="501" t="e">
        <f t="shared" si="130"/>
        <v>#DIV/0!</v>
      </c>
      <c r="BP1310" s="501" t="e">
        <f t="shared" si="131"/>
        <v>#DIV/0!</v>
      </c>
    </row>
    <row r="1311" spans="31:68" ht="15" customHeight="1" x14ac:dyDescent="0.25">
      <c r="AE1311" s="501" t="e">
        <f t="shared" si="126"/>
        <v>#DIV/0!</v>
      </c>
      <c r="AH1311" s="501" t="e">
        <f t="shared" si="127"/>
        <v>#DIV/0!</v>
      </c>
      <c r="AV1311" s="501" t="e">
        <f t="shared" si="128"/>
        <v>#DIV/0!</v>
      </c>
      <c r="AY1311" s="501" t="e">
        <f t="shared" si="129"/>
        <v>#DIV/0!</v>
      </c>
      <c r="BM1311" s="501" t="e">
        <f t="shared" si="130"/>
        <v>#DIV/0!</v>
      </c>
      <c r="BP1311" s="501" t="e">
        <f t="shared" si="131"/>
        <v>#DIV/0!</v>
      </c>
    </row>
    <row r="1312" spans="31:68" ht="15" customHeight="1" x14ac:dyDescent="0.25">
      <c r="AE1312" s="501" t="e">
        <f t="shared" si="126"/>
        <v>#DIV/0!</v>
      </c>
      <c r="AH1312" s="501" t="e">
        <f t="shared" si="127"/>
        <v>#DIV/0!</v>
      </c>
      <c r="AV1312" s="501" t="e">
        <f t="shared" si="128"/>
        <v>#DIV/0!</v>
      </c>
      <c r="AY1312" s="501" t="e">
        <f t="shared" si="129"/>
        <v>#DIV/0!</v>
      </c>
      <c r="BM1312" s="501" t="e">
        <f t="shared" si="130"/>
        <v>#DIV/0!</v>
      </c>
      <c r="BP1312" s="501" t="e">
        <f t="shared" si="131"/>
        <v>#DIV/0!</v>
      </c>
    </row>
    <row r="1313" spans="31:68" ht="15" customHeight="1" x14ac:dyDescent="0.25">
      <c r="AE1313" s="501" t="e">
        <f t="shared" si="126"/>
        <v>#DIV/0!</v>
      </c>
      <c r="AH1313" s="501" t="e">
        <f t="shared" si="127"/>
        <v>#DIV/0!</v>
      </c>
      <c r="AV1313" s="501" t="e">
        <f t="shared" si="128"/>
        <v>#DIV/0!</v>
      </c>
      <c r="AY1313" s="501" t="e">
        <f t="shared" si="129"/>
        <v>#DIV/0!</v>
      </c>
      <c r="BM1313" s="501" t="e">
        <f t="shared" si="130"/>
        <v>#DIV/0!</v>
      </c>
      <c r="BP1313" s="501" t="e">
        <f t="shared" si="131"/>
        <v>#DIV/0!</v>
      </c>
    </row>
    <row r="1314" spans="31:68" ht="15" customHeight="1" x14ac:dyDescent="0.25">
      <c r="AE1314" s="501" t="e">
        <f t="shared" si="126"/>
        <v>#DIV/0!</v>
      </c>
      <c r="AH1314" s="501" t="e">
        <f t="shared" si="127"/>
        <v>#DIV/0!</v>
      </c>
      <c r="AV1314" s="501" t="e">
        <f t="shared" si="128"/>
        <v>#DIV/0!</v>
      </c>
      <c r="AY1314" s="501" t="e">
        <f t="shared" si="129"/>
        <v>#DIV/0!</v>
      </c>
      <c r="BM1314" s="501" t="e">
        <f t="shared" si="130"/>
        <v>#DIV/0!</v>
      </c>
      <c r="BP1314" s="501" t="e">
        <f t="shared" si="131"/>
        <v>#DIV/0!</v>
      </c>
    </row>
    <row r="1315" spans="31:68" ht="15" customHeight="1" x14ac:dyDescent="0.25">
      <c r="AE1315" s="501" t="e">
        <f t="shared" si="126"/>
        <v>#DIV/0!</v>
      </c>
      <c r="AH1315" s="501" t="e">
        <f t="shared" si="127"/>
        <v>#DIV/0!</v>
      </c>
      <c r="AV1315" s="501" t="e">
        <f t="shared" si="128"/>
        <v>#DIV/0!</v>
      </c>
      <c r="AY1315" s="501" t="e">
        <f t="shared" si="129"/>
        <v>#DIV/0!</v>
      </c>
      <c r="BM1315" s="501" t="e">
        <f t="shared" si="130"/>
        <v>#DIV/0!</v>
      </c>
      <c r="BP1315" s="501" t="e">
        <f t="shared" si="131"/>
        <v>#DIV/0!</v>
      </c>
    </row>
    <row r="1316" spans="31:68" ht="15" customHeight="1" x14ac:dyDescent="0.25">
      <c r="AE1316" s="501" t="e">
        <f t="shared" si="126"/>
        <v>#DIV/0!</v>
      </c>
      <c r="AH1316" s="501" t="e">
        <f t="shared" si="127"/>
        <v>#DIV/0!</v>
      </c>
      <c r="AV1316" s="501" t="e">
        <f t="shared" si="128"/>
        <v>#DIV/0!</v>
      </c>
      <c r="AY1316" s="501" t="e">
        <f t="shared" si="129"/>
        <v>#DIV/0!</v>
      </c>
      <c r="BM1316" s="501" t="e">
        <f t="shared" si="130"/>
        <v>#DIV/0!</v>
      </c>
      <c r="BP1316" s="501" t="e">
        <f t="shared" si="131"/>
        <v>#DIV/0!</v>
      </c>
    </row>
    <row r="1317" spans="31:68" ht="15" customHeight="1" x14ac:dyDescent="0.25">
      <c r="AE1317" s="501" t="e">
        <f t="shared" si="126"/>
        <v>#DIV/0!</v>
      </c>
      <c r="AH1317" s="501" t="e">
        <f t="shared" si="127"/>
        <v>#DIV/0!</v>
      </c>
      <c r="AV1317" s="501" t="e">
        <f t="shared" si="128"/>
        <v>#DIV/0!</v>
      </c>
      <c r="AY1317" s="501" t="e">
        <f t="shared" si="129"/>
        <v>#DIV/0!</v>
      </c>
      <c r="BM1317" s="501" t="e">
        <f t="shared" si="130"/>
        <v>#DIV/0!</v>
      </c>
      <c r="BP1317" s="501" t="e">
        <f t="shared" si="131"/>
        <v>#DIV/0!</v>
      </c>
    </row>
    <row r="1318" spans="31:68" ht="15" customHeight="1" x14ac:dyDescent="0.25">
      <c r="AE1318" s="501" t="e">
        <f t="shared" si="126"/>
        <v>#DIV/0!</v>
      </c>
      <c r="AH1318" s="501" t="e">
        <f t="shared" si="127"/>
        <v>#DIV/0!</v>
      </c>
      <c r="AV1318" s="501" t="e">
        <f t="shared" si="128"/>
        <v>#DIV/0!</v>
      </c>
      <c r="AY1318" s="501" t="e">
        <f t="shared" si="129"/>
        <v>#DIV/0!</v>
      </c>
      <c r="BM1318" s="501" t="e">
        <f t="shared" si="130"/>
        <v>#DIV/0!</v>
      </c>
      <c r="BP1318" s="501" t="e">
        <f t="shared" si="131"/>
        <v>#DIV/0!</v>
      </c>
    </row>
    <row r="1319" spans="31:68" ht="15" customHeight="1" x14ac:dyDescent="0.25">
      <c r="AE1319" s="501" t="e">
        <f t="shared" si="126"/>
        <v>#DIV/0!</v>
      </c>
      <c r="AH1319" s="501" t="e">
        <f t="shared" si="127"/>
        <v>#DIV/0!</v>
      </c>
      <c r="AV1319" s="501" t="e">
        <f t="shared" si="128"/>
        <v>#DIV/0!</v>
      </c>
      <c r="AY1319" s="501" t="e">
        <f t="shared" si="129"/>
        <v>#DIV/0!</v>
      </c>
      <c r="BM1319" s="501" t="e">
        <f t="shared" si="130"/>
        <v>#DIV/0!</v>
      </c>
      <c r="BP1319" s="501" t="e">
        <f t="shared" si="131"/>
        <v>#DIV/0!</v>
      </c>
    </row>
    <row r="1320" spans="31:68" ht="15" customHeight="1" x14ac:dyDescent="0.25">
      <c r="AE1320" s="501" t="e">
        <f t="shared" si="126"/>
        <v>#DIV/0!</v>
      </c>
      <c r="AH1320" s="501" t="e">
        <f t="shared" si="127"/>
        <v>#DIV/0!</v>
      </c>
      <c r="AV1320" s="501" t="e">
        <f t="shared" si="128"/>
        <v>#DIV/0!</v>
      </c>
      <c r="AY1320" s="501" t="e">
        <f t="shared" si="129"/>
        <v>#DIV/0!</v>
      </c>
      <c r="BM1320" s="501" t="e">
        <f t="shared" si="130"/>
        <v>#DIV/0!</v>
      </c>
      <c r="BP1320" s="501" t="e">
        <f t="shared" si="131"/>
        <v>#DIV/0!</v>
      </c>
    </row>
    <row r="1321" spans="31:68" ht="15" customHeight="1" x14ac:dyDescent="0.25">
      <c r="AE1321" s="501" t="e">
        <f t="shared" si="126"/>
        <v>#DIV/0!</v>
      </c>
      <c r="AH1321" s="501" t="e">
        <f t="shared" si="127"/>
        <v>#DIV/0!</v>
      </c>
      <c r="AV1321" s="501" t="e">
        <f t="shared" si="128"/>
        <v>#DIV/0!</v>
      </c>
      <c r="AY1321" s="501" t="e">
        <f t="shared" si="129"/>
        <v>#DIV/0!</v>
      </c>
      <c r="BM1321" s="501" t="e">
        <f t="shared" si="130"/>
        <v>#DIV/0!</v>
      </c>
      <c r="BP1321" s="501" t="e">
        <f t="shared" si="131"/>
        <v>#DIV/0!</v>
      </c>
    </row>
    <row r="1322" spans="31:68" ht="15" customHeight="1" x14ac:dyDescent="0.25">
      <c r="AE1322" s="501" t="e">
        <f t="shared" si="126"/>
        <v>#DIV/0!</v>
      </c>
      <c r="AH1322" s="501" t="e">
        <f t="shared" si="127"/>
        <v>#DIV/0!</v>
      </c>
      <c r="AV1322" s="501" t="e">
        <f t="shared" si="128"/>
        <v>#DIV/0!</v>
      </c>
      <c r="AY1322" s="501" t="e">
        <f t="shared" si="129"/>
        <v>#DIV/0!</v>
      </c>
      <c r="BM1322" s="501" t="e">
        <f t="shared" si="130"/>
        <v>#DIV/0!</v>
      </c>
      <c r="BP1322" s="501" t="e">
        <f t="shared" si="131"/>
        <v>#DIV/0!</v>
      </c>
    </row>
    <row r="1323" spans="31:68" ht="15" customHeight="1" x14ac:dyDescent="0.25">
      <c r="AE1323" s="501" t="e">
        <f t="shared" si="126"/>
        <v>#DIV/0!</v>
      </c>
      <c r="AH1323" s="501" t="e">
        <f t="shared" si="127"/>
        <v>#DIV/0!</v>
      </c>
      <c r="AV1323" s="501" t="e">
        <f t="shared" si="128"/>
        <v>#DIV/0!</v>
      </c>
      <c r="AY1323" s="501" t="e">
        <f t="shared" si="129"/>
        <v>#DIV/0!</v>
      </c>
      <c r="BM1323" s="501" t="e">
        <f t="shared" si="130"/>
        <v>#DIV/0!</v>
      </c>
      <c r="BP1323" s="501" t="e">
        <f t="shared" si="131"/>
        <v>#DIV/0!</v>
      </c>
    </row>
    <row r="1324" spans="31:68" ht="15" customHeight="1" x14ac:dyDescent="0.25">
      <c r="AE1324" s="501" t="e">
        <f t="shared" si="126"/>
        <v>#DIV/0!</v>
      </c>
      <c r="AH1324" s="501" t="e">
        <f t="shared" si="127"/>
        <v>#DIV/0!</v>
      </c>
      <c r="AV1324" s="501" t="e">
        <f t="shared" si="128"/>
        <v>#DIV/0!</v>
      </c>
      <c r="AY1324" s="501" t="e">
        <f t="shared" si="129"/>
        <v>#DIV/0!</v>
      </c>
      <c r="BM1324" s="501" t="e">
        <f t="shared" si="130"/>
        <v>#DIV/0!</v>
      </c>
      <c r="BP1324" s="501" t="e">
        <f t="shared" si="131"/>
        <v>#DIV/0!</v>
      </c>
    </row>
    <row r="1325" spans="31:68" ht="15" customHeight="1" x14ac:dyDescent="0.25">
      <c r="AE1325" s="501" t="e">
        <f t="shared" si="126"/>
        <v>#DIV/0!</v>
      </c>
      <c r="AH1325" s="501" t="e">
        <f t="shared" si="127"/>
        <v>#DIV/0!</v>
      </c>
      <c r="AV1325" s="501" t="e">
        <f t="shared" si="128"/>
        <v>#DIV/0!</v>
      </c>
      <c r="AY1325" s="501" t="e">
        <f t="shared" si="129"/>
        <v>#DIV/0!</v>
      </c>
      <c r="BM1325" s="501" t="e">
        <f t="shared" si="130"/>
        <v>#DIV/0!</v>
      </c>
      <c r="BP1325" s="501" t="e">
        <f t="shared" si="131"/>
        <v>#DIV/0!</v>
      </c>
    </row>
    <row r="1326" spans="31:68" ht="15" customHeight="1" x14ac:dyDescent="0.25">
      <c r="AE1326" s="501" t="e">
        <f t="shared" si="126"/>
        <v>#DIV/0!</v>
      </c>
      <c r="AH1326" s="501" t="e">
        <f t="shared" si="127"/>
        <v>#DIV/0!</v>
      </c>
      <c r="AV1326" s="501" t="e">
        <f t="shared" si="128"/>
        <v>#DIV/0!</v>
      </c>
      <c r="AY1326" s="501" t="e">
        <f t="shared" si="129"/>
        <v>#DIV/0!</v>
      </c>
      <c r="BM1326" s="501" t="e">
        <f t="shared" si="130"/>
        <v>#DIV/0!</v>
      </c>
      <c r="BP1326" s="501" t="e">
        <f t="shared" si="131"/>
        <v>#DIV/0!</v>
      </c>
    </row>
    <row r="1327" spans="31:68" ht="15" customHeight="1" x14ac:dyDescent="0.25">
      <c r="AE1327" s="501" t="e">
        <f t="shared" si="126"/>
        <v>#DIV/0!</v>
      </c>
      <c r="AH1327" s="501" t="e">
        <f t="shared" si="127"/>
        <v>#DIV/0!</v>
      </c>
      <c r="AV1327" s="501" t="e">
        <f t="shared" si="128"/>
        <v>#DIV/0!</v>
      </c>
      <c r="AY1327" s="501" t="e">
        <f t="shared" si="129"/>
        <v>#DIV/0!</v>
      </c>
      <c r="BM1327" s="501" t="e">
        <f t="shared" si="130"/>
        <v>#DIV/0!</v>
      </c>
      <c r="BP1327" s="501" t="e">
        <f t="shared" si="131"/>
        <v>#DIV/0!</v>
      </c>
    </row>
    <row r="1328" spans="31:68" ht="15" customHeight="1" x14ac:dyDescent="0.25">
      <c r="AE1328" s="501" t="e">
        <f t="shared" si="126"/>
        <v>#DIV/0!</v>
      </c>
      <c r="AH1328" s="501" t="e">
        <f t="shared" si="127"/>
        <v>#DIV/0!</v>
      </c>
      <c r="AV1328" s="501" t="e">
        <f t="shared" si="128"/>
        <v>#DIV/0!</v>
      </c>
      <c r="AY1328" s="501" t="e">
        <f t="shared" si="129"/>
        <v>#DIV/0!</v>
      </c>
      <c r="BM1328" s="501" t="e">
        <f t="shared" si="130"/>
        <v>#DIV/0!</v>
      </c>
      <c r="BP1328" s="501" t="e">
        <f t="shared" si="131"/>
        <v>#DIV/0!</v>
      </c>
    </row>
    <row r="1329" spans="31:68" ht="15" customHeight="1" x14ac:dyDescent="0.25">
      <c r="AE1329" s="501" t="e">
        <f t="shared" si="126"/>
        <v>#DIV/0!</v>
      </c>
      <c r="AH1329" s="501" t="e">
        <f t="shared" si="127"/>
        <v>#DIV/0!</v>
      </c>
      <c r="AV1329" s="501" t="e">
        <f t="shared" si="128"/>
        <v>#DIV/0!</v>
      </c>
      <c r="AY1329" s="501" t="e">
        <f t="shared" si="129"/>
        <v>#DIV/0!</v>
      </c>
      <c r="BM1329" s="501" t="e">
        <f t="shared" si="130"/>
        <v>#DIV/0!</v>
      </c>
      <c r="BP1329" s="501" t="e">
        <f t="shared" si="131"/>
        <v>#DIV/0!</v>
      </c>
    </row>
    <row r="1330" spans="31:68" ht="15" customHeight="1" x14ac:dyDescent="0.25">
      <c r="AE1330" s="501" t="e">
        <f t="shared" si="126"/>
        <v>#DIV/0!</v>
      </c>
      <c r="AH1330" s="501" t="e">
        <f t="shared" si="127"/>
        <v>#DIV/0!</v>
      </c>
      <c r="AV1330" s="501" t="e">
        <f t="shared" si="128"/>
        <v>#DIV/0!</v>
      </c>
      <c r="AY1330" s="501" t="e">
        <f t="shared" si="129"/>
        <v>#DIV/0!</v>
      </c>
      <c r="BM1330" s="501" t="e">
        <f t="shared" si="130"/>
        <v>#DIV/0!</v>
      </c>
      <c r="BP1330" s="501" t="e">
        <f t="shared" si="131"/>
        <v>#DIV/0!</v>
      </c>
    </row>
    <row r="1331" spans="31:68" ht="15" customHeight="1" x14ac:dyDescent="0.25">
      <c r="AE1331" s="501" t="e">
        <f t="shared" si="126"/>
        <v>#DIV/0!</v>
      </c>
      <c r="AH1331" s="501" t="e">
        <f t="shared" si="127"/>
        <v>#DIV/0!</v>
      </c>
      <c r="AV1331" s="501" t="e">
        <f t="shared" si="128"/>
        <v>#DIV/0!</v>
      </c>
      <c r="AY1331" s="501" t="e">
        <f t="shared" si="129"/>
        <v>#DIV/0!</v>
      </c>
      <c r="BM1331" s="501" t="e">
        <f t="shared" si="130"/>
        <v>#DIV/0!</v>
      </c>
      <c r="BP1331" s="501" t="e">
        <f t="shared" si="131"/>
        <v>#DIV/0!</v>
      </c>
    </row>
    <row r="1332" spans="31:68" ht="15" customHeight="1" x14ac:dyDescent="0.25">
      <c r="AE1332" s="501" t="e">
        <f t="shared" si="126"/>
        <v>#DIV/0!</v>
      </c>
      <c r="AH1332" s="501" t="e">
        <f t="shared" si="127"/>
        <v>#DIV/0!</v>
      </c>
      <c r="AV1332" s="501" t="e">
        <f t="shared" si="128"/>
        <v>#DIV/0!</v>
      </c>
      <c r="AY1332" s="501" t="e">
        <f t="shared" si="129"/>
        <v>#DIV/0!</v>
      </c>
      <c r="BM1332" s="501" t="e">
        <f t="shared" si="130"/>
        <v>#DIV/0!</v>
      </c>
      <c r="BP1332" s="501" t="e">
        <f t="shared" si="131"/>
        <v>#DIV/0!</v>
      </c>
    </row>
    <row r="1333" spans="31:68" ht="15" customHeight="1" x14ac:dyDescent="0.25">
      <c r="AE1333" s="501" t="e">
        <f t="shared" si="126"/>
        <v>#DIV/0!</v>
      </c>
      <c r="AH1333" s="501" t="e">
        <f t="shared" si="127"/>
        <v>#DIV/0!</v>
      </c>
      <c r="AV1333" s="501" t="e">
        <f t="shared" si="128"/>
        <v>#DIV/0!</v>
      </c>
      <c r="AY1333" s="501" t="e">
        <f t="shared" si="129"/>
        <v>#DIV/0!</v>
      </c>
      <c r="BM1333" s="501" t="e">
        <f t="shared" si="130"/>
        <v>#DIV/0!</v>
      </c>
      <c r="BP1333" s="501" t="e">
        <f t="shared" si="131"/>
        <v>#DIV/0!</v>
      </c>
    </row>
    <row r="1334" spans="31:68" ht="15" customHeight="1" x14ac:dyDescent="0.25">
      <c r="AE1334" s="501" t="e">
        <f t="shared" si="126"/>
        <v>#DIV/0!</v>
      </c>
      <c r="AH1334" s="501" t="e">
        <f t="shared" si="127"/>
        <v>#DIV/0!</v>
      </c>
      <c r="AV1334" s="501" t="e">
        <f t="shared" si="128"/>
        <v>#DIV/0!</v>
      </c>
      <c r="AY1334" s="501" t="e">
        <f t="shared" si="129"/>
        <v>#DIV/0!</v>
      </c>
      <c r="BM1334" s="501" t="e">
        <f t="shared" si="130"/>
        <v>#DIV/0!</v>
      </c>
      <c r="BP1334" s="501" t="e">
        <f t="shared" si="131"/>
        <v>#DIV/0!</v>
      </c>
    </row>
    <row r="1335" spans="31:68" ht="15" customHeight="1" x14ac:dyDescent="0.25">
      <c r="AE1335" s="501" t="e">
        <f t="shared" si="126"/>
        <v>#DIV/0!</v>
      </c>
      <c r="AH1335" s="501" t="e">
        <f t="shared" si="127"/>
        <v>#DIV/0!</v>
      </c>
      <c r="AV1335" s="501" t="e">
        <f t="shared" si="128"/>
        <v>#DIV/0!</v>
      </c>
      <c r="AY1335" s="501" t="e">
        <f t="shared" si="129"/>
        <v>#DIV/0!</v>
      </c>
      <c r="BM1335" s="501" t="e">
        <f t="shared" si="130"/>
        <v>#DIV/0!</v>
      </c>
      <c r="BP1335" s="501" t="e">
        <f t="shared" si="131"/>
        <v>#DIV/0!</v>
      </c>
    </row>
    <row r="1336" spans="31:68" ht="15" customHeight="1" x14ac:dyDescent="0.25">
      <c r="AE1336" s="501" t="e">
        <f t="shared" si="126"/>
        <v>#DIV/0!</v>
      </c>
      <c r="AH1336" s="501" t="e">
        <f t="shared" si="127"/>
        <v>#DIV/0!</v>
      </c>
      <c r="AV1336" s="501" t="e">
        <f t="shared" si="128"/>
        <v>#DIV/0!</v>
      </c>
      <c r="AY1336" s="501" t="e">
        <f t="shared" si="129"/>
        <v>#DIV/0!</v>
      </c>
      <c r="BM1336" s="501" t="e">
        <f t="shared" si="130"/>
        <v>#DIV/0!</v>
      </c>
      <c r="BP1336" s="501" t="e">
        <f t="shared" si="131"/>
        <v>#DIV/0!</v>
      </c>
    </row>
    <row r="1337" spans="31:68" ht="15" customHeight="1" x14ac:dyDescent="0.25">
      <c r="AE1337" s="501" t="e">
        <f t="shared" si="126"/>
        <v>#DIV/0!</v>
      </c>
      <c r="AH1337" s="501" t="e">
        <f t="shared" si="127"/>
        <v>#DIV/0!</v>
      </c>
      <c r="AV1337" s="501" t="e">
        <f t="shared" si="128"/>
        <v>#DIV/0!</v>
      </c>
      <c r="AY1337" s="501" t="e">
        <f t="shared" si="129"/>
        <v>#DIV/0!</v>
      </c>
      <c r="BM1337" s="501" t="e">
        <f t="shared" si="130"/>
        <v>#DIV/0!</v>
      </c>
      <c r="BP1337" s="501" t="e">
        <f t="shared" si="131"/>
        <v>#DIV/0!</v>
      </c>
    </row>
    <row r="1338" spans="31:68" ht="15" customHeight="1" x14ac:dyDescent="0.25">
      <c r="AE1338" s="501" t="e">
        <f t="shared" si="126"/>
        <v>#DIV/0!</v>
      </c>
      <c r="AH1338" s="501" t="e">
        <f t="shared" si="127"/>
        <v>#DIV/0!</v>
      </c>
      <c r="AV1338" s="501" t="e">
        <f t="shared" si="128"/>
        <v>#DIV/0!</v>
      </c>
      <c r="AY1338" s="501" t="e">
        <f t="shared" si="129"/>
        <v>#DIV/0!</v>
      </c>
      <c r="BM1338" s="501" t="e">
        <f t="shared" si="130"/>
        <v>#DIV/0!</v>
      </c>
      <c r="BP1338" s="501" t="e">
        <f t="shared" si="131"/>
        <v>#DIV/0!</v>
      </c>
    </row>
    <row r="1339" spans="31:68" ht="15" customHeight="1" x14ac:dyDescent="0.25">
      <c r="AE1339" s="501" t="e">
        <f t="shared" si="126"/>
        <v>#DIV/0!</v>
      </c>
      <c r="AH1339" s="501" t="e">
        <f t="shared" si="127"/>
        <v>#DIV/0!</v>
      </c>
      <c r="AV1339" s="501" t="e">
        <f t="shared" si="128"/>
        <v>#DIV/0!</v>
      </c>
      <c r="AY1339" s="501" t="e">
        <f t="shared" si="129"/>
        <v>#DIV/0!</v>
      </c>
      <c r="BM1339" s="501" t="e">
        <f t="shared" si="130"/>
        <v>#DIV/0!</v>
      </c>
      <c r="BP1339" s="501" t="e">
        <f t="shared" si="131"/>
        <v>#DIV/0!</v>
      </c>
    </row>
    <row r="1340" spans="31:68" ht="15" customHeight="1" x14ac:dyDescent="0.25">
      <c r="AE1340" s="501" t="e">
        <f t="shared" si="126"/>
        <v>#DIV/0!</v>
      </c>
      <c r="AH1340" s="501" t="e">
        <f t="shared" si="127"/>
        <v>#DIV/0!</v>
      </c>
      <c r="AV1340" s="501" t="e">
        <f t="shared" si="128"/>
        <v>#DIV/0!</v>
      </c>
      <c r="AY1340" s="501" t="e">
        <f t="shared" si="129"/>
        <v>#DIV/0!</v>
      </c>
      <c r="BM1340" s="501" t="e">
        <f t="shared" si="130"/>
        <v>#DIV/0!</v>
      </c>
      <c r="BP1340" s="501" t="e">
        <f t="shared" si="131"/>
        <v>#DIV/0!</v>
      </c>
    </row>
    <row r="1341" spans="31:68" ht="15" customHeight="1" x14ac:dyDescent="0.25">
      <c r="AE1341" s="501" t="e">
        <f t="shared" si="126"/>
        <v>#DIV/0!</v>
      </c>
      <c r="AH1341" s="501" t="e">
        <f t="shared" si="127"/>
        <v>#DIV/0!</v>
      </c>
      <c r="AV1341" s="501" t="e">
        <f t="shared" si="128"/>
        <v>#DIV/0!</v>
      </c>
      <c r="AY1341" s="501" t="e">
        <f t="shared" si="129"/>
        <v>#DIV/0!</v>
      </c>
      <c r="BM1341" s="501" t="e">
        <f t="shared" si="130"/>
        <v>#DIV/0!</v>
      </c>
      <c r="BP1341" s="501" t="e">
        <f t="shared" si="131"/>
        <v>#DIV/0!</v>
      </c>
    </row>
    <row r="1342" spans="31:68" ht="15" customHeight="1" x14ac:dyDescent="0.25">
      <c r="AE1342" s="501" t="e">
        <f t="shared" si="126"/>
        <v>#DIV/0!</v>
      </c>
      <c r="AH1342" s="501" t="e">
        <f t="shared" si="127"/>
        <v>#DIV/0!</v>
      </c>
      <c r="AV1342" s="501" t="e">
        <f t="shared" si="128"/>
        <v>#DIV/0!</v>
      </c>
      <c r="AY1342" s="501" t="e">
        <f t="shared" si="129"/>
        <v>#DIV/0!</v>
      </c>
      <c r="BM1342" s="501" t="e">
        <f t="shared" si="130"/>
        <v>#DIV/0!</v>
      </c>
      <c r="BP1342" s="501" t="e">
        <f t="shared" si="131"/>
        <v>#DIV/0!</v>
      </c>
    </row>
    <row r="1343" spans="31:68" ht="15" customHeight="1" x14ac:dyDescent="0.25">
      <c r="AE1343" s="501" t="e">
        <f t="shared" si="126"/>
        <v>#DIV/0!</v>
      </c>
      <c r="AH1343" s="501" t="e">
        <f t="shared" si="127"/>
        <v>#DIV/0!</v>
      </c>
      <c r="AV1343" s="501" t="e">
        <f t="shared" si="128"/>
        <v>#DIV/0!</v>
      </c>
      <c r="AY1343" s="501" t="e">
        <f t="shared" si="129"/>
        <v>#DIV/0!</v>
      </c>
      <c r="BM1343" s="501" t="e">
        <f t="shared" si="130"/>
        <v>#DIV/0!</v>
      </c>
      <c r="BP1343" s="501" t="e">
        <f t="shared" si="131"/>
        <v>#DIV/0!</v>
      </c>
    </row>
    <row r="1344" spans="31:68" ht="15" customHeight="1" x14ac:dyDescent="0.25">
      <c r="AE1344" s="501" t="e">
        <f t="shared" si="126"/>
        <v>#DIV/0!</v>
      </c>
      <c r="AH1344" s="501" t="e">
        <f t="shared" si="127"/>
        <v>#DIV/0!</v>
      </c>
      <c r="AV1344" s="501" t="e">
        <f t="shared" si="128"/>
        <v>#DIV/0!</v>
      </c>
      <c r="AY1344" s="501" t="e">
        <f t="shared" si="129"/>
        <v>#DIV/0!</v>
      </c>
      <c r="BM1344" s="501" t="e">
        <f t="shared" si="130"/>
        <v>#DIV/0!</v>
      </c>
      <c r="BP1344" s="501" t="e">
        <f t="shared" si="131"/>
        <v>#DIV/0!</v>
      </c>
    </row>
    <row r="1345" spans="31:68" ht="15" customHeight="1" x14ac:dyDescent="0.25">
      <c r="AE1345" s="501" t="e">
        <f t="shared" si="126"/>
        <v>#DIV/0!</v>
      </c>
      <c r="AH1345" s="501" t="e">
        <f t="shared" si="127"/>
        <v>#DIV/0!</v>
      </c>
      <c r="AV1345" s="501" t="e">
        <f t="shared" si="128"/>
        <v>#DIV/0!</v>
      </c>
      <c r="AY1345" s="501" t="e">
        <f t="shared" si="129"/>
        <v>#DIV/0!</v>
      </c>
      <c r="BM1345" s="501" t="e">
        <f t="shared" si="130"/>
        <v>#DIV/0!</v>
      </c>
      <c r="BP1345" s="501" t="e">
        <f t="shared" si="131"/>
        <v>#DIV/0!</v>
      </c>
    </row>
    <row r="1346" spans="31:68" ht="15" customHeight="1" x14ac:dyDescent="0.25">
      <c r="AE1346" s="501" t="e">
        <f t="shared" si="126"/>
        <v>#DIV/0!</v>
      </c>
      <c r="AH1346" s="501" t="e">
        <f t="shared" si="127"/>
        <v>#DIV/0!</v>
      </c>
      <c r="AV1346" s="501" t="e">
        <f t="shared" si="128"/>
        <v>#DIV/0!</v>
      </c>
      <c r="AY1346" s="501" t="e">
        <f t="shared" si="129"/>
        <v>#DIV/0!</v>
      </c>
      <c r="BM1346" s="501" t="e">
        <f t="shared" si="130"/>
        <v>#DIV/0!</v>
      </c>
      <c r="BP1346" s="501" t="e">
        <f t="shared" si="131"/>
        <v>#DIV/0!</v>
      </c>
    </row>
    <row r="1347" spans="31:68" ht="15" customHeight="1" x14ac:dyDescent="0.25">
      <c r="AE1347" s="501" t="e">
        <f t="shared" si="126"/>
        <v>#DIV/0!</v>
      </c>
      <c r="AH1347" s="501" t="e">
        <f t="shared" si="127"/>
        <v>#DIV/0!</v>
      </c>
      <c r="AV1347" s="501" t="e">
        <f t="shared" si="128"/>
        <v>#DIV/0!</v>
      </c>
      <c r="AY1347" s="501" t="e">
        <f t="shared" si="129"/>
        <v>#DIV/0!</v>
      </c>
      <c r="BM1347" s="501" t="e">
        <f t="shared" si="130"/>
        <v>#DIV/0!</v>
      </c>
      <c r="BP1347" s="501" t="e">
        <f t="shared" si="131"/>
        <v>#DIV/0!</v>
      </c>
    </row>
    <row r="1348" spans="31:68" ht="15" customHeight="1" x14ac:dyDescent="0.25">
      <c r="AE1348" s="501" t="e">
        <f t="shared" si="126"/>
        <v>#DIV/0!</v>
      </c>
      <c r="AH1348" s="501" t="e">
        <f t="shared" si="127"/>
        <v>#DIV/0!</v>
      </c>
      <c r="AV1348" s="501" t="e">
        <f t="shared" si="128"/>
        <v>#DIV/0!</v>
      </c>
      <c r="AY1348" s="501" t="e">
        <f t="shared" si="129"/>
        <v>#DIV/0!</v>
      </c>
      <c r="BM1348" s="501" t="e">
        <f t="shared" si="130"/>
        <v>#DIV/0!</v>
      </c>
      <c r="BP1348" s="501" t="e">
        <f t="shared" si="131"/>
        <v>#DIV/0!</v>
      </c>
    </row>
    <row r="1349" spans="31:68" ht="15" customHeight="1" x14ac:dyDescent="0.25">
      <c r="AE1349" s="501" t="e">
        <f t="shared" si="126"/>
        <v>#DIV/0!</v>
      </c>
      <c r="AH1349" s="501" t="e">
        <f t="shared" si="127"/>
        <v>#DIV/0!</v>
      </c>
      <c r="AV1349" s="501" t="e">
        <f t="shared" si="128"/>
        <v>#DIV/0!</v>
      </c>
      <c r="AY1349" s="501" t="e">
        <f t="shared" si="129"/>
        <v>#DIV/0!</v>
      </c>
      <c r="BM1349" s="501" t="e">
        <f t="shared" si="130"/>
        <v>#DIV/0!</v>
      </c>
      <c r="BP1349" s="501" t="e">
        <f t="shared" si="131"/>
        <v>#DIV/0!</v>
      </c>
    </row>
    <row r="1350" spans="31:68" ht="15" customHeight="1" x14ac:dyDescent="0.25">
      <c r="AE1350" s="501" t="e">
        <f t="shared" si="126"/>
        <v>#DIV/0!</v>
      </c>
      <c r="AH1350" s="501" t="e">
        <f t="shared" si="127"/>
        <v>#DIV/0!</v>
      </c>
      <c r="AV1350" s="501" t="e">
        <f t="shared" si="128"/>
        <v>#DIV/0!</v>
      </c>
      <c r="AY1350" s="501" t="e">
        <f t="shared" si="129"/>
        <v>#DIV/0!</v>
      </c>
      <c r="BM1350" s="501" t="e">
        <f t="shared" si="130"/>
        <v>#DIV/0!</v>
      </c>
      <c r="BP1350" s="501" t="e">
        <f t="shared" si="131"/>
        <v>#DIV/0!</v>
      </c>
    </row>
    <row r="1351" spans="31:68" ht="15" customHeight="1" x14ac:dyDescent="0.25">
      <c r="AE1351" s="501" t="e">
        <f t="shared" si="126"/>
        <v>#DIV/0!</v>
      </c>
      <c r="AH1351" s="501" t="e">
        <f t="shared" si="127"/>
        <v>#DIV/0!</v>
      </c>
      <c r="AV1351" s="501" t="e">
        <f t="shared" si="128"/>
        <v>#DIV/0!</v>
      </c>
      <c r="AY1351" s="501" t="e">
        <f t="shared" si="129"/>
        <v>#DIV/0!</v>
      </c>
      <c r="BM1351" s="501" t="e">
        <f t="shared" si="130"/>
        <v>#DIV/0!</v>
      </c>
      <c r="BP1351" s="501" t="e">
        <f t="shared" si="131"/>
        <v>#DIV/0!</v>
      </c>
    </row>
    <row r="1352" spans="31:68" ht="15" customHeight="1" x14ac:dyDescent="0.25">
      <c r="AE1352" s="501" t="e">
        <f t="shared" si="126"/>
        <v>#DIV/0!</v>
      </c>
      <c r="AH1352" s="501" t="e">
        <f t="shared" si="127"/>
        <v>#DIV/0!</v>
      </c>
      <c r="AV1352" s="501" t="e">
        <f t="shared" si="128"/>
        <v>#DIV/0!</v>
      </c>
      <c r="AY1352" s="501" t="e">
        <f t="shared" si="129"/>
        <v>#DIV/0!</v>
      </c>
      <c r="BM1352" s="501" t="e">
        <f t="shared" si="130"/>
        <v>#DIV/0!</v>
      </c>
      <c r="BP1352" s="501" t="e">
        <f t="shared" si="131"/>
        <v>#DIV/0!</v>
      </c>
    </row>
    <row r="1353" spans="31:68" ht="15" customHeight="1" x14ac:dyDescent="0.25">
      <c r="AE1353" s="501" t="e">
        <f t="shared" si="126"/>
        <v>#DIV/0!</v>
      </c>
      <c r="AH1353" s="501" t="e">
        <f t="shared" si="127"/>
        <v>#DIV/0!</v>
      </c>
      <c r="AV1353" s="501" t="e">
        <f t="shared" si="128"/>
        <v>#DIV/0!</v>
      </c>
      <c r="AY1353" s="501" t="e">
        <f t="shared" si="129"/>
        <v>#DIV/0!</v>
      </c>
      <c r="BM1353" s="501" t="e">
        <f t="shared" si="130"/>
        <v>#DIV/0!</v>
      </c>
      <c r="BP1353" s="501" t="e">
        <f t="shared" si="131"/>
        <v>#DIV/0!</v>
      </c>
    </row>
    <row r="1354" spans="31:68" ht="15" customHeight="1" x14ac:dyDescent="0.25">
      <c r="AE1354" s="501" t="e">
        <f t="shared" si="126"/>
        <v>#DIV/0!</v>
      </c>
      <c r="AH1354" s="501" t="e">
        <f t="shared" si="127"/>
        <v>#DIV/0!</v>
      </c>
      <c r="AV1354" s="501" t="e">
        <f t="shared" si="128"/>
        <v>#DIV/0!</v>
      </c>
      <c r="AY1354" s="501" t="e">
        <f t="shared" si="129"/>
        <v>#DIV/0!</v>
      </c>
      <c r="BM1354" s="501" t="e">
        <f t="shared" si="130"/>
        <v>#DIV/0!</v>
      </c>
      <c r="BP1354" s="501" t="e">
        <f t="shared" si="131"/>
        <v>#DIV/0!</v>
      </c>
    </row>
    <row r="1355" spans="31:68" ht="15" customHeight="1" x14ac:dyDescent="0.25">
      <c r="AE1355" s="501" t="e">
        <f t="shared" si="126"/>
        <v>#DIV/0!</v>
      </c>
      <c r="AH1355" s="501" t="e">
        <f t="shared" si="127"/>
        <v>#DIV/0!</v>
      </c>
      <c r="AV1355" s="501" t="e">
        <f t="shared" si="128"/>
        <v>#DIV/0!</v>
      </c>
      <c r="AY1355" s="501" t="e">
        <f t="shared" si="129"/>
        <v>#DIV/0!</v>
      </c>
      <c r="BM1355" s="501" t="e">
        <f t="shared" si="130"/>
        <v>#DIV/0!</v>
      </c>
      <c r="BP1355" s="501" t="e">
        <f t="shared" si="131"/>
        <v>#DIV/0!</v>
      </c>
    </row>
    <row r="1356" spans="31:68" ht="15" customHeight="1" x14ac:dyDescent="0.25">
      <c r="AE1356" s="501" t="e">
        <f t="shared" si="126"/>
        <v>#DIV/0!</v>
      </c>
      <c r="AH1356" s="501" t="e">
        <f t="shared" si="127"/>
        <v>#DIV/0!</v>
      </c>
      <c r="AV1356" s="501" t="e">
        <f t="shared" si="128"/>
        <v>#DIV/0!</v>
      </c>
      <c r="AY1356" s="501" t="e">
        <f t="shared" si="129"/>
        <v>#DIV/0!</v>
      </c>
      <c r="BM1356" s="501" t="e">
        <f t="shared" si="130"/>
        <v>#DIV/0!</v>
      </c>
      <c r="BP1356" s="501" t="e">
        <f t="shared" si="131"/>
        <v>#DIV/0!</v>
      </c>
    </row>
    <row r="1357" spans="31:68" ht="15" customHeight="1" x14ac:dyDescent="0.25">
      <c r="AE1357" s="501" t="e">
        <f t="shared" si="126"/>
        <v>#DIV/0!</v>
      </c>
      <c r="AH1357" s="501" t="e">
        <f t="shared" si="127"/>
        <v>#DIV/0!</v>
      </c>
      <c r="AV1357" s="501" t="e">
        <f t="shared" si="128"/>
        <v>#DIV/0!</v>
      </c>
      <c r="AY1357" s="501" t="e">
        <f t="shared" si="129"/>
        <v>#DIV/0!</v>
      </c>
      <c r="BM1357" s="501" t="e">
        <f t="shared" si="130"/>
        <v>#DIV/0!</v>
      </c>
      <c r="BP1357" s="501" t="e">
        <f t="shared" si="131"/>
        <v>#DIV/0!</v>
      </c>
    </row>
    <row r="1358" spans="31:68" ht="15" customHeight="1" x14ac:dyDescent="0.25">
      <c r="AE1358" s="501" t="e">
        <f t="shared" si="126"/>
        <v>#DIV/0!</v>
      </c>
      <c r="AH1358" s="501" t="e">
        <f t="shared" si="127"/>
        <v>#DIV/0!</v>
      </c>
      <c r="AV1358" s="501" t="e">
        <f t="shared" si="128"/>
        <v>#DIV/0!</v>
      </c>
      <c r="AY1358" s="501" t="e">
        <f t="shared" si="129"/>
        <v>#DIV/0!</v>
      </c>
      <c r="BM1358" s="501" t="e">
        <f t="shared" si="130"/>
        <v>#DIV/0!</v>
      </c>
      <c r="BP1358" s="501" t="e">
        <f t="shared" si="131"/>
        <v>#DIV/0!</v>
      </c>
    </row>
    <row r="1359" spans="31:68" ht="15" customHeight="1" x14ac:dyDescent="0.25">
      <c r="AE1359" s="501" t="e">
        <f t="shared" ref="AE1359:AE1422" si="132">IF(AE$10*AC1359+AE$11&lt;(ROUNDUP(AD$10/100,0)*100+999),MAX(0,AE$10*AC1359+AE$11),NA())</f>
        <v>#DIV/0!</v>
      </c>
      <c r="AH1359" s="501" t="e">
        <f t="shared" ref="AH1359:AH1422" si="133">IF(AH$10*AF1359+AH$11&lt;(ROUNDUP(AG$10/100,0)*100+999),MAX(0,AH$10*AF1359+AH$11),NA())</f>
        <v>#DIV/0!</v>
      </c>
      <c r="AV1359" s="501" t="e">
        <f t="shared" ref="AV1359:AV1422" si="134">IF(AV$10*AT1359+AV$11&lt;(ROUNDUP(AU$10/100,0)*100+999),MAX(0,AV$10*AT1359+AV$11),NA())</f>
        <v>#DIV/0!</v>
      </c>
      <c r="AY1359" s="501" t="e">
        <f t="shared" ref="AY1359:AY1422" si="135">IF(AY$10*AW1359+AY$11&lt;(ROUNDUP(AX$10/100,0)*100+999),MAX(0,AY$10*AW1359+AY$11),NA())</f>
        <v>#DIV/0!</v>
      </c>
      <c r="BM1359" s="501" t="e">
        <f t="shared" ref="BM1359:BM1422" si="136">IF(BM$10*BK1359+BM$11&lt;(ROUNDUP(BL$10/100,0)*100+999),MAX(0,BM$10*BK1359+BM$11),NA())</f>
        <v>#DIV/0!</v>
      </c>
      <c r="BP1359" s="501" t="e">
        <f t="shared" ref="BP1359:BP1422" si="137">IF(BP$10*BN1359+BP$11&lt;(ROUNDUP(BO$10/100,0)*100+999),MAX(0,BP$10*BN1359+BP$11),NA())</f>
        <v>#DIV/0!</v>
      </c>
    </row>
    <row r="1360" spans="31:68" ht="15" customHeight="1" x14ac:dyDescent="0.25">
      <c r="AE1360" s="501" t="e">
        <f t="shared" si="132"/>
        <v>#DIV/0!</v>
      </c>
      <c r="AH1360" s="501" t="e">
        <f t="shared" si="133"/>
        <v>#DIV/0!</v>
      </c>
      <c r="AV1360" s="501" t="e">
        <f t="shared" si="134"/>
        <v>#DIV/0!</v>
      </c>
      <c r="AY1360" s="501" t="e">
        <f t="shared" si="135"/>
        <v>#DIV/0!</v>
      </c>
      <c r="BM1360" s="501" t="e">
        <f t="shared" si="136"/>
        <v>#DIV/0!</v>
      </c>
      <c r="BP1360" s="501" t="e">
        <f t="shared" si="137"/>
        <v>#DIV/0!</v>
      </c>
    </row>
    <row r="1361" spans="31:68" ht="15" customHeight="1" x14ac:dyDescent="0.25">
      <c r="AE1361" s="501" t="e">
        <f t="shared" si="132"/>
        <v>#DIV/0!</v>
      </c>
      <c r="AH1361" s="501" t="e">
        <f t="shared" si="133"/>
        <v>#DIV/0!</v>
      </c>
      <c r="AV1361" s="501" t="e">
        <f t="shared" si="134"/>
        <v>#DIV/0!</v>
      </c>
      <c r="AY1361" s="501" t="e">
        <f t="shared" si="135"/>
        <v>#DIV/0!</v>
      </c>
      <c r="BM1361" s="501" t="e">
        <f t="shared" si="136"/>
        <v>#DIV/0!</v>
      </c>
      <c r="BP1361" s="501" t="e">
        <f t="shared" si="137"/>
        <v>#DIV/0!</v>
      </c>
    </row>
    <row r="1362" spans="31:68" ht="15" customHeight="1" x14ac:dyDescent="0.25">
      <c r="AE1362" s="501" t="e">
        <f t="shared" si="132"/>
        <v>#DIV/0!</v>
      </c>
      <c r="AH1362" s="501" t="e">
        <f t="shared" si="133"/>
        <v>#DIV/0!</v>
      </c>
      <c r="AV1362" s="501" t="e">
        <f t="shared" si="134"/>
        <v>#DIV/0!</v>
      </c>
      <c r="AY1362" s="501" t="e">
        <f t="shared" si="135"/>
        <v>#DIV/0!</v>
      </c>
      <c r="BM1362" s="501" t="e">
        <f t="shared" si="136"/>
        <v>#DIV/0!</v>
      </c>
      <c r="BP1362" s="501" t="e">
        <f t="shared" si="137"/>
        <v>#DIV/0!</v>
      </c>
    </row>
    <row r="1363" spans="31:68" ht="15" customHeight="1" x14ac:dyDescent="0.25">
      <c r="AE1363" s="501" t="e">
        <f t="shared" si="132"/>
        <v>#DIV/0!</v>
      </c>
      <c r="AH1363" s="501" t="e">
        <f t="shared" si="133"/>
        <v>#DIV/0!</v>
      </c>
      <c r="AV1363" s="501" t="e">
        <f t="shared" si="134"/>
        <v>#DIV/0!</v>
      </c>
      <c r="AY1363" s="501" t="e">
        <f t="shared" si="135"/>
        <v>#DIV/0!</v>
      </c>
      <c r="BM1363" s="501" t="e">
        <f t="shared" si="136"/>
        <v>#DIV/0!</v>
      </c>
      <c r="BP1363" s="501" t="e">
        <f t="shared" si="137"/>
        <v>#DIV/0!</v>
      </c>
    </row>
    <row r="1364" spans="31:68" ht="15" customHeight="1" x14ac:dyDescent="0.25">
      <c r="AE1364" s="501" t="e">
        <f t="shared" si="132"/>
        <v>#DIV/0!</v>
      </c>
      <c r="AH1364" s="501" t="e">
        <f t="shared" si="133"/>
        <v>#DIV/0!</v>
      </c>
      <c r="AV1364" s="501" t="e">
        <f t="shared" si="134"/>
        <v>#DIV/0!</v>
      </c>
      <c r="AY1364" s="501" t="e">
        <f t="shared" si="135"/>
        <v>#DIV/0!</v>
      </c>
      <c r="BM1364" s="501" t="e">
        <f t="shared" si="136"/>
        <v>#DIV/0!</v>
      </c>
      <c r="BP1364" s="501" t="e">
        <f t="shared" si="137"/>
        <v>#DIV/0!</v>
      </c>
    </row>
    <row r="1365" spans="31:68" ht="15" customHeight="1" x14ac:dyDescent="0.25">
      <c r="AE1365" s="501" t="e">
        <f t="shared" si="132"/>
        <v>#DIV/0!</v>
      </c>
      <c r="AH1365" s="501" t="e">
        <f t="shared" si="133"/>
        <v>#DIV/0!</v>
      </c>
      <c r="AV1365" s="501" t="e">
        <f t="shared" si="134"/>
        <v>#DIV/0!</v>
      </c>
      <c r="AY1365" s="501" t="e">
        <f t="shared" si="135"/>
        <v>#DIV/0!</v>
      </c>
      <c r="BM1365" s="501" t="e">
        <f t="shared" si="136"/>
        <v>#DIV/0!</v>
      </c>
      <c r="BP1365" s="501" t="e">
        <f t="shared" si="137"/>
        <v>#DIV/0!</v>
      </c>
    </row>
    <row r="1366" spans="31:68" ht="15" customHeight="1" x14ac:dyDescent="0.25">
      <c r="AE1366" s="501" t="e">
        <f t="shared" si="132"/>
        <v>#DIV/0!</v>
      </c>
      <c r="AH1366" s="501" t="e">
        <f t="shared" si="133"/>
        <v>#DIV/0!</v>
      </c>
      <c r="AV1366" s="501" t="e">
        <f t="shared" si="134"/>
        <v>#DIV/0!</v>
      </c>
      <c r="AY1366" s="501" t="e">
        <f t="shared" si="135"/>
        <v>#DIV/0!</v>
      </c>
      <c r="BM1366" s="501" t="e">
        <f t="shared" si="136"/>
        <v>#DIV/0!</v>
      </c>
      <c r="BP1366" s="501" t="e">
        <f t="shared" si="137"/>
        <v>#DIV/0!</v>
      </c>
    </row>
    <row r="1367" spans="31:68" ht="15" customHeight="1" x14ac:dyDescent="0.25">
      <c r="AE1367" s="501" t="e">
        <f t="shared" si="132"/>
        <v>#DIV/0!</v>
      </c>
      <c r="AH1367" s="501" t="e">
        <f t="shared" si="133"/>
        <v>#DIV/0!</v>
      </c>
      <c r="AV1367" s="501" t="e">
        <f t="shared" si="134"/>
        <v>#DIV/0!</v>
      </c>
      <c r="AY1367" s="501" t="e">
        <f t="shared" si="135"/>
        <v>#DIV/0!</v>
      </c>
      <c r="BM1367" s="501" t="e">
        <f t="shared" si="136"/>
        <v>#DIV/0!</v>
      </c>
      <c r="BP1367" s="501" t="e">
        <f t="shared" si="137"/>
        <v>#DIV/0!</v>
      </c>
    </row>
    <row r="1368" spans="31:68" ht="15" customHeight="1" x14ac:dyDescent="0.25">
      <c r="AE1368" s="501" t="e">
        <f t="shared" si="132"/>
        <v>#DIV/0!</v>
      </c>
      <c r="AH1368" s="501" t="e">
        <f t="shared" si="133"/>
        <v>#DIV/0!</v>
      </c>
      <c r="AV1368" s="501" t="e">
        <f t="shared" si="134"/>
        <v>#DIV/0!</v>
      </c>
      <c r="AY1368" s="501" t="e">
        <f t="shared" si="135"/>
        <v>#DIV/0!</v>
      </c>
      <c r="BM1368" s="501" t="e">
        <f t="shared" si="136"/>
        <v>#DIV/0!</v>
      </c>
      <c r="BP1368" s="501" t="e">
        <f t="shared" si="137"/>
        <v>#DIV/0!</v>
      </c>
    </row>
    <row r="1369" spans="31:68" ht="15" customHeight="1" x14ac:dyDescent="0.25">
      <c r="AE1369" s="501" t="e">
        <f t="shared" si="132"/>
        <v>#DIV/0!</v>
      </c>
      <c r="AH1369" s="501" t="e">
        <f t="shared" si="133"/>
        <v>#DIV/0!</v>
      </c>
      <c r="AV1369" s="501" t="e">
        <f t="shared" si="134"/>
        <v>#DIV/0!</v>
      </c>
      <c r="AY1369" s="501" t="e">
        <f t="shared" si="135"/>
        <v>#DIV/0!</v>
      </c>
      <c r="BM1369" s="501" t="e">
        <f t="shared" si="136"/>
        <v>#DIV/0!</v>
      </c>
      <c r="BP1369" s="501" t="e">
        <f t="shared" si="137"/>
        <v>#DIV/0!</v>
      </c>
    </row>
    <row r="1370" spans="31:68" ht="15" customHeight="1" x14ac:dyDescent="0.25">
      <c r="AE1370" s="501" t="e">
        <f t="shared" si="132"/>
        <v>#DIV/0!</v>
      </c>
      <c r="AH1370" s="501" t="e">
        <f t="shared" si="133"/>
        <v>#DIV/0!</v>
      </c>
      <c r="AV1370" s="501" t="e">
        <f t="shared" si="134"/>
        <v>#DIV/0!</v>
      </c>
      <c r="AY1370" s="501" t="e">
        <f t="shared" si="135"/>
        <v>#DIV/0!</v>
      </c>
      <c r="BM1370" s="501" t="e">
        <f t="shared" si="136"/>
        <v>#DIV/0!</v>
      </c>
      <c r="BP1370" s="501" t="e">
        <f t="shared" si="137"/>
        <v>#DIV/0!</v>
      </c>
    </row>
    <row r="1371" spans="31:68" ht="15" customHeight="1" x14ac:dyDescent="0.25">
      <c r="AE1371" s="501" t="e">
        <f t="shared" si="132"/>
        <v>#DIV/0!</v>
      </c>
      <c r="AH1371" s="501" t="e">
        <f t="shared" si="133"/>
        <v>#DIV/0!</v>
      </c>
      <c r="AV1371" s="501" t="e">
        <f t="shared" si="134"/>
        <v>#DIV/0!</v>
      </c>
      <c r="AY1371" s="501" t="e">
        <f t="shared" si="135"/>
        <v>#DIV/0!</v>
      </c>
      <c r="BM1371" s="501" t="e">
        <f t="shared" si="136"/>
        <v>#DIV/0!</v>
      </c>
      <c r="BP1371" s="501" t="e">
        <f t="shared" si="137"/>
        <v>#DIV/0!</v>
      </c>
    </row>
    <row r="1372" spans="31:68" ht="15" customHeight="1" x14ac:dyDescent="0.25">
      <c r="AE1372" s="501" t="e">
        <f t="shared" si="132"/>
        <v>#DIV/0!</v>
      </c>
      <c r="AH1372" s="501" t="e">
        <f t="shared" si="133"/>
        <v>#DIV/0!</v>
      </c>
      <c r="AV1372" s="501" t="e">
        <f t="shared" si="134"/>
        <v>#DIV/0!</v>
      </c>
      <c r="AY1372" s="501" t="e">
        <f t="shared" si="135"/>
        <v>#DIV/0!</v>
      </c>
      <c r="BM1372" s="501" t="e">
        <f t="shared" si="136"/>
        <v>#DIV/0!</v>
      </c>
      <c r="BP1372" s="501" t="e">
        <f t="shared" si="137"/>
        <v>#DIV/0!</v>
      </c>
    </row>
    <row r="1373" spans="31:68" ht="15" customHeight="1" x14ac:dyDescent="0.25">
      <c r="AE1373" s="501" t="e">
        <f t="shared" si="132"/>
        <v>#DIV/0!</v>
      </c>
      <c r="AH1373" s="501" t="e">
        <f t="shared" si="133"/>
        <v>#DIV/0!</v>
      </c>
      <c r="AV1373" s="501" t="e">
        <f t="shared" si="134"/>
        <v>#DIV/0!</v>
      </c>
      <c r="AY1373" s="501" t="e">
        <f t="shared" si="135"/>
        <v>#DIV/0!</v>
      </c>
      <c r="BM1373" s="501" t="e">
        <f t="shared" si="136"/>
        <v>#DIV/0!</v>
      </c>
      <c r="BP1373" s="501" t="e">
        <f t="shared" si="137"/>
        <v>#DIV/0!</v>
      </c>
    </row>
    <row r="1374" spans="31:68" ht="15" customHeight="1" x14ac:dyDescent="0.25">
      <c r="AE1374" s="501" t="e">
        <f t="shared" si="132"/>
        <v>#DIV/0!</v>
      </c>
      <c r="AH1374" s="501" t="e">
        <f t="shared" si="133"/>
        <v>#DIV/0!</v>
      </c>
      <c r="AV1374" s="501" t="e">
        <f t="shared" si="134"/>
        <v>#DIV/0!</v>
      </c>
      <c r="AY1374" s="501" t="e">
        <f t="shared" si="135"/>
        <v>#DIV/0!</v>
      </c>
      <c r="BM1374" s="501" t="e">
        <f t="shared" si="136"/>
        <v>#DIV/0!</v>
      </c>
      <c r="BP1374" s="501" t="e">
        <f t="shared" si="137"/>
        <v>#DIV/0!</v>
      </c>
    </row>
    <row r="1375" spans="31:68" ht="15" customHeight="1" x14ac:dyDescent="0.25">
      <c r="AE1375" s="501" t="e">
        <f t="shared" si="132"/>
        <v>#DIV/0!</v>
      </c>
      <c r="AH1375" s="501" t="e">
        <f t="shared" si="133"/>
        <v>#DIV/0!</v>
      </c>
      <c r="AV1375" s="501" t="e">
        <f t="shared" si="134"/>
        <v>#DIV/0!</v>
      </c>
      <c r="AY1375" s="501" t="e">
        <f t="shared" si="135"/>
        <v>#DIV/0!</v>
      </c>
      <c r="BM1375" s="501" t="e">
        <f t="shared" si="136"/>
        <v>#DIV/0!</v>
      </c>
      <c r="BP1375" s="501" t="e">
        <f t="shared" si="137"/>
        <v>#DIV/0!</v>
      </c>
    </row>
    <row r="1376" spans="31:68" ht="15" customHeight="1" x14ac:dyDescent="0.25">
      <c r="AE1376" s="501" t="e">
        <f t="shared" si="132"/>
        <v>#DIV/0!</v>
      </c>
      <c r="AH1376" s="501" t="e">
        <f t="shared" si="133"/>
        <v>#DIV/0!</v>
      </c>
      <c r="AV1376" s="501" t="e">
        <f t="shared" si="134"/>
        <v>#DIV/0!</v>
      </c>
      <c r="AY1376" s="501" t="e">
        <f t="shared" si="135"/>
        <v>#DIV/0!</v>
      </c>
      <c r="BM1376" s="501" t="e">
        <f t="shared" si="136"/>
        <v>#DIV/0!</v>
      </c>
      <c r="BP1376" s="501" t="e">
        <f t="shared" si="137"/>
        <v>#DIV/0!</v>
      </c>
    </row>
    <row r="1377" spans="31:68" ht="15" customHeight="1" x14ac:dyDescent="0.25">
      <c r="AE1377" s="501" t="e">
        <f t="shared" si="132"/>
        <v>#DIV/0!</v>
      </c>
      <c r="AH1377" s="501" t="e">
        <f t="shared" si="133"/>
        <v>#DIV/0!</v>
      </c>
      <c r="AV1377" s="501" t="e">
        <f t="shared" si="134"/>
        <v>#DIV/0!</v>
      </c>
      <c r="AY1377" s="501" t="e">
        <f t="shared" si="135"/>
        <v>#DIV/0!</v>
      </c>
      <c r="BM1377" s="501" t="e">
        <f t="shared" si="136"/>
        <v>#DIV/0!</v>
      </c>
      <c r="BP1377" s="501" t="e">
        <f t="shared" si="137"/>
        <v>#DIV/0!</v>
      </c>
    </row>
    <row r="1378" spans="31:68" ht="15" customHeight="1" x14ac:dyDescent="0.25">
      <c r="AE1378" s="501" t="e">
        <f t="shared" si="132"/>
        <v>#DIV/0!</v>
      </c>
      <c r="AH1378" s="501" t="e">
        <f t="shared" si="133"/>
        <v>#DIV/0!</v>
      </c>
      <c r="AV1378" s="501" t="e">
        <f t="shared" si="134"/>
        <v>#DIV/0!</v>
      </c>
      <c r="AY1378" s="501" t="e">
        <f t="shared" si="135"/>
        <v>#DIV/0!</v>
      </c>
      <c r="BM1378" s="501" t="e">
        <f t="shared" si="136"/>
        <v>#DIV/0!</v>
      </c>
      <c r="BP1378" s="501" t="e">
        <f t="shared" si="137"/>
        <v>#DIV/0!</v>
      </c>
    </row>
    <row r="1379" spans="31:68" ht="15" customHeight="1" x14ac:dyDescent="0.25">
      <c r="AE1379" s="501" t="e">
        <f t="shared" si="132"/>
        <v>#DIV/0!</v>
      </c>
      <c r="AH1379" s="501" t="e">
        <f t="shared" si="133"/>
        <v>#DIV/0!</v>
      </c>
      <c r="AV1379" s="501" t="e">
        <f t="shared" si="134"/>
        <v>#DIV/0!</v>
      </c>
      <c r="AY1379" s="501" t="e">
        <f t="shared" si="135"/>
        <v>#DIV/0!</v>
      </c>
      <c r="BM1379" s="501" t="e">
        <f t="shared" si="136"/>
        <v>#DIV/0!</v>
      </c>
      <c r="BP1379" s="501" t="e">
        <f t="shared" si="137"/>
        <v>#DIV/0!</v>
      </c>
    </row>
    <row r="1380" spans="31:68" ht="15" customHeight="1" x14ac:dyDescent="0.25">
      <c r="AE1380" s="501" t="e">
        <f t="shared" si="132"/>
        <v>#DIV/0!</v>
      </c>
      <c r="AH1380" s="501" t="e">
        <f t="shared" si="133"/>
        <v>#DIV/0!</v>
      </c>
      <c r="AV1380" s="501" t="e">
        <f t="shared" si="134"/>
        <v>#DIV/0!</v>
      </c>
      <c r="AY1380" s="501" t="e">
        <f t="shared" si="135"/>
        <v>#DIV/0!</v>
      </c>
      <c r="BM1380" s="501" t="e">
        <f t="shared" si="136"/>
        <v>#DIV/0!</v>
      </c>
      <c r="BP1380" s="501" t="e">
        <f t="shared" si="137"/>
        <v>#DIV/0!</v>
      </c>
    </row>
    <row r="1381" spans="31:68" ht="15" customHeight="1" x14ac:dyDescent="0.25">
      <c r="AE1381" s="501" t="e">
        <f t="shared" si="132"/>
        <v>#DIV/0!</v>
      </c>
      <c r="AH1381" s="501" t="e">
        <f t="shared" si="133"/>
        <v>#DIV/0!</v>
      </c>
      <c r="AV1381" s="501" t="e">
        <f t="shared" si="134"/>
        <v>#DIV/0!</v>
      </c>
      <c r="AY1381" s="501" t="e">
        <f t="shared" si="135"/>
        <v>#DIV/0!</v>
      </c>
      <c r="BM1381" s="501" t="e">
        <f t="shared" si="136"/>
        <v>#DIV/0!</v>
      </c>
      <c r="BP1381" s="501" t="e">
        <f t="shared" si="137"/>
        <v>#DIV/0!</v>
      </c>
    </row>
    <row r="1382" spans="31:68" ht="15" customHeight="1" x14ac:dyDescent="0.25">
      <c r="AE1382" s="501" t="e">
        <f t="shared" si="132"/>
        <v>#DIV/0!</v>
      </c>
      <c r="AH1382" s="501" t="e">
        <f t="shared" si="133"/>
        <v>#DIV/0!</v>
      </c>
      <c r="AV1382" s="501" t="e">
        <f t="shared" si="134"/>
        <v>#DIV/0!</v>
      </c>
      <c r="AY1382" s="501" t="e">
        <f t="shared" si="135"/>
        <v>#DIV/0!</v>
      </c>
      <c r="BM1382" s="501" t="e">
        <f t="shared" si="136"/>
        <v>#DIV/0!</v>
      </c>
      <c r="BP1382" s="501" t="e">
        <f t="shared" si="137"/>
        <v>#DIV/0!</v>
      </c>
    </row>
    <row r="1383" spans="31:68" ht="15" customHeight="1" x14ac:dyDescent="0.25">
      <c r="AE1383" s="501" t="e">
        <f t="shared" si="132"/>
        <v>#DIV/0!</v>
      </c>
      <c r="AH1383" s="501" t="e">
        <f t="shared" si="133"/>
        <v>#DIV/0!</v>
      </c>
      <c r="AV1383" s="501" t="e">
        <f t="shared" si="134"/>
        <v>#DIV/0!</v>
      </c>
      <c r="AY1383" s="501" t="e">
        <f t="shared" si="135"/>
        <v>#DIV/0!</v>
      </c>
      <c r="BM1383" s="501" t="e">
        <f t="shared" si="136"/>
        <v>#DIV/0!</v>
      </c>
      <c r="BP1383" s="501" t="e">
        <f t="shared" si="137"/>
        <v>#DIV/0!</v>
      </c>
    </row>
    <row r="1384" spans="31:68" ht="15" customHeight="1" x14ac:dyDescent="0.25">
      <c r="AE1384" s="501" t="e">
        <f t="shared" si="132"/>
        <v>#DIV/0!</v>
      </c>
      <c r="AH1384" s="501" t="e">
        <f t="shared" si="133"/>
        <v>#DIV/0!</v>
      </c>
      <c r="AV1384" s="501" t="e">
        <f t="shared" si="134"/>
        <v>#DIV/0!</v>
      </c>
      <c r="AY1384" s="501" t="e">
        <f t="shared" si="135"/>
        <v>#DIV/0!</v>
      </c>
      <c r="BM1384" s="501" t="e">
        <f t="shared" si="136"/>
        <v>#DIV/0!</v>
      </c>
      <c r="BP1384" s="501" t="e">
        <f t="shared" si="137"/>
        <v>#DIV/0!</v>
      </c>
    </row>
    <row r="1385" spans="31:68" ht="15" customHeight="1" x14ac:dyDescent="0.25">
      <c r="AE1385" s="501" t="e">
        <f t="shared" si="132"/>
        <v>#DIV/0!</v>
      </c>
      <c r="AH1385" s="501" t="e">
        <f t="shared" si="133"/>
        <v>#DIV/0!</v>
      </c>
      <c r="AV1385" s="501" t="e">
        <f t="shared" si="134"/>
        <v>#DIV/0!</v>
      </c>
      <c r="AY1385" s="501" t="e">
        <f t="shared" si="135"/>
        <v>#DIV/0!</v>
      </c>
      <c r="BM1385" s="501" t="e">
        <f t="shared" si="136"/>
        <v>#DIV/0!</v>
      </c>
      <c r="BP1385" s="501" t="e">
        <f t="shared" si="137"/>
        <v>#DIV/0!</v>
      </c>
    </row>
    <row r="1386" spans="31:68" ht="15" customHeight="1" x14ac:dyDescent="0.25">
      <c r="AE1386" s="501" t="e">
        <f t="shared" si="132"/>
        <v>#DIV/0!</v>
      </c>
      <c r="AH1386" s="501" t="e">
        <f t="shared" si="133"/>
        <v>#DIV/0!</v>
      </c>
      <c r="AV1386" s="501" t="e">
        <f t="shared" si="134"/>
        <v>#DIV/0!</v>
      </c>
      <c r="AY1386" s="501" t="e">
        <f t="shared" si="135"/>
        <v>#DIV/0!</v>
      </c>
      <c r="BM1386" s="501" t="e">
        <f t="shared" si="136"/>
        <v>#DIV/0!</v>
      </c>
      <c r="BP1386" s="501" t="e">
        <f t="shared" si="137"/>
        <v>#DIV/0!</v>
      </c>
    </row>
    <row r="1387" spans="31:68" ht="15" customHeight="1" x14ac:dyDescent="0.25">
      <c r="AE1387" s="501" t="e">
        <f t="shared" si="132"/>
        <v>#DIV/0!</v>
      </c>
      <c r="AH1387" s="501" t="e">
        <f t="shared" si="133"/>
        <v>#DIV/0!</v>
      </c>
      <c r="AV1387" s="501" t="e">
        <f t="shared" si="134"/>
        <v>#DIV/0!</v>
      </c>
      <c r="AY1387" s="501" t="e">
        <f t="shared" si="135"/>
        <v>#DIV/0!</v>
      </c>
      <c r="BM1387" s="501" t="e">
        <f t="shared" si="136"/>
        <v>#DIV/0!</v>
      </c>
      <c r="BP1387" s="501" t="e">
        <f t="shared" si="137"/>
        <v>#DIV/0!</v>
      </c>
    </row>
    <row r="1388" spans="31:68" ht="15" customHeight="1" x14ac:dyDescent="0.25">
      <c r="AE1388" s="501" t="e">
        <f t="shared" si="132"/>
        <v>#DIV/0!</v>
      </c>
      <c r="AH1388" s="501" t="e">
        <f t="shared" si="133"/>
        <v>#DIV/0!</v>
      </c>
      <c r="AV1388" s="501" t="e">
        <f t="shared" si="134"/>
        <v>#DIV/0!</v>
      </c>
      <c r="AY1388" s="501" t="e">
        <f t="shared" si="135"/>
        <v>#DIV/0!</v>
      </c>
      <c r="BM1388" s="501" t="e">
        <f t="shared" si="136"/>
        <v>#DIV/0!</v>
      </c>
      <c r="BP1388" s="501" t="e">
        <f t="shared" si="137"/>
        <v>#DIV/0!</v>
      </c>
    </row>
    <row r="1389" spans="31:68" ht="15" customHeight="1" x14ac:dyDescent="0.25">
      <c r="AE1389" s="501" t="e">
        <f t="shared" si="132"/>
        <v>#DIV/0!</v>
      </c>
      <c r="AH1389" s="501" t="e">
        <f t="shared" si="133"/>
        <v>#DIV/0!</v>
      </c>
      <c r="AV1389" s="501" t="e">
        <f t="shared" si="134"/>
        <v>#DIV/0!</v>
      </c>
      <c r="AY1389" s="501" t="e">
        <f t="shared" si="135"/>
        <v>#DIV/0!</v>
      </c>
      <c r="BM1389" s="501" t="e">
        <f t="shared" si="136"/>
        <v>#DIV/0!</v>
      </c>
      <c r="BP1389" s="501" t="e">
        <f t="shared" si="137"/>
        <v>#DIV/0!</v>
      </c>
    </row>
    <row r="1390" spans="31:68" ht="15" customHeight="1" x14ac:dyDescent="0.25">
      <c r="AE1390" s="501" t="e">
        <f t="shared" si="132"/>
        <v>#DIV/0!</v>
      </c>
      <c r="AH1390" s="501" t="e">
        <f t="shared" si="133"/>
        <v>#DIV/0!</v>
      </c>
      <c r="AV1390" s="501" t="e">
        <f t="shared" si="134"/>
        <v>#DIV/0!</v>
      </c>
      <c r="AY1390" s="501" t="e">
        <f t="shared" si="135"/>
        <v>#DIV/0!</v>
      </c>
      <c r="BM1390" s="501" t="e">
        <f t="shared" si="136"/>
        <v>#DIV/0!</v>
      </c>
      <c r="BP1390" s="501" t="e">
        <f t="shared" si="137"/>
        <v>#DIV/0!</v>
      </c>
    </row>
    <row r="1391" spans="31:68" ht="15" customHeight="1" x14ac:dyDescent="0.25">
      <c r="AE1391" s="501" t="e">
        <f t="shared" si="132"/>
        <v>#DIV/0!</v>
      </c>
      <c r="AH1391" s="501" t="e">
        <f t="shared" si="133"/>
        <v>#DIV/0!</v>
      </c>
      <c r="AV1391" s="501" t="e">
        <f t="shared" si="134"/>
        <v>#DIV/0!</v>
      </c>
      <c r="AY1391" s="501" t="e">
        <f t="shared" si="135"/>
        <v>#DIV/0!</v>
      </c>
      <c r="BM1391" s="501" t="e">
        <f t="shared" si="136"/>
        <v>#DIV/0!</v>
      </c>
      <c r="BP1391" s="501" t="e">
        <f t="shared" si="137"/>
        <v>#DIV/0!</v>
      </c>
    </row>
    <row r="1392" spans="31:68" ht="15" customHeight="1" x14ac:dyDescent="0.25">
      <c r="AE1392" s="501" t="e">
        <f t="shared" si="132"/>
        <v>#DIV/0!</v>
      </c>
      <c r="AH1392" s="501" t="e">
        <f t="shared" si="133"/>
        <v>#DIV/0!</v>
      </c>
      <c r="AV1392" s="501" t="e">
        <f t="shared" si="134"/>
        <v>#DIV/0!</v>
      </c>
      <c r="AY1392" s="501" t="e">
        <f t="shared" si="135"/>
        <v>#DIV/0!</v>
      </c>
      <c r="BM1392" s="501" t="e">
        <f t="shared" si="136"/>
        <v>#DIV/0!</v>
      </c>
      <c r="BP1392" s="501" t="e">
        <f t="shared" si="137"/>
        <v>#DIV/0!</v>
      </c>
    </row>
    <row r="1393" spans="31:68" ht="15" customHeight="1" x14ac:dyDescent="0.25">
      <c r="AE1393" s="501" t="e">
        <f t="shared" si="132"/>
        <v>#DIV/0!</v>
      </c>
      <c r="AH1393" s="501" t="e">
        <f t="shared" si="133"/>
        <v>#DIV/0!</v>
      </c>
      <c r="AV1393" s="501" t="e">
        <f t="shared" si="134"/>
        <v>#DIV/0!</v>
      </c>
      <c r="AY1393" s="501" t="e">
        <f t="shared" si="135"/>
        <v>#DIV/0!</v>
      </c>
      <c r="BM1393" s="501" t="e">
        <f t="shared" si="136"/>
        <v>#DIV/0!</v>
      </c>
      <c r="BP1393" s="501" t="e">
        <f t="shared" si="137"/>
        <v>#DIV/0!</v>
      </c>
    </row>
    <row r="1394" spans="31:68" ht="15" customHeight="1" x14ac:dyDescent="0.25">
      <c r="AE1394" s="501" t="e">
        <f t="shared" si="132"/>
        <v>#DIV/0!</v>
      </c>
      <c r="AH1394" s="501" t="e">
        <f t="shared" si="133"/>
        <v>#DIV/0!</v>
      </c>
      <c r="AV1394" s="501" t="e">
        <f t="shared" si="134"/>
        <v>#DIV/0!</v>
      </c>
      <c r="AY1394" s="501" t="e">
        <f t="shared" si="135"/>
        <v>#DIV/0!</v>
      </c>
      <c r="BM1394" s="501" t="e">
        <f t="shared" si="136"/>
        <v>#DIV/0!</v>
      </c>
      <c r="BP1394" s="501" t="e">
        <f t="shared" si="137"/>
        <v>#DIV/0!</v>
      </c>
    </row>
    <row r="1395" spans="31:68" ht="15" customHeight="1" x14ac:dyDescent="0.25">
      <c r="AE1395" s="501" t="e">
        <f t="shared" si="132"/>
        <v>#DIV/0!</v>
      </c>
      <c r="AH1395" s="501" t="e">
        <f t="shared" si="133"/>
        <v>#DIV/0!</v>
      </c>
      <c r="AV1395" s="501" t="e">
        <f t="shared" si="134"/>
        <v>#DIV/0!</v>
      </c>
      <c r="AY1395" s="501" t="e">
        <f t="shared" si="135"/>
        <v>#DIV/0!</v>
      </c>
      <c r="BM1395" s="501" t="e">
        <f t="shared" si="136"/>
        <v>#DIV/0!</v>
      </c>
      <c r="BP1395" s="501" t="e">
        <f t="shared" si="137"/>
        <v>#DIV/0!</v>
      </c>
    </row>
    <row r="1396" spans="31:68" ht="15" customHeight="1" x14ac:dyDescent="0.25">
      <c r="AE1396" s="501" t="e">
        <f t="shared" si="132"/>
        <v>#DIV/0!</v>
      </c>
      <c r="AH1396" s="501" t="e">
        <f t="shared" si="133"/>
        <v>#DIV/0!</v>
      </c>
      <c r="AV1396" s="501" t="e">
        <f t="shared" si="134"/>
        <v>#DIV/0!</v>
      </c>
      <c r="AY1396" s="501" t="e">
        <f t="shared" si="135"/>
        <v>#DIV/0!</v>
      </c>
      <c r="BM1396" s="501" t="e">
        <f t="shared" si="136"/>
        <v>#DIV/0!</v>
      </c>
      <c r="BP1396" s="501" t="e">
        <f t="shared" si="137"/>
        <v>#DIV/0!</v>
      </c>
    </row>
    <row r="1397" spans="31:68" ht="15" customHeight="1" x14ac:dyDescent="0.25">
      <c r="AE1397" s="501" t="e">
        <f t="shared" si="132"/>
        <v>#DIV/0!</v>
      </c>
      <c r="AH1397" s="501" t="e">
        <f t="shared" si="133"/>
        <v>#DIV/0!</v>
      </c>
      <c r="AV1397" s="501" t="e">
        <f t="shared" si="134"/>
        <v>#DIV/0!</v>
      </c>
      <c r="AY1397" s="501" t="e">
        <f t="shared" si="135"/>
        <v>#DIV/0!</v>
      </c>
      <c r="BM1397" s="501" t="e">
        <f t="shared" si="136"/>
        <v>#DIV/0!</v>
      </c>
      <c r="BP1397" s="501" t="e">
        <f t="shared" si="137"/>
        <v>#DIV/0!</v>
      </c>
    </row>
    <row r="1398" spans="31:68" ht="15" customHeight="1" x14ac:dyDescent="0.25">
      <c r="AE1398" s="501" t="e">
        <f t="shared" si="132"/>
        <v>#DIV/0!</v>
      </c>
      <c r="AH1398" s="501" t="e">
        <f t="shared" si="133"/>
        <v>#DIV/0!</v>
      </c>
      <c r="AV1398" s="501" t="e">
        <f t="shared" si="134"/>
        <v>#DIV/0!</v>
      </c>
      <c r="AY1398" s="501" t="e">
        <f t="shared" si="135"/>
        <v>#DIV/0!</v>
      </c>
      <c r="BM1398" s="501" t="e">
        <f t="shared" si="136"/>
        <v>#DIV/0!</v>
      </c>
      <c r="BP1398" s="501" t="e">
        <f t="shared" si="137"/>
        <v>#DIV/0!</v>
      </c>
    </row>
    <row r="1399" spans="31:68" ht="15" customHeight="1" x14ac:dyDescent="0.25">
      <c r="AE1399" s="501" t="e">
        <f t="shared" si="132"/>
        <v>#DIV/0!</v>
      </c>
      <c r="AH1399" s="501" t="e">
        <f t="shared" si="133"/>
        <v>#DIV/0!</v>
      </c>
      <c r="AV1399" s="501" t="e">
        <f t="shared" si="134"/>
        <v>#DIV/0!</v>
      </c>
      <c r="AY1399" s="501" t="e">
        <f t="shared" si="135"/>
        <v>#DIV/0!</v>
      </c>
      <c r="BM1399" s="501" t="e">
        <f t="shared" si="136"/>
        <v>#DIV/0!</v>
      </c>
      <c r="BP1399" s="501" t="e">
        <f t="shared" si="137"/>
        <v>#DIV/0!</v>
      </c>
    </row>
    <row r="1400" spans="31:68" ht="15" customHeight="1" x14ac:dyDescent="0.25">
      <c r="AE1400" s="501" t="e">
        <f t="shared" si="132"/>
        <v>#DIV/0!</v>
      </c>
      <c r="AH1400" s="501" t="e">
        <f t="shared" si="133"/>
        <v>#DIV/0!</v>
      </c>
      <c r="AV1400" s="501" t="e">
        <f t="shared" si="134"/>
        <v>#DIV/0!</v>
      </c>
      <c r="AY1400" s="501" t="e">
        <f t="shared" si="135"/>
        <v>#DIV/0!</v>
      </c>
      <c r="BM1400" s="501" t="e">
        <f t="shared" si="136"/>
        <v>#DIV/0!</v>
      </c>
      <c r="BP1400" s="501" t="e">
        <f t="shared" si="137"/>
        <v>#DIV/0!</v>
      </c>
    </row>
    <row r="1401" spans="31:68" ht="15" customHeight="1" x14ac:dyDescent="0.25">
      <c r="AE1401" s="501" t="e">
        <f t="shared" si="132"/>
        <v>#DIV/0!</v>
      </c>
      <c r="AH1401" s="501" t="e">
        <f t="shared" si="133"/>
        <v>#DIV/0!</v>
      </c>
      <c r="AV1401" s="501" t="e">
        <f t="shared" si="134"/>
        <v>#DIV/0!</v>
      </c>
      <c r="AY1401" s="501" t="e">
        <f t="shared" si="135"/>
        <v>#DIV/0!</v>
      </c>
      <c r="BM1401" s="501" t="e">
        <f t="shared" si="136"/>
        <v>#DIV/0!</v>
      </c>
      <c r="BP1401" s="501" t="e">
        <f t="shared" si="137"/>
        <v>#DIV/0!</v>
      </c>
    </row>
    <row r="1402" spans="31:68" ht="15" customHeight="1" x14ac:dyDescent="0.25">
      <c r="AE1402" s="501" t="e">
        <f t="shared" si="132"/>
        <v>#DIV/0!</v>
      </c>
      <c r="AH1402" s="501" t="e">
        <f t="shared" si="133"/>
        <v>#DIV/0!</v>
      </c>
      <c r="AV1402" s="501" t="e">
        <f t="shared" si="134"/>
        <v>#DIV/0!</v>
      </c>
      <c r="AY1402" s="501" t="e">
        <f t="shared" si="135"/>
        <v>#DIV/0!</v>
      </c>
      <c r="BM1402" s="501" t="e">
        <f t="shared" si="136"/>
        <v>#DIV/0!</v>
      </c>
      <c r="BP1402" s="501" t="e">
        <f t="shared" si="137"/>
        <v>#DIV/0!</v>
      </c>
    </row>
    <row r="1403" spans="31:68" ht="15" customHeight="1" x14ac:dyDescent="0.25">
      <c r="AE1403" s="501" t="e">
        <f t="shared" si="132"/>
        <v>#DIV/0!</v>
      </c>
      <c r="AH1403" s="501" t="e">
        <f t="shared" si="133"/>
        <v>#DIV/0!</v>
      </c>
      <c r="AV1403" s="501" t="e">
        <f t="shared" si="134"/>
        <v>#DIV/0!</v>
      </c>
      <c r="AY1403" s="501" t="e">
        <f t="shared" si="135"/>
        <v>#DIV/0!</v>
      </c>
      <c r="BM1403" s="501" t="e">
        <f t="shared" si="136"/>
        <v>#DIV/0!</v>
      </c>
      <c r="BP1403" s="501" t="e">
        <f t="shared" si="137"/>
        <v>#DIV/0!</v>
      </c>
    </row>
    <row r="1404" spans="31:68" ht="15" customHeight="1" x14ac:dyDescent="0.25">
      <c r="AE1404" s="501" t="e">
        <f t="shared" si="132"/>
        <v>#DIV/0!</v>
      </c>
      <c r="AH1404" s="501" t="e">
        <f t="shared" si="133"/>
        <v>#DIV/0!</v>
      </c>
      <c r="AV1404" s="501" t="e">
        <f t="shared" si="134"/>
        <v>#DIV/0!</v>
      </c>
      <c r="AY1404" s="501" t="e">
        <f t="shared" si="135"/>
        <v>#DIV/0!</v>
      </c>
      <c r="BM1404" s="501" t="e">
        <f t="shared" si="136"/>
        <v>#DIV/0!</v>
      </c>
      <c r="BP1404" s="501" t="e">
        <f t="shared" si="137"/>
        <v>#DIV/0!</v>
      </c>
    </row>
    <row r="1405" spans="31:68" ht="15" customHeight="1" x14ac:dyDescent="0.25">
      <c r="AE1405" s="501" t="e">
        <f t="shared" si="132"/>
        <v>#DIV/0!</v>
      </c>
      <c r="AH1405" s="501" t="e">
        <f t="shared" si="133"/>
        <v>#DIV/0!</v>
      </c>
      <c r="AV1405" s="501" t="e">
        <f t="shared" si="134"/>
        <v>#DIV/0!</v>
      </c>
      <c r="AY1405" s="501" t="e">
        <f t="shared" si="135"/>
        <v>#DIV/0!</v>
      </c>
      <c r="BM1405" s="501" t="e">
        <f t="shared" si="136"/>
        <v>#DIV/0!</v>
      </c>
      <c r="BP1405" s="501" t="e">
        <f t="shared" si="137"/>
        <v>#DIV/0!</v>
      </c>
    </row>
    <row r="1406" spans="31:68" ht="15" customHeight="1" x14ac:dyDescent="0.25">
      <c r="AE1406" s="501" t="e">
        <f t="shared" si="132"/>
        <v>#DIV/0!</v>
      </c>
      <c r="AH1406" s="501" t="e">
        <f t="shared" si="133"/>
        <v>#DIV/0!</v>
      </c>
      <c r="AV1406" s="501" t="e">
        <f t="shared" si="134"/>
        <v>#DIV/0!</v>
      </c>
      <c r="AY1406" s="501" t="e">
        <f t="shared" si="135"/>
        <v>#DIV/0!</v>
      </c>
      <c r="BM1406" s="501" t="e">
        <f t="shared" si="136"/>
        <v>#DIV/0!</v>
      </c>
      <c r="BP1406" s="501" t="e">
        <f t="shared" si="137"/>
        <v>#DIV/0!</v>
      </c>
    </row>
    <row r="1407" spans="31:68" ht="15" customHeight="1" x14ac:dyDescent="0.25">
      <c r="AE1407" s="501" t="e">
        <f t="shared" si="132"/>
        <v>#DIV/0!</v>
      </c>
      <c r="AH1407" s="501" t="e">
        <f t="shared" si="133"/>
        <v>#DIV/0!</v>
      </c>
      <c r="AV1407" s="501" t="e">
        <f t="shared" si="134"/>
        <v>#DIV/0!</v>
      </c>
      <c r="AY1407" s="501" t="e">
        <f t="shared" si="135"/>
        <v>#DIV/0!</v>
      </c>
      <c r="BM1407" s="501" t="e">
        <f t="shared" si="136"/>
        <v>#DIV/0!</v>
      </c>
      <c r="BP1407" s="501" t="e">
        <f t="shared" si="137"/>
        <v>#DIV/0!</v>
      </c>
    </row>
    <row r="1408" spans="31:68" ht="15" customHeight="1" x14ac:dyDescent="0.25">
      <c r="AE1408" s="501" t="e">
        <f t="shared" si="132"/>
        <v>#DIV/0!</v>
      </c>
      <c r="AH1408" s="501" t="e">
        <f t="shared" si="133"/>
        <v>#DIV/0!</v>
      </c>
      <c r="AV1408" s="501" t="e">
        <f t="shared" si="134"/>
        <v>#DIV/0!</v>
      </c>
      <c r="AY1408" s="501" t="e">
        <f t="shared" si="135"/>
        <v>#DIV/0!</v>
      </c>
      <c r="BM1408" s="501" t="e">
        <f t="shared" si="136"/>
        <v>#DIV/0!</v>
      </c>
      <c r="BP1408" s="501" t="e">
        <f t="shared" si="137"/>
        <v>#DIV/0!</v>
      </c>
    </row>
    <row r="1409" spans="31:68" ht="15" customHeight="1" x14ac:dyDescent="0.25">
      <c r="AE1409" s="501" t="e">
        <f t="shared" si="132"/>
        <v>#DIV/0!</v>
      </c>
      <c r="AH1409" s="501" t="e">
        <f t="shared" si="133"/>
        <v>#DIV/0!</v>
      </c>
      <c r="AV1409" s="501" t="e">
        <f t="shared" si="134"/>
        <v>#DIV/0!</v>
      </c>
      <c r="AY1409" s="501" t="e">
        <f t="shared" si="135"/>
        <v>#DIV/0!</v>
      </c>
      <c r="BM1409" s="501" t="e">
        <f t="shared" si="136"/>
        <v>#DIV/0!</v>
      </c>
      <c r="BP1409" s="501" t="e">
        <f t="shared" si="137"/>
        <v>#DIV/0!</v>
      </c>
    </row>
    <row r="1410" spans="31:68" ht="15" customHeight="1" x14ac:dyDescent="0.25">
      <c r="AE1410" s="501" t="e">
        <f t="shared" si="132"/>
        <v>#DIV/0!</v>
      </c>
      <c r="AH1410" s="501" t="e">
        <f t="shared" si="133"/>
        <v>#DIV/0!</v>
      </c>
      <c r="AV1410" s="501" t="e">
        <f t="shared" si="134"/>
        <v>#DIV/0!</v>
      </c>
      <c r="AY1410" s="501" t="e">
        <f t="shared" si="135"/>
        <v>#DIV/0!</v>
      </c>
      <c r="BM1410" s="501" t="e">
        <f t="shared" si="136"/>
        <v>#DIV/0!</v>
      </c>
      <c r="BP1410" s="501" t="e">
        <f t="shared" si="137"/>
        <v>#DIV/0!</v>
      </c>
    </row>
    <row r="1411" spans="31:68" ht="15" customHeight="1" x14ac:dyDescent="0.25">
      <c r="AE1411" s="501" t="e">
        <f t="shared" si="132"/>
        <v>#DIV/0!</v>
      </c>
      <c r="AH1411" s="501" t="e">
        <f t="shared" si="133"/>
        <v>#DIV/0!</v>
      </c>
      <c r="AV1411" s="501" t="e">
        <f t="shared" si="134"/>
        <v>#DIV/0!</v>
      </c>
      <c r="AY1411" s="501" t="e">
        <f t="shared" si="135"/>
        <v>#DIV/0!</v>
      </c>
      <c r="BM1411" s="501" t="e">
        <f t="shared" si="136"/>
        <v>#DIV/0!</v>
      </c>
      <c r="BP1411" s="501" t="e">
        <f t="shared" si="137"/>
        <v>#DIV/0!</v>
      </c>
    </row>
    <row r="1412" spans="31:68" ht="15" customHeight="1" x14ac:dyDescent="0.25">
      <c r="AE1412" s="501" t="e">
        <f t="shared" si="132"/>
        <v>#DIV/0!</v>
      </c>
      <c r="AH1412" s="501" t="e">
        <f t="shared" si="133"/>
        <v>#DIV/0!</v>
      </c>
      <c r="AV1412" s="501" t="e">
        <f t="shared" si="134"/>
        <v>#DIV/0!</v>
      </c>
      <c r="AY1412" s="501" t="e">
        <f t="shared" si="135"/>
        <v>#DIV/0!</v>
      </c>
      <c r="BM1412" s="501" t="e">
        <f t="shared" si="136"/>
        <v>#DIV/0!</v>
      </c>
      <c r="BP1412" s="501" t="e">
        <f t="shared" si="137"/>
        <v>#DIV/0!</v>
      </c>
    </row>
    <row r="1413" spans="31:68" ht="15" customHeight="1" x14ac:dyDescent="0.25">
      <c r="AE1413" s="501" t="e">
        <f t="shared" si="132"/>
        <v>#DIV/0!</v>
      </c>
      <c r="AH1413" s="501" t="e">
        <f t="shared" si="133"/>
        <v>#DIV/0!</v>
      </c>
      <c r="AV1413" s="501" t="e">
        <f t="shared" si="134"/>
        <v>#DIV/0!</v>
      </c>
      <c r="AY1413" s="501" t="e">
        <f t="shared" si="135"/>
        <v>#DIV/0!</v>
      </c>
      <c r="BM1413" s="501" t="e">
        <f t="shared" si="136"/>
        <v>#DIV/0!</v>
      </c>
      <c r="BP1413" s="501" t="e">
        <f t="shared" si="137"/>
        <v>#DIV/0!</v>
      </c>
    </row>
    <row r="1414" spans="31:68" ht="15" customHeight="1" x14ac:dyDescent="0.25">
      <c r="AE1414" s="501" t="e">
        <f t="shared" si="132"/>
        <v>#DIV/0!</v>
      </c>
      <c r="AH1414" s="501" t="e">
        <f t="shared" si="133"/>
        <v>#DIV/0!</v>
      </c>
      <c r="AV1414" s="501" t="e">
        <f t="shared" si="134"/>
        <v>#DIV/0!</v>
      </c>
      <c r="AY1414" s="501" t="e">
        <f t="shared" si="135"/>
        <v>#DIV/0!</v>
      </c>
      <c r="BM1414" s="501" t="e">
        <f t="shared" si="136"/>
        <v>#DIV/0!</v>
      </c>
      <c r="BP1414" s="501" t="e">
        <f t="shared" si="137"/>
        <v>#DIV/0!</v>
      </c>
    </row>
    <row r="1415" spans="31:68" ht="15" customHeight="1" x14ac:dyDescent="0.25">
      <c r="AE1415" s="501" t="e">
        <f t="shared" si="132"/>
        <v>#DIV/0!</v>
      </c>
      <c r="AH1415" s="501" t="e">
        <f t="shared" si="133"/>
        <v>#DIV/0!</v>
      </c>
      <c r="AV1415" s="501" t="e">
        <f t="shared" si="134"/>
        <v>#DIV/0!</v>
      </c>
      <c r="AY1415" s="501" t="e">
        <f t="shared" si="135"/>
        <v>#DIV/0!</v>
      </c>
      <c r="BM1415" s="501" t="e">
        <f t="shared" si="136"/>
        <v>#DIV/0!</v>
      </c>
      <c r="BP1415" s="501" t="e">
        <f t="shared" si="137"/>
        <v>#DIV/0!</v>
      </c>
    </row>
    <row r="1416" spans="31:68" ht="15" customHeight="1" x14ac:dyDescent="0.25">
      <c r="AE1416" s="501" t="e">
        <f t="shared" si="132"/>
        <v>#DIV/0!</v>
      </c>
      <c r="AH1416" s="501" t="e">
        <f t="shared" si="133"/>
        <v>#DIV/0!</v>
      </c>
      <c r="AV1416" s="501" t="e">
        <f t="shared" si="134"/>
        <v>#DIV/0!</v>
      </c>
      <c r="AY1416" s="501" t="e">
        <f t="shared" si="135"/>
        <v>#DIV/0!</v>
      </c>
      <c r="BM1416" s="501" t="e">
        <f t="shared" si="136"/>
        <v>#DIV/0!</v>
      </c>
      <c r="BP1416" s="501" t="e">
        <f t="shared" si="137"/>
        <v>#DIV/0!</v>
      </c>
    </row>
    <row r="1417" spans="31:68" ht="15" customHeight="1" x14ac:dyDescent="0.25">
      <c r="AE1417" s="501" t="e">
        <f t="shared" si="132"/>
        <v>#DIV/0!</v>
      </c>
      <c r="AH1417" s="501" t="e">
        <f t="shared" si="133"/>
        <v>#DIV/0!</v>
      </c>
      <c r="AV1417" s="501" t="e">
        <f t="shared" si="134"/>
        <v>#DIV/0!</v>
      </c>
      <c r="AY1417" s="501" t="e">
        <f t="shared" si="135"/>
        <v>#DIV/0!</v>
      </c>
      <c r="BM1417" s="501" t="e">
        <f t="shared" si="136"/>
        <v>#DIV/0!</v>
      </c>
      <c r="BP1417" s="501" t="e">
        <f t="shared" si="137"/>
        <v>#DIV/0!</v>
      </c>
    </row>
    <row r="1418" spans="31:68" ht="15" customHeight="1" x14ac:dyDescent="0.25">
      <c r="AE1418" s="501" t="e">
        <f t="shared" si="132"/>
        <v>#DIV/0!</v>
      </c>
      <c r="AH1418" s="501" t="e">
        <f t="shared" si="133"/>
        <v>#DIV/0!</v>
      </c>
      <c r="AV1418" s="501" t="e">
        <f t="shared" si="134"/>
        <v>#DIV/0!</v>
      </c>
      <c r="AY1418" s="501" t="e">
        <f t="shared" si="135"/>
        <v>#DIV/0!</v>
      </c>
      <c r="BM1418" s="501" t="e">
        <f t="shared" si="136"/>
        <v>#DIV/0!</v>
      </c>
      <c r="BP1418" s="501" t="e">
        <f t="shared" si="137"/>
        <v>#DIV/0!</v>
      </c>
    </row>
    <row r="1419" spans="31:68" ht="15" customHeight="1" x14ac:dyDescent="0.25">
      <c r="AE1419" s="501" t="e">
        <f t="shared" si="132"/>
        <v>#DIV/0!</v>
      </c>
      <c r="AH1419" s="501" t="e">
        <f t="shared" si="133"/>
        <v>#DIV/0!</v>
      </c>
      <c r="AV1419" s="501" t="e">
        <f t="shared" si="134"/>
        <v>#DIV/0!</v>
      </c>
      <c r="AY1419" s="501" t="e">
        <f t="shared" si="135"/>
        <v>#DIV/0!</v>
      </c>
      <c r="BM1419" s="501" t="e">
        <f t="shared" si="136"/>
        <v>#DIV/0!</v>
      </c>
      <c r="BP1419" s="501" t="e">
        <f t="shared" si="137"/>
        <v>#DIV/0!</v>
      </c>
    </row>
    <row r="1420" spans="31:68" ht="15" customHeight="1" x14ac:dyDescent="0.25">
      <c r="AE1420" s="501" t="e">
        <f t="shared" si="132"/>
        <v>#DIV/0!</v>
      </c>
      <c r="AH1420" s="501" t="e">
        <f t="shared" si="133"/>
        <v>#DIV/0!</v>
      </c>
      <c r="AV1420" s="501" t="e">
        <f t="shared" si="134"/>
        <v>#DIV/0!</v>
      </c>
      <c r="AY1420" s="501" t="e">
        <f t="shared" si="135"/>
        <v>#DIV/0!</v>
      </c>
      <c r="BM1420" s="501" t="e">
        <f t="shared" si="136"/>
        <v>#DIV/0!</v>
      </c>
      <c r="BP1420" s="501" t="e">
        <f t="shared" si="137"/>
        <v>#DIV/0!</v>
      </c>
    </row>
    <row r="1421" spans="31:68" ht="15" customHeight="1" x14ac:dyDescent="0.25">
      <c r="AE1421" s="501" t="e">
        <f t="shared" si="132"/>
        <v>#DIV/0!</v>
      </c>
      <c r="AH1421" s="501" t="e">
        <f t="shared" si="133"/>
        <v>#DIV/0!</v>
      </c>
      <c r="AV1421" s="501" t="e">
        <f t="shared" si="134"/>
        <v>#DIV/0!</v>
      </c>
      <c r="AY1421" s="501" t="e">
        <f t="shared" si="135"/>
        <v>#DIV/0!</v>
      </c>
      <c r="BM1421" s="501" t="e">
        <f t="shared" si="136"/>
        <v>#DIV/0!</v>
      </c>
      <c r="BP1421" s="501" t="e">
        <f t="shared" si="137"/>
        <v>#DIV/0!</v>
      </c>
    </row>
    <row r="1422" spans="31:68" ht="15" customHeight="1" x14ac:dyDescent="0.25">
      <c r="AE1422" s="501" t="e">
        <f t="shared" si="132"/>
        <v>#DIV/0!</v>
      </c>
      <c r="AH1422" s="501" t="e">
        <f t="shared" si="133"/>
        <v>#DIV/0!</v>
      </c>
      <c r="AV1422" s="501" t="e">
        <f t="shared" si="134"/>
        <v>#DIV/0!</v>
      </c>
      <c r="AY1422" s="501" t="e">
        <f t="shared" si="135"/>
        <v>#DIV/0!</v>
      </c>
      <c r="BM1422" s="501" t="e">
        <f t="shared" si="136"/>
        <v>#DIV/0!</v>
      </c>
      <c r="BP1422" s="501" t="e">
        <f t="shared" si="137"/>
        <v>#DIV/0!</v>
      </c>
    </row>
    <row r="1423" spans="31:68" ht="15" customHeight="1" x14ac:dyDescent="0.25">
      <c r="AE1423" s="501" t="e">
        <f t="shared" ref="AE1423:AE1486" si="138">IF(AE$10*AC1423+AE$11&lt;(ROUNDUP(AD$10/100,0)*100+999),MAX(0,AE$10*AC1423+AE$11),NA())</f>
        <v>#DIV/0!</v>
      </c>
      <c r="AH1423" s="501" t="e">
        <f t="shared" ref="AH1423:AH1486" si="139">IF(AH$10*AF1423+AH$11&lt;(ROUNDUP(AG$10/100,0)*100+999),MAX(0,AH$10*AF1423+AH$11),NA())</f>
        <v>#DIV/0!</v>
      </c>
      <c r="AV1423" s="501" t="e">
        <f t="shared" ref="AV1423:AV1486" si="140">IF(AV$10*AT1423+AV$11&lt;(ROUNDUP(AU$10/100,0)*100+999),MAX(0,AV$10*AT1423+AV$11),NA())</f>
        <v>#DIV/0!</v>
      </c>
      <c r="AY1423" s="501" t="e">
        <f t="shared" ref="AY1423:AY1486" si="141">IF(AY$10*AW1423+AY$11&lt;(ROUNDUP(AX$10/100,0)*100+999),MAX(0,AY$10*AW1423+AY$11),NA())</f>
        <v>#DIV/0!</v>
      </c>
      <c r="BM1423" s="501" t="e">
        <f t="shared" ref="BM1423:BM1486" si="142">IF(BM$10*BK1423+BM$11&lt;(ROUNDUP(BL$10/100,0)*100+999),MAX(0,BM$10*BK1423+BM$11),NA())</f>
        <v>#DIV/0!</v>
      </c>
      <c r="BP1423" s="501" t="e">
        <f t="shared" ref="BP1423:BP1486" si="143">IF(BP$10*BN1423+BP$11&lt;(ROUNDUP(BO$10/100,0)*100+999),MAX(0,BP$10*BN1423+BP$11),NA())</f>
        <v>#DIV/0!</v>
      </c>
    </row>
    <row r="1424" spans="31:68" ht="15" customHeight="1" x14ac:dyDescent="0.25">
      <c r="AE1424" s="501" t="e">
        <f t="shared" si="138"/>
        <v>#DIV/0!</v>
      </c>
      <c r="AH1424" s="501" t="e">
        <f t="shared" si="139"/>
        <v>#DIV/0!</v>
      </c>
      <c r="AV1424" s="501" t="e">
        <f t="shared" si="140"/>
        <v>#DIV/0!</v>
      </c>
      <c r="AY1424" s="501" t="e">
        <f t="shared" si="141"/>
        <v>#DIV/0!</v>
      </c>
      <c r="BM1424" s="501" t="e">
        <f t="shared" si="142"/>
        <v>#DIV/0!</v>
      </c>
      <c r="BP1424" s="501" t="e">
        <f t="shared" si="143"/>
        <v>#DIV/0!</v>
      </c>
    </row>
    <row r="1425" spans="31:68" ht="15" customHeight="1" x14ac:dyDescent="0.25">
      <c r="AE1425" s="501" t="e">
        <f t="shared" si="138"/>
        <v>#DIV/0!</v>
      </c>
      <c r="AH1425" s="501" t="e">
        <f t="shared" si="139"/>
        <v>#DIV/0!</v>
      </c>
      <c r="AV1425" s="501" t="e">
        <f t="shared" si="140"/>
        <v>#DIV/0!</v>
      </c>
      <c r="AY1425" s="501" t="e">
        <f t="shared" si="141"/>
        <v>#DIV/0!</v>
      </c>
      <c r="BM1425" s="501" t="e">
        <f t="shared" si="142"/>
        <v>#DIV/0!</v>
      </c>
      <c r="BP1425" s="501" t="e">
        <f t="shared" si="143"/>
        <v>#DIV/0!</v>
      </c>
    </row>
    <row r="1426" spans="31:68" ht="15" customHeight="1" x14ac:dyDescent="0.25">
      <c r="AE1426" s="501" t="e">
        <f t="shared" si="138"/>
        <v>#DIV/0!</v>
      </c>
      <c r="AH1426" s="501" t="e">
        <f t="shared" si="139"/>
        <v>#DIV/0!</v>
      </c>
      <c r="AV1426" s="501" t="e">
        <f t="shared" si="140"/>
        <v>#DIV/0!</v>
      </c>
      <c r="AY1426" s="501" t="e">
        <f t="shared" si="141"/>
        <v>#DIV/0!</v>
      </c>
      <c r="BM1426" s="501" t="e">
        <f t="shared" si="142"/>
        <v>#DIV/0!</v>
      </c>
      <c r="BP1426" s="501" t="e">
        <f t="shared" si="143"/>
        <v>#DIV/0!</v>
      </c>
    </row>
    <row r="1427" spans="31:68" ht="15" customHeight="1" x14ac:dyDescent="0.25">
      <c r="AE1427" s="501" t="e">
        <f t="shared" si="138"/>
        <v>#DIV/0!</v>
      </c>
      <c r="AH1427" s="501" t="e">
        <f t="shared" si="139"/>
        <v>#DIV/0!</v>
      </c>
      <c r="AV1427" s="501" t="e">
        <f t="shared" si="140"/>
        <v>#DIV/0!</v>
      </c>
      <c r="AY1427" s="501" t="e">
        <f t="shared" si="141"/>
        <v>#DIV/0!</v>
      </c>
      <c r="BM1427" s="501" t="e">
        <f t="shared" si="142"/>
        <v>#DIV/0!</v>
      </c>
      <c r="BP1427" s="501" t="e">
        <f t="shared" si="143"/>
        <v>#DIV/0!</v>
      </c>
    </row>
    <row r="1428" spans="31:68" ht="15" customHeight="1" x14ac:dyDescent="0.25">
      <c r="AE1428" s="501" t="e">
        <f t="shared" si="138"/>
        <v>#DIV/0!</v>
      </c>
      <c r="AH1428" s="501" t="e">
        <f t="shared" si="139"/>
        <v>#DIV/0!</v>
      </c>
      <c r="AV1428" s="501" t="e">
        <f t="shared" si="140"/>
        <v>#DIV/0!</v>
      </c>
      <c r="AY1428" s="501" t="e">
        <f t="shared" si="141"/>
        <v>#DIV/0!</v>
      </c>
      <c r="BM1428" s="501" t="e">
        <f t="shared" si="142"/>
        <v>#DIV/0!</v>
      </c>
      <c r="BP1428" s="501" t="e">
        <f t="shared" si="143"/>
        <v>#DIV/0!</v>
      </c>
    </row>
    <row r="1429" spans="31:68" ht="15" customHeight="1" x14ac:dyDescent="0.25">
      <c r="AE1429" s="501" t="e">
        <f t="shared" si="138"/>
        <v>#DIV/0!</v>
      </c>
      <c r="AH1429" s="501" t="e">
        <f t="shared" si="139"/>
        <v>#DIV/0!</v>
      </c>
      <c r="AV1429" s="501" t="e">
        <f t="shared" si="140"/>
        <v>#DIV/0!</v>
      </c>
      <c r="AY1429" s="501" t="e">
        <f t="shared" si="141"/>
        <v>#DIV/0!</v>
      </c>
      <c r="BM1429" s="501" t="e">
        <f t="shared" si="142"/>
        <v>#DIV/0!</v>
      </c>
      <c r="BP1429" s="501" t="e">
        <f t="shared" si="143"/>
        <v>#DIV/0!</v>
      </c>
    </row>
    <row r="1430" spans="31:68" ht="15" customHeight="1" x14ac:dyDescent="0.25">
      <c r="AE1430" s="501" t="e">
        <f t="shared" si="138"/>
        <v>#DIV/0!</v>
      </c>
      <c r="AH1430" s="501" t="e">
        <f t="shared" si="139"/>
        <v>#DIV/0!</v>
      </c>
      <c r="AV1430" s="501" t="e">
        <f t="shared" si="140"/>
        <v>#DIV/0!</v>
      </c>
      <c r="AY1430" s="501" t="e">
        <f t="shared" si="141"/>
        <v>#DIV/0!</v>
      </c>
      <c r="BM1430" s="501" t="e">
        <f t="shared" si="142"/>
        <v>#DIV/0!</v>
      </c>
      <c r="BP1430" s="501" t="e">
        <f t="shared" si="143"/>
        <v>#DIV/0!</v>
      </c>
    </row>
    <row r="1431" spans="31:68" ht="15" customHeight="1" x14ac:dyDescent="0.25">
      <c r="AE1431" s="501" t="e">
        <f t="shared" si="138"/>
        <v>#DIV/0!</v>
      </c>
      <c r="AH1431" s="501" t="e">
        <f t="shared" si="139"/>
        <v>#DIV/0!</v>
      </c>
      <c r="AV1431" s="501" t="e">
        <f t="shared" si="140"/>
        <v>#DIV/0!</v>
      </c>
      <c r="AY1431" s="501" t="e">
        <f t="shared" si="141"/>
        <v>#DIV/0!</v>
      </c>
      <c r="BM1431" s="501" t="e">
        <f t="shared" si="142"/>
        <v>#DIV/0!</v>
      </c>
      <c r="BP1431" s="501" t="e">
        <f t="shared" si="143"/>
        <v>#DIV/0!</v>
      </c>
    </row>
    <row r="1432" spans="31:68" ht="15" customHeight="1" x14ac:dyDescent="0.25">
      <c r="AE1432" s="501" t="e">
        <f t="shared" si="138"/>
        <v>#DIV/0!</v>
      </c>
      <c r="AH1432" s="501" t="e">
        <f t="shared" si="139"/>
        <v>#DIV/0!</v>
      </c>
      <c r="AV1432" s="501" t="e">
        <f t="shared" si="140"/>
        <v>#DIV/0!</v>
      </c>
      <c r="AY1432" s="501" t="e">
        <f t="shared" si="141"/>
        <v>#DIV/0!</v>
      </c>
      <c r="BM1432" s="501" t="e">
        <f t="shared" si="142"/>
        <v>#DIV/0!</v>
      </c>
      <c r="BP1432" s="501" t="e">
        <f t="shared" si="143"/>
        <v>#DIV/0!</v>
      </c>
    </row>
    <row r="1433" spans="31:68" ht="15" customHeight="1" x14ac:dyDescent="0.25">
      <c r="AE1433" s="501" t="e">
        <f t="shared" si="138"/>
        <v>#DIV/0!</v>
      </c>
      <c r="AH1433" s="501" t="e">
        <f t="shared" si="139"/>
        <v>#DIV/0!</v>
      </c>
      <c r="AV1433" s="501" t="e">
        <f t="shared" si="140"/>
        <v>#DIV/0!</v>
      </c>
      <c r="AY1433" s="501" t="e">
        <f t="shared" si="141"/>
        <v>#DIV/0!</v>
      </c>
      <c r="BM1433" s="501" t="e">
        <f t="shared" si="142"/>
        <v>#DIV/0!</v>
      </c>
      <c r="BP1433" s="501" t="e">
        <f t="shared" si="143"/>
        <v>#DIV/0!</v>
      </c>
    </row>
    <row r="1434" spans="31:68" ht="15" customHeight="1" x14ac:dyDescent="0.25">
      <c r="AE1434" s="501" t="e">
        <f t="shared" si="138"/>
        <v>#DIV/0!</v>
      </c>
      <c r="AH1434" s="501" t="e">
        <f t="shared" si="139"/>
        <v>#DIV/0!</v>
      </c>
      <c r="AV1434" s="501" t="e">
        <f t="shared" si="140"/>
        <v>#DIV/0!</v>
      </c>
      <c r="AY1434" s="501" t="e">
        <f t="shared" si="141"/>
        <v>#DIV/0!</v>
      </c>
      <c r="BM1434" s="501" t="e">
        <f t="shared" si="142"/>
        <v>#DIV/0!</v>
      </c>
      <c r="BP1434" s="501" t="e">
        <f t="shared" si="143"/>
        <v>#DIV/0!</v>
      </c>
    </row>
    <row r="1435" spans="31:68" ht="15" customHeight="1" x14ac:dyDescent="0.25">
      <c r="AE1435" s="501" t="e">
        <f t="shared" si="138"/>
        <v>#DIV/0!</v>
      </c>
      <c r="AH1435" s="501" t="e">
        <f t="shared" si="139"/>
        <v>#DIV/0!</v>
      </c>
      <c r="AV1435" s="501" t="e">
        <f t="shared" si="140"/>
        <v>#DIV/0!</v>
      </c>
      <c r="AY1435" s="501" t="e">
        <f t="shared" si="141"/>
        <v>#DIV/0!</v>
      </c>
      <c r="BM1435" s="501" t="e">
        <f t="shared" si="142"/>
        <v>#DIV/0!</v>
      </c>
      <c r="BP1435" s="501" t="e">
        <f t="shared" si="143"/>
        <v>#DIV/0!</v>
      </c>
    </row>
    <row r="1436" spans="31:68" ht="15" customHeight="1" x14ac:dyDescent="0.25">
      <c r="AE1436" s="501" t="e">
        <f t="shared" si="138"/>
        <v>#DIV/0!</v>
      </c>
      <c r="AH1436" s="501" t="e">
        <f t="shared" si="139"/>
        <v>#DIV/0!</v>
      </c>
      <c r="AV1436" s="501" t="e">
        <f t="shared" si="140"/>
        <v>#DIV/0!</v>
      </c>
      <c r="AY1436" s="501" t="e">
        <f t="shared" si="141"/>
        <v>#DIV/0!</v>
      </c>
      <c r="BM1436" s="501" t="e">
        <f t="shared" si="142"/>
        <v>#DIV/0!</v>
      </c>
      <c r="BP1436" s="501" t="e">
        <f t="shared" si="143"/>
        <v>#DIV/0!</v>
      </c>
    </row>
    <row r="1437" spans="31:68" ht="15" customHeight="1" x14ac:dyDescent="0.25">
      <c r="AE1437" s="501" t="e">
        <f t="shared" si="138"/>
        <v>#DIV/0!</v>
      </c>
      <c r="AH1437" s="501" t="e">
        <f t="shared" si="139"/>
        <v>#DIV/0!</v>
      </c>
      <c r="AV1437" s="501" t="e">
        <f t="shared" si="140"/>
        <v>#DIV/0!</v>
      </c>
      <c r="AY1437" s="501" t="e">
        <f t="shared" si="141"/>
        <v>#DIV/0!</v>
      </c>
      <c r="BM1437" s="501" t="e">
        <f t="shared" si="142"/>
        <v>#DIV/0!</v>
      </c>
      <c r="BP1437" s="501" t="e">
        <f t="shared" si="143"/>
        <v>#DIV/0!</v>
      </c>
    </row>
    <row r="1438" spans="31:68" ht="15" customHeight="1" x14ac:dyDescent="0.25">
      <c r="AE1438" s="501" t="e">
        <f t="shared" si="138"/>
        <v>#DIV/0!</v>
      </c>
      <c r="AH1438" s="501" t="e">
        <f t="shared" si="139"/>
        <v>#DIV/0!</v>
      </c>
      <c r="AV1438" s="501" t="e">
        <f t="shared" si="140"/>
        <v>#DIV/0!</v>
      </c>
      <c r="AY1438" s="501" t="e">
        <f t="shared" si="141"/>
        <v>#DIV/0!</v>
      </c>
      <c r="BM1438" s="501" t="e">
        <f t="shared" si="142"/>
        <v>#DIV/0!</v>
      </c>
      <c r="BP1438" s="501" t="e">
        <f t="shared" si="143"/>
        <v>#DIV/0!</v>
      </c>
    </row>
    <row r="1439" spans="31:68" ht="15" customHeight="1" x14ac:dyDescent="0.25">
      <c r="AE1439" s="501" t="e">
        <f t="shared" si="138"/>
        <v>#DIV/0!</v>
      </c>
      <c r="AH1439" s="501" t="e">
        <f t="shared" si="139"/>
        <v>#DIV/0!</v>
      </c>
      <c r="AV1439" s="501" t="e">
        <f t="shared" si="140"/>
        <v>#DIV/0!</v>
      </c>
      <c r="AY1439" s="501" t="e">
        <f t="shared" si="141"/>
        <v>#DIV/0!</v>
      </c>
      <c r="BM1439" s="501" t="e">
        <f t="shared" si="142"/>
        <v>#DIV/0!</v>
      </c>
      <c r="BP1439" s="501" t="e">
        <f t="shared" si="143"/>
        <v>#DIV/0!</v>
      </c>
    </row>
    <row r="1440" spans="31:68" ht="15" customHeight="1" x14ac:dyDescent="0.25">
      <c r="AE1440" s="501" t="e">
        <f t="shared" si="138"/>
        <v>#DIV/0!</v>
      </c>
      <c r="AH1440" s="501" t="e">
        <f t="shared" si="139"/>
        <v>#DIV/0!</v>
      </c>
      <c r="AV1440" s="501" t="e">
        <f t="shared" si="140"/>
        <v>#DIV/0!</v>
      </c>
      <c r="AY1440" s="501" t="e">
        <f t="shared" si="141"/>
        <v>#DIV/0!</v>
      </c>
      <c r="BM1440" s="501" t="e">
        <f t="shared" si="142"/>
        <v>#DIV/0!</v>
      </c>
      <c r="BP1440" s="501" t="e">
        <f t="shared" si="143"/>
        <v>#DIV/0!</v>
      </c>
    </row>
    <row r="1441" spans="31:68" ht="15" customHeight="1" x14ac:dyDescent="0.25">
      <c r="AE1441" s="501" t="e">
        <f t="shared" si="138"/>
        <v>#DIV/0!</v>
      </c>
      <c r="AH1441" s="501" t="e">
        <f t="shared" si="139"/>
        <v>#DIV/0!</v>
      </c>
      <c r="AV1441" s="501" t="e">
        <f t="shared" si="140"/>
        <v>#DIV/0!</v>
      </c>
      <c r="AY1441" s="501" t="e">
        <f t="shared" si="141"/>
        <v>#DIV/0!</v>
      </c>
      <c r="BM1441" s="501" t="e">
        <f t="shared" si="142"/>
        <v>#DIV/0!</v>
      </c>
      <c r="BP1441" s="501" t="e">
        <f t="shared" si="143"/>
        <v>#DIV/0!</v>
      </c>
    </row>
    <row r="1442" spans="31:68" ht="15" customHeight="1" x14ac:dyDescent="0.25">
      <c r="AE1442" s="501" t="e">
        <f t="shared" si="138"/>
        <v>#DIV/0!</v>
      </c>
      <c r="AH1442" s="501" t="e">
        <f t="shared" si="139"/>
        <v>#DIV/0!</v>
      </c>
      <c r="AV1442" s="501" t="e">
        <f t="shared" si="140"/>
        <v>#DIV/0!</v>
      </c>
      <c r="AY1442" s="501" t="e">
        <f t="shared" si="141"/>
        <v>#DIV/0!</v>
      </c>
      <c r="BM1442" s="501" t="e">
        <f t="shared" si="142"/>
        <v>#DIV/0!</v>
      </c>
      <c r="BP1442" s="501" t="e">
        <f t="shared" si="143"/>
        <v>#DIV/0!</v>
      </c>
    </row>
    <row r="1443" spans="31:68" ht="15" customHeight="1" x14ac:dyDescent="0.25">
      <c r="AE1443" s="501" t="e">
        <f t="shared" si="138"/>
        <v>#DIV/0!</v>
      </c>
      <c r="AH1443" s="501" t="e">
        <f t="shared" si="139"/>
        <v>#DIV/0!</v>
      </c>
      <c r="AV1443" s="501" t="e">
        <f t="shared" si="140"/>
        <v>#DIV/0!</v>
      </c>
      <c r="AY1443" s="501" t="e">
        <f t="shared" si="141"/>
        <v>#DIV/0!</v>
      </c>
      <c r="BM1443" s="501" t="e">
        <f t="shared" si="142"/>
        <v>#DIV/0!</v>
      </c>
      <c r="BP1443" s="501" t="e">
        <f t="shared" si="143"/>
        <v>#DIV/0!</v>
      </c>
    </row>
    <row r="1444" spans="31:68" ht="15" customHeight="1" x14ac:dyDescent="0.25">
      <c r="AE1444" s="501" t="e">
        <f t="shared" si="138"/>
        <v>#DIV/0!</v>
      </c>
      <c r="AH1444" s="501" t="e">
        <f t="shared" si="139"/>
        <v>#DIV/0!</v>
      </c>
      <c r="AV1444" s="501" t="e">
        <f t="shared" si="140"/>
        <v>#DIV/0!</v>
      </c>
      <c r="AY1444" s="501" t="e">
        <f t="shared" si="141"/>
        <v>#DIV/0!</v>
      </c>
      <c r="BM1444" s="501" t="e">
        <f t="shared" si="142"/>
        <v>#DIV/0!</v>
      </c>
      <c r="BP1444" s="501" t="e">
        <f t="shared" si="143"/>
        <v>#DIV/0!</v>
      </c>
    </row>
    <row r="1445" spans="31:68" ht="15" customHeight="1" x14ac:dyDescent="0.25">
      <c r="AE1445" s="501" t="e">
        <f t="shared" si="138"/>
        <v>#DIV/0!</v>
      </c>
      <c r="AH1445" s="501" t="e">
        <f t="shared" si="139"/>
        <v>#DIV/0!</v>
      </c>
      <c r="AV1445" s="501" t="e">
        <f t="shared" si="140"/>
        <v>#DIV/0!</v>
      </c>
      <c r="AY1445" s="501" t="e">
        <f t="shared" si="141"/>
        <v>#DIV/0!</v>
      </c>
      <c r="BM1445" s="501" t="e">
        <f t="shared" si="142"/>
        <v>#DIV/0!</v>
      </c>
      <c r="BP1445" s="501" t="e">
        <f t="shared" si="143"/>
        <v>#DIV/0!</v>
      </c>
    </row>
    <row r="1446" spans="31:68" ht="15" customHeight="1" x14ac:dyDescent="0.25">
      <c r="AE1446" s="501" t="e">
        <f t="shared" si="138"/>
        <v>#DIV/0!</v>
      </c>
      <c r="AH1446" s="501" t="e">
        <f t="shared" si="139"/>
        <v>#DIV/0!</v>
      </c>
      <c r="AV1446" s="501" t="e">
        <f t="shared" si="140"/>
        <v>#DIV/0!</v>
      </c>
      <c r="AY1446" s="501" t="e">
        <f t="shared" si="141"/>
        <v>#DIV/0!</v>
      </c>
      <c r="BM1446" s="501" t="e">
        <f t="shared" si="142"/>
        <v>#DIV/0!</v>
      </c>
      <c r="BP1446" s="501" t="e">
        <f t="shared" si="143"/>
        <v>#DIV/0!</v>
      </c>
    </row>
    <row r="1447" spans="31:68" ht="15" customHeight="1" x14ac:dyDescent="0.25">
      <c r="AE1447" s="501" t="e">
        <f t="shared" si="138"/>
        <v>#DIV/0!</v>
      </c>
      <c r="AH1447" s="501" t="e">
        <f t="shared" si="139"/>
        <v>#DIV/0!</v>
      </c>
      <c r="AV1447" s="501" t="e">
        <f t="shared" si="140"/>
        <v>#DIV/0!</v>
      </c>
      <c r="AY1447" s="501" t="e">
        <f t="shared" si="141"/>
        <v>#DIV/0!</v>
      </c>
      <c r="BM1447" s="501" t="e">
        <f t="shared" si="142"/>
        <v>#DIV/0!</v>
      </c>
      <c r="BP1447" s="501" t="e">
        <f t="shared" si="143"/>
        <v>#DIV/0!</v>
      </c>
    </row>
    <row r="1448" spans="31:68" ht="15" customHeight="1" x14ac:dyDescent="0.25">
      <c r="AE1448" s="501" t="e">
        <f t="shared" si="138"/>
        <v>#DIV/0!</v>
      </c>
      <c r="AH1448" s="501" t="e">
        <f t="shared" si="139"/>
        <v>#DIV/0!</v>
      </c>
      <c r="AV1448" s="501" t="e">
        <f t="shared" si="140"/>
        <v>#DIV/0!</v>
      </c>
      <c r="AY1448" s="501" t="e">
        <f t="shared" si="141"/>
        <v>#DIV/0!</v>
      </c>
      <c r="BM1448" s="501" t="e">
        <f t="shared" si="142"/>
        <v>#DIV/0!</v>
      </c>
      <c r="BP1448" s="501" t="e">
        <f t="shared" si="143"/>
        <v>#DIV/0!</v>
      </c>
    </row>
    <row r="1449" spans="31:68" ht="15" customHeight="1" x14ac:dyDescent="0.25">
      <c r="AE1449" s="501" t="e">
        <f t="shared" si="138"/>
        <v>#DIV/0!</v>
      </c>
      <c r="AH1449" s="501" t="e">
        <f t="shared" si="139"/>
        <v>#DIV/0!</v>
      </c>
      <c r="AV1449" s="501" t="e">
        <f t="shared" si="140"/>
        <v>#DIV/0!</v>
      </c>
      <c r="AY1449" s="501" t="e">
        <f t="shared" si="141"/>
        <v>#DIV/0!</v>
      </c>
      <c r="BM1449" s="501" t="e">
        <f t="shared" si="142"/>
        <v>#DIV/0!</v>
      </c>
      <c r="BP1449" s="501" t="e">
        <f t="shared" si="143"/>
        <v>#DIV/0!</v>
      </c>
    </row>
    <row r="1450" spans="31:68" ht="15" customHeight="1" x14ac:dyDescent="0.25">
      <c r="AE1450" s="501" t="e">
        <f t="shared" si="138"/>
        <v>#DIV/0!</v>
      </c>
      <c r="AH1450" s="501" t="e">
        <f t="shared" si="139"/>
        <v>#DIV/0!</v>
      </c>
      <c r="AV1450" s="501" t="e">
        <f t="shared" si="140"/>
        <v>#DIV/0!</v>
      </c>
      <c r="AY1450" s="501" t="e">
        <f t="shared" si="141"/>
        <v>#DIV/0!</v>
      </c>
      <c r="BM1450" s="501" t="e">
        <f t="shared" si="142"/>
        <v>#DIV/0!</v>
      </c>
      <c r="BP1450" s="501" t="e">
        <f t="shared" si="143"/>
        <v>#DIV/0!</v>
      </c>
    </row>
    <row r="1451" spans="31:68" ht="15" customHeight="1" x14ac:dyDescent="0.25">
      <c r="AE1451" s="501" t="e">
        <f t="shared" si="138"/>
        <v>#DIV/0!</v>
      </c>
      <c r="AH1451" s="501" t="e">
        <f t="shared" si="139"/>
        <v>#DIV/0!</v>
      </c>
      <c r="AV1451" s="501" t="e">
        <f t="shared" si="140"/>
        <v>#DIV/0!</v>
      </c>
      <c r="AY1451" s="501" t="e">
        <f t="shared" si="141"/>
        <v>#DIV/0!</v>
      </c>
      <c r="BM1451" s="501" t="e">
        <f t="shared" si="142"/>
        <v>#DIV/0!</v>
      </c>
      <c r="BP1451" s="501" t="e">
        <f t="shared" si="143"/>
        <v>#DIV/0!</v>
      </c>
    </row>
    <row r="1452" spans="31:68" ht="15" customHeight="1" x14ac:dyDescent="0.25">
      <c r="AE1452" s="501" t="e">
        <f t="shared" si="138"/>
        <v>#DIV/0!</v>
      </c>
      <c r="AH1452" s="501" t="e">
        <f t="shared" si="139"/>
        <v>#DIV/0!</v>
      </c>
      <c r="AV1452" s="501" t="e">
        <f t="shared" si="140"/>
        <v>#DIV/0!</v>
      </c>
      <c r="AY1452" s="501" t="e">
        <f t="shared" si="141"/>
        <v>#DIV/0!</v>
      </c>
      <c r="BM1452" s="501" t="e">
        <f t="shared" si="142"/>
        <v>#DIV/0!</v>
      </c>
      <c r="BP1452" s="501" t="e">
        <f t="shared" si="143"/>
        <v>#DIV/0!</v>
      </c>
    </row>
    <row r="1453" spans="31:68" ht="15" customHeight="1" x14ac:dyDescent="0.25">
      <c r="AE1453" s="501" t="e">
        <f t="shared" si="138"/>
        <v>#DIV/0!</v>
      </c>
      <c r="AH1453" s="501" t="e">
        <f t="shared" si="139"/>
        <v>#DIV/0!</v>
      </c>
      <c r="AV1453" s="501" t="e">
        <f t="shared" si="140"/>
        <v>#DIV/0!</v>
      </c>
      <c r="AY1453" s="501" t="e">
        <f t="shared" si="141"/>
        <v>#DIV/0!</v>
      </c>
      <c r="BM1453" s="501" t="e">
        <f t="shared" si="142"/>
        <v>#DIV/0!</v>
      </c>
      <c r="BP1453" s="501" t="e">
        <f t="shared" si="143"/>
        <v>#DIV/0!</v>
      </c>
    </row>
    <row r="1454" spans="31:68" ht="15" customHeight="1" x14ac:dyDescent="0.25">
      <c r="AE1454" s="501" t="e">
        <f t="shared" si="138"/>
        <v>#DIV/0!</v>
      </c>
      <c r="AH1454" s="501" t="e">
        <f t="shared" si="139"/>
        <v>#DIV/0!</v>
      </c>
      <c r="AV1454" s="501" t="e">
        <f t="shared" si="140"/>
        <v>#DIV/0!</v>
      </c>
      <c r="AY1454" s="501" t="e">
        <f t="shared" si="141"/>
        <v>#DIV/0!</v>
      </c>
      <c r="BM1454" s="501" t="e">
        <f t="shared" si="142"/>
        <v>#DIV/0!</v>
      </c>
      <c r="BP1454" s="501" t="e">
        <f t="shared" si="143"/>
        <v>#DIV/0!</v>
      </c>
    </row>
    <row r="1455" spans="31:68" ht="15" customHeight="1" x14ac:dyDescent="0.25">
      <c r="AE1455" s="501" t="e">
        <f t="shared" si="138"/>
        <v>#DIV/0!</v>
      </c>
      <c r="AH1455" s="501" t="e">
        <f t="shared" si="139"/>
        <v>#DIV/0!</v>
      </c>
      <c r="AV1455" s="501" t="e">
        <f t="shared" si="140"/>
        <v>#DIV/0!</v>
      </c>
      <c r="AY1455" s="501" t="e">
        <f t="shared" si="141"/>
        <v>#DIV/0!</v>
      </c>
      <c r="BM1455" s="501" t="e">
        <f t="shared" si="142"/>
        <v>#DIV/0!</v>
      </c>
      <c r="BP1455" s="501" t="e">
        <f t="shared" si="143"/>
        <v>#DIV/0!</v>
      </c>
    </row>
    <row r="1456" spans="31:68" ht="15" customHeight="1" x14ac:dyDescent="0.25">
      <c r="AE1456" s="501" t="e">
        <f t="shared" si="138"/>
        <v>#DIV/0!</v>
      </c>
      <c r="AH1456" s="501" t="e">
        <f t="shared" si="139"/>
        <v>#DIV/0!</v>
      </c>
      <c r="AV1456" s="501" t="e">
        <f t="shared" si="140"/>
        <v>#DIV/0!</v>
      </c>
      <c r="AY1456" s="501" t="e">
        <f t="shared" si="141"/>
        <v>#DIV/0!</v>
      </c>
      <c r="BM1456" s="501" t="e">
        <f t="shared" si="142"/>
        <v>#DIV/0!</v>
      </c>
      <c r="BP1456" s="501" t="e">
        <f t="shared" si="143"/>
        <v>#DIV/0!</v>
      </c>
    </row>
    <row r="1457" spans="31:68" ht="15" customHeight="1" x14ac:dyDescent="0.25">
      <c r="AE1457" s="501" t="e">
        <f t="shared" si="138"/>
        <v>#DIV/0!</v>
      </c>
      <c r="AH1457" s="501" t="e">
        <f t="shared" si="139"/>
        <v>#DIV/0!</v>
      </c>
      <c r="AV1457" s="501" t="e">
        <f t="shared" si="140"/>
        <v>#DIV/0!</v>
      </c>
      <c r="AY1457" s="501" t="e">
        <f t="shared" si="141"/>
        <v>#DIV/0!</v>
      </c>
      <c r="BM1457" s="501" t="e">
        <f t="shared" si="142"/>
        <v>#DIV/0!</v>
      </c>
      <c r="BP1457" s="501" t="e">
        <f t="shared" si="143"/>
        <v>#DIV/0!</v>
      </c>
    </row>
    <row r="1458" spans="31:68" ht="15" customHeight="1" x14ac:dyDescent="0.25">
      <c r="AE1458" s="501" t="e">
        <f t="shared" si="138"/>
        <v>#DIV/0!</v>
      </c>
      <c r="AH1458" s="501" t="e">
        <f t="shared" si="139"/>
        <v>#DIV/0!</v>
      </c>
      <c r="AV1458" s="501" t="e">
        <f t="shared" si="140"/>
        <v>#DIV/0!</v>
      </c>
      <c r="AY1458" s="501" t="e">
        <f t="shared" si="141"/>
        <v>#DIV/0!</v>
      </c>
      <c r="BM1458" s="501" t="e">
        <f t="shared" si="142"/>
        <v>#DIV/0!</v>
      </c>
      <c r="BP1458" s="501" t="e">
        <f t="shared" si="143"/>
        <v>#DIV/0!</v>
      </c>
    </row>
    <row r="1459" spans="31:68" ht="15" customHeight="1" x14ac:dyDescent="0.25">
      <c r="AE1459" s="501" t="e">
        <f t="shared" si="138"/>
        <v>#DIV/0!</v>
      </c>
      <c r="AH1459" s="501" t="e">
        <f t="shared" si="139"/>
        <v>#DIV/0!</v>
      </c>
      <c r="AV1459" s="501" t="e">
        <f t="shared" si="140"/>
        <v>#DIV/0!</v>
      </c>
      <c r="AY1459" s="501" t="e">
        <f t="shared" si="141"/>
        <v>#DIV/0!</v>
      </c>
      <c r="BM1459" s="501" t="e">
        <f t="shared" si="142"/>
        <v>#DIV/0!</v>
      </c>
      <c r="BP1459" s="501" t="e">
        <f t="shared" si="143"/>
        <v>#DIV/0!</v>
      </c>
    </row>
    <row r="1460" spans="31:68" ht="15" customHeight="1" x14ac:dyDescent="0.25">
      <c r="AE1460" s="501" t="e">
        <f t="shared" si="138"/>
        <v>#DIV/0!</v>
      </c>
      <c r="AH1460" s="501" t="e">
        <f t="shared" si="139"/>
        <v>#DIV/0!</v>
      </c>
      <c r="AV1460" s="501" t="e">
        <f t="shared" si="140"/>
        <v>#DIV/0!</v>
      </c>
      <c r="AY1460" s="501" t="e">
        <f t="shared" si="141"/>
        <v>#DIV/0!</v>
      </c>
      <c r="BM1460" s="501" t="e">
        <f t="shared" si="142"/>
        <v>#DIV/0!</v>
      </c>
      <c r="BP1460" s="501" t="e">
        <f t="shared" si="143"/>
        <v>#DIV/0!</v>
      </c>
    </row>
    <row r="1461" spans="31:68" ht="15" customHeight="1" x14ac:dyDescent="0.25">
      <c r="AE1461" s="501" t="e">
        <f t="shared" si="138"/>
        <v>#DIV/0!</v>
      </c>
      <c r="AH1461" s="501" t="e">
        <f t="shared" si="139"/>
        <v>#DIV/0!</v>
      </c>
      <c r="AV1461" s="501" t="e">
        <f t="shared" si="140"/>
        <v>#DIV/0!</v>
      </c>
      <c r="AY1461" s="501" t="e">
        <f t="shared" si="141"/>
        <v>#DIV/0!</v>
      </c>
      <c r="BM1461" s="501" t="e">
        <f t="shared" si="142"/>
        <v>#DIV/0!</v>
      </c>
      <c r="BP1461" s="501" t="e">
        <f t="shared" si="143"/>
        <v>#DIV/0!</v>
      </c>
    </row>
    <row r="1462" spans="31:68" ht="15" customHeight="1" x14ac:dyDescent="0.25">
      <c r="AE1462" s="501" t="e">
        <f t="shared" si="138"/>
        <v>#DIV/0!</v>
      </c>
      <c r="AH1462" s="501" t="e">
        <f t="shared" si="139"/>
        <v>#DIV/0!</v>
      </c>
      <c r="AV1462" s="501" t="e">
        <f t="shared" si="140"/>
        <v>#DIV/0!</v>
      </c>
      <c r="AY1462" s="501" t="e">
        <f t="shared" si="141"/>
        <v>#DIV/0!</v>
      </c>
      <c r="BM1462" s="501" t="e">
        <f t="shared" si="142"/>
        <v>#DIV/0!</v>
      </c>
      <c r="BP1462" s="501" t="e">
        <f t="shared" si="143"/>
        <v>#DIV/0!</v>
      </c>
    </row>
    <row r="1463" spans="31:68" ht="15" customHeight="1" x14ac:dyDescent="0.25">
      <c r="AE1463" s="501" t="e">
        <f t="shared" si="138"/>
        <v>#DIV/0!</v>
      </c>
      <c r="AH1463" s="501" t="e">
        <f t="shared" si="139"/>
        <v>#DIV/0!</v>
      </c>
      <c r="AV1463" s="501" t="e">
        <f t="shared" si="140"/>
        <v>#DIV/0!</v>
      </c>
      <c r="AY1463" s="501" t="e">
        <f t="shared" si="141"/>
        <v>#DIV/0!</v>
      </c>
      <c r="BM1463" s="501" t="e">
        <f t="shared" si="142"/>
        <v>#DIV/0!</v>
      </c>
      <c r="BP1463" s="501" t="e">
        <f t="shared" si="143"/>
        <v>#DIV/0!</v>
      </c>
    </row>
    <row r="1464" spans="31:68" ht="15" customHeight="1" x14ac:dyDescent="0.25">
      <c r="AE1464" s="501" t="e">
        <f t="shared" si="138"/>
        <v>#DIV/0!</v>
      </c>
      <c r="AH1464" s="501" t="e">
        <f t="shared" si="139"/>
        <v>#DIV/0!</v>
      </c>
      <c r="AV1464" s="501" t="e">
        <f t="shared" si="140"/>
        <v>#DIV/0!</v>
      </c>
      <c r="AY1464" s="501" t="e">
        <f t="shared" si="141"/>
        <v>#DIV/0!</v>
      </c>
      <c r="BM1464" s="501" t="e">
        <f t="shared" si="142"/>
        <v>#DIV/0!</v>
      </c>
      <c r="BP1464" s="501" t="e">
        <f t="shared" si="143"/>
        <v>#DIV/0!</v>
      </c>
    </row>
    <row r="1465" spans="31:68" ht="15" customHeight="1" x14ac:dyDescent="0.25">
      <c r="AE1465" s="501" t="e">
        <f t="shared" si="138"/>
        <v>#DIV/0!</v>
      </c>
      <c r="AH1465" s="501" t="e">
        <f t="shared" si="139"/>
        <v>#DIV/0!</v>
      </c>
      <c r="AV1465" s="501" t="e">
        <f t="shared" si="140"/>
        <v>#DIV/0!</v>
      </c>
      <c r="AY1465" s="501" t="e">
        <f t="shared" si="141"/>
        <v>#DIV/0!</v>
      </c>
      <c r="BM1465" s="501" t="e">
        <f t="shared" si="142"/>
        <v>#DIV/0!</v>
      </c>
      <c r="BP1465" s="501" t="e">
        <f t="shared" si="143"/>
        <v>#DIV/0!</v>
      </c>
    </row>
    <row r="1466" spans="31:68" ht="15" customHeight="1" x14ac:dyDescent="0.25">
      <c r="AE1466" s="501" t="e">
        <f t="shared" si="138"/>
        <v>#DIV/0!</v>
      </c>
      <c r="AH1466" s="501" t="e">
        <f t="shared" si="139"/>
        <v>#DIV/0!</v>
      </c>
      <c r="AV1466" s="501" t="e">
        <f t="shared" si="140"/>
        <v>#DIV/0!</v>
      </c>
      <c r="AY1466" s="501" t="e">
        <f t="shared" si="141"/>
        <v>#DIV/0!</v>
      </c>
      <c r="BM1466" s="501" t="e">
        <f t="shared" si="142"/>
        <v>#DIV/0!</v>
      </c>
      <c r="BP1466" s="501" t="e">
        <f t="shared" si="143"/>
        <v>#DIV/0!</v>
      </c>
    </row>
    <row r="1467" spans="31:68" ht="15" customHeight="1" x14ac:dyDescent="0.25">
      <c r="AE1467" s="501" t="e">
        <f t="shared" si="138"/>
        <v>#DIV/0!</v>
      </c>
      <c r="AH1467" s="501" t="e">
        <f t="shared" si="139"/>
        <v>#DIV/0!</v>
      </c>
      <c r="AV1467" s="501" t="e">
        <f t="shared" si="140"/>
        <v>#DIV/0!</v>
      </c>
      <c r="AY1467" s="501" t="e">
        <f t="shared" si="141"/>
        <v>#DIV/0!</v>
      </c>
      <c r="BM1467" s="501" t="e">
        <f t="shared" si="142"/>
        <v>#DIV/0!</v>
      </c>
      <c r="BP1467" s="501" t="e">
        <f t="shared" si="143"/>
        <v>#DIV/0!</v>
      </c>
    </row>
    <row r="1468" spans="31:68" ht="15" customHeight="1" x14ac:dyDescent="0.25">
      <c r="AE1468" s="501" t="e">
        <f t="shared" si="138"/>
        <v>#DIV/0!</v>
      </c>
      <c r="AH1468" s="501" t="e">
        <f t="shared" si="139"/>
        <v>#DIV/0!</v>
      </c>
      <c r="AV1468" s="501" t="e">
        <f t="shared" si="140"/>
        <v>#DIV/0!</v>
      </c>
      <c r="AY1468" s="501" t="e">
        <f t="shared" si="141"/>
        <v>#DIV/0!</v>
      </c>
      <c r="BM1468" s="501" t="e">
        <f t="shared" si="142"/>
        <v>#DIV/0!</v>
      </c>
      <c r="BP1468" s="501" t="e">
        <f t="shared" si="143"/>
        <v>#DIV/0!</v>
      </c>
    </row>
    <row r="1469" spans="31:68" ht="15" customHeight="1" x14ac:dyDescent="0.25">
      <c r="AE1469" s="501" t="e">
        <f t="shared" si="138"/>
        <v>#DIV/0!</v>
      </c>
      <c r="AH1469" s="501" t="e">
        <f t="shared" si="139"/>
        <v>#DIV/0!</v>
      </c>
      <c r="AV1469" s="501" t="e">
        <f t="shared" si="140"/>
        <v>#DIV/0!</v>
      </c>
      <c r="AY1469" s="501" t="e">
        <f t="shared" si="141"/>
        <v>#DIV/0!</v>
      </c>
      <c r="BM1469" s="501" t="e">
        <f t="shared" si="142"/>
        <v>#DIV/0!</v>
      </c>
      <c r="BP1469" s="501" t="e">
        <f t="shared" si="143"/>
        <v>#DIV/0!</v>
      </c>
    </row>
    <row r="1470" spans="31:68" ht="15" customHeight="1" x14ac:dyDescent="0.25">
      <c r="AE1470" s="501" t="e">
        <f t="shared" si="138"/>
        <v>#DIV/0!</v>
      </c>
      <c r="AH1470" s="501" t="e">
        <f t="shared" si="139"/>
        <v>#DIV/0!</v>
      </c>
      <c r="AV1470" s="501" t="e">
        <f t="shared" si="140"/>
        <v>#DIV/0!</v>
      </c>
      <c r="AY1470" s="501" t="e">
        <f t="shared" si="141"/>
        <v>#DIV/0!</v>
      </c>
      <c r="BM1470" s="501" t="e">
        <f t="shared" si="142"/>
        <v>#DIV/0!</v>
      </c>
      <c r="BP1470" s="501" t="e">
        <f t="shared" si="143"/>
        <v>#DIV/0!</v>
      </c>
    </row>
    <row r="1471" spans="31:68" ht="15" customHeight="1" x14ac:dyDescent="0.25">
      <c r="AE1471" s="501" t="e">
        <f t="shared" si="138"/>
        <v>#DIV/0!</v>
      </c>
      <c r="AH1471" s="501" t="e">
        <f t="shared" si="139"/>
        <v>#DIV/0!</v>
      </c>
      <c r="AV1471" s="501" t="e">
        <f t="shared" si="140"/>
        <v>#DIV/0!</v>
      </c>
      <c r="AY1471" s="501" t="e">
        <f t="shared" si="141"/>
        <v>#DIV/0!</v>
      </c>
      <c r="BM1471" s="501" t="e">
        <f t="shared" si="142"/>
        <v>#DIV/0!</v>
      </c>
      <c r="BP1471" s="501" t="e">
        <f t="shared" si="143"/>
        <v>#DIV/0!</v>
      </c>
    </row>
    <row r="1472" spans="31:68" ht="15" customHeight="1" x14ac:dyDescent="0.25">
      <c r="AE1472" s="501" t="e">
        <f t="shared" si="138"/>
        <v>#DIV/0!</v>
      </c>
      <c r="AH1472" s="501" t="e">
        <f t="shared" si="139"/>
        <v>#DIV/0!</v>
      </c>
      <c r="AV1472" s="501" t="e">
        <f t="shared" si="140"/>
        <v>#DIV/0!</v>
      </c>
      <c r="AY1472" s="501" t="e">
        <f t="shared" si="141"/>
        <v>#DIV/0!</v>
      </c>
      <c r="BM1472" s="501" t="e">
        <f t="shared" si="142"/>
        <v>#DIV/0!</v>
      </c>
      <c r="BP1472" s="501" t="e">
        <f t="shared" si="143"/>
        <v>#DIV/0!</v>
      </c>
    </row>
    <row r="1473" spans="31:68" ht="15" customHeight="1" x14ac:dyDescent="0.25">
      <c r="AE1473" s="501" t="e">
        <f t="shared" si="138"/>
        <v>#DIV/0!</v>
      </c>
      <c r="AH1473" s="501" t="e">
        <f t="shared" si="139"/>
        <v>#DIV/0!</v>
      </c>
      <c r="AV1473" s="501" t="e">
        <f t="shared" si="140"/>
        <v>#DIV/0!</v>
      </c>
      <c r="AY1473" s="501" t="e">
        <f t="shared" si="141"/>
        <v>#DIV/0!</v>
      </c>
      <c r="BM1473" s="501" t="e">
        <f t="shared" si="142"/>
        <v>#DIV/0!</v>
      </c>
      <c r="BP1473" s="501" t="e">
        <f t="shared" si="143"/>
        <v>#DIV/0!</v>
      </c>
    </row>
    <row r="1474" spans="31:68" ht="15" customHeight="1" x14ac:dyDescent="0.25">
      <c r="AE1474" s="501" t="e">
        <f t="shared" si="138"/>
        <v>#DIV/0!</v>
      </c>
      <c r="AH1474" s="501" t="e">
        <f t="shared" si="139"/>
        <v>#DIV/0!</v>
      </c>
      <c r="AV1474" s="501" t="e">
        <f t="shared" si="140"/>
        <v>#DIV/0!</v>
      </c>
      <c r="AY1474" s="501" t="e">
        <f t="shared" si="141"/>
        <v>#DIV/0!</v>
      </c>
      <c r="BM1474" s="501" t="e">
        <f t="shared" si="142"/>
        <v>#DIV/0!</v>
      </c>
      <c r="BP1474" s="501" t="e">
        <f t="shared" si="143"/>
        <v>#DIV/0!</v>
      </c>
    </row>
    <row r="1475" spans="31:68" ht="15" customHeight="1" x14ac:dyDescent="0.25">
      <c r="AE1475" s="501" t="e">
        <f t="shared" si="138"/>
        <v>#DIV/0!</v>
      </c>
      <c r="AH1475" s="501" t="e">
        <f t="shared" si="139"/>
        <v>#DIV/0!</v>
      </c>
      <c r="AV1475" s="501" t="e">
        <f t="shared" si="140"/>
        <v>#DIV/0!</v>
      </c>
      <c r="AY1475" s="501" t="e">
        <f t="shared" si="141"/>
        <v>#DIV/0!</v>
      </c>
      <c r="BM1475" s="501" t="e">
        <f t="shared" si="142"/>
        <v>#DIV/0!</v>
      </c>
      <c r="BP1475" s="501" t="e">
        <f t="shared" si="143"/>
        <v>#DIV/0!</v>
      </c>
    </row>
    <row r="1476" spans="31:68" ht="15" customHeight="1" x14ac:dyDescent="0.25">
      <c r="AE1476" s="501" t="e">
        <f t="shared" si="138"/>
        <v>#DIV/0!</v>
      </c>
      <c r="AH1476" s="501" t="e">
        <f t="shared" si="139"/>
        <v>#DIV/0!</v>
      </c>
      <c r="AV1476" s="501" t="e">
        <f t="shared" si="140"/>
        <v>#DIV/0!</v>
      </c>
      <c r="AY1476" s="501" t="e">
        <f t="shared" si="141"/>
        <v>#DIV/0!</v>
      </c>
      <c r="BM1476" s="501" t="e">
        <f t="shared" si="142"/>
        <v>#DIV/0!</v>
      </c>
      <c r="BP1476" s="501" t="e">
        <f t="shared" si="143"/>
        <v>#DIV/0!</v>
      </c>
    </row>
    <row r="1477" spans="31:68" ht="15" customHeight="1" x14ac:dyDescent="0.25">
      <c r="AE1477" s="501" t="e">
        <f t="shared" si="138"/>
        <v>#DIV/0!</v>
      </c>
      <c r="AH1477" s="501" t="e">
        <f t="shared" si="139"/>
        <v>#DIV/0!</v>
      </c>
      <c r="AV1477" s="501" t="e">
        <f t="shared" si="140"/>
        <v>#DIV/0!</v>
      </c>
      <c r="AY1477" s="501" t="e">
        <f t="shared" si="141"/>
        <v>#DIV/0!</v>
      </c>
      <c r="BM1477" s="501" t="e">
        <f t="shared" si="142"/>
        <v>#DIV/0!</v>
      </c>
      <c r="BP1477" s="501" t="e">
        <f t="shared" si="143"/>
        <v>#DIV/0!</v>
      </c>
    </row>
    <row r="1478" spans="31:68" ht="15" customHeight="1" x14ac:dyDescent="0.25">
      <c r="AE1478" s="501" t="e">
        <f t="shared" si="138"/>
        <v>#DIV/0!</v>
      </c>
      <c r="AH1478" s="501" t="e">
        <f t="shared" si="139"/>
        <v>#DIV/0!</v>
      </c>
      <c r="AV1478" s="501" t="e">
        <f t="shared" si="140"/>
        <v>#DIV/0!</v>
      </c>
      <c r="AY1478" s="501" t="e">
        <f t="shared" si="141"/>
        <v>#DIV/0!</v>
      </c>
      <c r="BM1478" s="501" t="e">
        <f t="shared" si="142"/>
        <v>#DIV/0!</v>
      </c>
      <c r="BP1478" s="501" t="e">
        <f t="shared" si="143"/>
        <v>#DIV/0!</v>
      </c>
    </row>
    <row r="1479" spans="31:68" ht="15" customHeight="1" x14ac:dyDescent="0.25">
      <c r="AE1479" s="501" t="e">
        <f t="shared" si="138"/>
        <v>#DIV/0!</v>
      </c>
      <c r="AH1479" s="501" t="e">
        <f t="shared" si="139"/>
        <v>#DIV/0!</v>
      </c>
      <c r="AV1479" s="501" t="e">
        <f t="shared" si="140"/>
        <v>#DIV/0!</v>
      </c>
      <c r="AY1479" s="501" t="e">
        <f t="shared" si="141"/>
        <v>#DIV/0!</v>
      </c>
      <c r="BM1479" s="501" t="e">
        <f t="shared" si="142"/>
        <v>#DIV/0!</v>
      </c>
      <c r="BP1479" s="501" t="e">
        <f t="shared" si="143"/>
        <v>#DIV/0!</v>
      </c>
    </row>
    <row r="1480" spans="31:68" ht="15" customHeight="1" x14ac:dyDescent="0.25">
      <c r="AE1480" s="501" t="e">
        <f t="shared" si="138"/>
        <v>#DIV/0!</v>
      </c>
      <c r="AH1480" s="501" t="e">
        <f t="shared" si="139"/>
        <v>#DIV/0!</v>
      </c>
      <c r="AV1480" s="501" t="e">
        <f t="shared" si="140"/>
        <v>#DIV/0!</v>
      </c>
      <c r="AY1480" s="501" t="e">
        <f t="shared" si="141"/>
        <v>#DIV/0!</v>
      </c>
      <c r="BM1480" s="501" t="e">
        <f t="shared" si="142"/>
        <v>#DIV/0!</v>
      </c>
      <c r="BP1480" s="501" t="e">
        <f t="shared" si="143"/>
        <v>#DIV/0!</v>
      </c>
    </row>
    <row r="1481" spans="31:68" ht="15" customHeight="1" x14ac:dyDescent="0.25">
      <c r="AE1481" s="501" t="e">
        <f t="shared" si="138"/>
        <v>#DIV/0!</v>
      </c>
      <c r="AH1481" s="501" t="e">
        <f t="shared" si="139"/>
        <v>#DIV/0!</v>
      </c>
      <c r="AV1481" s="501" t="e">
        <f t="shared" si="140"/>
        <v>#DIV/0!</v>
      </c>
      <c r="AY1481" s="501" t="e">
        <f t="shared" si="141"/>
        <v>#DIV/0!</v>
      </c>
      <c r="BM1481" s="501" t="e">
        <f t="shared" si="142"/>
        <v>#DIV/0!</v>
      </c>
      <c r="BP1481" s="501" t="e">
        <f t="shared" si="143"/>
        <v>#DIV/0!</v>
      </c>
    </row>
    <row r="1482" spans="31:68" ht="15" customHeight="1" x14ac:dyDescent="0.25">
      <c r="AE1482" s="501" t="e">
        <f t="shared" si="138"/>
        <v>#DIV/0!</v>
      </c>
      <c r="AH1482" s="501" t="e">
        <f t="shared" si="139"/>
        <v>#DIV/0!</v>
      </c>
      <c r="AV1482" s="501" t="e">
        <f t="shared" si="140"/>
        <v>#DIV/0!</v>
      </c>
      <c r="AY1482" s="501" t="e">
        <f t="shared" si="141"/>
        <v>#DIV/0!</v>
      </c>
      <c r="BM1482" s="501" t="e">
        <f t="shared" si="142"/>
        <v>#DIV/0!</v>
      </c>
      <c r="BP1482" s="501" t="e">
        <f t="shared" si="143"/>
        <v>#DIV/0!</v>
      </c>
    </row>
    <row r="1483" spans="31:68" ht="15" customHeight="1" x14ac:dyDescent="0.25">
      <c r="AE1483" s="501" t="e">
        <f t="shared" si="138"/>
        <v>#DIV/0!</v>
      </c>
      <c r="AH1483" s="501" t="e">
        <f t="shared" si="139"/>
        <v>#DIV/0!</v>
      </c>
      <c r="AV1483" s="501" t="e">
        <f t="shared" si="140"/>
        <v>#DIV/0!</v>
      </c>
      <c r="AY1483" s="501" t="e">
        <f t="shared" si="141"/>
        <v>#DIV/0!</v>
      </c>
      <c r="BM1483" s="501" t="e">
        <f t="shared" si="142"/>
        <v>#DIV/0!</v>
      </c>
      <c r="BP1483" s="501" t="e">
        <f t="shared" si="143"/>
        <v>#DIV/0!</v>
      </c>
    </row>
    <row r="1484" spans="31:68" ht="15" customHeight="1" x14ac:dyDescent="0.25">
      <c r="AE1484" s="501" t="e">
        <f t="shared" si="138"/>
        <v>#DIV/0!</v>
      </c>
      <c r="AH1484" s="501" t="e">
        <f t="shared" si="139"/>
        <v>#DIV/0!</v>
      </c>
      <c r="AV1484" s="501" t="e">
        <f t="shared" si="140"/>
        <v>#DIV/0!</v>
      </c>
      <c r="AY1484" s="501" t="e">
        <f t="shared" si="141"/>
        <v>#DIV/0!</v>
      </c>
      <c r="BM1484" s="501" t="e">
        <f t="shared" si="142"/>
        <v>#DIV/0!</v>
      </c>
      <c r="BP1484" s="501" t="e">
        <f t="shared" si="143"/>
        <v>#DIV/0!</v>
      </c>
    </row>
    <row r="1485" spans="31:68" ht="15" customHeight="1" x14ac:dyDescent="0.25">
      <c r="AE1485" s="501" t="e">
        <f t="shared" si="138"/>
        <v>#DIV/0!</v>
      </c>
      <c r="AH1485" s="501" t="e">
        <f t="shared" si="139"/>
        <v>#DIV/0!</v>
      </c>
      <c r="AV1485" s="501" t="e">
        <f t="shared" si="140"/>
        <v>#DIV/0!</v>
      </c>
      <c r="AY1485" s="501" t="e">
        <f t="shared" si="141"/>
        <v>#DIV/0!</v>
      </c>
      <c r="BM1485" s="501" t="e">
        <f t="shared" si="142"/>
        <v>#DIV/0!</v>
      </c>
      <c r="BP1485" s="501" t="e">
        <f t="shared" si="143"/>
        <v>#DIV/0!</v>
      </c>
    </row>
    <row r="1486" spans="31:68" ht="15" customHeight="1" x14ac:dyDescent="0.25">
      <c r="AE1486" s="501" t="e">
        <f t="shared" si="138"/>
        <v>#DIV/0!</v>
      </c>
      <c r="AH1486" s="501" t="e">
        <f t="shared" si="139"/>
        <v>#DIV/0!</v>
      </c>
      <c r="AV1486" s="501" t="e">
        <f t="shared" si="140"/>
        <v>#DIV/0!</v>
      </c>
      <c r="AY1486" s="501" t="e">
        <f t="shared" si="141"/>
        <v>#DIV/0!</v>
      </c>
      <c r="BM1486" s="501" t="e">
        <f t="shared" si="142"/>
        <v>#DIV/0!</v>
      </c>
      <c r="BP1486" s="501" t="e">
        <f t="shared" si="143"/>
        <v>#DIV/0!</v>
      </c>
    </row>
    <row r="1487" spans="31:68" ht="15" customHeight="1" x14ac:dyDescent="0.25">
      <c r="AE1487" s="501" t="e">
        <f t="shared" ref="AE1487:AE1550" si="144">IF(AE$10*AC1487+AE$11&lt;(ROUNDUP(AD$10/100,0)*100+999),MAX(0,AE$10*AC1487+AE$11),NA())</f>
        <v>#DIV/0!</v>
      </c>
      <c r="AH1487" s="501" t="e">
        <f t="shared" ref="AH1487:AH1550" si="145">IF(AH$10*AF1487+AH$11&lt;(ROUNDUP(AG$10/100,0)*100+999),MAX(0,AH$10*AF1487+AH$11),NA())</f>
        <v>#DIV/0!</v>
      </c>
      <c r="AV1487" s="501" t="e">
        <f t="shared" ref="AV1487:AV1550" si="146">IF(AV$10*AT1487+AV$11&lt;(ROUNDUP(AU$10/100,0)*100+999),MAX(0,AV$10*AT1487+AV$11),NA())</f>
        <v>#DIV/0!</v>
      </c>
      <c r="AY1487" s="501" t="e">
        <f t="shared" ref="AY1487:AY1550" si="147">IF(AY$10*AW1487+AY$11&lt;(ROUNDUP(AX$10/100,0)*100+999),MAX(0,AY$10*AW1487+AY$11),NA())</f>
        <v>#DIV/0!</v>
      </c>
      <c r="BM1487" s="501" t="e">
        <f t="shared" ref="BM1487:BM1550" si="148">IF(BM$10*BK1487+BM$11&lt;(ROUNDUP(BL$10/100,0)*100+999),MAX(0,BM$10*BK1487+BM$11),NA())</f>
        <v>#DIV/0!</v>
      </c>
      <c r="BP1487" s="501" t="e">
        <f t="shared" ref="BP1487:BP1550" si="149">IF(BP$10*BN1487+BP$11&lt;(ROUNDUP(BO$10/100,0)*100+999),MAX(0,BP$10*BN1487+BP$11),NA())</f>
        <v>#DIV/0!</v>
      </c>
    </row>
    <row r="1488" spans="31:68" ht="15" customHeight="1" x14ac:dyDescent="0.25">
      <c r="AE1488" s="501" t="e">
        <f t="shared" si="144"/>
        <v>#DIV/0!</v>
      </c>
      <c r="AH1488" s="501" t="e">
        <f t="shared" si="145"/>
        <v>#DIV/0!</v>
      </c>
      <c r="AV1488" s="501" t="e">
        <f t="shared" si="146"/>
        <v>#DIV/0!</v>
      </c>
      <c r="AY1488" s="501" t="e">
        <f t="shared" si="147"/>
        <v>#DIV/0!</v>
      </c>
      <c r="BM1488" s="501" t="e">
        <f t="shared" si="148"/>
        <v>#DIV/0!</v>
      </c>
      <c r="BP1488" s="501" t="e">
        <f t="shared" si="149"/>
        <v>#DIV/0!</v>
      </c>
    </row>
    <row r="1489" spans="31:68" ht="15" customHeight="1" x14ac:dyDescent="0.25">
      <c r="AE1489" s="501" t="e">
        <f t="shared" si="144"/>
        <v>#DIV/0!</v>
      </c>
      <c r="AH1489" s="501" t="e">
        <f t="shared" si="145"/>
        <v>#DIV/0!</v>
      </c>
      <c r="AV1489" s="501" t="e">
        <f t="shared" si="146"/>
        <v>#DIV/0!</v>
      </c>
      <c r="AY1489" s="501" t="e">
        <f t="shared" si="147"/>
        <v>#DIV/0!</v>
      </c>
      <c r="BM1489" s="501" t="e">
        <f t="shared" si="148"/>
        <v>#DIV/0!</v>
      </c>
      <c r="BP1489" s="501" t="e">
        <f t="shared" si="149"/>
        <v>#DIV/0!</v>
      </c>
    </row>
    <row r="1490" spans="31:68" ht="15" customHeight="1" x14ac:dyDescent="0.25">
      <c r="AE1490" s="501" t="e">
        <f t="shared" si="144"/>
        <v>#DIV/0!</v>
      </c>
      <c r="AH1490" s="501" t="e">
        <f t="shared" si="145"/>
        <v>#DIV/0!</v>
      </c>
      <c r="AV1490" s="501" t="e">
        <f t="shared" si="146"/>
        <v>#DIV/0!</v>
      </c>
      <c r="AY1490" s="501" t="e">
        <f t="shared" si="147"/>
        <v>#DIV/0!</v>
      </c>
      <c r="BM1490" s="501" t="e">
        <f t="shared" si="148"/>
        <v>#DIV/0!</v>
      </c>
      <c r="BP1490" s="501" t="e">
        <f t="shared" si="149"/>
        <v>#DIV/0!</v>
      </c>
    </row>
    <row r="1491" spans="31:68" ht="15" customHeight="1" x14ac:dyDescent="0.25">
      <c r="AE1491" s="501" t="e">
        <f t="shared" si="144"/>
        <v>#DIV/0!</v>
      </c>
      <c r="AH1491" s="501" t="e">
        <f t="shared" si="145"/>
        <v>#DIV/0!</v>
      </c>
      <c r="AV1491" s="501" t="e">
        <f t="shared" si="146"/>
        <v>#DIV/0!</v>
      </c>
      <c r="AY1491" s="501" t="e">
        <f t="shared" si="147"/>
        <v>#DIV/0!</v>
      </c>
      <c r="BM1491" s="501" t="e">
        <f t="shared" si="148"/>
        <v>#DIV/0!</v>
      </c>
      <c r="BP1491" s="501" t="e">
        <f t="shared" si="149"/>
        <v>#DIV/0!</v>
      </c>
    </row>
    <row r="1492" spans="31:68" ht="15" customHeight="1" x14ac:dyDescent="0.25">
      <c r="AE1492" s="501" t="e">
        <f t="shared" si="144"/>
        <v>#DIV/0!</v>
      </c>
      <c r="AH1492" s="501" t="e">
        <f t="shared" si="145"/>
        <v>#DIV/0!</v>
      </c>
      <c r="AV1492" s="501" t="e">
        <f t="shared" si="146"/>
        <v>#DIV/0!</v>
      </c>
      <c r="AY1492" s="501" t="e">
        <f t="shared" si="147"/>
        <v>#DIV/0!</v>
      </c>
      <c r="BM1492" s="501" t="e">
        <f t="shared" si="148"/>
        <v>#DIV/0!</v>
      </c>
      <c r="BP1492" s="501" t="e">
        <f t="shared" si="149"/>
        <v>#DIV/0!</v>
      </c>
    </row>
    <row r="1493" spans="31:68" ht="15" customHeight="1" x14ac:dyDescent="0.25">
      <c r="AE1493" s="501" t="e">
        <f t="shared" si="144"/>
        <v>#DIV/0!</v>
      </c>
      <c r="AH1493" s="501" t="e">
        <f t="shared" si="145"/>
        <v>#DIV/0!</v>
      </c>
      <c r="AV1493" s="501" t="e">
        <f t="shared" si="146"/>
        <v>#DIV/0!</v>
      </c>
      <c r="AY1493" s="501" t="e">
        <f t="shared" si="147"/>
        <v>#DIV/0!</v>
      </c>
      <c r="BM1493" s="501" t="e">
        <f t="shared" si="148"/>
        <v>#DIV/0!</v>
      </c>
      <c r="BP1493" s="501" t="e">
        <f t="shared" si="149"/>
        <v>#DIV/0!</v>
      </c>
    </row>
    <row r="1494" spans="31:68" ht="15" customHeight="1" x14ac:dyDescent="0.25">
      <c r="AE1494" s="501" t="e">
        <f t="shared" si="144"/>
        <v>#DIV/0!</v>
      </c>
      <c r="AH1494" s="501" t="e">
        <f t="shared" si="145"/>
        <v>#DIV/0!</v>
      </c>
      <c r="AV1494" s="501" t="e">
        <f t="shared" si="146"/>
        <v>#DIV/0!</v>
      </c>
      <c r="AY1494" s="501" t="e">
        <f t="shared" si="147"/>
        <v>#DIV/0!</v>
      </c>
      <c r="BM1494" s="501" t="e">
        <f t="shared" si="148"/>
        <v>#DIV/0!</v>
      </c>
      <c r="BP1494" s="501" t="e">
        <f t="shared" si="149"/>
        <v>#DIV/0!</v>
      </c>
    </row>
    <row r="1495" spans="31:68" ht="15" customHeight="1" x14ac:dyDescent="0.25">
      <c r="AE1495" s="501" t="e">
        <f t="shared" si="144"/>
        <v>#DIV/0!</v>
      </c>
      <c r="AH1495" s="501" t="e">
        <f t="shared" si="145"/>
        <v>#DIV/0!</v>
      </c>
      <c r="AV1495" s="501" t="e">
        <f t="shared" si="146"/>
        <v>#DIV/0!</v>
      </c>
      <c r="AY1495" s="501" t="e">
        <f t="shared" si="147"/>
        <v>#DIV/0!</v>
      </c>
      <c r="BM1495" s="501" t="e">
        <f t="shared" si="148"/>
        <v>#DIV/0!</v>
      </c>
      <c r="BP1495" s="501" t="e">
        <f t="shared" si="149"/>
        <v>#DIV/0!</v>
      </c>
    </row>
    <row r="1496" spans="31:68" ht="15" customHeight="1" x14ac:dyDescent="0.25">
      <c r="AE1496" s="501" t="e">
        <f t="shared" si="144"/>
        <v>#DIV/0!</v>
      </c>
      <c r="AH1496" s="501" t="e">
        <f t="shared" si="145"/>
        <v>#DIV/0!</v>
      </c>
      <c r="AV1496" s="501" t="e">
        <f t="shared" si="146"/>
        <v>#DIV/0!</v>
      </c>
      <c r="AY1496" s="501" t="e">
        <f t="shared" si="147"/>
        <v>#DIV/0!</v>
      </c>
      <c r="BM1496" s="501" t="e">
        <f t="shared" si="148"/>
        <v>#DIV/0!</v>
      </c>
      <c r="BP1496" s="501" t="e">
        <f t="shared" si="149"/>
        <v>#DIV/0!</v>
      </c>
    </row>
    <row r="1497" spans="31:68" ht="15" customHeight="1" x14ac:dyDescent="0.25">
      <c r="AE1497" s="501" t="e">
        <f t="shared" si="144"/>
        <v>#DIV/0!</v>
      </c>
      <c r="AH1497" s="501" t="e">
        <f t="shared" si="145"/>
        <v>#DIV/0!</v>
      </c>
      <c r="AV1497" s="501" t="e">
        <f t="shared" si="146"/>
        <v>#DIV/0!</v>
      </c>
      <c r="AY1497" s="501" t="e">
        <f t="shared" si="147"/>
        <v>#DIV/0!</v>
      </c>
      <c r="BM1497" s="501" t="e">
        <f t="shared" si="148"/>
        <v>#DIV/0!</v>
      </c>
      <c r="BP1497" s="501" t="e">
        <f t="shared" si="149"/>
        <v>#DIV/0!</v>
      </c>
    </row>
    <row r="1498" spans="31:68" ht="15" customHeight="1" x14ac:dyDescent="0.25">
      <c r="AE1498" s="501" t="e">
        <f t="shared" si="144"/>
        <v>#DIV/0!</v>
      </c>
      <c r="AH1498" s="501" t="e">
        <f t="shared" si="145"/>
        <v>#DIV/0!</v>
      </c>
      <c r="AV1498" s="501" t="e">
        <f t="shared" si="146"/>
        <v>#DIV/0!</v>
      </c>
      <c r="AY1498" s="501" t="e">
        <f t="shared" si="147"/>
        <v>#DIV/0!</v>
      </c>
      <c r="BM1498" s="501" t="e">
        <f t="shared" si="148"/>
        <v>#DIV/0!</v>
      </c>
      <c r="BP1498" s="501" t="e">
        <f t="shared" si="149"/>
        <v>#DIV/0!</v>
      </c>
    </row>
    <row r="1499" spans="31:68" ht="15" customHeight="1" x14ac:dyDescent="0.25">
      <c r="AE1499" s="501" t="e">
        <f t="shared" si="144"/>
        <v>#DIV/0!</v>
      </c>
      <c r="AH1499" s="501" t="e">
        <f t="shared" si="145"/>
        <v>#DIV/0!</v>
      </c>
      <c r="AV1499" s="501" t="e">
        <f t="shared" si="146"/>
        <v>#DIV/0!</v>
      </c>
      <c r="AY1499" s="501" t="e">
        <f t="shared" si="147"/>
        <v>#DIV/0!</v>
      </c>
      <c r="BM1499" s="501" t="e">
        <f t="shared" si="148"/>
        <v>#DIV/0!</v>
      </c>
      <c r="BP1499" s="501" t="e">
        <f t="shared" si="149"/>
        <v>#DIV/0!</v>
      </c>
    </row>
    <row r="1500" spans="31:68" ht="15" customHeight="1" x14ac:dyDescent="0.25">
      <c r="AE1500" s="501" t="e">
        <f t="shared" si="144"/>
        <v>#DIV/0!</v>
      </c>
      <c r="AH1500" s="501" t="e">
        <f t="shared" si="145"/>
        <v>#DIV/0!</v>
      </c>
      <c r="AV1500" s="501" t="e">
        <f t="shared" si="146"/>
        <v>#DIV/0!</v>
      </c>
      <c r="AY1500" s="501" t="e">
        <f t="shared" si="147"/>
        <v>#DIV/0!</v>
      </c>
      <c r="BM1500" s="501" t="e">
        <f t="shared" si="148"/>
        <v>#DIV/0!</v>
      </c>
      <c r="BP1500" s="501" t="e">
        <f t="shared" si="149"/>
        <v>#DIV/0!</v>
      </c>
    </row>
    <row r="1501" spans="31:68" ht="15" customHeight="1" x14ac:dyDescent="0.25">
      <c r="AE1501" s="501" t="e">
        <f t="shared" si="144"/>
        <v>#DIV/0!</v>
      </c>
      <c r="AH1501" s="501" t="e">
        <f t="shared" si="145"/>
        <v>#DIV/0!</v>
      </c>
      <c r="AV1501" s="501" t="e">
        <f t="shared" si="146"/>
        <v>#DIV/0!</v>
      </c>
      <c r="AY1501" s="501" t="e">
        <f t="shared" si="147"/>
        <v>#DIV/0!</v>
      </c>
      <c r="BM1501" s="501" t="e">
        <f t="shared" si="148"/>
        <v>#DIV/0!</v>
      </c>
      <c r="BP1501" s="501" t="e">
        <f t="shared" si="149"/>
        <v>#DIV/0!</v>
      </c>
    </row>
    <row r="1502" spans="31:68" ht="15" customHeight="1" x14ac:dyDescent="0.25">
      <c r="AE1502" s="501" t="e">
        <f t="shared" si="144"/>
        <v>#DIV/0!</v>
      </c>
      <c r="AH1502" s="501" t="e">
        <f t="shared" si="145"/>
        <v>#DIV/0!</v>
      </c>
      <c r="AV1502" s="501" t="e">
        <f t="shared" si="146"/>
        <v>#DIV/0!</v>
      </c>
      <c r="AY1502" s="501" t="e">
        <f t="shared" si="147"/>
        <v>#DIV/0!</v>
      </c>
      <c r="BM1502" s="501" t="e">
        <f t="shared" si="148"/>
        <v>#DIV/0!</v>
      </c>
      <c r="BP1502" s="501" t="e">
        <f t="shared" si="149"/>
        <v>#DIV/0!</v>
      </c>
    </row>
    <row r="1503" spans="31:68" ht="15" customHeight="1" x14ac:dyDescent="0.25">
      <c r="AE1503" s="501" t="e">
        <f t="shared" si="144"/>
        <v>#DIV/0!</v>
      </c>
      <c r="AH1503" s="501" t="e">
        <f t="shared" si="145"/>
        <v>#DIV/0!</v>
      </c>
      <c r="AV1503" s="501" t="e">
        <f t="shared" si="146"/>
        <v>#DIV/0!</v>
      </c>
      <c r="AY1503" s="501" t="e">
        <f t="shared" si="147"/>
        <v>#DIV/0!</v>
      </c>
      <c r="BM1503" s="501" t="e">
        <f t="shared" si="148"/>
        <v>#DIV/0!</v>
      </c>
      <c r="BP1503" s="501" t="e">
        <f t="shared" si="149"/>
        <v>#DIV/0!</v>
      </c>
    </row>
    <row r="1504" spans="31:68" ht="15" customHeight="1" x14ac:dyDescent="0.25">
      <c r="AE1504" s="501" t="e">
        <f t="shared" si="144"/>
        <v>#DIV/0!</v>
      </c>
      <c r="AH1504" s="501" t="e">
        <f t="shared" si="145"/>
        <v>#DIV/0!</v>
      </c>
      <c r="AV1504" s="501" t="e">
        <f t="shared" si="146"/>
        <v>#DIV/0!</v>
      </c>
      <c r="AY1504" s="501" t="e">
        <f t="shared" si="147"/>
        <v>#DIV/0!</v>
      </c>
      <c r="BM1504" s="501" t="e">
        <f t="shared" si="148"/>
        <v>#DIV/0!</v>
      </c>
      <c r="BP1504" s="501" t="e">
        <f t="shared" si="149"/>
        <v>#DIV/0!</v>
      </c>
    </row>
    <row r="1505" spans="31:68" ht="15" customHeight="1" x14ac:dyDescent="0.25">
      <c r="AE1505" s="501" t="e">
        <f t="shared" si="144"/>
        <v>#DIV/0!</v>
      </c>
      <c r="AH1505" s="501" t="e">
        <f t="shared" si="145"/>
        <v>#DIV/0!</v>
      </c>
      <c r="AV1505" s="501" t="e">
        <f t="shared" si="146"/>
        <v>#DIV/0!</v>
      </c>
      <c r="AY1505" s="501" t="e">
        <f t="shared" si="147"/>
        <v>#DIV/0!</v>
      </c>
      <c r="BM1505" s="501" t="e">
        <f t="shared" si="148"/>
        <v>#DIV/0!</v>
      </c>
      <c r="BP1505" s="501" t="e">
        <f t="shared" si="149"/>
        <v>#DIV/0!</v>
      </c>
    </row>
    <row r="1506" spans="31:68" ht="15" customHeight="1" x14ac:dyDescent="0.25">
      <c r="AE1506" s="501" t="e">
        <f t="shared" si="144"/>
        <v>#DIV/0!</v>
      </c>
      <c r="AH1506" s="501" t="e">
        <f t="shared" si="145"/>
        <v>#DIV/0!</v>
      </c>
      <c r="AV1506" s="501" t="e">
        <f t="shared" si="146"/>
        <v>#DIV/0!</v>
      </c>
      <c r="AY1506" s="501" t="e">
        <f t="shared" si="147"/>
        <v>#DIV/0!</v>
      </c>
      <c r="BM1506" s="501" t="e">
        <f t="shared" si="148"/>
        <v>#DIV/0!</v>
      </c>
      <c r="BP1506" s="501" t="e">
        <f t="shared" si="149"/>
        <v>#DIV/0!</v>
      </c>
    </row>
    <row r="1507" spans="31:68" ht="15" customHeight="1" x14ac:dyDescent="0.25">
      <c r="AE1507" s="501" t="e">
        <f t="shared" si="144"/>
        <v>#DIV/0!</v>
      </c>
      <c r="AH1507" s="501" t="e">
        <f t="shared" si="145"/>
        <v>#DIV/0!</v>
      </c>
      <c r="AV1507" s="501" t="e">
        <f t="shared" si="146"/>
        <v>#DIV/0!</v>
      </c>
      <c r="AY1507" s="501" t="e">
        <f t="shared" si="147"/>
        <v>#DIV/0!</v>
      </c>
      <c r="BM1507" s="501" t="e">
        <f t="shared" si="148"/>
        <v>#DIV/0!</v>
      </c>
      <c r="BP1507" s="501" t="e">
        <f t="shared" si="149"/>
        <v>#DIV/0!</v>
      </c>
    </row>
    <row r="1508" spans="31:68" ht="15" customHeight="1" x14ac:dyDescent="0.25">
      <c r="AE1508" s="501" t="e">
        <f t="shared" si="144"/>
        <v>#DIV/0!</v>
      </c>
      <c r="AH1508" s="501" t="e">
        <f t="shared" si="145"/>
        <v>#DIV/0!</v>
      </c>
      <c r="AV1508" s="501" t="e">
        <f t="shared" si="146"/>
        <v>#DIV/0!</v>
      </c>
      <c r="AY1508" s="501" t="e">
        <f t="shared" si="147"/>
        <v>#DIV/0!</v>
      </c>
      <c r="BM1508" s="501" t="e">
        <f t="shared" si="148"/>
        <v>#DIV/0!</v>
      </c>
      <c r="BP1508" s="501" t="e">
        <f t="shared" si="149"/>
        <v>#DIV/0!</v>
      </c>
    </row>
    <row r="1509" spans="31:68" ht="15" customHeight="1" x14ac:dyDescent="0.25">
      <c r="AE1509" s="501" t="e">
        <f t="shared" si="144"/>
        <v>#DIV/0!</v>
      </c>
      <c r="AH1509" s="501" t="e">
        <f t="shared" si="145"/>
        <v>#DIV/0!</v>
      </c>
      <c r="AV1509" s="501" t="e">
        <f t="shared" si="146"/>
        <v>#DIV/0!</v>
      </c>
      <c r="AY1509" s="501" t="e">
        <f t="shared" si="147"/>
        <v>#DIV/0!</v>
      </c>
      <c r="BM1509" s="501" t="e">
        <f t="shared" si="148"/>
        <v>#DIV/0!</v>
      </c>
      <c r="BP1509" s="501" t="e">
        <f t="shared" si="149"/>
        <v>#DIV/0!</v>
      </c>
    </row>
    <row r="1510" spans="31:68" ht="15" customHeight="1" x14ac:dyDescent="0.25">
      <c r="AE1510" s="501" t="e">
        <f t="shared" si="144"/>
        <v>#DIV/0!</v>
      </c>
      <c r="AH1510" s="501" t="e">
        <f t="shared" si="145"/>
        <v>#DIV/0!</v>
      </c>
      <c r="AV1510" s="501" t="e">
        <f t="shared" si="146"/>
        <v>#DIV/0!</v>
      </c>
      <c r="AY1510" s="501" t="e">
        <f t="shared" si="147"/>
        <v>#DIV/0!</v>
      </c>
      <c r="BM1510" s="501" t="e">
        <f t="shared" si="148"/>
        <v>#DIV/0!</v>
      </c>
      <c r="BP1510" s="501" t="e">
        <f t="shared" si="149"/>
        <v>#DIV/0!</v>
      </c>
    </row>
    <row r="1511" spans="31:68" ht="15" customHeight="1" x14ac:dyDescent="0.25">
      <c r="AE1511" s="501" t="e">
        <f t="shared" si="144"/>
        <v>#DIV/0!</v>
      </c>
      <c r="AH1511" s="501" t="e">
        <f t="shared" si="145"/>
        <v>#DIV/0!</v>
      </c>
      <c r="AV1511" s="501" t="e">
        <f t="shared" si="146"/>
        <v>#DIV/0!</v>
      </c>
      <c r="AY1511" s="501" t="e">
        <f t="shared" si="147"/>
        <v>#DIV/0!</v>
      </c>
      <c r="BM1511" s="501" t="e">
        <f t="shared" si="148"/>
        <v>#DIV/0!</v>
      </c>
      <c r="BP1511" s="501" t="e">
        <f t="shared" si="149"/>
        <v>#DIV/0!</v>
      </c>
    </row>
    <row r="1512" spans="31:68" ht="15" customHeight="1" x14ac:dyDescent="0.25">
      <c r="AE1512" s="501" t="e">
        <f t="shared" si="144"/>
        <v>#DIV/0!</v>
      </c>
      <c r="AH1512" s="501" t="e">
        <f t="shared" si="145"/>
        <v>#DIV/0!</v>
      </c>
      <c r="AV1512" s="501" t="e">
        <f t="shared" si="146"/>
        <v>#DIV/0!</v>
      </c>
      <c r="AY1512" s="501" t="e">
        <f t="shared" si="147"/>
        <v>#DIV/0!</v>
      </c>
      <c r="BM1512" s="501" t="e">
        <f t="shared" si="148"/>
        <v>#DIV/0!</v>
      </c>
      <c r="BP1512" s="501" t="e">
        <f t="shared" si="149"/>
        <v>#DIV/0!</v>
      </c>
    </row>
    <row r="1513" spans="31:68" ht="15" customHeight="1" x14ac:dyDescent="0.25">
      <c r="AE1513" s="501" t="e">
        <f t="shared" si="144"/>
        <v>#DIV/0!</v>
      </c>
      <c r="AH1513" s="501" t="e">
        <f t="shared" si="145"/>
        <v>#DIV/0!</v>
      </c>
      <c r="AV1513" s="501" t="e">
        <f t="shared" si="146"/>
        <v>#DIV/0!</v>
      </c>
      <c r="AY1513" s="501" t="e">
        <f t="shared" si="147"/>
        <v>#DIV/0!</v>
      </c>
      <c r="BM1513" s="501" t="e">
        <f t="shared" si="148"/>
        <v>#DIV/0!</v>
      </c>
      <c r="BP1513" s="501" t="e">
        <f t="shared" si="149"/>
        <v>#DIV/0!</v>
      </c>
    </row>
    <row r="1514" spans="31:68" ht="15" customHeight="1" x14ac:dyDescent="0.25">
      <c r="AE1514" s="501" t="e">
        <f t="shared" si="144"/>
        <v>#DIV/0!</v>
      </c>
      <c r="AH1514" s="501" t="e">
        <f t="shared" si="145"/>
        <v>#DIV/0!</v>
      </c>
      <c r="AV1514" s="501" t="e">
        <f t="shared" si="146"/>
        <v>#DIV/0!</v>
      </c>
      <c r="AY1514" s="501" t="e">
        <f t="shared" si="147"/>
        <v>#DIV/0!</v>
      </c>
      <c r="BM1514" s="501" t="e">
        <f t="shared" si="148"/>
        <v>#DIV/0!</v>
      </c>
      <c r="BP1514" s="501" t="e">
        <f t="shared" si="149"/>
        <v>#DIV/0!</v>
      </c>
    </row>
    <row r="1515" spans="31:68" ht="15" customHeight="1" x14ac:dyDescent="0.25">
      <c r="AE1515" s="501" t="e">
        <f t="shared" si="144"/>
        <v>#DIV/0!</v>
      </c>
      <c r="AH1515" s="501" t="e">
        <f t="shared" si="145"/>
        <v>#DIV/0!</v>
      </c>
      <c r="AV1515" s="501" t="e">
        <f t="shared" si="146"/>
        <v>#DIV/0!</v>
      </c>
      <c r="AY1515" s="501" t="e">
        <f t="shared" si="147"/>
        <v>#DIV/0!</v>
      </c>
      <c r="BM1515" s="501" t="e">
        <f t="shared" si="148"/>
        <v>#DIV/0!</v>
      </c>
      <c r="BP1515" s="501" t="e">
        <f t="shared" si="149"/>
        <v>#DIV/0!</v>
      </c>
    </row>
    <row r="1516" spans="31:68" ht="15" customHeight="1" x14ac:dyDescent="0.25">
      <c r="AE1516" s="501" t="e">
        <f t="shared" si="144"/>
        <v>#DIV/0!</v>
      </c>
      <c r="AH1516" s="501" t="e">
        <f t="shared" si="145"/>
        <v>#DIV/0!</v>
      </c>
      <c r="AV1516" s="501" t="e">
        <f t="shared" si="146"/>
        <v>#DIV/0!</v>
      </c>
      <c r="AY1516" s="501" t="e">
        <f t="shared" si="147"/>
        <v>#DIV/0!</v>
      </c>
      <c r="BM1516" s="501" t="e">
        <f t="shared" si="148"/>
        <v>#DIV/0!</v>
      </c>
      <c r="BP1516" s="501" t="e">
        <f t="shared" si="149"/>
        <v>#DIV/0!</v>
      </c>
    </row>
    <row r="1517" spans="31:68" ht="15" customHeight="1" x14ac:dyDescent="0.25">
      <c r="AE1517" s="501" t="e">
        <f t="shared" si="144"/>
        <v>#DIV/0!</v>
      </c>
      <c r="AH1517" s="501" t="e">
        <f t="shared" si="145"/>
        <v>#DIV/0!</v>
      </c>
      <c r="AV1517" s="501" t="e">
        <f t="shared" si="146"/>
        <v>#DIV/0!</v>
      </c>
      <c r="AY1517" s="501" t="e">
        <f t="shared" si="147"/>
        <v>#DIV/0!</v>
      </c>
      <c r="BM1517" s="501" t="e">
        <f t="shared" si="148"/>
        <v>#DIV/0!</v>
      </c>
      <c r="BP1517" s="501" t="e">
        <f t="shared" si="149"/>
        <v>#DIV/0!</v>
      </c>
    </row>
    <row r="1518" spans="31:68" ht="15" customHeight="1" x14ac:dyDescent="0.25">
      <c r="AE1518" s="501" t="e">
        <f t="shared" si="144"/>
        <v>#DIV/0!</v>
      </c>
      <c r="AH1518" s="501" t="e">
        <f t="shared" si="145"/>
        <v>#DIV/0!</v>
      </c>
      <c r="AV1518" s="501" t="e">
        <f t="shared" si="146"/>
        <v>#DIV/0!</v>
      </c>
      <c r="AY1518" s="501" t="e">
        <f t="shared" si="147"/>
        <v>#DIV/0!</v>
      </c>
      <c r="BM1518" s="501" t="e">
        <f t="shared" si="148"/>
        <v>#DIV/0!</v>
      </c>
      <c r="BP1518" s="501" t="e">
        <f t="shared" si="149"/>
        <v>#DIV/0!</v>
      </c>
    </row>
    <row r="1519" spans="31:68" ht="15" customHeight="1" x14ac:dyDescent="0.25">
      <c r="AE1519" s="501" t="e">
        <f t="shared" si="144"/>
        <v>#DIV/0!</v>
      </c>
      <c r="AH1519" s="501" t="e">
        <f t="shared" si="145"/>
        <v>#DIV/0!</v>
      </c>
      <c r="AV1519" s="501" t="e">
        <f t="shared" si="146"/>
        <v>#DIV/0!</v>
      </c>
      <c r="AY1519" s="501" t="e">
        <f t="shared" si="147"/>
        <v>#DIV/0!</v>
      </c>
      <c r="BM1519" s="501" t="e">
        <f t="shared" si="148"/>
        <v>#DIV/0!</v>
      </c>
      <c r="BP1519" s="501" t="e">
        <f t="shared" si="149"/>
        <v>#DIV/0!</v>
      </c>
    </row>
    <row r="1520" spans="31:68" ht="15" customHeight="1" x14ac:dyDescent="0.25">
      <c r="AE1520" s="501" t="e">
        <f t="shared" si="144"/>
        <v>#DIV/0!</v>
      </c>
      <c r="AH1520" s="501" t="e">
        <f t="shared" si="145"/>
        <v>#DIV/0!</v>
      </c>
      <c r="AV1520" s="501" t="e">
        <f t="shared" si="146"/>
        <v>#DIV/0!</v>
      </c>
      <c r="AY1520" s="501" t="e">
        <f t="shared" si="147"/>
        <v>#DIV/0!</v>
      </c>
      <c r="BM1520" s="501" t="e">
        <f t="shared" si="148"/>
        <v>#DIV/0!</v>
      </c>
      <c r="BP1520" s="501" t="e">
        <f t="shared" si="149"/>
        <v>#DIV/0!</v>
      </c>
    </row>
    <row r="1521" spans="31:68" ht="15" customHeight="1" x14ac:dyDescent="0.25">
      <c r="AE1521" s="501" t="e">
        <f t="shared" si="144"/>
        <v>#DIV/0!</v>
      </c>
      <c r="AH1521" s="501" t="e">
        <f t="shared" si="145"/>
        <v>#DIV/0!</v>
      </c>
      <c r="AV1521" s="501" t="e">
        <f t="shared" si="146"/>
        <v>#DIV/0!</v>
      </c>
      <c r="AY1521" s="501" t="e">
        <f t="shared" si="147"/>
        <v>#DIV/0!</v>
      </c>
      <c r="BM1521" s="501" t="e">
        <f t="shared" si="148"/>
        <v>#DIV/0!</v>
      </c>
      <c r="BP1521" s="501" t="e">
        <f t="shared" si="149"/>
        <v>#DIV/0!</v>
      </c>
    </row>
    <row r="1522" spans="31:68" ht="15" customHeight="1" x14ac:dyDescent="0.25">
      <c r="AE1522" s="501" t="e">
        <f t="shared" si="144"/>
        <v>#DIV/0!</v>
      </c>
      <c r="AH1522" s="501" t="e">
        <f t="shared" si="145"/>
        <v>#DIV/0!</v>
      </c>
      <c r="AV1522" s="501" t="e">
        <f t="shared" si="146"/>
        <v>#DIV/0!</v>
      </c>
      <c r="AY1522" s="501" t="e">
        <f t="shared" si="147"/>
        <v>#DIV/0!</v>
      </c>
      <c r="BM1522" s="501" t="e">
        <f t="shared" si="148"/>
        <v>#DIV/0!</v>
      </c>
      <c r="BP1522" s="501" t="e">
        <f t="shared" si="149"/>
        <v>#DIV/0!</v>
      </c>
    </row>
    <row r="1523" spans="31:68" ht="15" customHeight="1" x14ac:dyDescent="0.25">
      <c r="AE1523" s="501" t="e">
        <f t="shared" si="144"/>
        <v>#DIV/0!</v>
      </c>
      <c r="AH1523" s="501" t="e">
        <f t="shared" si="145"/>
        <v>#DIV/0!</v>
      </c>
      <c r="AV1523" s="501" t="e">
        <f t="shared" si="146"/>
        <v>#DIV/0!</v>
      </c>
      <c r="AY1523" s="501" t="e">
        <f t="shared" si="147"/>
        <v>#DIV/0!</v>
      </c>
      <c r="BM1523" s="501" t="e">
        <f t="shared" si="148"/>
        <v>#DIV/0!</v>
      </c>
      <c r="BP1523" s="501" t="e">
        <f t="shared" si="149"/>
        <v>#DIV/0!</v>
      </c>
    </row>
    <row r="1524" spans="31:68" ht="15" customHeight="1" x14ac:dyDescent="0.25">
      <c r="AE1524" s="501" t="e">
        <f t="shared" si="144"/>
        <v>#DIV/0!</v>
      </c>
      <c r="AH1524" s="501" t="e">
        <f t="shared" si="145"/>
        <v>#DIV/0!</v>
      </c>
      <c r="AV1524" s="501" t="e">
        <f t="shared" si="146"/>
        <v>#DIV/0!</v>
      </c>
      <c r="AY1524" s="501" t="e">
        <f t="shared" si="147"/>
        <v>#DIV/0!</v>
      </c>
      <c r="BM1524" s="501" t="e">
        <f t="shared" si="148"/>
        <v>#DIV/0!</v>
      </c>
      <c r="BP1524" s="501" t="e">
        <f t="shared" si="149"/>
        <v>#DIV/0!</v>
      </c>
    </row>
    <row r="1525" spans="31:68" ht="15" customHeight="1" x14ac:dyDescent="0.25">
      <c r="AE1525" s="501" t="e">
        <f t="shared" si="144"/>
        <v>#DIV/0!</v>
      </c>
      <c r="AH1525" s="501" t="e">
        <f t="shared" si="145"/>
        <v>#DIV/0!</v>
      </c>
      <c r="AV1525" s="501" t="e">
        <f t="shared" si="146"/>
        <v>#DIV/0!</v>
      </c>
      <c r="AY1525" s="501" t="e">
        <f t="shared" si="147"/>
        <v>#DIV/0!</v>
      </c>
      <c r="BM1525" s="501" t="e">
        <f t="shared" si="148"/>
        <v>#DIV/0!</v>
      </c>
      <c r="BP1525" s="501" t="e">
        <f t="shared" si="149"/>
        <v>#DIV/0!</v>
      </c>
    </row>
    <row r="1526" spans="31:68" ht="15" customHeight="1" x14ac:dyDescent="0.25">
      <c r="AE1526" s="501" t="e">
        <f t="shared" si="144"/>
        <v>#DIV/0!</v>
      </c>
      <c r="AH1526" s="501" t="e">
        <f t="shared" si="145"/>
        <v>#DIV/0!</v>
      </c>
      <c r="AV1526" s="501" t="e">
        <f t="shared" si="146"/>
        <v>#DIV/0!</v>
      </c>
      <c r="AY1526" s="501" t="e">
        <f t="shared" si="147"/>
        <v>#DIV/0!</v>
      </c>
      <c r="BM1526" s="501" t="e">
        <f t="shared" si="148"/>
        <v>#DIV/0!</v>
      </c>
      <c r="BP1526" s="501" t="e">
        <f t="shared" si="149"/>
        <v>#DIV/0!</v>
      </c>
    </row>
    <row r="1527" spans="31:68" ht="15" customHeight="1" x14ac:dyDescent="0.25">
      <c r="AE1527" s="501" t="e">
        <f t="shared" si="144"/>
        <v>#DIV/0!</v>
      </c>
      <c r="AH1527" s="501" t="e">
        <f t="shared" si="145"/>
        <v>#DIV/0!</v>
      </c>
      <c r="AV1527" s="501" t="e">
        <f t="shared" si="146"/>
        <v>#DIV/0!</v>
      </c>
      <c r="AY1527" s="501" t="e">
        <f t="shared" si="147"/>
        <v>#DIV/0!</v>
      </c>
      <c r="BM1527" s="501" t="e">
        <f t="shared" si="148"/>
        <v>#DIV/0!</v>
      </c>
      <c r="BP1527" s="501" t="e">
        <f t="shared" si="149"/>
        <v>#DIV/0!</v>
      </c>
    </row>
    <row r="1528" spans="31:68" ht="15" customHeight="1" x14ac:dyDescent="0.25">
      <c r="AE1528" s="501" t="e">
        <f t="shared" si="144"/>
        <v>#DIV/0!</v>
      </c>
      <c r="AH1528" s="501" t="e">
        <f t="shared" si="145"/>
        <v>#DIV/0!</v>
      </c>
      <c r="AV1528" s="501" t="e">
        <f t="shared" si="146"/>
        <v>#DIV/0!</v>
      </c>
      <c r="AY1528" s="501" t="e">
        <f t="shared" si="147"/>
        <v>#DIV/0!</v>
      </c>
      <c r="BM1528" s="501" t="e">
        <f t="shared" si="148"/>
        <v>#DIV/0!</v>
      </c>
      <c r="BP1528" s="501" t="e">
        <f t="shared" si="149"/>
        <v>#DIV/0!</v>
      </c>
    </row>
    <row r="1529" spans="31:68" ht="15" customHeight="1" x14ac:dyDescent="0.25">
      <c r="AE1529" s="501" t="e">
        <f t="shared" si="144"/>
        <v>#DIV/0!</v>
      </c>
      <c r="AH1529" s="501" t="e">
        <f t="shared" si="145"/>
        <v>#DIV/0!</v>
      </c>
      <c r="AV1529" s="501" t="e">
        <f t="shared" si="146"/>
        <v>#DIV/0!</v>
      </c>
      <c r="AY1529" s="501" t="e">
        <f t="shared" si="147"/>
        <v>#DIV/0!</v>
      </c>
      <c r="BM1529" s="501" t="e">
        <f t="shared" si="148"/>
        <v>#DIV/0!</v>
      </c>
      <c r="BP1529" s="501" t="e">
        <f t="shared" si="149"/>
        <v>#DIV/0!</v>
      </c>
    </row>
    <row r="1530" spans="31:68" ht="15" customHeight="1" x14ac:dyDescent="0.25">
      <c r="AE1530" s="501" t="e">
        <f t="shared" si="144"/>
        <v>#DIV/0!</v>
      </c>
      <c r="AH1530" s="501" t="e">
        <f t="shared" si="145"/>
        <v>#DIV/0!</v>
      </c>
      <c r="AV1530" s="501" t="e">
        <f t="shared" si="146"/>
        <v>#DIV/0!</v>
      </c>
      <c r="AY1530" s="501" t="e">
        <f t="shared" si="147"/>
        <v>#DIV/0!</v>
      </c>
      <c r="BM1530" s="501" t="e">
        <f t="shared" si="148"/>
        <v>#DIV/0!</v>
      </c>
      <c r="BP1530" s="501" t="e">
        <f t="shared" si="149"/>
        <v>#DIV/0!</v>
      </c>
    </row>
    <row r="1531" spans="31:68" ht="15" customHeight="1" x14ac:dyDescent="0.25">
      <c r="AE1531" s="501" t="e">
        <f t="shared" si="144"/>
        <v>#DIV/0!</v>
      </c>
      <c r="AH1531" s="501" t="e">
        <f t="shared" si="145"/>
        <v>#DIV/0!</v>
      </c>
      <c r="AV1531" s="501" t="e">
        <f t="shared" si="146"/>
        <v>#DIV/0!</v>
      </c>
      <c r="AY1531" s="501" t="e">
        <f t="shared" si="147"/>
        <v>#DIV/0!</v>
      </c>
      <c r="BM1531" s="501" t="e">
        <f t="shared" si="148"/>
        <v>#DIV/0!</v>
      </c>
      <c r="BP1531" s="501" t="e">
        <f t="shared" si="149"/>
        <v>#DIV/0!</v>
      </c>
    </row>
    <row r="1532" spans="31:68" ht="15" customHeight="1" x14ac:dyDescent="0.25">
      <c r="AE1532" s="501" t="e">
        <f t="shared" si="144"/>
        <v>#DIV/0!</v>
      </c>
      <c r="AH1532" s="501" t="e">
        <f t="shared" si="145"/>
        <v>#DIV/0!</v>
      </c>
      <c r="AV1532" s="501" t="e">
        <f t="shared" si="146"/>
        <v>#DIV/0!</v>
      </c>
      <c r="AY1532" s="501" t="e">
        <f t="shared" si="147"/>
        <v>#DIV/0!</v>
      </c>
      <c r="BM1532" s="501" t="e">
        <f t="shared" si="148"/>
        <v>#DIV/0!</v>
      </c>
      <c r="BP1532" s="501" t="e">
        <f t="shared" si="149"/>
        <v>#DIV/0!</v>
      </c>
    </row>
    <row r="1533" spans="31:68" ht="15" customHeight="1" x14ac:dyDescent="0.25">
      <c r="AE1533" s="501" t="e">
        <f t="shared" si="144"/>
        <v>#DIV/0!</v>
      </c>
      <c r="AH1533" s="501" t="e">
        <f t="shared" si="145"/>
        <v>#DIV/0!</v>
      </c>
      <c r="AV1533" s="501" t="e">
        <f t="shared" si="146"/>
        <v>#DIV/0!</v>
      </c>
      <c r="AY1533" s="501" t="e">
        <f t="shared" si="147"/>
        <v>#DIV/0!</v>
      </c>
      <c r="BM1533" s="501" t="e">
        <f t="shared" si="148"/>
        <v>#DIV/0!</v>
      </c>
      <c r="BP1533" s="501" t="e">
        <f t="shared" si="149"/>
        <v>#DIV/0!</v>
      </c>
    </row>
    <row r="1534" spans="31:68" ht="15" customHeight="1" x14ac:dyDescent="0.25">
      <c r="AE1534" s="501" t="e">
        <f t="shared" si="144"/>
        <v>#DIV/0!</v>
      </c>
      <c r="AH1534" s="501" t="e">
        <f t="shared" si="145"/>
        <v>#DIV/0!</v>
      </c>
      <c r="AV1534" s="501" t="e">
        <f t="shared" si="146"/>
        <v>#DIV/0!</v>
      </c>
      <c r="AY1534" s="501" t="e">
        <f t="shared" si="147"/>
        <v>#DIV/0!</v>
      </c>
      <c r="BM1534" s="501" t="e">
        <f t="shared" si="148"/>
        <v>#DIV/0!</v>
      </c>
      <c r="BP1534" s="501" t="e">
        <f t="shared" si="149"/>
        <v>#DIV/0!</v>
      </c>
    </row>
    <row r="1535" spans="31:68" ht="15" customHeight="1" x14ac:dyDescent="0.25">
      <c r="AE1535" s="501" t="e">
        <f t="shared" si="144"/>
        <v>#DIV/0!</v>
      </c>
      <c r="AH1535" s="501" t="e">
        <f t="shared" si="145"/>
        <v>#DIV/0!</v>
      </c>
      <c r="AV1535" s="501" t="e">
        <f t="shared" si="146"/>
        <v>#DIV/0!</v>
      </c>
      <c r="AY1535" s="501" t="e">
        <f t="shared" si="147"/>
        <v>#DIV/0!</v>
      </c>
      <c r="BM1535" s="501" t="e">
        <f t="shared" si="148"/>
        <v>#DIV/0!</v>
      </c>
      <c r="BP1535" s="501" t="e">
        <f t="shared" si="149"/>
        <v>#DIV/0!</v>
      </c>
    </row>
    <row r="1536" spans="31:68" ht="15" customHeight="1" x14ac:dyDescent="0.25">
      <c r="AE1536" s="501" t="e">
        <f t="shared" si="144"/>
        <v>#DIV/0!</v>
      </c>
      <c r="AH1536" s="501" t="e">
        <f t="shared" si="145"/>
        <v>#DIV/0!</v>
      </c>
      <c r="AV1536" s="501" t="e">
        <f t="shared" si="146"/>
        <v>#DIV/0!</v>
      </c>
      <c r="AY1536" s="501" t="e">
        <f t="shared" si="147"/>
        <v>#DIV/0!</v>
      </c>
      <c r="BM1536" s="501" t="e">
        <f t="shared" si="148"/>
        <v>#DIV/0!</v>
      </c>
      <c r="BP1536" s="501" t="e">
        <f t="shared" si="149"/>
        <v>#DIV/0!</v>
      </c>
    </row>
    <row r="1537" spans="31:68" ht="15" customHeight="1" x14ac:dyDescent="0.25">
      <c r="AE1537" s="501" t="e">
        <f t="shared" si="144"/>
        <v>#DIV/0!</v>
      </c>
      <c r="AH1537" s="501" t="e">
        <f t="shared" si="145"/>
        <v>#DIV/0!</v>
      </c>
      <c r="AV1537" s="501" t="e">
        <f t="shared" si="146"/>
        <v>#DIV/0!</v>
      </c>
      <c r="AY1537" s="501" t="e">
        <f t="shared" si="147"/>
        <v>#DIV/0!</v>
      </c>
      <c r="BM1537" s="501" t="e">
        <f t="shared" si="148"/>
        <v>#DIV/0!</v>
      </c>
      <c r="BP1537" s="501" t="e">
        <f t="shared" si="149"/>
        <v>#DIV/0!</v>
      </c>
    </row>
    <row r="1538" spans="31:68" ht="15" customHeight="1" x14ac:dyDescent="0.25">
      <c r="AE1538" s="501" t="e">
        <f t="shared" si="144"/>
        <v>#DIV/0!</v>
      </c>
      <c r="AH1538" s="501" t="e">
        <f t="shared" si="145"/>
        <v>#DIV/0!</v>
      </c>
      <c r="AV1538" s="501" t="e">
        <f t="shared" si="146"/>
        <v>#DIV/0!</v>
      </c>
      <c r="AY1538" s="501" t="e">
        <f t="shared" si="147"/>
        <v>#DIV/0!</v>
      </c>
      <c r="BM1538" s="501" t="e">
        <f t="shared" si="148"/>
        <v>#DIV/0!</v>
      </c>
      <c r="BP1538" s="501" t="e">
        <f t="shared" si="149"/>
        <v>#DIV/0!</v>
      </c>
    </row>
    <row r="1539" spans="31:68" ht="15" customHeight="1" x14ac:dyDescent="0.25">
      <c r="AE1539" s="501" t="e">
        <f t="shared" si="144"/>
        <v>#DIV/0!</v>
      </c>
      <c r="AH1539" s="501" t="e">
        <f t="shared" si="145"/>
        <v>#DIV/0!</v>
      </c>
      <c r="AV1539" s="501" t="e">
        <f t="shared" si="146"/>
        <v>#DIV/0!</v>
      </c>
      <c r="AY1539" s="501" t="e">
        <f t="shared" si="147"/>
        <v>#DIV/0!</v>
      </c>
      <c r="BM1539" s="501" t="e">
        <f t="shared" si="148"/>
        <v>#DIV/0!</v>
      </c>
      <c r="BP1539" s="501" t="e">
        <f t="shared" si="149"/>
        <v>#DIV/0!</v>
      </c>
    </row>
    <row r="1540" spans="31:68" ht="15" customHeight="1" x14ac:dyDescent="0.25">
      <c r="AE1540" s="501" t="e">
        <f t="shared" si="144"/>
        <v>#DIV/0!</v>
      </c>
      <c r="AH1540" s="501" t="e">
        <f t="shared" si="145"/>
        <v>#DIV/0!</v>
      </c>
      <c r="AV1540" s="501" t="e">
        <f t="shared" si="146"/>
        <v>#DIV/0!</v>
      </c>
      <c r="AY1540" s="501" t="e">
        <f t="shared" si="147"/>
        <v>#DIV/0!</v>
      </c>
      <c r="BM1540" s="501" t="e">
        <f t="shared" si="148"/>
        <v>#DIV/0!</v>
      </c>
      <c r="BP1540" s="501" t="e">
        <f t="shared" si="149"/>
        <v>#DIV/0!</v>
      </c>
    </row>
    <row r="1541" spans="31:68" ht="15" customHeight="1" x14ac:dyDescent="0.25">
      <c r="AE1541" s="501" t="e">
        <f t="shared" si="144"/>
        <v>#DIV/0!</v>
      </c>
      <c r="AH1541" s="501" t="e">
        <f t="shared" si="145"/>
        <v>#DIV/0!</v>
      </c>
      <c r="AV1541" s="501" t="e">
        <f t="shared" si="146"/>
        <v>#DIV/0!</v>
      </c>
      <c r="AY1541" s="501" t="e">
        <f t="shared" si="147"/>
        <v>#DIV/0!</v>
      </c>
      <c r="BM1541" s="501" t="e">
        <f t="shared" si="148"/>
        <v>#DIV/0!</v>
      </c>
      <c r="BP1541" s="501" t="e">
        <f t="shared" si="149"/>
        <v>#DIV/0!</v>
      </c>
    </row>
    <row r="1542" spans="31:68" ht="15" customHeight="1" x14ac:dyDescent="0.25">
      <c r="AE1542" s="501" t="e">
        <f t="shared" si="144"/>
        <v>#DIV/0!</v>
      </c>
      <c r="AH1542" s="501" t="e">
        <f t="shared" si="145"/>
        <v>#DIV/0!</v>
      </c>
      <c r="AV1542" s="501" t="e">
        <f t="shared" si="146"/>
        <v>#DIV/0!</v>
      </c>
      <c r="AY1542" s="501" t="e">
        <f t="shared" si="147"/>
        <v>#DIV/0!</v>
      </c>
      <c r="BM1542" s="501" t="e">
        <f t="shared" si="148"/>
        <v>#DIV/0!</v>
      </c>
      <c r="BP1542" s="501" t="e">
        <f t="shared" si="149"/>
        <v>#DIV/0!</v>
      </c>
    </row>
    <row r="1543" spans="31:68" ht="15" customHeight="1" x14ac:dyDescent="0.25">
      <c r="AE1543" s="501" t="e">
        <f t="shared" si="144"/>
        <v>#DIV/0!</v>
      </c>
      <c r="AH1543" s="501" t="e">
        <f t="shared" si="145"/>
        <v>#DIV/0!</v>
      </c>
      <c r="AV1543" s="501" t="e">
        <f t="shared" si="146"/>
        <v>#DIV/0!</v>
      </c>
      <c r="AY1543" s="501" t="e">
        <f t="shared" si="147"/>
        <v>#DIV/0!</v>
      </c>
      <c r="BM1543" s="501" t="e">
        <f t="shared" si="148"/>
        <v>#DIV/0!</v>
      </c>
      <c r="BP1543" s="501" t="e">
        <f t="shared" si="149"/>
        <v>#DIV/0!</v>
      </c>
    </row>
    <row r="1544" spans="31:68" ht="15" customHeight="1" x14ac:dyDescent="0.25">
      <c r="AE1544" s="501" t="e">
        <f t="shared" si="144"/>
        <v>#DIV/0!</v>
      </c>
      <c r="AH1544" s="501" t="e">
        <f t="shared" si="145"/>
        <v>#DIV/0!</v>
      </c>
      <c r="AV1544" s="501" t="e">
        <f t="shared" si="146"/>
        <v>#DIV/0!</v>
      </c>
      <c r="AY1544" s="501" t="e">
        <f t="shared" si="147"/>
        <v>#DIV/0!</v>
      </c>
      <c r="BM1544" s="501" t="e">
        <f t="shared" si="148"/>
        <v>#DIV/0!</v>
      </c>
      <c r="BP1544" s="501" t="e">
        <f t="shared" si="149"/>
        <v>#DIV/0!</v>
      </c>
    </row>
    <row r="1545" spans="31:68" ht="15" customHeight="1" x14ac:dyDescent="0.25">
      <c r="AE1545" s="501" t="e">
        <f t="shared" si="144"/>
        <v>#DIV/0!</v>
      </c>
      <c r="AH1545" s="501" t="e">
        <f t="shared" si="145"/>
        <v>#DIV/0!</v>
      </c>
      <c r="AV1545" s="501" t="e">
        <f t="shared" si="146"/>
        <v>#DIV/0!</v>
      </c>
      <c r="AY1545" s="501" t="e">
        <f t="shared" si="147"/>
        <v>#DIV/0!</v>
      </c>
      <c r="BM1545" s="501" t="e">
        <f t="shared" si="148"/>
        <v>#DIV/0!</v>
      </c>
      <c r="BP1545" s="501" t="e">
        <f t="shared" si="149"/>
        <v>#DIV/0!</v>
      </c>
    </row>
    <row r="1546" spans="31:68" ht="15" customHeight="1" x14ac:dyDescent="0.25">
      <c r="AE1546" s="501" t="e">
        <f t="shared" si="144"/>
        <v>#DIV/0!</v>
      </c>
      <c r="AH1546" s="501" t="e">
        <f t="shared" si="145"/>
        <v>#DIV/0!</v>
      </c>
      <c r="AV1546" s="501" t="e">
        <f t="shared" si="146"/>
        <v>#DIV/0!</v>
      </c>
      <c r="AY1546" s="501" t="e">
        <f t="shared" si="147"/>
        <v>#DIV/0!</v>
      </c>
      <c r="BM1546" s="501" t="e">
        <f t="shared" si="148"/>
        <v>#DIV/0!</v>
      </c>
      <c r="BP1546" s="501" t="e">
        <f t="shared" si="149"/>
        <v>#DIV/0!</v>
      </c>
    </row>
    <row r="1547" spans="31:68" ht="15" customHeight="1" x14ac:dyDescent="0.25">
      <c r="AE1547" s="501" t="e">
        <f t="shared" si="144"/>
        <v>#DIV/0!</v>
      </c>
      <c r="AH1547" s="501" t="e">
        <f t="shared" si="145"/>
        <v>#DIV/0!</v>
      </c>
      <c r="AV1547" s="501" t="e">
        <f t="shared" si="146"/>
        <v>#DIV/0!</v>
      </c>
      <c r="AY1547" s="501" t="e">
        <f t="shared" si="147"/>
        <v>#DIV/0!</v>
      </c>
      <c r="BM1547" s="501" t="e">
        <f t="shared" si="148"/>
        <v>#DIV/0!</v>
      </c>
      <c r="BP1547" s="501" t="e">
        <f t="shared" si="149"/>
        <v>#DIV/0!</v>
      </c>
    </row>
    <row r="1548" spans="31:68" ht="15" customHeight="1" x14ac:dyDescent="0.25">
      <c r="AE1548" s="501" t="e">
        <f t="shared" si="144"/>
        <v>#DIV/0!</v>
      </c>
      <c r="AH1548" s="501" t="e">
        <f t="shared" si="145"/>
        <v>#DIV/0!</v>
      </c>
      <c r="AV1548" s="501" t="e">
        <f t="shared" si="146"/>
        <v>#DIV/0!</v>
      </c>
      <c r="AY1548" s="501" t="e">
        <f t="shared" si="147"/>
        <v>#DIV/0!</v>
      </c>
      <c r="BM1548" s="501" t="e">
        <f t="shared" si="148"/>
        <v>#DIV/0!</v>
      </c>
      <c r="BP1548" s="501" t="e">
        <f t="shared" si="149"/>
        <v>#DIV/0!</v>
      </c>
    </row>
    <row r="1549" spans="31:68" ht="15" customHeight="1" x14ac:dyDescent="0.25">
      <c r="AE1549" s="501" t="e">
        <f t="shared" si="144"/>
        <v>#DIV/0!</v>
      </c>
      <c r="AH1549" s="501" t="e">
        <f t="shared" si="145"/>
        <v>#DIV/0!</v>
      </c>
      <c r="AV1549" s="501" t="e">
        <f t="shared" si="146"/>
        <v>#DIV/0!</v>
      </c>
      <c r="AY1549" s="501" t="e">
        <f t="shared" si="147"/>
        <v>#DIV/0!</v>
      </c>
      <c r="BM1549" s="501" t="e">
        <f t="shared" si="148"/>
        <v>#DIV/0!</v>
      </c>
      <c r="BP1549" s="501" t="e">
        <f t="shared" si="149"/>
        <v>#DIV/0!</v>
      </c>
    </row>
    <row r="1550" spans="31:68" ht="15" customHeight="1" x14ac:dyDescent="0.25">
      <c r="AE1550" s="501" t="e">
        <f t="shared" si="144"/>
        <v>#DIV/0!</v>
      </c>
      <c r="AH1550" s="501" t="e">
        <f t="shared" si="145"/>
        <v>#DIV/0!</v>
      </c>
      <c r="AV1550" s="501" t="e">
        <f t="shared" si="146"/>
        <v>#DIV/0!</v>
      </c>
      <c r="AY1550" s="501" t="e">
        <f t="shared" si="147"/>
        <v>#DIV/0!</v>
      </c>
      <c r="BM1550" s="501" t="e">
        <f t="shared" si="148"/>
        <v>#DIV/0!</v>
      </c>
      <c r="BP1550" s="501" t="e">
        <f t="shared" si="149"/>
        <v>#DIV/0!</v>
      </c>
    </row>
    <row r="1551" spans="31:68" ht="15" customHeight="1" x14ac:dyDescent="0.25">
      <c r="AE1551" s="501" t="e">
        <f t="shared" ref="AE1551:AE1614" si="150">IF(AE$10*AC1551+AE$11&lt;(ROUNDUP(AD$10/100,0)*100+999),MAX(0,AE$10*AC1551+AE$11),NA())</f>
        <v>#DIV/0!</v>
      </c>
      <c r="AH1551" s="501" t="e">
        <f t="shared" ref="AH1551:AH1614" si="151">IF(AH$10*AF1551+AH$11&lt;(ROUNDUP(AG$10/100,0)*100+999),MAX(0,AH$10*AF1551+AH$11),NA())</f>
        <v>#DIV/0!</v>
      </c>
      <c r="AV1551" s="501" t="e">
        <f t="shared" ref="AV1551:AV1614" si="152">IF(AV$10*AT1551+AV$11&lt;(ROUNDUP(AU$10/100,0)*100+999),MAX(0,AV$10*AT1551+AV$11),NA())</f>
        <v>#DIV/0!</v>
      </c>
      <c r="AY1551" s="501" t="e">
        <f t="shared" ref="AY1551:AY1614" si="153">IF(AY$10*AW1551+AY$11&lt;(ROUNDUP(AX$10/100,0)*100+999),MAX(0,AY$10*AW1551+AY$11),NA())</f>
        <v>#DIV/0!</v>
      </c>
      <c r="BM1551" s="501" t="e">
        <f t="shared" ref="BM1551:BM1614" si="154">IF(BM$10*BK1551+BM$11&lt;(ROUNDUP(BL$10/100,0)*100+999),MAX(0,BM$10*BK1551+BM$11),NA())</f>
        <v>#DIV/0!</v>
      </c>
      <c r="BP1551" s="501" t="e">
        <f t="shared" ref="BP1551:BP1614" si="155">IF(BP$10*BN1551+BP$11&lt;(ROUNDUP(BO$10/100,0)*100+999),MAX(0,BP$10*BN1551+BP$11),NA())</f>
        <v>#DIV/0!</v>
      </c>
    </row>
    <row r="1552" spans="31:68" ht="15" customHeight="1" x14ac:dyDescent="0.25">
      <c r="AE1552" s="501" t="e">
        <f t="shared" si="150"/>
        <v>#DIV/0!</v>
      </c>
      <c r="AH1552" s="501" t="e">
        <f t="shared" si="151"/>
        <v>#DIV/0!</v>
      </c>
      <c r="AV1552" s="501" t="e">
        <f t="shared" si="152"/>
        <v>#DIV/0!</v>
      </c>
      <c r="AY1552" s="501" t="e">
        <f t="shared" si="153"/>
        <v>#DIV/0!</v>
      </c>
      <c r="BM1552" s="501" t="e">
        <f t="shared" si="154"/>
        <v>#DIV/0!</v>
      </c>
      <c r="BP1552" s="501" t="e">
        <f t="shared" si="155"/>
        <v>#DIV/0!</v>
      </c>
    </row>
    <row r="1553" spans="31:68" ht="15" customHeight="1" x14ac:dyDescent="0.25">
      <c r="AE1553" s="501" t="e">
        <f t="shared" si="150"/>
        <v>#DIV/0!</v>
      </c>
      <c r="AH1553" s="501" t="e">
        <f t="shared" si="151"/>
        <v>#DIV/0!</v>
      </c>
      <c r="AV1553" s="501" t="e">
        <f t="shared" si="152"/>
        <v>#DIV/0!</v>
      </c>
      <c r="AY1553" s="501" t="e">
        <f t="shared" si="153"/>
        <v>#DIV/0!</v>
      </c>
      <c r="BM1553" s="501" t="e">
        <f t="shared" si="154"/>
        <v>#DIV/0!</v>
      </c>
      <c r="BP1553" s="501" t="e">
        <f t="shared" si="155"/>
        <v>#DIV/0!</v>
      </c>
    </row>
    <row r="1554" spans="31:68" ht="15" customHeight="1" x14ac:dyDescent="0.25">
      <c r="AE1554" s="501" t="e">
        <f t="shared" si="150"/>
        <v>#DIV/0!</v>
      </c>
      <c r="AH1554" s="501" t="e">
        <f t="shared" si="151"/>
        <v>#DIV/0!</v>
      </c>
      <c r="AV1554" s="501" t="e">
        <f t="shared" si="152"/>
        <v>#DIV/0!</v>
      </c>
      <c r="AY1554" s="501" t="e">
        <f t="shared" si="153"/>
        <v>#DIV/0!</v>
      </c>
      <c r="BM1554" s="501" t="e">
        <f t="shared" si="154"/>
        <v>#DIV/0!</v>
      </c>
      <c r="BP1554" s="501" t="e">
        <f t="shared" si="155"/>
        <v>#DIV/0!</v>
      </c>
    </row>
    <row r="1555" spans="31:68" ht="15" customHeight="1" x14ac:dyDescent="0.25">
      <c r="AE1555" s="501" t="e">
        <f t="shared" si="150"/>
        <v>#DIV/0!</v>
      </c>
      <c r="AH1555" s="501" t="e">
        <f t="shared" si="151"/>
        <v>#DIV/0!</v>
      </c>
      <c r="AV1555" s="501" t="e">
        <f t="shared" si="152"/>
        <v>#DIV/0!</v>
      </c>
      <c r="AY1555" s="501" t="e">
        <f t="shared" si="153"/>
        <v>#DIV/0!</v>
      </c>
      <c r="BM1555" s="501" t="e">
        <f t="shared" si="154"/>
        <v>#DIV/0!</v>
      </c>
      <c r="BP1555" s="501" t="e">
        <f t="shared" si="155"/>
        <v>#DIV/0!</v>
      </c>
    </row>
    <row r="1556" spans="31:68" ht="15" customHeight="1" x14ac:dyDescent="0.25">
      <c r="AE1556" s="501" t="e">
        <f t="shared" si="150"/>
        <v>#DIV/0!</v>
      </c>
      <c r="AH1556" s="501" t="e">
        <f t="shared" si="151"/>
        <v>#DIV/0!</v>
      </c>
      <c r="AV1556" s="501" t="e">
        <f t="shared" si="152"/>
        <v>#DIV/0!</v>
      </c>
      <c r="AY1556" s="501" t="e">
        <f t="shared" si="153"/>
        <v>#DIV/0!</v>
      </c>
      <c r="BM1556" s="501" t="e">
        <f t="shared" si="154"/>
        <v>#DIV/0!</v>
      </c>
      <c r="BP1556" s="501" t="e">
        <f t="shared" si="155"/>
        <v>#DIV/0!</v>
      </c>
    </row>
    <row r="1557" spans="31:68" ht="15" customHeight="1" x14ac:dyDescent="0.25">
      <c r="AE1557" s="501" t="e">
        <f t="shared" si="150"/>
        <v>#DIV/0!</v>
      </c>
      <c r="AH1557" s="501" t="e">
        <f t="shared" si="151"/>
        <v>#DIV/0!</v>
      </c>
      <c r="AV1557" s="501" t="e">
        <f t="shared" si="152"/>
        <v>#DIV/0!</v>
      </c>
      <c r="AY1557" s="501" t="e">
        <f t="shared" si="153"/>
        <v>#DIV/0!</v>
      </c>
      <c r="BM1557" s="501" t="e">
        <f t="shared" si="154"/>
        <v>#DIV/0!</v>
      </c>
      <c r="BP1557" s="501" t="e">
        <f t="shared" si="155"/>
        <v>#DIV/0!</v>
      </c>
    </row>
    <row r="1558" spans="31:68" ht="15" customHeight="1" x14ac:dyDescent="0.25">
      <c r="AE1558" s="501" t="e">
        <f t="shared" si="150"/>
        <v>#DIV/0!</v>
      </c>
      <c r="AH1558" s="501" t="e">
        <f t="shared" si="151"/>
        <v>#DIV/0!</v>
      </c>
      <c r="AV1558" s="501" t="e">
        <f t="shared" si="152"/>
        <v>#DIV/0!</v>
      </c>
      <c r="AY1558" s="501" t="e">
        <f t="shared" si="153"/>
        <v>#DIV/0!</v>
      </c>
      <c r="BM1558" s="501" t="e">
        <f t="shared" si="154"/>
        <v>#DIV/0!</v>
      </c>
      <c r="BP1558" s="501" t="e">
        <f t="shared" si="155"/>
        <v>#DIV/0!</v>
      </c>
    </row>
    <row r="1559" spans="31:68" ht="15" customHeight="1" x14ac:dyDescent="0.25">
      <c r="AE1559" s="501" t="e">
        <f t="shared" si="150"/>
        <v>#DIV/0!</v>
      </c>
      <c r="AH1559" s="501" t="e">
        <f t="shared" si="151"/>
        <v>#DIV/0!</v>
      </c>
      <c r="AV1559" s="501" t="e">
        <f t="shared" si="152"/>
        <v>#DIV/0!</v>
      </c>
      <c r="AY1559" s="501" t="e">
        <f t="shared" si="153"/>
        <v>#DIV/0!</v>
      </c>
      <c r="BM1559" s="501" t="e">
        <f t="shared" si="154"/>
        <v>#DIV/0!</v>
      </c>
      <c r="BP1559" s="501" t="e">
        <f t="shared" si="155"/>
        <v>#DIV/0!</v>
      </c>
    </row>
    <row r="1560" spans="31:68" ht="15" customHeight="1" x14ac:dyDescent="0.25">
      <c r="AE1560" s="501" t="e">
        <f t="shared" si="150"/>
        <v>#DIV/0!</v>
      </c>
      <c r="AH1560" s="501" t="e">
        <f t="shared" si="151"/>
        <v>#DIV/0!</v>
      </c>
      <c r="AV1560" s="501" t="e">
        <f t="shared" si="152"/>
        <v>#DIV/0!</v>
      </c>
      <c r="AY1560" s="501" t="e">
        <f t="shared" si="153"/>
        <v>#DIV/0!</v>
      </c>
      <c r="BM1560" s="501" t="e">
        <f t="shared" si="154"/>
        <v>#DIV/0!</v>
      </c>
      <c r="BP1560" s="501" t="e">
        <f t="shared" si="155"/>
        <v>#DIV/0!</v>
      </c>
    </row>
    <row r="1561" spans="31:68" ht="15" customHeight="1" x14ac:dyDescent="0.25">
      <c r="AE1561" s="501" t="e">
        <f t="shared" si="150"/>
        <v>#DIV/0!</v>
      </c>
      <c r="AH1561" s="501" t="e">
        <f t="shared" si="151"/>
        <v>#DIV/0!</v>
      </c>
      <c r="AV1561" s="501" t="e">
        <f t="shared" si="152"/>
        <v>#DIV/0!</v>
      </c>
      <c r="AY1561" s="501" t="e">
        <f t="shared" si="153"/>
        <v>#DIV/0!</v>
      </c>
      <c r="BM1561" s="501" t="e">
        <f t="shared" si="154"/>
        <v>#DIV/0!</v>
      </c>
      <c r="BP1561" s="501" t="e">
        <f t="shared" si="155"/>
        <v>#DIV/0!</v>
      </c>
    </row>
    <row r="1562" spans="31:68" ht="15" customHeight="1" x14ac:dyDescent="0.25">
      <c r="AE1562" s="501" t="e">
        <f t="shared" si="150"/>
        <v>#DIV/0!</v>
      </c>
      <c r="AH1562" s="501" t="e">
        <f t="shared" si="151"/>
        <v>#DIV/0!</v>
      </c>
      <c r="AV1562" s="501" t="e">
        <f t="shared" si="152"/>
        <v>#DIV/0!</v>
      </c>
      <c r="AY1562" s="501" t="e">
        <f t="shared" si="153"/>
        <v>#DIV/0!</v>
      </c>
      <c r="BM1562" s="501" t="e">
        <f t="shared" si="154"/>
        <v>#DIV/0!</v>
      </c>
      <c r="BP1562" s="501" t="e">
        <f t="shared" si="155"/>
        <v>#DIV/0!</v>
      </c>
    </row>
    <row r="1563" spans="31:68" ht="15" customHeight="1" x14ac:dyDescent="0.25">
      <c r="AE1563" s="501" t="e">
        <f t="shared" si="150"/>
        <v>#DIV/0!</v>
      </c>
      <c r="AH1563" s="501" t="e">
        <f t="shared" si="151"/>
        <v>#DIV/0!</v>
      </c>
      <c r="AV1563" s="501" t="e">
        <f t="shared" si="152"/>
        <v>#DIV/0!</v>
      </c>
      <c r="AY1563" s="501" t="e">
        <f t="shared" si="153"/>
        <v>#DIV/0!</v>
      </c>
      <c r="BM1563" s="501" t="e">
        <f t="shared" si="154"/>
        <v>#DIV/0!</v>
      </c>
      <c r="BP1563" s="501" t="e">
        <f t="shared" si="155"/>
        <v>#DIV/0!</v>
      </c>
    </row>
    <row r="1564" spans="31:68" ht="15" customHeight="1" x14ac:dyDescent="0.25">
      <c r="AE1564" s="501" t="e">
        <f t="shared" si="150"/>
        <v>#DIV/0!</v>
      </c>
      <c r="AH1564" s="501" t="e">
        <f t="shared" si="151"/>
        <v>#DIV/0!</v>
      </c>
      <c r="AV1564" s="501" t="e">
        <f t="shared" si="152"/>
        <v>#DIV/0!</v>
      </c>
      <c r="AY1564" s="501" t="e">
        <f t="shared" si="153"/>
        <v>#DIV/0!</v>
      </c>
      <c r="BM1564" s="501" t="e">
        <f t="shared" si="154"/>
        <v>#DIV/0!</v>
      </c>
      <c r="BP1564" s="501" t="e">
        <f t="shared" si="155"/>
        <v>#DIV/0!</v>
      </c>
    </row>
    <row r="1565" spans="31:68" ht="15" customHeight="1" x14ac:dyDescent="0.25">
      <c r="AE1565" s="501" t="e">
        <f t="shared" si="150"/>
        <v>#DIV/0!</v>
      </c>
      <c r="AH1565" s="501" t="e">
        <f t="shared" si="151"/>
        <v>#DIV/0!</v>
      </c>
      <c r="AV1565" s="501" t="e">
        <f t="shared" si="152"/>
        <v>#DIV/0!</v>
      </c>
      <c r="AY1565" s="501" t="e">
        <f t="shared" si="153"/>
        <v>#DIV/0!</v>
      </c>
      <c r="BM1565" s="501" t="e">
        <f t="shared" si="154"/>
        <v>#DIV/0!</v>
      </c>
      <c r="BP1565" s="501" t="e">
        <f t="shared" si="155"/>
        <v>#DIV/0!</v>
      </c>
    </row>
    <row r="1566" spans="31:68" ht="15" customHeight="1" x14ac:dyDescent="0.25">
      <c r="AE1566" s="501" t="e">
        <f t="shared" si="150"/>
        <v>#DIV/0!</v>
      </c>
      <c r="AH1566" s="501" t="e">
        <f t="shared" si="151"/>
        <v>#DIV/0!</v>
      </c>
      <c r="AV1566" s="501" t="e">
        <f t="shared" si="152"/>
        <v>#DIV/0!</v>
      </c>
      <c r="AY1566" s="501" t="e">
        <f t="shared" si="153"/>
        <v>#DIV/0!</v>
      </c>
      <c r="BM1566" s="501" t="e">
        <f t="shared" si="154"/>
        <v>#DIV/0!</v>
      </c>
      <c r="BP1566" s="501" t="e">
        <f t="shared" si="155"/>
        <v>#DIV/0!</v>
      </c>
    </row>
    <row r="1567" spans="31:68" ht="15" customHeight="1" x14ac:dyDescent="0.25">
      <c r="AE1567" s="501" t="e">
        <f t="shared" si="150"/>
        <v>#DIV/0!</v>
      </c>
      <c r="AH1567" s="501" t="e">
        <f t="shared" si="151"/>
        <v>#DIV/0!</v>
      </c>
      <c r="AV1567" s="501" t="e">
        <f t="shared" si="152"/>
        <v>#DIV/0!</v>
      </c>
      <c r="AY1567" s="501" t="e">
        <f t="shared" si="153"/>
        <v>#DIV/0!</v>
      </c>
      <c r="BM1567" s="501" t="e">
        <f t="shared" si="154"/>
        <v>#DIV/0!</v>
      </c>
      <c r="BP1567" s="501" t="e">
        <f t="shared" si="155"/>
        <v>#DIV/0!</v>
      </c>
    </row>
    <row r="1568" spans="31:68" ht="15" customHeight="1" x14ac:dyDescent="0.25">
      <c r="AE1568" s="501" t="e">
        <f t="shared" si="150"/>
        <v>#DIV/0!</v>
      </c>
      <c r="AH1568" s="501" t="e">
        <f t="shared" si="151"/>
        <v>#DIV/0!</v>
      </c>
      <c r="AV1568" s="501" t="e">
        <f t="shared" si="152"/>
        <v>#DIV/0!</v>
      </c>
      <c r="AY1568" s="501" t="e">
        <f t="shared" si="153"/>
        <v>#DIV/0!</v>
      </c>
      <c r="BM1568" s="501" t="e">
        <f t="shared" si="154"/>
        <v>#DIV/0!</v>
      </c>
      <c r="BP1568" s="501" t="e">
        <f t="shared" si="155"/>
        <v>#DIV/0!</v>
      </c>
    </row>
    <row r="1569" spans="31:68" ht="15" customHeight="1" x14ac:dyDescent="0.25">
      <c r="AE1569" s="501" t="e">
        <f t="shared" si="150"/>
        <v>#DIV/0!</v>
      </c>
      <c r="AH1569" s="501" t="e">
        <f t="shared" si="151"/>
        <v>#DIV/0!</v>
      </c>
      <c r="AV1569" s="501" t="e">
        <f t="shared" si="152"/>
        <v>#DIV/0!</v>
      </c>
      <c r="AY1569" s="501" t="e">
        <f t="shared" si="153"/>
        <v>#DIV/0!</v>
      </c>
      <c r="BM1569" s="501" t="e">
        <f t="shared" si="154"/>
        <v>#DIV/0!</v>
      </c>
      <c r="BP1569" s="501" t="e">
        <f t="shared" si="155"/>
        <v>#DIV/0!</v>
      </c>
    </row>
    <row r="1570" spans="31:68" ht="15" customHeight="1" x14ac:dyDescent="0.25">
      <c r="AE1570" s="501" t="e">
        <f t="shared" si="150"/>
        <v>#DIV/0!</v>
      </c>
      <c r="AH1570" s="501" t="e">
        <f t="shared" si="151"/>
        <v>#DIV/0!</v>
      </c>
      <c r="AV1570" s="501" t="e">
        <f t="shared" si="152"/>
        <v>#DIV/0!</v>
      </c>
      <c r="AY1570" s="501" t="e">
        <f t="shared" si="153"/>
        <v>#DIV/0!</v>
      </c>
      <c r="BM1570" s="501" t="e">
        <f t="shared" si="154"/>
        <v>#DIV/0!</v>
      </c>
      <c r="BP1570" s="501" t="e">
        <f t="shared" si="155"/>
        <v>#DIV/0!</v>
      </c>
    </row>
    <row r="1571" spans="31:68" ht="15" customHeight="1" x14ac:dyDescent="0.25">
      <c r="AE1571" s="501" t="e">
        <f t="shared" si="150"/>
        <v>#DIV/0!</v>
      </c>
      <c r="AH1571" s="501" t="e">
        <f t="shared" si="151"/>
        <v>#DIV/0!</v>
      </c>
      <c r="AV1571" s="501" t="e">
        <f t="shared" si="152"/>
        <v>#DIV/0!</v>
      </c>
      <c r="AY1571" s="501" t="e">
        <f t="shared" si="153"/>
        <v>#DIV/0!</v>
      </c>
      <c r="BM1571" s="501" t="e">
        <f t="shared" si="154"/>
        <v>#DIV/0!</v>
      </c>
      <c r="BP1571" s="501" t="e">
        <f t="shared" si="155"/>
        <v>#DIV/0!</v>
      </c>
    </row>
    <row r="1572" spans="31:68" ht="15" customHeight="1" x14ac:dyDescent="0.25">
      <c r="AE1572" s="501" t="e">
        <f t="shared" si="150"/>
        <v>#DIV/0!</v>
      </c>
      <c r="AH1572" s="501" t="e">
        <f t="shared" si="151"/>
        <v>#DIV/0!</v>
      </c>
      <c r="AV1572" s="501" t="e">
        <f t="shared" si="152"/>
        <v>#DIV/0!</v>
      </c>
      <c r="AY1572" s="501" t="e">
        <f t="shared" si="153"/>
        <v>#DIV/0!</v>
      </c>
      <c r="BM1572" s="501" t="e">
        <f t="shared" si="154"/>
        <v>#DIV/0!</v>
      </c>
      <c r="BP1572" s="501" t="e">
        <f t="shared" si="155"/>
        <v>#DIV/0!</v>
      </c>
    </row>
    <row r="1573" spans="31:68" ht="15" customHeight="1" x14ac:dyDescent="0.25">
      <c r="AE1573" s="501" t="e">
        <f t="shared" si="150"/>
        <v>#DIV/0!</v>
      </c>
      <c r="AH1573" s="501" t="e">
        <f t="shared" si="151"/>
        <v>#DIV/0!</v>
      </c>
      <c r="AV1573" s="501" t="e">
        <f t="shared" si="152"/>
        <v>#DIV/0!</v>
      </c>
      <c r="AY1573" s="501" t="e">
        <f t="shared" si="153"/>
        <v>#DIV/0!</v>
      </c>
      <c r="BM1573" s="501" t="e">
        <f t="shared" si="154"/>
        <v>#DIV/0!</v>
      </c>
      <c r="BP1573" s="501" t="e">
        <f t="shared" si="155"/>
        <v>#DIV/0!</v>
      </c>
    </row>
    <row r="1574" spans="31:68" ht="15" customHeight="1" x14ac:dyDescent="0.25">
      <c r="AE1574" s="501" t="e">
        <f t="shared" si="150"/>
        <v>#DIV/0!</v>
      </c>
      <c r="AH1574" s="501" t="e">
        <f t="shared" si="151"/>
        <v>#DIV/0!</v>
      </c>
      <c r="AV1574" s="501" t="e">
        <f t="shared" si="152"/>
        <v>#DIV/0!</v>
      </c>
      <c r="AY1574" s="501" t="e">
        <f t="shared" si="153"/>
        <v>#DIV/0!</v>
      </c>
      <c r="BM1574" s="501" t="e">
        <f t="shared" si="154"/>
        <v>#DIV/0!</v>
      </c>
      <c r="BP1574" s="501" t="e">
        <f t="shared" si="155"/>
        <v>#DIV/0!</v>
      </c>
    </row>
    <row r="1575" spans="31:68" ht="15" customHeight="1" x14ac:dyDescent="0.25">
      <c r="AE1575" s="501" t="e">
        <f t="shared" si="150"/>
        <v>#DIV/0!</v>
      </c>
      <c r="AH1575" s="501" t="e">
        <f t="shared" si="151"/>
        <v>#DIV/0!</v>
      </c>
      <c r="AV1575" s="501" t="e">
        <f t="shared" si="152"/>
        <v>#DIV/0!</v>
      </c>
      <c r="AY1575" s="501" t="e">
        <f t="shared" si="153"/>
        <v>#DIV/0!</v>
      </c>
      <c r="BM1575" s="501" t="e">
        <f t="shared" si="154"/>
        <v>#DIV/0!</v>
      </c>
      <c r="BP1575" s="501" t="e">
        <f t="shared" si="155"/>
        <v>#DIV/0!</v>
      </c>
    </row>
    <row r="1576" spans="31:68" ht="15" customHeight="1" x14ac:dyDescent="0.25">
      <c r="AE1576" s="501" t="e">
        <f t="shared" si="150"/>
        <v>#DIV/0!</v>
      </c>
      <c r="AH1576" s="501" t="e">
        <f t="shared" si="151"/>
        <v>#DIV/0!</v>
      </c>
      <c r="AV1576" s="501" t="e">
        <f t="shared" si="152"/>
        <v>#DIV/0!</v>
      </c>
      <c r="AY1576" s="501" t="e">
        <f t="shared" si="153"/>
        <v>#DIV/0!</v>
      </c>
      <c r="BM1576" s="501" t="e">
        <f t="shared" si="154"/>
        <v>#DIV/0!</v>
      </c>
      <c r="BP1576" s="501" t="e">
        <f t="shared" si="155"/>
        <v>#DIV/0!</v>
      </c>
    </row>
    <row r="1577" spans="31:68" ht="15" customHeight="1" x14ac:dyDescent="0.25">
      <c r="AE1577" s="501" t="e">
        <f t="shared" si="150"/>
        <v>#DIV/0!</v>
      </c>
      <c r="AH1577" s="501" t="e">
        <f t="shared" si="151"/>
        <v>#DIV/0!</v>
      </c>
      <c r="AV1577" s="501" t="e">
        <f t="shared" si="152"/>
        <v>#DIV/0!</v>
      </c>
      <c r="AY1577" s="501" t="e">
        <f t="shared" si="153"/>
        <v>#DIV/0!</v>
      </c>
      <c r="BM1577" s="501" t="e">
        <f t="shared" si="154"/>
        <v>#DIV/0!</v>
      </c>
      <c r="BP1577" s="501" t="e">
        <f t="shared" si="155"/>
        <v>#DIV/0!</v>
      </c>
    </row>
    <row r="1578" spans="31:68" ht="15" customHeight="1" x14ac:dyDescent="0.25">
      <c r="AE1578" s="501" t="e">
        <f t="shared" si="150"/>
        <v>#DIV/0!</v>
      </c>
      <c r="AH1578" s="501" t="e">
        <f t="shared" si="151"/>
        <v>#DIV/0!</v>
      </c>
      <c r="AV1578" s="501" t="e">
        <f t="shared" si="152"/>
        <v>#DIV/0!</v>
      </c>
      <c r="AY1578" s="501" t="e">
        <f t="shared" si="153"/>
        <v>#DIV/0!</v>
      </c>
      <c r="BM1578" s="501" t="e">
        <f t="shared" si="154"/>
        <v>#DIV/0!</v>
      </c>
      <c r="BP1578" s="501" t="e">
        <f t="shared" si="155"/>
        <v>#DIV/0!</v>
      </c>
    </row>
    <row r="1579" spans="31:68" ht="15" customHeight="1" x14ac:dyDescent="0.25">
      <c r="AE1579" s="501" t="e">
        <f t="shared" si="150"/>
        <v>#DIV/0!</v>
      </c>
      <c r="AH1579" s="501" t="e">
        <f t="shared" si="151"/>
        <v>#DIV/0!</v>
      </c>
      <c r="AV1579" s="501" t="e">
        <f t="shared" si="152"/>
        <v>#DIV/0!</v>
      </c>
      <c r="AY1579" s="501" t="e">
        <f t="shared" si="153"/>
        <v>#DIV/0!</v>
      </c>
      <c r="BM1579" s="501" t="e">
        <f t="shared" si="154"/>
        <v>#DIV/0!</v>
      </c>
      <c r="BP1579" s="501" t="e">
        <f t="shared" si="155"/>
        <v>#DIV/0!</v>
      </c>
    </row>
    <row r="1580" spans="31:68" ht="15" customHeight="1" x14ac:dyDescent="0.25">
      <c r="AE1580" s="501" t="e">
        <f t="shared" si="150"/>
        <v>#DIV/0!</v>
      </c>
      <c r="AH1580" s="501" t="e">
        <f t="shared" si="151"/>
        <v>#DIV/0!</v>
      </c>
      <c r="AV1580" s="501" t="e">
        <f t="shared" si="152"/>
        <v>#DIV/0!</v>
      </c>
      <c r="AY1580" s="501" t="e">
        <f t="shared" si="153"/>
        <v>#DIV/0!</v>
      </c>
      <c r="BM1580" s="501" t="e">
        <f t="shared" si="154"/>
        <v>#DIV/0!</v>
      </c>
      <c r="BP1580" s="501" t="e">
        <f t="shared" si="155"/>
        <v>#DIV/0!</v>
      </c>
    </row>
    <row r="1581" spans="31:68" ht="15" customHeight="1" x14ac:dyDescent="0.25">
      <c r="AE1581" s="501" t="e">
        <f t="shared" si="150"/>
        <v>#DIV/0!</v>
      </c>
      <c r="AH1581" s="501" t="e">
        <f t="shared" si="151"/>
        <v>#DIV/0!</v>
      </c>
      <c r="AV1581" s="501" t="e">
        <f t="shared" si="152"/>
        <v>#DIV/0!</v>
      </c>
      <c r="AY1581" s="501" t="e">
        <f t="shared" si="153"/>
        <v>#DIV/0!</v>
      </c>
      <c r="BM1581" s="501" t="e">
        <f t="shared" si="154"/>
        <v>#DIV/0!</v>
      </c>
      <c r="BP1581" s="501" t="e">
        <f t="shared" si="155"/>
        <v>#DIV/0!</v>
      </c>
    </row>
    <row r="1582" spans="31:68" ht="15" customHeight="1" x14ac:dyDescent="0.25">
      <c r="AE1582" s="501" t="e">
        <f t="shared" si="150"/>
        <v>#DIV/0!</v>
      </c>
      <c r="AH1582" s="501" t="e">
        <f t="shared" si="151"/>
        <v>#DIV/0!</v>
      </c>
      <c r="AV1582" s="501" t="e">
        <f t="shared" si="152"/>
        <v>#DIV/0!</v>
      </c>
      <c r="AY1582" s="501" t="e">
        <f t="shared" si="153"/>
        <v>#DIV/0!</v>
      </c>
      <c r="BM1582" s="501" t="e">
        <f t="shared" si="154"/>
        <v>#DIV/0!</v>
      </c>
      <c r="BP1582" s="501" t="e">
        <f t="shared" si="155"/>
        <v>#DIV/0!</v>
      </c>
    </row>
    <row r="1583" spans="31:68" ht="15" customHeight="1" x14ac:dyDescent="0.25">
      <c r="AE1583" s="501" t="e">
        <f t="shared" si="150"/>
        <v>#DIV/0!</v>
      </c>
      <c r="AH1583" s="501" t="e">
        <f t="shared" si="151"/>
        <v>#DIV/0!</v>
      </c>
      <c r="AV1583" s="501" t="e">
        <f t="shared" si="152"/>
        <v>#DIV/0!</v>
      </c>
      <c r="AY1583" s="501" t="e">
        <f t="shared" si="153"/>
        <v>#DIV/0!</v>
      </c>
      <c r="BM1583" s="501" t="e">
        <f t="shared" si="154"/>
        <v>#DIV/0!</v>
      </c>
      <c r="BP1583" s="501" t="e">
        <f t="shared" si="155"/>
        <v>#DIV/0!</v>
      </c>
    </row>
    <row r="1584" spans="31:68" ht="15" customHeight="1" x14ac:dyDescent="0.25">
      <c r="AE1584" s="501" t="e">
        <f t="shared" si="150"/>
        <v>#DIV/0!</v>
      </c>
      <c r="AH1584" s="501" t="e">
        <f t="shared" si="151"/>
        <v>#DIV/0!</v>
      </c>
      <c r="AV1584" s="501" t="e">
        <f t="shared" si="152"/>
        <v>#DIV/0!</v>
      </c>
      <c r="AY1584" s="501" t="e">
        <f t="shared" si="153"/>
        <v>#DIV/0!</v>
      </c>
      <c r="BM1584" s="501" t="e">
        <f t="shared" si="154"/>
        <v>#DIV/0!</v>
      </c>
      <c r="BP1584" s="501" t="e">
        <f t="shared" si="155"/>
        <v>#DIV/0!</v>
      </c>
    </row>
    <row r="1585" spans="31:68" ht="15" customHeight="1" x14ac:dyDescent="0.25">
      <c r="AE1585" s="501" t="e">
        <f t="shared" si="150"/>
        <v>#DIV/0!</v>
      </c>
      <c r="AH1585" s="501" t="e">
        <f t="shared" si="151"/>
        <v>#DIV/0!</v>
      </c>
      <c r="AV1585" s="501" t="e">
        <f t="shared" si="152"/>
        <v>#DIV/0!</v>
      </c>
      <c r="AY1585" s="501" t="e">
        <f t="shared" si="153"/>
        <v>#DIV/0!</v>
      </c>
      <c r="BM1585" s="501" t="e">
        <f t="shared" si="154"/>
        <v>#DIV/0!</v>
      </c>
      <c r="BP1585" s="501" t="e">
        <f t="shared" si="155"/>
        <v>#DIV/0!</v>
      </c>
    </row>
    <row r="1586" spans="31:68" ht="15" customHeight="1" x14ac:dyDescent="0.25">
      <c r="AE1586" s="501" t="e">
        <f t="shared" si="150"/>
        <v>#DIV/0!</v>
      </c>
      <c r="AH1586" s="501" t="e">
        <f t="shared" si="151"/>
        <v>#DIV/0!</v>
      </c>
      <c r="AV1586" s="501" t="e">
        <f t="shared" si="152"/>
        <v>#DIV/0!</v>
      </c>
      <c r="AY1586" s="501" t="e">
        <f t="shared" si="153"/>
        <v>#DIV/0!</v>
      </c>
      <c r="BM1586" s="501" t="e">
        <f t="shared" si="154"/>
        <v>#DIV/0!</v>
      </c>
      <c r="BP1586" s="501" t="e">
        <f t="shared" si="155"/>
        <v>#DIV/0!</v>
      </c>
    </row>
    <row r="1587" spans="31:68" ht="15" customHeight="1" x14ac:dyDescent="0.25">
      <c r="AE1587" s="501" t="e">
        <f t="shared" si="150"/>
        <v>#DIV/0!</v>
      </c>
      <c r="AH1587" s="501" t="e">
        <f t="shared" si="151"/>
        <v>#DIV/0!</v>
      </c>
      <c r="AV1587" s="501" t="e">
        <f t="shared" si="152"/>
        <v>#DIV/0!</v>
      </c>
      <c r="AY1587" s="501" t="e">
        <f t="shared" si="153"/>
        <v>#DIV/0!</v>
      </c>
      <c r="BM1587" s="501" t="e">
        <f t="shared" si="154"/>
        <v>#DIV/0!</v>
      </c>
      <c r="BP1587" s="501" t="e">
        <f t="shared" si="155"/>
        <v>#DIV/0!</v>
      </c>
    </row>
    <row r="1588" spans="31:68" ht="15" customHeight="1" x14ac:dyDescent="0.25">
      <c r="AE1588" s="501" t="e">
        <f t="shared" si="150"/>
        <v>#DIV/0!</v>
      </c>
      <c r="AH1588" s="501" t="e">
        <f t="shared" si="151"/>
        <v>#DIV/0!</v>
      </c>
      <c r="AV1588" s="501" t="e">
        <f t="shared" si="152"/>
        <v>#DIV/0!</v>
      </c>
      <c r="AY1588" s="501" t="e">
        <f t="shared" si="153"/>
        <v>#DIV/0!</v>
      </c>
      <c r="BM1588" s="501" t="e">
        <f t="shared" si="154"/>
        <v>#DIV/0!</v>
      </c>
      <c r="BP1588" s="501" t="e">
        <f t="shared" si="155"/>
        <v>#DIV/0!</v>
      </c>
    </row>
    <row r="1589" spans="31:68" ht="15" customHeight="1" x14ac:dyDescent="0.25">
      <c r="AE1589" s="501" t="e">
        <f t="shared" si="150"/>
        <v>#DIV/0!</v>
      </c>
      <c r="AH1589" s="501" t="e">
        <f t="shared" si="151"/>
        <v>#DIV/0!</v>
      </c>
      <c r="AV1589" s="501" t="e">
        <f t="shared" si="152"/>
        <v>#DIV/0!</v>
      </c>
      <c r="AY1589" s="501" t="e">
        <f t="shared" si="153"/>
        <v>#DIV/0!</v>
      </c>
      <c r="BM1589" s="501" t="e">
        <f t="shared" si="154"/>
        <v>#DIV/0!</v>
      </c>
      <c r="BP1589" s="501" t="e">
        <f t="shared" si="155"/>
        <v>#DIV/0!</v>
      </c>
    </row>
    <row r="1590" spans="31:68" ht="15" customHeight="1" x14ac:dyDescent="0.25">
      <c r="AE1590" s="501" t="e">
        <f t="shared" si="150"/>
        <v>#DIV/0!</v>
      </c>
      <c r="AH1590" s="501" t="e">
        <f t="shared" si="151"/>
        <v>#DIV/0!</v>
      </c>
      <c r="AV1590" s="501" t="e">
        <f t="shared" si="152"/>
        <v>#DIV/0!</v>
      </c>
      <c r="AY1590" s="501" t="e">
        <f t="shared" si="153"/>
        <v>#DIV/0!</v>
      </c>
      <c r="BM1590" s="501" t="e">
        <f t="shared" si="154"/>
        <v>#DIV/0!</v>
      </c>
      <c r="BP1590" s="501" t="e">
        <f t="shared" si="155"/>
        <v>#DIV/0!</v>
      </c>
    </row>
    <row r="1591" spans="31:68" ht="15" customHeight="1" x14ac:dyDescent="0.25">
      <c r="AE1591" s="501" t="e">
        <f t="shared" si="150"/>
        <v>#DIV/0!</v>
      </c>
      <c r="AH1591" s="501" t="e">
        <f t="shared" si="151"/>
        <v>#DIV/0!</v>
      </c>
      <c r="AV1591" s="501" t="e">
        <f t="shared" si="152"/>
        <v>#DIV/0!</v>
      </c>
      <c r="AY1591" s="501" t="e">
        <f t="shared" si="153"/>
        <v>#DIV/0!</v>
      </c>
      <c r="BM1591" s="501" t="e">
        <f t="shared" si="154"/>
        <v>#DIV/0!</v>
      </c>
      <c r="BP1591" s="501" t="e">
        <f t="shared" si="155"/>
        <v>#DIV/0!</v>
      </c>
    </row>
    <row r="1592" spans="31:68" ht="15" customHeight="1" x14ac:dyDescent="0.25">
      <c r="AE1592" s="501" t="e">
        <f t="shared" si="150"/>
        <v>#DIV/0!</v>
      </c>
      <c r="AH1592" s="501" t="e">
        <f t="shared" si="151"/>
        <v>#DIV/0!</v>
      </c>
      <c r="AV1592" s="501" t="e">
        <f t="shared" si="152"/>
        <v>#DIV/0!</v>
      </c>
      <c r="AY1592" s="501" t="e">
        <f t="shared" si="153"/>
        <v>#DIV/0!</v>
      </c>
      <c r="BM1592" s="501" t="e">
        <f t="shared" si="154"/>
        <v>#DIV/0!</v>
      </c>
      <c r="BP1592" s="501" t="e">
        <f t="shared" si="155"/>
        <v>#DIV/0!</v>
      </c>
    </row>
    <row r="1593" spans="31:68" ht="15" customHeight="1" x14ac:dyDescent="0.25">
      <c r="AE1593" s="501" t="e">
        <f t="shared" si="150"/>
        <v>#DIV/0!</v>
      </c>
      <c r="AH1593" s="501" t="e">
        <f t="shared" si="151"/>
        <v>#DIV/0!</v>
      </c>
      <c r="AV1593" s="501" t="e">
        <f t="shared" si="152"/>
        <v>#DIV/0!</v>
      </c>
      <c r="AY1593" s="501" t="e">
        <f t="shared" si="153"/>
        <v>#DIV/0!</v>
      </c>
      <c r="BM1593" s="501" t="e">
        <f t="shared" si="154"/>
        <v>#DIV/0!</v>
      </c>
      <c r="BP1593" s="501" t="e">
        <f t="shared" si="155"/>
        <v>#DIV/0!</v>
      </c>
    </row>
    <row r="1594" spans="31:68" ht="15" customHeight="1" x14ac:dyDescent="0.25">
      <c r="AE1594" s="501" t="e">
        <f t="shared" si="150"/>
        <v>#DIV/0!</v>
      </c>
      <c r="AH1594" s="501" t="e">
        <f t="shared" si="151"/>
        <v>#DIV/0!</v>
      </c>
      <c r="AV1594" s="501" t="e">
        <f t="shared" si="152"/>
        <v>#DIV/0!</v>
      </c>
      <c r="AY1594" s="501" t="e">
        <f t="shared" si="153"/>
        <v>#DIV/0!</v>
      </c>
      <c r="BM1594" s="501" t="e">
        <f t="shared" si="154"/>
        <v>#DIV/0!</v>
      </c>
      <c r="BP1594" s="501" t="e">
        <f t="shared" si="155"/>
        <v>#DIV/0!</v>
      </c>
    </row>
    <row r="1595" spans="31:68" ht="15" customHeight="1" x14ac:dyDescent="0.25">
      <c r="AE1595" s="501" t="e">
        <f t="shared" si="150"/>
        <v>#DIV/0!</v>
      </c>
      <c r="AH1595" s="501" t="e">
        <f t="shared" si="151"/>
        <v>#DIV/0!</v>
      </c>
      <c r="AV1595" s="501" t="e">
        <f t="shared" si="152"/>
        <v>#DIV/0!</v>
      </c>
      <c r="AY1595" s="501" t="e">
        <f t="shared" si="153"/>
        <v>#DIV/0!</v>
      </c>
      <c r="BM1595" s="501" t="e">
        <f t="shared" si="154"/>
        <v>#DIV/0!</v>
      </c>
      <c r="BP1595" s="501" t="e">
        <f t="shared" si="155"/>
        <v>#DIV/0!</v>
      </c>
    </row>
    <row r="1596" spans="31:68" ht="15" customHeight="1" x14ac:dyDescent="0.25">
      <c r="AE1596" s="501" t="e">
        <f t="shared" si="150"/>
        <v>#DIV/0!</v>
      </c>
      <c r="AH1596" s="501" t="e">
        <f t="shared" si="151"/>
        <v>#DIV/0!</v>
      </c>
      <c r="AV1596" s="501" t="e">
        <f t="shared" si="152"/>
        <v>#DIV/0!</v>
      </c>
      <c r="AY1596" s="501" t="e">
        <f t="shared" si="153"/>
        <v>#DIV/0!</v>
      </c>
      <c r="BM1596" s="501" t="e">
        <f t="shared" si="154"/>
        <v>#DIV/0!</v>
      </c>
      <c r="BP1596" s="501" t="e">
        <f t="shared" si="155"/>
        <v>#DIV/0!</v>
      </c>
    </row>
    <row r="1597" spans="31:68" ht="15" customHeight="1" x14ac:dyDescent="0.25">
      <c r="AE1597" s="501" t="e">
        <f t="shared" si="150"/>
        <v>#DIV/0!</v>
      </c>
      <c r="AH1597" s="501" t="e">
        <f t="shared" si="151"/>
        <v>#DIV/0!</v>
      </c>
      <c r="AV1597" s="501" t="e">
        <f t="shared" si="152"/>
        <v>#DIV/0!</v>
      </c>
      <c r="AY1597" s="501" t="e">
        <f t="shared" si="153"/>
        <v>#DIV/0!</v>
      </c>
      <c r="BM1597" s="501" t="e">
        <f t="shared" si="154"/>
        <v>#DIV/0!</v>
      </c>
      <c r="BP1597" s="501" t="e">
        <f t="shared" si="155"/>
        <v>#DIV/0!</v>
      </c>
    </row>
    <row r="1598" spans="31:68" ht="15" customHeight="1" x14ac:dyDescent="0.25">
      <c r="AE1598" s="501" t="e">
        <f t="shared" si="150"/>
        <v>#DIV/0!</v>
      </c>
      <c r="AH1598" s="501" t="e">
        <f t="shared" si="151"/>
        <v>#DIV/0!</v>
      </c>
      <c r="AV1598" s="501" t="e">
        <f t="shared" si="152"/>
        <v>#DIV/0!</v>
      </c>
      <c r="AY1598" s="501" t="e">
        <f t="shared" si="153"/>
        <v>#DIV/0!</v>
      </c>
      <c r="BM1598" s="501" t="e">
        <f t="shared" si="154"/>
        <v>#DIV/0!</v>
      </c>
      <c r="BP1598" s="501" t="e">
        <f t="shared" si="155"/>
        <v>#DIV/0!</v>
      </c>
    </row>
    <row r="1599" spans="31:68" ht="15" customHeight="1" x14ac:dyDescent="0.25">
      <c r="AE1599" s="501" t="e">
        <f t="shared" si="150"/>
        <v>#DIV/0!</v>
      </c>
      <c r="AH1599" s="501" t="e">
        <f t="shared" si="151"/>
        <v>#DIV/0!</v>
      </c>
      <c r="AV1599" s="501" t="e">
        <f t="shared" si="152"/>
        <v>#DIV/0!</v>
      </c>
      <c r="AY1599" s="501" t="e">
        <f t="shared" si="153"/>
        <v>#DIV/0!</v>
      </c>
      <c r="BM1599" s="501" t="e">
        <f t="shared" si="154"/>
        <v>#DIV/0!</v>
      </c>
      <c r="BP1599" s="501" t="e">
        <f t="shared" si="155"/>
        <v>#DIV/0!</v>
      </c>
    </row>
    <row r="1600" spans="31:68" ht="15" customHeight="1" x14ac:dyDescent="0.25">
      <c r="AE1600" s="501" t="e">
        <f t="shared" si="150"/>
        <v>#DIV/0!</v>
      </c>
      <c r="AH1600" s="501" t="e">
        <f t="shared" si="151"/>
        <v>#DIV/0!</v>
      </c>
      <c r="AV1600" s="501" t="e">
        <f t="shared" si="152"/>
        <v>#DIV/0!</v>
      </c>
      <c r="AY1600" s="501" t="e">
        <f t="shared" si="153"/>
        <v>#DIV/0!</v>
      </c>
      <c r="BM1600" s="501" t="e">
        <f t="shared" si="154"/>
        <v>#DIV/0!</v>
      </c>
      <c r="BP1600" s="501" t="e">
        <f t="shared" si="155"/>
        <v>#DIV/0!</v>
      </c>
    </row>
    <row r="1601" spans="31:68" ht="15" customHeight="1" x14ac:dyDescent="0.25">
      <c r="AE1601" s="501" t="e">
        <f t="shared" si="150"/>
        <v>#DIV/0!</v>
      </c>
      <c r="AH1601" s="501" t="e">
        <f t="shared" si="151"/>
        <v>#DIV/0!</v>
      </c>
      <c r="AV1601" s="501" t="e">
        <f t="shared" si="152"/>
        <v>#DIV/0!</v>
      </c>
      <c r="AY1601" s="501" t="e">
        <f t="shared" si="153"/>
        <v>#DIV/0!</v>
      </c>
      <c r="BM1601" s="501" t="e">
        <f t="shared" si="154"/>
        <v>#DIV/0!</v>
      </c>
      <c r="BP1601" s="501" t="e">
        <f t="shared" si="155"/>
        <v>#DIV/0!</v>
      </c>
    </row>
    <row r="1602" spans="31:68" ht="15" customHeight="1" x14ac:dyDescent="0.25">
      <c r="AE1602" s="501" t="e">
        <f t="shared" si="150"/>
        <v>#DIV/0!</v>
      </c>
      <c r="AH1602" s="501" t="e">
        <f t="shared" si="151"/>
        <v>#DIV/0!</v>
      </c>
      <c r="AV1602" s="501" t="e">
        <f t="shared" si="152"/>
        <v>#DIV/0!</v>
      </c>
      <c r="AY1602" s="501" t="e">
        <f t="shared" si="153"/>
        <v>#DIV/0!</v>
      </c>
      <c r="BM1602" s="501" t="e">
        <f t="shared" si="154"/>
        <v>#DIV/0!</v>
      </c>
      <c r="BP1602" s="501" t="e">
        <f t="shared" si="155"/>
        <v>#DIV/0!</v>
      </c>
    </row>
    <row r="1603" spans="31:68" ht="15" customHeight="1" x14ac:dyDescent="0.25">
      <c r="AE1603" s="501" t="e">
        <f t="shared" si="150"/>
        <v>#DIV/0!</v>
      </c>
      <c r="AH1603" s="501" t="e">
        <f t="shared" si="151"/>
        <v>#DIV/0!</v>
      </c>
      <c r="AV1603" s="501" t="e">
        <f t="shared" si="152"/>
        <v>#DIV/0!</v>
      </c>
      <c r="AY1603" s="501" t="e">
        <f t="shared" si="153"/>
        <v>#DIV/0!</v>
      </c>
      <c r="BM1603" s="501" t="e">
        <f t="shared" si="154"/>
        <v>#DIV/0!</v>
      </c>
      <c r="BP1603" s="501" t="e">
        <f t="shared" si="155"/>
        <v>#DIV/0!</v>
      </c>
    </row>
    <row r="1604" spans="31:68" ht="15" customHeight="1" x14ac:dyDescent="0.25">
      <c r="AE1604" s="501" t="e">
        <f t="shared" si="150"/>
        <v>#DIV/0!</v>
      </c>
      <c r="AH1604" s="501" t="e">
        <f t="shared" si="151"/>
        <v>#DIV/0!</v>
      </c>
      <c r="AV1604" s="501" t="e">
        <f t="shared" si="152"/>
        <v>#DIV/0!</v>
      </c>
      <c r="AY1604" s="501" t="e">
        <f t="shared" si="153"/>
        <v>#DIV/0!</v>
      </c>
      <c r="BM1604" s="501" t="e">
        <f t="shared" si="154"/>
        <v>#DIV/0!</v>
      </c>
      <c r="BP1604" s="501" t="e">
        <f t="shared" si="155"/>
        <v>#DIV/0!</v>
      </c>
    </row>
    <row r="1605" spans="31:68" ht="15" customHeight="1" x14ac:dyDescent="0.25">
      <c r="AE1605" s="501" t="e">
        <f t="shared" si="150"/>
        <v>#DIV/0!</v>
      </c>
      <c r="AH1605" s="501" t="e">
        <f t="shared" si="151"/>
        <v>#DIV/0!</v>
      </c>
      <c r="AV1605" s="501" t="e">
        <f t="shared" si="152"/>
        <v>#DIV/0!</v>
      </c>
      <c r="AY1605" s="501" t="e">
        <f t="shared" si="153"/>
        <v>#DIV/0!</v>
      </c>
      <c r="BM1605" s="501" t="e">
        <f t="shared" si="154"/>
        <v>#DIV/0!</v>
      </c>
      <c r="BP1605" s="501" t="e">
        <f t="shared" si="155"/>
        <v>#DIV/0!</v>
      </c>
    </row>
    <row r="1606" spans="31:68" ht="15" customHeight="1" x14ac:dyDescent="0.25">
      <c r="AE1606" s="501" t="e">
        <f t="shared" si="150"/>
        <v>#DIV/0!</v>
      </c>
      <c r="AH1606" s="501" t="e">
        <f t="shared" si="151"/>
        <v>#DIV/0!</v>
      </c>
      <c r="AV1606" s="501" t="e">
        <f t="shared" si="152"/>
        <v>#DIV/0!</v>
      </c>
      <c r="AY1606" s="501" t="e">
        <f t="shared" si="153"/>
        <v>#DIV/0!</v>
      </c>
      <c r="BM1606" s="501" t="e">
        <f t="shared" si="154"/>
        <v>#DIV/0!</v>
      </c>
      <c r="BP1606" s="501" t="e">
        <f t="shared" si="155"/>
        <v>#DIV/0!</v>
      </c>
    </row>
    <row r="1607" spans="31:68" ht="15" customHeight="1" x14ac:dyDescent="0.25">
      <c r="AE1607" s="501" t="e">
        <f t="shared" si="150"/>
        <v>#DIV/0!</v>
      </c>
      <c r="AH1607" s="501" t="e">
        <f t="shared" si="151"/>
        <v>#DIV/0!</v>
      </c>
      <c r="AV1607" s="501" t="e">
        <f t="shared" si="152"/>
        <v>#DIV/0!</v>
      </c>
      <c r="AY1607" s="501" t="e">
        <f t="shared" si="153"/>
        <v>#DIV/0!</v>
      </c>
      <c r="BM1607" s="501" t="e">
        <f t="shared" si="154"/>
        <v>#DIV/0!</v>
      </c>
      <c r="BP1607" s="501" t="e">
        <f t="shared" si="155"/>
        <v>#DIV/0!</v>
      </c>
    </row>
    <row r="1608" spans="31:68" ht="15" customHeight="1" x14ac:dyDescent="0.25">
      <c r="AE1608" s="501" t="e">
        <f t="shared" si="150"/>
        <v>#DIV/0!</v>
      </c>
      <c r="AH1608" s="501" t="e">
        <f t="shared" si="151"/>
        <v>#DIV/0!</v>
      </c>
      <c r="AV1608" s="501" t="e">
        <f t="shared" si="152"/>
        <v>#DIV/0!</v>
      </c>
      <c r="AY1608" s="501" t="e">
        <f t="shared" si="153"/>
        <v>#DIV/0!</v>
      </c>
      <c r="BM1608" s="501" t="e">
        <f t="shared" si="154"/>
        <v>#DIV/0!</v>
      </c>
      <c r="BP1608" s="501" t="e">
        <f t="shared" si="155"/>
        <v>#DIV/0!</v>
      </c>
    </row>
    <row r="1609" spans="31:68" ht="15" customHeight="1" x14ac:dyDescent="0.25">
      <c r="AE1609" s="501" t="e">
        <f t="shared" si="150"/>
        <v>#DIV/0!</v>
      </c>
      <c r="AH1609" s="501" t="e">
        <f t="shared" si="151"/>
        <v>#DIV/0!</v>
      </c>
      <c r="AV1609" s="501" t="e">
        <f t="shared" si="152"/>
        <v>#DIV/0!</v>
      </c>
      <c r="AY1609" s="501" t="e">
        <f t="shared" si="153"/>
        <v>#DIV/0!</v>
      </c>
      <c r="BM1609" s="501" t="e">
        <f t="shared" si="154"/>
        <v>#DIV/0!</v>
      </c>
      <c r="BP1609" s="501" t="e">
        <f t="shared" si="155"/>
        <v>#DIV/0!</v>
      </c>
    </row>
    <row r="1610" spans="31:68" ht="15" customHeight="1" x14ac:dyDescent="0.25">
      <c r="AE1610" s="501" t="e">
        <f t="shared" si="150"/>
        <v>#DIV/0!</v>
      </c>
      <c r="AH1610" s="501" t="e">
        <f t="shared" si="151"/>
        <v>#DIV/0!</v>
      </c>
      <c r="AV1610" s="501" t="e">
        <f t="shared" si="152"/>
        <v>#DIV/0!</v>
      </c>
      <c r="AY1610" s="501" t="e">
        <f t="shared" si="153"/>
        <v>#DIV/0!</v>
      </c>
      <c r="BM1610" s="501" t="e">
        <f t="shared" si="154"/>
        <v>#DIV/0!</v>
      </c>
      <c r="BP1610" s="501" t="e">
        <f t="shared" si="155"/>
        <v>#DIV/0!</v>
      </c>
    </row>
    <row r="1611" spans="31:68" ht="15" customHeight="1" x14ac:dyDescent="0.25">
      <c r="AE1611" s="501" t="e">
        <f t="shared" si="150"/>
        <v>#DIV/0!</v>
      </c>
      <c r="AH1611" s="501" t="e">
        <f t="shared" si="151"/>
        <v>#DIV/0!</v>
      </c>
      <c r="AV1611" s="501" t="e">
        <f t="shared" si="152"/>
        <v>#DIV/0!</v>
      </c>
      <c r="AY1611" s="501" t="e">
        <f t="shared" si="153"/>
        <v>#DIV/0!</v>
      </c>
      <c r="BM1611" s="501" t="e">
        <f t="shared" si="154"/>
        <v>#DIV/0!</v>
      </c>
      <c r="BP1611" s="501" t="e">
        <f t="shared" si="155"/>
        <v>#DIV/0!</v>
      </c>
    </row>
    <row r="1612" spans="31:68" ht="15" customHeight="1" x14ac:dyDescent="0.25">
      <c r="AE1612" s="501" t="e">
        <f t="shared" si="150"/>
        <v>#DIV/0!</v>
      </c>
      <c r="AH1612" s="501" t="e">
        <f t="shared" si="151"/>
        <v>#DIV/0!</v>
      </c>
      <c r="AV1612" s="501" t="e">
        <f t="shared" si="152"/>
        <v>#DIV/0!</v>
      </c>
      <c r="AY1612" s="501" t="e">
        <f t="shared" si="153"/>
        <v>#DIV/0!</v>
      </c>
      <c r="BM1612" s="501" t="e">
        <f t="shared" si="154"/>
        <v>#DIV/0!</v>
      </c>
      <c r="BP1612" s="501" t="e">
        <f t="shared" si="155"/>
        <v>#DIV/0!</v>
      </c>
    </row>
    <row r="1613" spans="31:68" ht="15" customHeight="1" x14ac:dyDescent="0.25">
      <c r="AE1613" s="501" t="e">
        <f t="shared" si="150"/>
        <v>#DIV/0!</v>
      </c>
      <c r="AH1613" s="501" t="e">
        <f t="shared" si="151"/>
        <v>#DIV/0!</v>
      </c>
      <c r="AV1613" s="501" t="e">
        <f t="shared" si="152"/>
        <v>#DIV/0!</v>
      </c>
      <c r="AY1613" s="501" t="e">
        <f t="shared" si="153"/>
        <v>#DIV/0!</v>
      </c>
      <c r="BM1613" s="501" t="e">
        <f t="shared" si="154"/>
        <v>#DIV/0!</v>
      </c>
      <c r="BP1613" s="501" t="e">
        <f t="shared" si="155"/>
        <v>#DIV/0!</v>
      </c>
    </row>
    <row r="1614" spans="31:68" ht="15" customHeight="1" x14ac:dyDescent="0.25">
      <c r="AE1614" s="501" t="e">
        <f t="shared" si="150"/>
        <v>#DIV/0!</v>
      </c>
      <c r="AH1614" s="501" t="e">
        <f t="shared" si="151"/>
        <v>#DIV/0!</v>
      </c>
      <c r="AV1614" s="501" t="e">
        <f t="shared" si="152"/>
        <v>#DIV/0!</v>
      </c>
      <c r="AY1614" s="501" t="e">
        <f t="shared" si="153"/>
        <v>#DIV/0!</v>
      </c>
      <c r="BM1614" s="501" t="e">
        <f t="shared" si="154"/>
        <v>#DIV/0!</v>
      </c>
      <c r="BP1614" s="501" t="e">
        <f t="shared" si="155"/>
        <v>#DIV/0!</v>
      </c>
    </row>
    <row r="1615" spans="31:68" ht="15" customHeight="1" x14ac:dyDescent="0.25">
      <c r="AE1615" s="501" t="e">
        <f t="shared" ref="AE1615:AE1678" si="156">IF(AE$10*AC1615+AE$11&lt;(ROUNDUP(AD$10/100,0)*100+999),MAX(0,AE$10*AC1615+AE$11),NA())</f>
        <v>#DIV/0!</v>
      </c>
      <c r="AH1615" s="501" t="e">
        <f t="shared" ref="AH1615:AH1678" si="157">IF(AH$10*AF1615+AH$11&lt;(ROUNDUP(AG$10/100,0)*100+999),MAX(0,AH$10*AF1615+AH$11),NA())</f>
        <v>#DIV/0!</v>
      </c>
      <c r="AV1615" s="501" t="e">
        <f t="shared" ref="AV1615:AV1678" si="158">IF(AV$10*AT1615+AV$11&lt;(ROUNDUP(AU$10/100,0)*100+999),MAX(0,AV$10*AT1615+AV$11),NA())</f>
        <v>#DIV/0!</v>
      </c>
      <c r="AY1615" s="501" t="e">
        <f t="shared" ref="AY1615:AY1678" si="159">IF(AY$10*AW1615+AY$11&lt;(ROUNDUP(AX$10/100,0)*100+999),MAX(0,AY$10*AW1615+AY$11),NA())</f>
        <v>#DIV/0!</v>
      </c>
      <c r="BM1615" s="501" t="e">
        <f t="shared" ref="BM1615:BM1678" si="160">IF(BM$10*BK1615+BM$11&lt;(ROUNDUP(BL$10/100,0)*100+999),MAX(0,BM$10*BK1615+BM$11),NA())</f>
        <v>#DIV/0!</v>
      </c>
      <c r="BP1615" s="501" t="e">
        <f t="shared" ref="BP1615:BP1678" si="161">IF(BP$10*BN1615+BP$11&lt;(ROUNDUP(BO$10/100,0)*100+999),MAX(0,BP$10*BN1615+BP$11),NA())</f>
        <v>#DIV/0!</v>
      </c>
    </row>
    <row r="1616" spans="31:68" ht="15" customHeight="1" x14ac:dyDescent="0.25">
      <c r="AE1616" s="501" t="e">
        <f t="shared" si="156"/>
        <v>#DIV/0!</v>
      </c>
      <c r="AH1616" s="501" t="e">
        <f t="shared" si="157"/>
        <v>#DIV/0!</v>
      </c>
      <c r="AV1616" s="501" t="e">
        <f t="shared" si="158"/>
        <v>#DIV/0!</v>
      </c>
      <c r="AY1616" s="501" t="e">
        <f t="shared" si="159"/>
        <v>#DIV/0!</v>
      </c>
      <c r="BM1616" s="501" t="e">
        <f t="shared" si="160"/>
        <v>#DIV/0!</v>
      </c>
      <c r="BP1616" s="501" t="e">
        <f t="shared" si="161"/>
        <v>#DIV/0!</v>
      </c>
    </row>
    <row r="1617" spans="31:68" ht="15" customHeight="1" x14ac:dyDescent="0.25">
      <c r="AE1617" s="501" t="e">
        <f t="shared" si="156"/>
        <v>#DIV/0!</v>
      </c>
      <c r="AH1617" s="501" t="e">
        <f t="shared" si="157"/>
        <v>#DIV/0!</v>
      </c>
      <c r="AV1617" s="501" t="e">
        <f t="shared" si="158"/>
        <v>#DIV/0!</v>
      </c>
      <c r="AY1617" s="501" t="e">
        <f t="shared" si="159"/>
        <v>#DIV/0!</v>
      </c>
      <c r="BM1617" s="501" t="e">
        <f t="shared" si="160"/>
        <v>#DIV/0!</v>
      </c>
      <c r="BP1617" s="501" t="e">
        <f t="shared" si="161"/>
        <v>#DIV/0!</v>
      </c>
    </row>
    <row r="1618" spans="31:68" ht="15" customHeight="1" x14ac:dyDescent="0.25">
      <c r="AE1618" s="501" t="e">
        <f t="shared" si="156"/>
        <v>#DIV/0!</v>
      </c>
      <c r="AH1618" s="501" t="e">
        <f t="shared" si="157"/>
        <v>#DIV/0!</v>
      </c>
      <c r="AV1618" s="501" t="e">
        <f t="shared" si="158"/>
        <v>#DIV/0!</v>
      </c>
      <c r="AY1618" s="501" t="e">
        <f t="shared" si="159"/>
        <v>#DIV/0!</v>
      </c>
      <c r="BM1618" s="501" t="e">
        <f t="shared" si="160"/>
        <v>#DIV/0!</v>
      </c>
      <c r="BP1618" s="501" t="e">
        <f t="shared" si="161"/>
        <v>#DIV/0!</v>
      </c>
    </row>
    <row r="1619" spans="31:68" ht="15" customHeight="1" x14ac:dyDescent="0.25">
      <c r="AE1619" s="501" t="e">
        <f t="shared" si="156"/>
        <v>#DIV/0!</v>
      </c>
      <c r="AH1619" s="501" t="e">
        <f t="shared" si="157"/>
        <v>#DIV/0!</v>
      </c>
      <c r="AV1619" s="501" t="e">
        <f t="shared" si="158"/>
        <v>#DIV/0!</v>
      </c>
      <c r="AY1619" s="501" t="e">
        <f t="shared" si="159"/>
        <v>#DIV/0!</v>
      </c>
      <c r="BM1619" s="501" t="e">
        <f t="shared" si="160"/>
        <v>#DIV/0!</v>
      </c>
      <c r="BP1619" s="501" t="e">
        <f t="shared" si="161"/>
        <v>#DIV/0!</v>
      </c>
    </row>
    <row r="1620" spans="31:68" ht="15" customHeight="1" x14ac:dyDescent="0.25">
      <c r="AE1620" s="501" t="e">
        <f t="shared" si="156"/>
        <v>#DIV/0!</v>
      </c>
      <c r="AH1620" s="501" t="e">
        <f t="shared" si="157"/>
        <v>#DIV/0!</v>
      </c>
      <c r="AV1620" s="501" t="e">
        <f t="shared" si="158"/>
        <v>#DIV/0!</v>
      </c>
      <c r="AY1620" s="501" t="e">
        <f t="shared" si="159"/>
        <v>#DIV/0!</v>
      </c>
      <c r="BM1620" s="501" t="e">
        <f t="shared" si="160"/>
        <v>#DIV/0!</v>
      </c>
      <c r="BP1620" s="501" t="e">
        <f t="shared" si="161"/>
        <v>#DIV/0!</v>
      </c>
    </row>
    <row r="1621" spans="31:68" ht="15" customHeight="1" x14ac:dyDescent="0.25">
      <c r="AE1621" s="501" t="e">
        <f t="shared" si="156"/>
        <v>#DIV/0!</v>
      </c>
      <c r="AH1621" s="501" t="e">
        <f t="shared" si="157"/>
        <v>#DIV/0!</v>
      </c>
      <c r="AV1621" s="501" t="e">
        <f t="shared" si="158"/>
        <v>#DIV/0!</v>
      </c>
      <c r="AY1621" s="501" t="e">
        <f t="shared" si="159"/>
        <v>#DIV/0!</v>
      </c>
      <c r="BM1621" s="501" t="e">
        <f t="shared" si="160"/>
        <v>#DIV/0!</v>
      </c>
      <c r="BP1621" s="501" t="e">
        <f t="shared" si="161"/>
        <v>#DIV/0!</v>
      </c>
    </row>
    <row r="1622" spans="31:68" ht="15" customHeight="1" x14ac:dyDescent="0.25">
      <c r="AE1622" s="501" t="e">
        <f t="shared" si="156"/>
        <v>#DIV/0!</v>
      </c>
      <c r="AH1622" s="501" t="e">
        <f t="shared" si="157"/>
        <v>#DIV/0!</v>
      </c>
      <c r="AV1622" s="501" t="e">
        <f t="shared" si="158"/>
        <v>#DIV/0!</v>
      </c>
      <c r="AY1622" s="501" t="e">
        <f t="shared" si="159"/>
        <v>#DIV/0!</v>
      </c>
      <c r="BM1622" s="501" t="e">
        <f t="shared" si="160"/>
        <v>#DIV/0!</v>
      </c>
      <c r="BP1622" s="501" t="e">
        <f t="shared" si="161"/>
        <v>#DIV/0!</v>
      </c>
    </row>
    <row r="1623" spans="31:68" ht="15" customHeight="1" x14ac:dyDescent="0.25">
      <c r="AE1623" s="501" t="e">
        <f t="shared" si="156"/>
        <v>#DIV/0!</v>
      </c>
      <c r="AH1623" s="501" t="e">
        <f t="shared" si="157"/>
        <v>#DIV/0!</v>
      </c>
      <c r="AV1623" s="501" t="e">
        <f t="shared" si="158"/>
        <v>#DIV/0!</v>
      </c>
      <c r="AY1623" s="501" t="e">
        <f t="shared" si="159"/>
        <v>#DIV/0!</v>
      </c>
      <c r="BM1623" s="501" t="e">
        <f t="shared" si="160"/>
        <v>#DIV/0!</v>
      </c>
      <c r="BP1623" s="501" t="e">
        <f t="shared" si="161"/>
        <v>#DIV/0!</v>
      </c>
    </row>
    <row r="1624" spans="31:68" ht="15" customHeight="1" x14ac:dyDescent="0.25">
      <c r="AE1624" s="501" t="e">
        <f t="shared" si="156"/>
        <v>#DIV/0!</v>
      </c>
      <c r="AH1624" s="501" t="e">
        <f t="shared" si="157"/>
        <v>#DIV/0!</v>
      </c>
      <c r="AV1624" s="501" t="e">
        <f t="shared" si="158"/>
        <v>#DIV/0!</v>
      </c>
      <c r="AY1624" s="501" t="e">
        <f t="shared" si="159"/>
        <v>#DIV/0!</v>
      </c>
      <c r="BM1624" s="501" t="e">
        <f t="shared" si="160"/>
        <v>#DIV/0!</v>
      </c>
      <c r="BP1624" s="501" t="e">
        <f t="shared" si="161"/>
        <v>#DIV/0!</v>
      </c>
    </row>
    <row r="1625" spans="31:68" ht="15" customHeight="1" x14ac:dyDescent="0.25">
      <c r="AE1625" s="501" t="e">
        <f t="shared" si="156"/>
        <v>#DIV/0!</v>
      </c>
      <c r="AH1625" s="501" t="e">
        <f t="shared" si="157"/>
        <v>#DIV/0!</v>
      </c>
      <c r="AV1625" s="501" t="e">
        <f t="shared" si="158"/>
        <v>#DIV/0!</v>
      </c>
      <c r="AY1625" s="501" t="e">
        <f t="shared" si="159"/>
        <v>#DIV/0!</v>
      </c>
      <c r="BM1625" s="501" t="e">
        <f t="shared" si="160"/>
        <v>#DIV/0!</v>
      </c>
      <c r="BP1625" s="501" t="e">
        <f t="shared" si="161"/>
        <v>#DIV/0!</v>
      </c>
    </row>
    <row r="1626" spans="31:68" ht="15" customHeight="1" x14ac:dyDescent="0.25">
      <c r="AE1626" s="501" t="e">
        <f t="shared" si="156"/>
        <v>#DIV/0!</v>
      </c>
      <c r="AH1626" s="501" t="e">
        <f t="shared" si="157"/>
        <v>#DIV/0!</v>
      </c>
      <c r="AV1626" s="501" t="e">
        <f t="shared" si="158"/>
        <v>#DIV/0!</v>
      </c>
      <c r="AY1626" s="501" t="e">
        <f t="shared" si="159"/>
        <v>#DIV/0!</v>
      </c>
      <c r="BM1626" s="501" t="e">
        <f t="shared" si="160"/>
        <v>#DIV/0!</v>
      </c>
      <c r="BP1626" s="501" t="e">
        <f t="shared" si="161"/>
        <v>#DIV/0!</v>
      </c>
    </row>
    <row r="1627" spans="31:68" ht="15" customHeight="1" x14ac:dyDescent="0.25">
      <c r="AE1627" s="501" t="e">
        <f t="shared" si="156"/>
        <v>#DIV/0!</v>
      </c>
      <c r="AH1627" s="501" t="e">
        <f t="shared" si="157"/>
        <v>#DIV/0!</v>
      </c>
      <c r="AV1627" s="501" t="e">
        <f t="shared" si="158"/>
        <v>#DIV/0!</v>
      </c>
      <c r="AY1627" s="501" t="e">
        <f t="shared" si="159"/>
        <v>#DIV/0!</v>
      </c>
      <c r="BM1627" s="501" t="e">
        <f t="shared" si="160"/>
        <v>#DIV/0!</v>
      </c>
      <c r="BP1627" s="501" t="e">
        <f t="shared" si="161"/>
        <v>#DIV/0!</v>
      </c>
    </row>
    <row r="1628" spans="31:68" ht="15" customHeight="1" x14ac:dyDescent="0.25">
      <c r="AE1628" s="501" t="e">
        <f t="shared" si="156"/>
        <v>#DIV/0!</v>
      </c>
      <c r="AH1628" s="501" t="e">
        <f t="shared" si="157"/>
        <v>#DIV/0!</v>
      </c>
      <c r="AV1628" s="501" t="e">
        <f t="shared" si="158"/>
        <v>#DIV/0!</v>
      </c>
      <c r="AY1628" s="501" t="e">
        <f t="shared" si="159"/>
        <v>#DIV/0!</v>
      </c>
      <c r="BM1628" s="501" t="e">
        <f t="shared" si="160"/>
        <v>#DIV/0!</v>
      </c>
      <c r="BP1628" s="501" t="e">
        <f t="shared" si="161"/>
        <v>#DIV/0!</v>
      </c>
    </row>
    <row r="1629" spans="31:68" ht="15" customHeight="1" x14ac:dyDescent="0.25">
      <c r="AE1629" s="501" t="e">
        <f t="shared" si="156"/>
        <v>#DIV/0!</v>
      </c>
      <c r="AH1629" s="501" t="e">
        <f t="shared" si="157"/>
        <v>#DIV/0!</v>
      </c>
      <c r="AV1629" s="501" t="e">
        <f t="shared" si="158"/>
        <v>#DIV/0!</v>
      </c>
      <c r="AY1629" s="501" t="e">
        <f t="shared" si="159"/>
        <v>#DIV/0!</v>
      </c>
      <c r="BM1629" s="501" t="e">
        <f t="shared" si="160"/>
        <v>#DIV/0!</v>
      </c>
      <c r="BP1629" s="501" t="e">
        <f t="shared" si="161"/>
        <v>#DIV/0!</v>
      </c>
    </row>
    <row r="1630" spans="31:68" ht="15" customHeight="1" x14ac:dyDescent="0.25">
      <c r="AE1630" s="501" t="e">
        <f t="shared" si="156"/>
        <v>#DIV/0!</v>
      </c>
      <c r="AH1630" s="501" t="e">
        <f t="shared" si="157"/>
        <v>#DIV/0!</v>
      </c>
      <c r="AV1630" s="501" t="e">
        <f t="shared" si="158"/>
        <v>#DIV/0!</v>
      </c>
      <c r="AY1630" s="501" t="e">
        <f t="shared" si="159"/>
        <v>#DIV/0!</v>
      </c>
      <c r="BM1630" s="501" t="e">
        <f t="shared" si="160"/>
        <v>#DIV/0!</v>
      </c>
      <c r="BP1630" s="501" t="e">
        <f t="shared" si="161"/>
        <v>#DIV/0!</v>
      </c>
    </row>
    <row r="1631" spans="31:68" ht="15" customHeight="1" x14ac:dyDescent="0.25">
      <c r="AE1631" s="501" t="e">
        <f t="shared" si="156"/>
        <v>#DIV/0!</v>
      </c>
      <c r="AH1631" s="501" t="e">
        <f t="shared" si="157"/>
        <v>#DIV/0!</v>
      </c>
      <c r="AV1631" s="501" t="e">
        <f t="shared" si="158"/>
        <v>#DIV/0!</v>
      </c>
      <c r="AY1631" s="501" t="e">
        <f t="shared" si="159"/>
        <v>#DIV/0!</v>
      </c>
      <c r="BM1631" s="501" t="e">
        <f t="shared" si="160"/>
        <v>#DIV/0!</v>
      </c>
      <c r="BP1631" s="501" t="e">
        <f t="shared" si="161"/>
        <v>#DIV/0!</v>
      </c>
    </row>
    <row r="1632" spans="31:68" ht="15" customHeight="1" x14ac:dyDescent="0.25">
      <c r="AE1632" s="501" t="e">
        <f t="shared" si="156"/>
        <v>#DIV/0!</v>
      </c>
      <c r="AH1632" s="501" t="e">
        <f t="shared" si="157"/>
        <v>#DIV/0!</v>
      </c>
      <c r="AV1632" s="501" t="e">
        <f t="shared" si="158"/>
        <v>#DIV/0!</v>
      </c>
      <c r="AY1632" s="501" t="e">
        <f t="shared" si="159"/>
        <v>#DIV/0!</v>
      </c>
      <c r="BM1632" s="501" t="e">
        <f t="shared" si="160"/>
        <v>#DIV/0!</v>
      </c>
      <c r="BP1632" s="501" t="e">
        <f t="shared" si="161"/>
        <v>#DIV/0!</v>
      </c>
    </row>
    <row r="1633" spans="31:68" ht="15" customHeight="1" x14ac:dyDescent="0.25">
      <c r="AE1633" s="501" t="e">
        <f t="shared" si="156"/>
        <v>#DIV/0!</v>
      </c>
      <c r="AH1633" s="501" t="e">
        <f t="shared" si="157"/>
        <v>#DIV/0!</v>
      </c>
      <c r="AV1633" s="501" t="e">
        <f t="shared" si="158"/>
        <v>#DIV/0!</v>
      </c>
      <c r="AY1633" s="501" t="e">
        <f t="shared" si="159"/>
        <v>#DIV/0!</v>
      </c>
      <c r="BM1633" s="501" t="e">
        <f t="shared" si="160"/>
        <v>#DIV/0!</v>
      </c>
      <c r="BP1633" s="501" t="e">
        <f t="shared" si="161"/>
        <v>#DIV/0!</v>
      </c>
    </row>
    <row r="1634" spans="31:68" ht="15" customHeight="1" x14ac:dyDescent="0.25">
      <c r="AE1634" s="501" t="e">
        <f t="shared" si="156"/>
        <v>#DIV/0!</v>
      </c>
      <c r="AH1634" s="501" t="e">
        <f t="shared" si="157"/>
        <v>#DIV/0!</v>
      </c>
      <c r="AV1634" s="501" t="e">
        <f t="shared" si="158"/>
        <v>#DIV/0!</v>
      </c>
      <c r="AY1634" s="501" t="e">
        <f t="shared" si="159"/>
        <v>#DIV/0!</v>
      </c>
      <c r="BM1634" s="501" t="e">
        <f t="shared" si="160"/>
        <v>#DIV/0!</v>
      </c>
      <c r="BP1634" s="501" t="e">
        <f t="shared" si="161"/>
        <v>#DIV/0!</v>
      </c>
    </row>
    <row r="1635" spans="31:68" ht="15" customHeight="1" x14ac:dyDescent="0.25">
      <c r="AE1635" s="501" t="e">
        <f t="shared" si="156"/>
        <v>#DIV/0!</v>
      </c>
      <c r="AH1635" s="501" t="e">
        <f t="shared" si="157"/>
        <v>#DIV/0!</v>
      </c>
      <c r="AV1635" s="501" t="e">
        <f t="shared" si="158"/>
        <v>#DIV/0!</v>
      </c>
      <c r="AY1635" s="501" t="e">
        <f t="shared" si="159"/>
        <v>#DIV/0!</v>
      </c>
      <c r="BM1635" s="501" t="e">
        <f t="shared" si="160"/>
        <v>#DIV/0!</v>
      </c>
      <c r="BP1635" s="501" t="e">
        <f t="shared" si="161"/>
        <v>#DIV/0!</v>
      </c>
    </row>
    <row r="1636" spans="31:68" ht="15" customHeight="1" x14ac:dyDescent="0.25">
      <c r="AE1636" s="501" t="e">
        <f t="shared" si="156"/>
        <v>#DIV/0!</v>
      </c>
      <c r="AH1636" s="501" t="e">
        <f t="shared" si="157"/>
        <v>#DIV/0!</v>
      </c>
      <c r="AV1636" s="501" t="e">
        <f t="shared" si="158"/>
        <v>#DIV/0!</v>
      </c>
      <c r="AY1636" s="501" t="e">
        <f t="shared" si="159"/>
        <v>#DIV/0!</v>
      </c>
      <c r="BM1636" s="501" t="e">
        <f t="shared" si="160"/>
        <v>#DIV/0!</v>
      </c>
      <c r="BP1636" s="501" t="e">
        <f t="shared" si="161"/>
        <v>#DIV/0!</v>
      </c>
    </row>
    <row r="1637" spans="31:68" ht="15" customHeight="1" x14ac:dyDescent="0.25">
      <c r="AE1637" s="501" t="e">
        <f t="shared" si="156"/>
        <v>#DIV/0!</v>
      </c>
      <c r="AH1637" s="501" t="e">
        <f t="shared" si="157"/>
        <v>#DIV/0!</v>
      </c>
      <c r="AV1637" s="501" t="e">
        <f t="shared" si="158"/>
        <v>#DIV/0!</v>
      </c>
      <c r="AY1637" s="501" t="e">
        <f t="shared" si="159"/>
        <v>#DIV/0!</v>
      </c>
      <c r="BM1637" s="501" t="e">
        <f t="shared" si="160"/>
        <v>#DIV/0!</v>
      </c>
      <c r="BP1637" s="501" t="e">
        <f t="shared" si="161"/>
        <v>#DIV/0!</v>
      </c>
    </row>
    <row r="1638" spans="31:68" ht="15" customHeight="1" x14ac:dyDescent="0.25">
      <c r="AE1638" s="501" t="e">
        <f t="shared" si="156"/>
        <v>#DIV/0!</v>
      </c>
      <c r="AH1638" s="501" t="e">
        <f t="shared" si="157"/>
        <v>#DIV/0!</v>
      </c>
      <c r="AV1638" s="501" t="e">
        <f t="shared" si="158"/>
        <v>#DIV/0!</v>
      </c>
      <c r="AY1638" s="501" t="e">
        <f t="shared" si="159"/>
        <v>#DIV/0!</v>
      </c>
      <c r="BM1638" s="501" t="e">
        <f t="shared" si="160"/>
        <v>#DIV/0!</v>
      </c>
      <c r="BP1638" s="501" t="e">
        <f t="shared" si="161"/>
        <v>#DIV/0!</v>
      </c>
    </row>
    <row r="1639" spans="31:68" ht="15" customHeight="1" x14ac:dyDescent="0.25">
      <c r="AE1639" s="501" t="e">
        <f t="shared" si="156"/>
        <v>#DIV/0!</v>
      </c>
      <c r="AH1639" s="501" t="e">
        <f t="shared" si="157"/>
        <v>#DIV/0!</v>
      </c>
      <c r="AV1639" s="501" t="e">
        <f t="shared" si="158"/>
        <v>#DIV/0!</v>
      </c>
      <c r="AY1639" s="501" t="e">
        <f t="shared" si="159"/>
        <v>#DIV/0!</v>
      </c>
      <c r="BM1639" s="501" t="e">
        <f t="shared" si="160"/>
        <v>#DIV/0!</v>
      </c>
      <c r="BP1639" s="501" t="e">
        <f t="shared" si="161"/>
        <v>#DIV/0!</v>
      </c>
    </row>
    <row r="1640" spans="31:68" ht="15" customHeight="1" x14ac:dyDescent="0.25">
      <c r="AE1640" s="501" t="e">
        <f t="shared" si="156"/>
        <v>#DIV/0!</v>
      </c>
      <c r="AH1640" s="501" t="e">
        <f t="shared" si="157"/>
        <v>#DIV/0!</v>
      </c>
      <c r="AV1640" s="501" t="e">
        <f t="shared" si="158"/>
        <v>#DIV/0!</v>
      </c>
      <c r="AY1640" s="501" t="e">
        <f t="shared" si="159"/>
        <v>#DIV/0!</v>
      </c>
      <c r="BM1640" s="501" t="e">
        <f t="shared" si="160"/>
        <v>#DIV/0!</v>
      </c>
      <c r="BP1640" s="501" t="e">
        <f t="shared" si="161"/>
        <v>#DIV/0!</v>
      </c>
    </row>
    <row r="1641" spans="31:68" ht="15" customHeight="1" x14ac:dyDescent="0.25">
      <c r="AE1641" s="501" t="e">
        <f t="shared" si="156"/>
        <v>#DIV/0!</v>
      </c>
      <c r="AH1641" s="501" t="e">
        <f t="shared" si="157"/>
        <v>#DIV/0!</v>
      </c>
      <c r="AV1641" s="501" t="e">
        <f t="shared" si="158"/>
        <v>#DIV/0!</v>
      </c>
      <c r="AY1641" s="501" t="e">
        <f t="shared" si="159"/>
        <v>#DIV/0!</v>
      </c>
      <c r="BM1641" s="501" t="e">
        <f t="shared" si="160"/>
        <v>#DIV/0!</v>
      </c>
      <c r="BP1641" s="501" t="e">
        <f t="shared" si="161"/>
        <v>#DIV/0!</v>
      </c>
    </row>
    <row r="1642" spans="31:68" ht="15" customHeight="1" x14ac:dyDescent="0.25">
      <c r="AE1642" s="501" t="e">
        <f t="shared" si="156"/>
        <v>#DIV/0!</v>
      </c>
      <c r="AH1642" s="501" t="e">
        <f t="shared" si="157"/>
        <v>#DIV/0!</v>
      </c>
      <c r="AV1642" s="501" t="e">
        <f t="shared" si="158"/>
        <v>#DIV/0!</v>
      </c>
      <c r="AY1642" s="501" t="e">
        <f t="shared" si="159"/>
        <v>#DIV/0!</v>
      </c>
      <c r="BM1642" s="501" t="e">
        <f t="shared" si="160"/>
        <v>#DIV/0!</v>
      </c>
      <c r="BP1642" s="501" t="e">
        <f t="shared" si="161"/>
        <v>#DIV/0!</v>
      </c>
    </row>
    <row r="1643" spans="31:68" ht="15" customHeight="1" x14ac:dyDescent="0.25">
      <c r="AE1643" s="501" t="e">
        <f t="shared" si="156"/>
        <v>#DIV/0!</v>
      </c>
      <c r="AH1643" s="501" t="e">
        <f t="shared" si="157"/>
        <v>#DIV/0!</v>
      </c>
      <c r="AV1643" s="501" t="e">
        <f t="shared" si="158"/>
        <v>#DIV/0!</v>
      </c>
      <c r="AY1643" s="501" t="e">
        <f t="shared" si="159"/>
        <v>#DIV/0!</v>
      </c>
      <c r="BM1643" s="501" t="e">
        <f t="shared" si="160"/>
        <v>#DIV/0!</v>
      </c>
      <c r="BP1643" s="501" t="e">
        <f t="shared" si="161"/>
        <v>#DIV/0!</v>
      </c>
    </row>
    <row r="1644" spans="31:68" ht="15" customHeight="1" x14ac:dyDescent="0.25">
      <c r="AE1644" s="501" t="e">
        <f t="shared" si="156"/>
        <v>#DIV/0!</v>
      </c>
      <c r="AH1644" s="501" t="e">
        <f t="shared" si="157"/>
        <v>#DIV/0!</v>
      </c>
      <c r="AV1644" s="501" t="e">
        <f t="shared" si="158"/>
        <v>#DIV/0!</v>
      </c>
      <c r="AY1644" s="501" t="e">
        <f t="shared" si="159"/>
        <v>#DIV/0!</v>
      </c>
      <c r="BM1644" s="501" t="e">
        <f t="shared" si="160"/>
        <v>#DIV/0!</v>
      </c>
      <c r="BP1644" s="501" t="e">
        <f t="shared" si="161"/>
        <v>#DIV/0!</v>
      </c>
    </row>
    <row r="1645" spans="31:68" ht="15" customHeight="1" x14ac:dyDescent="0.25">
      <c r="AE1645" s="501" t="e">
        <f t="shared" si="156"/>
        <v>#DIV/0!</v>
      </c>
      <c r="AH1645" s="501" t="e">
        <f t="shared" si="157"/>
        <v>#DIV/0!</v>
      </c>
      <c r="AV1645" s="501" t="e">
        <f t="shared" si="158"/>
        <v>#DIV/0!</v>
      </c>
      <c r="AY1645" s="501" t="e">
        <f t="shared" si="159"/>
        <v>#DIV/0!</v>
      </c>
      <c r="BM1645" s="501" t="e">
        <f t="shared" si="160"/>
        <v>#DIV/0!</v>
      </c>
      <c r="BP1645" s="501" t="e">
        <f t="shared" si="161"/>
        <v>#DIV/0!</v>
      </c>
    </row>
    <row r="1646" spans="31:68" ht="15" customHeight="1" x14ac:dyDescent="0.25">
      <c r="AE1646" s="501" t="e">
        <f t="shared" si="156"/>
        <v>#DIV/0!</v>
      </c>
      <c r="AH1646" s="501" t="e">
        <f t="shared" si="157"/>
        <v>#DIV/0!</v>
      </c>
      <c r="AV1646" s="501" t="e">
        <f t="shared" si="158"/>
        <v>#DIV/0!</v>
      </c>
      <c r="AY1646" s="501" t="e">
        <f t="shared" si="159"/>
        <v>#DIV/0!</v>
      </c>
      <c r="BM1646" s="501" t="e">
        <f t="shared" si="160"/>
        <v>#DIV/0!</v>
      </c>
      <c r="BP1646" s="501" t="e">
        <f t="shared" si="161"/>
        <v>#DIV/0!</v>
      </c>
    </row>
    <row r="1647" spans="31:68" ht="15" customHeight="1" x14ac:dyDescent="0.25">
      <c r="AE1647" s="501" t="e">
        <f t="shared" si="156"/>
        <v>#DIV/0!</v>
      </c>
      <c r="AH1647" s="501" t="e">
        <f t="shared" si="157"/>
        <v>#DIV/0!</v>
      </c>
      <c r="AV1647" s="501" t="e">
        <f t="shared" si="158"/>
        <v>#DIV/0!</v>
      </c>
      <c r="AY1647" s="501" t="e">
        <f t="shared" si="159"/>
        <v>#DIV/0!</v>
      </c>
      <c r="BM1647" s="501" t="e">
        <f t="shared" si="160"/>
        <v>#DIV/0!</v>
      </c>
      <c r="BP1647" s="501" t="e">
        <f t="shared" si="161"/>
        <v>#DIV/0!</v>
      </c>
    </row>
    <row r="1648" spans="31:68" ht="15" customHeight="1" x14ac:dyDescent="0.25">
      <c r="AE1648" s="501" t="e">
        <f t="shared" si="156"/>
        <v>#DIV/0!</v>
      </c>
      <c r="AH1648" s="501" t="e">
        <f t="shared" si="157"/>
        <v>#DIV/0!</v>
      </c>
      <c r="AV1648" s="501" t="e">
        <f t="shared" si="158"/>
        <v>#DIV/0!</v>
      </c>
      <c r="AY1648" s="501" t="e">
        <f t="shared" si="159"/>
        <v>#DIV/0!</v>
      </c>
      <c r="BM1648" s="501" t="e">
        <f t="shared" si="160"/>
        <v>#DIV/0!</v>
      </c>
      <c r="BP1648" s="501" t="e">
        <f t="shared" si="161"/>
        <v>#DIV/0!</v>
      </c>
    </row>
    <row r="1649" spans="31:68" ht="15" customHeight="1" x14ac:dyDescent="0.25">
      <c r="AE1649" s="501" t="e">
        <f t="shared" si="156"/>
        <v>#DIV/0!</v>
      </c>
      <c r="AH1649" s="501" t="e">
        <f t="shared" si="157"/>
        <v>#DIV/0!</v>
      </c>
      <c r="AV1649" s="501" t="e">
        <f t="shared" si="158"/>
        <v>#DIV/0!</v>
      </c>
      <c r="AY1649" s="501" t="e">
        <f t="shared" si="159"/>
        <v>#DIV/0!</v>
      </c>
      <c r="BM1649" s="501" t="e">
        <f t="shared" si="160"/>
        <v>#DIV/0!</v>
      </c>
      <c r="BP1649" s="501" t="e">
        <f t="shared" si="161"/>
        <v>#DIV/0!</v>
      </c>
    </row>
    <row r="1650" spans="31:68" ht="15" customHeight="1" x14ac:dyDescent="0.25">
      <c r="AE1650" s="501" t="e">
        <f t="shared" si="156"/>
        <v>#DIV/0!</v>
      </c>
      <c r="AH1650" s="501" t="e">
        <f t="shared" si="157"/>
        <v>#DIV/0!</v>
      </c>
      <c r="AV1650" s="501" t="e">
        <f t="shared" si="158"/>
        <v>#DIV/0!</v>
      </c>
      <c r="AY1650" s="501" t="e">
        <f t="shared" si="159"/>
        <v>#DIV/0!</v>
      </c>
      <c r="BM1650" s="501" t="e">
        <f t="shared" si="160"/>
        <v>#DIV/0!</v>
      </c>
      <c r="BP1650" s="501" t="e">
        <f t="shared" si="161"/>
        <v>#DIV/0!</v>
      </c>
    </row>
    <row r="1651" spans="31:68" ht="15" customHeight="1" x14ac:dyDescent="0.25">
      <c r="AE1651" s="501" t="e">
        <f t="shared" si="156"/>
        <v>#DIV/0!</v>
      </c>
      <c r="AH1651" s="501" t="e">
        <f t="shared" si="157"/>
        <v>#DIV/0!</v>
      </c>
      <c r="AV1651" s="501" t="e">
        <f t="shared" si="158"/>
        <v>#DIV/0!</v>
      </c>
      <c r="AY1651" s="501" t="e">
        <f t="shared" si="159"/>
        <v>#DIV/0!</v>
      </c>
      <c r="BM1651" s="501" t="e">
        <f t="shared" si="160"/>
        <v>#DIV/0!</v>
      </c>
      <c r="BP1651" s="501" t="e">
        <f t="shared" si="161"/>
        <v>#DIV/0!</v>
      </c>
    </row>
    <row r="1652" spans="31:68" ht="15" customHeight="1" x14ac:dyDescent="0.25">
      <c r="AE1652" s="501" t="e">
        <f t="shared" si="156"/>
        <v>#DIV/0!</v>
      </c>
      <c r="AH1652" s="501" t="e">
        <f t="shared" si="157"/>
        <v>#DIV/0!</v>
      </c>
      <c r="AV1652" s="501" t="e">
        <f t="shared" si="158"/>
        <v>#DIV/0!</v>
      </c>
      <c r="AY1652" s="501" t="e">
        <f t="shared" si="159"/>
        <v>#DIV/0!</v>
      </c>
      <c r="BM1652" s="501" t="e">
        <f t="shared" si="160"/>
        <v>#DIV/0!</v>
      </c>
      <c r="BP1652" s="501" t="e">
        <f t="shared" si="161"/>
        <v>#DIV/0!</v>
      </c>
    </row>
    <row r="1653" spans="31:68" ht="15" customHeight="1" x14ac:dyDescent="0.25">
      <c r="AE1653" s="501" t="e">
        <f t="shared" si="156"/>
        <v>#DIV/0!</v>
      </c>
      <c r="AH1653" s="501" t="e">
        <f t="shared" si="157"/>
        <v>#DIV/0!</v>
      </c>
      <c r="AV1653" s="501" t="e">
        <f t="shared" si="158"/>
        <v>#DIV/0!</v>
      </c>
      <c r="AY1653" s="501" t="e">
        <f t="shared" si="159"/>
        <v>#DIV/0!</v>
      </c>
      <c r="BM1653" s="501" t="e">
        <f t="shared" si="160"/>
        <v>#DIV/0!</v>
      </c>
      <c r="BP1653" s="501" t="e">
        <f t="shared" si="161"/>
        <v>#DIV/0!</v>
      </c>
    </row>
    <row r="1654" spans="31:68" ht="15" customHeight="1" x14ac:dyDescent="0.25">
      <c r="AE1654" s="501" t="e">
        <f t="shared" si="156"/>
        <v>#DIV/0!</v>
      </c>
      <c r="AH1654" s="501" t="e">
        <f t="shared" si="157"/>
        <v>#DIV/0!</v>
      </c>
      <c r="AV1654" s="501" t="e">
        <f t="shared" si="158"/>
        <v>#DIV/0!</v>
      </c>
      <c r="AY1654" s="501" t="e">
        <f t="shared" si="159"/>
        <v>#DIV/0!</v>
      </c>
      <c r="BM1654" s="501" t="e">
        <f t="shared" si="160"/>
        <v>#DIV/0!</v>
      </c>
      <c r="BP1654" s="501" t="e">
        <f t="shared" si="161"/>
        <v>#DIV/0!</v>
      </c>
    </row>
    <row r="1655" spans="31:68" ht="15" customHeight="1" x14ac:dyDescent="0.25">
      <c r="AE1655" s="501" t="e">
        <f t="shared" si="156"/>
        <v>#DIV/0!</v>
      </c>
      <c r="AH1655" s="501" t="e">
        <f t="shared" si="157"/>
        <v>#DIV/0!</v>
      </c>
      <c r="AV1655" s="501" t="e">
        <f t="shared" si="158"/>
        <v>#DIV/0!</v>
      </c>
      <c r="AY1655" s="501" t="e">
        <f t="shared" si="159"/>
        <v>#DIV/0!</v>
      </c>
      <c r="BM1655" s="501" t="e">
        <f t="shared" si="160"/>
        <v>#DIV/0!</v>
      </c>
      <c r="BP1655" s="501" t="e">
        <f t="shared" si="161"/>
        <v>#DIV/0!</v>
      </c>
    </row>
    <row r="1656" spans="31:68" ht="15" customHeight="1" x14ac:dyDescent="0.25">
      <c r="AE1656" s="501" t="e">
        <f t="shared" si="156"/>
        <v>#DIV/0!</v>
      </c>
      <c r="AH1656" s="501" t="e">
        <f t="shared" si="157"/>
        <v>#DIV/0!</v>
      </c>
      <c r="AV1656" s="501" t="e">
        <f t="shared" si="158"/>
        <v>#DIV/0!</v>
      </c>
      <c r="AY1656" s="501" t="e">
        <f t="shared" si="159"/>
        <v>#DIV/0!</v>
      </c>
      <c r="BM1656" s="501" t="e">
        <f t="shared" si="160"/>
        <v>#DIV/0!</v>
      </c>
      <c r="BP1656" s="501" t="e">
        <f t="shared" si="161"/>
        <v>#DIV/0!</v>
      </c>
    </row>
    <row r="1657" spans="31:68" ht="15" customHeight="1" x14ac:dyDescent="0.25">
      <c r="AE1657" s="501" t="e">
        <f t="shared" si="156"/>
        <v>#DIV/0!</v>
      </c>
      <c r="AH1657" s="501" t="e">
        <f t="shared" si="157"/>
        <v>#DIV/0!</v>
      </c>
      <c r="AV1657" s="501" t="e">
        <f t="shared" si="158"/>
        <v>#DIV/0!</v>
      </c>
      <c r="AY1657" s="501" t="e">
        <f t="shared" si="159"/>
        <v>#DIV/0!</v>
      </c>
      <c r="BM1657" s="501" t="e">
        <f t="shared" si="160"/>
        <v>#DIV/0!</v>
      </c>
      <c r="BP1657" s="501" t="e">
        <f t="shared" si="161"/>
        <v>#DIV/0!</v>
      </c>
    </row>
    <row r="1658" spans="31:68" ht="15" customHeight="1" x14ac:dyDescent="0.25">
      <c r="AE1658" s="501" t="e">
        <f t="shared" si="156"/>
        <v>#DIV/0!</v>
      </c>
      <c r="AH1658" s="501" t="e">
        <f t="shared" si="157"/>
        <v>#DIV/0!</v>
      </c>
      <c r="AV1658" s="501" t="e">
        <f t="shared" si="158"/>
        <v>#DIV/0!</v>
      </c>
      <c r="AY1658" s="501" t="e">
        <f t="shared" si="159"/>
        <v>#DIV/0!</v>
      </c>
      <c r="BM1658" s="501" t="e">
        <f t="shared" si="160"/>
        <v>#DIV/0!</v>
      </c>
      <c r="BP1658" s="501" t="e">
        <f t="shared" si="161"/>
        <v>#DIV/0!</v>
      </c>
    </row>
    <row r="1659" spans="31:68" ht="15" customHeight="1" x14ac:dyDescent="0.25">
      <c r="AE1659" s="501" t="e">
        <f t="shared" si="156"/>
        <v>#DIV/0!</v>
      </c>
      <c r="AH1659" s="501" t="e">
        <f t="shared" si="157"/>
        <v>#DIV/0!</v>
      </c>
      <c r="AV1659" s="501" t="e">
        <f t="shared" si="158"/>
        <v>#DIV/0!</v>
      </c>
      <c r="AY1659" s="501" t="e">
        <f t="shared" si="159"/>
        <v>#DIV/0!</v>
      </c>
      <c r="BM1659" s="501" t="e">
        <f t="shared" si="160"/>
        <v>#DIV/0!</v>
      </c>
      <c r="BP1659" s="501" t="e">
        <f t="shared" si="161"/>
        <v>#DIV/0!</v>
      </c>
    </row>
    <row r="1660" spans="31:68" ht="15" customHeight="1" x14ac:dyDescent="0.25">
      <c r="AE1660" s="501" t="e">
        <f t="shared" si="156"/>
        <v>#DIV/0!</v>
      </c>
      <c r="AH1660" s="501" t="e">
        <f t="shared" si="157"/>
        <v>#DIV/0!</v>
      </c>
      <c r="AV1660" s="501" t="e">
        <f t="shared" si="158"/>
        <v>#DIV/0!</v>
      </c>
      <c r="AY1660" s="501" t="e">
        <f t="shared" si="159"/>
        <v>#DIV/0!</v>
      </c>
      <c r="BM1660" s="501" t="e">
        <f t="shared" si="160"/>
        <v>#DIV/0!</v>
      </c>
      <c r="BP1660" s="501" t="e">
        <f t="shared" si="161"/>
        <v>#DIV/0!</v>
      </c>
    </row>
    <row r="1661" spans="31:68" ht="15" customHeight="1" x14ac:dyDescent="0.25">
      <c r="AE1661" s="501" t="e">
        <f t="shared" si="156"/>
        <v>#DIV/0!</v>
      </c>
      <c r="AH1661" s="501" t="e">
        <f t="shared" si="157"/>
        <v>#DIV/0!</v>
      </c>
      <c r="AV1661" s="501" t="e">
        <f t="shared" si="158"/>
        <v>#DIV/0!</v>
      </c>
      <c r="AY1661" s="501" t="e">
        <f t="shared" si="159"/>
        <v>#DIV/0!</v>
      </c>
      <c r="BM1661" s="501" t="e">
        <f t="shared" si="160"/>
        <v>#DIV/0!</v>
      </c>
      <c r="BP1661" s="501" t="e">
        <f t="shared" si="161"/>
        <v>#DIV/0!</v>
      </c>
    </row>
    <row r="1662" spans="31:68" ht="15" customHeight="1" x14ac:dyDescent="0.25">
      <c r="AE1662" s="501" t="e">
        <f t="shared" si="156"/>
        <v>#DIV/0!</v>
      </c>
      <c r="AH1662" s="501" t="e">
        <f t="shared" si="157"/>
        <v>#DIV/0!</v>
      </c>
      <c r="AV1662" s="501" t="e">
        <f t="shared" si="158"/>
        <v>#DIV/0!</v>
      </c>
      <c r="AY1662" s="501" t="e">
        <f t="shared" si="159"/>
        <v>#DIV/0!</v>
      </c>
      <c r="BM1662" s="501" t="e">
        <f t="shared" si="160"/>
        <v>#DIV/0!</v>
      </c>
      <c r="BP1662" s="501" t="e">
        <f t="shared" si="161"/>
        <v>#DIV/0!</v>
      </c>
    </row>
    <row r="1663" spans="31:68" ht="15" customHeight="1" x14ac:dyDescent="0.25">
      <c r="AE1663" s="501" t="e">
        <f t="shared" si="156"/>
        <v>#DIV/0!</v>
      </c>
      <c r="AH1663" s="501" t="e">
        <f t="shared" si="157"/>
        <v>#DIV/0!</v>
      </c>
      <c r="AV1663" s="501" t="e">
        <f t="shared" si="158"/>
        <v>#DIV/0!</v>
      </c>
      <c r="AY1663" s="501" t="e">
        <f t="shared" si="159"/>
        <v>#DIV/0!</v>
      </c>
      <c r="BM1663" s="501" t="e">
        <f t="shared" si="160"/>
        <v>#DIV/0!</v>
      </c>
      <c r="BP1663" s="501" t="e">
        <f t="shared" si="161"/>
        <v>#DIV/0!</v>
      </c>
    </row>
    <row r="1664" spans="31:68" ht="15" customHeight="1" x14ac:dyDescent="0.25">
      <c r="AE1664" s="501" t="e">
        <f t="shared" si="156"/>
        <v>#DIV/0!</v>
      </c>
      <c r="AH1664" s="501" t="e">
        <f t="shared" si="157"/>
        <v>#DIV/0!</v>
      </c>
      <c r="AV1664" s="501" t="e">
        <f t="shared" si="158"/>
        <v>#DIV/0!</v>
      </c>
      <c r="AY1664" s="501" t="e">
        <f t="shared" si="159"/>
        <v>#DIV/0!</v>
      </c>
      <c r="BM1664" s="501" t="e">
        <f t="shared" si="160"/>
        <v>#DIV/0!</v>
      </c>
      <c r="BP1664" s="501" t="e">
        <f t="shared" si="161"/>
        <v>#DIV/0!</v>
      </c>
    </row>
    <row r="1665" spans="31:68" ht="15" customHeight="1" x14ac:dyDescent="0.25">
      <c r="AE1665" s="501" t="e">
        <f t="shared" si="156"/>
        <v>#DIV/0!</v>
      </c>
      <c r="AH1665" s="501" t="e">
        <f t="shared" si="157"/>
        <v>#DIV/0!</v>
      </c>
      <c r="AV1665" s="501" t="e">
        <f t="shared" si="158"/>
        <v>#DIV/0!</v>
      </c>
      <c r="AY1665" s="501" t="e">
        <f t="shared" si="159"/>
        <v>#DIV/0!</v>
      </c>
      <c r="BM1665" s="501" t="e">
        <f t="shared" si="160"/>
        <v>#DIV/0!</v>
      </c>
      <c r="BP1665" s="501" t="e">
        <f t="shared" si="161"/>
        <v>#DIV/0!</v>
      </c>
    </row>
    <row r="1666" spans="31:68" ht="15" customHeight="1" x14ac:dyDescent="0.25">
      <c r="AE1666" s="501" t="e">
        <f t="shared" si="156"/>
        <v>#DIV/0!</v>
      </c>
      <c r="AH1666" s="501" t="e">
        <f t="shared" si="157"/>
        <v>#DIV/0!</v>
      </c>
      <c r="AV1666" s="501" t="e">
        <f t="shared" si="158"/>
        <v>#DIV/0!</v>
      </c>
      <c r="AY1666" s="501" t="e">
        <f t="shared" si="159"/>
        <v>#DIV/0!</v>
      </c>
      <c r="BM1666" s="501" t="e">
        <f t="shared" si="160"/>
        <v>#DIV/0!</v>
      </c>
      <c r="BP1666" s="501" t="e">
        <f t="shared" si="161"/>
        <v>#DIV/0!</v>
      </c>
    </row>
    <row r="1667" spans="31:68" ht="15" customHeight="1" x14ac:dyDescent="0.25">
      <c r="AE1667" s="501" t="e">
        <f t="shared" si="156"/>
        <v>#DIV/0!</v>
      </c>
      <c r="AH1667" s="501" t="e">
        <f t="shared" si="157"/>
        <v>#DIV/0!</v>
      </c>
      <c r="AV1667" s="501" t="e">
        <f t="shared" si="158"/>
        <v>#DIV/0!</v>
      </c>
      <c r="AY1667" s="501" t="e">
        <f t="shared" si="159"/>
        <v>#DIV/0!</v>
      </c>
      <c r="BM1667" s="501" t="e">
        <f t="shared" si="160"/>
        <v>#DIV/0!</v>
      </c>
      <c r="BP1667" s="501" t="e">
        <f t="shared" si="161"/>
        <v>#DIV/0!</v>
      </c>
    </row>
    <row r="1668" spans="31:68" ht="15" customHeight="1" x14ac:dyDescent="0.25">
      <c r="AE1668" s="501" t="e">
        <f t="shared" si="156"/>
        <v>#DIV/0!</v>
      </c>
      <c r="AH1668" s="501" t="e">
        <f t="shared" si="157"/>
        <v>#DIV/0!</v>
      </c>
      <c r="AV1668" s="501" t="e">
        <f t="shared" si="158"/>
        <v>#DIV/0!</v>
      </c>
      <c r="AY1668" s="501" t="e">
        <f t="shared" si="159"/>
        <v>#DIV/0!</v>
      </c>
      <c r="BM1668" s="501" t="e">
        <f t="shared" si="160"/>
        <v>#DIV/0!</v>
      </c>
      <c r="BP1668" s="501" t="e">
        <f t="shared" si="161"/>
        <v>#DIV/0!</v>
      </c>
    </row>
    <row r="1669" spans="31:68" ht="15" customHeight="1" x14ac:dyDescent="0.25">
      <c r="AE1669" s="501" t="e">
        <f t="shared" si="156"/>
        <v>#DIV/0!</v>
      </c>
      <c r="AH1669" s="501" t="e">
        <f t="shared" si="157"/>
        <v>#DIV/0!</v>
      </c>
      <c r="AV1669" s="501" t="e">
        <f t="shared" si="158"/>
        <v>#DIV/0!</v>
      </c>
      <c r="AY1669" s="501" t="e">
        <f t="shared" si="159"/>
        <v>#DIV/0!</v>
      </c>
      <c r="BM1669" s="501" t="e">
        <f t="shared" si="160"/>
        <v>#DIV/0!</v>
      </c>
      <c r="BP1669" s="501" t="e">
        <f t="shared" si="161"/>
        <v>#DIV/0!</v>
      </c>
    </row>
    <row r="1670" spans="31:68" ht="15" customHeight="1" x14ac:dyDescent="0.25">
      <c r="AE1670" s="501" t="e">
        <f t="shared" si="156"/>
        <v>#DIV/0!</v>
      </c>
      <c r="AH1670" s="501" t="e">
        <f t="shared" si="157"/>
        <v>#DIV/0!</v>
      </c>
      <c r="AV1670" s="501" t="e">
        <f t="shared" si="158"/>
        <v>#DIV/0!</v>
      </c>
      <c r="AY1670" s="501" t="e">
        <f t="shared" si="159"/>
        <v>#DIV/0!</v>
      </c>
      <c r="BM1670" s="501" t="e">
        <f t="shared" si="160"/>
        <v>#DIV/0!</v>
      </c>
      <c r="BP1670" s="501" t="e">
        <f t="shared" si="161"/>
        <v>#DIV/0!</v>
      </c>
    </row>
    <row r="1671" spans="31:68" ht="15" customHeight="1" x14ac:dyDescent="0.25">
      <c r="AE1671" s="501" t="e">
        <f t="shared" si="156"/>
        <v>#DIV/0!</v>
      </c>
      <c r="AH1671" s="501" t="e">
        <f t="shared" si="157"/>
        <v>#DIV/0!</v>
      </c>
      <c r="AV1671" s="501" t="e">
        <f t="shared" si="158"/>
        <v>#DIV/0!</v>
      </c>
      <c r="AY1671" s="501" t="e">
        <f t="shared" si="159"/>
        <v>#DIV/0!</v>
      </c>
      <c r="BM1671" s="501" t="e">
        <f t="shared" si="160"/>
        <v>#DIV/0!</v>
      </c>
      <c r="BP1671" s="501" t="e">
        <f t="shared" si="161"/>
        <v>#DIV/0!</v>
      </c>
    </row>
    <row r="1672" spans="31:68" ht="15" customHeight="1" x14ac:dyDescent="0.25">
      <c r="AE1672" s="501" t="e">
        <f t="shared" si="156"/>
        <v>#DIV/0!</v>
      </c>
      <c r="AH1672" s="501" t="e">
        <f t="shared" si="157"/>
        <v>#DIV/0!</v>
      </c>
      <c r="AV1672" s="501" t="e">
        <f t="shared" si="158"/>
        <v>#DIV/0!</v>
      </c>
      <c r="AY1672" s="501" t="e">
        <f t="shared" si="159"/>
        <v>#DIV/0!</v>
      </c>
      <c r="BM1672" s="501" t="e">
        <f t="shared" si="160"/>
        <v>#DIV/0!</v>
      </c>
      <c r="BP1672" s="501" t="e">
        <f t="shared" si="161"/>
        <v>#DIV/0!</v>
      </c>
    </row>
    <row r="1673" spans="31:68" ht="15" customHeight="1" x14ac:dyDescent="0.25">
      <c r="AE1673" s="501" t="e">
        <f t="shared" si="156"/>
        <v>#DIV/0!</v>
      </c>
      <c r="AH1673" s="501" t="e">
        <f t="shared" si="157"/>
        <v>#DIV/0!</v>
      </c>
      <c r="AV1673" s="501" t="e">
        <f t="shared" si="158"/>
        <v>#DIV/0!</v>
      </c>
      <c r="AY1673" s="501" t="e">
        <f t="shared" si="159"/>
        <v>#DIV/0!</v>
      </c>
      <c r="BM1673" s="501" t="e">
        <f t="shared" si="160"/>
        <v>#DIV/0!</v>
      </c>
      <c r="BP1673" s="501" t="e">
        <f t="shared" si="161"/>
        <v>#DIV/0!</v>
      </c>
    </row>
    <row r="1674" spans="31:68" ht="15" customHeight="1" x14ac:dyDescent="0.25">
      <c r="AE1674" s="501" t="e">
        <f t="shared" si="156"/>
        <v>#DIV/0!</v>
      </c>
      <c r="AH1674" s="501" t="e">
        <f t="shared" si="157"/>
        <v>#DIV/0!</v>
      </c>
      <c r="AV1674" s="501" t="e">
        <f t="shared" si="158"/>
        <v>#DIV/0!</v>
      </c>
      <c r="AY1674" s="501" t="e">
        <f t="shared" si="159"/>
        <v>#DIV/0!</v>
      </c>
      <c r="BM1674" s="501" t="e">
        <f t="shared" si="160"/>
        <v>#DIV/0!</v>
      </c>
      <c r="BP1674" s="501" t="e">
        <f t="shared" si="161"/>
        <v>#DIV/0!</v>
      </c>
    </row>
    <row r="1675" spans="31:68" ht="15" customHeight="1" x14ac:dyDescent="0.25">
      <c r="AE1675" s="501" t="e">
        <f t="shared" si="156"/>
        <v>#DIV/0!</v>
      </c>
      <c r="AH1675" s="501" t="e">
        <f t="shared" si="157"/>
        <v>#DIV/0!</v>
      </c>
      <c r="AV1675" s="501" t="e">
        <f t="shared" si="158"/>
        <v>#DIV/0!</v>
      </c>
      <c r="AY1675" s="501" t="e">
        <f t="shared" si="159"/>
        <v>#DIV/0!</v>
      </c>
      <c r="BM1675" s="501" t="e">
        <f t="shared" si="160"/>
        <v>#DIV/0!</v>
      </c>
      <c r="BP1675" s="501" t="e">
        <f t="shared" si="161"/>
        <v>#DIV/0!</v>
      </c>
    </row>
    <row r="1676" spans="31:68" ht="15" customHeight="1" x14ac:dyDescent="0.25">
      <c r="AE1676" s="501" t="e">
        <f t="shared" si="156"/>
        <v>#DIV/0!</v>
      </c>
      <c r="AH1676" s="501" t="e">
        <f t="shared" si="157"/>
        <v>#DIV/0!</v>
      </c>
      <c r="AV1676" s="501" t="e">
        <f t="shared" si="158"/>
        <v>#DIV/0!</v>
      </c>
      <c r="AY1676" s="501" t="e">
        <f t="shared" si="159"/>
        <v>#DIV/0!</v>
      </c>
      <c r="BM1676" s="501" t="e">
        <f t="shared" si="160"/>
        <v>#DIV/0!</v>
      </c>
      <c r="BP1676" s="501" t="e">
        <f t="shared" si="161"/>
        <v>#DIV/0!</v>
      </c>
    </row>
    <row r="1677" spans="31:68" ht="15" customHeight="1" x14ac:dyDescent="0.25">
      <c r="AE1677" s="501" t="e">
        <f t="shared" si="156"/>
        <v>#DIV/0!</v>
      </c>
      <c r="AH1677" s="501" t="e">
        <f t="shared" si="157"/>
        <v>#DIV/0!</v>
      </c>
      <c r="AV1677" s="501" t="e">
        <f t="shared" si="158"/>
        <v>#DIV/0!</v>
      </c>
      <c r="AY1677" s="501" t="e">
        <f t="shared" si="159"/>
        <v>#DIV/0!</v>
      </c>
      <c r="BM1677" s="501" t="e">
        <f t="shared" si="160"/>
        <v>#DIV/0!</v>
      </c>
      <c r="BP1677" s="501" t="e">
        <f t="shared" si="161"/>
        <v>#DIV/0!</v>
      </c>
    </row>
    <row r="1678" spans="31:68" ht="15" customHeight="1" x14ac:dyDescent="0.25">
      <c r="AE1678" s="501" t="e">
        <f t="shared" si="156"/>
        <v>#DIV/0!</v>
      </c>
      <c r="AH1678" s="501" t="e">
        <f t="shared" si="157"/>
        <v>#DIV/0!</v>
      </c>
      <c r="AV1678" s="501" t="e">
        <f t="shared" si="158"/>
        <v>#DIV/0!</v>
      </c>
      <c r="AY1678" s="501" t="e">
        <f t="shared" si="159"/>
        <v>#DIV/0!</v>
      </c>
      <c r="BM1678" s="501" t="e">
        <f t="shared" si="160"/>
        <v>#DIV/0!</v>
      </c>
      <c r="BP1678" s="501" t="e">
        <f t="shared" si="161"/>
        <v>#DIV/0!</v>
      </c>
    </row>
    <row r="1679" spans="31:68" ht="15" customHeight="1" x14ac:dyDescent="0.25">
      <c r="AE1679" s="501" t="e">
        <f t="shared" ref="AE1679:AE1742" si="162">IF(AE$10*AC1679+AE$11&lt;(ROUNDUP(AD$10/100,0)*100+999),MAX(0,AE$10*AC1679+AE$11),NA())</f>
        <v>#DIV/0!</v>
      </c>
      <c r="AH1679" s="501" t="e">
        <f t="shared" ref="AH1679:AH1742" si="163">IF(AH$10*AF1679+AH$11&lt;(ROUNDUP(AG$10/100,0)*100+999),MAX(0,AH$10*AF1679+AH$11),NA())</f>
        <v>#DIV/0!</v>
      </c>
      <c r="AV1679" s="501" t="e">
        <f t="shared" ref="AV1679:AV1742" si="164">IF(AV$10*AT1679+AV$11&lt;(ROUNDUP(AU$10/100,0)*100+999),MAX(0,AV$10*AT1679+AV$11),NA())</f>
        <v>#DIV/0!</v>
      </c>
      <c r="AY1679" s="501" t="e">
        <f t="shared" ref="AY1679:AY1742" si="165">IF(AY$10*AW1679+AY$11&lt;(ROUNDUP(AX$10/100,0)*100+999),MAX(0,AY$10*AW1679+AY$11),NA())</f>
        <v>#DIV/0!</v>
      </c>
      <c r="BM1679" s="501" t="e">
        <f t="shared" ref="BM1679:BM1742" si="166">IF(BM$10*BK1679+BM$11&lt;(ROUNDUP(BL$10/100,0)*100+999),MAX(0,BM$10*BK1679+BM$11),NA())</f>
        <v>#DIV/0!</v>
      </c>
      <c r="BP1679" s="501" t="e">
        <f t="shared" ref="BP1679:BP1742" si="167">IF(BP$10*BN1679+BP$11&lt;(ROUNDUP(BO$10/100,0)*100+999),MAX(0,BP$10*BN1679+BP$11),NA())</f>
        <v>#DIV/0!</v>
      </c>
    </row>
    <row r="1680" spans="31:68" ht="15" customHeight="1" x14ac:dyDescent="0.25">
      <c r="AE1680" s="501" t="e">
        <f t="shared" si="162"/>
        <v>#DIV/0!</v>
      </c>
      <c r="AH1680" s="501" t="e">
        <f t="shared" si="163"/>
        <v>#DIV/0!</v>
      </c>
      <c r="AV1680" s="501" t="e">
        <f t="shared" si="164"/>
        <v>#DIV/0!</v>
      </c>
      <c r="AY1680" s="501" t="e">
        <f t="shared" si="165"/>
        <v>#DIV/0!</v>
      </c>
      <c r="BM1680" s="501" t="e">
        <f t="shared" si="166"/>
        <v>#DIV/0!</v>
      </c>
      <c r="BP1680" s="501" t="e">
        <f t="shared" si="167"/>
        <v>#DIV/0!</v>
      </c>
    </row>
    <row r="1681" spans="31:68" ht="15" customHeight="1" x14ac:dyDescent="0.25">
      <c r="AE1681" s="501" t="e">
        <f t="shared" si="162"/>
        <v>#DIV/0!</v>
      </c>
      <c r="AH1681" s="501" t="e">
        <f t="shared" si="163"/>
        <v>#DIV/0!</v>
      </c>
      <c r="AV1681" s="501" t="e">
        <f t="shared" si="164"/>
        <v>#DIV/0!</v>
      </c>
      <c r="AY1681" s="501" t="e">
        <f t="shared" si="165"/>
        <v>#DIV/0!</v>
      </c>
      <c r="BM1681" s="501" t="e">
        <f t="shared" si="166"/>
        <v>#DIV/0!</v>
      </c>
      <c r="BP1681" s="501" t="e">
        <f t="shared" si="167"/>
        <v>#DIV/0!</v>
      </c>
    </row>
    <row r="1682" spans="31:68" ht="15" customHeight="1" x14ac:dyDescent="0.25">
      <c r="AE1682" s="501" t="e">
        <f t="shared" si="162"/>
        <v>#DIV/0!</v>
      </c>
      <c r="AH1682" s="501" t="e">
        <f t="shared" si="163"/>
        <v>#DIV/0!</v>
      </c>
      <c r="AV1682" s="501" t="e">
        <f t="shared" si="164"/>
        <v>#DIV/0!</v>
      </c>
      <c r="AY1682" s="501" t="e">
        <f t="shared" si="165"/>
        <v>#DIV/0!</v>
      </c>
      <c r="BM1682" s="501" t="e">
        <f t="shared" si="166"/>
        <v>#DIV/0!</v>
      </c>
      <c r="BP1682" s="501" t="e">
        <f t="shared" si="167"/>
        <v>#DIV/0!</v>
      </c>
    </row>
    <row r="1683" spans="31:68" ht="15" customHeight="1" x14ac:dyDescent="0.25">
      <c r="AE1683" s="501" t="e">
        <f t="shared" si="162"/>
        <v>#DIV/0!</v>
      </c>
      <c r="AH1683" s="501" t="e">
        <f t="shared" si="163"/>
        <v>#DIV/0!</v>
      </c>
      <c r="AV1683" s="501" t="e">
        <f t="shared" si="164"/>
        <v>#DIV/0!</v>
      </c>
      <c r="AY1683" s="501" t="e">
        <f t="shared" si="165"/>
        <v>#DIV/0!</v>
      </c>
      <c r="BM1683" s="501" t="e">
        <f t="shared" si="166"/>
        <v>#DIV/0!</v>
      </c>
      <c r="BP1683" s="501" t="e">
        <f t="shared" si="167"/>
        <v>#DIV/0!</v>
      </c>
    </row>
    <row r="1684" spans="31:68" ht="15" customHeight="1" x14ac:dyDescent="0.25">
      <c r="AE1684" s="501" t="e">
        <f t="shared" si="162"/>
        <v>#DIV/0!</v>
      </c>
      <c r="AH1684" s="501" t="e">
        <f t="shared" si="163"/>
        <v>#DIV/0!</v>
      </c>
      <c r="AV1684" s="501" t="e">
        <f t="shared" si="164"/>
        <v>#DIV/0!</v>
      </c>
      <c r="AY1684" s="501" t="e">
        <f t="shared" si="165"/>
        <v>#DIV/0!</v>
      </c>
      <c r="BM1684" s="501" t="e">
        <f t="shared" si="166"/>
        <v>#DIV/0!</v>
      </c>
      <c r="BP1684" s="501" t="e">
        <f t="shared" si="167"/>
        <v>#DIV/0!</v>
      </c>
    </row>
    <row r="1685" spans="31:68" ht="15" customHeight="1" x14ac:dyDescent="0.25">
      <c r="AE1685" s="501" t="e">
        <f t="shared" si="162"/>
        <v>#DIV/0!</v>
      </c>
      <c r="AH1685" s="501" t="e">
        <f t="shared" si="163"/>
        <v>#DIV/0!</v>
      </c>
      <c r="AV1685" s="501" t="e">
        <f t="shared" si="164"/>
        <v>#DIV/0!</v>
      </c>
      <c r="AY1685" s="501" t="e">
        <f t="shared" si="165"/>
        <v>#DIV/0!</v>
      </c>
      <c r="BM1685" s="501" t="e">
        <f t="shared" si="166"/>
        <v>#DIV/0!</v>
      </c>
      <c r="BP1685" s="501" t="e">
        <f t="shared" si="167"/>
        <v>#DIV/0!</v>
      </c>
    </row>
    <row r="1686" spans="31:68" ht="15" customHeight="1" x14ac:dyDescent="0.25">
      <c r="AE1686" s="501" t="e">
        <f t="shared" si="162"/>
        <v>#DIV/0!</v>
      </c>
      <c r="AH1686" s="501" t="e">
        <f t="shared" si="163"/>
        <v>#DIV/0!</v>
      </c>
      <c r="AV1686" s="501" t="e">
        <f t="shared" si="164"/>
        <v>#DIV/0!</v>
      </c>
      <c r="AY1686" s="501" t="e">
        <f t="shared" si="165"/>
        <v>#DIV/0!</v>
      </c>
      <c r="BM1686" s="501" t="e">
        <f t="shared" si="166"/>
        <v>#DIV/0!</v>
      </c>
      <c r="BP1686" s="501" t="e">
        <f t="shared" si="167"/>
        <v>#DIV/0!</v>
      </c>
    </row>
    <row r="1687" spans="31:68" ht="15" customHeight="1" x14ac:dyDescent="0.25">
      <c r="AE1687" s="501" t="e">
        <f t="shared" si="162"/>
        <v>#DIV/0!</v>
      </c>
      <c r="AH1687" s="501" t="e">
        <f t="shared" si="163"/>
        <v>#DIV/0!</v>
      </c>
      <c r="AV1687" s="501" t="e">
        <f t="shared" si="164"/>
        <v>#DIV/0!</v>
      </c>
      <c r="AY1687" s="501" t="e">
        <f t="shared" si="165"/>
        <v>#DIV/0!</v>
      </c>
      <c r="BM1687" s="501" t="e">
        <f t="shared" si="166"/>
        <v>#DIV/0!</v>
      </c>
      <c r="BP1687" s="501" t="e">
        <f t="shared" si="167"/>
        <v>#DIV/0!</v>
      </c>
    </row>
    <row r="1688" spans="31:68" ht="15" customHeight="1" x14ac:dyDescent="0.25">
      <c r="AE1688" s="501" t="e">
        <f t="shared" si="162"/>
        <v>#DIV/0!</v>
      </c>
      <c r="AH1688" s="501" t="e">
        <f t="shared" si="163"/>
        <v>#DIV/0!</v>
      </c>
      <c r="AV1688" s="501" t="e">
        <f t="shared" si="164"/>
        <v>#DIV/0!</v>
      </c>
      <c r="AY1688" s="501" t="e">
        <f t="shared" si="165"/>
        <v>#DIV/0!</v>
      </c>
      <c r="BM1688" s="501" t="e">
        <f t="shared" si="166"/>
        <v>#DIV/0!</v>
      </c>
      <c r="BP1688" s="501" t="e">
        <f t="shared" si="167"/>
        <v>#DIV/0!</v>
      </c>
    </row>
    <row r="1689" spans="31:68" ht="15" customHeight="1" x14ac:dyDescent="0.25">
      <c r="AE1689" s="501" t="e">
        <f t="shared" si="162"/>
        <v>#DIV/0!</v>
      </c>
      <c r="AH1689" s="501" t="e">
        <f t="shared" si="163"/>
        <v>#DIV/0!</v>
      </c>
      <c r="AV1689" s="501" t="e">
        <f t="shared" si="164"/>
        <v>#DIV/0!</v>
      </c>
      <c r="AY1689" s="501" t="e">
        <f t="shared" si="165"/>
        <v>#DIV/0!</v>
      </c>
      <c r="BM1689" s="501" t="e">
        <f t="shared" si="166"/>
        <v>#DIV/0!</v>
      </c>
      <c r="BP1689" s="501" t="e">
        <f t="shared" si="167"/>
        <v>#DIV/0!</v>
      </c>
    </row>
    <row r="1690" spans="31:68" ht="15" customHeight="1" x14ac:dyDescent="0.25">
      <c r="AE1690" s="501" t="e">
        <f t="shared" si="162"/>
        <v>#DIV/0!</v>
      </c>
      <c r="AH1690" s="501" t="e">
        <f t="shared" si="163"/>
        <v>#DIV/0!</v>
      </c>
      <c r="AV1690" s="501" t="e">
        <f t="shared" si="164"/>
        <v>#DIV/0!</v>
      </c>
      <c r="AY1690" s="501" t="e">
        <f t="shared" si="165"/>
        <v>#DIV/0!</v>
      </c>
      <c r="BM1690" s="501" t="e">
        <f t="shared" si="166"/>
        <v>#DIV/0!</v>
      </c>
      <c r="BP1690" s="501" t="e">
        <f t="shared" si="167"/>
        <v>#DIV/0!</v>
      </c>
    </row>
    <row r="1691" spans="31:68" ht="15" customHeight="1" x14ac:dyDescent="0.25">
      <c r="AE1691" s="501" t="e">
        <f t="shared" si="162"/>
        <v>#DIV/0!</v>
      </c>
      <c r="AH1691" s="501" t="e">
        <f t="shared" si="163"/>
        <v>#DIV/0!</v>
      </c>
      <c r="AV1691" s="501" t="e">
        <f t="shared" si="164"/>
        <v>#DIV/0!</v>
      </c>
      <c r="AY1691" s="501" t="e">
        <f t="shared" si="165"/>
        <v>#DIV/0!</v>
      </c>
      <c r="BM1691" s="501" t="e">
        <f t="shared" si="166"/>
        <v>#DIV/0!</v>
      </c>
      <c r="BP1691" s="501" t="e">
        <f t="shared" si="167"/>
        <v>#DIV/0!</v>
      </c>
    </row>
    <row r="1692" spans="31:68" ht="15" customHeight="1" x14ac:dyDescent="0.25">
      <c r="AE1692" s="501" t="e">
        <f t="shared" si="162"/>
        <v>#DIV/0!</v>
      </c>
      <c r="AH1692" s="501" t="e">
        <f t="shared" si="163"/>
        <v>#DIV/0!</v>
      </c>
      <c r="AV1692" s="501" t="e">
        <f t="shared" si="164"/>
        <v>#DIV/0!</v>
      </c>
      <c r="AY1692" s="501" t="e">
        <f t="shared" si="165"/>
        <v>#DIV/0!</v>
      </c>
      <c r="BM1692" s="501" t="e">
        <f t="shared" si="166"/>
        <v>#DIV/0!</v>
      </c>
      <c r="BP1692" s="501" t="e">
        <f t="shared" si="167"/>
        <v>#DIV/0!</v>
      </c>
    </row>
    <row r="1693" spans="31:68" ht="15" customHeight="1" x14ac:dyDescent="0.25">
      <c r="AE1693" s="501" t="e">
        <f t="shared" si="162"/>
        <v>#DIV/0!</v>
      </c>
      <c r="AH1693" s="501" t="e">
        <f t="shared" si="163"/>
        <v>#DIV/0!</v>
      </c>
      <c r="AV1693" s="501" t="e">
        <f t="shared" si="164"/>
        <v>#DIV/0!</v>
      </c>
      <c r="AY1693" s="501" t="e">
        <f t="shared" si="165"/>
        <v>#DIV/0!</v>
      </c>
      <c r="BM1693" s="501" t="e">
        <f t="shared" si="166"/>
        <v>#DIV/0!</v>
      </c>
      <c r="BP1693" s="501" t="e">
        <f t="shared" si="167"/>
        <v>#DIV/0!</v>
      </c>
    </row>
    <row r="1694" spans="31:68" ht="15" customHeight="1" x14ac:dyDescent="0.25">
      <c r="AE1694" s="501" t="e">
        <f t="shared" si="162"/>
        <v>#DIV/0!</v>
      </c>
      <c r="AH1694" s="501" t="e">
        <f t="shared" si="163"/>
        <v>#DIV/0!</v>
      </c>
      <c r="AV1694" s="501" t="e">
        <f t="shared" si="164"/>
        <v>#DIV/0!</v>
      </c>
      <c r="AY1694" s="501" t="e">
        <f t="shared" si="165"/>
        <v>#DIV/0!</v>
      </c>
      <c r="BM1694" s="501" t="e">
        <f t="shared" si="166"/>
        <v>#DIV/0!</v>
      </c>
      <c r="BP1694" s="501" t="e">
        <f t="shared" si="167"/>
        <v>#DIV/0!</v>
      </c>
    </row>
    <row r="1695" spans="31:68" ht="15" customHeight="1" x14ac:dyDescent="0.25">
      <c r="AE1695" s="501" t="e">
        <f t="shared" si="162"/>
        <v>#DIV/0!</v>
      </c>
      <c r="AH1695" s="501" t="e">
        <f t="shared" si="163"/>
        <v>#DIV/0!</v>
      </c>
      <c r="AV1695" s="501" t="e">
        <f t="shared" si="164"/>
        <v>#DIV/0!</v>
      </c>
      <c r="AY1695" s="501" t="e">
        <f t="shared" si="165"/>
        <v>#DIV/0!</v>
      </c>
      <c r="BM1695" s="501" t="e">
        <f t="shared" si="166"/>
        <v>#DIV/0!</v>
      </c>
      <c r="BP1695" s="501" t="e">
        <f t="shared" si="167"/>
        <v>#DIV/0!</v>
      </c>
    </row>
    <row r="1696" spans="31:68" ht="15" customHeight="1" x14ac:dyDescent="0.25">
      <c r="AE1696" s="501" t="e">
        <f t="shared" si="162"/>
        <v>#DIV/0!</v>
      </c>
      <c r="AH1696" s="501" t="e">
        <f t="shared" si="163"/>
        <v>#DIV/0!</v>
      </c>
      <c r="AV1696" s="501" t="e">
        <f t="shared" si="164"/>
        <v>#DIV/0!</v>
      </c>
      <c r="AY1696" s="501" t="e">
        <f t="shared" si="165"/>
        <v>#DIV/0!</v>
      </c>
      <c r="BM1696" s="501" t="e">
        <f t="shared" si="166"/>
        <v>#DIV/0!</v>
      </c>
      <c r="BP1696" s="501" t="e">
        <f t="shared" si="167"/>
        <v>#DIV/0!</v>
      </c>
    </row>
    <row r="1697" spans="31:68" ht="15" customHeight="1" x14ac:dyDescent="0.25">
      <c r="AE1697" s="501" t="e">
        <f t="shared" si="162"/>
        <v>#DIV/0!</v>
      </c>
      <c r="AH1697" s="501" t="e">
        <f t="shared" si="163"/>
        <v>#DIV/0!</v>
      </c>
      <c r="AV1697" s="501" t="e">
        <f t="shared" si="164"/>
        <v>#DIV/0!</v>
      </c>
      <c r="AY1697" s="501" t="e">
        <f t="shared" si="165"/>
        <v>#DIV/0!</v>
      </c>
      <c r="BM1697" s="501" t="e">
        <f t="shared" si="166"/>
        <v>#DIV/0!</v>
      </c>
      <c r="BP1697" s="501" t="e">
        <f t="shared" si="167"/>
        <v>#DIV/0!</v>
      </c>
    </row>
    <row r="1698" spans="31:68" ht="15" customHeight="1" x14ac:dyDescent="0.25">
      <c r="AE1698" s="501" t="e">
        <f t="shared" si="162"/>
        <v>#DIV/0!</v>
      </c>
      <c r="AH1698" s="501" t="e">
        <f t="shared" si="163"/>
        <v>#DIV/0!</v>
      </c>
      <c r="AV1698" s="501" t="e">
        <f t="shared" si="164"/>
        <v>#DIV/0!</v>
      </c>
      <c r="AY1698" s="501" t="e">
        <f t="shared" si="165"/>
        <v>#DIV/0!</v>
      </c>
      <c r="BM1698" s="501" t="e">
        <f t="shared" si="166"/>
        <v>#DIV/0!</v>
      </c>
      <c r="BP1698" s="501" t="e">
        <f t="shared" si="167"/>
        <v>#DIV/0!</v>
      </c>
    </row>
    <row r="1699" spans="31:68" ht="15" customHeight="1" x14ac:dyDescent="0.25">
      <c r="AE1699" s="501" t="e">
        <f t="shared" si="162"/>
        <v>#DIV/0!</v>
      </c>
      <c r="AH1699" s="501" t="e">
        <f t="shared" si="163"/>
        <v>#DIV/0!</v>
      </c>
      <c r="AV1699" s="501" t="e">
        <f t="shared" si="164"/>
        <v>#DIV/0!</v>
      </c>
      <c r="AY1699" s="501" t="e">
        <f t="shared" si="165"/>
        <v>#DIV/0!</v>
      </c>
      <c r="BM1699" s="501" t="e">
        <f t="shared" si="166"/>
        <v>#DIV/0!</v>
      </c>
      <c r="BP1699" s="501" t="e">
        <f t="shared" si="167"/>
        <v>#DIV/0!</v>
      </c>
    </row>
    <row r="1700" spans="31:68" ht="15" customHeight="1" x14ac:dyDescent="0.25">
      <c r="AE1700" s="501" t="e">
        <f t="shared" si="162"/>
        <v>#DIV/0!</v>
      </c>
      <c r="AH1700" s="501" t="e">
        <f t="shared" si="163"/>
        <v>#DIV/0!</v>
      </c>
      <c r="AV1700" s="501" t="e">
        <f t="shared" si="164"/>
        <v>#DIV/0!</v>
      </c>
      <c r="AY1700" s="501" t="e">
        <f t="shared" si="165"/>
        <v>#DIV/0!</v>
      </c>
      <c r="BM1700" s="501" t="e">
        <f t="shared" si="166"/>
        <v>#DIV/0!</v>
      </c>
      <c r="BP1700" s="501" t="e">
        <f t="shared" si="167"/>
        <v>#DIV/0!</v>
      </c>
    </row>
    <row r="1701" spans="31:68" ht="15" customHeight="1" x14ac:dyDescent="0.25">
      <c r="AE1701" s="501" t="e">
        <f t="shared" si="162"/>
        <v>#DIV/0!</v>
      </c>
      <c r="AH1701" s="501" t="e">
        <f t="shared" si="163"/>
        <v>#DIV/0!</v>
      </c>
      <c r="AV1701" s="501" t="e">
        <f t="shared" si="164"/>
        <v>#DIV/0!</v>
      </c>
      <c r="AY1701" s="501" t="e">
        <f t="shared" si="165"/>
        <v>#DIV/0!</v>
      </c>
      <c r="BM1701" s="501" t="e">
        <f t="shared" si="166"/>
        <v>#DIV/0!</v>
      </c>
      <c r="BP1701" s="501" t="e">
        <f t="shared" si="167"/>
        <v>#DIV/0!</v>
      </c>
    </row>
    <row r="1702" spans="31:68" ht="15" customHeight="1" x14ac:dyDescent="0.25">
      <c r="AE1702" s="501" t="e">
        <f t="shared" si="162"/>
        <v>#DIV/0!</v>
      </c>
      <c r="AH1702" s="501" t="e">
        <f t="shared" si="163"/>
        <v>#DIV/0!</v>
      </c>
      <c r="AV1702" s="501" t="e">
        <f t="shared" si="164"/>
        <v>#DIV/0!</v>
      </c>
      <c r="AY1702" s="501" t="e">
        <f t="shared" si="165"/>
        <v>#DIV/0!</v>
      </c>
      <c r="BM1702" s="501" t="e">
        <f t="shared" si="166"/>
        <v>#DIV/0!</v>
      </c>
      <c r="BP1702" s="501" t="e">
        <f t="shared" si="167"/>
        <v>#DIV/0!</v>
      </c>
    </row>
    <row r="1703" spans="31:68" ht="15" customHeight="1" x14ac:dyDescent="0.25">
      <c r="AE1703" s="501" t="e">
        <f t="shared" si="162"/>
        <v>#DIV/0!</v>
      </c>
      <c r="AH1703" s="501" t="e">
        <f t="shared" si="163"/>
        <v>#DIV/0!</v>
      </c>
      <c r="AV1703" s="501" t="e">
        <f t="shared" si="164"/>
        <v>#DIV/0!</v>
      </c>
      <c r="AY1703" s="501" t="e">
        <f t="shared" si="165"/>
        <v>#DIV/0!</v>
      </c>
      <c r="BM1703" s="501" t="e">
        <f t="shared" si="166"/>
        <v>#DIV/0!</v>
      </c>
      <c r="BP1703" s="501" t="e">
        <f t="shared" si="167"/>
        <v>#DIV/0!</v>
      </c>
    </row>
    <row r="1704" spans="31:68" ht="15" customHeight="1" x14ac:dyDescent="0.25">
      <c r="AE1704" s="501" t="e">
        <f t="shared" si="162"/>
        <v>#DIV/0!</v>
      </c>
      <c r="AH1704" s="501" t="e">
        <f t="shared" si="163"/>
        <v>#DIV/0!</v>
      </c>
      <c r="AV1704" s="501" t="e">
        <f t="shared" si="164"/>
        <v>#DIV/0!</v>
      </c>
      <c r="AY1704" s="501" t="e">
        <f t="shared" si="165"/>
        <v>#DIV/0!</v>
      </c>
      <c r="BM1704" s="501" t="e">
        <f t="shared" si="166"/>
        <v>#DIV/0!</v>
      </c>
      <c r="BP1704" s="501" t="e">
        <f t="shared" si="167"/>
        <v>#DIV/0!</v>
      </c>
    </row>
    <row r="1705" spans="31:68" ht="15" customHeight="1" x14ac:dyDescent="0.25">
      <c r="AE1705" s="501" t="e">
        <f t="shared" si="162"/>
        <v>#DIV/0!</v>
      </c>
      <c r="AH1705" s="501" t="e">
        <f t="shared" si="163"/>
        <v>#DIV/0!</v>
      </c>
      <c r="AV1705" s="501" t="e">
        <f t="shared" si="164"/>
        <v>#DIV/0!</v>
      </c>
      <c r="AY1705" s="501" t="e">
        <f t="shared" si="165"/>
        <v>#DIV/0!</v>
      </c>
      <c r="BM1705" s="501" t="e">
        <f t="shared" si="166"/>
        <v>#DIV/0!</v>
      </c>
      <c r="BP1705" s="501" t="e">
        <f t="shared" si="167"/>
        <v>#DIV/0!</v>
      </c>
    </row>
    <row r="1706" spans="31:68" ht="15" customHeight="1" x14ac:dyDescent="0.25">
      <c r="AE1706" s="501" t="e">
        <f t="shared" si="162"/>
        <v>#DIV/0!</v>
      </c>
      <c r="AH1706" s="501" t="e">
        <f t="shared" si="163"/>
        <v>#DIV/0!</v>
      </c>
      <c r="AV1706" s="501" t="e">
        <f t="shared" si="164"/>
        <v>#DIV/0!</v>
      </c>
      <c r="AY1706" s="501" t="e">
        <f t="shared" si="165"/>
        <v>#DIV/0!</v>
      </c>
      <c r="BM1706" s="501" t="e">
        <f t="shared" si="166"/>
        <v>#DIV/0!</v>
      </c>
      <c r="BP1706" s="501" t="e">
        <f t="shared" si="167"/>
        <v>#DIV/0!</v>
      </c>
    </row>
    <row r="1707" spans="31:68" ht="15" customHeight="1" x14ac:dyDescent="0.25">
      <c r="AE1707" s="501" t="e">
        <f t="shared" si="162"/>
        <v>#DIV/0!</v>
      </c>
      <c r="AH1707" s="501" t="e">
        <f t="shared" si="163"/>
        <v>#DIV/0!</v>
      </c>
      <c r="AV1707" s="501" t="e">
        <f t="shared" si="164"/>
        <v>#DIV/0!</v>
      </c>
      <c r="AY1707" s="501" t="e">
        <f t="shared" si="165"/>
        <v>#DIV/0!</v>
      </c>
      <c r="BM1707" s="501" t="e">
        <f t="shared" si="166"/>
        <v>#DIV/0!</v>
      </c>
      <c r="BP1707" s="501" t="e">
        <f t="shared" si="167"/>
        <v>#DIV/0!</v>
      </c>
    </row>
    <row r="1708" spans="31:68" ht="15" customHeight="1" x14ac:dyDescent="0.25">
      <c r="AE1708" s="501" t="e">
        <f t="shared" si="162"/>
        <v>#DIV/0!</v>
      </c>
      <c r="AH1708" s="501" t="e">
        <f t="shared" si="163"/>
        <v>#DIV/0!</v>
      </c>
      <c r="AV1708" s="501" t="e">
        <f t="shared" si="164"/>
        <v>#DIV/0!</v>
      </c>
      <c r="AY1708" s="501" t="e">
        <f t="shared" si="165"/>
        <v>#DIV/0!</v>
      </c>
      <c r="BM1708" s="501" t="e">
        <f t="shared" si="166"/>
        <v>#DIV/0!</v>
      </c>
      <c r="BP1708" s="501" t="e">
        <f t="shared" si="167"/>
        <v>#DIV/0!</v>
      </c>
    </row>
    <row r="1709" spans="31:68" ht="15" customHeight="1" x14ac:dyDescent="0.25">
      <c r="AE1709" s="501" t="e">
        <f t="shared" si="162"/>
        <v>#DIV/0!</v>
      </c>
      <c r="AH1709" s="501" t="e">
        <f t="shared" si="163"/>
        <v>#DIV/0!</v>
      </c>
      <c r="AV1709" s="501" t="e">
        <f t="shared" si="164"/>
        <v>#DIV/0!</v>
      </c>
      <c r="AY1709" s="501" t="e">
        <f t="shared" si="165"/>
        <v>#DIV/0!</v>
      </c>
      <c r="BM1709" s="501" t="e">
        <f t="shared" si="166"/>
        <v>#DIV/0!</v>
      </c>
      <c r="BP1709" s="501" t="e">
        <f t="shared" si="167"/>
        <v>#DIV/0!</v>
      </c>
    </row>
    <row r="1710" spans="31:68" ht="15" customHeight="1" x14ac:dyDescent="0.25">
      <c r="AE1710" s="501" t="e">
        <f t="shared" si="162"/>
        <v>#DIV/0!</v>
      </c>
      <c r="AH1710" s="501" t="e">
        <f t="shared" si="163"/>
        <v>#DIV/0!</v>
      </c>
      <c r="AV1710" s="501" t="e">
        <f t="shared" si="164"/>
        <v>#DIV/0!</v>
      </c>
      <c r="AY1710" s="501" t="e">
        <f t="shared" si="165"/>
        <v>#DIV/0!</v>
      </c>
      <c r="BM1710" s="501" t="e">
        <f t="shared" si="166"/>
        <v>#DIV/0!</v>
      </c>
      <c r="BP1710" s="501" t="e">
        <f t="shared" si="167"/>
        <v>#DIV/0!</v>
      </c>
    </row>
    <row r="1711" spans="31:68" ht="15" customHeight="1" x14ac:dyDescent="0.25">
      <c r="AE1711" s="501" t="e">
        <f t="shared" si="162"/>
        <v>#DIV/0!</v>
      </c>
      <c r="AH1711" s="501" t="e">
        <f t="shared" si="163"/>
        <v>#DIV/0!</v>
      </c>
      <c r="AV1711" s="501" t="e">
        <f t="shared" si="164"/>
        <v>#DIV/0!</v>
      </c>
      <c r="AY1711" s="501" t="e">
        <f t="shared" si="165"/>
        <v>#DIV/0!</v>
      </c>
      <c r="BM1711" s="501" t="e">
        <f t="shared" si="166"/>
        <v>#DIV/0!</v>
      </c>
      <c r="BP1711" s="501" t="e">
        <f t="shared" si="167"/>
        <v>#DIV/0!</v>
      </c>
    </row>
    <row r="1712" spans="31:68" ht="15" customHeight="1" x14ac:dyDescent="0.25">
      <c r="AE1712" s="501" t="e">
        <f t="shared" si="162"/>
        <v>#DIV/0!</v>
      </c>
      <c r="AH1712" s="501" t="e">
        <f t="shared" si="163"/>
        <v>#DIV/0!</v>
      </c>
      <c r="AV1712" s="501" t="e">
        <f t="shared" si="164"/>
        <v>#DIV/0!</v>
      </c>
      <c r="AY1712" s="501" t="e">
        <f t="shared" si="165"/>
        <v>#DIV/0!</v>
      </c>
      <c r="BM1712" s="501" t="e">
        <f t="shared" si="166"/>
        <v>#DIV/0!</v>
      </c>
      <c r="BP1712" s="501" t="e">
        <f t="shared" si="167"/>
        <v>#DIV/0!</v>
      </c>
    </row>
    <row r="1713" spans="31:68" ht="15" customHeight="1" x14ac:dyDescent="0.25">
      <c r="AE1713" s="501" t="e">
        <f t="shared" si="162"/>
        <v>#DIV/0!</v>
      </c>
      <c r="AH1713" s="501" t="e">
        <f t="shared" si="163"/>
        <v>#DIV/0!</v>
      </c>
      <c r="AV1713" s="501" t="e">
        <f t="shared" si="164"/>
        <v>#DIV/0!</v>
      </c>
      <c r="AY1713" s="501" t="e">
        <f t="shared" si="165"/>
        <v>#DIV/0!</v>
      </c>
      <c r="BM1713" s="501" t="e">
        <f t="shared" si="166"/>
        <v>#DIV/0!</v>
      </c>
      <c r="BP1713" s="501" t="e">
        <f t="shared" si="167"/>
        <v>#DIV/0!</v>
      </c>
    </row>
    <row r="1714" spans="31:68" ht="15" customHeight="1" x14ac:dyDescent="0.25">
      <c r="AE1714" s="501" t="e">
        <f t="shared" si="162"/>
        <v>#DIV/0!</v>
      </c>
      <c r="AH1714" s="501" t="e">
        <f t="shared" si="163"/>
        <v>#DIV/0!</v>
      </c>
      <c r="AV1714" s="501" t="e">
        <f t="shared" si="164"/>
        <v>#DIV/0!</v>
      </c>
      <c r="AY1714" s="501" t="e">
        <f t="shared" si="165"/>
        <v>#DIV/0!</v>
      </c>
      <c r="BM1714" s="501" t="e">
        <f t="shared" si="166"/>
        <v>#DIV/0!</v>
      </c>
      <c r="BP1714" s="501" t="e">
        <f t="shared" si="167"/>
        <v>#DIV/0!</v>
      </c>
    </row>
    <row r="1715" spans="31:68" ht="15" customHeight="1" x14ac:dyDescent="0.25">
      <c r="AE1715" s="501" t="e">
        <f t="shared" si="162"/>
        <v>#DIV/0!</v>
      </c>
      <c r="AH1715" s="501" t="e">
        <f t="shared" si="163"/>
        <v>#DIV/0!</v>
      </c>
      <c r="AV1715" s="501" t="e">
        <f t="shared" si="164"/>
        <v>#DIV/0!</v>
      </c>
      <c r="AY1715" s="501" t="e">
        <f t="shared" si="165"/>
        <v>#DIV/0!</v>
      </c>
      <c r="BM1715" s="501" t="e">
        <f t="shared" si="166"/>
        <v>#DIV/0!</v>
      </c>
      <c r="BP1715" s="501" t="e">
        <f t="shared" si="167"/>
        <v>#DIV/0!</v>
      </c>
    </row>
    <row r="1716" spans="31:68" ht="15" customHeight="1" x14ac:dyDescent="0.25">
      <c r="AE1716" s="501" t="e">
        <f t="shared" si="162"/>
        <v>#DIV/0!</v>
      </c>
      <c r="AH1716" s="501" t="e">
        <f t="shared" si="163"/>
        <v>#DIV/0!</v>
      </c>
      <c r="AV1716" s="501" t="e">
        <f t="shared" si="164"/>
        <v>#DIV/0!</v>
      </c>
      <c r="AY1716" s="501" t="e">
        <f t="shared" si="165"/>
        <v>#DIV/0!</v>
      </c>
      <c r="BM1716" s="501" t="e">
        <f t="shared" si="166"/>
        <v>#DIV/0!</v>
      </c>
      <c r="BP1716" s="501" t="e">
        <f t="shared" si="167"/>
        <v>#DIV/0!</v>
      </c>
    </row>
    <row r="1717" spans="31:68" ht="15" customHeight="1" x14ac:dyDescent="0.25">
      <c r="AE1717" s="501" t="e">
        <f t="shared" si="162"/>
        <v>#DIV/0!</v>
      </c>
      <c r="AH1717" s="501" t="e">
        <f t="shared" si="163"/>
        <v>#DIV/0!</v>
      </c>
      <c r="AV1717" s="501" t="e">
        <f t="shared" si="164"/>
        <v>#DIV/0!</v>
      </c>
      <c r="AY1717" s="501" t="e">
        <f t="shared" si="165"/>
        <v>#DIV/0!</v>
      </c>
      <c r="BM1717" s="501" t="e">
        <f t="shared" si="166"/>
        <v>#DIV/0!</v>
      </c>
      <c r="BP1717" s="501" t="e">
        <f t="shared" si="167"/>
        <v>#DIV/0!</v>
      </c>
    </row>
    <row r="1718" spans="31:68" ht="15" customHeight="1" x14ac:dyDescent="0.25">
      <c r="AE1718" s="501" t="e">
        <f t="shared" si="162"/>
        <v>#DIV/0!</v>
      </c>
      <c r="AH1718" s="501" t="e">
        <f t="shared" si="163"/>
        <v>#DIV/0!</v>
      </c>
      <c r="AV1718" s="501" t="e">
        <f t="shared" si="164"/>
        <v>#DIV/0!</v>
      </c>
      <c r="AY1718" s="501" t="e">
        <f t="shared" si="165"/>
        <v>#DIV/0!</v>
      </c>
      <c r="BM1718" s="501" t="e">
        <f t="shared" si="166"/>
        <v>#DIV/0!</v>
      </c>
      <c r="BP1718" s="501" t="e">
        <f t="shared" si="167"/>
        <v>#DIV/0!</v>
      </c>
    </row>
    <row r="1719" spans="31:68" ht="15" customHeight="1" x14ac:dyDescent="0.25">
      <c r="AE1719" s="501" t="e">
        <f t="shared" si="162"/>
        <v>#DIV/0!</v>
      </c>
      <c r="AH1719" s="501" t="e">
        <f t="shared" si="163"/>
        <v>#DIV/0!</v>
      </c>
      <c r="AV1719" s="501" t="e">
        <f t="shared" si="164"/>
        <v>#DIV/0!</v>
      </c>
      <c r="AY1719" s="501" t="e">
        <f t="shared" si="165"/>
        <v>#DIV/0!</v>
      </c>
      <c r="BM1719" s="501" t="e">
        <f t="shared" si="166"/>
        <v>#DIV/0!</v>
      </c>
      <c r="BP1719" s="501" t="e">
        <f t="shared" si="167"/>
        <v>#DIV/0!</v>
      </c>
    </row>
    <row r="1720" spans="31:68" ht="15" customHeight="1" x14ac:dyDescent="0.25">
      <c r="AE1720" s="501" t="e">
        <f t="shared" si="162"/>
        <v>#DIV/0!</v>
      </c>
      <c r="AH1720" s="501" t="e">
        <f t="shared" si="163"/>
        <v>#DIV/0!</v>
      </c>
      <c r="AV1720" s="501" t="e">
        <f t="shared" si="164"/>
        <v>#DIV/0!</v>
      </c>
      <c r="AY1720" s="501" t="e">
        <f t="shared" si="165"/>
        <v>#DIV/0!</v>
      </c>
      <c r="BM1720" s="501" t="e">
        <f t="shared" si="166"/>
        <v>#DIV/0!</v>
      </c>
      <c r="BP1720" s="501" t="e">
        <f t="shared" si="167"/>
        <v>#DIV/0!</v>
      </c>
    </row>
    <row r="1721" spans="31:68" ht="15" customHeight="1" x14ac:dyDescent="0.25">
      <c r="AE1721" s="501" t="e">
        <f t="shared" si="162"/>
        <v>#DIV/0!</v>
      </c>
      <c r="AH1721" s="501" t="e">
        <f t="shared" si="163"/>
        <v>#DIV/0!</v>
      </c>
      <c r="AV1721" s="501" t="e">
        <f t="shared" si="164"/>
        <v>#DIV/0!</v>
      </c>
      <c r="AY1721" s="501" t="e">
        <f t="shared" si="165"/>
        <v>#DIV/0!</v>
      </c>
      <c r="BM1721" s="501" t="e">
        <f t="shared" si="166"/>
        <v>#DIV/0!</v>
      </c>
      <c r="BP1721" s="501" t="e">
        <f t="shared" si="167"/>
        <v>#DIV/0!</v>
      </c>
    </row>
    <row r="1722" spans="31:68" ht="15" customHeight="1" x14ac:dyDescent="0.25">
      <c r="AE1722" s="501" t="e">
        <f t="shared" si="162"/>
        <v>#DIV/0!</v>
      </c>
      <c r="AH1722" s="501" t="e">
        <f t="shared" si="163"/>
        <v>#DIV/0!</v>
      </c>
      <c r="AV1722" s="501" t="e">
        <f t="shared" si="164"/>
        <v>#DIV/0!</v>
      </c>
      <c r="AY1722" s="501" t="e">
        <f t="shared" si="165"/>
        <v>#DIV/0!</v>
      </c>
      <c r="BM1722" s="501" t="e">
        <f t="shared" si="166"/>
        <v>#DIV/0!</v>
      </c>
      <c r="BP1722" s="501" t="e">
        <f t="shared" si="167"/>
        <v>#DIV/0!</v>
      </c>
    </row>
    <row r="1723" spans="31:68" ht="15" customHeight="1" x14ac:dyDescent="0.25">
      <c r="AE1723" s="501" t="e">
        <f t="shared" si="162"/>
        <v>#DIV/0!</v>
      </c>
      <c r="AH1723" s="501" t="e">
        <f t="shared" si="163"/>
        <v>#DIV/0!</v>
      </c>
      <c r="AV1723" s="501" t="e">
        <f t="shared" si="164"/>
        <v>#DIV/0!</v>
      </c>
      <c r="AY1723" s="501" t="e">
        <f t="shared" si="165"/>
        <v>#DIV/0!</v>
      </c>
      <c r="BM1723" s="501" t="e">
        <f t="shared" si="166"/>
        <v>#DIV/0!</v>
      </c>
      <c r="BP1723" s="501" t="e">
        <f t="shared" si="167"/>
        <v>#DIV/0!</v>
      </c>
    </row>
    <row r="1724" spans="31:68" ht="15" customHeight="1" x14ac:dyDescent="0.25">
      <c r="AE1724" s="501" t="e">
        <f t="shared" si="162"/>
        <v>#DIV/0!</v>
      </c>
      <c r="AH1724" s="501" t="e">
        <f t="shared" si="163"/>
        <v>#DIV/0!</v>
      </c>
      <c r="AV1724" s="501" t="e">
        <f t="shared" si="164"/>
        <v>#DIV/0!</v>
      </c>
      <c r="AY1724" s="501" t="e">
        <f t="shared" si="165"/>
        <v>#DIV/0!</v>
      </c>
      <c r="BM1724" s="501" t="e">
        <f t="shared" si="166"/>
        <v>#DIV/0!</v>
      </c>
      <c r="BP1724" s="501" t="e">
        <f t="shared" si="167"/>
        <v>#DIV/0!</v>
      </c>
    </row>
    <row r="1725" spans="31:68" ht="15" customHeight="1" x14ac:dyDescent="0.25">
      <c r="AE1725" s="501" t="e">
        <f t="shared" si="162"/>
        <v>#DIV/0!</v>
      </c>
      <c r="AH1725" s="501" t="e">
        <f t="shared" si="163"/>
        <v>#DIV/0!</v>
      </c>
      <c r="AV1725" s="501" t="e">
        <f t="shared" si="164"/>
        <v>#DIV/0!</v>
      </c>
      <c r="AY1725" s="501" t="e">
        <f t="shared" si="165"/>
        <v>#DIV/0!</v>
      </c>
      <c r="BM1725" s="501" t="e">
        <f t="shared" si="166"/>
        <v>#DIV/0!</v>
      </c>
      <c r="BP1725" s="501" t="e">
        <f t="shared" si="167"/>
        <v>#DIV/0!</v>
      </c>
    </row>
    <row r="1726" spans="31:68" ht="15" customHeight="1" x14ac:dyDescent="0.25">
      <c r="AE1726" s="501" t="e">
        <f t="shared" si="162"/>
        <v>#DIV/0!</v>
      </c>
      <c r="AH1726" s="501" t="e">
        <f t="shared" si="163"/>
        <v>#DIV/0!</v>
      </c>
      <c r="AV1726" s="501" t="e">
        <f t="shared" si="164"/>
        <v>#DIV/0!</v>
      </c>
      <c r="AY1726" s="501" t="e">
        <f t="shared" si="165"/>
        <v>#DIV/0!</v>
      </c>
      <c r="BM1726" s="501" t="e">
        <f t="shared" si="166"/>
        <v>#DIV/0!</v>
      </c>
      <c r="BP1726" s="501" t="e">
        <f t="shared" si="167"/>
        <v>#DIV/0!</v>
      </c>
    </row>
    <row r="1727" spans="31:68" ht="15" customHeight="1" x14ac:dyDescent="0.25">
      <c r="AE1727" s="501" t="e">
        <f t="shared" si="162"/>
        <v>#DIV/0!</v>
      </c>
      <c r="AH1727" s="501" t="e">
        <f t="shared" si="163"/>
        <v>#DIV/0!</v>
      </c>
      <c r="AV1727" s="501" t="e">
        <f t="shared" si="164"/>
        <v>#DIV/0!</v>
      </c>
      <c r="AY1727" s="501" t="e">
        <f t="shared" si="165"/>
        <v>#DIV/0!</v>
      </c>
      <c r="BM1727" s="501" t="e">
        <f t="shared" si="166"/>
        <v>#DIV/0!</v>
      </c>
      <c r="BP1727" s="501" t="e">
        <f t="shared" si="167"/>
        <v>#DIV/0!</v>
      </c>
    </row>
    <row r="1728" spans="31:68" ht="15" customHeight="1" x14ac:dyDescent="0.25">
      <c r="AE1728" s="501" t="e">
        <f t="shared" si="162"/>
        <v>#DIV/0!</v>
      </c>
      <c r="AH1728" s="501" t="e">
        <f t="shared" si="163"/>
        <v>#DIV/0!</v>
      </c>
      <c r="AV1728" s="501" t="e">
        <f t="shared" si="164"/>
        <v>#DIV/0!</v>
      </c>
      <c r="AY1728" s="501" t="e">
        <f t="shared" si="165"/>
        <v>#DIV/0!</v>
      </c>
      <c r="BM1728" s="501" t="e">
        <f t="shared" si="166"/>
        <v>#DIV/0!</v>
      </c>
      <c r="BP1728" s="501" t="e">
        <f t="shared" si="167"/>
        <v>#DIV/0!</v>
      </c>
    </row>
    <row r="1729" spans="31:68" ht="15" customHeight="1" x14ac:dyDescent="0.25">
      <c r="AE1729" s="501" t="e">
        <f t="shared" si="162"/>
        <v>#DIV/0!</v>
      </c>
      <c r="AH1729" s="501" t="e">
        <f t="shared" si="163"/>
        <v>#DIV/0!</v>
      </c>
      <c r="AV1729" s="501" t="e">
        <f t="shared" si="164"/>
        <v>#DIV/0!</v>
      </c>
      <c r="AY1729" s="501" t="e">
        <f t="shared" si="165"/>
        <v>#DIV/0!</v>
      </c>
      <c r="BM1729" s="501" t="e">
        <f t="shared" si="166"/>
        <v>#DIV/0!</v>
      </c>
      <c r="BP1729" s="501" t="e">
        <f t="shared" si="167"/>
        <v>#DIV/0!</v>
      </c>
    </row>
    <row r="1730" spans="31:68" ht="15" customHeight="1" x14ac:dyDescent="0.25">
      <c r="AE1730" s="501" t="e">
        <f t="shared" si="162"/>
        <v>#DIV/0!</v>
      </c>
      <c r="AH1730" s="501" t="e">
        <f t="shared" si="163"/>
        <v>#DIV/0!</v>
      </c>
      <c r="AV1730" s="501" t="e">
        <f t="shared" si="164"/>
        <v>#DIV/0!</v>
      </c>
      <c r="AY1730" s="501" t="e">
        <f t="shared" si="165"/>
        <v>#DIV/0!</v>
      </c>
      <c r="BM1730" s="501" t="e">
        <f t="shared" si="166"/>
        <v>#DIV/0!</v>
      </c>
      <c r="BP1730" s="501" t="e">
        <f t="shared" si="167"/>
        <v>#DIV/0!</v>
      </c>
    </row>
    <row r="1731" spans="31:68" ht="15" customHeight="1" x14ac:dyDescent="0.25">
      <c r="AE1731" s="501" t="e">
        <f t="shared" si="162"/>
        <v>#DIV/0!</v>
      </c>
      <c r="AH1731" s="501" t="e">
        <f t="shared" si="163"/>
        <v>#DIV/0!</v>
      </c>
      <c r="AV1731" s="501" t="e">
        <f t="shared" si="164"/>
        <v>#DIV/0!</v>
      </c>
      <c r="AY1731" s="501" t="e">
        <f t="shared" si="165"/>
        <v>#DIV/0!</v>
      </c>
      <c r="BM1731" s="501" t="e">
        <f t="shared" si="166"/>
        <v>#DIV/0!</v>
      </c>
      <c r="BP1731" s="501" t="e">
        <f t="shared" si="167"/>
        <v>#DIV/0!</v>
      </c>
    </row>
    <row r="1732" spans="31:68" ht="15" customHeight="1" x14ac:dyDescent="0.25">
      <c r="AE1732" s="501" t="e">
        <f t="shared" si="162"/>
        <v>#DIV/0!</v>
      </c>
      <c r="AH1732" s="501" t="e">
        <f t="shared" si="163"/>
        <v>#DIV/0!</v>
      </c>
      <c r="AV1732" s="501" t="e">
        <f t="shared" si="164"/>
        <v>#DIV/0!</v>
      </c>
      <c r="AY1732" s="501" t="e">
        <f t="shared" si="165"/>
        <v>#DIV/0!</v>
      </c>
      <c r="BM1732" s="501" t="e">
        <f t="shared" si="166"/>
        <v>#DIV/0!</v>
      </c>
      <c r="BP1732" s="501" t="e">
        <f t="shared" si="167"/>
        <v>#DIV/0!</v>
      </c>
    </row>
    <row r="1733" spans="31:68" ht="15" customHeight="1" x14ac:dyDescent="0.25">
      <c r="AE1733" s="501" t="e">
        <f t="shared" si="162"/>
        <v>#DIV/0!</v>
      </c>
      <c r="AH1733" s="501" t="e">
        <f t="shared" si="163"/>
        <v>#DIV/0!</v>
      </c>
      <c r="AV1733" s="501" t="e">
        <f t="shared" si="164"/>
        <v>#DIV/0!</v>
      </c>
      <c r="AY1733" s="501" t="e">
        <f t="shared" si="165"/>
        <v>#DIV/0!</v>
      </c>
      <c r="BM1733" s="501" t="e">
        <f t="shared" si="166"/>
        <v>#DIV/0!</v>
      </c>
      <c r="BP1733" s="501" t="e">
        <f t="shared" si="167"/>
        <v>#DIV/0!</v>
      </c>
    </row>
    <row r="1734" spans="31:68" ht="15" customHeight="1" x14ac:dyDescent="0.25">
      <c r="AE1734" s="501" t="e">
        <f t="shared" si="162"/>
        <v>#DIV/0!</v>
      </c>
      <c r="AH1734" s="501" t="e">
        <f t="shared" si="163"/>
        <v>#DIV/0!</v>
      </c>
      <c r="AV1734" s="501" t="e">
        <f t="shared" si="164"/>
        <v>#DIV/0!</v>
      </c>
      <c r="AY1734" s="501" t="e">
        <f t="shared" si="165"/>
        <v>#DIV/0!</v>
      </c>
      <c r="BM1734" s="501" t="e">
        <f t="shared" si="166"/>
        <v>#DIV/0!</v>
      </c>
      <c r="BP1734" s="501" t="e">
        <f t="shared" si="167"/>
        <v>#DIV/0!</v>
      </c>
    </row>
    <row r="1735" spans="31:68" ht="15" customHeight="1" x14ac:dyDescent="0.25">
      <c r="AE1735" s="501" t="e">
        <f t="shared" si="162"/>
        <v>#DIV/0!</v>
      </c>
      <c r="AH1735" s="501" t="e">
        <f t="shared" si="163"/>
        <v>#DIV/0!</v>
      </c>
      <c r="AV1735" s="501" t="e">
        <f t="shared" si="164"/>
        <v>#DIV/0!</v>
      </c>
      <c r="AY1735" s="501" t="e">
        <f t="shared" si="165"/>
        <v>#DIV/0!</v>
      </c>
      <c r="BM1735" s="501" t="e">
        <f t="shared" si="166"/>
        <v>#DIV/0!</v>
      </c>
      <c r="BP1735" s="501" t="e">
        <f t="shared" si="167"/>
        <v>#DIV/0!</v>
      </c>
    </row>
    <row r="1736" spans="31:68" ht="15" customHeight="1" x14ac:dyDescent="0.25">
      <c r="AE1736" s="501" t="e">
        <f t="shared" si="162"/>
        <v>#DIV/0!</v>
      </c>
      <c r="AH1736" s="501" t="e">
        <f t="shared" si="163"/>
        <v>#DIV/0!</v>
      </c>
      <c r="AV1736" s="501" t="e">
        <f t="shared" si="164"/>
        <v>#DIV/0!</v>
      </c>
      <c r="AY1736" s="501" t="e">
        <f t="shared" si="165"/>
        <v>#DIV/0!</v>
      </c>
      <c r="BM1736" s="501" t="e">
        <f t="shared" si="166"/>
        <v>#DIV/0!</v>
      </c>
      <c r="BP1736" s="501" t="e">
        <f t="shared" si="167"/>
        <v>#DIV/0!</v>
      </c>
    </row>
    <row r="1737" spans="31:68" ht="15" customHeight="1" x14ac:dyDescent="0.25">
      <c r="AE1737" s="501" t="e">
        <f t="shared" si="162"/>
        <v>#DIV/0!</v>
      </c>
      <c r="AH1737" s="501" t="e">
        <f t="shared" si="163"/>
        <v>#DIV/0!</v>
      </c>
      <c r="AV1737" s="501" t="e">
        <f t="shared" si="164"/>
        <v>#DIV/0!</v>
      </c>
      <c r="AY1737" s="501" t="e">
        <f t="shared" si="165"/>
        <v>#DIV/0!</v>
      </c>
      <c r="BM1737" s="501" t="e">
        <f t="shared" si="166"/>
        <v>#DIV/0!</v>
      </c>
      <c r="BP1737" s="501" t="e">
        <f t="shared" si="167"/>
        <v>#DIV/0!</v>
      </c>
    </row>
    <row r="1738" spans="31:68" ht="15" customHeight="1" x14ac:dyDescent="0.25">
      <c r="AE1738" s="501" t="e">
        <f t="shared" si="162"/>
        <v>#DIV/0!</v>
      </c>
      <c r="AH1738" s="501" t="e">
        <f t="shared" si="163"/>
        <v>#DIV/0!</v>
      </c>
      <c r="AV1738" s="501" t="e">
        <f t="shared" si="164"/>
        <v>#DIV/0!</v>
      </c>
      <c r="AY1738" s="501" t="e">
        <f t="shared" si="165"/>
        <v>#DIV/0!</v>
      </c>
      <c r="BM1738" s="501" t="e">
        <f t="shared" si="166"/>
        <v>#DIV/0!</v>
      </c>
      <c r="BP1738" s="501" t="e">
        <f t="shared" si="167"/>
        <v>#DIV/0!</v>
      </c>
    </row>
    <row r="1739" spans="31:68" ht="15" customHeight="1" x14ac:dyDescent="0.25">
      <c r="AE1739" s="501" t="e">
        <f t="shared" si="162"/>
        <v>#DIV/0!</v>
      </c>
      <c r="AH1739" s="501" t="e">
        <f t="shared" si="163"/>
        <v>#DIV/0!</v>
      </c>
      <c r="AV1739" s="501" t="e">
        <f t="shared" si="164"/>
        <v>#DIV/0!</v>
      </c>
      <c r="AY1739" s="501" t="e">
        <f t="shared" si="165"/>
        <v>#DIV/0!</v>
      </c>
      <c r="BM1739" s="501" t="e">
        <f t="shared" si="166"/>
        <v>#DIV/0!</v>
      </c>
      <c r="BP1739" s="501" t="e">
        <f t="shared" si="167"/>
        <v>#DIV/0!</v>
      </c>
    </row>
    <row r="1740" spans="31:68" ht="15" customHeight="1" x14ac:dyDescent="0.25">
      <c r="AE1740" s="501" t="e">
        <f t="shared" si="162"/>
        <v>#DIV/0!</v>
      </c>
      <c r="AH1740" s="501" t="e">
        <f t="shared" si="163"/>
        <v>#DIV/0!</v>
      </c>
      <c r="AV1740" s="501" t="e">
        <f t="shared" si="164"/>
        <v>#DIV/0!</v>
      </c>
      <c r="AY1740" s="501" t="e">
        <f t="shared" si="165"/>
        <v>#DIV/0!</v>
      </c>
      <c r="BM1740" s="501" t="e">
        <f t="shared" si="166"/>
        <v>#DIV/0!</v>
      </c>
      <c r="BP1740" s="501" t="e">
        <f t="shared" si="167"/>
        <v>#DIV/0!</v>
      </c>
    </row>
    <row r="1741" spans="31:68" ht="15" customHeight="1" x14ac:dyDescent="0.25">
      <c r="AE1741" s="501" t="e">
        <f t="shared" si="162"/>
        <v>#DIV/0!</v>
      </c>
      <c r="AH1741" s="501" t="e">
        <f t="shared" si="163"/>
        <v>#DIV/0!</v>
      </c>
      <c r="AV1741" s="501" t="e">
        <f t="shared" si="164"/>
        <v>#DIV/0!</v>
      </c>
      <c r="AY1741" s="501" t="e">
        <f t="shared" si="165"/>
        <v>#DIV/0!</v>
      </c>
      <c r="BM1741" s="501" t="e">
        <f t="shared" si="166"/>
        <v>#DIV/0!</v>
      </c>
      <c r="BP1741" s="501" t="e">
        <f t="shared" si="167"/>
        <v>#DIV/0!</v>
      </c>
    </row>
    <row r="1742" spans="31:68" ht="15" customHeight="1" x14ac:dyDescent="0.25">
      <c r="AE1742" s="501" t="e">
        <f t="shared" si="162"/>
        <v>#DIV/0!</v>
      </c>
      <c r="AH1742" s="501" t="e">
        <f t="shared" si="163"/>
        <v>#DIV/0!</v>
      </c>
      <c r="AV1742" s="501" t="e">
        <f t="shared" si="164"/>
        <v>#DIV/0!</v>
      </c>
      <c r="AY1742" s="501" t="e">
        <f t="shared" si="165"/>
        <v>#DIV/0!</v>
      </c>
      <c r="BM1742" s="501" t="e">
        <f t="shared" si="166"/>
        <v>#DIV/0!</v>
      </c>
      <c r="BP1742" s="501" t="e">
        <f t="shared" si="167"/>
        <v>#DIV/0!</v>
      </c>
    </row>
    <row r="1743" spans="31:68" ht="15" customHeight="1" x14ac:dyDescent="0.25">
      <c r="AE1743" s="501" t="e">
        <f t="shared" ref="AE1743:AE1806" si="168">IF(AE$10*AC1743+AE$11&lt;(ROUNDUP(AD$10/100,0)*100+999),MAX(0,AE$10*AC1743+AE$11),NA())</f>
        <v>#DIV/0!</v>
      </c>
      <c r="AH1743" s="501" t="e">
        <f t="shared" ref="AH1743:AH1806" si="169">IF(AH$10*AF1743+AH$11&lt;(ROUNDUP(AG$10/100,0)*100+999),MAX(0,AH$10*AF1743+AH$11),NA())</f>
        <v>#DIV/0!</v>
      </c>
      <c r="AV1743" s="501" t="e">
        <f t="shared" ref="AV1743:AV1806" si="170">IF(AV$10*AT1743+AV$11&lt;(ROUNDUP(AU$10/100,0)*100+999),MAX(0,AV$10*AT1743+AV$11),NA())</f>
        <v>#DIV/0!</v>
      </c>
      <c r="AY1743" s="501" t="e">
        <f t="shared" ref="AY1743:AY1806" si="171">IF(AY$10*AW1743+AY$11&lt;(ROUNDUP(AX$10/100,0)*100+999),MAX(0,AY$10*AW1743+AY$11),NA())</f>
        <v>#DIV/0!</v>
      </c>
      <c r="BM1743" s="501" t="e">
        <f t="shared" ref="BM1743:BM1806" si="172">IF(BM$10*BK1743+BM$11&lt;(ROUNDUP(BL$10/100,0)*100+999),MAX(0,BM$10*BK1743+BM$11),NA())</f>
        <v>#DIV/0!</v>
      </c>
      <c r="BP1743" s="501" t="e">
        <f t="shared" ref="BP1743:BP1806" si="173">IF(BP$10*BN1743+BP$11&lt;(ROUNDUP(BO$10/100,0)*100+999),MAX(0,BP$10*BN1743+BP$11),NA())</f>
        <v>#DIV/0!</v>
      </c>
    </row>
    <row r="1744" spans="31:68" ht="15" customHeight="1" x14ac:dyDescent="0.25">
      <c r="AE1744" s="501" t="e">
        <f t="shared" si="168"/>
        <v>#DIV/0!</v>
      </c>
      <c r="AH1744" s="501" t="e">
        <f t="shared" si="169"/>
        <v>#DIV/0!</v>
      </c>
      <c r="AV1744" s="501" t="e">
        <f t="shared" si="170"/>
        <v>#DIV/0!</v>
      </c>
      <c r="AY1744" s="501" t="e">
        <f t="shared" si="171"/>
        <v>#DIV/0!</v>
      </c>
      <c r="BM1744" s="501" t="e">
        <f t="shared" si="172"/>
        <v>#DIV/0!</v>
      </c>
      <c r="BP1744" s="501" t="e">
        <f t="shared" si="173"/>
        <v>#DIV/0!</v>
      </c>
    </row>
    <row r="1745" spans="31:68" ht="15" customHeight="1" x14ac:dyDescent="0.25">
      <c r="AE1745" s="501" t="e">
        <f t="shared" si="168"/>
        <v>#DIV/0!</v>
      </c>
      <c r="AH1745" s="501" t="e">
        <f t="shared" si="169"/>
        <v>#DIV/0!</v>
      </c>
      <c r="AV1745" s="501" t="e">
        <f t="shared" si="170"/>
        <v>#DIV/0!</v>
      </c>
      <c r="AY1745" s="501" t="e">
        <f t="shared" si="171"/>
        <v>#DIV/0!</v>
      </c>
      <c r="BM1745" s="501" t="e">
        <f t="shared" si="172"/>
        <v>#DIV/0!</v>
      </c>
      <c r="BP1745" s="501" t="e">
        <f t="shared" si="173"/>
        <v>#DIV/0!</v>
      </c>
    </row>
    <row r="1746" spans="31:68" ht="15" customHeight="1" x14ac:dyDescent="0.25">
      <c r="AE1746" s="501" t="e">
        <f t="shared" si="168"/>
        <v>#DIV/0!</v>
      </c>
      <c r="AH1746" s="501" t="e">
        <f t="shared" si="169"/>
        <v>#DIV/0!</v>
      </c>
      <c r="AV1746" s="501" t="e">
        <f t="shared" si="170"/>
        <v>#DIV/0!</v>
      </c>
      <c r="AY1746" s="501" t="e">
        <f t="shared" si="171"/>
        <v>#DIV/0!</v>
      </c>
      <c r="BM1746" s="501" t="e">
        <f t="shared" si="172"/>
        <v>#DIV/0!</v>
      </c>
      <c r="BP1746" s="501" t="e">
        <f t="shared" si="173"/>
        <v>#DIV/0!</v>
      </c>
    </row>
    <row r="1747" spans="31:68" ht="15" customHeight="1" x14ac:dyDescent="0.25">
      <c r="AE1747" s="501" t="e">
        <f t="shared" si="168"/>
        <v>#DIV/0!</v>
      </c>
      <c r="AH1747" s="501" t="e">
        <f t="shared" si="169"/>
        <v>#DIV/0!</v>
      </c>
      <c r="AV1747" s="501" t="e">
        <f t="shared" si="170"/>
        <v>#DIV/0!</v>
      </c>
      <c r="AY1747" s="501" t="e">
        <f t="shared" si="171"/>
        <v>#DIV/0!</v>
      </c>
      <c r="BM1747" s="501" t="e">
        <f t="shared" si="172"/>
        <v>#DIV/0!</v>
      </c>
      <c r="BP1747" s="501" t="e">
        <f t="shared" si="173"/>
        <v>#DIV/0!</v>
      </c>
    </row>
    <row r="1748" spans="31:68" ht="15" customHeight="1" x14ac:dyDescent="0.25">
      <c r="AE1748" s="501" t="e">
        <f t="shared" si="168"/>
        <v>#DIV/0!</v>
      </c>
      <c r="AH1748" s="501" t="e">
        <f t="shared" si="169"/>
        <v>#DIV/0!</v>
      </c>
      <c r="AV1748" s="501" t="e">
        <f t="shared" si="170"/>
        <v>#DIV/0!</v>
      </c>
      <c r="AY1748" s="501" t="e">
        <f t="shared" si="171"/>
        <v>#DIV/0!</v>
      </c>
      <c r="BM1748" s="501" t="e">
        <f t="shared" si="172"/>
        <v>#DIV/0!</v>
      </c>
      <c r="BP1748" s="501" t="e">
        <f t="shared" si="173"/>
        <v>#DIV/0!</v>
      </c>
    </row>
    <row r="1749" spans="31:68" ht="15" customHeight="1" x14ac:dyDescent="0.25">
      <c r="AE1749" s="501" t="e">
        <f t="shared" si="168"/>
        <v>#DIV/0!</v>
      </c>
      <c r="AH1749" s="501" t="e">
        <f t="shared" si="169"/>
        <v>#DIV/0!</v>
      </c>
      <c r="AV1749" s="501" t="e">
        <f t="shared" si="170"/>
        <v>#DIV/0!</v>
      </c>
      <c r="AY1749" s="501" t="e">
        <f t="shared" si="171"/>
        <v>#DIV/0!</v>
      </c>
      <c r="BM1749" s="501" t="e">
        <f t="shared" si="172"/>
        <v>#DIV/0!</v>
      </c>
      <c r="BP1749" s="501" t="e">
        <f t="shared" si="173"/>
        <v>#DIV/0!</v>
      </c>
    </row>
    <row r="1750" spans="31:68" ht="15" customHeight="1" x14ac:dyDescent="0.25">
      <c r="AE1750" s="501" t="e">
        <f t="shared" si="168"/>
        <v>#DIV/0!</v>
      </c>
      <c r="AH1750" s="501" t="e">
        <f t="shared" si="169"/>
        <v>#DIV/0!</v>
      </c>
      <c r="AV1750" s="501" t="e">
        <f t="shared" si="170"/>
        <v>#DIV/0!</v>
      </c>
      <c r="AY1750" s="501" t="e">
        <f t="shared" si="171"/>
        <v>#DIV/0!</v>
      </c>
      <c r="BM1750" s="501" t="e">
        <f t="shared" si="172"/>
        <v>#DIV/0!</v>
      </c>
      <c r="BP1750" s="501" t="e">
        <f t="shared" si="173"/>
        <v>#DIV/0!</v>
      </c>
    </row>
    <row r="1751" spans="31:68" ht="15" customHeight="1" x14ac:dyDescent="0.25">
      <c r="AE1751" s="501" t="e">
        <f t="shared" si="168"/>
        <v>#DIV/0!</v>
      </c>
      <c r="AH1751" s="501" t="e">
        <f t="shared" si="169"/>
        <v>#DIV/0!</v>
      </c>
      <c r="AV1751" s="501" t="e">
        <f t="shared" si="170"/>
        <v>#DIV/0!</v>
      </c>
      <c r="AY1751" s="501" t="e">
        <f t="shared" si="171"/>
        <v>#DIV/0!</v>
      </c>
      <c r="BM1751" s="501" t="e">
        <f t="shared" si="172"/>
        <v>#DIV/0!</v>
      </c>
      <c r="BP1751" s="501" t="e">
        <f t="shared" si="173"/>
        <v>#DIV/0!</v>
      </c>
    </row>
    <row r="1752" spans="31:68" ht="15" customHeight="1" x14ac:dyDescent="0.25">
      <c r="AE1752" s="501" t="e">
        <f t="shared" si="168"/>
        <v>#DIV/0!</v>
      </c>
      <c r="AH1752" s="501" t="e">
        <f t="shared" si="169"/>
        <v>#DIV/0!</v>
      </c>
      <c r="AV1752" s="501" t="e">
        <f t="shared" si="170"/>
        <v>#DIV/0!</v>
      </c>
      <c r="AY1752" s="501" t="e">
        <f t="shared" si="171"/>
        <v>#DIV/0!</v>
      </c>
      <c r="BM1752" s="501" t="e">
        <f t="shared" si="172"/>
        <v>#DIV/0!</v>
      </c>
      <c r="BP1752" s="501" t="e">
        <f t="shared" si="173"/>
        <v>#DIV/0!</v>
      </c>
    </row>
    <row r="1753" spans="31:68" ht="15" customHeight="1" x14ac:dyDescent="0.25">
      <c r="AE1753" s="501" t="e">
        <f t="shared" si="168"/>
        <v>#DIV/0!</v>
      </c>
      <c r="AH1753" s="501" t="e">
        <f t="shared" si="169"/>
        <v>#DIV/0!</v>
      </c>
      <c r="AV1753" s="501" t="e">
        <f t="shared" si="170"/>
        <v>#DIV/0!</v>
      </c>
      <c r="AY1753" s="501" t="e">
        <f t="shared" si="171"/>
        <v>#DIV/0!</v>
      </c>
      <c r="BM1753" s="501" t="e">
        <f t="shared" si="172"/>
        <v>#DIV/0!</v>
      </c>
      <c r="BP1753" s="501" t="e">
        <f t="shared" si="173"/>
        <v>#DIV/0!</v>
      </c>
    </row>
    <row r="1754" spans="31:68" ht="15" customHeight="1" x14ac:dyDescent="0.25">
      <c r="AE1754" s="501" t="e">
        <f t="shared" si="168"/>
        <v>#DIV/0!</v>
      </c>
      <c r="AH1754" s="501" t="e">
        <f t="shared" si="169"/>
        <v>#DIV/0!</v>
      </c>
      <c r="AV1754" s="501" t="e">
        <f t="shared" si="170"/>
        <v>#DIV/0!</v>
      </c>
      <c r="AY1754" s="501" t="e">
        <f t="shared" si="171"/>
        <v>#DIV/0!</v>
      </c>
      <c r="BM1754" s="501" t="e">
        <f t="shared" si="172"/>
        <v>#DIV/0!</v>
      </c>
      <c r="BP1754" s="501" t="e">
        <f t="shared" si="173"/>
        <v>#DIV/0!</v>
      </c>
    </row>
    <row r="1755" spans="31:68" ht="15" customHeight="1" x14ac:dyDescent="0.25">
      <c r="AE1755" s="501" t="e">
        <f t="shared" si="168"/>
        <v>#DIV/0!</v>
      </c>
      <c r="AH1755" s="501" t="e">
        <f t="shared" si="169"/>
        <v>#DIV/0!</v>
      </c>
      <c r="AV1755" s="501" t="e">
        <f t="shared" si="170"/>
        <v>#DIV/0!</v>
      </c>
      <c r="AY1755" s="501" t="e">
        <f t="shared" si="171"/>
        <v>#DIV/0!</v>
      </c>
      <c r="BM1755" s="501" t="e">
        <f t="shared" si="172"/>
        <v>#DIV/0!</v>
      </c>
      <c r="BP1755" s="501" t="e">
        <f t="shared" si="173"/>
        <v>#DIV/0!</v>
      </c>
    </row>
    <row r="1756" spans="31:68" ht="15" customHeight="1" x14ac:dyDescent="0.25">
      <c r="AE1756" s="501" t="e">
        <f t="shared" si="168"/>
        <v>#DIV/0!</v>
      </c>
      <c r="AH1756" s="501" t="e">
        <f t="shared" si="169"/>
        <v>#DIV/0!</v>
      </c>
      <c r="AV1756" s="501" t="e">
        <f t="shared" si="170"/>
        <v>#DIV/0!</v>
      </c>
      <c r="AY1756" s="501" t="e">
        <f t="shared" si="171"/>
        <v>#DIV/0!</v>
      </c>
      <c r="BM1756" s="501" t="e">
        <f t="shared" si="172"/>
        <v>#DIV/0!</v>
      </c>
      <c r="BP1756" s="501" t="e">
        <f t="shared" si="173"/>
        <v>#DIV/0!</v>
      </c>
    </row>
    <row r="1757" spans="31:68" ht="15" customHeight="1" x14ac:dyDescent="0.25">
      <c r="AE1757" s="501" t="e">
        <f t="shared" si="168"/>
        <v>#DIV/0!</v>
      </c>
      <c r="AH1757" s="501" t="e">
        <f t="shared" si="169"/>
        <v>#DIV/0!</v>
      </c>
      <c r="AV1757" s="501" t="e">
        <f t="shared" si="170"/>
        <v>#DIV/0!</v>
      </c>
      <c r="AY1757" s="501" t="e">
        <f t="shared" si="171"/>
        <v>#DIV/0!</v>
      </c>
      <c r="BM1757" s="501" t="e">
        <f t="shared" si="172"/>
        <v>#DIV/0!</v>
      </c>
      <c r="BP1757" s="501" t="e">
        <f t="shared" si="173"/>
        <v>#DIV/0!</v>
      </c>
    </row>
    <row r="1758" spans="31:68" ht="15" customHeight="1" x14ac:dyDescent="0.25">
      <c r="AE1758" s="501" t="e">
        <f t="shared" si="168"/>
        <v>#DIV/0!</v>
      </c>
      <c r="AH1758" s="501" t="e">
        <f t="shared" si="169"/>
        <v>#DIV/0!</v>
      </c>
      <c r="AV1758" s="501" t="e">
        <f t="shared" si="170"/>
        <v>#DIV/0!</v>
      </c>
      <c r="AY1758" s="501" t="e">
        <f t="shared" si="171"/>
        <v>#DIV/0!</v>
      </c>
      <c r="BM1758" s="501" t="e">
        <f t="shared" si="172"/>
        <v>#DIV/0!</v>
      </c>
      <c r="BP1758" s="501" t="e">
        <f t="shared" si="173"/>
        <v>#DIV/0!</v>
      </c>
    </row>
    <row r="1759" spans="31:68" ht="15" customHeight="1" x14ac:dyDescent="0.25">
      <c r="AE1759" s="501" t="e">
        <f t="shared" si="168"/>
        <v>#DIV/0!</v>
      </c>
      <c r="AH1759" s="501" t="e">
        <f t="shared" si="169"/>
        <v>#DIV/0!</v>
      </c>
      <c r="AV1759" s="501" t="e">
        <f t="shared" si="170"/>
        <v>#DIV/0!</v>
      </c>
      <c r="AY1759" s="501" t="e">
        <f t="shared" si="171"/>
        <v>#DIV/0!</v>
      </c>
      <c r="BM1759" s="501" t="e">
        <f t="shared" si="172"/>
        <v>#DIV/0!</v>
      </c>
      <c r="BP1759" s="501" t="e">
        <f t="shared" si="173"/>
        <v>#DIV/0!</v>
      </c>
    </row>
    <row r="1760" spans="31:68" ht="15" customHeight="1" x14ac:dyDescent="0.25">
      <c r="AE1760" s="501" t="e">
        <f t="shared" si="168"/>
        <v>#DIV/0!</v>
      </c>
      <c r="AH1760" s="501" t="e">
        <f t="shared" si="169"/>
        <v>#DIV/0!</v>
      </c>
      <c r="AV1760" s="501" t="e">
        <f t="shared" si="170"/>
        <v>#DIV/0!</v>
      </c>
      <c r="AY1760" s="501" t="e">
        <f t="shared" si="171"/>
        <v>#DIV/0!</v>
      </c>
      <c r="BM1760" s="501" t="e">
        <f t="shared" si="172"/>
        <v>#DIV/0!</v>
      </c>
      <c r="BP1760" s="501" t="e">
        <f t="shared" si="173"/>
        <v>#DIV/0!</v>
      </c>
    </row>
    <row r="1761" spans="31:68" ht="15" customHeight="1" x14ac:dyDescent="0.25">
      <c r="AE1761" s="501" t="e">
        <f t="shared" si="168"/>
        <v>#DIV/0!</v>
      </c>
      <c r="AH1761" s="501" t="e">
        <f t="shared" si="169"/>
        <v>#DIV/0!</v>
      </c>
      <c r="AV1761" s="501" t="e">
        <f t="shared" si="170"/>
        <v>#DIV/0!</v>
      </c>
      <c r="AY1761" s="501" t="e">
        <f t="shared" si="171"/>
        <v>#DIV/0!</v>
      </c>
      <c r="BM1761" s="501" t="e">
        <f t="shared" si="172"/>
        <v>#DIV/0!</v>
      </c>
      <c r="BP1761" s="501" t="e">
        <f t="shared" si="173"/>
        <v>#DIV/0!</v>
      </c>
    </row>
    <row r="1762" spans="31:68" ht="15" customHeight="1" x14ac:dyDescent="0.25">
      <c r="AE1762" s="501" t="e">
        <f t="shared" si="168"/>
        <v>#DIV/0!</v>
      </c>
      <c r="AH1762" s="501" t="e">
        <f t="shared" si="169"/>
        <v>#DIV/0!</v>
      </c>
      <c r="AV1762" s="501" t="e">
        <f t="shared" si="170"/>
        <v>#DIV/0!</v>
      </c>
      <c r="AY1762" s="501" t="e">
        <f t="shared" si="171"/>
        <v>#DIV/0!</v>
      </c>
      <c r="BM1762" s="501" t="e">
        <f t="shared" si="172"/>
        <v>#DIV/0!</v>
      </c>
      <c r="BP1762" s="501" t="e">
        <f t="shared" si="173"/>
        <v>#DIV/0!</v>
      </c>
    </row>
    <row r="1763" spans="31:68" ht="15" customHeight="1" x14ac:dyDescent="0.25">
      <c r="AE1763" s="501" t="e">
        <f t="shared" si="168"/>
        <v>#DIV/0!</v>
      </c>
      <c r="AH1763" s="501" t="e">
        <f t="shared" si="169"/>
        <v>#DIV/0!</v>
      </c>
      <c r="AV1763" s="501" t="e">
        <f t="shared" si="170"/>
        <v>#DIV/0!</v>
      </c>
      <c r="AY1763" s="501" t="e">
        <f t="shared" si="171"/>
        <v>#DIV/0!</v>
      </c>
      <c r="BM1763" s="501" t="e">
        <f t="shared" si="172"/>
        <v>#DIV/0!</v>
      </c>
      <c r="BP1763" s="501" t="e">
        <f t="shared" si="173"/>
        <v>#DIV/0!</v>
      </c>
    </row>
    <row r="1764" spans="31:68" ht="15" customHeight="1" x14ac:dyDescent="0.25">
      <c r="AE1764" s="501" t="e">
        <f t="shared" si="168"/>
        <v>#DIV/0!</v>
      </c>
      <c r="AH1764" s="501" t="e">
        <f t="shared" si="169"/>
        <v>#DIV/0!</v>
      </c>
      <c r="AV1764" s="501" t="e">
        <f t="shared" si="170"/>
        <v>#DIV/0!</v>
      </c>
      <c r="AY1764" s="501" t="e">
        <f t="shared" si="171"/>
        <v>#DIV/0!</v>
      </c>
      <c r="BM1764" s="501" t="e">
        <f t="shared" si="172"/>
        <v>#DIV/0!</v>
      </c>
      <c r="BP1764" s="501" t="e">
        <f t="shared" si="173"/>
        <v>#DIV/0!</v>
      </c>
    </row>
    <row r="1765" spans="31:68" ht="15" customHeight="1" x14ac:dyDescent="0.25">
      <c r="AE1765" s="501" t="e">
        <f t="shared" si="168"/>
        <v>#DIV/0!</v>
      </c>
      <c r="AH1765" s="501" t="e">
        <f t="shared" si="169"/>
        <v>#DIV/0!</v>
      </c>
      <c r="AV1765" s="501" t="e">
        <f t="shared" si="170"/>
        <v>#DIV/0!</v>
      </c>
      <c r="AY1765" s="501" t="e">
        <f t="shared" si="171"/>
        <v>#DIV/0!</v>
      </c>
      <c r="BM1765" s="501" t="e">
        <f t="shared" si="172"/>
        <v>#DIV/0!</v>
      </c>
      <c r="BP1765" s="501" t="e">
        <f t="shared" si="173"/>
        <v>#DIV/0!</v>
      </c>
    </row>
    <row r="1766" spans="31:68" ht="15" customHeight="1" x14ac:dyDescent="0.25">
      <c r="AE1766" s="501" t="e">
        <f t="shared" si="168"/>
        <v>#DIV/0!</v>
      </c>
      <c r="AH1766" s="501" t="e">
        <f t="shared" si="169"/>
        <v>#DIV/0!</v>
      </c>
      <c r="AV1766" s="501" t="e">
        <f t="shared" si="170"/>
        <v>#DIV/0!</v>
      </c>
      <c r="AY1766" s="501" t="e">
        <f t="shared" si="171"/>
        <v>#DIV/0!</v>
      </c>
      <c r="BM1766" s="501" t="e">
        <f t="shared" si="172"/>
        <v>#DIV/0!</v>
      </c>
      <c r="BP1766" s="501" t="e">
        <f t="shared" si="173"/>
        <v>#DIV/0!</v>
      </c>
    </row>
    <row r="1767" spans="31:68" ht="15" customHeight="1" x14ac:dyDescent="0.25">
      <c r="AE1767" s="501" t="e">
        <f t="shared" si="168"/>
        <v>#DIV/0!</v>
      </c>
      <c r="AH1767" s="501" t="e">
        <f t="shared" si="169"/>
        <v>#DIV/0!</v>
      </c>
      <c r="AV1767" s="501" t="e">
        <f t="shared" si="170"/>
        <v>#DIV/0!</v>
      </c>
      <c r="AY1767" s="501" t="e">
        <f t="shared" si="171"/>
        <v>#DIV/0!</v>
      </c>
      <c r="BM1767" s="501" t="e">
        <f t="shared" si="172"/>
        <v>#DIV/0!</v>
      </c>
      <c r="BP1767" s="501" t="e">
        <f t="shared" si="173"/>
        <v>#DIV/0!</v>
      </c>
    </row>
    <row r="1768" spans="31:68" ht="15" customHeight="1" x14ac:dyDescent="0.25">
      <c r="AE1768" s="501" t="e">
        <f t="shared" si="168"/>
        <v>#DIV/0!</v>
      </c>
      <c r="AH1768" s="501" t="e">
        <f t="shared" si="169"/>
        <v>#DIV/0!</v>
      </c>
      <c r="AV1768" s="501" t="e">
        <f t="shared" si="170"/>
        <v>#DIV/0!</v>
      </c>
      <c r="AY1768" s="501" t="e">
        <f t="shared" si="171"/>
        <v>#DIV/0!</v>
      </c>
      <c r="BM1768" s="501" t="e">
        <f t="shared" si="172"/>
        <v>#DIV/0!</v>
      </c>
      <c r="BP1768" s="501" t="e">
        <f t="shared" si="173"/>
        <v>#DIV/0!</v>
      </c>
    </row>
    <row r="1769" spans="31:68" ht="15" customHeight="1" x14ac:dyDescent="0.25">
      <c r="AE1769" s="501" t="e">
        <f t="shared" si="168"/>
        <v>#DIV/0!</v>
      </c>
      <c r="AH1769" s="501" t="e">
        <f t="shared" si="169"/>
        <v>#DIV/0!</v>
      </c>
      <c r="AV1769" s="501" t="e">
        <f t="shared" si="170"/>
        <v>#DIV/0!</v>
      </c>
      <c r="AY1769" s="501" t="e">
        <f t="shared" si="171"/>
        <v>#DIV/0!</v>
      </c>
      <c r="BM1769" s="501" t="e">
        <f t="shared" si="172"/>
        <v>#DIV/0!</v>
      </c>
      <c r="BP1769" s="501" t="e">
        <f t="shared" si="173"/>
        <v>#DIV/0!</v>
      </c>
    </row>
    <row r="1770" spans="31:68" ht="15" customHeight="1" x14ac:dyDescent="0.25">
      <c r="AE1770" s="501" t="e">
        <f t="shared" si="168"/>
        <v>#DIV/0!</v>
      </c>
      <c r="AH1770" s="501" t="e">
        <f t="shared" si="169"/>
        <v>#DIV/0!</v>
      </c>
      <c r="AV1770" s="501" t="e">
        <f t="shared" si="170"/>
        <v>#DIV/0!</v>
      </c>
      <c r="AY1770" s="501" t="e">
        <f t="shared" si="171"/>
        <v>#DIV/0!</v>
      </c>
      <c r="BM1770" s="501" t="e">
        <f t="shared" si="172"/>
        <v>#DIV/0!</v>
      </c>
      <c r="BP1770" s="501" t="e">
        <f t="shared" si="173"/>
        <v>#DIV/0!</v>
      </c>
    </row>
    <row r="1771" spans="31:68" ht="15" customHeight="1" x14ac:dyDescent="0.25">
      <c r="AE1771" s="501" t="e">
        <f t="shared" si="168"/>
        <v>#DIV/0!</v>
      </c>
      <c r="AH1771" s="501" t="e">
        <f t="shared" si="169"/>
        <v>#DIV/0!</v>
      </c>
      <c r="AV1771" s="501" t="e">
        <f t="shared" si="170"/>
        <v>#DIV/0!</v>
      </c>
      <c r="AY1771" s="501" t="e">
        <f t="shared" si="171"/>
        <v>#DIV/0!</v>
      </c>
      <c r="BM1771" s="501" t="e">
        <f t="shared" si="172"/>
        <v>#DIV/0!</v>
      </c>
      <c r="BP1771" s="501" t="e">
        <f t="shared" si="173"/>
        <v>#DIV/0!</v>
      </c>
    </row>
    <row r="1772" spans="31:68" ht="15" customHeight="1" x14ac:dyDescent="0.25">
      <c r="AE1772" s="501" t="e">
        <f t="shared" si="168"/>
        <v>#DIV/0!</v>
      </c>
      <c r="AH1772" s="501" t="e">
        <f t="shared" si="169"/>
        <v>#DIV/0!</v>
      </c>
      <c r="AV1772" s="501" t="e">
        <f t="shared" si="170"/>
        <v>#DIV/0!</v>
      </c>
      <c r="AY1772" s="501" t="e">
        <f t="shared" si="171"/>
        <v>#DIV/0!</v>
      </c>
      <c r="BM1772" s="501" t="e">
        <f t="shared" si="172"/>
        <v>#DIV/0!</v>
      </c>
      <c r="BP1772" s="501" t="e">
        <f t="shared" si="173"/>
        <v>#DIV/0!</v>
      </c>
    </row>
    <row r="1773" spans="31:68" ht="15" customHeight="1" x14ac:dyDescent="0.25">
      <c r="AE1773" s="501" t="e">
        <f t="shared" si="168"/>
        <v>#DIV/0!</v>
      </c>
      <c r="AH1773" s="501" t="e">
        <f t="shared" si="169"/>
        <v>#DIV/0!</v>
      </c>
      <c r="AV1773" s="501" t="e">
        <f t="shared" si="170"/>
        <v>#DIV/0!</v>
      </c>
      <c r="AY1773" s="501" t="e">
        <f t="shared" si="171"/>
        <v>#DIV/0!</v>
      </c>
      <c r="BM1773" s="501" t="e">
        <f t="shared" si="172"/>
        <v>#DIV/0!</v>
      </c>
      <c r="BP1773" s="501" t="e">
        <f t="shared" si="173"/>
        <v>#DIV/0!</v>
      </c>
    </row>
    <row r="1774" spans="31:68" ht="15" customHeight="1" x14ac:dyDescent="0.25">
      <c r="AE1774" s="501" t="e">
        <f t="shared" si="168"/>
        <v>#DIV/0!</v>
      </c>
      <c r="AH1774" s="501" t="e">
        <f t="shared" si="169"/>
        <v>#DIV/0!</v>
      </c>
      <c r="AV1774" s="501" t="e">
        <f t="shared" si="170"/>
        <v>#DIV/0!</v>
      </c>
      <c r="AY1774" s="501" t="e">
        <f t="shared" si="171"/>
        <v>#DIV/0!</v>
      </c>
      <c r="BM1774" s="501" t="e">
        <f t="shared" si="172"/>
        <v>#DIV/0!</v>
      </c>
      <c r="BP1774" s="501" t="e">
        <f t="shared" si="173"/>
        <v>#DIV/0!</v>
      </c>
    </row>
    <row r="1775" spans="31:68" ht="15" customHeight="1" x14ac:dyDescent="0.25">
      <c r="AE1775" s="501" t="e">
        <f t="shared" si="168"/>
        <v>#DIV/0!</v>
      </c>
      <c r="AH1775" s="501" t="e">
        <f t="shared" si="169"/>
        <v>#DIV/0!</v>
      </c>
      <c r="AV1775" s="501" t="e">
        <f t="shared" si="170"/>
        <v>#DIV/0!</v>
      </c>
      <c r="AY1775" s="501" t="e">
        <f t="shared" si="171"/>
        <v>#DIV/0!</v>
      </c>
      <c r="BM1775" s="501" t="e">
        <f t="shared" si="172"/>
        <v>#DIV/0!</v>
      </c>
      <c r="BP1775" s="501" t="e">
        <f t="shared" si="173"/>
        <v>#DIV/0!</v>
      </c>
    </row>
    <row r="1776" spans="31:68" ht="15" customHeight="1" x14ac:dyDescent="0.25">
      <c r="AE1776" s="501" t="e">
        <f t="shared" si="168"/>
        <v>#DIV/0!</v>
      </c>
      <c r="AH1776" s="501" t="e">
        <f t="shared" si="169"/>
        <v>#DIV/0!</v>
      </c>
      <c r="AV1776" s="501" t="e">
        <f t="shared" si="170"/>
        <v>#DIV/0!</v>
      </c>
      <c r="AY1776" s="501" t="e">
        <f t="shared" si="171"/>
        <v>#DIV/0!</v>
      </c>
      <c r="BM1776" s="501" t="e">
        <f t="shared" si="172"/>
        <v>#DIV/0!</v>
      </c>
      <c r="BP1776" s="501" t="e">
        <f t="shared" si="173"/>
        <v>#DIV/0!</v>
      </c>
    </row>
    <row r="1777" spans="31:68" ht="15" customHeight="1" x14ac:dyDescent="0.25">
      <c r="AE1777" s="501" t="e">
        <f t="shared" si="168"/>
        <v>#DIV/0!</v>
      </c>
      <c r="AH1777" s="501" t="e">
        <f t="shared" si="169"/>
        <v>#DIV/0!</v>
      </c>
      <c r="AV1777" s="501" t="e">
        <f t="shared" si="170"/>
        <v>#DIV/0!</v>
      </c>
      <c r="AY1777" s="501" t="e">
        <f t="shared" si="171"/>
        <v>#DIV/0!</v>
      </c>
      <c r="BM1777" s="501" t="e">
        <f t="shared" si="172"/>
        <v>#DIV/0!</v>
      </c>
      <c r="BP1777" s="501" t="e">
        <f t="shared" si="173"/>
        <v>#DIV/0!</v>
      </c>
    </row>
    <row r="1778" spans="31:68" ht="15" customHeight="1" x14ac:dyDescent="0.25">
      <c r="AE1778" s="501" t="e">
        <f t="shared" si="168"/>
        <v>#DIV/0!</v>
      </c>
      <c r="AH1778" s="501" t="e">
        <f t="shared" si="169"/>
        <v>#DIV/0!</v>
      </c>
      <c r="AV1778" s="501" t="e">
        <f t="shared" si="170"/>
        <v>#DIV/0!</v>
      </c>
      <c r="AY1778" s="501" t="e">
        <f t="shared" si="171"/>
        <v>#DIV/0!</v>
      </c>
      <c r="BM1778" s="501" t="e">
        <f t="shared" si="172"/>
        <v>#DIV/0!</v>
      </c>
      <c r="BP1778" s="501" t="e">
        <f t="shared" si="173"/>
        <v>#DIV/0!</v>
      </c>
    </row>
    <row r="1779" spans="31:68" ht="15" customHeight="1" x14ac:dyDescent="0.25">
      <c r="AE1779" s="501" t="e">
        <f t="shared" si="168"/>
        <v>#DIV/0!</v>
      </c>
      <c r="AH1779" s="501" t="e">
        <f t="shared" si="169"/>
        <v>#DIV/0!</v>
      </c>
      <c r="AV1779" s="501" t="e">
        <f t="shared" si="170"/>
        <v>#DIV/0!</v>
      </c>
      <c r="AY1779" s="501" t="e">
        <f t="shared" si="171"/>
        <v>#DIV/0!</v>
      </c>
      <c r="BM1779" s="501" t="e">
        <f t="shared" si="172"/>
        <v>#DIV/0!</v>
      </c>
      <c r="BP1779" s="501" t="e">
        <f t="shared" si="173"/>
        <v>#DIV/0!</v>
      </c>
    </row>
    <row r="1780" spans="31:68" ht="15" customHeight="1" x14ac:dyDescent="0.25">
      <c r="AE1780" s="501" t="e">
        <f t="shared" si="168"/>
        <v>#DIV/0!</v>
      </c>
      <c r="AH1780" s="501" t="e">
        <f t="shared" si="169"/>
        <v>#DIV/0!</v>
      </c>
      <c r="AV1780" s="501" t="e">
        <f t="shared" si="170"/>
        <v>#DIV/0!</v>
      </c>
      <c r="AY1780" s="501" t="e">
        <f t="shared" si="171"/>
        <v>#DIV/0!</v>
      </c>
      <c r="BM1780" s="501" t="e">
        <f t="shared" si="172"/>
        <v>#DIV/0!</v>
      </c>
      <c r="BP1780" s="501" t="e">
        <f t="shared" si="173"/>
        <v>#DIV/0!</v>
      </c>
    </row>
    <row r="1781" spans="31:68" ht="15" customHeight="1" x14ac:dyDescent="0.25">
      <c r="AE1781" s="501" t="e">
        <f t="shared" si="168"/>
        <v>#DIV/0!</v>
      </c>
      <c r="AH1781" s="501" t="e">
        <f t="shared" si="169"/>
        <v>#DIV/0!</v>
      </c>
      <c r="AV1781" s="501" t="e">
        <f t="shared" si="170"/>
        <v>#DIV/0!</v>
      </c>
      <c r="AY1781" s="501" t="e">
        <f t="shared" si="171"/>
        <v>#DIV/0!</v>
      </c>
      <c r="BM1781" s="501" t="e">
        <f t="shared" si="172"/>
        <v>#DIV/0!</v>
      </c>
      <c r="BP1781" s="501" t="e">
        <f t="shared" si="173"/>
        <v>#DIV/0!</v>
      </c>
    </row>
    <row r="1782" spans="31:68" ht="15" customHeight="1" x14ac:dyDescent="0.25">
      <c r="AE1782" s="501" t="e">
        <f t="shared" si="168"/>
        <v>#DIV/0!</v>
      </c>
      <c r="AH1782" s="501" t="e">
        <f t="shared" si="169"/>
        <v>#DIV/0!</v>
      </c>
      <c r="AV1782" s="501" t="e">
        <f t="shared" si="170"/>
        <v>#DIV/0!</v>
      </c>
      <c r="AY1782" s="501" t="e">
        <f t="shared" si="171"/>
        <v>#DIV/0!</v>
      </c>
      <c r="BM1782" s="501" t="e">
        <f t="shared" si="172"/>
        <v>#DIV/0!</v>
      </c>
      <c r="BP1782" s="501" t="e">
        <f t="shared" si="173"/>
        <v>#DIV/0!</v>
      </c>
    </row>
    <row r="1783" spans="31:68" ht="15" customHeight="1" x14ac:dyDescent="0.25">
      <c r="AE1783" s="501" t="e">
        <f t="shared" si="168"/>
        <v>#DIV/0!</v>
      </c>
      <c r="AH1783" s="501" t="e">
        <f t="shared" si="169"/>
        <v>#DIV/0!</v>
      </c>
      <c r="AV1783" s="501" t="e">
        <f t="shared" si="170"/>
        <v>#DIV/0!</v>
      </c>
      <c r="AY1783" s="501" t="e">
        <f t="shared" si="171"/>
        <v>#DIV/0!</v>
      </c>
      <c r="BM1783" s="501" t="e">
        <f t="shared" si="172"/>
        <v>#DIV/0!</v>
      </c>
      <c r="BP1783" s="501" t="e">
        <f t="shared" si="173"/>
        <v>#DIV/0!</v>
      </c>
    </row>
    <row r="1784" spans="31:68" ht="15" customHeight="1" x14ac:dyDescent="0.25">
      <c r="AE1784" s="501" t="e">
        <f t="shared" si="168"/>
        <v>#DIV/0!</v>
      </c>
      <c r="AH1784" s="501" t="e">
        <f t="shared" si="169"/>
        <v>#DIV/0!</v>
      </c>
      <c r="AV1784" s="501" t="e">
        <f t="shared" si="170"/>
        <v>#DIV/0!</v>
      </c>
      <c r="AY1784" s="501" t="e">
        <f t="shared" si="171"/>
        <v>#DIV/0!</v>
      </c>
      <c r="BM1784" s="501" t="e">
        <f t="shared" si="172"/>
        <v>#DIV/0!</v>
      </c>
      <c r="BP1784" s="501" t="e">
        <f t="shared" si="173"/>
        <v>#DIV/0!</v>
      </c>
    </row>
    <row r="1785" spans="31:68" ht="15" customHeight="1" x14ac:dyDescent="0.25">
      <c r="AE1785" s="501" t="e">
        <f t="shared" si="168"/>
        <v>#DIV/0!</v>
      </c>
      <c r="AH1785" s="501" t="e">
        <f t="shared" si="169"/>
        <v>#DIV/0!</v>
      </c>
      <c r="AV1785" s="501" t="e">
        <f t="shared" si="170"/>
        <v>#DIV/0!</v>
      </c>
      <c r="AY1785" s="501" t="e">
        <f t="shared" si="171"/>
        <v>#DIV/0!</v>
      </c>
      <c r="BM1785" s="501" t="e">
        <f t="shared" si="172"/>
        <v>#DIV/0!</v>
      </c>
      <c r="BP1785" s="501" t="e">
        <f t="shared" si="173"/>
        <v>#DIV/0!</v>
      </c>
    </row>
    <row r="1786" spans="31:68" ht="15" customHeight="1" x14ac:dyDescent="0.25">
      <c r="AE1786" s="501" t="e">
        <f t="shared" si="168"/>
        <v>#DIV/0!</v>
      </c>
      <c r="AH1786" s="501" t="e">
        <f t="shared" si="169"/>
        <v>#DIV/0!</v>
      </c>
      <c r="AV1786" s="501" t="e">
        <f t="shared" si="170"/>
        <v>#DIV/0!</v>
      </c>
      <c r="AY1786" s="501" t="e">
        <f t="shared" si="171"/>
        <v>#DIV/0!</v>
      </c>
      <c r="BM1786" s="501" t="e">
        <f t="shared" si="172"/>
        <v>#DIV/0!</v>
      </c>
      <c r="BP1786" s="501" t="e">
        <f t="shared" si="173"/>
        <v>#DIV/0!</v>
      </c>
    </row>
    <row r="1787" spans="31:68" ht="15" customHeight="1" x14ac:dyDescent="0.25">
      <c r="AE1787" s="501" t="e">
        <f t="shared" si="168"/>
        <v>#DIV/0!</v>
      </c>
      <c r="AH1787" s="501" t="e">
        <f t="shared" si="169"/>
        <v>#DIV/0!</v>
      </c>
      <c r="AV1787" s="501" t="e">
        <f t="shared" si="170"/>
        <v>#DIV/0!</v>
      </c>
      <c r="AY1787" s="501" t="e">
        <f t="shared" si="171"/>
        <v>#DIV/0!</v>
      </c>
      <c r="BM1787" s="501" t="e">
        <f t="shared" si="172"/>
        <v>#DIV/0!</v>
      </c>
      <c r="BP1787" s="501" t="e">
        <f t="shared" si="173"/>
        <v>#DIV/0!</v>
      </c>
    </row>
    <row r="1788" spans="31:68" ht="15" customHeight="1" x14ac:dyDescent="0.25">
      <c r="AE1788" s="501" t="e">
        <f t="shared" si="168"/>
        <v>#DIV/0!</v>
      </c>
      <c r="AH1788" s="501" t="e">
        <f t="shared" si="169"/>
        <v>#DIV/0!</v>
      </c>
      <c r="AV1788" s="501" t="e">
        <f t="shared" si="170"/>
        <v>#DIV/0!</v>
      </c>
      <c r="AY1788" s="501" t="e">
        <f t="shared" si="171"/>
        <v>#DIV/0!</v>
      </c>
      <c r="BM1788" s="501" t="e">
        <f t="shared" si="172"/>
        <v>#DIV/0!</v>
      </c>
      <c r="BP1788" s="501" t="e">
        <f t="shared" si="173"/>
        <v>#DIV/0!</v>
      </c>
    </row>
    <row r="1789" spans="31:68" ht="15" customHeight="1" x14ac:dyDescent="0.25">
      <c r="AE1789" s="501" t="e">
        <f t="shared" si="168"/>
        <v>#DIV/0!</v>
      </c>
      <c r="AH1789" s="501" t="e">
        <f t="shared" si="169"/>
        <v>#DIV/0!</v>
      </c>
      <c r="AV1789" s="501" t="e">
        <f t="shared" si="170"/>
        <v>#DIV/0!</v>
      </c>
      <c r="AY1789" s="501" t="e">
        <f t="shared" si="171"/>
        <v>#DIV/0!</v>
      </c>
      <c r="BM1789" s="501" t="e">
        <f t="shared" si="172"/>
        <v>#DIV/0!</v>
      </c>
      <c r="BP1789" s="501" t="e">
        <f t="shared" si="173"/>
        <v>#DIV/0!</v>
      </c>
    </row>
    <row r="1790" spans="31:68" ht="15" customHeight="1" x14ac:dyDescent="0.25">
      <c r="AE1790" s="501" t="e">
        <f t="shared" si="168"/>
        <v>#DIV/0!</v>
      </c>
      <c r="AH1790" s="501" t="e">
        <f t="shared" si="169"/>
        <v>#DIV/0!</v>
      </c>
      <c r="AV1790" s="501" t="e">
        <f t="shared" si="170"/>
        <v>#DIV/0!</v>
      </c>
      <c r="AY1790" s="501" t="e">
        <f t="shared" si="171"/>
        <v>#DIV/0!</v>
      </c>
      <c r="BM1790" s="501" t="e">
        <f t="shared" si="172"/>
        <v>#DIV/0!</v>
      </c>
      <c r="BP1790" s="501" t="e">
        <f t="shared" si="173"/>
        <v>#DIV/0!</v>
      </c>
    </row>
    <row r="1791" spans="31:68" ht="15" customHeight="1" x14ac:dyDescent="0.25">
      <c r="AE1791" s="501" t="e">
        <f t="shared" si="168"/>
        <v>#DIV/0!</v>
      </c>
      <c r="AH1791" s="501" t="e">
        <f t="shared" si="169"/>
        <v>#DIV/0!</v>
      </c>
      <c r="AV1791" s="501" t="e">
        <f t="shared" si="170"/>
        <v>#DIV/0!</v>
      </c>
      <c r="AY1791" s="501" t="e">
        <f t="shared" si="171"/>
        <v>#DIV/0!</v>
      </c>
      <c r="BM1791" s="501" t="e">
        <f t="shared" si="172"/>
        <v>#DIV/0!</v>
      </c>
      <c r="BP1791" s="501" t="e">
        <f t="shared" si="173"/>
        <v>#DIV/0!</v>
      </c>
    </row>
    <row r="1792" spans="31:68" ht="15" customHeight="1" x14ac:dyDescent="0.25">
      <c r="AE1792" s="501" t="e">
        <f t="shared" si="168"/>
        <v>#DIV/0!</v>
      </c>
      <c r="AH1792" s="501" t="e">
        <f t="shared" si="169"/>
        <v>#DIV/0!</v>
      </c>
      <c r="AV1792" s="501" t="e">
        <f t="shared" si="170"/>
        <v>#DIV/0!</v>
      </c>
      <c r="AY1792" s="501" t="e">
        <f t="shared" si="171"/>
        <v>#DIV/0!</v>
      </c>
      <c r="BM1792" s="501" t="e">
        <f t="shared" si="172"/>
        <v>#DIV/0!</v>
      </c>
      <c r="BP1792" s="501" t="e">
        <f t="shared" si="173"/>
        <v>#DIV/0!</v>
      </c>
    </row>
    <row r="1793" spans="31:68" ht="15" customHeight="1" x14ac:dyDescent="0.25">
      <c r="AE1793" s="501" t="e">
        <f t="shared" si="168"/>
        <v>#DIV/0!</v>
      </c>
      <c r="AH1793" s="501" t="e">
        <f t="shared" si="169"/>
        <v>#DIV/0!</v>
      </c>
      <c r="AV1793" s="501" t="e">
        <f t="shared" si="170"/>
        <v>#DIV/0!</v>
      </c>
      <c r="AY1793" s="501" t="e">
        <f t="shared" si="171"/>
        <v>#DIV/0!</v>
      </c>
      <c r="BM1793" s="501" t="e">
        <f t="shared" si="172"/>
        <v>#DIV/0!</v>
      </c>
      <c r="BP1793" s="501" t="e">
        <f t="shared" si="173"/>
        <v>#DIV/0!</v>
      </c>
    </row>
    <row r="1794" spans="31:68" ht="15" customHeight="1" x14ac:dyDescent="0.25">
      <c r="AE1794" s="501" t="e">
        <f t="shared" si="168"/>
        <v>#DIV/0!</v>
      </c>
      <c r="AH1794" s="501" t="e">
        <f t="shared" si="169"/>
        <v>#DIV/0!</v>
      </c>
      <c r="AV1794" s="501" t="e">
        <f t="shared" si="170"/>
        <v>#DIV/0!</v>
      </c>
      <c r="AY1794" s="501" t="e">
        <f t="shared" si="171"/>
        <v>#DIV/0!</v>
      </c>
      <c r="BM1794" s="501" t="e">
        <f t="shared" si="172"/>
        <v>#DIV/0!</v>
      </c>
      <c r="BP1794" s="501" t="e">
        <f t="shared" si="173"/>
        <v>#DIV/0!</v>
      </c>
    </row>
    <row r="1795" spans="31:68" ht="15" customHeight="1" x14ac:dyDescent="0.25">
      <c r="AE1795" s="501" t="e">
        <f t="shared" si="168"/>
        <v>#DIV/0!</v>
      </c>
      <c r="AH1795" s="501" t="e">
        <f t="shared" si="169"/>
        <v>#DIV/0!</v>
      </c>
      <c r="AV1795" s="501" t="e">
        <f t="shared" si="170"/>
        <v>#DIV/0!</v>
      </c>
      <c r="AY1795" s="501" t="e">
        <f t="shared" si="171"/>
        <v>#DIV/0!</v>
      </c>
      <c r="BM1795" s="501" t="e">
        <f t="shared" si="172"/>
        <v>#DIV/0!</v>
      </c>
      <c r="BP1795" s="501" t="e">
        <f t="shared" si="173"/>
        <v>#DIV/0!</v>
      </c>
    </row>
    <row r="1796" spans="31:68" ht="15" customHeight="1" x14ac:dyDescent="0.25">
      <c r="AE1796" s="501" t="e">
        <f t="shared" si="168"/>
        <v>#DIV/0!</v>
      </c>
      <c r="AH1796" s="501" t="e">
        <f t="shared" si="169"/>
        <v>#DIV/0!</v>
      </c>
      <c r="AV1796" s="501" t="e">
        <f t="shared" si="170"/>
        <v>#DIV/0!</v>
      </c>
      <c r="AY1796" s="501" t="e">
        <f t="shared" si="171"/>
        <v>#DIV/0!</v>
      </c>
      <c r="BM1796" s="501" t="e">
        <f t="shared" si="172"/>
        <v>#DIV/0!</v>
      </c>
      <c r="BP1796" s="501" t="e">
        <f t="shared" si="173"/>
        <v>#DIV/0!</v>
      </c>
    </row>
    <row r="1797" spans="31:68" ht="15" customHeight="1" x14ac:dyDescent="0.25">
      <c r="AE1797" s="501" t="e">
        <f t="shared" si="168"/>
        <v>#DIV/0!</v>
      </c>
      <c r="AH1797" s="501" t="e">
        <f t="shared" si="169"/>
        <v>#DIV/0!</v>
      </c>
      <c r="AV1797" s="501" t="e">
        <f t="shared" si="170"/>
        <v>#DIV/0!</v>
      </c>
      <c r="AY1797" s="501" t="e">
        <f t="shared" si="171"/>
        <v>#DIV/0!</v>
      </c>
      <c r="BM1797" s="501" t="e">
        <f t="shared" si="172"/>
        <v>#DIV/0!</v>
      </c>
      <c r="BP1797" s="501" t="e">
        <f t="shared" si="173"/>
        <v>#DIV/0!</v>
      </c>
    </row>
    <row r="1798" spans="31:68" ht="15" customHeight="1" x14ac:dyDescent="0.25">
      <c r="AE1798" s="501" t="e">
        <f t="shared" si="168"/>
        <v>#DIV/0!</v>
      </c>
      <c r="AH1798" s="501" t="e">
        <f t="shared" si="169"/>
        <v>#DIV/0!</v>
      </c>
      <c r="AV1798" s="501" t="e">
        <f t="shared" si="170"/>
        <v>#DIV/0!</v>
      </c>
      <c r="AY1798" s="501" t="e">
        <f t="shared" si="171"/>
        <v>#DIV/0!</v>
      </c>
      <c r="BM1798" s="501" t="e">
        <f t="shared" si="172"/>
        <v>#DIV/0!</v>
      </c>
      <c r="BP1798" s="501" t="e">
        <f t="shared" si="173"/>
        <v>#DIV/0!</v>
      </c>
    </row>
    <row r="1799" spans="31:68" ht="15" customHeight="1" x14ac:dyDescent="0.25">
      <c r="AE1799" s="501" t="e">
        <f t="shared" si="168"/>
        <v>#DIV/0!</v>
      </c>
      <c r="AH1799" s="501" t="e">
        <f t="shared" si="169"/>
        <v>#DIV/0!</v>
      </c>
      <c r="AV1799" s="501" t="e">
        <f t="shared" si="170"/>
        <v>#DIV/0!</v>
      </c>
      <c r="AY1799" s="501" t="e">
        <f t="shared" si="171"/>
        <v>#DIV/0!</v>
      </c>
      <c r="BM1799" s="501" t="e">
        <f t="shared" si="172"/>
        <v>#DIV/0!</v>
      </c>
      <c r="BP1799" s="501" t="e">
        <f t="shared" si="173"/>
        <v>#DIV/0!</v>
      </c>
    </row>
    <row r="1800" spans="31:68" ht="15" customHeight="1" x14ac:dyDescent="0.25">
      <c r="AE1800" s="501" t="e">
        <f t="shared" si="168"/>
        <v>#DIV/0!</v>
      </c>
      <c r="AH1800" s="501" t="e">
        <f t="shared" si="169"/>
        <v>#DIV/0!</v>
      </c>
      <c r="AV1800" s="501" t="e">
        <f t="shared" si="170"/>
        <v>#DIV/0!</v>
      </c>
      <c r="AY1800" s="501" t="e">
        <f t="shared" si="171"/>
        <v>#DIV/0!</v>
      </c>
      <c r="BM1800" s="501" t="e">
        <f t="shared" si="172"/>
        <v>#DIV/0!</v>
      </c>
      <c r="BP1800" s="501" t="e">
        <f t="shared" si="173"/>
        <v>#DIV/0!</v>
      </c>
    </row>
    <row r="1801" spans="31:68" ht="15" customHeight="1" x14ac:dyDescent="0.25">
      <c r="AE1801" s="501" t="e">
        <f t="shared" si="168"/>
        <v>#DIV/0!</v>
      </c>
      <c r="AH1801" s="501" t="e">
        <f t="shared" si="169"/>
        <v>#DIV/0!</v>
      </c>
      <c r="AV1801" s="501" t="e">
        <f t="shared" si="170"/>
        <v>#DIV/0!</v>
      </c>
      <c r="AY1801" s="501" t="e">
        <f t="shared" si="171"/>
        <v>#DIV/0!</v>
      </c>
      <c r="BM1801" s="501" t="e">
        <f t="shared" si="172"/>
        <v>#DIV/0!</v>
      </c>
      <c r="BP1801" s="501" t="e">
        <f t="shared" si="173"/>
        <v>#DIV/0!</v>
      </c>
    </row>
    <row r="1802" spans="31:68" ht="15" customHeight="1" x14ac:dyDescent="0.25">
      <c r="AE1802" s="501" t="e">
        <f t="shared" si="168"/>
        <v>#DIV/0!</v>
      </c>
      <c r="AH1802" s="501" t="e">
        <f t="shared" si="169"/>
        <v>#DIV/0!</v>
      </c>
      <c r="AV1802" s="501" t="e">
        <f t="shared" si="170"/>
        <v>#DIV/0!</v>
      </c>
      <c r="AY1802" s="501" t="e">
        <f t="shared" si="171"/>
        <v>#DIV/0!</v>
      </c>
      <c r="BM1802" s="501" t="e">
        <f t="shared" si="172"/>
        <v>#DIV/0!</v>
      </c>
      <c r="BP1802" s="501" t="e">
        <f t="shared" si="173"/>
        <v>#DIV/0!</v>
      </c>
    </row>
    <row r="1803" spans="31:68" ht="15" customHeight="1" x14ac:dyDescent="0.25">
      <c r="AE1803" s="501" t="e">
        <f t="shared" si="168"/>
        <v>#DIV/0!</v>
      </c>
      <c r="AH1803" s="501" t="e">
        <f t="shared" si="169"/>
        <v>#DIV/0!</v>
      </c>
      <c r="AV1803" s="501" t="e">
        <f t="shared" si="170"/>
        <v>#DIV/0!</v>
      </c>
      <c r="AY1803" s="501" t="e">
        <f t="shared" si="171"/>
        <v>#DIV/0!</v>
      </c>
      <c r="BM1803" s="501" t="e">
        <f t="shared" si="172"/>
        <v>#DIV/0!</v>
      </c>
      <c r="BP1803" s="501" t="e">
        <f t="shared" si="173"/>
        <v>#DIV/0!</v>
      </c>
    </row>
    <row r="1804" spans="31:68" ht="15" customHeight="1" x14ac:dyDescent="0.25">
      <c r="AE1804" s="501" t="e">
        <f t="shared" si="168"/>
        <v>#DIV/0!</v>
      </c>
      <c r="AH1804" s="501" t="e">
        <f t="shared" si="169"/>
        <v>#DIV/0!</v>
      </c>
      <c r="AV1804" s="501" t="e">
        <f t="shared" si="170"/>
        <v>#DIV/0!</v>
      </c>
      <c r="AY1804" s="501" t="e">
        <f t="shared" si="171"/>
        <v>#DIV/0!</v>
      </c>
      <c r="BM1804" s="501" t="e">
        <f t="shared" si="172"/>
        <v>#DIV/0!</v>
      </c>
      <c r="BP1804" s="501" t="e">
        <f t="shared" si="173"/>
        <v>#DIV/0!</v>
      </c>
    </row>
    <row r="1805" spans="31:68" ht="15" customHeight="1" x14ac:dyDescent="0.25">
      <c r="AE1805" s="501" t="e">
        <f t="shared" si="168"/>
        <v>#DIV/0!</v>
      </c>
      <c r="AH1805" s="501" t="e">
        <f t="shared" si="169"/>
        <v>#DIV/0!</v>
      </c>
      <c r="AV1805" s="501" t="e">
        <f t="shared" si="170"/>
        <v>#DIV/0!</v>
      </c>
      <c r="AY1805" s="501" t="e">
        <f t="shared" si="171"/>
        <v>#DIV/0!</v>
      </c>
      <c r="BM1805" s="501" t="e">
        <f t="shared" si="172"/>
        <v>#DIV/0!</v>
      </c>
      <c r="BP1805" s="501" t="e">
        <f t="shared" si="173"/>
        <v>#DIV/0!</v>
      </c>
    </row>
    <row r="1806" spans="31:68" ht="15" customHeight="1" x14ac:dyDescent="0.25">
      <c r="AE1806" s="501" t="e">
        <f t="shared" si="168"/>
        <v>#DIV/0!</v>
      </c>
      <c r="AH1806" s="501" t="e">
        <f t="shared" si="169"/>
        <v>#DIV/0!</v>
      </c>
      <c r="AV1806" s="501" t="e">
        <f t="shared" si="170"/>
        <v>#DIV/0!</v>
      </c>
      <c r="AY1806" s="501" t="e">
        <f t="shared" si="171"/>
        <v>#DIV/0!</v>
      </c>
      <c r="BM1806" s="501" t="e">
        <f t="shared" si="172"/>
        <v>#DIV/0!</v>
      </c>
      <c r="BP1806" s="501" t="e">
        <f t="shared" si="173"/>
        <v>#DIV/0!</v>
      </c>
    </row>
    <row r="1807" spans="31:68" ht="15" customHeight="1" x14ac:dyDescent="0.25">
      <c r="AE1807" s="501" t="e">
        <f t="shared" ref="AE1807:AE1870" si="174">IF(AE$10*AC1807+AE$11&lt;(ROUNDUP(AD$10/100,0)*100+999),MAX(0,AE$10*AC1807+AE$11),NA())</f>
        <v>#DIV/0!</v>
      </c>
      <c r="AH1807" s="501" t="e">
        <f t="shared" ref="AH1807:AH1870" si="175">IF(AH$10*AF1807+AH$11&lt;(ROUNDUP(AG$10/100,0)*100+999),MAX(0,AH$10*AF1807+AH$11),NA())</f>
        <v>#DIV/0!</v>
      </c>
      <c r="AV1807" s="501" t="e">
        <f t="shared" ref="AV1807:AV1870" si="176">IF(AV$10*AT1807+AV$11&lt;(ROUNDUP(AU$10/100,0)*100+999),MAX(0,AV$10*AT1807+AV$11),NA())</f>
        <v>#DIV/0!</v>
      </c>
      <c r="AY1807" s="501" t="e">
        <f t="shared" ref="AY1807:AY1870" si="177">IF(AY$10*AW1807+AY$11&lt;(ROUNDUP(AX$10/100,0)*100+999),MAX(0,AY$10*AW1807+AY$11),NA())</f>
        <v>#DIV/0!</v>
      </c>
      <c r="BM1807" s="501" t="e">
        <f t="shared" ref="BM1807:BM1870" si="178">IF(BM$10*BK1807+BM$11&lt;(ROUNDUP(BL$10/100,0)*100+999),MAX(0,BM$10*BK1807+BM$11),NA())</f>
        <v>#DIV/0!</v>
      </c>
      <c r="BP1807" s="501" t="e">
        <f t="shared" ref="BP1807:BP1870" si="179">IF(BP$10*BN1807+BP$11&lt;(ROUNDUP(BO$10/100,0)*100+999),MAX(0,BP$10*BN1807+BP$11),NA())</f>
        <v>#DIV/0!</v>
      </c>
    </row>
    <row r="1808" spans="31:68" ht="15" customHeight="1" x14ac:dyDescent="0.25">
      <c r="AE1808" s="501" t="e">
        <f t="shared" si="174"/>
        <v>#DIV/0!</v>
      </c>
      <c r="AH1808" s="501" t="e">
        <f t="shared" si="175"/>
        <v>#DIV/0!</v>
      </c>
      <c r="AV1808" s="501" t="e">
        <f t="shared" si="176"/>
        <v>#DIV/0!</v>
      </c>
      <c r="AY1808" s="501" t="e">
        <f t="shared" si="177"/>
        <v>#DIV/0!</v>
      </c>
      <c r="BM1808" s="501" t="e">
        <f t="shared" si="178"/>
        <v>#DIV/0!</v>
      </c>
      <c r="BP1808" s="501" t="e">
        <f t="shared" si="179"/>
        <v>#DIV/0!</v>
      </c>
    </row>
    <row r="1809" spans="31:68" ht="15" customHeight="1" x14ac:dyDescent="0.25">
      <c r="AE1809" s="501" t="e">
        <f t="shared" si="174"/>
        <v>#DIV/0!</v>
      </c>
      <c r="AH1809" s="501" t="e">
        <f t="shared" si="175"/>
        <v>#DIV/0!</v>
      </c>
      <c r="AV1809" s="501" t="e">
        <f t="shared" si="176"/>
        <v>#DIV/0!</v>
      </c>
      <c r="AY1809" s="501" t="e">
        <f t="shared" si="177"/>
        <v>#DIV/0!</v>
      </c>
      <c r="BM1809" s="501" t="e">
        <f t="shared" si="178"/>
        <v>#DIV/0!</v>
      </c>
      <c r="BP1809" s="501" t="e">
        <f t="shared" si="179"/>
        <v>#DIV/0!</v>
      </c>
    </row>
    <row r="1810" spans="31:68" ht="15" customHeight="1" x14ac:dyDescent="0.25">
      <c r="AE1810" s="501" t="e">
        <f t="shared" si="174"/>
        <v>#DIV/0!</v>
      </c>
      <c r="AH1810" s="501" t="e">
        <f t="shared" si="175"/>
        <v>#DIV/0!</v>
      </c>
      <c r="AV1810" s="501" t="e">
        <f t="shared" si="176"/>
        <v>#DIV/0!</v>
      </c>
      <c r="AY1810" s="501" t="e">
        <f t="shared" si="177"/>
        <v>#DIV/0!</v>
      </c>
      <c r="BM1810" s="501" t="e">
        <f t="shared" si="178"/>
        <v>#DIV/0!</v>
      </c>
      <c r="BP1810" s="501" t="e">
        <f t="shared" si="179"/>
        <v>#DIV/0!</v>
      </c>
    </row>
    <row r="1811" spans="31:68" ht="15" customHeight="1" x14ac:dyDescent="0.25">
      <c r="AE1811" s="501" t="e">
        <f t="shared" si="174"/>
        <v>#DIV/0!</v>
      </c>
      <c r="AH1811" s="501" t="e">
        <f t="shared" si="175"/>
        <v>#DIV/0!</v>
      </c>
      <c r="AV1811" s="501" t="e">
        <f t="shared" si="176"/>
        <v>#DIV/0!</v>
      </c>
      <c r="AY1811" s="501" t="e">
        <f t="shared" si="177"/>
        <v>#DIV/0!</v>
      </c>
      <c r="BM1811" s="501" t="e">
        <f t="shared" si="178"/>
        <v>#DIV/0!</v>
      </c>
      <c r="BP1811" s="501" t="e">
        <f t="shared" si="179"/>
        <v>#DIV/0!</v>
      </c>
    </row>
    <row r="1812" spans="31:68" ht="15" customHeight="1" x14ac:dyDescent="0.25">
      <c r="AE1812" s="501" t="e">
        <f t="shared" si="174"/>
        <v>#DIV/0!</v>
      </c>
      <c r="AH1812" s="501" t="e">
        <f t="shared" si="175"/>
        <v>#DIV/0!</v>
      </c>
      <c r="AV1812" s="501" t="e">
        <f t="shared" si="176"/>
        <v>#DIV/0!</v>
      </c>
      <c r="AY1812" s="501" t="e">
        <f t="shared" si="177"/>
        <v>#DIV/0!</v>
      </c>
      <c r="BM1812" s="501" t="e">
        <f t="shared" si="178"/>
        <v>#DIV/0!</v>
      </c>
      <c r="BP1812" s="501" t="e">
        <f t="shared" si="179"/>
        <v>#DIV/0!</v>
      </c>
    </row>
    <row r="1813" spans="31:68" ht="15" customHeight="1" x14ac:dyDescent="0.25">
      <c r="AE1813" s="501" t="e">
        <f t="shared" si="174"/>
        <v>#DIV/0!</v>
      </c>
      <c r="AH1813" s="501" t="e">
        <f t="shared" si="175"/>
        <v>#DIV/0!</v>
      </c>
      <c r="AV1813" s="501" t="e">
        <f t="shared" si="176"/>
        <v>#DIV/0!</v>
      </c>
      <c r="AY1813" s="501" t="e">
        <f t="shared" si="177"/>
        <v>#DIV/0!</v>
      </c>
      <c r="BM1813" s="501" t="e">
        <f t="shared" si="178"/>
        <v>#DIV/0!</v>
      </c>
      <c r="BP1813" s="501" t="e">
        <f t="shared" si="179"/>
        <v>#DIV/0!</v>
      </c>
    </row>
    <row r="1814" spans="31:68" ht="15" customHeight="1" x14ac:dyDescent="0.25">
      <c r="AE1814" s="501" t="e">
        <f t="shared" si="174"/>
        <v>#DIV/0!</v>
      </c>
      <c r="AH1814" s="501" t="e">
        <f t="shared" si="175"/>
        <v>#DIV/0!</v>
      </c>
      <c r="AV1814" s="501" t="e">
        <f t="shared" si="176"/>
        <v>#DIV/0!</v>
      </c>
      <c r="AY1814" s="501" t="e">
        <f t="shared" si="177"/>
        <v>#DIV/0!</v>
      </c>
      <c r="BM1814" s="501" t="e">
        <f t="shared" si="178"/>
        <v>#DIV/0!</v>
      </c>
      <c r="BP1814" s="501" t="e">
        <f t="shared" si="179"/>
        <v>#DIV/0!</v>
      </c>
    </row>
    <row r="1815" spans="31:68" ht="15" customHeight="1" x14ac:dyDescent="0.25">
      <c r="AE1815" s="501" t="e">
        <f t="shared" si="174"/>
        <v>#DIV/0!</v>
      </c>
      <c r="AH1815" s="501" t="e">
        <f t="shared" si="175"/>
        <v>#DIV/0!</v>
      </c>
      <c r="AV1815" s="501" t="e">
        <f t="shared" si="176"/>
        <v>#DIV/0!</v>
      </c>
      <c r="AY1815" s="501" t="e">
        <f t="shared" si="177"/>
        <v>#DIV/0!</v>
      </c>
      <c r="BM1815" s="501" t="e">
        <f t="shared" si="178"/>
        <v>#DIV/0!</v>
      </c>
      <c r="BP1815" s="501" t="e">
        <f t="shared" si="179"/>
        <v>#DIV/0!</v>
      </c>
    </row>
    <row r="1816" spans="31:68" ht="15" customHeight="1" x14ac:dyDescent="0.25">
      <c r="AE1816" s="501" t="e">
        <f t="shared" si="174"/>
        <v>#DIV/0!</v>
      </c>
      <c r="AH1816" s="501" t="e">
        <f t="shared" si="175"/>
        <v>#DIV/0!</v>
      </c>
      <c r="AV1816" s="501" t="e">
        <f t="shared" si="176"/>
        <v>#DIV/0!</v>
      </c>
      <c r="AY1816" s="501" t="e">
        <f t="shared" si="177"/>
        <v>#DIV/0!</v>
      </c>
      <c r="BM1816" s="501" t="e">
        <f t="shared" si="178"/>
        <v>#DIV/0!</v>
      </c>
      <c r="BP1816" s="501" t="e">
        <f t="shared" si="179"/>
        <v>#DIV/0!</v>
      </c>
    </row>
    <row r="1817" spans="31:68" ht="15" customHeight="1" x14ac:dyDescent="0.25">
      <c r="AE1817" s="501" t="e">
        <f t="shared" si="174"/>
        <v>#DIV/0!</v>
      </c>
      <c r="AH1817" s="501" t="e">
        <f t="shared" si="175"/>
        <v>#DIV/0!</v>
      </c>
      <c r="AV1817" s="501" t="e">
        <f t="shared" si="176"/>
        <v>#DIV/0!</v>
      </c>
      <c r="AY1817" s="501" t="e">
        <f t="shared" si="177"/>
        <v>#DIV/0!</v>
      </c>
      <c r="BM1817" s="501" t="e">
        <f t="shared" si="178"/>
        <v>#DIV/0!</v>
      </c>
      <c r="BP1817" s="501" t="e">
        <f t="shared" si="179"/>
        <v>#DIV/0!</v>
      </c>
    </row>
    <row r="1818" spans="31:68" ht="15" customHeight="1" x14ac:dyDescent="0.25">
      <c r="AE1818" s="501" t="e">
        <f t="shared" si="174"/>
        <v>#DIV/0!</v>
      </c>
      <c r="AH1818" s="501" t="e">
        <f t="shared" si="175"/>
        <v>#DIV/0!</v>
      </c>
      <c r="AV1818" s="501" t="e">
        <f t="shared" si="176"/>
        <v>#DIV/0!</v>
      </c>
      <c r="AY1818" s="501" t="e">
        <f t="shared" si="177"/>
        <v>#DIV/0!</v>
      </c>
      <c r="BM1818" s="501" t="e">
        <f t="shared" si="178"/>
        <v>#DIV/0!</v>
      </c>
      <c r="BP1818" s="501" t="e">
        <f t="shared" si="179"/>
        <v>#DIV/0!</v>
      </c>
    </row>
    <row r="1819" spans="31:68" ht="15" customHeight="1" x14ac:dyDescent="0.25">
      <c r="AE1819" s="501" t="e">
        <f t="shared" si="174"/>
        <v>#DIV/0!</v>
      </c>
      <c r="AH1819" s="501" t="e">
        <f t="shared" si="175"/>
        <v>#DIV/0!</v>
      </c>
      <c r="AV1819" s="501" t="e">
        <f t="shared" si="176"/>
        <v>#DIV/0!</v>
      </c>
      <c r="AY1819" s="501" t="e">
        <f t="shared" si="177"/>
        <v>#DIV/0!</v>
      </c>
      <c r="BM1819" s="501" t="e">
        <f t="shared" si="178"/>
        <v>#DIV/0!</v>
      </c>
      <c r="BP1819" s="501" t="e">
        <f t="shared" si="179"/>
        <v>#DIV/0!</v>
      </c>
    </row>
    <row r="1820" spans="31:68" ht="15" customHeight="1" x14ac:dyDescent="0.25">
      <c r="AE1820" s="501" t="e">
        <f t="shared" si="174"/>
        <v>#DIV/0!</v>
      </c>
      <c r="AH1820" s="501" t="e">
        <f t="shared" si="175"/>
        <v>#DIV/0!</v>
      </c>
      <c r="AV1820" s="501" t="e">
        <f t="shared" si="176"/>
        <v>#DIV/0!</v>
      </c>
      <c r="AY1820" s="501" t="e">
        <f t="shared" si="177"/>
        <v>#DIV/0!</v>
      </c>
      <c r="BM1820" s="501" t="e">
        <f t="shared" si="178"/>
        <v>#DIV/0!</v>
      </c>
      <c r="BP1820" s="501" t="e">
        <f t="shared" si="179"/>
        <v>#DIV/0!</v>
      </c>
    </row>
    <row r="1821" spans="31:68" ht="15" customHeight="1" x14ac:dyDescent="0.25">
      <c r="AE1821" s="501" t="e">
        <f t="shared" si="174"/>
        <v>#DIV/0!</v>
      </c>
      <c r="AH1821" s="501" t="e">
        <f t="shared" si="175"/>
        <v>#DIV/0!</v>
      </c>
      <c r="AV1821" s="501" t="e">
        <f t="shared" si="176"/>
        <v>#DIV/0!</v>
      </c>
      <c r="AY1821" s="501" t="e">
        <f t="shared" si="177"/>
        <v>#DIV/0!</v>
      </c>
      <c r="BM1821" s="501" t="e">
        <f t="shared" si="178"/>
        <v>#DIV/0!</v>
      </c>
      <c r="BP1821" s="501" t="e">
        <f t="shared" si="179"/>
        <v>#DIV/0!</v>
      </c>
    </row>
    <row r="1822" spans="31:68" ht="15" customHeight="1" x14ac:dyDescent="0.25">
      <c r="AE1822" s="501" t="e">
        <f t="shared" si="174"/>
        <v>#DIV/0!</v>
      </c>
      <c r="AH1822" s="501" t="e">
        <f t="shared" si="175"/>
        <v>#DIV/0!</v>
      </c>
      <c r="AV1822" s="501" t="e">
        <f t="shared" si="176"/>
        <v>#DIV/0!</v>
      </c>
      <c r="AY1822" s="501" t="e">
        <f t="shared" si="177"/>
        <v>#DIV/0!</v>
      </c>
      <c r="BM1822" s="501" t="e">
        <f t="shared" si="178"/>
        <v>#DIV/0!</v>
      </c>
      <c r="BP1822" s="501" t="e">
        <f t="shared" si="179"/>
        <v>#DIV/0!</v>
      </c>
    </row>
    <row r="1823" spans="31:68" ht="15" customHeight="1" x14ac:dyDescent="0.25">
      <c r="AE1823" s="501" t="e">
        <f t="shared" si="174"/>
        <v>#DIV/0!</v>
      </c>
      <c r="AH1823" s="501" t="e">
        <f t="shared" si="175"/>
        <v>#DIV/0!</v>
      </c>
      <c r="AV1823" s="501" t="e">
        <f t="shared" si="176"/>
        <v>#DIV/0!</v>
      </c>
      <c r="AY1823" s="501" t="e">
        <f t="shared" si="177"/>
        <v>#DIV/0!</v>
      </c>
      <c r="BM1823" s="501" t="e">
        <f t="shared" si="178"/>
        <v>#DIV/0!</v>
      </c>
      <c r="BP1823" s="501" t="e">
        <f t="shared" si="179"/>
        <v>#DIV/0!</v>
      </c>
    </row>
    <row r="1824" spans="31:68" ht="15" customHeight="1" x14ac:dyDescent="0.25">
      <c r="AE1824" s="501" t="e">
        <f t="shared" si="174"/>
        <v>#DIV/0!</v>
      </c>
      <c r="AH1824" s="501" t="e">
        <f t="shared" si="175"/>
        <v>#DIV/0!</v>
      </c>
      <c r="AV1824" s="501" t="e">
        <f t="shared" si="176"/>
        <v>#DIV/0!</v>
      </c>
      <c r="AY1824" s="501" t="e">
        <f t="shared" si="177"/>
        <v>#DIV/0!</v>
      </c>
      <c r="BM1824" s="501" t="e">
        <f t="shared" si="178"/>
        <v>#DIV/0!</v>
      </c>
      <c r="BP1824" s="501" t="e">
        <f t="shared" si="179"/>
        <v>#DIV/0!</v>
      </c>
    </row>
    <row r="1825" spans="31:68" ht="15" customHeight="1" x14ac:dyDescent="0.25">
      <c r="AE1825" s="501" t="e">
        <f t="shared" si="174"/>
        <v>#DIV/0!</v>
      </c>
      <c r="AH1825" s="501" t="e">
        <f t="shared" si="175"/>
        <v>#DIV/0!</v>
      </c>
      <c r="AV1825" s="501" t="e">
        <f t="shared" si="176"/>
        <v>#DIV/0!</v>
      </c>
      <c r="AY1825" s="501" t="e">
        <f t="shared" si="177"/>
        <v>#DIV/0!</v>
      </c>
      <c r="BM1825" s="501" t="e">
        <f t="shared" si="178"/>
        <v>#DIV/0!</v>
      </c>
      <c r="BP1825" s="501" t="e">
        <f t="shared" si="179"/>
        <v>#DIV/0!</v>
      </c>
    </row>
    <row r="1826" spans="31:68" ht="15" customHeight="1" x14ac:dyDescent="0.25">
      <c r="AE1826" s="501" t="e">
        <f t="shared" si="174"/>
        <v>#DIV/0!</v>
      </c>
      <c r="AH1826" s="501" t="e">
        <f t="shared" si="175"/>
        <v>#DIV/0!</v>
      </c>
      <c r="AV1826" s="501" t="e">
        <f t="shared" si="176"/>
        <v>#DIV/0!</v>
      </c>
      <c r="AY1826" s="501" t="e">
        <f t="shared" si="177"/>
        <v>#DIV/0!</v>
      </c>
      <c r="BM1826" s="501" t="e">
        <f t="shared" si="178"/>
        <v>#DIV/0!</v>
      </c>
      <c r="BP1826" s="501" t="e">
        <f t="shared" si="179"/>
        <v>#DIV/0!</v>
      </c>
    </row>
    <row r="1827" spans="31:68" ht="15" customHeight="1" x14ac:dyDescent="0.25">
      <c r="AE1827" s="501" t="e">
        <f t="shared" si="174"/>
        <v>#DIV/0!</v>
      </c>
      <c r="AH1827" s="501" t="e">
        <f t="shared" si="175"/>
        <v>#DIV/0!</v>
      </c>
      <c r="AV1827" s="501" t="e">
        <f t="shared" si="176"/>
        <v>#DIV/0!</v>
      </c>
      <c r="AY1827" s="501" t="e">
        <f t="shared" si="177"/>
        <v>#DIV/0!</v>
      </c>
      <c r="BM1827" s="501" t="e">
        <f t="shared" si="178"/>
        <v>#DIV/0!</v>
      </c>
      <c r="BP1827" s="501" t="e">
        <f t="shared" si="179"/>
        <v>#DIV/0!</v>
      </c>
    </row>
    <row r="1828" spans="31:68" ht="15" customHeight="1" x14ac:dyDescent="0.25">
      <c r="AE1828" s="501" t="e">
        <f t="shared" si="174"/>
        <v>#DIV/0!</v>
      </c>
      <c r="AH1828" s="501" t="e">
        <f t="shared" si="175"/>
        <v>#DIV/0!</v>
      </c>
      <c r="AV1828" s="501" t="e">
        <f t="shared" si="176"/>
        <v>#DIV/0!</v>
      </c>
      <c r="AY1828" s="501" t="e">
        <f t="shared" si="177"/>
        <v>#DIV/0!</v>
      </c>
      <c r="BM1828" s="501" t="e">
        <f t="shared" si="178"/>
        <v>#DIV/0!</v>
      </c>
      <c r="BP1828" s="501" t="e">
        <f t="shared" si="179"/>
        <v>#DIV/0!</v>
      </c>
    </row>
    <row r="1829" spans="31:68" ht="15" customHeight="1" x14ac:dyDescent="0.25">
      <c r="AE1829" s="501" t="e">
        <f t="shared" si="174"/>
        <v>#DIV/0!</v>
      </c>
      <c r="AH1829" s="501" t="e">
        <f t="shared" si="175"/>
        <v>#DIV/0!</v>
      </c>
      <c r="AV1829" s="501" t="e">
        <f t="shared" si="176"/>
        <v>#DIV/0!</v>
      </c>
      <c r="AY1829" s="501" t="e">
        <f t="shared" si="177"/>
        <v>#DIV/0!</v>
      </c>
      <c r="BM1829" s="501" t="e">
        <f t="shared" si="178"/>
        <v>#DIV/0!</v>
      </c>
      <c r="BP1829" s="501" t="e">
        <f t="shared" si="179"/>
        <v>#DIV/0!</v>
      </c>
    </row>
    <row r="1830" spans="31:68" ht="15" customHeight="1" x14ac:dyDescent="0.25">
      <c r="AE1830" s="501" t="e">
        <f t="shared" si="174"/>
        <v>#DIV/0!</v>
      </c>
      <c r="AH1830" s="501" t="e">
        <f t="shared" si="175"/>
        <v>#DIV/0!</v>
      </c>
      <c r="AV1830" s="501" t="e">
        <f t="shared" si="176"/>
        <v>#DIV/0!</v>
      </c>
      <c r="AY1830" s="501" t="e">
        <f t="shared" si="177"/>
        <v>#DIV/0!</v>
      </c>
      <c r="BM1830" s="501" t="e">
        <f t="shared" si="178"/>
        <v>#DIV/0!</v>
      </c>
      <c r="BP1830" s="501" t="e">
        <f t="shared" si="179"/>
        <v>#DIV/0!</v>
      </c>
    </row>
    <row r="1831" spans="31:68" ht="15" customHeight="1" x14ac:dyDescent="0.25">
      <c r="AE1831" s="501" t="e">
        <f t="shared" si="174"/>
        <v>#DIV/0!</v>
      </c>
      <c r="AH1831" s="501" t="e">
        <f t="shared" si="175"/>
        <v>#DIV/0!</v>
      </c>
      <c r="AV1831" s="501" t="e">
        <f t="shared" si="176"/>
        <v>#DIV/0!</v>
      </c>
      <c r="AY1831" s="501" t="e">
        <f t="shared" si="177"/>
        <v>#DIV/0!</v>
      </c>
      <c r="BM1831" s="501" t="e">
        <f t="shared" si="178"/>
        <v>#DIV/0!</v>
      </c>
      <c r="BP1831" s="501" t="e">
        <f t="shared" si="179"/>
        <v>#DIV/0!</v>
      </c>
    </row>
    <row r="1832" spans="31:68" ht="15" customHeight="1" x14ac:dyDescent="0.25">
      <c r="AE1832" s="501" t="e">
        <f t="shared" si="174"/>
        <v>#DIV/0!</v>
      </c>
      <c r="AH1832" s="501" t="e">
        <f t="shared" si="175"/>
        <v>#DIV/0!</v>
      </c>
      <c r="AV1832" s="501" t="e">
        <f t="shared" si="176"/>
        <v>#DIV/0!</v>
      </c>
      <c r="AY1832" s="501" t="e">
        <f t="shared" si="177"/>
        <v>#DIV/0!</v>
      </c>
      <c r="BM1832" s="501" t="e">
        <f t="shared" si="178"/>
        <v>#DIV/0!</v>
      </c>
      <c r="BP1832" s="501" t="e">
        <f t="shared" si="179"/>
        <v>#DIV/0!</v>
      </c>
    </row>
    <row r="1833" spans="31:68" ht="15" customHeight="1" x14ac:dyDescent="0.25">
      <c r="AE1833" s="501" t="e">
        <f t="shared" si="174"/>
        <v>#DIV/0!</v>
      </c>
      <c r="AH1833" s="501" t="e">
        <f t="shared" si="175"/>
        <v>#DIV/0!</v>
      </c>
      <c r="AV1833" s="501" t="e">
        <f t="shared" si="176"/>
        <v>#DIV/0!</v>
      </c>
      <c r="AY1833" s="501" t="e">
        <f t="shared" si="177"/>
        <v>#DIV/0!</v>
      </c>
      <c r="BM1833" s="501" t="e">
        <f t="shared" si="178"/>
        <v>#DIV/0!</v>
      </c>
      <c r="BP1833" s="501" t="e">
        <f t="shared" si="179"/>
        <v>#DIV/0!</v>
      </c>
    </row>
    <row r="1834" spans="31:68" ht="15" customHeight="1" x14ac:dyDescent="0.25">
      <c r="AE1834" s="501" t="e">
        <f t="shared" si="174"/>
        <v>#DIV/0!</v>
      </c>
      <c r="AH1834" s="501" t="e">
        <f t="shared" si="175"/>
        <v>#DIV/0!</v>
      </c>
      <c r="AV1834" s="501" t="e">
        <f t="shared" si="176"/>
        <v>#DIV/0!</v>
      </c>
      <c r="AY1834" s="501" t="e">
        <f t="shared" si="177"/>
        <v>#DIV/0!</v>
      </c>
      <c r="BM1834" s="501" t="e">
        <f t="shared" si="178"/>
        <v>#DIV/0!</v>
      </c>
      <c r="BP1834" s="501" t="e">
        <f t="shared" si="179"/>
        <v>#DIV/0!</v>
      </c>
    </row>
    <row r="1835" spans="31:68" ht="15" customHeight="1" x14ac:dyDescent="0.25">
      <c r="AE1835" s="501" t="e">
        <f t="shared" si="174"/>
        <v>#DIV/0!</v>
      </c>
      <c r="AH1835" s="501" t="e">
        <f t="shared" si="175"/>
        <v>#DIV/0!</v>
      </c>
      <c r="AV1835" s="501" t="e">
        <f t="shared" si="176"/>
        <v>#DIV/0!</v>
      </c>
      <c r="AY1835" s="501" t="e">
        <f t="shared" si="177"/>
        <v>#DIV/0!</v>
      </c>
      <c r="BM1835" s="501" t="e">
        <f t="shared" si="178"/>
        <v>#DIV/0!</v>
      </c>
      <c r="BP1835" s="501" t="e">
        <f t="shared" si="179"/>
        <v>#DIV/0!</v>
      </c>
    </row>
    <row r="1836" spans="31:68" ht="15" customHeight="1" x14ac:dyDescent="0.25">
      <c r="AE1836" s="501" t="e">
        <f t="shared" si="174"/>
        <v>#DIV/0!</v>
      </c>
      <c r="AH1836" s="501" t="e">
        <f t="shared" si="175"/>
        <v>#DIV/0!</v>
      </c>
      <c r="AV1836" s="501" t="e">
        <f t="shared" si="176"/>
        <v>#DIV/0!</v>
      </c>
      <c r="AY1836" s="501" t="e">
        <f t="shared" si="177"/>
        <v>#DIV/0!</v>
      </c>
      <c r="BM1836" s="501" t="e">
        <f t="shared" si="178"/>
        <v>#DIV/0!</v>
      </c>
      <c r="BP1836" s="501" t="e">
        <f t="shared" si="179"/>
        <v>#DIV/0!</v>
      </c>
    </row>
    <row r="1837" spans="31:68" ht="15" customHeight="1" x14ac:dyDescent="0.25">
      <c r="AE1837" s="501" t="e">
        <f t="shared" si="174"/>
        <v>#DIV/0!</v>
      </c>
      <c r="AH1837" s="501" t="e">
        <f t="shared" si="175"/>
        <v>#DIV/0!</v>
      </c>
      <c r="AV1837" s="501" t="e">
        <f t="shared" si="176"/>
        <v>#DIV/0!</v>
      </c>
      <c r="AY1837" s="501" t="e">
        <f t="shared" si="177"/>
        <v>#DIV/0!</v>
      </c>
      <c r="BM1837" s="501" t="e">
        <f t="shared" si="178"/>
        <v>#DIV/0!</v>
      </c>
      <c r="BP1837" s="501" t="e">
        <f t="shared" si="179"/>
        <v>#DIV/0!</v>
      </c>
    </row>
    <row r="1838" spans="31:68" ht="15" customHeight="1" x14ac:dyDescent="0.25">
      <c r="AE1838" s="501" t="e">
        <f t="shared" si="174"/>
        <v>#DIV/0!</v>
      </c>
      <c r="AH1838" s="501" t="e">
        <f t="shared" si="175"/>
        <v>#DIV/0!</v>
      </c>
      <c r="AV1838" s="501" t="e">
        <f t="shared" si="176"/>
        <v>#DIV/0!</v>
      </c>
      <c r="AY1838" s="501" t="e">
        <f t="shared" si="177"/>
        <v>#DIV/0!</v>
      </c>
      <c r="BM1838" s="501" t="e">
        <f t="shared" si="178"/>
        <v>#DIV/0!</v>
      </c>
      <c r="BP1838" s="501" t="e">
        <f t="shared" si="179"/>
        <v>#DIV/0!</v>
      </c>
    </row>
    <row r="1839" spans="31:68" ht="15" customHeight="1" x14ac:dyDescent="0.25">
      <c r="AE1839" s="501" t="e">
        <f t="shared" si="174"/>
        <v>#DIV/0!</v>
      </c>
      <c r="AH1839" s="501" t="e">
        <f t="shared" si="175"/>
        <v>#DIV/0!</v>
      </c>
      <c r="AV1839" s="501" t="e">
        <f t="shared" si="176"/>
        <v>#DIV/0!</v>
      </c>
      <c r="AY1839" s="501" t="e">
        <f t="shared" si="177"/>
        <v>#DIV/0!</v>
      </c>
      <c r="BM1839" s="501" t="e">
        <f t="shared" si="178"/>
        <v>#DIV/0!</v>
      </c>
      <c r="BP1839" s="501" t="e">
        <f t="shared" si="179"/>
        <v>#DIV/0!</v>
      </c>
    </row>
    <row r="1840" spans="31:68" ht="15" customHeight="1" x14ac:dyDescent="0.25">
      <c r="AE1840" s="501" t="e">
        <f t="shared" si="174"/>
        <v>#DIV/0!</v>
      </c>
      <c r="AH1840" s="501" t="e">
        <f t="shared" si="175"/>
        <v>#DIV/0!</v>
      </c>
      <c r="AV1840" s="501" t="e">
        <f t="shared" si="176"/>
        <v>#DIV/0!</v>
      </c>
      <c r="AY1840" s="501" t="e">
        <f t="shared" si="177"/>
        <v>#DIV/0!</v>
      </c>
      <c r="BM1840" s="501" t="e">
        <f t="shared" si="178"/>
        <v>#DIV/0!</v>
      </c>
      <c r="BP1840" s="501" t="e">
        <f t="shared" si="179"/>
        <v>#DIV/0!</v>
      </c>
    </row>
    <row r="1841" spans="31:68" ht="15" customHeight="1" x14ac:dyDescent="0.25">
      <c r="AE1841" s="501" t="e">
        <f t="shared" si="174"/>
        <v>#DIV/0!</v>
      </c>
      <c r="AH1841" s="501" t="e">
        <f t="shared" si="175"/>
        <v>#DIV/0!</v>
      </c>
      <c r="AV1841" s="501" t="e">
        <f t="shared" si="176"/>
        <v>#DIV/0!</v>
      </c>
      <c r="AY1841" s="501" t="e">
        <f t="shared" si="177"/>
        <v>#DIV/0!</v>
      </c>
      <c r="BM1841" s="501" t="e">
        <f t="shared" si="178"/>
        <v>#DIV/0!</v>
      </c>
      <c r="BP1841" s="501" t="e">
        <f t="shared" si="179"/>
        <v>#DIV/0!</v>
      </c>
    </row>
    <row r="1842" spans="31:68" ht="15" customHeight="1" x14ac:dyDescent="0.25">
      <c r="AE1842" s="501" t="e">
        <f t="shared" si="174"/>
        <v>#DIV/0!</v>
      </c>
      <c r="AH1842" s="501" t="e">
        <f t="shared" si="175"/>
        <v>#DIV/0!</v>
      </c>
      <c r="AV1842" s="501" t="e">
        <f t="shared" si="176"/>
        <v>#DIV/0!</v>
      </c>
      <c r="AY1842" s="501" t="e">
        <f t="shared" si="177"/>
        <v>#DIV/0!</v>
      </c>
      <c r="BM1842" s="501" t="e">
        <f t="shared" si="178"/>
        <v>#DIV/0!</v>
      </c>
      <c r="BP1842" s="501" t="e">
        <f t="shared" si="179"/>
        <v>#DIV/0!</v>
      </c>
    </row>
    <row r="1843" spans="31:68" ht="15" customHeight="1" x14ac:dyDescent="0.25">
      <c r="AE1843" s="501" t="e">
        <f t="shared" si="174"/>
        <v>#DIV/0!</v>
      </c>
      <c r="AH1843" s="501" t="e">
        <f t="shared" si="175"/>
        <v>#DIV/0!</v>
      </c>
      <c r="AV1843" s="501" t="e">
        <f t="shared" si="176"/>
        <v>#DIV/0!</v>
      </c>
      <c r="AY1843" s="501" t="e">
        <f t="shared" si="177"/>
        <v>#DIV/0!</v>
      </c>
      <c r="BM1843" s="501" t="e">
        <f t="shared" si="178"/>
        <v>#DIV/0!</v>
      </c>
      <c r="BP1843" s="501" t="e">
        <f t="shared" si="179"/>
        <v>#DIV/0!</v>
      </c>
    </row>
    <row r="1844" spans="31:68" ht="15" customHeight="1" x14ac:dyDescent="0.25">
      <c r="AE1844" s="501" t="e">
        <f t="shared" si="174"/>
        <v>#DIV/0!</v>
      </c>
      <c r="AH1844" s="501" t="e">
        <f t="shared" si="175"/>
        <v>#DIV/0!</v>
      </c>
      <c r="AV1844" s="501" t="e">
        <f t="shared" si="176"/>
        <v>#DIV/0!</v>
      </c>
      <c r="AY1844" s="501" t="e">
        <f t="shared" si="177"/>
        <v>#DIV/0!</v>
      </c>
      <c r="BM1844" s="501" t="e">
        <f t="shared" si="178"/>
        <v>#DIV/0!</v>
      </c>
      <c r="BP1844" s="501" t="e">
        <f t="shared" si="179"/>
        <v>#DIV/0!</v>
      </c>
    </row>
    <row r="1845" spans="31:68" ht="15" customHeight="1" x14ac:dyDescent="0.25">
      <c r="AE1845" s="501" t="e">
        <f t="shared" si="174"/>
        <v>#DIV/0!</v>
      </c>
      <c r="AH1845" s="501" t="e">
        <f t="shared" si="175"/>
        <v>#DIV/0!</v>
      </c>
      <c r="AV1845" s="501" t="e">
        <f t="shared" si="176"/>
        <v>#DIV/0!</v>
      </c>
      <c r="AY1845" s="501" t="e">
        <f t="shared" si="177"/>
        <v>#DIV/0!</v>
      </c>
      <c r="BM1845" s="501" t="e">
        <f t="shared" si="178"/>
        <v>#DIV/0!</v>
      </c>
      <c r="BP1845" s="501" t="e">
        <f t="shared" si="179"/>
        <v>#DIV/0!</v>
      </c>
    </row>
    <row r="1846" spans="31:68" ht="15" customHeight="1" x14ac:dyDescent="0.25">
      <c r="AE1846" s="501" t="e">
        <f t="shared" si="174"/>
        <v>#DIV/0!</v>
      </c>
      <c r="AH1846" s="501" t="e">
        <f t="shared" si="175"/>
        <v>#DIV/0!</v>
      </c>
      <c r="AV1846" s="501" t="e">
        <f t="shared" si="176"/>
        <v>#DIV/0!</v>
      </c>
      <c r="AY1846" s="501" t="e">
        <f t="shared" si="177"/>
        <v>#DIV/0!</v>
      </c>
      <c r="BM1846" s="501" t="e">
        <f t="shared" si="178"/>
        <v>#DIV/0!</v>
      </c>
      <c r="BP1846" s="501" t="e">
        <f t="shared" si="179"/>
        <v>#DIV/0!</v>
      </c>
    </row>
    <row r="1847" spans="31:68" ht="15" customHeight="1" x14ac:dyDescent="0.25">
      <c r="AE1847" s="501" t="e">
        <f t="shared" si="174"/>
        <v>#DIV/0!</v>
      </c>
      <c r="AH1847" s="501" t="e">
        <f t="shared" si="175"/>
        <v>#DIV/0!</v>
      </c>
      <c r="AV1847" s="501" t="e">
        <f t="shared" si="176"/>
        <v>#DIV/0!</v>
      </c>
      <c r="AY1847" s="501" t="e">
        <f t="shared" si="177"/>
        <v>#DIV/0!</v>
      </c>
      <c r="BM1847" s="501" t="e">
        <f t="shared" si="178"/>
        <v>#DIV/0!</v>
      </c>
      <c r="BP1847" s="501" t="e">
        <f t="shared" si="179"/>
        <v>#DIV/0!</v>
      </c>
    </row>
    <row r="1848" spans="31:68" ht="15" customHeight="1" x14ac:dyDescent="0.25">
      <c r="AE1848" s="501" t="e">
        <f t="shared" si="174"/>
        <v>#DIV/0!</v>
      </c>
      <c r="AH1848" s="501" t="e">
        <f t="shared" si="175"/>
        <v>#DIV/0!</v>
      </c>
      <c r="AV1848" s="501" t="e">
        <f t="shared" si="176"/>
        <v>#DIV/0!</v>
      </c>
      <c r="AY1848" s="501" t="e">
        <f t="shared" si="177"/>
        <v>#DIV/0!</v>
      </c>
      <c r="BM1848" s="501" t="e">
        <f t="shared" si="178"/>
        <v>#DIV/0!</v>
      </c>
      <c r="BP1848" s="501" t="e">
        <f t="shared" si="179"/>
        <v>#DIV/0!</v>
      </c>
    </row>
    <row r="1849" spans="31:68" ht="15" customHeight="1" x14ac:dyDescent="0.25">
      <c r="AE1849" s="501" t="e">
        <f t="shared" si="174"/>
        <v>#DIV/0!</v>
      </c>
      <c r="AH1849" s="501" t="e">
        <f t="shared" si="175"/>
        <v>#DIV/0!</v>
      </c>
      <c r="AV1849" s="501" t="e">
        <f t="shared" si="176"/>
        <v>#DIV/0!</v>
      </c>
      <c r="AY1849" s="501" t="e">
        <f t="shared" si="177"/>
        <v>#DIV/0!</v>
      </c>
      <c r="BM1849" s="501" t="e">
        <f t="shared" si="178"/>
        <v>#DIV/0!</v>
      </c>
      <c r="BP1849" s="501" t="e">
        <f t="shared" si="179"/>
        <v>#DIV/0!</v>
      </c>
    </row>
    <row r="1850" spans="31:68" ht="15" customHeight="1" x14ac:dyDescent="0.25">
      <c r="AE1850" s="501" t="e">
        <f t="shared" si="174"/>
        <v>#DIV/0!</v>
      </c>
      <c r="AH1850" s="501" t="e">
        <f t="shared" si="175"/>
        <v>#DIV/0!</v>
      </c>
      <c r="AV1850" s="501" t="e">
        <f t="shared" si="176"/>
        <v>#DIV/0!</v>
      </c>
      <c r="AY1850" s="501" t="e">
        <f t="shared" si="177"/>
        <v>#DIV/0!</v>
      </c>
      <c r="BM1850" s="501" t="e">
        <f t="shared" si="178"/>
        <v>#DIV/0!</v>
      </c>
      <c r="BP1850" s="501" t="e">
        <f t="shared" si="179"/>
        <v>#DIV/0!</v>
      </c>
    </row>
    <row r="1851" spans="31:68" ht="15" customHeight="1" x14ac:dyDescent="0.25">
      <c r="AE1851" s="501" t="e">
        <f t="shared" si="174"/>
        <v>#DIV/0!</v>
      </c>
      <c r="AH1851" s="501" t="e">
        <f t="shared" si="175"/>
        <v>#DIV/0!</v>
      </c>
      <c r="AV1851" s="501" t="e">
        <f t="shared" si="176"/>
        <v>#DIV/0!</v>
      </c>
      <c r="AY1851" s="501" t="e">
        <f t="shared" si="177"/>
        <v>#DIV/0!</v>
      </c>
      <c r="BM1851" s="501" t="e">
        <f t="shared" si="178"/>
        <v>#DIV/0!</v>
      </c>
      <c r="BP1851" s="501" t="e">
        <f t="shared" si="179"/>
        <v>#DIV/0!</v>
      </c>
    </row>
    <row r="1852" spans="31:68" ht="15" customHeight="1" x14ac:dyDescent="0.25">
      <c r="AE1852" s="501" t="e">
        <f t="shared" si="174"/>
        <v>#DIV/0!</v>
      </c>
      <c r="AH1852" s="501" t="e">
        <f t="shared" si="175"/>
        <v>#DIV/0!</v>
      </c>
      <c r="AV1852" s="501" t="e">
        <f t="shared" si="176"/>
        <v>#DIV/0!</v>
      </c>
      <c r="AY1852" s="501" t="e">
        <f t="shared" si="177"/>
        <v>#DIV/0!</v>
      </c>
      <c r="BM1852" s="501" t="e">
        <f t="shared" si="178"/>
        <v>#DIV/0!</v>
      </c>
      <c r="BP1852" s="501" t="e">
        <f t="shared" si="179"/>
        <v>#DIV/0!</v>
      </c>
    </row>
    <row r="1853" spans="31:68" ht="15" customHeight="1" x14ac:dyDescent="0.25">
      <c r="AE1853" s="501" t="e">
        <f t="shared" si="174"/>
        <v>#DIV/0!</v>
      </c>
      <c r="AH1853" s="501" t="e">
        <f t="shared" si="175"/>
        <v>#DIV/0!</v>
      </c>
      <c r="AV1853" s="501" t="e">
        <f t="shared" si="176"/>
        <v>#DIV/0!</v>
      </c>
      <c r="AY1853" s="501" t="e">
        <f t="shared" si="177"/>
        <v>#DIV/0!</v>
      </c>
      <c r="BM1853" s="501" t="e">
        <f t="shared" si="178"/>
        <v>#DIV/0!</v>
      </c>
      <c r="BP1853" s="501" t="e">
        <f t="shared" si="179"/>
        <v>#DIV/0!</v>
      </c>
    </row>
    <row r="1854" spans="31:68" ht="15" customHeight="1" x14ac:dyDescent="0.25">
      <c r="AE1854" s="501" t="e">
        <f t="shared" si="174"/>
        <v>#DIV/0!</v>
      </c>
      <c r="AH1854" s="501" t="e">
        <f t="shared" si="175"/>
        <v>#DIV/0!</v>
      </c>
      <c r="AV1854" s="501" t="e">
        <f t="shared" si="176"/>
        <v>#DIV/0!</v>
      </c>
      <c r="AY1854" s="501" t="e">
        <f t="shared" si="177"/>
        <v>#DIV/0!</v>
      </c>
      <c r="BM1854" s="501" t="e">
        <f t="shared" si="178"/>
        <v>#DIV/0!</v>
      </c>
      <c r="BP1854" s="501" t="e">
        <f t="shared" si="179"/>
        <v>#DIV/0!</v>
      </c>
    </row>
    <row r="1855" spans="31:68" ht="15" customHeight="1" x14ac:dyDescent="0.25">
      <c r="AE1855" s="501" t="e">
        <f t="shared" si="174"/>
        <v>#DIV/0!</v>
      </c>
      <c r="AH1855" s="501" t="e">
        <f t="shared" si="175"/>
        <v>#DIV/0!</v>
      </c>
      <c r="AV1855" s="501" t="e">
        <f t="shared" si="176"/>
        <v>#DIV/0!</v>
      </c>
      <c r="AY1855" s="501" t="e">
        <f t="shared" si="177"/>
        <v>#DIV/0!</v>
      </c>
      <c r="BM1855" s="501" t="e">
        <f t="shared" si="178"/>
        <v>#DIV/0!</v>
      </c>
      <c r="BP1855" s="501" t="e">
        <f t="shared" si="179"/>
        <v>#DIV/0!</v>
      </c>
    </row>
    <row r="1856" spans="31:68" ht="15" customHeight="1" x14ac:dyDescent="0.25">
      <c r="AE1856" s="501" t="e">
        <f t="shared" si="174"/>
        <v>#DIV/0!</v>
      </c>
      <c r="AH1856" s="501" t="e">
        <f t="shared" si="175"/>
        <v>#DIV/0!</v>
      </c>
      <c r="AV1856" s="501" t="e">
        <f t="shared" si="176"/>
        <v>#DIV/0!</v>
      </c>
      <c r="AY1856" s="501" t="e">
        <f t="shared" si="177"/>
        <v>#DIV/0!</v>
      </c>
      <c r="BM1856" s="501" t="e">
        <f t="shared" si="178"/>
        <v>#DIV/0!</v>
      </c>
      <c r="BP1856" s="501" t="e">
        <f t="shared" si="179"/>
        <v>#DIV/0!</v>
      </c>
    </row>
    <row r="1857" spans="31:68" ht="15" customHeight="1" x14ac:dyDescent="0.25">
      <c r="AE1857" s="501" t="e">
        <f t="shared" si="174"/>
        <v>#DIV/0!</v>
      </c>
      <c r="AH1857" s="501" t="e">
        <f t="shared" si="175"/>
        <v>#DIV/0!</v>
      </c>
      <c r="AV1857" s="501" t="e">
        <f t="shared" si="176"/>
        <v>#DIV/0!</v>
      </c>
      <c r="AY1857" s="501" t="e">
        <f t="shared" si="177"/>
        <v>#DIV/0!</v>
      </c>
      <c r="BM1857" s="501" t="e">
        <f t="shared" si="178"/>
        <v>#DIV/0!</v>
      </c>
      <c r="BP1857" s="501" t="e">
        <f t="shared" si="179"/>
        <v>#DIV/0!</v>
      </c>
    </row>
    <row r="1858" spans="31:68" ht="15" customHeight="1" x14ac:dyDescent="0.25">
      <c r="AE1858" s="501" t="e">
        <f t="shared" si="174"/>
        <v>#DIV/0!</v>
      </c>
      <c r="AH1858" s="501" t="e">
        <f t="shared" si="175"/>
        <v>#DIV/0!</v>
      </c>
      <c r="AV1858" s="501" t="e">
        <f t="shared" si="176"/>
        <v>#DIV/0!</v>
      </c>
      <c r="AY1858" s="501" t="e">
        <f t="shared" si="177"/>
        <v>#DIV/0!</v>
      </c>
      <c r="BM1858" s="501" t="e">
        <f t="shared" si="178"/>
        <v>#DIV/0!</v>
      </c>
      <c r="BP1858" s="501" t="e">
        <f t="shared" si="179"/>
        <v>#DIV/0!</v>
      </c>
    </row>
    <row r="1859" spans="31:68" ht="15" customHeight="1" x14ac:dyDescent="0.25">
      <c r="AE1859" s="501" t="e">
        <f t="shared" si="174"/>
        <v>#DIV/0!</v>
      </c>
      <c r="AH1859" s="501" t="e">
        <f t="shared" si="175"/>
        <v>#DIV/0!</v>
      </c>
      <c r="AV1859" s="501" t="e">
        <f t="shared" si="176"/>
        <v>#DIV/0!</v>
      </c>
      <c r="AY1859" s="501" t="e">
        <f t="shared" si="177"/>
        <v>#DIV/0!</v>
      </c>
      <c r="BM1859" s="501" t="e">
        <f t="shared" si="178"/>
        <v>#DIV/0!</v>
      </c>
      <c r="BP1859" s="501" t="e">
        <f t="shared" si="179"/>
        <v>#DIV/0!</v>
      </c>
    </row>
    <row r="1860" spans="31:68" ht="15" customHeight="1" x14ac:dyDescent="0.25">
      <c r="AE1860" s="501" t="e">
        <f t="shared" si="174"/>
        <v>#DIV/0!</v>
      </c>
      <c r="AH1860" s="501" t="e">
        <f t="shared" si="175"/>
        <v>#DIV/0!</v>
      </c>
      <c r="AV1860" s="501" t="e">
        <f t="shared" si="176"/>
        <v>#DIV/0!</v>
      </c>
      <c r="AY1860" s="501" t="e">
        <f t="shared" si="177"/>
        <v>#DIV/0!</v>
      </c>
      <c r="BM1860" s="501" t="e">
        <f t="shared" si="178"/>
        <v>#DIV/0!</v>
      </c>
      <c r="BP1860" s="501" t="e">
        <f t="shared" si="179"/>
        <v>#DIV/0!</v>
      </c>
    </row>
    <row r="1861" spans="31:68" ht="15" customHeight="1" x14ac:dyDescent="0.25">
      <c r="AE1861" s="501" t="e">
        <f t="shared" si="174"/>
        <v>#DIV/0!</v>
      </c>
      <c r="AH1861" s="501" t="e">
        <f t="shared" si="175"/>
        <v>#DIV/0!</v>
      </c>
      <c r="AV1861" s="501" t="e">
        <f t="shared" si="176"/>
        <v>#DIV/0!</v>
      </c>
      <c r="AY1861" s="501" t="e">
        <f t="shared" si="177"/>
        <v>#DIV/0!</v>
      </c>
      <c r="BM1861" s="501" t="e">
        <f t="shared" si="178"/>
        <v>#DIV/0!</v>
      </c>
      <c r="BP1861" s="501" t="e">
        <f t="shared" si="179"/>
        <v>#DIV/0!</v>
      </c>
    </row>
    <row r="1862" spans="31:68" ht="15" customHeight="1" x14ac:dyDescent="0.25">
      <c r="AE1862" s="501" t="e">
        <f t="shared" si="174"/>
        <v>#DIV/0!</v>
      </c>
      <c r="AH1862" s="501" t="e">
        <f t="shared" si="175"/>
        <v>#DIV/0!</v>
      </c>
      <c r="AV1862" s="501" t="e">
        <f t="shared" si="176"/>
        <v>#DIV/0!</v>
      </c>
      <c r="AY1862" s="501" t="e">
        <f t="shared" si="177"/>
        <v>#DIV/0!</v>
      </c>
      <c r="BM1862" s="501" t="e">
        <f t="shared" si="178"/>
        <v>#DIV/0!</v>
      </c>
      <c r="BP1862" s="501" t="e">
        <f t="shared" si="179"/>
        <v>#DIV/0!</v>
      </c>
    </row>
    <row r="1863" spans="31:68" ht="15" customHeight="1" x14ac:dyDescent="0.25">
      <c r="AE1863" s="501" t="e">
        <f t="shared" si="174"/>
        <v>#DIV/0!</v>
      </c>
      <c r="AH1863" s="501" t="e">
        <f t="shared" si="175"/>
        <v>#DIV/0!</v>
      </c>
      <c r="AV1863" s="501" t="e">
        <f t="shared" si="176"/>
        <v>#DIV/0!</v>
      </c>
      <c r="AY1863" s="501" t="e">
        <f t="shared" si="177"/>
        <v>#DIV/0!</v>
      </c>
      <c r="BM1863" s="501" t="e">
        <f t="shared" si="178"/>
        <v>#DIV/0!</v>
      </c>
      <c r="BP1863" s="501" t="e">
        <f t="shared" si="179"/>
        <v>#DIV/0!</v>
      </c>
    </row>
    <row r="1864" spans="31:68" ht="15" customHeight="1" x14ac:dyDescent="0.25">
      <c r="AE1864" s="501" t="e">
        <f t="shared" si="174"/>
        <v>#DIV/0!</v>
      </c>
      <c r="AH1864" s="501" t="e">
        <f t="shared" si="175"/>
        <v>#DIV/0!</v>
      </c>
      <c r="AV1864" s="501" t="e">
        <f t="shared" si="176"/>
        <v>#DIV/0!</v>
      </c>
      <c r="AY1864" s="501" t="e">
        <f t="shared" si="177"/>
        <v>#DIV/0!</v>
      </c>
      <c r="BM1864" s="501" t="e">
        <f t="shared" si="178"/>
        <v>#DIV/0!</v>
      </c>
      <c r="BP1864" s="501" t="e">
        <f t="shared" si="179"/>
        <v>#DIV/0!</v>
      </c>
    </row>
    <row r="1865" spans="31:68" ht="15" customHeight="1" x14ac:dyDescent="0.25">
      <c r="AE1865" s="501" t="e">
        <f t="shared" si="174"/>
        <v>#DIV/0!</v>
      </c>
      <c r="AH1865" s="501" t="e">
        <f t="shared" si="175"/>
        <v>#DIV/0!</v>
      </c>
      <c r="AV1865" s="501" t="e">
        <f t="shared" si="176"/>
        <v>#DIV/0!</v>
      </c>
      <c r="AY1865" s="501" t="e">
        <f t="shared" si="177"/>
        <v>#DIV/0!</v>
      </c>
      <c r="BM1865" s="501" t="e">
        <f t="shared" si="178"/>
        <v>#DIV/0!</v>
      </c>
      <c r="BP1865" s="501" t="e">
        <f t="shared" si="179"/>
        <v>#DIV/0!</v>
      </c>
    </row>
    <row r="1866" spans="31:68" ht="15" customHeight="1" x14ac:dyDescent="0.25">
      <c r="AE1866" s="501" t="e">
        <f t="shared" si="174"/>
        <v>#DIV/0!</v>
      </c>
      <c r="AH1866" s="501" t="e">
        <f t="shared" si="175"/>
        <v>#DIV/0!</v>
      </c>
      <c r="AV1866" s="501" t="e">
        <f t="shared" si="176"/>
        <v>#DIV/0!</v>
      </c>
      <c r="AY1866" s="501" t="e">
        <f t="shared" si="177"/>
        <v>#DIV/0!</v>
      </c>
      <c r="BM1866" s="501" t="e">
        <f t="shared" si="178"/>
        <v>#DIV/0!</v>
      </c>
      <c r="BP1866" s="501" t="e">
        <f t="shared" si="179"/>
        <v>#DIV/0!</v>
      </c>
    </row>
    <row r="1867" spans="31:68" ht="15" customHeight="1" x14ac:dyDescent="0.25">
      <c r="AE1867" s="501" t="e">
        <f t="shared" si="174"/>
        <v>#DIV/0!</v>
      </c>
      <c r="AH1867" s="501" t="e">
        <f t="shared" si="175"/>
        <v>#DIV/0!</v>
      </c>
      <c r="AV1867" s="501" t="e">
        <f t="shared" si="176"/>
        <v>#DIV/0!</v>
      </c>
      <c r="AY1867" s="501" t="e">
        <f t="shared" si="177"/>
        <v>#DIV/0!</v>
      </c>
      <c r="BM1867" s="501" t="e">
        <f t="shared" si="178"/>
        <v>#DIV/0!</v>
      </c>
      <c r="BP1867" s="501" t="e">
        <f t="shared" si="179"/>
        <v>#DIV/0!</v>
      </c>
    </row>
    <row r="1868" spans="31:68" ht="15" customHeight="1" x14ac:dyDescent="0.25">
      <c r="AE1868" s="501" t="e">
        <f t="shared" si="174"/>
        <v>#DIV/0!</v>
      </c>
      <c r="AH1868" s="501" t="e">
        <f t="shared" si="175"/>
        <v>#DIV/0!</v>
      </c>
      <c r="AV1868" s="501" t="e">
        <f t="shared" si="176"/>
        <v>#DIV/0!</v>
      </c>
      <c r="AY1868" s="501" t="e">
        <f t="shared" si="177"/>
        <v>#DIV/0!</v>
      </c>
      <c r="BM1868" s="501" t="e">
        <f t="shared" si="178"/>
        <v>#DIV/0!</v>
      </c>
      <c r="BP1868" s="501" t="e">
        <f t="shared" si="179"/>
        <v>#DIV/0!</v>
      </c>
    </row>
    <row r="1869" spans="31:68" ht="15" customHeight="1" x14ac:dyDescent="0.25">
      <c r="AE1869" s="501" t="e">
        <f t="shared" si="174"/>
        <v>#DIV/0!</v>
      </c>
      <c r="AH1869" s="501" t="e">
        <f t="shared" si="175"/>
        <v>#DIV/0!</v>
      </c>
      <c r="AV1869" s="501" t="e">
        <f t="shared" si="176"/>
        <v>#DIV/0!</v>
      </c>
      <c r="AY1869" s="501" t="e">
        <f t="shared" si="177"/>
        <v>#DIV/0!</v>
      </c>
      <c r="BM1869" s="501" t="e">
        <f t="shared" si="178"/>
        <v>#DIV/0!</v>
      </c>
      <c r="BP1869" s="501" t="e">
        <f t="shared" si="179"/>
        <v>#DIV/0!</v>
      </c>
    </row>
    <row r="1870" spans="31:68" ht="15" customHeight="1" x14ac:dyDescent="0.25">
      <c r="AE1870" s="501" t="e">
        <f t="shared" si="174"/>
        <v>#DIV/0!</v>
      </c>
      <c r="AH1870" s="501" t="e">
        <f t="shared" si="175"/>
        <v>#DIV/0!</v>
      </c>
      <c r="AV1870" s="501" t="e">
        <f t="shared" si="176"/>
        <v>#DIV/0!</v>
      </c>
      <c r="AY1870" s="501" t="e">
        <f t="shared" si="177"/>
        <v>#DIV/0!</v>
      </c>
      <c r="BM1870" s="501" t="e">
        <f t="shared" si="178"/>
        <v>#DIV/0!</v>
      </c>
      <c r="BP1870" s="501" t="e">
        <f t="shared" si="179"/>
        <v>#DIV/0!</v>
      </c>
    </row>
    <row r="1871" spans="31:68" ht="15" customHeight="1" x14ac:dyDescent="0.25">
      <c r="AE1871" s="501" t="e">
        <f t="shared" ref="AE1871:AE1934" si="180">IF(AE$10*AC1871+AE$11&lt;(ROUNDUP(AD$10/100,0)*100+999),MAX(0,AE$10*AC1871+AE$11),NA())</f>
        <v>#DIV/0!</v>
      </c>
      <c r="AH1871" s="501" t="e">
        <f t="shared" ref="AH1871:AH1934" si="181">IF(AH$10*AF1871+AH$11&lt;(ROUNDUP(AG$10/100,0)*100+999),MAX(0,AH$10*AF1871+AH$11),NA())</f>
        <v>#DIV/0!</v>
      </c>
      <c r="AV1871" s="501" t="e">
        <f t="shared" ref="AV1871:AV1934" si="182">IF(AV$10*AT1871+AV$11&lt;(ROUNDUP(AU$10/100,0)*100+999),MAX(0,AV$10*AT1871+AV$11),NA())</f>
        <v>#DIV/0!</v>
      </c>
      <c r="AY1871" s="501" t="e">
        <f t="shared" ref="AY1871:AY1934" si="183">IF(AY$10*AW1871+AY$11&lt;(ROUNDUP(AX$10/100,0)*100+999),MAX(0,AY$10*AW1871+AY$11),NA())</f>
        <v>#DIV/0!</v>
      </c>
      <c r="BM1871" s="501" t="e">
        <f t="shared" ref="BM1871:BM1934" si="184">IF(BM$10*BK1871+BM$11&lt;(ROUNDUP(BL$10/100,0)*100+999),MAX(0,BM$10*BK1871+BM$11),NA())</f>
        <v>#DIV/0!</v>
      </c>
      <c r="BP1871" s="501" t="e">
        <f t="shared" ref="BP1871:BP1934" si="185">IF(BP$10*BN1871+BP$11&lt;(ROUNDUP(BO$10/100,0)*100+999),MAX(0,BP$10*BN1871+BP$11),NA())</f>
        <v>#DIV/0!</v>
      </c>
    </row>
    <row r="1872" spans="31:68" ht="15" customHeight="1" x14ac:dyDescent="0.25">
      <c r="AE1872" s="501" t="e">
        <f t="shared" si="180"/>
        <v>#DIV/0!</v>
      </c>
      <c r="AH1872" s="501" t="e">
        <f t="shared" si="181"/>
        <v>#DIV/0!</v>
      </c>
      <c r="AV1872" s="501" t="e">
        <f t="shared" si="182"/>
        <v>#DIV/0!</v>
      </c>
      <c r="AY1872" s="501" t="e">
        <f t="shared" si="183"/>
        <v>#DIV/0!</v>
      </c>
      <c r="BM1872" s="501" t="e">
        <f t="shared" si="184"/>
        <v>#DIV/0!</v>
      </c>
      <c r="BP1872" s="501" t="e">
        <f t="shared" si="185"/>
        <v>#DIV/0!</v>
      </c>
    </row>
    <row r="1873" spans="31:68" ht="15" customHeight="1" x14ac:dyDescent="0.25">
      <c r="AE1873" s="501" t="e">
        <f t="shared" si="180"/>
        <v>#DIV/0!</v>
      </c>
      <c r="AH1873" s="501" t="e">
        <f t="shared" si="181"/>
        <v>#DIV/0!</v>
      </c>
      <c r="AV1873" s="501" t="e">
        <f t="shared" si="182"/>
        <v>#DIV/0!</v>
      </c>
      <c r="AY1873" s="501" t="e">
        <f t="shared" si="183"/>
        <v>#DIV/0!</v>
      </c>
      <c r="BM1873" s="501" t="e">
        <f t="shared" si="184"/>
        <v>#DIV/0!</v>
      </c>
      <c r="BP1873" s="501" t="e">
        <f t="shared" si="185"/>
        <v>#DIV/0!</v>
      </c>
    </row>
    <row r="1874" spans="31:68" ht="15" customHeight="1" x14ac:dyDescent="0.25">
      <c r="AE1874" s="501" t="e">
        <f t="shared" si="180"/>
        <v>#DIV/0!</v>
      </c>
      <c r="AH1874" s="501" t="e">
        <f t="shared" si="181"/>
        <v>#DIV/0!</v>
      </c>
      <c r="AV1874" s="501" t="e">
        <f t="shared" si="182"/>
        <v>#DIV/0!</v>
      </c>
      <c r="AY1874" s="501" t="e">
        <f t="shared" si="183"/>
        <v>#DIV/0!</v>
      </c>
      <c r="BM1874" s="501" t="e">
        <f t="shared" si="184"/>
        <v>#DIV/0!</v>
      </c>
      <c r="BP1874" s="501" t="e">
        <f t="shared" si="185"/>
        <v>#DIV/0!</v>
      </c>
    </row>
    <row r="1875" spans="31:68" ht="15" customHeight="1" x14ac:dyDescent="0.25">
      <c r="AE1875" s="501" t="e">
        <f t="shared" si="180"/>
        <v>#DIV/0!</v>
      </c>
      <c r="AH1875" s="501" t="e">
        <f t="shared" si="181"/>
        <v>#DIV/0!</v>
      </c>
      <c r="AV1875" s="501" t="e">
        <f t="shared" si="182"/>
        <v>#DIV/0!</v>
      </c>
      <c r="AY1875" s="501" t="e">
        <f t="shared" si="183"/>
        <v>#DIV/0!</v>
      </c>
      <c r="BM1875" s="501" t="e">
        <f t="shared" si="184"/>
        <v>#DIV/0!</v>
      </c>
      <c r="BP1875" s="501" t="e">
        <f t="shared" si="185"/>
        <v>#DIV/0!</v>
      </c>
    </row>
    <row r="1876" spans="31:68" ht="15" customHeight="1" x14ac:dyDescent="0.25">
      <c r="AE1876" s="501" t="e">
        <f t="shared" si="180"/>
        <v>#DIV/0!</v>
      </c>
      <c r="AH1876" s="501" t="e">
        <f t="shared" si="181"/>
        <v>#DIV/0!</v>
      </c>
      <c r="AV1876" s="501" t="e">
        <f t="shared" si="182"/>
        <v>#DIV/0!</v>
      </c>
      <c r="AY1876" s="501" t="e">
        <f t="shared" si="183"/>
        <v>#DIV/0!</v>
      </c>
      <c r="BM1876" s="501" t="e">
        <f t="shared" si="184"/>
        <v>#DIV/0!</v>
      </c>
      <c r="BP1876" s="501" t="e">
        <f t="shared" si="185"/>
        <v>#DIV/0!</v>
      </c>
    </row>
    <row r="1877" spans="31:68" ht="15" customHeight="1" x14ac:dyDescent="0.25">
      <c r="AE1877" s="501" t="e">
        <f t="shared" si="180"/>
        <v>#DIV/0!</v>
      </c>
      <c r="AH1877" s="501" t="e">
        <f t="shared" si="181"/>
        <v>#DIV/0!</v>
      </c>
      <c r="AV1877" s="501" t="e">
        <f t="shared" si="182"/>
        <v>#DIV/0!</v>
      </c>
      <c r="AY1877" s="501" t="e">
        <f t="shared" si="183"/>
        <v>#DIV/0!</v>
      </c>
      <c r="BM1877" s="501" t="e">
        <f t="shared" si="184"/>
        <v>#DIV/0!</v>
      </c>
      <c r="BP1877" s="501" t="e">
        <f t="shared" si="185"/>
        <v>#DIV/0!</v>
      </c>
    </row>
    <row r="1878" spans="31:68" ht="15" customHeight="1" x14ac:dyDescent="0.25">
      <c r="AE1878" s="501" t="e">
        <f t="shared" si="180"/>
        <v>#DIV/0!</v>
      </c>
      <c r="AH1878" s="501" t="e">
        <f t="shared" si="181"/>
        <v>#DIV/0!</v>
      </c>
      <c r="AV1878" s="501" t="e">
        <f t="shared" si="182"/>
        <v>#DIV/0!</v>
      </c>
      <c r="AY1878" s="501" t="e">
        <f t="shared" si="183"/>
        <v>#DIV/0!</v>
      </c>
      <c r="BM1878" s="501" t="e">
        <f t="shared" si="184"/>
        <v>#DIV/0!</v>
      </c>
      <c r="BP1878" s="501" t="e">
        <f t="shared" si="185"/>
        <v>#DIV/0!</v>
      </c>
    </row>
    <row r="1879" spans="31:68" ht="15" customHeight="1" x14ac:dyDescent="0.25">
      <c r="AE1879" s="501" t="e">
        <f t="shared" si="180"/>
        <v>#DIV/0!</v>
      </c>
      <c r="AH1879" s="501" t="e">
        <f t="shared" si="181"/>
        <v>#DIV/0!</v>
      </c>
      <c r="AV1879" s="501" t="e">
        <f t="shared" si="182"/>
        <v>#DIV/0!</v>
      </c>
      <c r="AY1879" s="501" t="e">
        <f t="shared" si="183"/>
        <v>#DIV/0!</v>
      </c>
      <c r="BM1879" s="501" t="e">
        <f t="shared" si="184"/>
        <v>#DIV/0!</v>
      </c>
      <c r="BP1879" s="501" t="e">
        <f t="shared" si="185"/>
        <v>#DIV/0!</v>
      </c>
    </row>
    <row r="1880" spans="31:68" ht="15" customHeight="1" x14ac:dyDescent="0.25">
      <c r="AE1880" s="501" t="e">
        <f t="shared" si="180"/>
        <v>#DIV/0!</v>
      </c>
      <c r="AH1880" s="501" t="e">
        <f t="shared" si="181"/>
        <v>#DIV/0!</v>
      </c>
      <c r="AV1880" s="501" t="e">
        <f t="shared" si="182"/>
        <v>#DIV/0!</v>
      </c>
      <c r="AY1880" s="501" t="e">
        <f t="shared" si="183"/>
        <v>#DIV/0!</v>
      </c>
      <c r="BM1880" s="501" t="e">
        <f t="shared" si="184"/>
        <v>#DIV/0!</v>
      </c>
      <c r="BP1880" s="501" t="e">
        <f t="shared" si="185"/>
        <v>#DIV/0!</v>
      </c>
    </row>
    <row r="1881" spans="31:68" ht="15" customHeight="1" x14ac:dyDescent="0.25">
      <c r="AE1881" s="501" t="e">
        <f t="shared" si="180"/>
        <v>#DIV/0!</v>
      </c>
      <c r="AH1881" s="501" t="e">
        <f t="shared" si="181"/>
        <v>#DIV/0!</v>
      </c>
      <c r="AV1881" s="501" t="e">
        <f t="shared" si="182"/>
        <v>#DIV/0!</v>
      </c>
      <c r="AY1881" s="501" t="e">
        <f t="shared" si="183"/>
        <v>#DIV/0!</v>
      </c>
      <c r="BM1881" s="501" t="e">
        <f t="shared" si="184"/>
        <v>#DIV/0!</v>
      </c>
      <c r="BP1881" s="501" t="e">
        <f t="shared" si="185"/>
        <v>#DIV/0!</v>
      </c>
    </row>
    <row r="1882" spans="31:68" ht="15" customHeight="1" x14ac:dyDescent="0.25">
      <c r="AE1882" s="501" t="e">
        <f t="shared" si="180"/>
        <v>#DIV/0!</v>
      </c>
      <c r="AH1882" s="501" t="e">
        <f t="shared" si="181"/>
        <v>#DIV/0!</v>
      </c>
      <c r="AV1882" s="501" t="e">
        <f t="shared" si="182"/>
        <v>#DIV/0!</v>
      </c>
      <c r="AY1882" s="501" t="e">
        <f t="shared" si="183"/>
        <v>#DIV/0!</v>
      </c>
      <c r="BM1882" s="501" t="e">
        <f t="shared" si="184"/>
        <v>#DIV/0!</v>
      </c>
      <c r="BP1882" s="501" t="e">
        <f t="shared" si="185"/>
        <v>#DIV/0!</v>
      </c>
    </row>
    <row r="1883" spans="31:68" ht="15" customHeight="1" x14ac:dyDescent="0.25">
      <c r="AE1883" s="501" t="e">
        <f t="shared" si="180"/>
        <v>#DIV/0!</v>
      </c>
      <c r="AH1883" s="501" t="e">
        <f t="shared" si="181"/>
        <v>#DIV/0!</v>
      </c>
      <c r="AV1883" s="501" t="e">
        <f t="shared" si="182"/>
        <v>#DIV/0!</v>
      </c>
      <c r="AY1883" s="501" t="e">
        <f t="shared" si="183"/>
        <v>#DIV/0!</v>
      </c>
      <c r="BM1883" s="501" t="e">
        <f t="shared" si="184"/>
        <v>#DIV/0!</v>
      </c>
      <c r="BP1883" s="501" t="e">
        <f t="shared" si="185"/>
        <v>#DIV/0!</v>
      </c>
    </row>
    <row r="1884" spans="31:68" ht="15" customHeight="1" x14ac:dyDescent="0.25">
      <c r="AE1884" s="501" t="e">
        <f t="shared" si="180"/>
        <v>#DIV/0!</v>
      </c>
      <c r="AH1884" s="501" t="e">
        <f t="shared" si="181"/>
        <v>#DIV/0!</v>
      </c>
      <c r="AV1884" s="501" t="e">
        <f t="shared" si="182"/>
        <v>#DIV/0!</v>
      </c>
      <c r="AY1884" s="501" t="e">
        <f t="shared" si="183"/>
        <v>#DIV/0!</v>
      </c>
      <c r="BM1884" s="501" t="e">
        <f t="shared" si="184"/>
        <v>#DIV/0!</v>
      </c>
      <c r="BP1884" s="501" t="e">
        <f t="shared" si="185"/>
        <v>#DIV/0!</v>
      </c>
    </row>
    <row r="1885" spans="31:68" ht="15" customHeight="1" x14ac:dyDescent="0.25">
      <c r="AE1885" s="501" t="e">
        <f t="shared" si="180"/>
        <v>#DIV/0!</v>
      </c>
      <c r="AH1885" s="501" t="e">
        <f t="shared" si="181"/>
        <v>#DIV/0!</v>
      </c>
      <c r="AV1885" s="501" t="e">
        <f t="shared" si="182"/>
        <v>#DIV/0!</v>
      </c>
      <c r="AY1885" s="501" t="e">
        <f t="shared" si="183"/>
        <v>#DIV/0!</v>
      </c>
      <c r="BM1885" s="501" t="e">
        <f t="shared" si="184"/>
        <v>#DIV/0!</v>
      </c>
      <c r="BP1885" s="501" t="e">
        <f t="shared" si="185"/>
        <v>#DIV/0!</v>
      </c>
    </row>
    <row r="1886" spans="31:68" ht="15" customHeight="1" x14ac:dyDescent="0.25">
      <c r="AE1886" s="501" t="e">
        <f t="shared" si="180"/>
        <v>#DIV/0!</v>
      </c>
      <c r="AH1886" s="501" t="e">
        <f t="shared" si="181"/>
        <v>#DIV/0!</v>
      </c>
      <c r="AV1886" s="501" t="e">
        <f t="shared" si="182"/>
        <v>#DIV/0!</v>
      </c>
      <c r="AY1886" s="501" t="e">
        <f t="shared" si="183"/>
        <v>#DIV/0!</v>
      </c>
      <c r="BM1886" s="501" t="e">
        <f t="shared" si="184"/>
        <v>#DIV/0!</v>
      </c>
      <c r="BP1886" s="501" t="e">
        <f t="shared" si="185"/>
        <v>#DIV/0!</v>
      </c>
    </row>
    <row r="1887" spans="31:68" ht="15" customHeight="1" x14ac:dyDescent="0.25">
      <c r="AE1887" s="501" t="e">
        <f t="shared" si="180"/>
        <v>#DIV/0!</v>
      </c>
      <c r="AH1887" s="501" t="e">
        <f t="shared" si="181"/>
        <v>#DIV/0!</v>
      </c>
      <c r="AV1887" s="501" t="e">
        <f t="shared" si="182"/>
        <v>#DIV/0!</v>
      </c>
      <c r="AY1887" s="501" t="e">
        <f t="shared" si="183"/>
        <v>#DIV/0!</v>
      </c>
      <c r="BM1887" s="501" t="e">
        <f t="shared" si="184"/>
        <v>#DIV/0!</v>
      </c>
      <c r="BP1887" s="501" t="e">
        <f t="shared" si="185"/>
        <v>#DIV/0!</v>
      </c>
    </row>
    <row r="1888" spans="31:68" ht="15" customHeight="1" x14ac:dyDescent="0.25">
      <c r="AE1888" s="501" t="e">
        <f t="shared" si="180"/>
        <v>#DIV/0!</v>
      </c>
      <c r="AH1888" s="501" t="e">
        <f t="shared" si="181"/>
        <v>#DIV/0!</v>
      </c>
      <c r="AV1888" s="501" t="e">
        <f t="shared" si="182"/>
        <v>#DIV/0!</v>
      </c>
      <c r="AY1888" s="501" t="e">
        <f t="shared" si="183"/>
        <v>#DIV/0!</v>
      </c>
      <c r="BM1888" s="501" t="e">
        <f t="shared" si="184"/>
        <v>#DIV/0!</v>
      </c>
      <c r="BP1888" s="501" t="e">
        <f t="shared" si="185"/>
        <v>#DIV/0!</v>
      </c>
    </row>
    <row r="1889" spans="31:68" ht="15" customHeight="1" x14ac:dyDescent="0.25">
      <c r="AE1889" s="501" t="e">
        <f t="shared" si="180"/>
        <v>#DIV/0!</v>
      </c>
      <c r="AH1889" s="501" t="e">
        <f t="shared" si="181"/>
        <v>#DIV/0!</v>
      </c>
      <c r="AV1889" s="501" t="e">
        <f t="shared" si="182"/>
        <v>#DIV/0!</v>
      </c>
      <c r="AY1889" s="501" t="e">
        <f t="shared" si="183"/>
        <v>#DIV/0!</v>
      </c>
      <c r="BM1889" s="501" t="e">
        <f t="shared" si="184"/>
        <v>#DIV/0!</v>
      </c>
      <c r="BP1889" s="501" t="e">
        <f t="shared" si="185"/>
        <v>#DIV/0!</v>
      </c>
    </row>
    <row r="1890" spans="31:68" ht="15" customHeight="1" x14ac:dyDescent="0.25">
      <c r="AE1890" s="501" t="e">
        <f t="shared" si="180"/>
        <v>#DIV/0!</v>
      </c>
      <c r="AH1890" s="501" t="e">
        <f t="shared" si="181"/>
        <v>#DIV/0!</v>
      </c>
      <c r="AV1890" s="501" t="e">
        <f t="shared" si="182"/>
        <v>#DIV/0!</v>
      </c>
      <c r="AY1890" s="501" t="e">
        <f t="shared" si="183"/>
        <v>#DIV/0!</v>
      </c>
      <c r="BM1890" s="501" t="e">
        <f t="shared" si="184"/>
        <v>#DIV/0!</v>
      </c>
      <c r="BP1890" s="501" t="e">
        <f t="shared" si="185"/>
        <v>#DIV/0!</v>
      </c>
    </row>
    <row r="1891" spans="31:68" ht="15" customHeight="1" x14ac:dyDescent="0.25">
      <c r="AE1891" s="501" t="e">
        <f t="shared" si="180"/>
        <v>#DIV/0!</v>
      </c>
      <c r="AH1891" s="501" t="e">
        <f t="shared" si="181"/>
        <v>#DIV/0!</v>
      </c>
      <c r="AV1891" s="501" t="e">
        <f t="shared" si="182"/>
        <v>#DIV/0!</v>
      </c>
      <c r="AY1891" s="501" t="e">
        <f t="shared" si="183"/>
        <v>#DIV/0!</v>
      </c>
      <c r="BM1891" s="501" t="e">
        <f t="shared" si="184"/>
        <v>#DIV/0!</v>
      </c>
      <c r="BP1891" s="501" t="e">
        <f t="shared" si="185"/>
        <v>#DIV/0!</v>
      </c>
    </row>
    <row r="1892" spans="31:68" ht="15" customHeight="1" x14ac:dyDescent="0.25">
      <c r="AE1892" s="501" t="e">
        <f t="shared" si="180"/>
        <v>#DIV/0!</v>
      </c>
      <c r="AH1892" s="501" t="e">
        <f t="shared" si="181"/>
        <v>#DIV/0!</v>
      </c>
      <c r="AV1892" s="501" t="e">
        <f t="shared" si="182"/>
        <v>#DIV/0!</v>
      </c>
      <c r="AY1892" s="501" t="e">
        <f t="shared" si="183"/>
        <v>#DIV/0!</v>
      </c>
      <c r="BM1892" s="501" t="e">
        <f t="shared" si="184"/>
        <v>#DIV/0!</v>
      </c>
      <c r="BP1892" s="501" t="e">
        <f t="shared" si="185"/>
        <v>#DIV/0!</v>
      </c>
    </row>
    <row r="1893" spans="31:68" ht="15" customHeight="1" x14ac:dyDescent="0.25">
      <c r="AE1893" s="501" t="e">
        <f t="shared" si="180"/>
        <v>#DIV/0!</v>
      </c>
      <c r="AH1893" s="501" t="e">
        <f t="shared" si="181"/>
        <v>#DIV/0!</v>
      </c>
      <c r="AV1893" s="501" t="e">
        <f t="shared" si="182"/>
        <v>#DIV/0!</v>
      </c>
      <c r="AY1893" s="501" t="e">
        <f t="shared" si="183"/>
        <v>#DIV/0!</v>
      </c>
      <c r="BM1893" s="501" t="e">
        <f t="shared" si="184"/>
        <v>#DIV/0!</v>
      </c>
      <c r="BP1893" s="501" t="e">
        <f t="shared" si="185"/>
        <v>#DIV/0!</v>
      </c>
    </row>
    <row r="1894" spans="31:68" ht="15" customHeight="1" x14ac:dyDescent="0.25">
      <c r="AE1894" s="501" t="e">
        <f t="shared" si="180"/>
        <v>#DIV/0!</v>
      </c>
      <c r="AH1894" s="501" t="e">
        <f t="shared" si="181"/>
        <v>#DIV/0!</v>
      </c>
      <c r="AV1894" s="501" t="e">
        <f t="shared" si="182"/>
        <v>#DIV/0!</v>
      </c>
      <c r="AY1894" s="501" t="e">
        <f t="shared" si="183"/>
        <v>#DIV/0!</v>
      </c>
      <c r="BM1894" s="501" t="e">
        <f t="shared" si="184"/>
        <v>#DIV/0!</v>
      </c>
      <c r="BP1894" s="501" t="e">
        <f t="shared" si="185"/>
        <v>#DIV/0!</v>
      </c>
    </row>
    <row r="1895" spans="31:68" ht="15" customHeight="1" x14ac:dyDescent="0.25">
      <c r="AE1895" s="501" t="e">
        <f t="shared" si="180"/>
        <v>#DIV/0!</v>
      </c>
      <c r="AH1895" s="501" t="e">
        <f t="shared" si="181"/>
        <v>#DIV/0!</v>
      </c>
      <c r="AV1895" s="501" t="e">
        <f t="shared" si="182"/>
        <v>#DIV/0!</v>
      </c>
      <c r="AY1895" s="501" t="e">
        <f t="shared" si="183"/>
        <v>#DIV/0!</v>
      </c>
      <c r="BM1895" s="501" t="e">
        <f t="shared" si="184"/>
        <v>#DIV/0!</v>
      </c>
      <c r="BP1895" s="501" t="e">
        <f t="shared" si="185"/>
        <v>#DIV/0!</v>
      </c>
    </row>
    <row r="1896" spans="31:68" ht="15" customHeight="1" x14ac:dyDescent="0.25">
      <c r="AE1896" s="501" t="e">
        <f t="shared" si="180"/>
        <v>#DIV/0!</v>
      </c>
      <c r="AH1896" s="501" t="e">
        <f t="shared" si="181"/>
        <v>#DIV/0!</v>
      </c>
      <c r="AV1896" s="501" t="e">
        <f t="shared" si="182"/>
        <v>#DIV/0!</v>
      </c>
      <c r="AY1896" s="501" t="e">
        <f t="shared" si="183"/>
        <v>#DIV/0!</v>
      </c>
      <c r="BM1896" s="501" t="e">
        <f t="shared" si="184"/>
        <v>#DIV/0!</v>
      </c>
      <c r="BP1896" s="501" t="e">
        <f t="shared" si="185"/>
        <v>#DIV/0!</v>
      </c>
    </row>
    <row r="1897" spans="31:68" ht="15" customHeight="1" x14ac:dyDescent="0.25">
      <c r="AE1897" s="501" t="e">
        <f t="shared" si="180"/>
        <v>#DIV/0!</v>
      </c>
      <c r="AH1897" s="501" t="e">
        <f t="shared" si="181"/>
        <v>#DIV/0!</v>
      </c>
      <c r="AV1897" s="501" t="e">
        <f t="shared" si="182"/>
        <v>#DIV/0!</v>
      </c>
      <c r="AY1897" s="501" t="e">
        <f t="shared" si="183"/>
        <v>#DIV/0!</v>
      </c>
      <c r="BM1897" s="501" t="e">
        <f t="shared" si="184"/>
        <v>#DIV/0!</v>
      </c>
      <c r="BP1897" s="501" t="e">
        <f t="shared" si="185"/>
        <v>#DIV/0!</v>
      </c>
    </row>
    <row r="1898" spans="31:68" ht="15" customHeight="1" x14ac:dyDescent="0.25">
      <c r="AE1898" s="501" t="e">
        <f t="shared" si="180"/>
        <v>#DIV/0!</v>
      </c>
      <c r="AH1898" s="501" t="e">
        <f t="shared" si="181"/>
        <v>#DIV/0!</v>
      </c>
      <c r="AV1898" s="501" t="e">
        <f t="shared" si="182"/>
        <v>#DIV/0!</v>
      </c>
      <c r="AY1898" s="501" t="e">
        <f t="shared" si="183"/>
        <v>#DIV/0!</v>
      </c>
      <c r="BM1898" s="501" t="e">
        <f t="shared" si="184"/>
        <v>#DIV/0!</v>
      </c>
      <c r="BP1898" s="501" t="e">
        <f t="shared" si="185"/>
        <v>#DIV/0!</v>
      </c>
    </row>
    <row r="1899" spans="31:68" ht="15" customHeight="1" x14ac:dyDescent="0.25">
      <c r="AE1899" s="501" t="e">
        <f t="shared" si="180"/>
        <v>#DIV/0!</v>
      </c>
      <c r="AH1899" s="501" t="e">
        <f t="shared" si="181"/>
        <v>#DIV/0!</v>
      </c>
      <c r="AV1899" s="501" t="e">
        <f t="shared" si="182"/>
        <v>#DIV/0!</v>
      </c>
      <c r="AY1899" s="501" t="e">
        <f t="shared" si="183"/>
        <v>#DIV/0!</v>
      </c>
      <c r="BM1899" s="501" t="e">
        <f t="shared" si="184"/>
        <v>#DIV/0!</v>
      </c>
      <c r="BP1899" s="501" t="e">
        <f t="shared" si="185"/>
        <v>#DIV/0!</v>
      </c>
    </row>
    <row r="1900" spans="31:68" ht="15" customHeight="1" x14ac:dyDescent="0.25">
      <c r="AE1900" s="501" t="e">
        <f t="shared" si="180"/>
        <v>#DIV/0!</v>
      </c>
      <c r="AH1900" s="501" t="e">
        <f t="shared" si="181"/>
        <v>#DIV/0!</v>
      </c>
      <c r="AV1900" s="501" t="e">
        <f t="shared" si="182"/>
        <v>#DIV/0!</v>
      </c>
      <c r="AY1900" s="501" t="e">
        <f t="shared" si="183"/>
        <v>#DIV/0!</v>
      </c>
      <c r="BM1900" s="501" t="e">
        <f t="shared" si="184"/>
        <v>#DIV/0!</v>
      </c>
      <c r="BP1900" s="501" t="e">
        <f t="shared" si="185"/>
        <v>#DIV/0!</v>
      </c>
    </row>
    <row r="1901" spans="31:68" ht="15" customHeight="1" x14ac:dyDescent="0.25">
      <c r="AE1901" s="501" t="e">
        <f t="shared" si="180"/>
        <v>#DIV/0!</v>
      </c>
      <c r="AH1901" s="501" t="e">
        <f t="shared" si="181"/>
        <v>#DIV/0!</v>
      </c>
      <c r="AV1901" s="501" t="e">
        <f t="shared" si="182"/>
        <v>#DIV/0!</v>
      </c>
      <c r="AY1901" s="501" t="e">
        <f t="shared" si="183"/>
        <v>#DIV/0!</v>
      </c>
      <c r="BM1901" s="501" t="e">
        <f t="shared" si="184"/>
        <v>#DIV/0!</v>
      </c>
      <c r="BP1901" s="501" t="e">
        <f t="shared" si="185"/>
        <v>#DIV/0!</v>
      </c>
    </row>
    <row r="1902" spans="31:68" ht="15" customHeight="1" x14ac:dyDescent="0.25">
      <c r="AE1902" s="501" t="e">
        <f t="shared" si="180"/>
        <v>#DIV/0!</v>
      </c>
      <c r="AH1902" s="501" t="e">
        <f t="shared" si="181"/>
        <v>#DIV/0!</v>
      </c>
      <c r="AV1902" s="501" t="e">
        <f t="shared" si="182"/>
        <v>#DIV/0!</v>
      </c>
      <c r="AY1902" s="501" t="e">
        <f t="shared" si="183"/>
        <v>#DIV/0!</v>
      </c>
      <c r="BM1902" s="501" t="e">
        <f t="shared" si="184"/>
        <v>#DIV/0!</v>
      </c>
      <c r="BP1902" s="501" t="e">
        <f t="shared" si="185"/>
        <v>#DIV/0!</v>
      </c>
    </row>
    <row r="1903" spans="31:68" ht="15" customHeight="1" x14ac:dyDescent="0.25">
      <c r="AE1903" s="501" t="e">
        <f t="shared" si="180"/>
        <v>#DIV/0!</v>
      </c>
      <c r="AH1903" s="501" t="e">
        <f t="shared" si="181"/>
        <v>#DIV/0!</v>
      </c>
      <c r="AV1903" s="501" t="e">
        <f t="shared" si="182"/>
        <v>#DIV/0!</v>
      </c>
      <c r="AY1903" s="501" t="e">
        <f t="shared" si="183"/>
        <v>#DIV/0!</v>
      </c>
      <c r="BM1903" s="501" t="e">
        <f t="shared" si="184"/>
        <v>#DIV/0!</v>
      </c>
      <c r="BP1903" s="501" t="e">
        <f t="shared" si="185"/>
        <v>#DIV/0!</v>
      </c>
    </row>
    <row r="1904" spans="31:68" ht="15" customHeight="1" x14ac:dyDescent="0.25">
      <c r="AE1904" s="501" t="e">
        <f t="shared" si="180"/>
        <v>#DIV/0!</v>
      </c>
      <c r="AH1904" s="501" t="e">
        <f t="shared" si="181"/>
        <v>#DIV/0!</v>
      </c>
      <c r="AV1904" s="501" t="e">
        <f t="shared" si="182"/>
        <v>#DIV/0!</v>
      </c>
      <c r="AY1904" s="501" t="e">
        <f t="shared" si="183"/>
        <v>#DIV/0!</v>
      </c>
      <c r="BM1904" s="501" t="e">
        <f t="shared" si="184"/>
        <v>#DIV/0!</v>
      </c>
      <c r="BP1904" s="501" t="e">
        <f t="shared" si="185"/>
        <v>#DIV/0!</v>
      </c>
    </row>
    <row r="1905" spans="31:68" ht="15" customHeight="1" x14ac:dyDescent="0.25">
      <c r="AE1905" s="501" t="e">
        <f t="shared" si="180"/>
        <v>#DIV/0!</v>
      </c>
      <c r="AH1905" s="501" t="e">
        <f t="shared" si="181"/>
        <v>#DIV/0!</v>
      </c>
      <c r="AV1905" s="501" t="e">
        <f t="shared" si="182"/>
        <v>#DIV/0!</v>
      </c>
      <c r="AY1905" s="501" t="e">
        <f t="shared" si="183"/>
        <v>#DIV/0!</v>
      </c>
      <c r="BM1905" s="501" t="e">
        <f t="shared" si="184"/>
        <v>#DIV/0!</v>
      </c>
      <c r="BP1905" s="501" t="e">
        <f t="shared" si="185"/>
        <v>#DIV/0!</v>
      </c>
    </row>
    <row r="1906" spans="31:68" ht="15" customHeight="1" x14ac:dyDescent="0.25">
      <c r="AE1906" s="501" t="e">
        <f t="shared" si="180"/>
        <v>#DIV/0!</v>
      </c>
      <c r="AH1906" s="501" t="e">
        <f t="shared" si="181"/>
        <v>#DIV/0!</v>
      </c>
      <c r="AV1906" s="501" t="e">
        <f t="shared" si="182"/>
        <v>#DIV/0!</v>
      </c>
      <c r="AY1906" s="501" t="e">
        <f t="shared" si="183"/>
        <v>#DIV/0!</v>
      </c>
      <c r="BM1906" s="501" t="e">
        <f t="shared" si="184"/>
        <v>#DIV/0!</v>
      </c>
      <c r="BP1906" s="501" t="e">
        <f t="shared" si="185"/>
        <v>#DIV/0!</v>
      </c>
    </row>
    <row r="1907" spans="31:68" ht="15" customHeight="1" x14ac:dyDescent="0.25">
      <c r="AE1907" s="501" t="e">
        <f t="shared" si="180"/>
        <v>#DIV/0!</v>
      </c>
      <c r="AH1907" s="501" t="e">
        <f t="shared" si="181"/>
        <v>#DIV/0!</v>
      </c>
      <c r="AV1907" s="501" t="e">
        <f t="shared" si="182"/>
        <v>#DIV/0!</v>
      </c>
      <c r="AY1907" s="501" t="e">
        <f t="shared" si="183"/>
        <v>#DIV/0!</v>
      </c>
      <c r="BM1907" s="501" t="e">
        <f t="shared" si="184"/>
        <v>#DIV/0!</v>
      </c>
      <c r="BP1907" s="501" t="e">
        <f t="shared" si="185"/>
        <v>#DIV/0!</v>
      </c>
    </row>
    <row r="1908" spans="31:68" ht="15" customHeight="1" x14ac:dyDescent="0.25">
      <c r="AE1908" s="501" t="e">
        <f t="shared" si="180"/>
        <v>#DIV/0!</v>
      </c>
      <c r="AH1908" s="501" t="e">
        <f t="shared" si="181"/>
        <v>#DIV/0!</v>
      </c>
      <c r="AV1908" s="501" t="e">
        <f t="shared" si="182"/>
        <v>#DIV/0!</v>
      </c>
      <c r="AY1908" s="501" t="e">
        <f t="shared" si="183"/>
        <v>#DIV/0!</v>
      </c>
      <c r="BM1908" s="501" t="e">
        <f t="shared" si="184"/>
        <v>#DIV/0!</v>
      </c>
      <c r="BP1908" s="501" t="e">
        <f t="shared" si="185"/>
        <v>#DIV/0!</v>
      </c>
    </row>
    <row r="1909" spans="31:68" ht="15" customHeight="1" x14ac:dyDescent="0.25">
      <c r="AE1909" s="501" t="e">
        <f t="shared" si="180"/>
        <v>#DIV/0!</v>
      </c>
      <c r="AH1909" s="501" t="e">
        <f t="shared" si="181"/>
        <v>#DIV/0!</v>
      </c>
      <c r="AV1909" s="501" t="e">
        <f t="shared" si="182"/>
        <v>#DIV/0!</v>
      </c>
      <c r="AY1909" s="501" t="e">
        <f t="shared" si="183"/>
        <v>#DIV/0!</v>
      </c>
      <c r="BM1909" s="501" t="e">
        <f t="shared" si="184"/>
        <v>#DIV/0!</v>
      </c>
      <c r="BP1909" s="501" t="e">
        <f t="shared" si="185"/>
        <v>#DIV/0!</v>
      </c>
    </row>
    <row r="1910" spans="31:68" ht="15" customHeight="1" x14ac:dyDescent="0.25">
      <c r="AE1910" s="501" t="e">
        <f t="shared" si="180"/>
        <v>#DIV/0!</v>
      </c>
      <c r="AH1910" s="501" t="e">
        <f t="shared" si="181"/>
        <v>#DIV/0!</v>
      </c>
      <c r="AV1910" s="501" t="e">
        <f t="shared" si="182"/>
        <v>#DIV/0!</v>
      </c>
      <c r="AY1910" s="501" t="e">
        <f t="shared" si="183"/>
        <v>#DIV/0!</v>
      </c>
      <c r="BM1910" s="501" t="e">
        <f t="shared" si="184"/>
        <v>#DIV/0!</v>
      </c>
      <c r="BP1910" s="501" t="e">
        <f t="shared" si="185"/>
        <v>#DIV/0!</v>
      </c>
    </row>
    <row r="1911" spans="31:68" ht="15" customHeight="1" x14ac:dyDescent="0.25">
      <c r="AE1911" s="501" t="e">
        <f t="shared" si="180"/>
        <v>#DIV/0!</v>
      </c>
      <c r="AH1911" s="501" t="e">
        <f t="shared" si="181"/>
        <v>#DIV/0!</v>
      </c>
      <c r="AV1911" s="501" t="e">
        <f t="shared" si="182"/>
        <v>#DIV/0!</v>
      </c>
      <c r="AY1911" s="501" t="e">
        <f t="shared" si="183"/>
        <v>#DIV/0!</v>
      </c>
      <c r="BM1911" s="501" t="e">
        <f t="shared" si="184"/>
        <v>#DIV/0!</v>
      </c>
      <c r="BP1911" s="501" t="e">
        <f t="shared" si="185"/>
        <v>#DIV/0!</v>
      </c>
    </row>
    <row r="1912" spans="31:68" ht="15" customHeight="1" x14ac:dyDescent="0.25">
      <c r="AE1912" s="501" t="e">
        <f t="shared" si="180"/>
        <v>#DIV/0!</v>
      </c>
      <c r="AH1912" s="501" t="e">
        <f t="shared" si="181"/>
        <v>#DIV/0!</v>
      </c>
      <c r="AV1912" s="501" t="e">
        <f t="shared" si="182"/>
        <v>#DIV/0!</v>
      </c>
      <c r="AY1912" s="501" t="e">
        <f t="shared" si="183"/>
        <v>#DIV/0!</v>
      </c>
      <c r="BM1912" s="501" t="e">
        <f t="shared" si="184"/>
        <v>#DIV/0!</v>
      </c>
      <c r="BP1912" s="501" t="e">
        <f t="shared" si="185"/>
        <v>#DIV/0!</v>
      </c>
    </row>
    <row r="1913" spans="31:68" ht="15" customHeight="1" x14ac:dyDescent="0.25">
      <c r="AE1913" s="501" t="e">
        <f t="shared" si="180"/>
        <v>#DIV/0!</v>
      </c>
      <c r="AH1913" s="501" t="e">
        <f t="shared" si="181"/>
        <v>#DIV/0!</v>
      </c>
      <c r="AV1913" s="501" t="e">
        <f t="shared" si="182"/>
        <v>#DIV/0!</v>
      </c>
      <c r="AY1913" s="501" t="e">
        <f t="shared" si="183"/>
        <v>#DIV/0!</v>
      </c>
      <c r="BM1913" s="501" t="e">
        <f t="shared" si="184"/>
        <v>#DIV/0!</v>
      </c>
      <c r="BP1913" s="501" t="e">
        <f t="shared" si="185"/>
        <v>#DIV/0!</v>
      </c>
    </row>
    <row r="1914" spans="31:68" ht="15" customHeight="1" x14ac:dyDescent="0.25">
      <c r="AE1914" s="501" t="e">
        <f t="shared" si="180"/>
        <v>#DIV/0!</v>
      </c>
      <c r="AH1914" s="501" t="e">
        <f t="shared" si="181"/>
        <v>#DIV/0!</v>
      </c>
      <c r="AV1914" s="501" t="e">
        <f t="shared" si="182"/>
        <v>#DIV/0!</v>
      </c>
      <c r="AY1914" s="501" t="e">
        <f t="shared" si="183"/>
        <v>#DIV/0!</v>
      </c>
      <c r="BM1914" s="501" t="e">
        <f t="shared" si="184"/>
        <v>#DIV/0!</v>
      </c>
      <c r="BP1914" s="501" t="e">
        <f t="shared" si="185"/>
        <v>#DIV/0!</v>
      </c>
    </row>
    <row r="1915" spans="31:68" ht="15" customHeight="1" x14ac:dyDescent="0.25">
      <c r="AE1915" s="501" t="e">
        <f t="shared" si="180"/>
        <v>#DIV/0!</v>
      </c>
      <c r="AH1915" s="501" t="e">
        <f t="shared" si="181"/>
        <v>#DIV/0!</v>
      </c>
      <c r="AV1915" s="501" t="e">
        <f t="shared" si="182"/>
        <v>#DIV/0!</v>
      </c>
      <c r="AY1915" s="501" t="e">
        <f t="shared" si="183"/>
        <v>#DIV/0!</v>
      </c>
      <c r="BM1915" s="501" t="e">
        <f t="shared" si="184"/>
        <v>#DIV/0!</v>
      </c>
      <c r="BP1915" s="501" t="e">
        <f t="shared" si="185"/>
        <v>#DIV/0!</v>
      </c>
    </row>
    <row r="1916" spans="31:68" ht="15" customHeight="1" x14ac:dyDescent="0.25">
      <c r="AE1916" s="501" t="e">
        <f t="shared" si="180"/>
        <v>#DIV/0!</v>
      </c>
      <c r="AH1916" s="501" t="e">
        <f t="shared" si="181"/>
        <v>#DIV/0!</v>
      </c>
      <c r="AV1916" s="501" t="e">
        <f t="shared" si="182"/>
        <v>#DIV/0!</v>
      </c>
      <c r="AY1916" s="501" t="e">
        <f t="shared" si="183"/>
        <v>#DIV/0!</v>
      </c>
      <c r="BM1916" s="501" t="e">
        <f t="shared" si="184"/>
        <v>#DIV/0!</v>
      </c>
      <c r="BP1916" s="501" t="e">
        <f t="shared" si="185"/>
        <v>#DIV/0!</v>
      </c>
    </row>
    <row r="1917" spans="31:68" ht="15" customHeight="1" x14ac:dyDescent="0.25">
      <c r="AE1917" s="501" t="e">
        <f t="shared" si="180"/>
        <v>#DIV/0!</v>
      </c>
      <c r="AH1917" s="501" t="e">
        <f t="shared" si="181"/>
        <v>#DIV/0!</v>
      </c>
      <c r="AV1917" s="501" t="e">
        <f t="shared" si="182"/>
        <v>#DIV/0!</v>
      </c>
      <c r="AY1917" s="501" t="e">
        <f t="shared" si="183"/>
        <v>#DIV/0!</v>
      </c>
      <c r="BM1917" s="501" t="e">
        <f t="shared" si="184"/>
        <v>#DIV/0!</v>
      </c>
      <c r="BP1917" s="501" t="e">
        <f t="shared" si="185"/>
        <v>#DIV/0!</v>
      </c>
    </row>
    <row r="1918" spans="31:68" ht="15" customHeight="1" x14ac:dyDescent="0.25">
      <c r="AE1918" s="501" t="e">
        <f t="shared" si="180"/>
        <v>#DIV/0!</v>
      </c>
      <c r="AH1918" s="501" t="e">
        <f t="shared" si="181"/>
        <v>#DIV/0!</v>
      </c>
      <c r="AV1918" s="501" t="e">
        <f t="shared" si="182"/>
        <v>#DIV/0!</v>
      </c>
      <c r="AY1918" s="501" t="e">
        <f t="shared" si="183"/>
        <v>#DIV/0!</v>
      </c>
      <c r="BM1918" s="501" t="e">
        <f t="shared" si="184"/>
        <v>#DIV/0!</v>
      </c>
      <c r="BP1918" s="501" t="e">
        <f t="shared" si="185"/>
        <v>#DIV/0!</v>
      </c>
    </row>
    <row r="1919" spans="31:68" ht="15" customHeight="1" x14ac:dyDescent="0.25">
      <c r="AE1919" s="501" t="e">
        <f t="shared" si="180"/>
        <v>#DIV/0!</v>
      </c>
      <c r="AH1919" s="501" t="e">
        <f t="shared" si="181"/>
        <v>#DIV/0!</v>
      </c>
      <c r="AV1919" s="501" t="e">
        <f t="shared" si="182"/>
        <v>#DIV/0!</v>
      </c>
      <c r="AY1919" s="501" t="e">
        <f t="shared" si="183"/>
        <v>#DIV/0!</v>
      </c>
      <c r="BM1919" s="501" t="e">
        <f t="shared" si="184"/>
        <v>#DIV/0!</v>
      </c>
      <c r="BP1919" s="501" t="e">
        <f t="shared" si="185"/>
        <v>#DIV/0!</v>
      </c>
    </row>
    <row r="1920" spans="31:68" ht="15" customHeight="1" x14ac:dyDescent="0.25">
      <c r="AE1920" s="501" t="e">
        <f t="shared" si="180"/>
        <v>#DIV/0!</v>
      </c>
      <c r="AH1920" s="501" t="e">
        <f t="shared" si="181"/>
        <v>#DIV/0!</v>
      </c>
      <c r="AV1920" s="501" t="e">
        <f t="shared" si="182"/>
        <v>#DIV/0!</v>
      </c>
      <c r="AY1920" s="501" t="e">
        <f t="shared" si="183"/>
        <v>#DIV/0!</v>
      </c>
      <c r="BM1920" s="501" t="e">
        <f t="shared" si="184"/>
        <v>#DIV/0!</v>
      </c>
      <c r="BP1920" s="501" t="e">
        <f t="shared" si="185"/>
        <v>#DIV/0!</v>
      </c>
    </row>
    <row r="1921" spans="31:68" ht="15" customHeight="1" x14ac:dyDescent="0.25">
      <c r="AE1921" s="501" t="e">
        <f t="shared" si="180"/>
        <v>#DIV/0!</v>
      </c>
      <c r="AH1921" s="501" t="e">
        <f t="shared" si="181"/>
        <v>#DIV/0!</v>
      </c>
      <c r="AV1921" s="501" t="e">
        <f t="shared" si="182"/>
        <v>#DIV/0!</v>
      </c>
      <c r="AY1921" s="501" t="e">
        <f t="shared" si="183"/>
        <v>#DIV/0!</v>
      </c>
      <c r="BM1921" s="501" t="e">
        <f t="shared" si="184"/>
        <v>#DIV/0!</v>
      </c>
      <c r="BP1921" s="501" t="e">
        <f t="shared" si="185"/>
        <v>#DIV/0!</v>
      </c>
    </row>
    <row r="1922" spans="31:68" ht="15" customHeight="1" x14ac:dyDescent="0.25">
      <c r="AE1922" s="501" t="e">
        <f t="shared" si="180"/>
        <v>#DIV/0!</v>
      </c>
      <c r="AH1922" s="501" t="e">
        <f t="shared" si="181"/>
        <v>#DIV/0!</v>
      </c>
      <c r="AV1922" s="501" t="e">
        <f t="shared" si="182"/>
        <v>#DIV/0!</v>
      </c>
      <c r="AY1922" s="501" t="e">
        <f t="shared" si="183"/>
        <v>#DIV/0!</v>
      </c>
      <c r="BM1922" s="501" t="e">
        <f t="shared" si="184"/>
        <v>#DIV/0!</v>
      </c>
      <c r="BP1922" s="501" t="e">
        <f t="shared" si="185"/>
        <v>#DIV/0!</v>
      </c>
    </row>
    <row r="1923" spans="31:68" ht="15" customHeight="1" x14ac:dyDescent="0.25">
      <c r="AE1923" s="501" t="e">
        <f t="shared" si="180"/>
        <v>#DIV/0!</v>
      </c>
      <c r="AH1923" s="501" t="e">
        <f t="shared" si="181"/>
        <v>#DIV/0!</v>
      </c>
      <c r="AV1923" s="501" t="e">
        <f t="shared" si="182"/>
        <v>#DIV/0!</v>
      </c>
      <c r="AY1923" s="501" t="e">
        <f t="shared" si="183"/>
        <v>#DIV/0!</v>
      </c>
      <c r="BM1923" s="501" t="e">
        <f t="shared" si="184"/>
        <v>#DIV/0!</v>
      </c>
      <c r="BP1923" s="501" t="e">
        <f t="shared" si="185"/>
        <v>#DIV/0!</v>
      </c>
    </row>
    <row r="1924" spans="31:68" ht="15" customHeight="1" x14ac:dyDescent="0.25">
      <c r="AE1924" s="501" t="e">
        <f t="shared" si="180"/>
        <v>#DIV/0!</v>
      </c>
      <c r="AH1924" s="501" t="e">
        <f t="shared" si="181"/>
        <v>#DIV/0!</v>
      </c>
      <c r="AV1924" s="501" t="e">
        <f t="shared" si="182"/>
        <v>#DIV/0!</v>
      </c>
      <c r="AY1924" s="501" t="e">
        <f t="shared" si="183"/>
        <v>#DIV/0!</v>
      </c>
      <c r="BM1924" s="501" t="e">
        <f t="shared" si="184"/>
        <v>#DIV/0!</v>
      </c>
      <c r="BP1924" s="501" t="e">
        <f t="shared" si="185"/>
        <v>#DIV/0!</v>
      </c>
    </row>
    <row r="1925" spans="31:68" ht="15" customHeight="1" x14ac:dyDescent="0.25">
      <c r="AE1925" s="501" t="e">
        <f t="shared" si="180"/>
        <v>#DIV/0!</v>
      </c>
      <c r="AH1925" s="501" t="e">
        <f t="shared" si="181"/>
        <v>#DIV/0!</v>
      </c>
      <c r="AV1925" s="501" t="e">
        <f t="shared" si="182"/>
        <v>#DIV/0!</v>
      </c>
      <c r="AY1925" s="501" t="e">
        <f t="shared" si="183"/>
        <v>#DIV/0!</v>
      </c>
      <c r="BM1925" s="501" t="e">
        <f t="shared" si="184"/>
        <v>#DIV/0!</v>
      </c>
      <c r="BP1925" s="501" t="e">
        <f t="shared" si="185"/>
        <v>#DIV/0!</v>
      </c>
    </row>
    <row r="1926" spans="31:68" ht="15" customHeight="1" x14ac:dyDescent="0.25">
      <c r="AE1926" s="501" t="e">
        <f t="shared" si="180"/>
        <v>#DIV/0!</v>
      </c>
      <c r="AH1926" s="501" t="e">
        <f t="shared" si="181"/>
        <v>#DIV/0!</v>
      </c>
      <c r="AV1926" s="501" t="e">
        <f t="shared" si="182"/>
        <v>#DIV/0!</v>
      </c>
      <c r="AY1926" s="501" t="e">
        <f t="shared" si="183"/>
        <v>#DIV/0!</v>
      </c>
      <c r="BM1926" s="501" t="e">
        <f t="shared" si="184"/>
        <v>#DIV/0!</v>
      </c>
      <c r="BP1926" s="501" t="e">
        <f t="shared" si="185"/>
        <v>#DIV/0!</v>
      </c>
    </row>
    <row r="1927" spans="31:68" ht="15" customHeight="1" x14ac:dyDescent="0.25">
      <c r="AE1927" s="501" t="e">
        <f t="shared" si="180"/>
        <v>#DIV/0!</v>
      </c>
      <c r="AH1927" s="501" t="e">
        <f t="shared" si="181"/>
        <v>#DIV/0!</v>
      </c>
      <c r="AV1927" s="501" t="e">
        <f t="shared" si="182"/>
        <v>#DIV/0!</v>
      </c>
      <c r="AY1927" s="501" t="e">
        <f t="shared" si="183"/>
        <v>#DIV/0!</v>
      </c>
      <c r="BM1927" s="501" t="e">
        <f t="shared" si="184"/>
        <v>#DIV/0!</v>
      </c>
      <c r="BP1927" s="501" t="e">
        <f t="shared" si="185"/>
        <v>#DIV/0!</v>
      </c>
    </row>
    <row r="1928" spans="31:68" ht="15" customHeight="1" x14ac:dyDescent="0.25">
      <c r="AE1928" s="501" t="e">
        <f t="shared" si="180"/>
        <v>#DIV/0!</v>
      </c>
      <c r="AH1928" s="501" t="e">
        <f t="shared" si="181"/>
        <v>#DIV/0!</v>
      </c>
      <c r="AV1928" s="501" t="e">
        <f t="shared" si="182"/>
        <v>#DIV/0!</v>
      </c>
      <c r="AY1928" s="501" t="e">
        <f t="shared" si="183"/>
        <v>#DIV/0!</v>
      </c>
      <c r="BM1928" s="501" t="e">
        <f t="shared" si="184"/>
        <v>#DIV/0!</v>
      </c>
      <c r="BP1928" s="501" t="e">
        <f t="shared" si="185"/>
        <v>#DIV/0!</v>
      </c>
    </row>
    <row r="1929" spans="31:68" ht="15" customHeight="1" x14ac:dyDescent="0.25">
      <c r="AE1929" s="501" t="e">
        <f t="shared" si="180"/>
        <v>#DIV/0!</v>
      </c>
      <c r="AH1929" s="501" t="e">
        <f t="shared" si="181"/>
        <v>#DIV/0!</v>
      </c>
      <c r="AV1929" s="501" t="e">
        <f t="shared" si="182"/>
        <v>#DIV/0!</v>
      </c>
      <c r="AY1929" s="501" t="e">
        <f t="shared" si="183"/>
        <v>#DIV/0!</v>
      </c>
      <c r="BM1929" s="501" t="e">
        <f t="shared" si="184"/>
        <v>#DIV/0!</v>
      </c>
      <c r="BP1929" s="501" t="e">
        <f t="shared" si="185"/>
        <v>#DIV/0!</v>
      </c>
    </row>
    <row r="1930" spans="31:68" ht="15" customHeight="1" x14ac:dyDescent="0.25">
      <c r="AE1930" s="501" t="e">
        <f t="shared" si="180"/>
        <v>#DIV/0!</v>
      </c>
      <c r="AH1930" s="501" t="e">
        <f t="shared" si="181"/>
        <v>#DIV/0!</v>
      </c>
      <c r="AV1930" s="501" t="e">
        <f t="shared" si="182"/>
        <v>#DIV/0!</v>
      </c>
      <c r="AY1930" s="501" t="e">
        <f t="shared" si="183"/>
        <v>#DIV/0!</v>
      </c>
      <c r="BM1930" s="501" t="e">
        <f t="shared" si="184"/>
        <v>#DIV/0!</v>
      </c>
      <c r="BP1930" s="501" t="e">
        <f t="shared" si="185"/>
        <v>#DIV/0!</v>
      </c>
    </row>
    <row r="1931" spans="31:68" ht="15" customHeight="1" x14ac:dyDescent="0.25">
      <c r="AE1931" s="501" t="e">
        <f t="shared" si="180"/>
        <v>#DIV/0!</v>
      </c>
      <c r="AH1931" s="501" t="e">
        <f t="shared" si="181"/>
        <v>#DIV/0!</v>
      </c>
      <c r="AV1931" s="501" t="e">
        <f t="shared" si="182"/>
        <v>#DIV/0!</v>
      </c>
      <c r="AY1931" s="501" t="e">
        <f t="shared" si="183"/>
        <v>#DIV/0!</v>
      </c>
      <c r="BM1931" s="501" t="e">
        <f t="shared" si="184"/>
        <v>#DIV/0!</v>
      </c>
      <c r="BP1931" s="501" t="e">
        <f t="shared" si="185"/>
        <v>#DIV/0!</v>
      </c>
    </row>
    <row r="1932" spans="31:68" ht="15" customHeight="1" x14ac:dyDescent="0.25">
      <c r="AE1932" s="501" t="e">
        <f t="shared" si="180"/>
        <v>#DIV/0!</v>
      </c>
      <c r="AH1932" s="501" t="e">
        <f t="shared" si="181"/>
        <v>#DIV/0!</v>
      </c>
      <c r="AV1932" s="501" t="e">
        <f t="shared" si="182"/>
        <v>#DIV/0!</v>
      </c>
      <c r="AY1932" s="501" t="e">
        <f t="shared" si="183"/>
        <v>#DIV/0!</v>
      </c>
      <c r="BM1932" s="501" t="e">
        <f t="shared" si="184"/>
        <v>#DIV/0!</v>
      </c>
      <c r="BP1932" s="501" t="e">
        <f t="shared" si="185"/>
        <v>#DIV/0!</v>
      </c>
    </row>
    <row r="1933" spans="31:68" ht="15" customHeight="1" x14ac:dyDescent="0.25">
      <c r="AE1933" s="501" t="e">
        <f t="shared" si="180"/>
        <v>#DIV/0!</v>
      </c>
      <c r="AH1933" s="501" t="e">
        <f t="shared" si="181"/>
        <v>#DIV/0!</v>
      </c>
      <c r="AV1933" s="501" t="e">
        <f t="shared" si="182"/>
        <v>#DIV/0!</v>
      </c>
      <c r="AY1933" s="501" t="e">
        <f t="shared" si="183"/>
        <v>#DIV/0!</v>
      </c>
      <c r="BM1933" s="501" t="e">
        <f t="shared" si="184"/>
        <v>#DIV/0!</v>
      </c>
      <c r="BP1933" s="501" t="e">
        <f t="shared" si="185"/>
        <v>#DIV/0!</v>
      </c>
    </row>
    <row r="1934" spans="31:68" ht="15" customHeight="1" x14ac:dyDescent="0.25">
      <c r="AE1934" s="501" t="e">
        <f t="shared" si="180"/>
        <v>#DIV/0!</v>
      </c>
      <c r="AH1934" s="501" t="e">
        <f t="shared" si="181"/>
        <v>#DIV/0!</v>
      </c>
      <c r="AV1934" s="501" t="e">
        <f t="shared" si="182"/>
        <v>#DIV/0!</v>
      </c>
      <c r="AY1934" s="501" t="e">
        <f t="shared" si="183"/>
        <v>#DIV/0!</v>
      </c>
      <c r="BM1934" s="501" t="e">
        <f t="shared" si="184"/>
        <v>#DIV/0!</v>
      </c>
      <c r="BP1934" s="501" t="e">
        <f t="shared" si="185"/>
        <v>#DIV/0!</v>
      </c>
    </row>
    <row r="1935" spans="31:68" ht="15" customHeight="1" x14ac:dyDescent="0.25">
      <c r="AE1935" s="501" t="e">
        <f t="shared" ref="AE1935:AE1998" si="186">IF(AE$10*AC1935+AE$11&lt;(ROUNDUP(AD$10/100,0)*100+999),MAX(0,AE$10*AC1935+AE$11),NA())</f>
        <v>#DIV/0!</v>
      </c>
      <c r="AH1935" s="501" t="e">
        <f t="shared" ref="AH1935:AH1998" si="187">IF(AH$10*AF1935+AH$11&lt;(ROUNDUP(AG$10/100,0)*100+999),MAX(0,AH$10*AF1935+AH$11),NA())</f>
        <v>#DIV/0!</v>
      </c>
      <c r="AV1935" s="501" t="e">
        <f t="shared" ref="AV1935:AV1998" si="188">IF(AV$10*AT1935+AV$11&lt;(ROUNDUP(AU$10/100,0)*100+999),MAX(0,AV$10*AT1935+AV$11),NA())</f>
        <v>#DIV/0!</v>
      </c>
      <c r="AY1935" s="501" t="e">
        <f t="shared" ref="AY1935:AY1998" si="189">IF(AY$10*AW1935+AY$11&lt;(ROUNDUP(AX$10/100,0)*100+999),MAX(0,AY$10*AW1935+AY$11),NA())</f>
        <v>#DIV/0!</v>
      </c>
      <c r="BM1935" s="501" t="e">
        <f t="shared" ref="BM1935:BM1998" si="190">IF(BM$10*BK1935+BM$11&lt;(ROUNDUP(BL$10/100,0)*100+999),MAX(0,BM$10*BK1935+BM$11),NA())</f>
        <v>#DIV/0!</v>
      </c>
      <c r="BP1935" s="501" t="e">
        <f t="shared" ref="BP1935:BP1998" si="191">IF(BP$10*BN1935+BP$11&lt;(ROUNDUP(BO$10/100,0)*100+999),MAX(0,BP$10*BN1935+BP$11),NA())</f>
        <v>#DIV/0!</v>
      </c>
    </row>
    <row r="1936" spans="31:68" ht="15" customHeight="1" x14ac:dyDescent="0.25">
      <c r="AE1936" s="501" t="e">
        <f t="shared" si="186"/>
        <v>#DIV/0!</v>
      </c>
      <c r="AH1936" s="501" t="e">
        <f t="shared" si="187"/>
        <v>#DIV/0!</v>
      </c>
      <c r="AV1936" s="501" t="e">
        <f t="shared" si="188"/>
        <v>#DIV/0!</v>
      </c>
      <c r="AY1936" s="501" t="e">
        <f t="shared" si="189"/>
        <v>#DIV/0!</v>
      </c>
      <c r="BM1936" s="501" t="e">
        <f t="shared" si="190"/>
        <v>#DIV/0!</v>
      </c>
      <c r="BP1936" s="501" t="e">
        <f t="shared" si="191"/>
        <v>#DIV/0!</v>
      </c>
    </row>
    <row r="1937" spans="31:68" ht="15" customHeight="1" x14ac:dyDescent="0.25">
      <c r="AE1937" s="501" t="e">
        <f t="shared" si="186"/>
        <v>#DIV/0!</v>
      </c>
      <c r="AH1937" s="501" t="e">
        <f t="shared" si="187"/>
        <v>#DIV/0!</v>
      </c>
      <c r="AV1937" s="501" t="e">
        <f t="shared" si="188"/>
        <v>#DIV/0!</v>
      </c>
      <c r="AY1937" s="501" t="e">
        <f t="shared" si="189"/>
        <v>#DIV/0!</v>
      </c>
      <c r="BM1937" s="501" t="e">
        <f t="shared" si="190"/>
        <v>#DIV/0!</v>
      </c>
      <c r="BP1937" s="501" t="e">
        <f t="shared" si="191"/>
        <v>#DIV/0!</v>
      </c>
    </row>
    <row r="1938" spans="31:68" ht="15" customHeight="1" x14ac:dyDescent="0.25">
      <c r="AE1938" s="501" t="e">
        <f t="shared" si="186"/>
        <v>#DIV/0!</v>
      </c>
      <c r="AH1938" s="501" t="e">
        <f t="shared" si="187"/>
        <v>#DIV/0!</v>
      </c>
      <c r="AV1938" s="501" t="e">
        <f t="shared" si="188"/>
        <v>#DIV/0!</v>
      </c>
      <c r="AY1938" s="501" t="e">
        <f t="shared" si="189"/>
        <v>#DIV/0!</v>
      </c>
      <c r="BM1938" s="501" t="e">
        <f t="shared" si="190"/>
        <v>#DIV/0!</v>
      </c>
      <c r="BP1938" s="501" t="e">
        <f t="shared" si="191"/>
        <v>#DIV/0!</v>
      </c>
    </row>
    <row r="1939" spans="31:68" ht="15" customHeight="1" x14ac:dyDescent="0.25">
      <c r="AE1939" s="501" t="e">
        <f t="shared" si="186"/>
        <v>#DIV/0!</v>
      </c>
      <c r="AH1939" s="501" t="e">
        <f t="shared" si="187"/>
        <v>#DIV/0!</v>
      </c>
      <c r="AV1939" s="501" t="e">
        <f t="shared" si="188"/>
        <v>#DIV/0!</v>
      </c>
      <c r="AY1939" s="501" t="e">
        <f t="shared" si="189"/>
        <v>#DIV/0!</v>
      </c>
      <c r="BM1939" s="501" t="e">
        <f t="shared" si="190"/>
        <v>#DIV/0!</v>
      </c>
      <c r="BP1939" s="501" t="e">
        <f t="shared" si="191"/>
        <v>#DIV/0!</v>
      </c>
    </row>
    <row r="1940" spans="31:68" ht="15" customHeight="1" x14ac:dyDescent="0.25">
      <c r="AE1940" s="501" t="e">
        <f t="shared" si="186"/>
        <v>#DIV/0!</v>
      </c>
      <c r="AH1940" s="501" t="e">
        <f t="shared" si="187"/>
        <v>#DIV/0!</v>
      </c>
      <c r="AV1940" s="501" t="e">
        <f t="shared" si="188"/>
        <v>#DIV/0!</v>
      </c>
      <c r="AY1940" s="501" t="e">
        <f t="shared" si="189"/>
        <v>#DIV/0!</v>
      </c>
      <c r="BM1940" s="501" t="e">
        <f t="shared" si="190"/>
        <v>#DIV/0!</v>
      </c>
      <c r="BP1940" s="501" t="e">
        <f t="shared" si="191"/>
        <v>#DIV/0!</v>
      </c>
    </row>
    <row r="1941" spans="31:68" ht="15" customHeight="1" x14ac:dyDescent="0.25">
      <c r="AE1941" s="501" t="e">
        <f t="shared" si="186"/>
        <v>#DIV/0!</v>
      </c>
      <c r="AH1941" s="501" t="e">
        <f t="shared" si="187"/>
        <v>#DIV/0!</v>
      </c>
      <c r="AV1941" s="501" t="e">
        <f t="shared" si="188"/>
        <v>#DIV/0!</v>
      </c>
      <c r="AY1941" s="501" t="e">
        <f t="shared" si="189"/>
        <v>#DIV/0!</v>
      </c>
      <c r="BM1941" s="501" t="e">
        <f t="shared" si="190"/>
        <v>#DIV/0!</v>
      </c>
      <c r="BP1941" s="501" t="e">
        <f t="shared" si="191"/>
        <v>#DIV/0!</v>
      </c>
    </row>
    <row r="1942" spans="31:68" ht="15" customHeight="1" x14ac:dyDescent="0.25">
      <c r="AE1942" s="501" t="e">
        <f t="shared" si="186"/>
        <v>#DIV/0!</v>
      </c>
      <c r="AH1942" s="501" t="e">
        <f t="shared" si="187"/>
        <v>#DIV/0!</v>
      </c>
      <c r="AV1942" s="501" t="e">
        <f t="shared" si="188"/>
        <v>#DIV/0!</v>
      </c>
      <c r="AY1942" s="501" t="e">
        <f t="shared" si="189"/>
        <v>#DIV/0!</v>
      </c>
      <c r="BM1942" s="501" t="e">
        <f t="shared" si="190"/>
        <v>#DIV/0!</v>
      </c>
      <c r="BP1942" s="501" t="e">
        <f t="shared" si="191"/>
        <v>#DIV/0!</v>
      </c>
    </row>
    <row r="1943" spans="31:68" ht="15" customHeight="1" x14ac:dyDescent="0.25">
      <c r="AE1943" s="501" t="e">
        <f t="shared" si="186"/>
        <v>#DIV/0!</v>
      </c>
      <c r="AH1943" s="501" t="e">
        <f t="shared" si="187"/>
        <v>#DIV/0!</v>
      </c>
      <c r="AV1943" s="501" t="e">
        <f t="shared" si="188"/>
        <v>#DIV/0!</v>
      </c>
      <c r="AY1943" s="501" t="e">
        <f t="shared" si="189"/>
        <v>#DIV/0!</v>
      </c>
      <c r="BM1943" s="501" t="e">
        <f t="shared" si="190"/>
        <v>#DIV/0!</v>
      </c>
      <c r="BP1943" s="501" t="e">
        <f t="shared" si="191"/>
        <v>#DIV/0!</v>
      </c>
    </row>
    <row r="1944" spans="31:68" ht="15" customHeight="1" x14ac:dyDescent="0.25">
      <c r="AE1944" s="501" t="e">
        <f t="shared" si="186"/>
        <v>#DIV/0!</v>
      </c>
      <c r="AH1944" s="501" t="e">
        <f t="shared" si="187"/>
        <v>#DIV/0!</v>
      </c>
      <c r="AV1944" s="501" t="e">
        <f t="shared" si="188"/>
        <v>#DIV/0!</v>
      </c>
      <c r="AY1944" s="501" t="e">
        <f t="shared" si="189"/>
        <v>#DIV/0!</v>
      </c>
      <c r="BM1944" s="501" t="e">
        <f t="shared" si="190"/>
        <v>#DIV/0!</v>
      </c>
      <c r="BP1944" s="501" t="e">
        <f t="shared" si="191"/>
        <v>#DIV/0!</v>
      </c>
    </row>
    <row r="1945" spans="31:68" ht="15" customHeight="1" x14ac:dyDescent="0.25">
      <c r="AE1945" s="501" t="e">
        <f t="shared" si="186"/>
        <v>#DIV/0!</v>
      </c>
      <c r="AH1945" s="501" t="e">
        <f t="shared" si="187"/>
        <v>#DIV/0!</v>
      </c>
      <c r="AV1945" s="501" t="e">
        <f t="shared" si="188"/>
        <v>#DIV/0!</v>
      </c>
      <c r="AY1945" s="501" t="e">
        <f t="shared" si="189"/>
        <v>#DIV/0!</v>
      </c>
      <c r="BM1945" s="501" t="e">
        <f t="shared" si="190"/>
        <v>#DIV/0!</v>
      </c>
      <c r="BP1945" s="501" t="e">
        <f t="shared" si="191"/>
        <v>#DIV/0!</v>
      </c>
    </row>
    <row r="1946" spans="31:68" ht="15" customHeight="1" x14ac:dyDescent="0.25">
      <c r="AE1946" s="501" t="e">
        <f t="shared" si="186"/>
        <v>#DIV/0!</v>
      </c>
      <c r="AH1946" s="501" t="e">
        <f t="shared" si="187"/>
        <v>#DIV/0!</v>
      </c>
      <c r="AV1946" s="501" t="e">
        <f t="shared" si="188"/>
        <v>#DIV/0!</v>
      </c>
      <c r="AY1946" s="501" t="e">
        <f t="shared" si="189"/>
        <v>#DIV/0!</v>
      </c>
      <c r="BM1946" s="501" t="e">
        <f t="shared" si="190"/>
        <v>#DIV/0!</v>
      </c>
      <c r="BP1946" s="501" t="e">
        <f t="shared" si="191"/>
        <v>#DIV/0!</v>
      </c>
    </row>
    <row r="1947" spans="31:68" ht="15" customHeight="1" x14ac:dyDescent="0.25">
      <c r="AE1947" s="501" t="e">
        <f t="shared" si="186"/>
        <v>#DIV/0!</v>
      </c>
      <c r="AH1947" s="501" t="e">
        <f t="shared" si="187"/>
        <v>#DIV/0!</v>
      </c>
      <c r="AV1947" s="501" t="e">
        <f t="shared" si="188"/>
        <v>#DIV/0!</v>
      </c>
      <c r="AY1947" s="501" t="e">
        <f t="shared" si="189"/>
        <v>#DIV/0!</v>
      </c>
      <c r="BM1947" s="501" t="e">
        <f t="shared" si="190"/>
        <v>#DIV/0!</v>
      </c>
      <c r="BP1947" s="501" t="e">
        <f t="shared" si="191"/>
        <v>#DIV/0!</v>
      </c>
    </row>
    <row r="1948" spans="31:68" ht="15" customHeight="1" x14ac:dyDescent="0.25">
      <c r="AE1948" s="501" t="e">
        <f t="shared" si="186"/>
        <v>#DIV/0!</v>
      </c>
      <c r="AH1948" s="501" t="e">
        <f t="shared" si="187"/>
        <v>#DIV/0!</v>
      </c>
      <c r="AV1948" s="501" t="e">
        <f t="shared" si="188"/>
        <v>#DIV/0!</v>
      </c>
      <c r="AY1948" s="501" t="e">
        <f t="shared" si="189"/>
        <v>#DIV/0!</v>
      </c>
      <c r="BM1948" s="501" t="e">
        <f t="shared" si="190"/>
        <v>#DIV/0!</v>
      </c>
      <c r="BP1948" s="501" t="e">
        <f t="shared" si="191"/>
        <v>#DIV/0!</v>
      </c>
    </row>
    <row r="1949" spans="31:68" ht="15" customHeight="1" x14ac:dyDescent="0.25">
      <c r="AE1949" s="501" t="e">
        <f t="shared" si="186"/>
        <v>#DIV/0!</v>
      </c>
      <c r="AH1949" s="501" t="e">
        <f t="shared" si="187"/>
        <v>#DIV/0!</v>
      </c>
      <c r="AV1949" s="501" t="e">
        <f t="shared" si="188"/>
        <v>#DIV/0!</v>
      </c>
      <c r="AY1949" s="501" t="e">
        <f t="shared" si="189"/>
        <v>#DIV/0!</v>
      </c>
      <c r="BM1949" s="501" t="e">
        <f t="shared" si="190"/>
        <v>#DIV/0!</v>
      </c>
      <c r="BP1949" s="501" t="e">
        <f t="shared" si="191"/>
        <v>#DIV/0!</v>
      </c>
    </row>
    <row r="1950" spans="31:68" ht="15" customHeight="1" x14ac:dyDescent="0.25">
      <c r="AE1950" s="501" t="e">
        <f t="shared" si="186"/>
        <v>#DIV/0!</v>
      </c>
      <c r="AH1950" s="501" t="e">
        <f t="shared" si="187"/>
        <v>#DIV/0!</v>
      </c>
      <c r="AV1950" s="501" t="e">
        <f t="shared" si="188"/>
        <v>#DIV/0!</v>
      </c>
      <c r="AY1950" s="501" t="e">
        <f t="shared" si="189"/>
        <v>#DIV/0!</v>
      </c>
      <c r="BM1950" s="501" t="e">
        <f t="shared" si="190"/>
        <v>#DIV/0!</v>
      </c>
      <c r="BP1950" s="501" t="e">
        <f t="shared" si="191"/>
        <v>#DIV/0!</v>
      </c>
    </row>
    <row r="1951" spans="31:68" ht="15" customHeight="1" x14ac:dyDescent="0.25">
      <c r="AE1951" s="501" t="e">
        <f t="shared" si="186"/>
        <v>#DIV/0!</v>
      </c>
      <c r="AH1951" s="501" t="e">
        <f t="shared" si="187"/>
        <v>#DIV/0!</v>
      </c>
      <c r="AV1951" s="501" t="e">
        <f t="shared" si="188"/>
        <v>#DIV/0!</v>
      </c>
      <c r="AY1951" s="501" t="e">
        <f t="shared" si="189"/>
        <v>#DIV/0!</v>
      </c>
      <c r="BM1951" s="501" t="e">
        <f t="shared" si="190"/>
        <v>#DIV/0!</v>
      </c>
      <c r="BP1951" s="501" t="e">
        <f t="shared" si="191"/>
        <v>#DIV/0!</v>
      </c>
    </row>
    <row r="1952" spans="31:68" ht="15" customHeight="1" x14ac:dyDescent="0.25">
      <c r="AE1952" s="501" t="e">
        <f t="shared" si="186"/>
        <v>#DIV/0!</v>
      </c>
      <c r="AH1952" s="501" t="e">
        <f t="shared" si="187"/>
        <v>#DIV/0!</v>
      </c>
      <c r="AV1952" s="501" t="e">
        <f t="shared" si="188"/>
        <v>#DIV/0!</v>
      </c>
      <c r="AY1952" s="501" t="e">
        <f t="shared" si="189"/>
        <v>#DIV/0!</v>
      </c>
      <c r="BM1952" s="501" t="e">
        <f t="shared" si="190"/>
        <v>#DIV/0!</v>
      </c>
      <c r="BP1952" s="501" t="e">
        <f t="shared" si="191"/>
        <v>#DIV/0!</v>
      </c>
    </row>
    <row r="1953" spans="31:68" ht="15" customHeight="1" x14ac:dyDescent="0.25">
      <c r="AE1953" s="501" t="e">
        <f t="shared" si="186"/>
        <v>#DIV/0!</v>
      </c>
      <c r="AH1953" s="501" t="e">
        <f t="shared" si="187"/>
        <v>#DIV/0!</v>
      </c>
      <c r="AV1953" s="501" t="e">
        <f t="shared" si="188"/>
        <v>#DIV/0!</v>
      </c>
      <c r="AY1953" s="501" t="e">
        <f t="shared" si="189"/>
        <v>#DIV/0!</v>
      </c>
      <c r="BM1953" s="501" t="e">
        <f t="shared" si="190"/>
        <v>#DIV/0!</v>
      </c>
      <c r="BP1953" s="501" t="e">
        <f t="shared" si="191"/>
        <v>#DIV/0!</v>
      </c>
    </row>
    <row r="1954" spans="31:68" ht="15" customHeight="1" x14ac:dyDescent="0.25">
      <c r="AE1954" s="501" t="e">
        <f t="shared" si="186"/>
        <v>#DIV/0!</v>
      </c>
      <c r="AH1954" s="501" t="e">
        <f t="shared" si="187"/>
        <v>#DIV/0!</v>
      </c>
      <c r="AV1954" s="501" t="e">
        <f t="shared" si="188"/>
        <v>#DIV/0!</v>
      </c>
      <c r="AY1954" s="501" t="e">
        <f t="shared" si="189"/>
        <v>#DIV/0!</v>
      </c>
      <c r="BM1954" s="501" t="e">
        <f t="shared" si="190"/>
        <v>#DIV/0!</v>
      </c>
      <c r="BP1954" s="501" t="e">
        <f t="shared" si="191"/>
        <v>#DIV/0!</v>
      </c>
    </row>
    <row r="1955" spans="31:68" ht="15" customHeight="1" x14ac:dyDescent="0.25">
      <c r="AE1955" s="501" t="e">
        <f t="shared" si="186"/>
        <v>#DIV/0!</v>
      </c>
      <c r="AH1955" s="501" t="e">
        <f t="shared" si="187"/>
        <v>#DIV/0!</v>
      </c>
      <c r="AV1955" s="501" t="e">
        <f t="shared" si="188"/>
        <v>#DIV/0!</v>
      </c>
      <c r="AY1955" s="501" t="e">
        <f t="shared" si="189"/>
        <v>#DIV/0!</v>
      </c>
      <c r="BM1955" s="501" t="e">
        <f t="shared" si="190"/>
        <v>#DIV/0!</v>
      </c>
      <c r="BP1955" s="501" t="e">
        <f t="shared" si="191"/>
        <v>#DIV/0!</v>
      </c>
    </row>
    <row r="1956" spans="31:68" ht="15" customHeight="1" x14ac:dyDescent="0.25">
      <c r="AE1956" s="501" t="e">
        <f t="shared" si="186"/>
        <v>#DIV/0!</v>
      </c>
      <c r="AH1956" s="501" t="e">
        <f t="shared" si="187"/>
        <v>#DIV/0!</v>
      </c>
      <c r="AV1956" s="501" t="e">
        <f t="shared" si="188"/>
        <v>#DIV/0!</v>
      </c>
      <c r="AY1956" s="501" t="e">
        <f t="shared" si="189"/>
        <v>#DIV/0!</v>
      </c>
      <c r="BM1956" s="501" t="e">
        <f t="shared" si="190"/>
        <v>#DIV/0!</v>
      </c>
      <c r="BP1956" s="501" t="e">
        <f t="shared" si="191"/>
        <v>#DIV/0!</v>
      </c>
    </row>
    <row r="1957" spans="31:68" ht="15" customHeight="1" x14ac:dyDescent="0.25">
      <c r="AE1957" s="501" t="e">
        <f t="shared" si="186"/>
        <v>#DIV/0!</v>
      </c>
      <c r="AH1957" s="501" t="e">
        <f t="shared" si="187"/>
        <v>#DIV/0!</v>
      </c>
      <c r="AV1957" s="501" t="e">
        <f t="shared" si="188"/>
        <v>#DIV/0!</v>
      </c>
      <c r="AY1957" s="501" t="e">
        <f t="shared" si="189"/>
        <v>#DIV/0!</v>
      </c>
      <c r="BM1957" s="501" t="e">
        <f t="shared" si="190"/>
        <v>#DIV/0!</v>
      </c>
      <c r="BP1957" s="501" t="e">
        <f t="shared" si="191"/>
        <v>#DIV/0!</v>
      </c>
    </row>
    <row r="1958" spans="31:68" ht="15" customHeight="1" x14ac:dyDescent="0.25">
      <c r="AE1958" s="501" t="e">
        <f t="shared" si="186"/>
        <v>#DIV/0!</v>
      </c>
      <c r="AH1958" s="501" t="e">
        <f t="shared" si="187"/>
        <v>#DIV/0!</v>
      </c>
      <c r="AV1958" s="501" t="e">
        <f t="shared" si="188"/>
        <v>#DIV/0!</v>
      </c>
      <c r="AY1958" s="501" t="e">
        <f t="shared" si="189"/>
        <v>#DIV/0!</v>
      </c>
      <c r="BM1958" s="501" t="e">
        <f t="shared" si="190"/>
        <v>#DIV/0!</v>
      </c>
      <c r="BP1958" s="501" t="e">
        <f t="shared" si="191"/>
        <v>#DIV/0!</v>
      </c>
    </row>
    <row r="1959" spans="31:68" ht="15" customHeight="1" x14ac:dyDescent="0.25">
      <c r="AE1959" s="501" t="e">
        <f t="shared" si="186"/>
        <v>#DIV/0!</v>
      </c>
      <c r="AH1959" s="501" t="e">
        <f t="shared" si="187"/>
        <v>#DIV/0!</v>
      </c>
      <c r="AV1959" s="501" t="e">
        <f t="shared" si="188"/>
        <v>#DIV/0!</v>
      </c>
      <c r="AY1959" s="501" t="e">
        <f t="shared" si="189"/>
        <v>#DIV/0!</v>
      </c>
      <c r="BM1959" s="501" t="e">
        <f t="shared" si="190"/>
        <v>#DIV/0!</v>
      </c>
      <c r="BP1959" s="501" t="e">
        <f t="shared" si="191"/>
        <v>#DIV/0!</v>
      </c>
    </row>
    <row r="1960" spans="31:68" ht="15" customHeight="1" x14ac:dyDescent="0.25">
      <c r="AE1960" s="501" t="e">
        <f t="shared" si="186"/>
        <v>#DIV/0!</v>
      </c>
      <c r="AH1960" s="501" t="e">
        <f t="shared" si="187"/>
        <v>#DIV/0!</v>
      </c>
      <c r="AV1960" s="501" t="e">
        <f t="shared" si="188"/>
        <v>#DIV/0!</v>
      </c>
      <c r="AY1960" s="501" t="e">
        <f t="shared" si="189"/>
        <v>#DIV/0!</v>
      </c>
      <c r="BM1960" s="501" t="e">
        <f t="shared" si="190"/>
        <v>#DIV/0!</v>
      </c>
      <c r="BP1960" s="501" t="e">
        <f t="shared" si="191"/>
        <v>#DIV/0!</v>
      </c>
    </row>
    <row r="1961" spans="31:68" ht="15" customHeight="1" x14ac:dyDescent="0.25">
      <c r="AE1961" s="501" t="e">
        <f t="shared" si="186"/>
        <v>#DIV/0!</v>
      </c>
      <c r="AH1961" s="501" t="e">
        <f t="shared" si="187"/>
        <v>#DIV/0!</v>
      </c>
      <c r="AV1961" s="501" t="e">
        <f t="shared" si="188"/>
        <v>#DIV/0!</v>
      </c>
      <c r="AY1961" s="501" t="e">
        <f t="shared" si="189"/>
        <v>#DIV/0!</v>
      </c>
      <c r="BM1961" s="501" t="e">
        <f t="shared" si="190"/>
        <v>#DIV/0!</v>
      </c>
      <c r="BP1961" s="501" t="e">
        <f t="shared" si="191"/>
        <v>#DIV/0!</v>
      </c>
    </row>
    <row r="1962" spans="31:68" ht="15" customHeight="1" x14ac:dyDescent="0.25">
      <c r="AE1962" s="501" t="e">
        <f t="shared" si="186"/>
        <v>#DIV/0!</v>
      </c>
      <c r="AH1962" s="501" t="e">
        <f t="shared" si="187"/>
        <v>#DIV/0!</v>
      </c>
      <c r="AV1962" s="501" t="e">
        <f t="shared" si="188"/>
        <v>#DIV/0!</v>
      </c>
      <c r="AY1962" s="501" t="e">
        <f t="shared" si="189"/>
        <v>#DIV/0!</v>
      </c>
      <c r="BM1962" s="501" t="e">
        <f t="shared" si="190"/>
        <v>#DIV/0!</v>
      </c>
      <c r="BP1962" s="501" t="e">
        <f t="shared" si="191"/>
        <v>#DIV/0!</v>
      </c>
    </row>
    <row r="1963" spans="31:68" ht="15" customHeight="1" x14ac:dyDescent="0.25">
      <c r="AE1963" s="501" t="e">
        <f t="shared" si="186"/>
        <v>#DIV/0!</v>
      </c>
      <c r="AH1963" s="501" t="e">
        <f t="shared" si="187"/>
        <v>#DIV/0!</v>
      </c>
      <c r="AV1963" s="501" t="e">
        <f t="shared" si="188"/>
        <v>#DIV/0!</v>
      </c>
      <c r="AY1963" s="501" t="e">
        <f t="shared" si="189"/>
        <v>#DIV/0!</v>
      </c>
      <c r="BM1963" s="501" t="e">
        <f t="shared" si="190"/>
        <v>#DIV/0!</v>
      </c>
      <c r="BP1963" s="501" t="e">
        <f t="shared" si="191"/>
        <v>#DIV/0!</v>
      </c>
    </row>
    <row r="1964" spans="31:68" ht="15" customHeight="1" x14ac:dyDescent="0.25">
      <c r="AE1964" s="501" t="e">
        <f t="shared" si="186"/>
        <v>#DIV/0!</v>
      </c>
      <c r="AH1964" s="501" t="e">
        <f t="shared" si="187"/>
        <v>#DIV/0!</v>
      </c>
      <c r="AV1964" s="501" t="e">
        <f t="shared" si="188"/>
        <v>#DIV/0!</v>
      </c>
      <c r="AY1964" s="501" t="e">
        <f t="shared" si="189"/>
        <v>#DIV/0!</v>
      </c>
      <c r="BM1964" s="501" t="e">
        <f t="shared" si="190"/>
        <v>#DIV/0!</v>
      </c>
      <c r="BP1964" s="501" t="e">
        <f t="shared" si="191"/>
        <v>#DIV/0!</v>
      </c>
    </row>
    <row r="1965" spans="31:68" ht="15" customHeight="1" x14ac:dyDescent="0.25">
      <c r="AE1965" s="501" t="e">
        <f t="shared" si="186"/>
        <v>#DIV/0!</v>
      </c>
      <c r="AH1965" s="501" t="e">
        <f t="shared" si="187"/>
        <v>#DIV/0!</v>
      </c>
      <c r="AV1965" s="501" t="e">
        <f t="shared" si="188"/>
        <v>#DIV/0!</v>
      </c>
      <c r="AY1965" s="501" t="e">
        <f t="shared" si="189"/>
        <v>#DIV/0!</v>
      </c>
      <c r="BM1965" s="501" t="e">
        <f t="shared" si="190"/>
        <v>#DIV/0!</v>
      </c>
      <c r="BP1965" s="501" t="e">
        <f t="shared" si="191"/>
        <v>#DIV/0!</v>
      </c>
    </row>
    <row r="1966" spans="31:68" ht="15" customHeight="1" x14ac:dyDescent="0.25">
      <c r="AE1966" s="501" t="e">
        <f t="shared" si="186"/>
        <v>#DIV/0!</v>
      </c>
      <c r="AH1966" s="501" t="e">
        <f t="shared" si="187"/>
        <v>#DIV/0!</v>
      </c>
      <c r="AV1966" s="501" t="e">
        <f t="shared" si="188"/>
        <v>#DIV/0!</v>
      </c>
      <c r="AY1966" s="501" t="e">
        <f t="shared" si="189"/>
        <v>#DIV/0!</v>
      </c>
      <c r="BM1966" s="501" t="e">
        <f t="shared" si="190"/>
        <v>#DIV/0!</v>
      </c>
      <c r="BP1966" s="501" t="e">
        <f t="shared" si="191"/>
        <v>#DIV/0!</v>
      </c>
    </row>
    <row r="1967" spans="31:68" ht="15" customHeight="1" x14ac:dyDescent="0.25">
      <c r="AE1967" s="501" t="e">
        <f t="shared" si="186"/>
        <v>#DIV/0!</v>
      </c>
      <c r="AH1967" s="501" t="e">
        <f t="shared" si="187"/>
        <v>#DIV/0!</v>
      </c>
      <c r="AV1967" s="501" t="e">
        <f t="shared" si="188"/>
        <v>#DIV/0!</v>
      </c>
      <c r="AY1967" s="501" t="e">
        <f t="shared" si="189"/>
        <v>#DIV/0!</v>
      </c>
      <c r="BM1967" s="501" t="e">
        <f t="shared" si="190"/>
        <v>#DIV/0!</v>
      </c>
      <c r="BP1967" s="501" t="e">
        <f t="shared" si="191"/>
        <v>#DIV/0!</v>
      </c>
    </row>
    <row r="1968" spans="31:68" ht="15" customHeight="1" x14ac:dyDescent="0.25">
      <c r="AE1968" s="501" t="e">
        <f t="shared" si="186"/>
        <v>#DIV/0!</v>
      </c>
      <c r="AH1968" s="501" t="e">
        <f t="shared" si="187"/>
        <v>#DIV/0!</v>
      </c>
      <c r="AV1968" s="501" t="e">
        <f t="shared" si="188"/>
        <v>#DIV/0!</v>
      </c>
      <c r="AY1968" s="501" t="e">
        <f t="shared" si="189"/>
        <v>#DIV/0!</v>
      </c>
      <c r="BM1968" s="501" t="e">
        <f t="shared" si="190"/>
        <v>#DIV/0!</v>
      </c>
      <c r="BP1968" s="501" t="e">
        <f t="shared" si="191"/>
        <v>#DIV/0!</v>
      </c>
    </row>
    <row r="1969" spans="31:68" ht="15" customHeight="1" x14ac:dyDescent="0.25">
      <c r="AE1969" s="501" t="e">
        <f t="shared" si="186"/>
        <v>#DIV/0!</v>
      </c>
      <c r="AH1969" s="501" t="e">
        <f t="shared" si="187"/>
        <v>#DIV/0!</v>
      </c>
      <c r="AV1969" s="501" t="e">
        <f t="shared" si="188"/>
        <v>#DIV/0!</v>
      </c>
      <c r="AY1969" s="501" t="e">
        <f t="shared" si="189"/>
        <v>#DIV/0!</v>
      </c>
      <c r="BM1969" s="501" t="e">
        <f t="shared" si="190"/>
        <v>#DIV/0!</v>
      </c>
      <c r="BP1969" s="501" t="e">
        <f t="shared" si="191"/>
        <v>#DIV/0!</v>
      </c>
    </row>
    <row r="1970" spans="31:68" ht="15" customHeight="1" x14ac:dyDescent="0.25">
      <c r="AE1970" s="501" t="e">
        <f t="shared" si="186"/>
        <v>#DIV/0!</v>
      </c>
      <c r="AH1970" s="501" t="e">
        <f t="shared" si="187"/>
        <v>#DIV/0!</v>
      </c>
      <c r="AV1970" s="501" t="e">
        <f t="shared" si="188"/>
        <v>#DIV/0!</v>
      </c>
      <c r="AY1970" s="501" t="e">
        <f t="shared" si="189"/>
        <v>#DIV/0!</v>
      </c>
      <c r="BM1970" s="501" t="e">
        <f t="shared" si="190"/>
        <v>#DIV/0!</v>
      </c>
      <c r="BP1970" s="501" t="e">
        <f t="shared" si="191"/>
        <v>#DIV/0!</v>
      </c>
    </row>
    <row r="1971" spans="31:68" ht="15" customHeight="1" x14ac:dyDescent="0.25">
      <c r="AE1971" s="501" t="e">
        <f t="shared" si="186"/>
        <v>#DIV/0!</v>
      </c>
      <c r="AH1971" s="501" t="e">
        <f t="shared" si="187"/>
        <v>#DIV/0!</v>
      </c>
      <c r="AV1971" s="501" t="e">
        <f t="shared" si="188"/>
        <v>#DIV/0!</v>
      </c>
      <c r="AY1971" s="501" t="e">
        <f t="shared" si="189"/>
        <v>#DIV/0!</v>
      </c>
      <c r="BM1971" s="501" t="e">
        <f t="shared" si="190"/>
        <v>#DIV/0!</v>
      </c>
      <c r="BP1971" s="501" t="e">
        <f t="shared" si="191"/>
        <v>#DIV/0!</v>
      </c>
    </row>
    <row r="1972" spans="31:68" ht="15" customHeight="1" x14ac:dyDescent="0.25">
      <c r="AE1972" s="501" t="e">
        <f t="shared" si="186"/>
        <v>#DIV/0!</v>
      </c>
      <c r="AH1972" s="501" t="e">
        <f t="shared" si="187"/>
        <v>#DIV/0!</v>
      </c>
      <c r="AV1972" s="501" t="e">
        <f t="shared" si="188"/>
        <v>#DIV/0!</v>
      </c>
      <c r="AY1972" s="501" t="e">
        <f t="shared" si="189"/>
        <v>#DIV/0!</v>
      </c>
      <c r="BM1972" s="501" t="e">
        <f t="shared" si="190"/>
        <v>#DIV/0!</v>
      </c>
      <c r="BP1972" s="501" t="e">
        <f t="shared" si="191"/>
        <v>#DIV/0!</v>
      </c>
    </row>
    <row r="1973" spans="31:68" ht="15" customHeight="1" x14ac:dyDescent="0.25">
      <c r="AE1973" s="501" t="e">
        <f t="shared" si="186"/>
        <v>#DIV/0!</v>
      </c>
      <c r="AH1973" s="501" t="e">
        <f t="shared" si="187"/>
        <v>#DIV/0!</v>
      </c>
      <c r="AV1973" s="501" t="e">
        <f t="shared" si="188"/>
        <v>#DIV/0!</v>
      </c>
      <c r="AY1973" s="501" t="e">
        <f t="shared" si="189"/>
        <v>#DIV/0!</v>
      </c>
      <c r="BM1973" s="501" t="e">
        <f t="shared" si="190"/>
        <v>#DIV/0!</v>
      </c>
      <c r="BP1973" s="501" t="e">
        <f t="shared" si="191"/>
        <v>#DIV/0!</v>
      </c>
    </row>
    <row r="1974" spans="31:68" ht="15" customHeight="1" x14ac:dyDescent="0.25">
      <c r="AE1974" s="501" t="e">
        <f t="shared" si="186"/>
        <v>#DIV/0!</v>
      </c>
      <c r="AH1974" s="501" t="e">
        <f t="shared" si="187"/>
        <v>#DIV/0!</v>
      </c>
      <c r="AV1974" s="501" t="e">
        <f t="shared" si="188"/>
        <v>#DIV/0!</v>
      </c>
      <c r="AY1974" s="501" t="e">
        <f t="shared" si="189"/>
        <v>#DIV/0!</v>
      </c>
      <c r="BM1974" s="501" t="e">
        <f t="shared" si="190"/>
        <v>#DIV/0!</v>
      </c>
      <c r="BP1974" s="501" t="e">
        <f t="shared" si="191"/>
        <v>#DIV/0!</v>
      </c>
    </row>
    <row r="1975" spans="31:68" ht="15" customHeight="1" x14ac:dyDescent="0.25">
      <c r="AE1975" s="501" t="e">
        <f t="shared" si="186"/>
        <v>#DIV/0!</v>
      </c>
      <c r="AH1975" s="501" t="e">
        <f t="shared" si="187"/>
        <v>#DIV/0!</v>
      </c>
      <c r="AV1975" s="501" t="e">
        <f t="shared" si="188"/>
        <v>#DIV/0!</v>
      </c>
      <c r="AY1975" s="501" t="e">
        <f t="shared" si="189"/>
        <v>#DIV/0!</v>
      </c>
      <c r="BM1975" s="501" t="e">
        <f t="shared" si="190"/>
        <v>#DIV/0!</v>
      </c>
      <c r="BP1975" s="501" t="e">
        <f t="shared" si="191"/>
        <v>#DIV/0!</v>
      </c>
    </row>
    <row r="1976" spans="31:68" ht="15" customHeight="1" x14ac:dyDescent="0.25">
      <c r="AE1976" s="501" t="e">
        <f t="shared" si="186"/>
        <v>#DIV/0!</v>
      </c>
      <c r="AH1976" s="501" t="e">
        <f t="shared" si="187"/>
        <v>#DIV/0!</v>
      </c>
      <c r="AV1976" s="501" t="e">
        <f t="shared" si="188"/>
        <v>#DIV/0!</v>
      </c>
      <c r="AY1976" s="501" t="e">
        <f t="shared" si="189"/>
        <v>#DIV/0!</v>
      </c>
      <c r="BM1976" s="501" t="e">
        <f t="shared" si="190"/>
        <v>#DIV/0!</v>
      </c>
      <c r="BP1976" s="501" t="e">
        <f t="shared" si="191"/>
        <v>#DIV/0!</v>
      </c>
    </row>
    <row r="1977" spans="31:68" ht="15" customHeight="1" x14ac:dyDescent="0.25">
      <c r="AE1977" s="501" t="e">
        <f t="shared" si="186"/>
        <v>#DIV/0!</v>
      </c>
      <c r="AH1977" s="501" t="e">
        <f t="shared" si="187"/>
        <v>#DIV/0!</v>
      </c>
      <c r="AV1977" s="501" t="e">
        <f t="shared" si="188"/>
        <v>#DIV/0!</v>
      </c>
      <c r="AY1977" s="501" t="e">
        <f t="shared" si="189"/>
        <v>#DIV/0!</v>
      </c>
      <c r="BM1977" s="501" t="e">
        <f t="shared" si="190"/>
        <v>#DIV/0!</v>
      </c>
      <c r="BP1977" s="501" t="e">
        <f t="shared" si="191"/>
        <v>#DIV/0!</v>
      </c>
    </row>
    <row r="1978" spans="31:68" ht="15" customHeight="1" x14ac:dyDescent="0.25">
      <c r="AE1978" s="501" t="e">
        <f t="shared" si="186"/>
        <v>#DIV/0!</v>
      </c>
      <c r="AH1978" s="501" t="e">
        <f t="shared" si="187"/>
        <v>#DIV/0!</v>
      </c>
      <c r="AV1978" s="501" t="e">
        <f t="shared" si="188"/>
        <v>#DIV/0!</v>
      </c>
      <c r="AY1978" s="501" t="e">
        <f t="shared" si="189"/>
        <v>#DIV/0!</v>
      </c>
      <c r="BM1978" s="501" t="e">
        <f t="shared" si="190"/>
        <v>#DIV/0!</v>
      </c>
      <c r="BP1978" s="501" t="e">
        <f t="shared" si="191"/>
        <v>#DIV/0!</v>
      </c>
    </row>
    <row r="1979" spans="31:68" ht="15" customHeight="1" x14ac:dyDescent="0.25">
      <c r="AE1979" s="501" t="e">
        <f t="shared" si="186"/>
        <v>#DIV/0!</v>
      </c>
      <c r="AH1979" s="501" t="e">
        <f t="shared" si="187"/>
        <v>#DIV/0!</v>
      </c>
      <c r="AV1979" s="501" t="e">
        <f t="shared" si="188"/>
        <v>#DIV/0!</v>
      </c>
      <c r="AY1979" s="501" t="e">
        <f t="shared" si="189"/>
        <v>#DIV/0!</v>
      </c>
      <c r="BM1979" s="501" t="e">
        <f t="shared" si="190"/>
        <v>#DIV/0!</v>
      </c>
      <c r="BP1979" s="501" t="e">
        <f t="shared" si="191"/>
        <v>#DIV/0!</v>
      </c>
    </row>
    <row r="1980" spans="31:68" ht="15" customHeight="1" x14ac:dyDescent="0.25">
      <c r="AE1980" s="501" t="e">
        <f t="shared" si="186"/>
        <v>#DIV/0!</v>
      </c>
      <c r="AH1980" s="501" t="e">
        <f t="shared" si="187"/>
        <v>#DIV/0!</v>
      </c>
      <c r="AV1980" s="501" t="e">
        <f t="shared" si="188"/>
        <v>#DIV/0!</v>
      </c>
      <c r="AY1980" s="501" t="e">
        <f t="shared" si="189"/>
        <v>#DIV/0!</v>
      </c>
      <c r="BM1980" s="501" t="e">
        <f t="shared" si="190"/>
        <v>#DIV/0!</v>
      </c>
      <c r="BP1980" s="501" t="e">
        <f t="shared" si="191"/>
        <v>#DIV/0!</v>
      </c>
    </row>
    <row r="1981" spans="31:68" ht="15" customHeight="1" x14ac:dyDescent="0.25">
      <c r="AE1981" s="501" t="e">
        <f t="shared" si="186"/>
        <v>#DIV/0!</v>
      </c>
      <c r="AH1981" s="501" t="e">
        <f t="shared" si="187"/>
        <v>#DIV/0!</v>
      </c>
      <c r="AV1981" s="501" t="e">
        <f t="shared" si="188"/>
        <v>#DIV/0!</v>
      </c>
      <c r="AY1981" s="501" t="e">
        <f t="shared" si="189"/>
        <v>#DIV/0!</v>
      </c>
      <c r="BM1981" s="501" t="e">
        <f t="shared" si="190"/>
        <v>#DIV/0!</v>
      </c>
      <c r="BP1981" s="501" t="e">
        <f t="shared" si="191"/>
        <v>#DIV/0!</v>
      </c>
    </row>
    <row r="1982" spans="31:68" ht="15" customHeight="1" x14ac:dyDescent="0.25">
      <c r="AE1982" s="501" t="e">
        <f t="shared" si="186"/>
        <v>#DIV/0!</v>
      </c>
      <c r="AH1982" s="501" t="e">
        <f t="shared" si="187"/>
        <v>#DIV/0!</v>
      </c>
      <c r="AV1982" s="501" t="e">
        <f t="shared" si="188"/>
        <v>#DIV/0!</v>
      </c>
      <c r="AY1982" s="501" t="e">
        <f t="shared" si="189"/>
        <v>#DIV/0!</v>
      </c>
      <c r="BM1982" s="501" t="e">
        <f t="shared" si="190"/>
        <v>#DIV/0!</v>
      </c>
      <c r="BP1982" s="501" t="e">
        <f t="shared" si="191"/>
        <v>#DIV/0!</v>
      </c>
    </row>
    <row r="1983" spans="31:68" ht="15" customHeight="1" x14ac:dyDescent="0.25">
      <c r="AE1983" s="501" t="e">
        <f t="shared" si="186"/>
        <v>#DIV/0!</v>
      </c>
      <c r="AH1983" s="501" t="e">
        <f t="shared" si="187"/>
        <v>#DIV/0!</v>
      </c>
      <c r="AV1983" s="501" t="e">
        <f t="shared" si="188"/>
        <v>#DIV/0!</v>
      </c>
      <c r="AY1983" s="501" t="e">
        <f t="shared" si="189"/>
        <v>#DIV/0!</v>
      </c>
      <c r="BM1983" s="501" t="e">
        <f t="shared" si="190"/>
        <v>#DIV/0!</v>
      </c>
      <c r="BP1983" s="501" t="e">
        <f t="shared" si="191"/>
        <v>#DIV/0!</v>
      </c>
    </row>
    <row r="1984" spans="31:68" ht="15" customHeight="1" x14ac:dyDescent="0.25">
      <c r="AE1984" s="501" t="e">
        <f t="shared" si="186"/>
        <v>#DIV/0!</v>
      </c>
      <c r="AH1984" s="501" t="e">
        <f t="shared" si="187"/>
        <v>#DIV/0!</v>
      </c>
      <c r="AV1984" s="501" t="e">
        <f t="shared" si="188"/>
        <v>#DIV/0!</v>
      </c>
      <c r="AY1984" s="501" t="e">
        <f t="shared" si="189"/>
        <v>#DIV/0!</v>
      </c>
      <c r="BM1984" s="501" t="e">
        <f t="shared" si="190"/>
        <v>#DIV/0!</v>
      </c>
      <c r="BP1984" s="501" t="e">
        <f t="shared" si="191"/>
        <v>#DIV/0!</v>
      </c>
    </row>
    <row r="1985" spans="31:68" ht="15" customHeight="1" x14ac:dyDescent="0.25">
      <c r="AE1985" s="501" t="e">
        <f t="shared" si="186"/>
        <v>#DIV/0!</v>
      </c>
      <c r="AH1985" s="501" t="e">
        <f t="shared" si="187"/>
        <v>#DIV/0!</v>
      </c>
      <c r="AV1985" s="501" t="e">
        <f t="shared" si="188"/>
        <v>#DIV/0!</v>
      </c>
      <c r="AY1985" s="501" t="e">
        <f t="shared" si="189"/>
        <v>#DIV/0!</v>
      </c>
      <c r="BM1985" s="501" t="e">
        <f t="shared" si="190"/>
        <v>#DIV/0!</v>
      </c>
      <c r="BP1985" s="501" t="e">
        <f t="shared" si="191"/>
        <v>#DIV/0!</v>
      </c>
    </row>
    <row r="1986" spans="31:68" ht="15" customHeight="1" x14ac:dyDescent="0.25">
      <c r="AE1986" s="501" t="e">
        <f t="shared" si="186"/>
        <v>#DIV/0!</v>
      </c>
      <c r="AH1986" s="501" t="e">
        <f t="shared" si="187"/>
        <v>#DIV/0!</v>
      </c>
      <c r="AV1986" s="501" t="e">
        <f t="shared" si="188"/>
        <v>#DIV/0!</v>
      </c>
      <c r="AY1986" s="501" t="e">
        <f t="shared" si="189"/>
        <v>#DIV/0!</v>
      </c>
      <c r="BM1986" s="501" t="e">
        <f t="shared" si="190"/>
        <v>#DIV/0!</v>
      </c>
      <c r="BP1986" s="501" t="e">
        <f t="shared" si="191"/>
        <v>#DIV/0!</v>
      </c>
    </row>
    <row r="1987" spans="31:68" ht="15" customHeight="1" x14ac:dyDescent="0.25">
      <c r="AE1987" s="501" t="e">
        <f t="shared" si="186"/>
        <v>#DIV/0!</v>
      </c>
      <c r="AH1987" s="501" t="e">
        <f t="shared" si="187"/>
        <v>#DIV/0!</v>
      </c>
      <c r="AV1987" s="501" t="e">
        <f t="shared" si="188"/>
        <v>#DIV/0!</v>
      </c>
      <c r="AY1987" s="501" t="e">
        <f t="shared" si="189"/>
        <v>#DIV/0!</v>
      </c>
      <c r="BM1987" s="501" t="e">
        <f t="shared" si="190"/>
        <v>#DIV/0!</v>
      </c>
      <c r="BP1987" s="501" t="e">
        <f t="shared" si="191"/>
        <v>#DIV/0!</v>
      </c>
    </row>
    <row r="1988" spans="31:68" ht="15" customHeight="1" x14ac:dyDescent="0.25">
      <c r="AE1988" s="501" t="e">
        <f t="shared" si="186"/>
        <v>#DIV/0!</v>
      </c>
      <c r="AH1988" s="501" t="e">
        <f t="shared" si="187"/>
        <v>#DIV/0!</v>
      </c>
      <c r="AV1988" s="501" t="e">
        <f t="shared" si="188"/>
        <v>#DIV/0!</v>
      </c>
      <c r="AY1988" s="501" t="e">
        <f t="shared" si="189"/>
        <v>#DIV/0!</v>
      </c>
      <c r="BM1988" s="501" t="e">
        <f t="shared" si="190"/>
        <v>#DIV/0!</v>
      </c>
      <c r="BP1988" s="501" t="e">
        <f t="shared" si="191"/>
        <v>#DIV/0!</v>
      </c>
    </row>
    <row r="1989" spans="31:68" ht="15" customHeight="1" x14ac:dyDescent="0.25">
      <c r="AE1989" s="501" t="e">
        <f t="shared" si="186"/>
        <v>#DIV/0!</v>
      </c>
      <c r="AH1989" s="501" t="e">
        <f t="shared" si="187"/>
        <v>#DIV/0!</v>
      </c>
      <c r="AV1989" s="501" t="e">
        <f t="shared" si="188"/>
        <v>#DIV/0!</v>
      </c>
      <c r="AY1989" s="501" t="e">
        <f t="shared" si="189"/>
        <v>#DIV/0!</v>
      </c>
      <c r="BM1989" s="501" t="e">
        <f t="shared" si="190"/>
        <v>#DIV/0!</v>
      </c>
      <c r="BP1989" s="501" t="e">
        <f t="shared" si="191"/>
        <v>#DIV/0!</v>
      </c>
    </row>
    <row r="1990" spans="31:68" ht="15" customHeight="1" x14ac:dyDescent="0.25">
      <c r="AE1990" s="501" t="e">
        <f t="shared" si="186"/>
        <v>#DIV/0!</v>
      </c>
      <c r="AH1990" s="501" t="e">
        <f t="shared" si="187"/>
        <v>#DIV/0!</v>
      </c>
      <c r="AV1990" s="501" t="e">
        <f t="shared" si="188"/>
        <v>#DIV/0!</v>
      </c>
      <c r="AY1990" s="501" t="e">
        <f t="shared" si="189"/>
        <v>#DIV/0!</v>
      </c>
      <c r="BM1990" s="501" t="e">
        <f t="shared" si="190"/>
        <v>#DIV/0!</v>
      </c>
      <c r="BP1990" s="501" t="e">
        <f t="shared" si="191"/>
        <v>#DIV/0!</v>
      </c>
    </row>
    <row r="1991" spans="31:68" ht="15" customHeight="1" x14ac:dyDescent="0.25">
      <c r="AE1991" s="501" t="e">
        <f t="shared" si="186"/>
        <v>#DIV/0!</v>
      </c>
      <c r="AH1991" s="501" t="e">
        <f t="shared" si="187"/>
        <v>#DIV/0!</v>
      </c>
      <c r="AV1991" s="501" t="e">
        <f t="shared" si="188"/>
        <v>#DIV/0!</v>
      </c>
      <c r="AY1991" s="501" t="e">
        <f t="shared" si="189"/>
        <v>#DIV/0!</v>
      </c>
      <c r="BM1991" s="501" t="e">
        <f t="shared" si="190"/>
        <v>#DIV/0!</v>
      </c>
      <c r="BP1991" s="501" t="e">
        <f t="shared" si="191"/>
        <v>#DIV/0!</v>
      </c>
    </row>
    <row r="1992" spans="31:68" ht="15" customHeight="1" x14ac:dyDescent="0.25">
      <c r="AE1992" s="501" t="e">
        <f t="shared" si="186"/>
        <v>#DIV/0!</v>
      </c>
      <c r="AH1992" s="501" t="e">
        <f t="shared" si="187"/>
        <v>#DIV/0!</v>
      </c>
      <c r="AV1992" s="501" t="e">
        <f t="shared" si="188"/>
        <v>#DIV/0!</v>
      </c>
      <c r="AY1992" s="501" t="e">
        <f t="shared" si="189"/>
        <v>#DIV/0!</v>
      </c>
      <c r="BM1992" s="501" t="e">
        <f t="shared" si="190"/>
        <v>#DIV/0!</v>
      </c>
      <c r="BP1992" s="501" t="e">
        <f t="shared" si="191"/>
        <v>#DIV/0!</v>
      </c>
    </row>
    <row r="1993" spans="31:68" ht="15" customHeight="1" x14ac:dyDescent="0.25">
      <c r="AE1993" s="501" t="e">
        <f t="shared" si="186"/>
        <v>#DIV/0!</v>
      </c>
      <c r="AH1993" s="501" t="e">
        <f t="shared" si="187"/>
        <v>#DIV/0!</v>
      </c>
      <c r="AV1993" s="501" t="e">
        <f t="shared" si="188"/>
        <v>#DIV/0!</v>
      </c>
      <c r="AY1993" s="501" t="e">
        <f t="shared" si="189"/>
        <v>#DIV/0!</v>
      </c>
      <c r="BM1993" s="501" t="e">
        <f t="shared" si="190"/>
        <v>#DIV/0!</v>
      </c>
      <c r="BP1993" s="501" t="e">
        <f t="shared" si="191"/>
        <v>#DIV/0!</v>
      </c>
    </row>
    <row r="1994" spans="31:68" ht="15" customHeight="1" x14ac:dyDescent="0.25">
      <c r="AE1994" s="501" t="e">
        <f t="shared" si="186"/>
        <v>#DIV/0!</v>
      </c>
      <c r="AH1994" s="501" t="e">
        <f t="shared" si="187"/>
        <v>#DIV/0!</v>
      </c>
      <c r="AV1994" s="501" t="e">
        <f t="shared" si="188"/>
        <v>#DIV/0!</v>
      </c>
      <c r="AY1994" s="501" t="e">
        <f t="shared" si="189"/>
        <v>#DIV/0!</v>
      </c>
      <c r="BM1994" s="501" t="e">
        <f t="shared" si="190"/>
        <v>#DIV/0!</v>
      </c>
      <c r="BP1994" s="501" t="e">
        <f t="shared" si="191"/>
        <v>#DIV/0!</v>
      </c>
    </row>
    <row r="1995" spans="31:68" ht="15" customHeight="1" x14ac:dyDescent="0.25">
      <c r="AE1995" s="501" t="e">
        <f t="shared" si="186"/>
        <v>#DIV/0!</v>
      </c>
      <c r="AH1995" s="501" t="e">
        <f t="shared" si="187"/>
        <v>#DIV/0!</v>
      </c>
      <c r="AV1995" s="501" t="e">
        <f t="shared" si="188"/>
        <v>#DIV/0!</v>
      </c>
      <c r="AY1995" s="501" t="e">
        <f t="shared" si="189"/>
        <v>#DIV/0!</v>
      </c>
      <c r="BM1995" s="501" t="e">
        <f t="shared" si="190"/>
        <v>#DIV/0!</v>
      </c>
      <c r="BP1995" s="501" t="e">
        <f t="shared" si="191"/>
        <v>#DIV/0!</v>
      </c>
    </row>
    <row r="1996" spans="31:68" ht="15" customHeight="1" x14ac:dyDescent="0.25">
      <c r="AE1996" s="501" t="e">
        <f t="shared" si="186"/>
        <v>#DIV/0!</v>
      </c>
      <c r="AH1996" s="501" t="e">
        <f t="shared" si="187"/>
        <v>#DIV/0!</v>
      </c>
      <c r="AV1996" s="501" t="e">
        <f t="shared" si="188"/>
        <v>#DIV/0!</v>
      </c>
      <c r="AY1996" s="501" t="e">
        <f t="shared" si="189"/>
        <v>#DIV/0!</v>
      </c>
      <c r="BM1996" s="501" t="e">
        <f t="shared" si="190"/>
        <v>#DIV/0!</v>
      </c>
      <c r="BP1996" s="501" t="e">
        <f t="shared" si="191"/>
        <v>#DIV/0!</v>
      </c>
    </row>
    <row r="1997" spans="31:68" ht="15" customHeight="1" x14ac:dyDescent="0.25">
      <c r="AE1997" s="501" t="e">
        <f t="shared" si="186"/>
        <v>#DIV/0!</v>
      </c>
      <c r="AH1997" s="501" t="e">
        <f t="shared" si="187"/>
        <v>#DIV/0!</v>
      </c>
      <c r="AV1997" s="501" t="e">
        <f t="shared" si="188"/>
        <v>#DIV/0!</v>
      </c>
      <c r="AY1997" s="501" t="e">
        <f t="shared" si="189"/>
        <v>#DIV/0!</v>
      </c>
      <c r="BM1997" s="501" t="e">
        <f t="shared" si="190"/>
        <v>#DIV/0!</v>
      </c>
      <c r="BP1997" s="501" t="e">
        <f t="shared" si="191"/>
        <v>#DIV/0!</v>
      </c>
    </row>
    <row r="1998" spans="31:68" ht="15" customHeight="1" x14ac:dyDescent="0.25">
      <c r="AE1998" s="501" t="e">
        <f t="shared" si="186"/>
        <v>#DIV/0!</v>
      </c>
      <c r="AH1998" s="501" t="e">
        <f t="shared" si="187"/>
        <v>#DIV/0!</v>
      </c>
      <c r="AV1998" s="501" t="e">
        <f t="shared" si="188"/>
        <v>#DIV/0!</v>
      </c>
      <c r="AY1998" s="501" t="e">
        <f t="shared" si="189"/>
        <v>#DIV/0!</v>
      </c>
      <c r="BM1998" s="501" t="e">
        <f t="shared" si="190"/>
        <v>#DIV/0!</v>
      </c>
      <c r="BP1998" s="501" t="e">
        <f t="shared" si="191"/>
        <v>#DIV/0!</v>
      </c>
    </row>
    <row r="1999" spans="31:68" ht="15" customHeight="1" x14ac:dyDescent="0.25">
      <c r="AE1999" s="501" t="e">
        <f t="shared" ref="AE1999:AE2062" si="192">IF(AE$10*AC1999+AE$11&lt;(ROUNDUP(AD$10/100,0)*100+999),MAX(0,AE$10*AC1999+AE$11),NA())</f>
        <v>#DIV/0!</v>
      </c>
      <c r="AH1999" s="501" t="e">
        <f t="shared" ref="AH1999:AH2062" si="193">IF(AH$10*AF1999+AH$11&lt;(ROUNDUP(AG$10/100,0)*100+999),MAX(0,AH$10*AF1999+AH$11),NA())</f>
        <v>#DIV/0!</v>
      </c>
      <c r="AV1999" s="501" t="e">
        <f t="shared" ref="AV1999:AV2062" si="194">IF(AV$10*AT1999+AV$11&lt;(ROUNDUP(AU$10/100,0)*100+999),MAX(0,AV$10*AT1999+AV$11),NA())</f>
        <v>#DIV/0!</v>
      </c>
      <c r="AY1999" s="501" t="e">
        <f t="shared" ref="AY1999:AY2062" si="195">IF(AY$10*AW1999+AY$11&lt;(ROUNDUP(AX$10/100,0)*100+999),MAX(0,AY$10*AW1999+AY$11),NA())</f>
        <v>#DIV/0!</v>
      </c>
      <c r="BM1999" s="501" t="e">
        <f t="shared" ref="BM1999:BM2062" si="196">IF(BM$10*BK1999+BM$11&lt;(ROUNDUP(BL$10/100,0)*100+999),MAX(0,BM$10*BK1999+BM$11),NA())</f>
        <v>#DIV/0!</v>
      </c>
      <c r="BP1999" s="501" t="e">
        <f t="shared" ref="BP1999:BP2062" si="197">IF(BP$10*BN1999+BP$11&lt;(ROUNDUP(BO$10/100,0)*100+999),MAX(0,BP$10*BN1999+BP$11),NA())</f>
        <v>#DIV/0!</v>
      </c>
    </row>
    <row r="2000" spans="31:68" ht="15" customHeight="1" x14ac:dyDescent="0.25">
      <c r="AE2000" s="501" t="e">
        <f t="shared" si="192"/>
        <v>#DIV/0!</v>
      </c>
      <c r="AH2000" s="501" t="e">
        <f t="shared" si="193"/>
        <v>#DIV/0!</v>
      </c>
      <c r="AV2000" s="501" t="e">
        <f t="shared" si="194"/>
        <v>#DIV/0!</v>
      </c>
      <c r="AY2000" s="501" t="e">
        <f t="shared" si="195"/>
        <v>#DIV/0!</v>
      </c>
      <c r="BM2000" s="501" t="e">
        <f t="shared" si="196"/>
        <v>#DIV/0!</v>
      </c>
      <c r="BP2000" s="501" t="e">
        <f t="shared" si="197"/>
        <v>#DIV/0!</v>
      </c>
    </row>
    <row r="2001" spans="31:68" ht="15" customHeight="1" x14ac:dyDescent="0.25">
      <c r="AE2001" s="501" t="e">
        <f t="shared" si="192"/>
        <v>#DIV/0!</v>
      </c>
      <c r="AH2001" s="501" t="e">
        <f t="shared" si="193"/>
        <v>#DIV/0!</v>
      </c>
      <c r="AV2001" s="501" t="e">
        <f t="shared" si="194"/>
        <v>#DIV/0!</v>
      </c>
      <c r="AY2001" s="501" t="e">
        <f t="shared" si="195"/>
        <v>#DIV/0!</v>
      </c>
      <c r="BM2001" s="501" t="e">
        <f t="shared" si="196"/>
        <v>#DIV/0!</v>
      </c>
      <c r="BP2001" s="501" t="e">
        <f t="shared" si="197"/>
        <v>#DIV/0!</v>
      </c>
    </row>
    <row r="2002" spans="31:68" ht="15" customHeight="1" x14ac:dyDescent="0.25">
      <c r="AE2002" s="501" t="e">
        <f t="shared" si="192"/>
        <v>#DIV/0!</v>
      </c>
      <c r="AH2002" s="501" t="e">
        <f t="shared" si="193"/>
        <v>#DIV/0!</v>
      </c>
      <c r="AV2002" s="501" t="e">
        <f t="shared" si="194"/>
        <v>#DIV/0!</v>
      </c>
      <c r="AY2002" s="501" t="e">
        <f t="shared" si="195"/>
        <v>#DIV/0!</v>
      </c>
      <c r="BM2002" s="501" t="e">
        <f t="shared" si="196"/>
        <v>#DIV/0!</v>
      </c>
      <c r="BP2002" s="501" t="e">
        <f t="shared" si="197"/>
        <v>#DIV/0!</v>
      </c>
    </row>
    <row r="2003" spans="31:68" ht="15" customHeight="1" x14ac:dyDescent="0.25">
      <c r="AE2003" s="501" t="e">
        <f t="shared" si="192"/>
        <v>#DIV/0!</v>
      </c>
      <c r="AH2003" s="501" t="e">
        <f t="shared" si="193"/>
        <v>#DIV/0!</v>
      </c>
      <c r="AV2003" s="501" t="e">
        <f t="shared" si="194"/>
        <v>#DIV/0!</v>
      </c>
      <c r="AY2003" s="501" t="e">
        <f t="shared" si="195"/>
        <v>#DIV/0!</v>
      </c>
      <c r="BM2003" s="501" t="e">
        <f t="shared" si="196"/>
        <v>#DIV/0!</v>
      </c>
      <c r="BP2003" s="501" t="e">
        <f t="shared" si="197"/>
        <v>#DIV/0!</v>
      </c>
    </row>
    <row r="2004" spans="31:68" ht="15" customHeight="1" x14ac:dyDescent="0.25">
      <c r="AE2004" s="501" t="e">
        <f t="shared" si="192"/>
        <v>#DIV/0!</v>
      </c>
      <c r="AH2004" s="501" t="e">
        <f t="shared" si="193"/>
        <v>#DIV/0!</v>
      </c>
      <c r="AV2004" s="501" t="e">
        <f t="shared" si="194"/>
        <v>#DIV/0!</v>
      </c>
      <c r="AY2004" s="501" t="e">
        <f t="shared" si="195"/>
        <v>#DIV/0!</v>
      </c>
      <c r="BM2004" s="501" t="e">
        <f t="shared" si="196"/>
        <v>#DIV/0!</v>
      </c>
      <c r="BP2004" s="501" t="e">
        <f t="shared" si="197"/>
        <v>#DIV/0!</v>
      </c>
    </row>
    <row r="2005" spans="31:68" ht="15" customHeight="1" x14ac:dyDescent="0.25">
      <c r="AE2005" s="501" t="e">
        <f t="shared" si="192"/>
        <v>#DIV/0!</v>
      </c>
      <c r="AH2005" s="501" t="e">
        <f t="shared" si="193"/>
        <v>#DIV/0!</v>
      </c>
      <c r="AV2005" s="501" t="e">
        <f t="shared" si="194"/>
        <v>#DIV/0!</v>
      </c>
      <c r="AY2005" s="501" t="e">
        <f t="shared" si="195"/>
        <v>#DIV/0!</v>
      </c>
      <c r="BM2005" s="501" t="e">
        <f t="shared" si="196"/>
        <v>#DIV/0!</v>
      </c>
      <c r="BP2005" s="501" t="e">
        <f t="shared" si="197"/>
        <v>#DIV/0!</v>
      </c>
    </row>
    <row r="2006" spans="31:68" ht="15" customHeight="1" x14ac:dyDescent="0.25">
      <c r="AE2006" s="501" t="e">
        <f t="shared" si="192"/>
        <v>#DIV/0!</v>
      </c>
      <c r="AH2006" s="501" t="e">
        <f t="shared" si="193"/>
        <v>#DIV/0!</v>
      </c>
      <c r="AV2006" s="501" t="e">
        <f t="shared" si="194"/>
        <v>#DIV/0!</v>
      </c>
      <c r="AY2006" s="501" t="e">
        <f t="shared" si="195"/>
        <v>#DIV/0!</v>
      </c>
      <c r="BM2006" s="501" t="e">
        <f t="shared" si="196"/>
        <v>#DIV/0!</v>
      </c>
      <c r="BP2006" s="501" t="e">
        <f t="shared" si="197"/>
        <v>#DIV/0!</v>
      </c>
    </row>
    <row r="2007" spans="31:68" ht="15" customHeight="1" x14ac:dyDescent="0.25">
      <c r="AE2007" s="501" t="e">
        <f t="shared" si="192"/>
        <v>#DIV/0!</v>
      </c>
      <c r="AH2007" s="501" t="e">
        <f t="shared" si="193"/>
        <v>#DIV/0!</v>
      </c>
      <c r="AV2007" s="501" t="e">
        <f t="shared" si="194"/>
        <v>#DIV/0!</v>
      </c>
      <c r="AY2007" s="501" t="e">
        <f t="shared" si="195"/>
        <v>#DIV/0!</v>
      </c>
      <c r="BM2007" s="501" t="e">
        <f t="shared" si="196"/>
        <v>#DIV/0!</v>
      </c>
      <c r="BP2007" s="501" t="e">
        <f t="shared" si="197"/>
        <v>#DIV/0!</v>
      </c>
    </row>
    <row r="2008" spans="31:68" ht="15" customHeight="1" x14ac:dyDescent="0.25">
      <c r="AE2008" s="501" t="e">
        <f t="shared" si="192"/>
        <v>#DIV/0!</v>
      </c>
      <c r="AH2008" s="501" t="e">
        <f t="shared" si="193"/>
        <v>#DIV/0!</v>
      </c>
      <c r="AV2008" s="501" t="e">
        <f t="shared" si="194"/>
        <v>#DIV/0!</v>
      </c>
      <c r="AY2008" s="501" t="e">
        <f t="shared" si="195"/>
        <v>#DIV/0!</v>
      </c>
      <c r="BM2008" s="501" t="e">
        <f t="shared" si="196"/>
        <v>#DIV/0!</v>
      </c>
      <c r="BP2008" s="501" t="e">
        <f t="shared" si="197"/>
        <v>#DIV/0!</v>
      </c>
    </row>
    <row r="2009" spans="31:68" ht="15" customHeight="1" x14ac:dyDescent="0.25">
      <c r="AE2009" s="501" t="e">
        <f t="shared" si="192"/>
        <v>#DIV/0!</v>
      </c>
      <c r="AH2009" s="501" t="e">
        <f t="shared" si="193"/>
        <v>#DIV/0!</v>
      </c>
      <c r="AV2009" s="501" t="e">
        <f t="shared" si="194"/>
        <v>#DIV/0!</v>
      </c>
      <c r="AY2009" s="501" t="e">
        <f t="shared" si="195"/>
        <v>#DIV/0!</v>
      </c>
      <c r="BM2009" s="501" t="e">
        <f t="shared" si="196"/>
        <v>#DIV/0!</v>
      </c>
      <c r="BP2009" s="501" t="e">
        <f t="shared" si="197"/>
        <v>#DIV/0!</v>
      </c>
    </row>
    <row r="2010" spans="31:68" ht="15" customHeight="1" x14ac:dyDescent="0.25">
      <c r="AE2010" s="501" t="e">
        <f t="shared" si="192"/>
        <v>#DIV/0!</v>
      </c>
      <c r="AH2010" s="501" t="e">
        <f t="shared" si="193"/>
        <v>#DIV/0!</v>
      </c>
      <c r="AV2010" s="501" t="e">
        <f t="shared" si="194"/>
        <v>#DIV/0!</v>
      </c>
      <c r="AY2010" s="501" t="e">
        <f t="shared" si="195"/>
        <v>#DIV/0!</v>
      </c>
      <c r="BM2010" s="501" t="e">
        <f t="shared" si="196"/>
        <v>#DIV/0!</v>
      </c>
      <c r="BP2010" s="501" t="e">
        <f t="shared" si="197"/>
        <v>#DIV/0!</v>
      </c>
    </row>
    <row r="2011" spans="31:68" ht="15" customHeight="1" x14ac:dyDescent="0.25">
      <c r="AE2011" s="501" t="e">
        <f t="shared" si="192"/>
        <v>#DIV/0!</v>
      </c>
      <c r="AH2011" s="501" t="e">
        <f t="shared" si="193"/>
        <v>#DIV/0!</v>
      </c>
      <c r="AV2011" s="501" t="e">
        <f t="shared" si="194"/>
        <v>#DIV/0!</v>
      </c>
      <c r="AY2011" s="501" t="e">
        <f t="shared" si="195"/>
        <v>#DIV/0!</v>
      </c>
      <c r="BM2011" s="501" t="e">
        <f t="shared" si="196"/>
        <v>#DIV/0!</v>
      </c>
      <c r="BP2011" s="501" t="e">
        <f t="shared" si="197"/>
        <v>#DIV/0!</v>
      </c>
    </row>
    <row r="2012" spans="31:68" ht="15" customHeight="1" x14ac:dyDescent="0.25">
      <c r="AE2012" s="501" t="e">
        <f t="shared" si="192"/>
        <v>#DIV/0!</v>
      </c>
      <c r="AH2012" s="501" t="e">
        <f t="shared" si="193"/>
        <v>#DIV/0!</v>
      </c>
      <c r="AV2012" s="501" t="e">
        <f t="shared" si="194"/>
        <v>#DIV/0!</v>
      </c>
      <c r="AY2012" s="501" t="e">
        <f t="shared" si="195"/>
        <v>#DIV/0!</v>
      </c>
      <c r="BM2012" s="501" t="e">
        <f t="shared" si="196"/>
        <v>#DIV/0!</v>
      </c>
      <c r="BP2012" s="501" t="e">
        <f t="shared" si="197"/>
        <v>#DIV/0!</v>
      </c>
    </row>
    <row r="2013" spans="31:68" ht="15" customHeight="1" x14ac:dyDescent="0.25">
      <c r="AE2013" s="501" t="e">
        <f t="shared" si="192"/>
        <v>#DIV/0!</v>
      </c>
      <c r="AH2013" s="501" t="e">
        <f t="shared" si="193"/>
        <v>#DIV/0!</v>
      </c>
      <c r="AV2013" s="501" t="e">
        <f t="shared" si="194"/>
        <v>#DIV/0!</v>
      </c>
      <c r="AY2013" s="501" t="e">
        <f t="shared" si="195"/>
        <v>#DIV/0!</v>
      </c>
      <c r="BM2013" s="501" t="e">
        <f t="shared" si="196"/>
        <v>#DIV/0!</v>
      </c>
      <c r="BP2013" s="501" t="e">
        <f t="shared" si="197"/>
        <v>#DIV/0!</v>
      </c>
    </row>
    <row r="2014" spans="31:68" ht="15" customHeight="1" x14ac:dyDescent="0.25">
      <c r="AE2014" s="501" t="e">
        <f t="shared" si="192"/>
        <v>#DIV/0!</v>
      </c>
      <c r="AH2014" s="501" t="e">
        <f t="shared" si="193"/>
        <v>#DIV/0!</v>
      </c>
      <c r="AV2014" s="501" t="e">
        <f t="shared" si="194"/>
        <v>#DIV/0!</v>
      </c>
      <c r="AY2014" s="501" t="e">
        <f t="shared" si="195"/>
        <v>#DIV/0!</v>
      </c>
      <c r="BM2014" s="501" t="e">
        <f t="shared" si="196"/>
        <v>#DIV/0!</v>
      </c>
      <c r="BP2014" s="501" t="e">
        <f t="shared" si="197"/>
        <v>#DIV/0!</v>
      </c>
    </row>
    <row r="2015" spans="31:68" ht="15" customHeight="1" x14ac:dyDescent="0.25">
      <c r="AE2015" s="501" t="e">
        <f t="shared" si="192"/>
        <v>#DIV/0!</v>
      </c>
      <c r="AH2015" s="501" t="e">
        <f t="shared" si="193"/>
        <v>#DIV/0!</v>
      </c>
      <c r="AV2015" s="501" t="e">
        <f t="shared" si="194"/>
        <v>#DIV/0!</v>
      </c>
      <c r="AY2015" s="501" t="e">
        <f t="shared" si="195"/>
        <v>#DIV/0!</v>
      </c>
      <c r="BM2015" s="501" t="e">
        <f t="shared" si="196"/>
        <v>#DIV/0!</v>
      </c>
      <c r="BP2015" s="501" t="e">
        <f t="shared" si="197"/>
        <v>#DIV/0!</v>
      </c>
    </row>
    <row r="2016" spans="31:68" ht="15" customHeight="1" x14ac:dyDescent="0.25">
      <c r="AE2016" s="501" t="e">
        <f t="shared" si="192"/>
        <v>#DIV/0!</v>
      </c>
      <c r="AH2016" s="501" t="e">
        <f t="shared" si="193"/>
        <v>#DIV/0!</v>
      </c>
      <c r="AV2016" s="501" t="e">
        <f t="shared" si="194"/>
        <v>#DIV/0!</v>
      </c>
      <c r="AY2016" s="501" t="e">
        <f t="shared" si="195"/>
        <v>#DIV/0!</v>
      </c>
      <c r="BM2016" s="501" t="e">
        <f t="shared" si="196"/>
        <v>#DIV/0!</v>
      </c>
      <c r="BP2016" s="501" t="e">
        <f t="shared" si="197"/>
        <v>#DIV/0!</v>
      </c>
    </row>
    <row r="2017" spans="31:68" ht="15" customHeight="1" x14ac:dyDescent="0.25">
      <c r="AE2017" s="501" t="e">
        <f t="shared" si="192"/>
        <v>#DIV/0!</v>
      </c>
      <c r="AH2017" s="501" t="e">
        <f t="shared" si="193"/>
        <v>#DIV/0!</v>
      </c>
      <c r="AV2017" s="501" t="e">
        <f t="shared" si="194"/>
        <v>#DIV/0!</v>
      </c>
      <c r="AY2017" s="501" t="e">
        <f t="shared" si="195"/>
        <v>#DIV/0!</v>
      </c>
      <c r="BM2017" s="501" t="e">
        <f t="shared" si="196"/>
        <v>#DIV/0!</v>
      </c>
      <c r="BP2017" s="501" t="e">
        <f t="shared" si="197"/>
        <v>#DIV/0!</v>
      </c>
    </row>
    <row r="2018" spans="31:68" ht="15" customHeight="1" x14ac:dyDescent="0.25">
      <c r="AE2018" s="501" t="e">
        <f t="shared" si="192"/>
        <v>#DIV/0!</v>
      </c>
      <c r="AH2018" s="501" t="e">
        <f t="shared" si="193"/>
        <v>#DIV/0!</v>
      </c>
      <c r="AV2018" s="501" t="e">
        <f t="shared" si="194"/>
        <v>#DIV/0!</v>
      </c>
      <c r="AY2018" s="501" t="e">
        <f t="shared" si="195"/>
        <v>#DIV/0!</v>
      </c>
      <c r="BM2018" s="501" t="e">
        <f t="shared" si="196"/>
        <v>#DIV/0!</v>
      </c>
      <c r="BP2018" s="501" t="e">
        <f t="shared" si="197"/>
        <v>#DIV/0!</v>
      </c>
    </row>
    <row r="2019" spans="31:68" ht="15" customHeight="1" x14ac:dyDescent="0.25">
      <c r="AE2019" s="501" t="e">
        <f t="shared" si="192"/>
        <v>#DIV/0!</v>
      </c>
      <c r="AH2019" s="501" t="e">
        <f t="shared" si="193"/>
        <v>#DIV/0!</v>
      </c>
      <c r="AV2019" s="501" t="e">
        <f t="shared" si="194"/>
        <v>#DIV/0!</v>
      </c>
      <c r="AY2019" s="501" t="e">
        <f t="shared" si="195"/>
        <v>#DIV/0!</v>
      </c>
      <c r="BM2019" s="501" t="e">
        <f t="shared" si="196"/>
        <v>#DIV/0!</v>
      </c>
      <c r="BP2019" s="501" t="e">
        <f t="shared" si="197"/>
        <v>#DIV/0!</v>
      </c>
    </row>
    <row r="2020" spans="31:68" ht="15" customHeight="1" x14ac:dyDescent="0.25">
      <c r="AE2020" s="501" t="e">
        <f t="shared" si="192"/>
        <v>#DIV/0!</v>
      </c>
      <c r="AH2020" s="501" t="e">
        <f t="shared" si="193"/>
        <v>#DIV/0!</v>
      </c>
      <c r="AV2020" s="501" t="e">
        <f t="shared" si="194"/>
        <v>#DIV/0!</v>
      </c>
      <c r="AY2020" s="501" t="e">
        <f t="shared" si="195"/>
        <v>#DIV/0!</v>
      </c>
      <c r="BM2020" s="501" t="e">
        <f t="shared" si="196"/>
        <v>#DIV/0!</v>
      </c>
      <c r="BP2020" s="501" t="e">
        <f t="shared" si="197"/>
        <v>#DIV/0!</v>
      </c>
    </row>
    <row r="2021" spans="31:68" ht="15" customHeight="1" x14ac:dyDescent="0.25">
      <c r="AE2021" s="501" t="e">
        <f t="shared" si="192"/>
        <v>#DIV/0!</v>
      </c>
      <c r="AH2021" s="501" t="e">
        <f t="shared" si="193"/>
        <v>#DIV/0!</v>
      </c>
      <c r="AV2021" s="501" t="e">
        <f t="shared" si="194"/>
        <v>#DIV/0!</v>
      </c>
      <c r="AY2021" s="501" t="e">
        <f t="shared" si="195"/>
        <v>#DIV/0!</v>
      </c>
      <c r="BM2021" s="501" t="e">
        <f t="shared" si="196"/>
        <v>#DIV/0!</v>
      </c>
      <c r="BP2021" s="501" t="e">
        <f t="shared" si="197"/>
        <v>#DIV/0!</v>
      </c>
    </row>
    <row r="2022" spans="31:68" ht="15" customHeight="1" x14ac:dyDescent="0.25">
      <c r="AE2022" s="501" t="e">
        <f t="shared" si="192"/>
        <v>#DIV/0!</v>
      </c>
      <c r="AH2022" s="501" t="e">
        <f t="shared" si="193"/>
        <v>#DIV/0!</v>
      </c>
      <c r="AV2022" s="501" t="e">
        <f t="shared" si="194"/>
        <v>#DIV/0!</v>
      </c>
      <c r="AY2022" s="501" t="e">
        <f t="shared" si="195"/>
        <v>#DIV/0!</v>
      </c>
      <c r="BM2022" s="501" t="e">
        <f t="shared" si="196"/>
        <v>#DIV/0!</v>
      </c>
      <c r="BP2022" s="501" t="e">
        <f t="shared" si="197"/>
        <v>#DIV/0!</v>
      </c>
    </row>
    <row r="2023" spans="31:68" ht="15" customHeight="1" x14ac:dyDescent="0.25">
      <c r="AE2023" s="501" t="e">
        <f t="shared" si="192"/>
        <v>#DIV/0!</v>
      </c>
      <c r="AH2023" s="501" t="e">
        <f t="shared" si="193"/>
        <v>#DIV/0!</v>
      </c>
      <c r="AV2023" s="501" t="e">
        <f t="shared" si="194"/>
        <v>#DIV/0!</v>
      </c>
      <c r="AY2023" s="501" t="e">
        <f t="shared" si="195"/>
        <v>#DIV/0!</v>
      </c>
      <c r="BM2023" s="501" t="e">
        <f t="shared" si="196"/>
        <v>#DIV/0!</v>
      </c>
      <c r="BP2023" s="501" t="e">
        <f t="shared" si="197"/>
        <v>#DIV/0!</v>
      </c>
    </row>
    <row r="2024" spans="31:68" ht="15" customHeight="1" x14ac:dyDescent="0.25">
      <c r="AE2024" s="501" t="e">
        <f t="shared" si="192"/>
        <v>#DIV/0!</v>
      </c>
      <c r="AH2024" s="501" t="e">
        <f t="shared" si="193"/>
        <v>#DIV/0!</v>
      </c>
      <c r="AV2024" s="501" t="e">
        <f t="shared" si="194"/>
        <v>#DIV/0!</v>
      </c>
      <c r="AY2024" s="501" t="e">
        <f t="shared" si="195"/>
        <v>#DIV/0!</v>
      </c>
      <c r="BM2024" s="501" t="e">
        <f t="shared" si="196"/>
        <v>#DIV/0!</v>
      </c>
      <c r="BP2024" s="501" t="e">
        <f t="shared" si="197"/>
        <v>#DIV/0!</v>
      </c>
    </row>
    <row r="2025" spans="31:68" ht="15" customHeight="1" x14ac:dyDescent="0.25">
      <c r="AE2025" s="501" t="e">
        <f t="shared" si="192"/>
        <v>#DIV/0!</v>
      </c>
      <c r="AH2025" s="501" t="e">
        <f t="shared" si="193"/>
        <v>#DIV/0!</v>
      </c>
      <c r="AV2025" s="501" t="e">
        <f t="shared" si="194"/>
        <v>#DIV/0!</v>
      </c>
      <c r="AY2025" s="501" t="e">
        <f t="shared" si="195"/>
        <v>#DIV/0!</v>
      </c>
      <c r="BM2025" s="501" t="e">
        <f t="shared" si="196"/>
        <v>#DIV/0!</v>
      </c>
      <c r="BP2025" s="501" t="e">
        <f t="shared" si="197"/>
        <v>#DIV/0!</v>
      </c>
    </row>
    <row r="2026" spans="31:68" ht="15" customHeight="1" x14ac:dyDescent="0.25">
      <c r="AE2026" s="501" t="e">
        <f t="shared" si="192"/>
        <v>#DIV/0!</v>
      </c>
      <c r="AH2026" s="501" t="e">
        <f t="shared" si="193"/>
        <v>#DIV/0!</v>
      </c>
      <c r="AV2026" s="501" t="e">
        <f t="shared" si="194"/>
        <v>#DIV/0!</v>
      </c>
      <c r="AY2026" s="501" t="e">
        <f t="shared" si="195"/>
        <v>#DIV/0!</v>
      </c>
      <c r="BM2026" s="501" t="e">
        <f t="shared" si="196"/>
        <v>#DIV/0!</v>
      </c>
      <c r="BP2026" s="501" t="e">
        <f t="shared" si="197"/>
        <v>#DIV/0!</v>
      </c>
    </row>
    <row r="2027" spans="31:68" ht="15" customHeight="1" x14ac:dyDescent="0.25">
      <c r="AE2027" s="501" t="e">
        <f t="shared" si="192"/>
        <v>#DIV/0!</v>
      </c>
      <c r="AH2027" s="501" t="e">
        <f t="shared" si="193"/>
        <v>#DIV/0!</v>
      </c>
      <c r="AV2027" s="501" t="e">
        <f t="shared" si="194"/>
        <v>#DIV/0!</v>
      </c>
      <c r="AY2027" s="501" t="e">
        <f t="shared" si="195"/>
        <v>#DIV/0!</v>
      </c>
      <c r="BM2027" s="501" t="e">
        <f t="shared" si="196"/>
        <v>#DIV/0!</v>
      </c>
      <c r="BP2027" s="501" t="e">
        <f t="shared" si="197"/>
        <v>#DIV/0!</v>
      </c>
    </row>
    <row r="2028" spans="31:68" ht="15" customHeight="1" x14ac:dyDescent="0.25">
      <c r="AE2028" s="501" t="e">
        <f t="shared" si="192"/>
        <v>#DIV/0!</v>
      </c>
      <c r="AH2028" s="501" t="e">
        <f t="shared" si="193"/>
        <v>#DIV/0!</v>
      </c>
      <c r="AV2028" s="501" t="e">
        <f t="shared" si="194"/>
        <v>#DIV/0!</v>
      </c>
      <c r="AY2028" s="501" t="e">
        <f t="shared" si="195"/>
        <v>#DIV/0!</v>
      </c>
      <c r="BM2028" s="501" t="e">
        <f t="shared" si="196"/>
        <v>#DIV/0!</v>
      </c>
      <c r="BP2028" s="501" t="e">
        <f t="shared" si="197"/>
        <v>#DIV/0!</v>
      </c>
    </row>
    <row r="2029" spans="31:68" ht="15" customHeight="1" x14ac:dyDescent="0.25">
      <c r="AE2029" s="501" t="e">
        <f t="shared" si="192"/>
        <v>#DIV/0!</v>
      </c>
      <c r="AH2029" s="501" t="e">
        <f t="shared" si="193"/>
        <v>#DIV/0!</v>
      </c>
      <c r="AV2029" s="501" t="e">
        <f t="shared" si="194"/>
        <v>#DIV/0!</v>
      </c>
      <c r="AY2029" s="501" t="e">
        <f t="shared" si="195"/>
        <v>#DIV/0!</v>
      </c>
      <c r="BM2029" s="501" t="e">
        <f t="shared" si="196"/>
        <v>#DIV/0!</v>
      </c>
      <c r="BP2029" s="501" t="e">
        <f t="shared" si="197"/>
        <v>#DIV/0!</v>
      </c>
    </row>
    <row r="2030" spans="31:68" ht="15" customHeight="1" x14ac:dyDescent="0.25">
      <c r="AE2030" s="501" t="e">
        <f t="shared" si="192"/>
        <v>#DIV/0!</v>
      </c>
      <c r="AH2030" s="501" t="e">
        <f t="shared" si="193"/>
        <v>#DIV/0!</v>
      </c>
      <c r="AV2030" s="501" t="e">
        <f t="shared" si="194"/>
        <v>#DIV/0!</v>
      </c>
      <c r="AY2030" s="501" t="e">
        <f t="shared" si="195"/>
        <v>#DIV/0!</v>
      </c>
      <c r="BM2030" s="501" t="e">
        <f t="shared" si="196"/>
        <v>#DIV/0!</v>
      </c>
      <c r="BP2030" s="501" t="e">
        <f t="shared" si="197"/>
        <v>#DIV/0!</v>
      </c>
    </row>
    <row r="2031" spans="31:68" ht="15" customHeight="1" x14ac:dyDescent="0.25">
      <c r="AE2031" s="501" t="e">
        <f t="shared" si="192"/>
        <v>#DIV/0!</v>
      </c>
      <c r="AH2031" s="501" t="e">
        <f t="shared" si="193"/>
        <v>#DIV/0!</v>
      </c>
      <c r="AV2031" s="501" t="e">
        <f t="shared" si="194"/>
        <v>#DIV/0!</v>
      </c>
      <c r="AY2031" s="501" t="e">
        <f t="shared" si="195"/>
        <v>#DIV/0!</v>
      </c>
      <c r="BM2031" s="501" t="e">
        <f t="shared" si="196"/>
        <v>#DIV/0!</v>
      </c>
      <c r="BP2031" s="501" t="e">
        <f t="shared" si="197"/>
        <v>#DIV/0!</v>
      </c>
    </row>
    <row r="2032" spans="31:68" ht="15" customHeight="1" x14ac:dyDescent="0.25">
      <c r="AE2032" s="501" t="e">
        <f t="shared" si="192"/>
        <v>#DIV/0!</v>
      </c>
      <c r="AH2032" s="501" t="e">
        <f t="shared" si="193"/>
        <v>#DIV/0!</v>
      </c>
      <c r="AV2032" s="501" t="e">
        <f t="shared" si="194"/>
        <v>#DIV/0!</v>
      </c>
      <c r="AY2032" s="501" t="e">
        <f t="shared" si="195"/>
        <v>#DIV/0!</v>
      </c>
      <c r="BM2032" s="501" t="e">
        <f t="shared" si="196"/>
        <v>#DIV/0!</v>
      </c>
      <c r="BP2032" s="501" t="e">
        <f t="shared" si="197"/>
        <v>#DIV/0!</v>
      </c>
    </row>
    <row r="2033" spans="31:68" ht="15" customHeight="1" x14ac:dyDescent="0.25">
      <c r="AE2033" s="501" t="e">
        <f t="shared" si="192"/>
        <v>#DIV/0!</v>
      </c>
      <c r="AH2033" s="501" t="e">
        <f t="shared" si="193"/>
        <v>#DIV/0!</v>
      </c>
      <c r="AV2033" s="501" t="e">
        <f t="shared" si="194"/>
        <v>#DIV/0!</v>
      </c>
      <c r="AY2033" s="501" t="e">
        <f t="shared" si="195"/>
        <v>#DIV/0!</v>
      </c>
      <c r="BM2033" s="501" t="e">
        <f t="shared" si="196"/>
        <v>#DIV/0!</v>
      </c>
      <c r="BP2033" s="501" t="e">
        <f t="shared" si="197"/>
        <v>#DIV/0!</v>
      </c>
    </row>
    <row r="2034" spans="31:68" ht="15" customHeight="1" x14ac:dyDescent="0.25">
      <c r="AE2034" s="501" t="e">
        <f t="shared" si="192"/>
        <v>#DIV/0!</v>
      </c>
      <c r="AH2034" s="501" t="e">
        <f t="shared" si="193"/>
        <v>#DIV/0!</v>
      </c>
      <c r="AV2034" s="501" t="e">
        <f t="shared" si="194"/>
        <v>#DIV/0!</v>
      </c>
      <c r="AY2034" s="501" t="e">
        <f t="shared" si="195"/>
        <v>#DIV/0!</v>
      </c>
      <c r="BM2034" s="501" t="e">
        <f t="shared" si="196"/>
        <v>#DIV/0!</v>
      </c>
      <c r="BP2034" s="501" t="e">
        <f t="shared" si="197"/>
        <v>#DIV/0!</v>
      </c>
    </row>
    <row r="2035" spans="31:68" ht="15" customHeight="1" x14ac:dyDescent="0.25">
      <c r="AE2035" s="501" t="e">
        <f t="shared" si="192"/>
        <v>#DIV/0!</v>
      </c>
      <c r="AH2035" s="501" t="e">
        <f t="shared" si="193"/>
        <v>#DIV/0!</v>
      </c>
      <c r="AV2035" s="501" t="e">
        <f t="shared" si="194"/>
        <v>#DIV/0!</v>
      </c>
      <c r="AY2035" s="501" t="e">
        <f t="shared" si="195"/>
        <v>#DIV/0!</v>
      </c>
      <c r="BM2035" s="501" t="e">
        <f t="shared" si="196"/>
        <v>#DIV/0!</v>
      </c>
      <c r="BP2035" s="501" t="e">
        <f t="shared" si="197"/>
        <v>#DIV/0!</v>
      </c>
    </row>
    <row r="2036" spans="31:68" ht="15" customHeight="1" x14ac:dyDescent="0.25">
      <c r="AE2036" s="501" t="e">
        <f t="shared" si="192"/>
        <v>#DIV/0!</v>
      </c>
      <c r="AH2036" s="501" t="e">
        <f t="shared" si="193"/>
        <v>#DIV/0!</v>
      </c>
      <c r="AV2036" s="501" t="e">
        <f t="shared" si="194"/>
        <v>#DIV/0!</v>
      </c>
      <c r="AY2036" s="501" t="e">
        <f t="shared" si="195"/>
        <v>#DIV/0!</v>
      </c>
      <c r="BM2036" s="501" t="e">
        <f t="shared" si="196"/>
        <v>#DIV/0!</v>
      </c>
      <c r="BP2036" s="501" t="e">
        <f t="shared" si="197"/>
        <v>#DIV/0!</v>
      </c>
    </row>
    <row r="2037" spans="31:68" ht="15" customHeight="1" x14ac:dyDescent="0.25">
      <c r="AE2037" s="501" t="e">
        <f t="shared" si="192"/>
        <v>#DIV/0!</v>
      </c>
      <c r="AH2037" s="501" t="e">
        <f t="shared" si="193"/>
        <v>#DIV/0!</v>
      </c>
      <c r="AV2037" s="501" t="e">
        <f t="shared" si="194"/>
        <v>#DIV/0!</v>
      </c>
      <c r="AY2037" s="501" t="e">
        <f t="shared" si="195"/>
        <v>#DIV/0!</v>
      </c>
      <c r="BM2037" s="501" t="e">
        <f t="shared" si="196"/>
        <v>#DIV/0!</v>
      </c>
      <c r="BP2037" s="501" t="e">
        <f t="shared" si="197"/>
        <v>#DIV/0!</v>
      </c>
    </row>
    <row r="2038" spans="31:68" ht="15" customHeight="1" x14ac:dyDescent="0.25">
      <c r="AE2038" s="501" t="e">
        <f t="shared" si="192"/>
        <v>#DIV/0!</v>
      </c>
      <c r="AH2038" s="501" t="e">
        <f t="shared" si="193"/>
        <v>#DIV/0!</v>
      </c>
      <c r="AV2038" s="501" t="e">
        <f t="shared" si="194"/>
        <v>#DIV/0!</v>
      </c>
      <c r="AY2038" s="501" t="e">
        <f t="shared" si="195"/>
        <v>#DIV/0!</v>
      </c>
      <c r="BM2038" s="501" t="e">
        <f t="shared" si="196"/>
        <v>#DIV/0!</v>
      </c>
      <c r="BP2038" s="501" t="e">
        <f t="shared" si="197"/>
        <v>#DIV/0!</v>
      </c>
    </row>
    <row r="2039" spans="31:68" ht="15" customHeight="1" x14ac:dyDescent="0.25">
      <c r="AE2039" s="501" t="e">
        <f t="shared" si="192"/>
        <v>#DIV/0!</v>
      </c>
      <c r="AH2039" s="501" t="e">
        <f t="shared" si="193"/>
        <v>#DIV/0!</v>
      </c>
      <c r="AV2039" s="501" t="e">
        <f t="shared" si="194"/>
        <v>#DIV/0!</v>
      </c>
      <c r="AY2039" s="501" t="e">
        <f t="shared" si="195"/>
        <v>#DIV/0!</v>
      </c>
      <c r="BM2039" s="501" t="e">
        <f t="shared" si="196"/>
        <v>#DIV/0!</v>
      </c>
      <c r="BP2039" s="501" t="e">
        <f t="shared" si="197"/>
        <v>#DIV/0!</v>
      </c>
    </row>
    <row r="2040" spans="31:68" ht="15" customHeight="1" x14ac:dyDescent="0.25">
      <c r="AE2040" s="501" t="e">
        <f t="shared" si="192"/>
        <v>#DIV/0!</v>
      </c>
      <c r="AH2040" s="501" t="e">
        <f t="shared" si="193"/>
        <v>#DIV/0!</v>
      </c>
      <c r="AV2040" s="501" t="e">
        <f t="shared" si="194"/>
        <v>#DIV/0!</v>
      </c>
      <c r="AY2040" s="501" t="e">
        <f t="shared" si="195"/>
        <v>#DIV/0!</v>
      </c>
      <c r="BM2040" s="501" t="e">
        <f t="shared" si="196"/>
        <v>#DIV/0!</v>
      </c>
      <c r="BP2040" s="501" t="e">
        <f t="shared" si="197"/>
        <v>#DIV/0!</v>
      </c>
    </row>
    <row r="2041" spans="31:68" ht="15" customHeight="1" x14ac:dyDescent="0.25">
      <c r="AE2041" s="501" t="e">
        <f t="shared" si="192"/>
        <v>#DIV/0!</v>
      </c>
      <c r="AH2041" s="501" t="e">
        <f t="shared" si="193"/>
        <v>#DIV/0!</v>
      </c>
      <c r="AV2041" s="501" t="e">
        <f t="shared" si="194"/>
        <v>#DIV/0!</v>
      </c>
      <c r="AY2041" s="501" t="e">
        <f t="shared" si="195"/>
        <v>#DIV/0!</v>
      </c>
      <c r="BM2041" s="501" t="e">
        <f t="shared" si="196"/>
        <v>#DIV/0!</v>
      </c>
      <c r="BP2041" s="501" t="e">
        <f t="shared" si="197"/>
        <v>#DIV/0!</v>
      </c>
    </row>
    <row r="2042" spans="31:68" ht="15" customHeight="1" x14ac:dyDescent="0.25">
      <c r="AE2042" s="501" t="e">
        <f t="shared" si="192"/>
        <v>#DIV/0!</v>
      </c>
      <c r="AH2042" s="501" t="e">
        <f t="shared" si="193"/>
        <v>#DIV/0!</v>
      </c>
      <c r="AV2042" s="501" t="e">
        <f t="shared" si="194"/>
        <v>#DIV/0!</v>
      </c>
      <c r="AY2042" s="501" t="e">
        <f t="shared" si="195"/>
        <v>#DIV/0!</v>
      </c>
      <c r="BM2042" s="501" t="e">
        <f t="shared" si="196"/>
        <v>#DIV/0!</v>
      </c>
      <c r="BP2042" s="501" t="e">
        <f t="shared" si="197"/>
        <v>#DIV/0!</v>
      </c>
    </row>
    <row r="2043" spans="31:68" ht="15" customHeight="1" x14ac:dyDescent="0.25">
      <c r="AE2043" s="501" t="e">
        <f t="shared" si="192"/>
        <v>#DIV/0!</v>
      </c>
      <c r="AH2043" s="501" t="e">
        <f t="shared" si="193"/>
        <v>#DIV/0!</v>
      </c>
      <c r="AV2043" s="501" t="e">
        <f t="shared" si="194"/>
        <v>#DIV/0!</v>
      </c>
      <c r="AY2043" s="501" t="e">
        <f t="shared" si="195"/>
        <v>#DIV/0!</v>
      </c>
      <c r="BM2043" s="501" t="e">
        <f t="shared" si="196"/>
        <v>#DIV/0!</v>
      </c>
      <c r="BP2043" s="501" t="e">
        <f t="shared" si="197"/>
        <v>#DIV/0!</v>
      </c>
    </row>
    <row r="2044" spans="31:68" ht="15" customHeight="1" x14ac:dyDescent="0.25">
      <c r="AE2044" s="501" t="e">
        <f t="shared" si="192"/>
        <v>#DIV/0!</v>
      </c>
      <c r="AH2044" s="501" t="e">
        <f t="shared" si="193"/>
        <v>#DIV/0!</v>
      </c>
      <c r="AV2044" s="501" t="e">
        <f t="shared" si="194"/>
        <v>#DIV/0!</v>
      </c>
      <c r="AY2044" s="501" t="e">
        <f t="shared" si="195"/>
        <v>#DIV/0!</v>
      </c>
      <c r="BM2044" s="501" t="e">
        <f t="shared" si="196"/>
        <v>#DIV/0!</v>
      </c>
      <c r="BP2044" s="501" t="e">
        <f t="shared" si="197"/>
        <v>#DIV/0!</v>
      </c>
    </row>
    <row r="2045" spans="31:68" ht="15" customHeight="1" x14ac:dyDescent="0.25">
      <c r="AE2045" s="501" t="e">
        <f t="shared" si="192"/>
        <v>#DIV/0!</v>
      </c>
      <c r="AH2045" s="501" t="e">
        <f t="shared" si="193"/>
        <v>#DIV/0!</v>
      </c>
      <c r="AV2045" s="501" t="e">
        <f t="shared" si="194"/>
        <v>#DIV/0!</v>
      </c>
      <c r="AY2045" s="501" t="e">
        <f t="shared" si="195"/>
        <v>#DIV/0!</v>
      </c>
      <c r="BM2045" s="501" t="e">
        <f t="shared" si="196"/>
        <v>#DIV/0!</v>
      </c>
      <c r="BP2045" s="501" t="e">
        <f t="shared" si="197"/>
        <v>#DIV/0!</v>
      </c>
    </row>
    <row r="2046" spans="31:68" ht="15" customHeight="1" x14ac:dyDescent="0.25">
      <c r="AE2046" s="501" t="e">
        <f t="shared" si="192"/>
        <v>#DIV/0!</v>
      </c>
      <c r="AH2046" s="501" t="e">
        <f t="shared" si="193"/>
        <v>#DIV/0!</v>
      </c>
      <c r="AV2046" s="501" t="e">
        <f t="shared" si="194"/>
        <v>#DIV/0!</v>
      </c>
      <c r="AY2046" s="501" t="e">
        <f t="shared" si="195"/>
        <v>#DIV/0!</v>
      </c>
      <c r="BM2046" s="501" t="e">
        <f t="shared" si="196"/>
        <v>#DIV/0!</v>
      </c>
      <c r="BP2046" s="501" t="e">
        <f t="shared" si="197"/>
        <v>#DIV/0!</v>
      </c>
    </row>
    <row r="2047" spans="31:68" ht="15" customHeight="1" x14ac:dyDescent="0.25">
      <c r="AE2047" s="501" t="e">
        <f t="shared" si="192"/>
        <v>#DIV/0!</v>
      </c>
      <c r="AH2047" s="501" t="e">
        <f t="shared" si="193"/>
        <v>#DIV/0!</v>
      </c>
      <c r="AV2047" s="501" t="e">
        <f t="shared" si="194"/>
        <v>#DIV/0!</v>
      </c>
      <c r="AY2047" s="501" t="e">
        <f t="shared" si="195"/>
        <v>#DIV/0!</v>
      </c>
      <c r="BM2047" s="501" t="e">
        <f t="shared" si="196"/>
        <v>#DIV/0!</v>
      </c>
      <c r="BP2047" s="501" t="e">
        <f t="shared" si="197"/>
        <v>#DIV/0!</v>
      </c>
    </row>
    <row r="2048" spans="31:68" ht="15" customHeight="1" x14ac:dyDescent="0.25">
      <c r="AE2048" s="501" t="e">
        <f t="shared" si="192"/>
        <v>#DIV/0!</v>
      </c>
      <c r="AH2048" s="501" t="e">
        <f t="shared" si="193"/>
        <v>#DIV/0!</v>
      </c>
      <c r="AV2048" s="501" t="e">
        <f t="shared" si="194"/>
        <v>#DIV/0!</v>
      </c>
      <c r="AY2048" s="501" t="e">
        <f t="shared" si="195"/>
        <v>#DIV/0!</v>
      </c>
      <c r="BM2048" s="501" t="e">
        <f t="shared" si="196"/>
        <v>#DIV/0!</v>
      </c>
      <c r="BP2048" s="501" t="e">
        <f t="shared" si="197"/>
        <v>#DIV/0!</v>
      </c>
    </row>
    <row r="2049" spans="31:68" ht="15" customHeight="1" x14ac:dyDescent="0.25">
      <c r="AE2049" s="501" t="e">
        <f t="shared" si="192"/>
        <v>#DIV/0!</v>
      </c>
      <c r="AH2049" s="501" t="e">
        <f t="shared" si="193"/>
        <v>#DIV/0!</v>
      </c>
      <c r="AV2049" s="501" t="e">
        <f t="shared" si="194"/>
        <v>#DIV/0!</v>
      </c>
      <c r="AY2049" s="501" t="e">
        <f t="shared" si="195"/>
        <v>#DIV/0!</v>
      </c>
      <c r="BM2049" s="501" t="e">
        <f t="shared" si="196"/>
        <v>#DIV/0!</v>
      </c>
      <c r="BP2049" s="501" t="e">
        <f t="shared" si="197"/>
        <v>#DIV/0!</v>
      </c>
    </row>
    <row r="2050" spans="31:68" ht="15" customHeight="1" x14ac:dyDescent="0.25">
      <c r="AE2050" s="501" t="e">
        <f t="shared" si="192"/>
        <v>#DIV/0!</v>
      </c>
      <c r="AH2050" s="501" t="e">
        <f t="shared" si="193"/>
        <v>#DIV/0!</v>
      </c>
      <c r="AV2050" s="501" t="e">
        <f t="shared" si="194"/>
        <v>#DIV/0!</v>
      </c>
      <c r="AY2050" s="501" t="e">
        <f t="shared" si="195"/>
        <v>#DIV/0!</v>
      </c>
      <c r="BM2050" s="501" t="e">
        <f t="shared" si="196"/>
        <v>#DIV/0!</v>
      </c>
      <c r="BP2050" s="501" t="e">
        <f t="shared" si="197"/>
        <v>#DIV/0!</v>
      </c>
    </row>
    <row r="2051" spans="31:68" ht="15" customHeight="1" x14ac:dyDescent="0.25">
      <c r="AE2051" s="501" t="e">
        <f t="shared" si="192"/>
        <v>#DIV/0!</v>
      </c>
      <c r="AH2051" s="501" t="e">
        <f t="shared" si="193"/>
        <v>#DIV/0!</v>
      </c>
      <c r="AV2051" s="501" t="e">
        <f t="shared" si="194"/>
        <v>#DIV/0!</v>
      </c>
      <c r="AY2051" s="501" t="e">
        <f t="shared" si="195"/>
        <v>#DIV/0!</v>
      </c>
      <c r="BM2051" s="501" t="e">
        <f t="shared" si="196"/>
        <v>#DIV/0!</v>
      </c>
      <c r="BP2051" s="501" t="e">
        <f t="shared" si="197"/>
        <v>#DIV/0!</v>
      </c>
    </row>
    <row r="2052" spans="31:68" ht="15" customHeight="1" x14ac:dyDescent="0.25">
      <c r="AE2052" s="501" t="e">
        <f t="shared" si="192"/>
        <v>#DIV/0!</v>
      </c>
      <c r="AH2052" s="501" t="e">
        <f t="shared" si="193"/>
        <v>#DIV/0!</v>
      </c>
      <c r="AV2052" s="501" t="e">
        <f t="shared" si="194"/>
        <v>#DIV/0!</v>
      </c>
      <c r="AY2052" s="501" t="e">
        <f t="shared" si="195"/>
        <v>#DIV/0!</v>
      </c>
      <c r="BM2052" s="501" t="e">
        <f t="shared" si="196"/>
        <v>#DIV/0!</v>
      </c>
      <c r="BP2052" s="501" t="e">
        <f t="shared" si="197"/>
        <v>#DIV/0!</v>
      </c>
    </row>
    <row r="2053" spans="31:68" ht="15" customHeight="1" x14ac:dyDescent="0.25">
      <c r="AE2053" s="501" t="e">
        <f t="shared" si="192"/>
        <v>#DIV/0!</v>
      </c>
      <c r="AH2053" s="501" t="e">
        <f t="shared" si="193"/>
        <v>#DIV/0!</v>
      </c>
      <c r="AV2053" s="501" t="e">
        <f t="shared" si="194"/>
        <v>#DIV/0!</v>
      </c>
      <c r="AY2053" s="501" t="e">
        <f t="shared" si="195"/>
        <v>#DIV/0!</v>
      </c>
      <c r="BM2053" s="501" t="e">
        <f t="shared" si="196"/>
        <v>#DIV/0!</v>
      </c>
      <c r="BP2053" s="501" t="e">
        <f t="shared" si="197"/>
        <v>#DIV/0!</v>
      </c>
    </row>
    <row r="2054" spans="31:68" ht="15" customHeight="1" x14ac:dyDescent="0.25">
      <c r="AE2054" s="501" t="e">
        <f t="shared" si="192"/>
        <v>#DIV/0!</v>
      </c>
      <c r="AH2054" s="501" t="e">
        <f t="shared" si="193"/>
        <v>#DIV/0!</v>
      </c>
      <c r="AV2054" s="501" t="e">
        <f t="shared" si="194"/>
        <v>#DIV/0!</v>
      </c>
      <c r="AY2054" s="501" t="e">
        <f t="shared" si="195"/>
        <v>#DIV/0!</v>
      </c>
      <c r="BM2054" s="501" t="e">
        <f t="shared" si="196"/>
        <v>#DIV/0!</v>
      </c>
      <c r="BP2054" s="501" t="e">
        <f t="shared" si="197"/>
        <v>#DIV/0!</v>
      </c>
    </row>
    <row r="2055" spans="31:68" ht="15" customHeight="1" x14ac:dyDescent="0.25">
      <c r="AE2055" s="501" t="e">
        <f t="shared" si="192"/>
        <v>#DIV/0!</v>
      </c>
      <c r="AH2055" s="501" t="e">
        <f t="shared" si="193"/>
        <v>#DIV/0!</v>
      </c>
      <c r="AV2055" s="501" t="e">
        <f t="shared" si="194"/>
        <v>#DIV/0!</v>
      </c>
      <c r="AY2055" s="501" t="e">
        <f t="shared" si="195"/>
        <v>#DIV/0!</v>
      </c>
      <c r="BM2055" s="501" t="e">
        <f t="shared" si="196"/>
        <v>#DIV/0!</v>
      </c>
      <c r="BP2055" s="501" t="e">
        <f t="shared" si="197"/>
        <v>#DIV/0!</v>
      </c>
    </row>
    <row r="2056" spans="31:68" ht="15" customHeight="1" x14ac:dyDescent="0.25">
      <c r="AE2056" s="501" t="e">
        <f t="shared" si="192"/>
        <v>#DIV/0!</v>
      </c>
      <c r="AH2056" s="501" t="e">
        <f t="shared" si="193"/>
        <v>#DIV/0!</v>
      </c>
      <c r="AV2056" s="501" t="e">
        <f t="shared" si="194"/>
        <v>#DIV/0!</v>
      </c>
      <c r="AY2056" s="501" t="e">
        <f t="shared" si="195"/>
        <v>#DIV/0!</v>
      </c>
      <c r="BM2056" s="501" t="e">
        <f t="shared" si="196"/>
        <v>#DIV/0!</v>
      </c>
      <c r="BP2056" s="501" t="e">
        <f t="shared" si="197"/>
        <v>#DIV/0!</v>
      </c>
    </row>
    <row r="2057" spans="31:68" ht="15" customHeight="1" x14ac:dyDescent="0.25">
      <c r="AE2057" s="501" t="e">
        <f t="shared" si="192"/>
        <v>#DIV/0!</v>
      </c>
      <c r="AH2057" s="501" t="e">
        <f t="shared" si="193"/>
        <v>#DIV/0!</v>
      </c>
      <c r="AV2057" s="501" t="e">
        <f t="shared" si="194"/>
        <v>#DIV/0!</v>
      </c>
      <c r="AY2057" s="501" t="e">
        <f t="shared" si="195"/>
        <v>#DIV/0!</v>
      </c>
      <c r="BM2057" s="501" t="e">
        <f t="shared" si="196"/>
        <v>#DIV/0!</v>
      </c>
      <c r="BP2057" s="501" t="e">
        <f t="shared" si="197"/>
        <v>#DIV/0!</v>
      </c>
    </row>
    <row r="2058" spans="31:68" ht="15" customHeight="1" x14ac:dyDescent="0.25">
      <c r="AE2058" s="501" t="e">
        <f t="shared" si="192"/>
        <v>#DIV/0!</v>
      </c>
      <c r="AH2058" s="501" t="e">
        <f t="shared" si="193"/>
        <v>#DIV/0!</v>
      </c>
      <c r="AV2058" s="501" t="e">
        <f t="shared" si="194"/>
        <v>#DIV/0!</v>
      </c>
      <c r="AY2058" s="501" t="e">
        <f t="shared" si="195"/>
        <v>#DIV/0!</v>
      </c>
      <c r="BM2058" s="501" t="e">
        <f t="shared" si="196"/>
        <v>#DIV/0!</v>
      </c>
      <c r="BP2058" s="501" t="e">
        <f t="shared" si="197"/>
        <v>#DIV/0!</v>
      </c>
    </row>
    <row r="2059" spans="31:68" ht="15" customHeight="1" x14ac:dyDescent="0.25">
      <c r="AE2059" s="501" t="e">
        <f t="shared" si="192"/>
        <v>#DIV/0!</v>
      </c>
      <c r="AH2059" s="501" t="e">
        <f t="shared" si="193"/>
        <v>#DIV/0!</v>
      </c>
      <c r="AV2059" s="501" t="e">
        <f t="shared" si="194"/>
        <v>#DIV/0!</v>
      </c>
      <c r="AY2059" s="501" t="e">
        <f t="shared" si="195"/>
        <v>#DIV/0!</v>
      </c>
      <c r="BM2059" s="501" t="e">
        <f t="shared" si="196"/>
        <v>#DIV/0!</v>
      </c>
      <c r="BP2059" s="501" t="e">
        <f t="shared" si="197"/>
        <v>#DIV/0!</v>
      </c>
    </row>
    <row r="2060" spans="31:68" ht="15" customHeight="1" x14ac:dyDescent="0.25">
      <c r="AE2060" s="501" t="e">
        <f t="shared" si="192"/>
        <v>#DIV/0!</v>
      </c>
      <c r="AH2060" s="501" t="e">
        <f t="shared" si="193"/>
        <v>#DIV/0!</v>
      </c>
      <c r="AV2060" s="501" t="e">
        <f t="shared" si="194"/>
        <v>#DIV/0!</v>
      </c>
      <c r="AY2060" s="501" t="e">
        <f t="shared" si="195"/>
        <v>#DIV/0!</v>
      </c>
      <c r="BM2060" s="501" t="e">
        <f t="shared" si="196"/>
        <v>#DIV/0!</v>
      </c>
      <c r="BP2060" s="501" t="e">
        <f t="shared" si="197"/>
        <v>#DIV/0!</v>
      </c>
    </row>
    <row r="2061" spans="31:68" ht="15" customHeight="1" x14ac:dyDescent="0.25">
      <c r="AE2061" s="501" t="e">
        <f t="shared" si="192"/>
        <v>#DIV/0!</v>
      </c>
      <c r="AH2061" s="501" t="e">
        <f t="shared" si="193"/>
        <v>#DIV/0!</v>
      </c>
      <c r="AV2061" s="501" t="e">
        <f t="shared" si="194"/>
        <v>#DIV/0!</v>
      </c>
      <c r="AY2061" s="501" t="e">
        <f t="shared" si="195"/>
        <v>#DIV/0!</v>
      </c>
      <c r="BM2061" s="501" t="e">
        <f t="shared" si="196"/>
        <v>#DIV/0!</v>
      </c>
      <c r="BP2061" s="501" t="e">
        <f t="shared" si="197"/>
        <v>#DIV/0!</v>
      </c>
    </row>
    <row r="2062" spans="31:68" ht="15" customHeight="1" x14ac:dyDescent="0.25">
      <c r="AE2062" s="501" t="e">
        <f t="shared" si="192"/>
        <v>#DIV/0!</v>
      </c>
      <c r="AH2062" s="501" t="e">
        <f t="shared" si="193"/>
        <v>#DIV/0!</v>
      </c>
      <c r="AV2062" s="501" t="e">
        <f t="shared" si="194"/>
        <v>#DIV/0!</v>
      </c>
      <c r="AY2062" s="501" t="e">
        <f t="shared" si="195"/>
        <v>#DIV/0!</v>
      </c>
      <c r="BM2062" s="501" t="e">
        <f t="shared" si="196"/>
        <v>#DIV/0!</v>
      </c>
      <c r="BP2062" s="501" t="e">
        <f t="shared" si="197"/>
        <v>#DIV/0!</v>
      </c>
    </row>
    <row r="2063" spans="31:68" ht="15" customHeight="1" x14ac:dyDescent="0.25">
      <c r="AE2063" s="501" t="e">
        <f t="shared" ref="AE2063:AE2126" si="198">IF(AE$10*AC2063+AE$11&lt;(ROUNDUP(AD$10/100,0)*100+999),MAX(0,AE$10*AC2063+AE$11),NA())</f>
        <v>#DIV/0!</v>
      </c>
      <c r="AH2063" s="501" t="e">
        <f t="shared" ref="AH2063:AH2126" si="199">IF(AH$10*AF2063+AH$11&lt;(ROUNDUP(AG$10/100,0)*100+999),MAX(0,AH$10*AF2063+AH$11),NA())</f>
        <v>#DIV/0!</v>
      </c>
      <c r="AV2063" s="501" t="e">
        <f t="shared" ref="AV2063:AV2126" si="200">IF(AV$10*AT2063+AV$11&lt;(ROUNDUP(AU$10/100,0)*100+999),MAX(0,AV$10*AT2063+AV$11),NA())</f>
        <v>#DIV/0!</v>
      </c>
      <c r="AY2063" s="501" t="e">
        <f t="shared" ref="AY2063:AY2126" si="201">IF(AY$10*AW2063+AY$11&lt;(ROUNDUP(AX$10/100,0)*100+999),MAX(0,AY$10*AW2063+AY$11),NA())</f>
        <v>#DIV/0!</v>
      </c>
      <c r="BM2063" s="501" t="e">
        <f t="shared" ref="BM2063:BM2126" si="202">IF(BM$10*BK2063+BM$11&lt;(ROUNDUP(BL$10/100,0)*100+999),MAX(0,BM$10*BK2063+BM$11),NA())</f>
        <v>#DIV/0!</v>
      </c>
      <c r="BP2063" s="501" t="e">
        <f t="shared" ref="BP2063:BP2126" si="203">IF(BP$10*BN2063+BP$11&lt;(ROUNDUP(BO$10/100,0)*100+999),MAX(0,BP$10*BN2063+BP$11),NA())</f>
        <v>#DIV/0!</v>
      </c>
    </row>
    <row r="2064" spans="31:68" ht="15" customHeight="1" x14ac:dyDescent="0.25">
      <c r="AE2064" s="501" t="e">
        <f t="shared" si="198"/>
        <v>#DIV/0!</v>
      </c>
      <c r="AH2064" s="501" t="e">
        <f t="shared" si="199"/>
        <v>#DIV/0!</v>
      </c>
      <c r="AV2064" s="501" t="e">
        <f t="shared" si="200"/>
        <v>#DIV/0!</v>
      </c>
      <c r="AY2064" s="501" t="e">
        <f t="shared" si="201"/>
        <v>#DIV/0!</v>
      </c>
      <c r="BM2064" s="501" t="e">
        <f t="shared" si="202"/>
        <v>#DIV/0!</v>
      </c>
      <c r="BP2064" s="501" t="e">
        <f t="shared" si="203"/>
        <v>#DIV/0!</v>
      </c>
    </row>
    <row r="2065" spans="31:68" ht="15" customHeight="1" x14ac:dyDescent="0.25">
      <c r="AE2065" s="501" t="e">
        <f t="shared" si="198"/>
        <v>#DIV/0!</v>
      </c>
      <c r="AH2065" s="501" t="e">
        <f t="shared" si="199"/>
        <v>#DIV/0!</v>
      </c>
      <c r="AV2065" s="501" t="e">
        <f t="shared" si="200"/>
        <v>#DIV/0!</v>
      </c>
      <c r="AY2065" s="501" t="e">
        <f t="shared" si="201"/>
        <v>#DIV/0!</v>
      </c>
      <c r="BM2065" s="501" t="e">
        <f t="shared" si="202"/>
        <v>#DIV/0!</v>
      </c>
      <c r="BP2065" s="501" t="e">
        <f t="shared" si="203"/>
        <v>#DIV/0!</v>
      </c>
    </row>
    <row r="2066" spans="31:68" ht="15" customHeight="1" x14ac:dyDescent="0.25">
      <c r="AE2066" s="501" t="e">
        <f t="shared" si="198"/>
        <v>#DIV/0!</v>
      </c>
      <c r="AH2066" s="501" t="e">
        <f t="shared" si="199"/>
        <v>#DIV/0!</v>
      </c>
      <c r="AV2066" s="501" t="e">
        <f t="shared" si="200"/>
        <v>#DIV/0!</v>
      </c>
      <c r="AY2066" s="501" t="e">
        <f t="shared" si="201"/>
        <v>#DIV/0!</v>
      </c>
      <c r="BM2066" s="501" t="e">
        <f t="shared" si="202"/>
        <v>#DIV/0!</v>
      </c>
      <c r="BP2066" s="501" t="e">
        <f t="shared" si="203"/>
        <v>#DIV/0!</v>
      </c>
    </row>
    <row r="2067" spans="31:68" ht="15" customHeight="1" x14ac:dyDescent="0.25">
      <c r="AE2067" s="501" t="e">
        <f t="shared" si="198"/>
        <v>#DIV/0!</v>
      </c>
      <c r="AH2067" s="501" t="e">
        <f t="shared" si="199"/>
        <v>#DIV/0!</v>
      </c>
      <c r="AV2067" s="501" t="e">
        <f t="shared" si="200"/>
        <v>#DIV/0!</v>
      </c>
      <c r="AY2067" s="501" t="e">
        <f t="shared" si="201"/>
        <v>#DIV/0!</v>
      </c>
      <c r="BM2067" s="501" t="e">
        <f t="shared" si="202"/>
        <v>#DIV/0!</v>
      </c>
      <c r="BP2067" s="501" t="e">
        <f t="shared" si="203"/>
        <v>#DIV/0!</v>
      </c>
    </row>
    <row r="2068" spans="31:68" ht="15" customHeight="1" x14ac:dyDescent="0.25">
      <c r="AE2068" s="501" t="e">
        <f t="shared" si="198"/>
        <v>#DIV/0!</v>
      </c>
      <c r="AH2068" s="501" t="e">
        <f t="shared" si="199"/>
        <v>#DIV/0!</v>
      </c>
      <c r="AV2068" s="501" t="e">
        <f t="shared" si="200"/>
        <v>#DIV/0!</v>
      </c>
      <c r="AY2068" s="501" t="e">
        <f t="shared" si="201"/>
        <v>#DIV/0!</v>
      </c>
      <c r="BM2068" s="501" t="e">
        <f t="shared" si="202"/>
        <v>#DIV/0!</v>
      </c>
      <c r="BP2068" s="501" t="e">
        <f t="shared" si="203"/>
        <v>#DIV/0!</v>
      </c>
    </row>
    <row r="2069" spans="31:68" ht="15" customHeight="1" x14ac:dyDescent="0.25">
      <c r="AE2069" s="501" t="e">
        <f t="shared" si="198"/>
        <v>#DIV/0!</v>
      </c>
      <c r="AH2069" s="501" t="e">
        <f t="shared" si="199"/>
        <v>#DIV/0!</v>
      </c>
      <c r="AV2069" s="501" t="e">
        <f t="shared" si="200"/>
        <v>#DIV/0!</v>
      </c>
      <c r="AY2069" s="501" t="e">
        <f t="shared" si="201"/>
        <v>#DIV/0!</v>
      </c>
      <c r="BM2069" s="501" t="e">
        <f t="shared" si="202"/>
        <v>#DIV/0!</v>
      </c>
      <c r="BP2069" s="501" t="e">
        <f t="shared" si="203"/>
        <v>#DIV/0!</v>
      </c>
    </row>
    <row r="2070" spans="31:68" ht="15" customHeight="1" x14ac:dyDescent="0.25">
      <c r="AE2070" s="501" t="e">
        <f t="shared" si="198"/>
        <v>#DIV/0!</v>
      </c>
      <c r="AH2070" s="501" t="e">
        <f t="shared" si="199"/>
        <v>#DIV/0!</v>
      </c>
      <c r="AV2070" s="501" t="e">
        <f t="shared" si="200"/>
        <v>#DIV/0!</v>
      </c>
      <c r="AY2070" s="501" t="e">
        <f t="shared" si="201"/>
        <v>#DIV/0!</v>
      </c>
      <c r="BM2070" s="501" t="e">
        <f t="shared" si="202"/>
        <v>#DIV/0!</v>
      </c>
      <c r="BP2070" s="501" t="e">
        <f t="shared" si="203"/>
        <v>#DIV/0!</v>
      </c>
    </row>
    <row r="2071" spans="31:68" ht="15" customHeight="1" x14ac:dyDescent="0.25">
      <c r="AE2071" s="501" t="e">
        <f t="shared" si="198"/>
        <v>#DIV/0!</v>
      </c>
      <c r="AH2071" s="501" t="e">
        <f t="shared" si="199"/>
        <v>#DIV/0!</v>
      </c>
      <c r="AV2071" s="501" t="e">
        <f t="shared" si="200"/>
        <v>#DIV/0!</v>
      </c>
      <c r="AY2071" s="501" t="e">
        <f t="shared" si="201"/>
        <v>#DIV/0!</v>
      </c>
      <c r="BM2071" s="501" t="e">
        <f t="shared" si="202"/>
        <v>#DIV/0!</v>
      </c>
      <c r="BP2071" s="501" t="e">
        <f t="shared" si="203"/>
        <v>#DIV/0!</v>
      </c>
    </row>
    <row r="2072" spans="31:68" ht="15" customHeight="1" x14ac:dyDescent="0.25">
      <c r="AE2072" s="501" t="e">
        <f t="shared" si="198"/>
        <v>#DIV/0!</v>
      </c>
      <c r="AH2072" s="501" t="e">
        <f t="shared" si="199"/>
        <v>#DIV/0!</v>
      </c>
      <c r="AV2072" s="501" t="e">
        <f t="shared" si="200"/>
        <v>#DIV/0!</v>
      </c>
      <c r="AY2072" s="501" t="e">
        <f t="shared" si="201"/>
        <v>#DIV/0!</v>
      </c>
      <c r="BM2072" s="501" t="e">
        <f t="shared" si="202"/>
        <v>#DIV/0!</v>
      </c>
      <c r="BP2072" s="501" t="e">
        <f t="shared" si="203"/>
        <v>#DIV/0!</v>
      </c>
    </row>
    <row r="2073" spans="31:68" ht="15" customHeight="1" x14ac:dyDescent="0.25">
      <c r="AE2073" s="501" t="e">
        <f t="shared" si="198"/>
        <v>#DIV/0!</v>
      </c>
      <c r="AH2073" s="501" t="e">
        <f t="shared" si="199"/>
        <v>#DIV/0!</v>
      </c>
      <c r="AV2073" s="501" t="e">
        <f t="shared" si="200"/>
        <v>#DIV/0!</v>
      </c>
      <c r="AY2073" s="501" t="e">
        <f t="shared" si="201"/>
        <v>#DIV/0!</v>
      </c>
      <c r="BM2073" s="501" t="e">
        <f t="shared" si="202"/>
        <v>#DIV/0!</v>
      </c>
      <c r="BP2073" s="501" t="e">
        <f t="shared" si="203"/>
        <v>#DIV/0!</v>
      </c>
    </row>
    <row r="2074" spans="31:68" ht="15" customHeight="1" x14ac:dyDescent="0.25">
      <c r="AE2074" s="501" t="e">
        <f t="shared" si="198"/>
        <v>#DIV/0!</v>
      </c>
      <c r="AH2074" s="501" t="e">
        <f t="shared" si="199"/>
        <v>#DIV/0!</v>
      </c>
      <c r="AV2074" s="501" t="e">
        <f t="shared" si="200"/>
        <v>#DIV/0!</v>
      </c>
      <c r="AY2074" s="501" t="e">
        <f t="shared" si="201"/>
        <v>#DIV/0!</v>
      </c>
      <c r="BM2074" s="501" t="e">
        <f t="shared" si="202"/>
        <v>#DIV/0!</v>
      </c>
      <c r="BP2074" s="501" t="e">
        <f t="shared" si="203"/>
        <v>#DIV/0!</v>
      </c>
    </row>
    <row r="2075" spans="31:68" ht="15" customHeight="1" x14ac:dyDescent="0.25">
      <c r="AE2075" s="501" t="e">
        <f t="shared" si="198"/>
        <v>#DIV/0!</v>
      </c>
      <c r="AH2075" s="501" t="e">
        <f t="shared" si="199"/>
        <v>#DIV/0!</v>
      </c>
      <c r="AV2075" s="501" t="e">
        <f t="shared" si="200"/>
        <v>#DIV/0!</v>
      </c>
      <c r="AY2075" s="501" t="e">
        <f t="shared" si="201"/>
        <v>#DIV/0!</v>
      </c>
      <c r="BM2075" s="501" t="e">
        <f t="shared" si="202"/>
        <v>#DIV/0!</v>
      </c>
      <c r="BP2075" s="501" t="e">
        <f t="shared" si="203"/>
        <v>#DIV/0!</v>
      </c>
    </row>
    <row r="2076" spans="31:68" ht="15" customHeight="1" x14ac:dyDescent="0.25">
      <c r="AE2076" s="501" t="e">
        <f t="shared" si="198"/>
        <v>#DIV/0!</v>
      </c>
      <c r="AH2076" s="501" t="e">
        <f t="shared" si="199"/>
        <v>#DIV/0!</v>
      </c>
      <c r="AV2076" s="501" t="e">
        <f t="shared" si="200"/>
        <v>#DIV/0!</v>
      </c>
      <c r="AY2076" s="501" t="e">
        <f t="shared" si="201"/>
        <v>#DIV/0!</v>
      </c>
      <c r="BM2076" s="501" t="e">
        <f t="shared" si="202"/>
        <v>#DIV/0!</v>
      </c>
      <c r="BP2076" s="501" t="e">
        <f t="shared" si="203"/>
        <v>#DIV/0!</v>
      </c>
    </row>
    <row r="2077" spans="31:68" ht="15" customHeight="1" x14ac:dyDescent="0.25">
      <c r="AE2077" s="501" t="e">
        <f t="shared" si="198"/>
        <v>#DIV/0!</v>
      </c>
      <c r="AH2077" s="501" t="e">
        <f t="shared" si="199"/>
        <v>#DIV/0!</v>
      </c>
      <c r="AV2077" s="501" t="e">
        <f t="shared" si="200"/>
        <v>#DIV/0!</v>
      </c>
      <c r="AY2077" s="501" t="e">
        <f t="shared" si="201"/>
        <v>#DIV/0!</v>
      </c>
      <c r="BM2077" s="501" t="e">
        <f t="shared" si="202"/>
        <v>#DIV/0!</v>
      </c>
      <c r="BP2077" s="501" t="e">
        <f t="shared" si="203"/>
        <v>#DIV/0!</v>
      </c>
    </row>
    <row r="2078" spans="31:68" ht="15" customHeight="1" x14ac:dyDescent="0.25">
      <c r="AE2078" s="501" t="e">
        <f t="shared" si="198"/>
        <v>#DIV/0!</v>
      </c>
      <c r="AH2078" s="501" t="e">
        <f t="shared" si="199"/>
        <v>#DIV/0!</v>
      </c>
      <c r="AV2078" s="501" t="e">
        <f t="shared" si="200"/>
        <v>#DIV/0!</v>
      </c>
      <c r="AY2078" s="501" t="e">
        <f t="shared" si="201"/>
        <v>#DIV/0!</v>
      </c>
      <c r="BM2078" s="501" t="e">
        <f t="shared" si="202"/>
        <v>#DIV/0!</v>
      </c>
      <c r="BP2078" s="501" t="e">
        <f t="shared" si="203"/>
        <v>#DIV/0!</v>
      </c>
    </row>
    <row r="2079" spans="31:68" ht="15" customHeight="1" x14ac:dyDescent="0.25">
      <c r="AE2079" s="501" t="e">
        <f t="shared" si="198"/>
        <v>#DIV/0!</v>
      </c>
      <c r="AH2079" s="501" t="e">
        <f t="shared" si="199"/>
        <v>#DIV/0!</v>
      </c>
      <c r="AV2079" s="501" t="e">
        <f t="shared" si="200"/>
        <v>#DIV/0!</v>
      </c>
      <c r="AY2079" s="501" t="e">
        <f t="shared" si="201"/>
        <v>#DIV/0!</v>
      </c>
      <c r="BM2079" s="501" t="e">
        <f t="shared" si="202"/>
        <v>#DIV/0!</v>
      </c>
      <c r="BP2079" s="501" t="e">
        <f t="shared" si="203"/>
        <v>#DIV/0!</v>
      </c>
    </row>
    <row r="2080" spans="31:68" ht="15" customHeight="1" x14ac:dyDescent="0.25">
      <c r="AE2080" s="501" t="e">
        <f t="shared" si="198"/>
        <v>#DIV/0!</v>
      </c>
      <c r="AH2080" s="501" t="e">
        <f t="shared" si="199"/>
        <v>#DIV/0!</v>
      </c>
      <c r="AV2080" s="501" t="e">
        <f t="shared" si="200"/>
        <v>#DIV/0!</v>
      </c>
      <c r="AY2080" s="501" t="e">
        <f t="shared" si="201"/>
        <v>#DIV/0!</v>
      </c>
      <c r="BM2080" s="501" t="e">
        <f t="shared" si="202"/>
        <v>#DIV/0!</v>
      </c>
      <c r="BP2080" s="501" t="e">
        <f t="shared" si="203"/>
        <v>#DIV/0!</v>
      </c>
    </row>
    <row r="2081" spans="31:68" ht="15" customHeight="1" x14ac:dyDescent="0.25">
      <c r="AE2081" s="501" t="e">
        <f t="shared" si="198"/>
        <v>#DIV/0!</v>
      </c>
      <c r="AH2081" s="501" t="e">
        <f t="shared" si="199"/>
        <v>#DIV/0!</v>
      </c>
      <c r="AV2081" s="501" t="e">
        <f t="shared" si="200"/>
        <v>#DIV/0!</v>
      </c>
      <c r="AY2081" s="501" t="e">
        <f t="shared" si="201"/>
        <v>#DIV/0!</v>
      </c>
      <c r="BM2081" s="501" t="e">
        <f t="shared" si="202"/>
        <v>#DIV/0!</v>
      </c>
      <c r="BP2081" s="501" t="e">
        <f t="shared" si="203"/>
        <v>#DIV/0!</v>
      </c>
    </row>
    <row r="2082" spans="31:68" ht="15" customHeight="1" x14ac:dyDescent="0.25">
      <c r="AE2082" s="501" t="e">
        <f t="shared" si="198"/>
        <v>#DIV/0!</v>
      </c>
      <c r="AH2082" s="501" t="e">
        <f t="shared" si="199"/>
        <v>#DIV/0!</v>
      </c>
      <c r="AV2082" s="501" t="e">
        <f t="shared" si="200"/>
        <v>#DIV/0!</v>
      </c>
      <c r="AY2082" s="501" t="e">
        <f t="shared" si="201"/>
        <v>#DIV/0!</v>
      </c>
      <c r="BM2082" s="501" t="e">
        <f t="shared" si="202"/>
        <v>#DIV/0!</v>
      </c>
      <c r="BP2082" s="501" t="e">
        <f t="shared" si="203"/>
        <v>#DIV/0!</v>
      </c>
    </row>
    <row r="2083" spans="31:68" ht="15" customHeight="1" x14ac:dyDescent="0.25">
      <c r="AE2083" s="501" t="e">
        <f t="shared" si="198"/>
        <v>#DIV/0!</v>
      </c>
      <c r="AH2083" s="501" t="e">
        <f t="shared" si="199"/>
        <v>#DIV/0!</v>
      </c>
      <c r="AV2083" s="501" t="e">
        <f t="shared" si="200"/>
        <v>#DIV/0!</v>
      </c>
      <c r="AY2083" s="501" t="e">
        <f t="shared" si="201"/>
        <v>#DIV/0!</v>
      </c>
      <c r="BM2083" s="501" t="e">
        <f t="shared" si="202"/>
        <v>#DIV/0!</v>
      </c>
      <c r="BP2083" s="501" t="e">
        <f t="shared" si="203"/>
        <v>#DIV/0!</v>
      </c>
    </row>
    <row r="2084" spans="31:68" ht="15" customHeight="1" x14ac:dyDescent="0.25">
      <c r="AE2084" s="501" t="e">
        <f t="shared" si="198"/>
        <v>#DIV/0!</v>
      </c>
      <c r="AH2084" s="501" t="e">
        <f t="shared" si="199"/>
        <v>#DIV/0!</v>
      </c>
      <c r="AV2084" s="501" t="e">
        <f t="shared" si="200"/>
        <v>#DIV/0!</v>
      </c>
      <c r="AY2084" s="501" t="e">
        <f t="shared" si="201"/>
        <v>#DIV/0!</v>
      </c>
      <c r="BM2084" s="501" t="e">
        <f t="shared" si="202"/>
        <v>#DIV/0!</v>
      </c>
      <c r="BP2084" s="501" t="e">
        <f t="shared" si="203"/>
        <v>#DIV/0!</v>
      </c>
    </row>
    <row r="2085" spans="31:68" ht="15" customHeight="1" x14ac:dyDescent="0.25">
      <c r="AE2085" s="501" t="e">
        <f t="shared" si="198"/>
        <v>#DIV/0!</v>
      </c>
      <c r="AH2085" s="501" t="e">
        <f t="shared" si="199"/>
        <v>#DIV/0!</v>
      </c>
      <c r="AV2085" s="501" t="e">
        <f t="shared" si="200"/>
        <v>#DIV/0!</v>
      </c>
      <c r="AY2085" s="501" t="e">
        <f t="shared" si="201"/>
        <v>#DIV/0!</v>
      </c>
      <c r="BM2085" s="501" t="e">
        <f t="shared" si="202"/>
        <v>#DIV/0!</v>
      </c>
      <c r="BP2085" s="501" t="e">
        <f t="shared" si="203"/>
        <v>#DIV/0!</v>
      </c>
    </row>
    <row r="2086" spans="31:68" ht="15" customHeight="1" x14ac:dyDescent="0.25">
      <c r="AE2086" s="501" t="e">
        <f t="shared" si="198"/>
        <v>#DIV/0!</v>
      </c>
      <c r="AH2086" s="501" t="e">
        <f t="shared" si="199"/>
        <v>#DIV/0!</v>
      </c>
      <c r="AV2086" s="501" t="e">
        <f t="shared" si="200"/>
        <v>#DIV/0!</v>
      </c>
      <c r="AY2086" s="501" t="e">
        <f t="shared" si="201"/>
        <v>#DIV/0!</v>
      </c>
      <c r="BM2086" s="501" t="e">
        <f t="shared" si="202"/>
        <v>#DIV/0!</v>
      </c>
      <c r="BP2086" s="501" t="e">
        <f t="shared" si="203"/>
        <v>#DIV/0!</v>
      </c>
    </row>
    <row r="2087" spans="31:68" ht="15" customHeight="1" x14ac:dyDescent="0.25">
      <c r="AE2087" s="501" t="e">
        <f t="shared" si="198"/>
        <v>#DIV/0!</v>
      </c>
      <c r="AH2087" s="501" t="e">
        <f t="shared" si="199"/>
        <v>#DIV/0!</v>
      </c>
      <c r="AV2087" s="501" t="e">
        <f t="shared" si="200"/>
        <v>#DIV/0!</v>
      </c>
      <c r="AY2087" s="501" t="e">
        <f t="shared" si="201"/>
        <v>#DIV/0!</v>
      </c>
      <c r="BM2087" s="501" t="e">
        <f t="shared" si="202"/>
        <v>#DIV/0!</v>
      </c>
      <c r="BP2087" s="501" t="e">
        <f t="shared" si="203"/>
        <v>#DIV/0!</v>
      </c>
    </row>
    <row r="2088" spans="31:68" ht="15" customHeight="1" x14ac:dyDescent="0.25">
      <c r="AE2088" s="501" t="e">
        <f t="shared" si="198"/>
        <v>#DIV/0!</v>
      </c>
      <c r="AH2088" s="501" t="e">
        <f t="shared" si="199"/>
        <v>#DIV/0!</v>
      </c>
      <c r="AV2088" s="501" t="e">
        <f t="shared" si="200"/>
        <v>#DIV/0!</v>
      </c>
      <c r="AY2088" s="501" t="e">
        <f t="shared" si="201"/>
        <v>#DIV/0!</v>
      </c>
      <c r="BM2088" s="501" t="e">
        <f t="shared" si="202"/>
        <v>#DIV/0!</v>
      </c>
      <c r="BP2088" s="501" t="e">
        <f t="shared" si="203"/>
        <v>#DIV/0!</v>
      </c>
    </row>
    <row r="2089" spans="31:68" ht="15" customHeight="1" x14ac:dyDescent="0.25">
      <c r="AE2089" s="501" t="e">
        <f t="shared" si="198"/>
        <v>#DIV/0!</v>
      </c>
      <c r="AH2089" s="501" t="e">
        <f t="shared" si="199"/>
        <v>#DIV/0!</v>
      </c>
      <c r="AV2089" s="501" t="e">
        <f t="shared" si="200"/>
        <v>#DIV/0!</v>
      </c>
      <c r="AY2089" s="501" t="e">
        <f t="shared" si="201"/>
        <v>#DIV/0!</v>
      </c>
      <c r="BM2089" s="501" t="e">
        <f t="shared" si="202"/>
        <v>#DIV/0!</v>
      </c>
      <c r="BP2089" s="501" t="e">
        <f t="shared" si="203"/>
        <v>#DIV/0!</v>
      </c>
    </row>
    <row r="2090" spans="31:68" ht="15" customHeight="1" x14ac:dyDescent="0.25">
      <c r="AE2090" s="501" t="e">
        <f t="shared" si="198"/>
        <v>#DIV/0!</v>
      </c>
      <c r="AH2090" s="501" t="e">
        <f t="shared" si="199"/>
        <v>#DIV/0!</v>
      </c>
      <c r="AV2090" s="501" t="e">
        <f t="shared" si="200"/>
        <v>#DIV/0!</v>
      </c>
      <c r="AY2090" s="501" t="e">
        <f t="shared" si="201"/>
        <v>#DIV/0!</v>
      </c>
      <c r="BM2090" s="501" t="e">
        <f t="shared" si="202"/>
        <v>#DIV/0!</v>
      </c>
      <c r="BP2090" s="501" t="e">
        <f t="shared" si="203"/>
        <v>#DIV/0!</v>
      </c>
    </row>
    <row r="2091" spans="31:68" ht="15" customHeight="1" x14ac:dyDescent="0.25">
      <c r="AE2091" s="501" t="e">
        <f t="shared" si="198"/>
        <v>#DIV/0!</v>
      </c>
      <c r="AH2091" s="501" t="e">
        <f t="shared" si="199"/>
        <v>#DIV/0!</v>
      </c>
      <c r="AV2091" s="501" t="e">
        <f t="shared" si="200"/>
        <v>#DIV/0!</v>
      </c>
      <c r="AY2091" s="501" t="e">
        <f t="shared" si="201"/>
        <v>#DIV/0!</v>
      </c>
      <c r="BM2091" s="501" t="e">
        <f t="shared" si="202"/>
        <v>#DIV/0!</v>
      </c>
      <c r="BP2091" s="501" t="e">
        <f t="shared" si="203"/>
        <v>#DIV/0!</v>
      </c>
    </row>
    <row r="2092" spans="31:68" ht="15" customHeight="1" x14ac:dyDescent="0.25">
      <c r="AE2092" s="501" t="e">
        <f t="shared" si="198"/>
        <v>#DIV/0!</v>
      </c>
      <c r="AH2092" s="501" t="e">
        <f t="shared" si="199"/>
        <v>#DIV/0!</v>
      </c>
      <c r="AV2092" s="501" t="e">
        <f t="shared" si="200"/>
        <v>#DIV/0!</v>
      </c>
      <c r="AY2092" s="501" t="e">
        <f t="shared" si="201"/>
        <v>#DIV/0!</v>
      </c>
      <c r="BM2092" s="501" t="e">
        <f t="shared" si="202"/>
        <v>#DIV/0!</v>
      </c>
      <c r="BP2092" s="501" t="e">
        <f t="shared" si="203"/>
        <v>#DIV/0!</v>
      </c>
    </row>
    <row r="2093" spans="31:68" ht="15" customHeight="1" x14ac:dyDescent="0.25">
      <c r="AE2093" s="501" t="e">
        <f t="shared" si="198"/>
        <v>#DIV/0!</v>
      </c>
      <c r="AH2093" s="501" t="e">
        <f t="shared" si="199"/>
        <v>#DIV/0!</v>
      </c>
      <c r="AV2093" s="501" t="e">
        <f t="shared" si="200"/>
        <v>#DIV/0!</v>
      </c>
      <c r="AY2093" s="501" t="e">
        <f t="shared" si="201"/>
        <v>#DIV/0!</v>
      </c>
      <c r="BM2093" s="501" t="e">
        <f t="shared" si="202"/>
        <v>#DIV/0!</v>
      </c>
      <c r="BP2093" s="501" t="e">
        <f t="shared" si="203"/>
        <v>#DIV/0!</v>
      </c>
    </row>
    <row r="2094" spans="31:68" ht="15" customHeight="1" x14ac:dyDescent="0.25">
      <c r="AE2094" s="501" t="e">
        <f t="shared" si="198"/>
        <v>#DIV/0!</v>
      </c>
      <c r="AH2094" s="501" t="e">
        <f t="shared" si="199"/>
        <v>#DIV/0!</v>
      </c>
      <c r="AV2094" s="501" t="e">
        <f t="shared" si="200"/>
        <v>#DIV/0!</v>
      </c>
      <c r="AY2094" s="501" t="e">
        <f t="shared" si="201"/>
        <v>#DIV/0!</v>
      </c>
      <c r="BM2094" s="501" t="e">
        <f t="shared" si="202"/>
        <v>#DIV/0!</v>
      </c>
      <c r="BP2094" s="501" t="e">
        <f t="shared" si="203"/>
        <v>#DIV/0!</v>
      </c>
    </row>
    <row r="2095" spans="31:68" ht="15" customHeight="1" x14ac:dyDescent="0.25">
      <c r="AE2095" s="501" t="e">
        <f t="shared" si="198"/>
        <v>#DIV/0!</v>
      </c>
      <c r="AH2095" s="501" t="e">
        <f t="shared" si="199"/>
        <v>#DIV/0!</v>
      </c>
      <c r="AV2095" s="501" t="e">
        <f t="shared" si="200"/>
        <v>#DIV/0!</v>
      </c>
      <c r="AY2095" s="501" t="e">
        <f t="shared" si="201"/>
        <v>#DIV/0!</v>
      </c>
      <c r="BM2095" s="501" t="e">
        <f t="shared" si="202"/>
        <v>#DIV/0!</v>
      </c>
      <c r="BP2095" s="501" t="e">
        <f t="shared" si="203"/>
        <v>#DIV/0!</v>
      </c>
    </row>
    <row r="2096" spans="31:68" ht="15" customHeight="1" x14ac:dyDescent="0.25">
      <c r="AE2096" s="501" t="e">
        <f t="shared" si="198"/>
        <v>#DIV/0!</v>
      </c>
      <c r="AH2096" s="501" t="e">
        <f t="shared" si="199"/>
        <v>#DIV/0!</v>
      </c>
      <c r="AV2096" s="501" t="e">
        <f t="shared" si="200"/>
        <v>#DIV/0!</v>
      </c>
      <c r="AY2096" s="501" t="e">
        <f t="shared" si="201"/>
        <v>#DIV/0!</v>
      </c>
      <c r="BM2096" s="501" t="e">
        <f t="shared" si="202"/>
        <v>#DIV/0!</v>
      </c>
      <c r="BP2096" s="501" t="e">
        <f t="shared" si="203"/>
        <v>#DIV/0!</v>
      </c>
    </row>
    <row r="2097" spans="31:68" ht="15" customHeight="1" x14ac:dyDescent="0.25">
      <c r="AE2097" s="501" t="e">
        <f t="shared" si="198"/>
        <v>#DIV/0!</v>
      </c>
      <c r="AH2097" s="501" t="e">
        <f t="shared" si="199"/>
        <v>#DIV/0!</v>
      </c>
      <c r="AV2097" s="501" t="e">
        <f t="shared" si="200"/>
        <v>#DIV/0!</v>
      </c>
      <c r="AY2097" s="501" t="e">
        <f t="shared" si="201"/>
        <v>#DIV/0!</v>
      </c>
      <c r="BM2097" s="501" t="e">
        <f t="shared" si="202"/>
        <v>#DIV/0!</v>
      </c>
      <c r="BP2097" s="501" t="e">
        <f t="shared" si="203"/>
        <v>#DIV/0!</v>
      </c>
    </row>
    <row r="2098" spans="31:68" ht="15" customHeight="1" x14ac:dyDescent="0.25">
      <c r="AE2098" s="501" t="e">
        <f t="shared" si="198"/>
        <v>#DIV/0!</v>
      </c>
      <c r="AH2098" s="501" t="e">
        <f t="shared" si="199"/>
        <v>#DIV/0!</v>
      </c>
      <c r="AV2098" s="501" t="e">
        <f t="shared" si="200"/>
        <v>#DIV/0!</v>
      </c>
      <c r="AY2098" s="501" t="e">
        <f t="shared" si="201"/>
        <v>#DIV/0!</v>
      </c>
      <c r="BM2098" s="501" t="e">
        <f t="shared" si="202"/>
        <v>#DIV/0!</v>
      </c>
      <c r="BP2098" s="501" t="e">
        <f t="shared" si="203"/>
        <v>#DIV/0!</v>
      </c>
    </row>
    <row r="2099" spans="31:68" ht="15" customHeight="1" x14ac:dyDescent="0.25">
      <c r="AE2099" s="501" t="e">
        <f t="shared" si="198"/>
        <v>#DIV/0!</v>
      </c>
      <c r="AH2099" s="501" t="e">
        <f t="shared" si="199"/>
        <v>#DIV/0!</v>
      </c>
      <c r="AV2099" s="501" t="e">
        <f t="shared" si="200"/>
        <v>#DIV/0!</v>
      </c>
      <c r="AY2099" s="501" t="e">
        <f t="shared" si="201"/>
        <v>#DIV/0!</v>
      </c>
      <c r="BM2099" s="501" t="e">
        <f t="shared" si="202"/>
        <v>#DIV/0!</v>
      </c>
      <c r="BP2099" s="501" t="e">
        <f t="shared" si="203"/>
        <v>#DIV/0!</v>
      </c>
    </row>
    <row r="2100" spans="31:68" ht="15" customHeight="1" x14ac:dyDescent="0.25">
      <c r="AE2100" s="501" t="e">
        <f t="shared" si="198"/>
        <v>#DIV/0!</v>
      </c>
      <c r="AH2100" s="501" t="e">
        <f t="shared" si="199"/>
        <v>#DIV/0!</v>
      </c>
      <c r="AV2100" s="501" t="e">
        <f t="shared" si="200"/>
        <v>#DIV/0!</v>
      </c>
      <c r="AY2100" s="501" t="e">
        <f t="shared" si="201"/>
        <v>#DIV/0!</v>
      </c>
      <c r="BM2100" s="501" t="e">
        <f t="shared" si="202"/>
        <v>#DIV/0!</v>
      </c>
      <c r="BP2100" s="501" t="e">
        <f t="shared" si="203"/>
        <v>#DIV/0!</v>
      </c>
    </row>
    <row r="2101" spans="31:68" ht="15" customHeight="1" x14ac:dyDescent="0.25">
      <c r="AE2101" s="501" t="e">
        <f t="shared" si="198"/>
        <v>#DIV/0!</v>
      </c>
      <c r="AH2101" s="501" t="e">
        <f t="shared" si="199"/>
        <v>#DIV/0!</v>
      </c>
      <c r="AV2101" s="501" t="e">
        <f t="shared" si="200"/>
        <v>#DIV/0!</v>
      </c>
      <c r="AY2101" s="501" t="e">
        <f t="shared" si="201"/>
        <v>#DIV/0!</v>
      </c>
      <c r="BM2101" s="501" t="e">
        <f t="shared" si="202"/>
        <v>#DIV/0!</v>
      </c>
      <c r="BP2101" s="501" t="e">
        <f t="shared" si="203"/>
        <v>#DIV/0!</v>
      </c>
    </row>
    <row r="2102" spans="31:68" ht="15" customHeight="1" x14ac:dyDescent="0.25">
      <c r="AE2102" s="501" t="e">
        <f t="shared" si="198"/>
        <v>#DIV/0!</v>
      </c>
      <c r="AH2102" s="501" t="e">
        <f t="shared" si="199"/>
        <v>#DIV/0!</v>
      </c>
      <c r="AV2102" s="501" t="e">
        <f t="shared" si="200"/>
        <v>#DIV/0!</v>
      </c>
      <c r="AY2102" s="501" t="e">
        <f t="shared" si="201"/>
        <v>#DIV/0!</v>
      </c>
      <c r="BM2102" s="501" t="e">
        <f t="shared" si="202"/>
        <v>#DIV/0!</v>
      </c>
      <c r="BP2102" s="501" t="e">
        <f t="shared" si="203"/>
        <v>#DIV/0!</v>
      </c>
    </row>
    <row r="2103" spans="31:68" ht="15" customHeight="1" x14ac:dyDescent="0.25">
      <c r="AE2103" s="501" t="e">
        <f t="shared" si="198"/>
        <v>#DIV/0!</v>
      </c>
      <c r="AH2103" s="501" t="e">
        <f t="shared" si="199"/>
        <v>#DIV/0!</v>
      </c>
      <c r="AV2103" s="501" t="e">
        <f t="shared" si="200"/>
        <v>#DIV/0!</v>
      </c>
      <c r="AY2103" s="501" t="e">
        <f t="shared" si="201"/>
        <v>#DIV/0!</v>
      </c>
      <c r="BM2103" s="501" t="e">
        <f t="shared" si="202"/>
        <v>#DIV/0!</v>
      </c>
      <c r="BP2103" s="501" t="e">
        <f t="shared" si="203"/>
        <v>#DIV/0!</v>
      </c>
    </row>
    <row r="2104" spans="31:68" ht="15" customHeight="1" x14ac:dyDescent="0.25">
      <c r="AE2104" s="501" t="e">
        <f t="shared" si="198"/>
        <v>#DIV/0!</v>
      </c>
      <c r="AH2104" s="501" t="e">
        <f t="shared" si="199"/>
        <v>#DIV/0!</v>
      </c>
      <c r="AV2104" s="501" t="e">
        <f t="shared" si="200"/>
        <v>#DIV/0!</v>
      </c>
      <c r="AY2104" s="501" t="e">
        <f t="shared" si="201"/>
        <v>#DIV/0!</v>
      </c>
      <c r="BM2104" s="501" t="e">
        <f t="shared" si="202"/>
        <v>#DIV/0!</v>
      </c>
      <c r="BP2104" s="501" t="e">
        <f t="shared" si="203"/>
        <v>#DIV/0!</v>
      </c>
    </row>
    <row r="2105" spans="31:68" ht="15" customHeight="1" x14ac:dyDescent="0.25">
      <c r="AE2105" s="501" t="e">
        <f t="shared" si="198"/>
        <v>#DIV/0!</v>
      </c>
      <c r="AH2105" s="501" t="e">
        <f t="shared" si="199"/>
        <v>#DIV/0!</v>
      </c>
      <c r="AV2105" s="501" t="e">
        <f t="shared" si="200"/>
        <v>#DIV/0!</v>
      </c>
      <c r="AY2105" s="501" t="e">
        <f t="shared" si="201"/>
        <v>#DIV/0!</v>
      </c>
      <c r="BM2105" s="501" t="e">
        <f t="shared" si="202"/>
        <v>#DIV/0!</v>
      </c>
      <c r="BP2105" s="501" t="e">
        <f t="shared" si="203"/>
        <v>#DIV/0!</v>
      </c>
    </row>
    <row r="2106" spans="31:68" ht="15" customHeight="1" x14ac:dyDescent="0.25">
      <c r="AE2106" s="501" t="e">
        <f t="shared" si="198"/>
        <v>#DIV/0!</v>
      </c>
      <c r="AH2106" s="501" t="e">
        <f t="shared" si="199"/>
        <v>#DIV/0!</v>
      </c>
      <c r="AV2106" s="501" t="e">
        <f t="shared" si="200"/>
        <v>#DIV/0!</v>
      </c>
      <c r="AY2106" s="501" t="e">
        <f t="shared" si="201"/>
        <v>#DIV/0!</v>
      </c>
      <c r="BM2106" s="501" t="e">
        <f t="shared" si="202"/>
        <v>#DIV/0!</v>
      </c>
      <c r="BP2106" s="501" t="e">
        <f t="shared" si="203"/>
        <v>#DIV/0!</v>
      </c>
    </row>
    <row r="2107" spans="31:68" ht="15" customHeight="1" x14ac:dyDescent="0.25">
      <c r="AE2107" s="501" t="e">
        <f t="shared" si="198"/>
        <v>#DIV/0!</v>
      </c>
      <c r="AH2107" s="501" t="e">
        <f t="shared" si="199"/>
        <v>#DIV/0!</v>
      </c>
      <c r="AV2107" s="501" t="e">
        <f t="shared" si="200"/>
        <v>#DIV/0!</v>
      </c>
      <c r="AY2107" s="501" t="e">
        <f t="shared" si="201"/>
        <v>#DIV/0!</v>
      </c>
      <c r="BM2107" s="501" t="e">
        <f t="shared" si="202"/>
        <v>#DIV/0!</v>
      </c>
      <c r="BP2107" s="501" t="e">
        <f t="shared" si="203"/>
        <v>#DIV/0!</v>
      </c>
    </row>
    <row r="2108" spans="31:68" ht="15" customHeight="1" x14ac:dyDescent="0.25">
      <c r="AE2108" s="501" t="e">
        <f t="shared" si="198"/>
        <v>#DIV/0!</v>
      </c>
      <c r="AH2108" s="501" t="e">
        <f t="shared" si="199"/>
        <v>#DIV/0!</v>
      </c>
      <c r="AV2108" s="501" t="e">
        <f t="shared" si="200"/>
        <v>#DIV/0!</v>
      </c>
      <c r="AY2108" s="501" t="e">
        <f t="shared" si="201"/>
        <v>#DIV/0!</v>
      </c>
      <c r="BM2108" s="501" t="e">
        <f t="shared" si="202"/>
        <v>#DIV/0!</v>
      </c>
      <c r="BP2108" s="501" t="e">
        <f t="shared" si="203"/>
        <v>#DIV/0!</v>
      </c>
    </row>
    <row r="2109" spans="31:68" ht="15" customHeight="1" x14ac:dyDescent="0.25">
      <c r="AE2109" s="501" t="e">
        <f t="shared" si="198"/>
        <v>#DIV/0!</v>
      </c>
      <c r="AH2109" s="501" t="e">
        <f t="shared" si="199"/>
        <v>#DIV/0!</v>
      </c>
      <c r="AV2109" s="501" t="e">
        <f t="shared" si="200"/>
        <v>#DIV/0!</v>
      </c>
      <c r="AY2109" s="501" t="e">
        <f t="shared" si="201"/>
        <v>#DIV/0!</v>
      </c>
      <c r="BM2109" s="501" t="e">
        <f t="shared" si="202"/>
        <v>#DIV/0!</v>
      </c>
      <c r="BP2109" s="501" t="e">
        <f t="shared" si="203"/>
        <v>#DIV/0!</v>
      </c>
    </row>
    <row r="2110" spans="31:68" ht="15" customHeight="1" x14ac:dyDescent="0.25">
      <c r="AE2110" s="501" t="e">
        <f t="shared" si="198"/>
        <v>#DIV/0!</v>
      </c>
      <c r="AH2110" s="501" t="e">
        <f t="shared" si="199"/>
        <v>#DIV/0!</v>
      </c>
      <c r="AV2110" s="501" t="e">
        <f t="shared" si="200"/>
        <v>#DIV/0!</v>
      </c>
      <c r="AY2110" s="501" t="e">
        <f t="shared" si="201"/>
        <v>#DIV/0!</v>
      </c>
      <c r="BM2110" s="501" t="e">
        <f t="shared" si="202"/>
        <v>#DIV/0!</v>
      </c>
      <c r="BP2110" s="501" t="e">
        <f t="shared" si="203"/>
        <v>#DIV/0!</v>
      </c>
    </row>
    <row r="2111" spans="31:68" ht="15" customHeight="1" x14ac:dyDescent="0.25">
      <c r="AE2111" s="501" t="e">
        <f t="shared" si="198"/>
        <v>#DIV/0!</v>
      </c>
      <c r="AH2111" s="501" t="e">
        <f t="shared" si="199"/>
        <v>#DIV/0!</v>
      </c>
      <c r="AV2111" s="501" t="e">
        <f t="shared" si="200"/>
        <v>#DIV/0!</v>
      </c>
      <c r="AY2111" s="501" t="e">
        <f t="shared" si="201"/>
        <v>#DIV/0!</v>
      </c>
      <c r="BM2111" s="501" t="e">
        <f t="shared" si="202"/>
        <v>#DIV/0!</v>
      </c>
      <c r="BP2111" s="501" t="e">
        <f t="shared" si="203"/>
        <v>#DIV/0!</v>
      </c>
    </row>
    <row r="2112" spans="31:68" ht="15" customHeight="1" x14ac:dyDescent="0.25">
      <c r="AE2112" s="501" t="e">
        <f t="shared" si="198"/>
        <v>#DIV/0!</v>
      </c>
      <c r="AH2112" s="501" t="e">
        <f t="shared" si="199"/>
        <v>#DIV/0!</v>
      </c>
      <c r="AV2112" s="501" t="e">
        <f t="shared" si="200"/>
        <v>#DIV/0!</v>
      </c>
      <c r="AY2112" s="501" t="e">
        <f t="shared" si="201"/>
        <v>#DIV/0!</v>
      </c>
      <c r="BM2112" s="501" t="e">
        <f t="shared" si="202"/>
        <v>#DIV/0!</v>
      </c>
      <c r="BP2112" s="501" t="e">
        <f t="shared" si="203"/>
        <v>#DIV/0!</v>
      </c>
    </row>
    <row r="2113" spans="31:68" ht="15" customHeight="1" x14ac:dyDescent="0.25">
      <c r="AE2113" s="501" t="e">
        <f t="shared" si="198"/>
        <v>#DIV/0!</v>
      </c>
      <c r="AH2113" s="501" t="e">
        <f t="shared" si="199"/>
        <v>#DIV/0!</v>
      </c>
      <c r="AV2113" s="501" t="e">
        <f t="shared" si="200"/>
        <v>#DIV/0!</v>
      </c>
      <c r="AY2113" s="501" t="e">
        <f t="shared" si="201"/>
        <v>#DIV/0!</v>
      </c>
      <c r="BM2113" s="501" t="e">
        <f t="shared" si="202"/>
        <v>#DIV/0!</v>
      </c>
      <c r="BP2113" s="501" t="e">
        <f t="shared" si="203"/>
        <v>#DIV/0!</v>
      </c>
    </row>
    <row r="2114" spans="31:68" ht="15" customHeight="1" x14ac:dyDescent="0.25">
      <c r="AE2114" s="501" t="e">
        <f t="shared" si="198"/>
        <v>#DIV/0!</v>
      </c>
      <c r="AH2114" s="501" t="e">
        <f t="shared" si="199"/>
        <v>#DIV/0!</v>
      </c>
      <c r="AV2114" s="501" t="e">
        <f t="shared" si="200"/>
        <v>#DIV/0!</v>
      </c>
      <c r="AY2114" s="501" t="e">
        <f t="shared" si="201"/>
        <v>#DIV/0!</v>
      </c>
      <c r="BM2114" s="501" t="e">
        <f t="shared" si="202"/>
        <v>#DIV/0!</v>
      </c>
      <c r="BP2114" s="501" t="e">
        <f t="shared" si="203"/>
        <v>#DIV/0!</v>
      </c>
    </row>
    <row r="2115" spans="31:68" ht="15" customHeight="1" x14ac:dyDescent="0.25">
      <c r="AE2115" s="501" t="e">
        <f t="shared" si="198"/>
        <v>#DIV/0!</v>
      </c>
      <c r="AH2115" s="501" t="e">
        <f t="shared" si="199"/>
        <v>#DIV/0!</v>
      </c>
      <c r="AV2115" s="501" t="e">
        <f t="shared" si="200"/>
        <v>#DIV/0!</v>
      </c>
      <c r="AY2115" s="501" t="e">
        <f t="shared" si="201"/>
        <v>#DIV/0!</v>
      </c>
      <c r="BM2115" s="501" t="e">
        <f t="shared" si="202"/>
        <v>#DIV/0!</v>
      </c>
      <c r="BP2115" s="501" t="e">
        <f t="shared" si="203"/>
        <v>#DIV/0!</v>
      </c>
    </row>
    <row r="2116" spans="31:68" ht="15" customHeight="1" x14ac:dyDescent="0.25">
      <c r="AE2116" s="501" t="e">
        <f t="shared" si="198"/>
        <v>#DIV/0!</v>
      </c>
      <c r="AH2116" s="501" t="e">
        <f t="shared" si="199"/>
        <v>#DIV/0!</v>
      </c>
      <c r="AV2116" s="501" t="e">
        <f t="shared" si="200"/>
        <v>#DIV/0!</v>
      </c>
      <c r="AY2116" s="501" t="e">
        <f t="shared" si="201"/>
        <v>#DIV/0!</v>
      </c>
      <c r="BM2116" s="501" t="e">
        <f t="shared" si="202"/>
        <v>#DIV/0!</v>
      </c>
      <c r="BP2116" s="501" t="e">
        <f t="shared" si="203"/>
        <v>#DIV/0!</v>
      </c>
    </row>
    <row r="2117" spans="31:68" ht="15" customHeight="1" x14ac:dyDescent="0.25">
      <c r="AE2117" s="501" t="e">
        <f t="shared" si="198"/>
        <v>#DIV/0!</v>
      </c>
      <c r="AH2117" s="501" t="e">
        <f t="shared" si="199"/>
        <v>#DIV/0!</v>
      </c>
      <c r="AV2117" s="501" t="e">
        <f t="shared" si="200"/>
        <v>#DIV/0!</v>
      </c>
      <c r="AY2117" s="501" t="e">
        <f t="shared" si="201"/>
        <v>#DIV/0!</v>
      </c>
      <c r="BM2117" s="501" t="e">
        <f t="shared" si="202"/>
        <v>#DIV/0!</v>
      </c>
      <c r="BP2117" s="501" t="e">
        <f t="shared" si="203"/>
        <v>#DIV/0!</v>
      </c>
    </row>
    <row r="2118" spans="31:68" ht="15" customHeight="1" x14ac:dyDescent="0.25">
      <c r="AE2118" s="501" t="e">
        <f t="shared" si="198"/>
        <v>#DIV/0!</v>
      </c>
      <c r="AH2118" s="501" t="e">
        <f t="shared" si="199"/>
        <v>#DIV/0!</v>
      </c>
      <c r="AV2118" s="501" t="e">
        <f t="shared" si="200"/>
        <v>#DIV/0!</v>
      </c>
      <c r="AY2118" s="501" t="e">
        <f t="shared" si="201"/>
        <v>#DIV/0!</v>
      </c>
      <c r="BM2118" s="501" t="e">
        <f t="shared" si="202"/>
        <v>#DIV/0!</v>
      </c>
      <c r="BP2118" s="501" t="e">
        <f t="shared" si="203"/>
        <v>#DIV/0!</v>
      </c>
    </row>
    <row r="2119" spans="31:68" ht="15" customHeight="1" x14ac:dyDescent="0.25">
      <c r="AE2119" s="501" t="e">
        <f t="shared" si="198"/>
        <v>#DIV/0!</v>
      </c>
      <c r="AH2119" s="501" t="e">
        <f t="shared" si="199"/>
        <v>#DIV/0!</v>
      </c>
      <c r="AV2119" s="501" t="e">
        <f t="shared" si="200"/>
        <v>#DIV/0!</v>
      </c>
      <c r="AY2119" s="501" t="e">
        <f t="shared" si="201"/>
        <v>#DIV/0!</v>
      </c>
      <c r="BM2119" s="501" t="e">
        <f t="shared" si="202"/>
        <v>#DIV/0!</v>
      </c>
      <c r="BP2119" s="501" t="e">
        <f t="shared" si="203"/>
        <v>#DIV/0!</v>
      </c>
    </row>
    <row r="2120" spans="31:68" ht="15" customHeight="1" x14ac:dyDescent="0.25">
      <c r="AE2120" s="501" t="e">
        <f t="shared" si="198"/>
        <v>#DIV/0!</v>
      </c>
      <c r="AH2120" s="501" t="e">
        <f t="shared" si="199"/>
        <v>#DIV/0!</v>
      </c>
      <c r="AV2120" s="501" t="e">
        <f t="shared" si="200"/>
        <v>#DIV/0!</v>
      </c>
      <c r="AY2120" s="501" t="e">
        <f t="shared" si="201"/>
        <v>#DIV/0!</v>
      </c>
      <c r="BM2120" s="501" t="e">
        <f t="shared" si="202"/>
        <v>#DIV/0!</v>
      </c>
      <c r="BP2120" s="501" t="e">
        <f t="shared" si="203"/>
        <v>#DIV/0!</v>
      </c>
    </row>
    <row r="2121" spans="31:68" ht="15" customHeight="1" x14ac:dyDescent="0.25">
      <c r="AE2121" s="501" t="e">
        <f t="shared" si="198"/>
        <v>#DIV/0!</v>
      </c>
      <c r="AH2121" s="501" t="e">
        <f t="shared" si="199"/>
        <v>#DIV/0!</v>
      </c>
      <c r="AV2121" s="501" t="e">
        <f t="shared" si="200"/>
        <v>#DIV/0!</v>
      </c>
      <c r="AY2121" s="501" t="e">
        <f t="shared" si="201"/>
        <v>#DIV/0!</v>
      </c>
      <c r="BM2121" s="501" t="e">
        <f t="shared" si="202"/>
        <v>#DIV/0!</v>
      </c>
      <c r="BP2121" s="501" t="e">
        <f t="shared" si="203"/>
        <v>#DIV/0!</v>
      </c>
    </row>
    <row r="2122" spans="31:68" ht="15" customHeight="1" x14ac:dyDescent="0.25">
      <c r="AE2122" s="501" t="e">
        <f t="shared" si="198"/>
        <v>#DIV/0!</v>
      </c>
      <c r="AH2122" s="501" t="e">
        <f t="shared" si="199"/>
        <v>#DIV/0!</v>
      </c>
      <c r="AV2122" s="501" t="e">
        <f t="shared" si="200"/>
        <v>#DIV/0!</v>
      </c>
      <c r="AY2122" s="501" t="e">
        <f t="shared" si="201"/>
        <v>#DIV/0!</v>
      </c>
      <c r="BM2122" s="501" t="e">
        <f t="shared" si="202"/>
        <v>#DIV/0!</v>
      </c>
      <c r="BP2122" s="501" t="e">
        <f t="shared" si="203"/>
        <v>#DIV/0!</v>
      </c>
    </row>
    <row r="2123" spans="31:68" ht="15" customHeight="1" x14ac:dyDescent="0.25">
      <c r="AE2123" s="501" t="e">
        <f t="shared" si="198"/>
        <v>#DIV/0!</v>
      </c>
      <c r="AH2123" s="501" t="e">
        <f t="shared" si="199"/>
        <v>#DIV/0!</v>
      </c>
      <c r="AV2123" s="501" t="e">
        <f t="shared" si="200"/>
        <v>#DIV/0!</v>
      </c>
      <c r="AY2123" s="501" t="e">
        <f t="shared" si="201"/>
        <v>#DIV/0!</v>
      </c>
      <c r="BM2123" s="501" t="e">
        <f t="shared" si="202"/>
        <v>#DIV/0!</v>
      </c>
      <c r="BP2123" s="501" t="e">
        <f t="shared" si="203"/>
        <v>#DIV/0!</v>
      </c>
    </row>
    <row r="2124" spans="31:68" ht="15" customHeight="1" x14ac:dyDescent="0.25">
      <c r="AE2124" s="501" t="e">
        <f t="shared" si="198"/>
        <v>#DIV/0!</v>
      </c>
      <c r="AH2124" s="501" t="e">
        <f t="shared" si="199"/>
        <v>#DIV/0!</v>
      </c>
      <c r="AV2124" s="501" t="e">
        <f t="shared" si="200"/>
        <v>#DIV/0!</v>
      </c>
      <c r="AY2124" s="501" t="e">
        <f t="shared" si="201"/>
        <v>#DIV/0!</v>
      </c>
      <c r="BM2124" s="501" t="e">
        <f t="shared" si="202"/>
        <v>#DIV/0!</v>
      </c>
      <c r="BP2124" s="501" t="e">
        <f t="shared" si="203"/>
        <v>#DIV/0!</v>
      </c>
    </row>
    <row r="2125" spans="31:68" ht="15" customHeight="1" x14ac:dyDescent="0.25">
      <c r="AE2125" s="501" t="e">
        <f t="shared" si="198"/>
        <v>#DIV/0!</v>
      </c>
      <c r="AH2125" s="501" t="e">
        <f t="shared" si="199"/>
        <v>#DIV/0!</v>
      </c>
      <c r="AV2125" s="501" t="e">
        <f t="shared" si="200"/>
        <v>#DIV/0!</v>
      </c>
      <c r="AY2125" s="501" t="e">
        <f t="shared" si="201"/>
        <v>#DIV/0!</v>
      </c>
      <c r="BM2125" s="501" t="e">
        <f t="shared" si="202"/>
        <v>#DIV/0!</v>
      </c>
      <c r="BP2125" s="501" t="e">
        <f t="shared" si="203"/>
        <v>#DIV/0!</v>
      </c>
    </row>
    <row r="2126" spans="31:68" ht="15" customHeight="1" x14ac:dyDescent="0.25">
      <c r="AE2126" s="501" t="e">
        <f t="shared" si="198"/>
        <v>#DIV/0!</v>
      </c>
      <c r="AH2126" s="501" t="e">
        <f t="shared" si="199"/>
        <v>#DIV/0!</v>
      </c>
      <c r="AV2126" s="501" t="e">
        <f t="shared" si="200"/>
        <v>#DIV/0!</v>
      </c>
      <c r="AY2126" s="501" t="e">
        <f t="shared" si="201"/>
        <v>#DIV/0!</v>
      </c>
      <c r="BM2126" s="501" t="e">
        <f t="shared" si="202"/>
        <v>#DIV/0!</v>
      </c>
      <c r="BP2126" s="501" t="e">
        <f t="shared" si="203"/>
        <v>#DIV/0!</v>
      </c>
    </row>
    <row r="2127" spans="31:68" ht="15" customHeight="1" x14ac:dyDescent="0.25">
      <c r="AE2127" s="501" t="e">
        <f t="shared" ref="AE2127:AE2190" si="204">IF(AE$10*AC2127+AE$11&lt;(ROUNDUP(AD$10/100,0)*100+999),MAX(0,AE$10*AC2127+AE$11),NA())</f>
        <v>#DIV/0!</v>
      </c>
      <c r="AH2127" s="501" t="e">
        <f t="shared" ref="AH2127:AH2190" si="205">IF(AH$10*AF2127+AH$11&lt;(ROUNDUP(AG$10/100,0)*100+999),MAX(0,AH$10*AF2127+AH$11),NA())</f>
        <v>#DIV/0!</v>
      </c>
      <c r="AV2127" s="501" t="e">
        <f t="shared" ref="AV2127:AV2190" si="206">IF(AV$10*AT2127+AV$11&lt;(ROUNDUP(AU$10/100,0)*100+999),MAX(0,AV$10*AT2127+AV$11),NA())</f>
        <v>#DIV/0!</v>
      </c>
      <c r="AY2127" s="501" t="e">
        <f t="shared" ref="AY2127:AY2190" si="207">IF(AY$10*AW2127+AY$11&lt;(ROUNDUP(AX$10/100,0)*100+999),MAX(0,AY$10*AW2127+AY$11),NA())</f>
        <v>#DIV/0!</v>
      </c>
      <c r="BM2127" s="501" t="e">
        <f t="shared" ref="BM2127:BM2190" si="208">IF(BM$10*BK2127+BM$11&lt;(ROUNDUP(BL$10/100,0)*100+999),MAX(0,BM$10*BK2127+BM$11),NA())</f>
        <v>#DIV/0!</v>
      </c>
      <c r="BP2127" s="501" t="e">
        <f t="shared" ref="BP2127:BP2190" si="209">IF(BP$10*BN2127+BP$11&lt;(ROUNDUP(BO$10/100,0)*100+999),MAX(0,BP$10*BN2127+BP$11),NA())</f>
        <v>#DIV/0!</v>
      </c>
    </row>
    <row r="2128" spans="31:68" ht="15" customHeight="1" x14ac:dyDescent="0.25">
      <c r="AE2128" s="501" t="e">
        <f t="shared" si="204"/>
        <v>#DIV/0!</v>
      </c>
      <c r="AH2128" s="501" t="e">
        <f t="shared" si="205"/>
        <v>#DIV/0!</v>
      </c>
      <c r="AV2128" s="501" t="e">
        <f t="shared" si="206"/>
        <v>#DIV/0!</v>
      </c>
      <c r="AY2128" s="501" t="e">
        <f t="shared" si="207"/>
        <v>#DIV/0!</v>
      </c>
      <c r="BM2128" s="501" t="e">
        <f t="shared" si="208"/>
        <v>#DIV/0!</v>
      </c>
      <c r="BP2128" s="501" t="e">
        <f t="shared" si="209"/>
        <v>#DIV/0!</v>
      </c>
    </row>
    <row r="2129" spans="31:68" ht="15" customHeight="1" x14ac:dyDescent="0.25">
      <c r="AE2129" s="501" t="e">
        <f t="shared" si="204"/>
        <v>#DIV/0!</v>
      </c>
      <c r="AH2129" s="501" t="e">
        <f t="shared" si="205"/>
        <v>#DIV/0!</v>
      </c>
      <c r="AV2129" s="501" t="e">
        <f t="shared" si="206"/>
        <v>#DIV/0!</v>
      </c>
      <c r="AY2129" s="501" t="e">
        <f t="shared" si="207"/>
        <v>#DIV/0!</v>
      </c>
      <c r="BM2129" s="501" t="e">
        <f t="shared" si="208"/>
        <v>#DIV/0!</v>
      </c>
      <c r="BP2129" s="501" t="e">
        <f t="shared" si="209"/>
        <v>#DIV/0!</v>
      </c>
    </row>
    <row r="2130" spans="31:68" ht="15" customHeight="1" x14ac:dyDescent="0.25">
      <c r="AE2130" s="501" t="e">
        <f t="shared" si="204"/>
        <v>#DIV/0!</v>
      </c>
      <c r="AH2130" s="501" t="e">
        <f t="shared" si="205"/>
        <v>#DIV/0!</v>
      </c>
      <c r="AV2130" s="501" t="e">
        <f t="shared" si="206"/>
        <v>#DIV/0!</v>
      </c>
      <c r="AY2130" s="501" t="e">
        <f t="shared" si="207"/>
        <v>#DIV/0!</v>
      </c>
      <c r="BM2130" s="501" t="e">
        <f t="shared" si="208"/>
        <v>#DIV/0!</v>
      </c>
      <c r="BP2130" s="501" t="e">
        <f t="shared" si="209"/>
        <v>#DIV/0!</v>
      </c>
    </row>
    <row r="2131" spans="31:68" ht="15" customHeight="1" x14ac:dyDescent="0.25">
      <c r="AE2131" s="501" t="e">
        <f t="shared" si="204"/>
        <v>#DIV/0!</v>
      </c>
      <c r="AH2131" s="501" t="e">
        <f t="shared" si="205"/>
        <v>#DIV/0!</v>
      </c>
      <c r="AV2131" s="501" t="e">
        <f t="shared" si="206"/>
        <v>#DIV/0!</v>
      </c>
      <c r="AY2131" s="501" t="e">
        <f t="shared" si="207"/>
        <v>#DIV/0!</v>
      </c>
      <c r="BM2131" s="501" t="e">
        <f t="shared" si="208"/>
        <v>#DIV/0!</v>
      </c>
      <c r="BP2131" s="501" t="e">
        <f t="shared" si="209"/>
        <v>#DIV/0!</v>
      </c>
    </row>
    <row r="2132" spans="31:68" ht="15" customHeight="1" x14ac:dyDescent="0.25">
      <c r="AE2132" s="501" t="e">
        <f t="shared" si="204"/>
        <v>#DIV/0!</v>
      </c>
      <c r="AH2132" s="501" t="e">
        <f t="shared" si="205"/>
        <v>#DIV/0!</v>
      </c>
      <c r="AV2132" s="501" t="e">
        <f t="shared" si="206"/>
        <v>#DIV/0!</v>
      </c>
      <c r="AY2132" s="501" t="e">
        <f t="shared" si="207"/>
        <v>#DIV/0!</v>
      </c>
      <c r="BM2132" s="501" t="e">
        <f t="shared" si="208"/>
        <v>#DIV/0!</v>
      </c>
      <c r="BP2132" s="501" t="e">
        <f t="shared" si="209"/>
        <v>#DIV/0!</v>
      </c>
    </row>
    <row r="2133" spans="31:68" ht="15" customHeight="1" x14ac:dyDescent="0.25">
      <c r="AE2133" s="501" t="e">
        <f t="shared" si="204"/>
        <v>#DIV/0!</v>
      </c>
      <c r="AH2133" s="501" t="e">
        <f t="shared" si="205"/>
        <v>#DIV/0!</v>
      </c>
      <c r="AV2133" s="501" t="e">
        <f t="shared" si="206"/>
        <v>#DIV/0!</v>
      </c>
      <c r="AY2133" s="501" t="e">
        <f t="shared" si="207"/>
        <v>#DIV/0!</v>
      </c>
      <c r="BM2133" s="501" t="e">
        <f t="shared" si="208"/>
        <v>#DIV/0!</v>
      </c>
      <c r="BP2133" s="501" t="e">
        <f t="shared" si="209"/>
        <v>#DIV/0!</v>
      </c>
    </row>
    <row r="2134" spans="31:68" ht="15" customHeight="1" x14ac:dyDescent="0.25">
      <c r="AE2134" s="501" t="e">
        <f t="shared" si="204"/>
        <v>#DIV/0!</v>
      </c>
      <c r="AH2134" s="501" t="e">
        <f t="shared" si="205"/>
        <v>#DIV/0!</v>
      </c>
      <c r="AV2134" s="501" t="e">
        <f t="shared" si="206"/>
        <v>#DIV/0!</v>
      </c>
      <c r="AY2134" s="501" t="e">
        <f t="shared" si="207"/>
        <v>#DIV/0!</v>
      </c>
      <c r="BM2134" s="501" t="e">
        <f t="shared" si="208"/>
        <v>#DIV/0!</v>
      </c>
      <c r="BP2134" s="501" t="e">
        <f t="shared" si="209"/>
        <v>#DIV/0!</v>
      </c>
    </row>
    <row r="2135" spans="31:68" ht="15" customHeight="1" x14ac:dyDescent="0.25">
      <c r="AE2135" s="501" t="e">
        <f t="shared" si="204"/>
        <v>#DIV/0!</v>
      </c>
      <c r="AH2135" s="501" t="e">
        <f t="shared" si="205"/>
        <v>#DIV/0!</v>
      </c>
      <c r="AV2135" s="501" t="e">
        <f t="shared" si="206"/>
        <v>#DIV/0!</v>
      </c>
      <c r="AY2135" s="501" t="e">
        <f t="shared" si="207"/>
        <v>#DIV/0!</v>
      </c>
      <c r="BM2135" s="501" t="e">
        <f t="shared" si="208"/>
        <v>#DIV/0!</v>
      </c>
      <c r="BP2135" s="501" t="e">
        <f t="shared" si="209"/>
        <v>#DIV/0!</v>
      </c>
    </row>
    <row r="2136" spans="31:68" ht="15" customHeight="1" x14ac:dyDescent="0.25">
      <c r="AE2136" s="501" t="e">
        <f t="shared" si="204"/>
        <v>#DIV/0!</v>
      </c>
      <c r="AH2136" s="501" t="e">
        <f t="shared" si="205"/>
        <v>#DIV/0!</v>
      </c>
      <c r="AV2136" s="501" t="e">
        <f t="shared" si="206"/>
        <v>#DIV/0!</v>
      </c>
      <c r="AY2136" s="501" t="e">
        <f t="shared" si="207"/>
        <v>#DIV/0!</v>
      </c>
      <c r="BM2136" s="501" t="e">
        <f t="shared" si="208"/>
        <v>#DIV/0!</v>
      </c>
      <c r="BP2136" s="501" t="e">
        <f t="shared" si="209"/>
        <v>#DIV/0!</v>
      </c>
    </row>
    <row r="2137" spans="31:68" ht="15" customHeight="1" x14ac:dyDescent="0.25">
      <c r="AE2137" s="501" t="e">
        <f t="shared" si="204"/>
        <v>#DIV/0!</v>
      </c>
      <c r="AH2137" s="501" t="e">
        <f t="shared" si="205"/>
        <v>#DIV/0!</v>
      </c>
      <c r="AV2137" s="501" t="e">
        <f t="shared" si="206"/>
        <v>#DIV/0!</v>
      </c>
      <c r="AY2137" s="501" t="e">
        <f t="shared" si="207"/>
        <v>#DIV/0!</v>
      </c>
      <c r="BM2137" s="501" t="e">
        <f t="shared" si="208"/>
        <v>#DIV/0!</v>
      </c>
      <c r="BP2137" s="501" t="e">
        <f t="shared" si="209"/>
        <v>#DIV/0!</v>
      </c>
    </row>
    <row r="2138" spans="31:68" ht="15" customHeight="1" x14ac:dyDescent="0.25">
      <c r="AE2138" s="501" t="e">
        <f t="shared" si="204"/>
        <v>#DIV/0!</v>
      </c>
      <c r="AH2138" s="501" t="e">
        <f t="shared" si="205"/>
        <v>#DIV/0!</v>
      </c>
      <c r="AV2138" s="501" t="e">
        <f t="shared" si="206"/>
        <v>#DIV/0!</v>
      </c>
      <c r="AY2138" s="501" t="e">
        <f t="shared" si="207"/>
        <v>#DIV/0!</v>
      </c>
      <c r="BM2138" s="501" t="e">
        <f t="shared" si="208"/>
        <v>#DIV/0!</v>
      </c>
      <c r="BP2138" s="501" t="e">
        <f t="shared" si="209"/>
        <v>#DIV/0!</v>
      </c>
    </row>
    <row r="2139" spans="31:68" ht="15" customHeight="1" x14ac:dyDescent="0.25">
      <c r="AE2139" s="501" t="e">
        <f t="shared" si="204"/>
        <v>#DIV/0!</v>
      </c>
      <c r="AH2139" s="501" t="e">
        <f t="shared" si="205"/>
        <v>#DIV/0!</v>
      </c>
      <c r="AV2139" s="501" t="e">
        <f t="shared" si="206"/>
        <v>#DIV/0!</v>
      </c>
      <c r="AY2139" s="501" t="e">
        <f t="shared" si="207"/>
        <v>#DIV/0!</v>
      </c>
      <c r="BM2139" s="501" t="e">
        <f t="shared" si="208"/>
        <v>#DIV/0!</v>
      </c>
      <c r="BP2139" s="501" t="e">
        <f t="shared" si="209"/>
        <v>#DIV/0!</v>
      </c>
    </row>
    <row r="2140" spans="31:68" ht="15" customHeight="1" x14ac:dyDescent="0.25">
      <c r="AE2140" s="501" t="e">
        <f t="shared" si="204"/>
        <v>#DIV/0!</v>
      </c>
      <c r="AH2140" s="501" t="e">
        <f t="shared" si="205"/>
        <v>#DIV/0!</v>
      </c>
      <c r="AV2140" s="501" t="e">
        <f t="shared" si="206"/>
        <v>#DIV/0!</v>
      </c>
      <c r="AY2140" s="501" t="e">
        <f t="shared" si="207"/>
        <v>#DIV/0!</v>
      </c>
      <c r="BM2140" s="501" t="e">
        <f t="shared" si="208"/>
        <v>#DIV/0!</v>
      </c>
      <c r="BP2140" s="501" t="e">
        <f t="shared" si="209"/>
        <v>#DIV/0!</v>
      </c>
    </row>
    <row r="2141" spans="31:68" ht="15" customHeight="1" x14ac:dyDescent="0.25">
      <c r="AE2141" s="501" t="e">
        <f t="shared" si="204"/>
        <v>#DIV/0!</v>
      </c>
      <c r="AH2141" s="501" t="e">
        <f t="shared" si="205"/>
        <v>#DIV/0!</v>
      </c>
      <c r="AV2141" s="501" t="e">
        <f t="shared" si="206"/>
        <v>#DIV/0!</v>
      </c>
      <c r="AY2141" s="501" t="e">
        <f t="shared" si="207"/>
        <v>#DIV/0!</v>
      </c>
      <c r="BM2141" s="501" t="e">
        <f t="shared" si="208"/>
        <v>#DIV/0!</v>
      </c>
      <c r="BP2141" s="501" t="e">
        <f t="shared" si="209"/>
        <v>#DIV/0!</v>
      </c>
    </row>
    <row r="2142" spans="31:68" ht="15" customHeight="1" x14ac:dyDescent="0.25">
      <c r="AE2142" s="501" t="e">
        <f t="shared" si="204"/>
        <v>#DIV/0!</v>
      </c>
      <c r="AH2142" s="501" t="e">
        <f t="shared" si="205"/>
        <v>#DIV/0!</v>
      </c>
      <c r="AV2142" s="501" t="e">
        <f t="shared" si="206"/>
        <v>#DIV/0!</v>
      </c>
      <c r="AY2142" s="501" t="e">
        <f t="shared" si="207"/>
        <v>#DIV/0!</v>
      </c>
      <c r="BM2142" s="501" t="e">
        <f t="shared" si="208"/>
        <v>#DIV/0!</v>
      </c>
      <c r="BP2142" s="501" t="e">
        <f t="shared" si="209"/>
        <v>#DIV/0!</v>
      </c>
    </row>
    <row r="2143" spans="31:68" ht="15" customHeight="1" x14ac:dyDescent="0.25">
      <c r="AE2143" s="501" t="e">
        <f t="shared" si="204"/>
        <v>#DIV/0!</v>
      </c>
      <c r="AH2143" s="501" t="e">
        <f t="shared" si="205"/>
        <v>#DIV/0!</v>
      </c>
      <c r="AV2143" s="501" t="e">
        <f t="shared" si="206"/>
        <v>#DIV/0!</v>
      </c>
      <c r="AY2143" s="501" t="e">
        <f t="shared" si="207"/>
        <v>#DIV/0!</v>
      </c>
      <c r="BM2143" s="501" t="e">
        <f t="shared" si="208"/>
        <v>#DIV/0!</v>
      </c>
      <c r="BP2143" s="501" t="e">
        <f t="shared" si="209"/>
        <v>#DIV/0!</v>
      </c>
    </row>
    <row r="2144" spans="31:68" ht="15" customHeight="1" x14ac:dyDescent="0.25">
      <c r="AE2144" s="501" t="e">
        <f t="shared" si="204"/>
        <v>#DIV/0!</v>
      </c>
      <c r="AH2144" s="501" t="e">
        <f t="shared" si="205"/>
        <v>#DIV/0!</v>
      </c>
      <c r="AV2144" s="501" t="e">
        <f t="shared" si="206"/>
        <v>#DIV/0!</v>
      </c>
      <c r="AY2144" s="501" t="e">
        <f t="shared" si="207"/>
        <v>#DIV/0!</v>
      </c>
      <c r="BM2144" s="501" t="e">
        <f t="shared" si="208"/>
        <v>#DIV/0!</v>
      </c>
      <c r="BP2144" s="501" t="e">
        <f t="shared" si="209"/>
        <v>#DIV/0!</v>
      </c>
    </row>
    <row r="2145" spans="31:68" ht="15" customHeight="1" x14ac:dyDescent="0.25">
      <c r="AE2145" s="501" t="e">
        <f t="shared" si="204"/>
        <v>#DIV/0!</v>
      </c>
      <c r="AH2145" s="501" t="e">
        <f t="shared" si="205"/>
        <v>#DIV/0!</v>
      </c>
      <c r="AV2145" s="501" t="e">
        <f t="shared" si="206"/>
        <v>#DIV/0!</v>
      </c>
      <c r="AY2145" s="501" t="e">
        <f t="shared" si="207"/>
        <v>#DIV/0!</v>
      </c>
      <c r="BM2145" s="501" t="e">
        <f t="shared" si="208"/>
        <v>#DIV/0!</v>
      </c>
      <c r="BP2145" s="501" t="e">
        <f t="shared" si="209"/>
        <v>#DIV/0!</v>
      </c>
    </row>
    <row r="2146" spans="31:68" ht="15" customHeight="1" x14ac:dyDescent="0.25">
      <c r="AE2146" s="501" t="e">
        <f t="shared" si="204"/>
        <v>#DIV/0!</v>
      </c>
      <c r="AH2146" s="501" t="e">
        <f t="shared" si="205"/>
        <v>#DIV/0!</v>
      </c>
      <c r="AV2146" s="501" t="e">
        <f t="shared" si="206"/>
        <v>#DIV/0!</v>
      </c>
      <c r="AY2146" s="501" t="e">
        <f t="shared" si="207"/>
        <v>#DIV/0!</v>
      </c>
      <c r="BM2146" s="501" t="e">
        <f t="shared" si="208"/>
        <v>#DIV/0!</v>
      </c>
      <c r="BP2146" s="501" t="e">
        <f t="shared" si="209"/>
        <v>#DIV/0!</v>
      </c>
    </row>
    <row r="2147" spans="31:68" ht="15" customHeight="1" x14ac:dyDescent="0.25">
      <c r="AE2147" s="501" t="e">
        <f t="shared" si="204"/>
        <v>#DIV/0!</v>
      </c>
      <c r="AH2147" s="501" t="e">
        <f t="shared" si="205"/>
        <v>#DIV/0!</v>
      </c>
      <c r="AV2147" s="501" t="e">
        <f t="shared" si="206"/>
        <v>#DIV/0!</v>
      </c>
      <c r="AY2147" s="501" t="e">
        <f t="shared" si="207"/>
        <v>#DIV/0!</v>
      </c>
      <c r="BM2147" s="501" t="e">
        <f t="shared" si="208"/>
        <v>#DIV/0!</v>
      </c>
      <c r="BP2147" s="501" t="e">
        <f t="shared" si="209"/>
        <v>#DIV/0!</v>
      </c>
    </row>
    <row r="2148" spans="31:68" ht="15" customHeight="1" x14ac:dyDescent="0.25">
      <c r="AE2148" s="501" t="e">
        <f t="shared" si="204"/>
        <v>#DIV/0!</v>
      </c>
      <c r="AH2148" s="501" t="e">
        <f t="shared" si="205"/>
        <v>#DIV/0!</v>
      </c>
      <c r="AV2148" s="501" t="e">
        <f t="shared" si="206"/>
        <v>#DIV/0!</v>
      </c>
      <c r="AY2148" s="501" t="e">
        <f t="shared" si="207"/>
        <v>#DIV/0!</v>
      </c>
      <c r="BM2148" s="501" t="e">
        <f t="shared" si="208"/>
        <v>#DIV/0!</v>
      </c>
      <c r="BP2148" s="501" t="e">
        <f t="shared" si="209"/>
        <v>#DIV/0!</v>
      </c>
    </row>
    <row r="2149" spans="31:68" ht="15" customHeight="1" x14ac:dyDescent="0.25">
      <c r="AE2149" s="501" t="e">
        <f t="shared" si="204"/>
        <v>#DIV/0!</v>
      </c>
      <c r="AH2149" s="501" t="e">
        <f t="shared" si="205"/>
        <v>#DIV/0!</v>
      </c>
      <c r="AV2149" s="501" t="e">
        <f t="shared" si="206"/>
        <v>#DIV/0!</v>
      </c>
      <c r="AY2149" s="501" t="e">
        <f t="shared" si="207"/>
        <v>#DIV/0!</v>
      </c>
      <c r="BM2149" s="501" t="e">
        <f t="shared" si="208"/>
        <v>#DIV/0!</v>
      </c>
      <c r="BP2149" s="501" t="e">
        <f t="shared" si="209"/>
        <v>#DIV/0!</v>
      </c>
    </row>
    <row r="2150" spans="31:68" ht="15" customHeight="1" x14ac:dyDescent="0.25">
      <c r="AE2150" s="501" t="e">
        <f t="shared" si="204"/>
        <v>#DIV/0!</v>
      </c>
      <c r="AH2150" s="501" t="e">
        <f t="shared" si="205"/>
        <v>#DIV/0!</v>
      </c>
      <c r="AV2150" s="501" t="e">
        <f t="shared" si="206"/>
        <v>#DIV/0!</v>
      </c>
      <c r="AY2150" s="501" t="e">
        <f t="shared" si="207"/>
        <v>#DIV/0!</v>
      </c>
      <c r="BM2150" s="501" t="e">
        <f t="shared" si="208"/>
        <v>#DIV/0!</v>
      </c>
      <c r="BP2150" s="501" t="e">
        <f t="shared" si="209"/>
        <v>#DIV/0!</v>
      </c>
    </row>
    <row r="2151" spans="31:68" ht="15" customHeight="1" x14ac:dyDescent="0.25">
      <c r="AE2151" s="501" t="e">
        <f t="shared" si="204"/>
        <v>#DIV/0!</v>
      </c>
      <c r="AH2151" s="501" t="e">
        <f t="shared" si="205"/>
        <v>#DIV/0!</v>
      </c>
      <c r="AV2151" s="501" t="e">
        <f t="shared" si="206"/>
        <v>#DIV/0!</v>
      </c>
      <c r="AY2151" s="501" t="e">
        <f t="shared" si="207"/>
        <v>#DIV/0!</v>
      </c>
      <c r="BM2151" s="501" t="e">
        <f t="shared" si="208"/>
        <v>#DIV/0!</v>
      </c>
      <c r="BP2151" s="501" t="e">
        <f t="shared" si="209"/>
        <v>#DIV/0!</v>
      </c>
    </row>
    <row r="2152" spans="31:68" ht="15" customHeight="1" x14ac:dyDescent="0.25">
      <c r="AE2152" s="501" t="e">
        <f t="shared" si="204"/>
        <v>#DIV/0!</v>
      </c>
      <c r="AH2152" s="501" t="e">
        <f t="shared" si="205"/>
        <v>#DIV/0!</v>
      </c>
      <c r="AV2152" s="501" t="e">
        <f t="shared" si="206"/>
        <v>#DIV/0!</v>
      </c>
      <c r="AY2152" s="501" t="e">
        <f t="shared" si="207"/>
        <v>#DIV/0!</v>
      </c>
      <c r="BM2152" s="501" t="e">
        <f t="shared" si="208"/>
        <v>#DIV/0!</v>
      </c>
      <c r="BP2152" s="501" t="e">
        <f t="shared" si="209"/>
        <v>#DIV/0!</v>
      </c>
    </row>
    <row r="2153" spans="31:68" ht="15" customHeight="1" x14ac:dyDescent="0.25">
      <c r="AE2153" s="501" t="e">
        <f t="shared" si="204"/>
        <v>#DIV/0!</v>
      </c>
      <c r="AH2153" s="501" t="e">
        <f t="shared" si="205"/>
        <v>#DIV/0!</v>
      </c>
      <c r="AV2153" s="501" t="e">
        <f t="shared" si="206"/>
        <v>#DIV/0!</v>
      </c>
      <c r="AY2153" s="501" t="e">
        <f t="shared" si="207"/>
        <v>#DIV/0!</v>
      </c>
      <c r="BM2153" s="501" t="e">
        <f t="shared" si="208"/>
        <v>#DIV/0!</v>
      </c>
      <c r="BP2153" s="501" t="e">
        <f t="shared" si="209"/>
        <v>#DIV/0!</v>
      </c>
    </row>
    <row r="2154" spans="31:68" ht="15" customHeight="1" x14ac:dyDescent="0.25">
      <c r="AE2154" s="501" t="e">
        <f t="shared" si="204"/>
        <v>#DIV/0!</v>
      </c>
      <c r="AH2154" s="501" t="e">
        <f t="shared" si="205"/>
        <v>#DIV/0!</v>
      </c>
      <c r="AV2154" s="501" t="e">
        <f t="shared" si="206"/>
        <v>#DIV/0!</v>
      </c>
      <c r="AY2154" s="501" t="e">
        <f t="shared" si="207"/>
        <v>#DIV/0!</v>
      </c>
      <c r="BM2154" s="501" t="e">
        <f t="shared" si="208"/>
        <v>#DIV/0!</v>
      </c>
      <c r="BP2154" s="501" t="e">
        <f t="shared" si="209"/>
        <v>#DIV/0!</v>
      </c>
    </row>
    <row r="2155" spans="31:68" ht="15" customHeight="1" x14ac:dyDescent="0.25">
      <c r="AE2155" s="501" t="e">
        <f t="shared" si="204"/>
        <v>#DIV/0!</v>
      </c>
      <c r="AH2155" s="501" t="e">
        <f t="shared" si="205"/>
        <v>#DIV/0!</v>
      </c>
      <c r="AV2155" s="501" t="e">
        <f t="shared" si="206"/>
        <v>#DIV/0!</v>
      </c>
      <c r="AY2155" s="501" t="e">
        <f t="shared" si="207"/>
        <v>#DIV/0!</v>
      </c>
      <c r="BM2155" s="501" t="e">
        <f t="shared" si="208"/>
        <v>#DIV/0!</v>
      </c>
      <c r="BP2155" s="501" t="e">
        <f t="shared" si="209"/>
        <v>#DIV/0!</v>
      </c>
    </row>
    <row r="2156" spans="31:68" ht="15" customHeight="1" x14ac:dyDescent="0.25">
      <c r="AE2156" s="501" t="e">
        <f t="shared" si="204"/>
        <v>#DIV/0!</v>
      </c>
      <c r="AH2156" s="501" t="e">
        <f t="shared" si="205"/>
        <v>#DIV/0!</v>
      </c>
      <c r="AV2156" s="501" t="e">
        <f t="shared" si="206"/>
        <v>#DIV/0!</v>
      </c>
      <c r="AY2156" s="501" t="e">
        <f t="shared" si="207"/>
        <v>#DIV/0!</v>
      </c>
      <c r="BM2156" s="501" t="e">
        <f t="shared" si="208"/>
        <v>#DIV/0!</v>
      </c>
      <c r="BP2156" s="501" t="e">
        <f t="shared" si="209"/>
        <v>#DIV/0!</v>
      </c>
    </row>
    <row r="2157" spans="31:68" ht="15" customHeight="1" x14ac:dyDescent="0.25">
      <c r="AE2157" s="501" t="e">
        <f t="shared" si="204"/>
        <v>#DIV/0!</v>
      </c>
      <c r="AH2157" s="501" t="e">
        <f t="shared" si="205"/>
        <v>#DIV/0!</v>
      </c>
      <c r="AV2157" s="501" t="e">
        <f t="shared" si="206"/>
        <v>#DIV/0!</v>
      </c>
      <c r="AY2157" s="501" t="e">
        <f t="shared" si="207"/>
        <v>#DIV/0!</v>
      </c>
      <c r="BM2157" s="501" t="e">
        <f t="shared" si="208"/>
        <v>#DIV/0!</v>
      </c>
      <c r="BP2157" s="501" t="e">
        <f t="shared" si="209"/>
        <v>#DIV/0!</v>
      </c>
    </row>
    <row r="2158" spans="31:68" ht="15" customHeight="1" x14ac:dyDescent="0.25">
      <c r="AE2158" s="501" t="e">
        <f t="shared" si="204"/>
        <v>#DIV/0!</v>
      </c>
      <c r="AH2158" s="501" t="e">
        <f t="shared" si="205"/>
        <v>#DIV/0!</v>
      </c>
      <c r="AV2158" s="501" t="e">
        <f t="shared" si="206"/>
        <v>#DIV/0!</v>
      </c>
      <c r="AY2158" s="501" t="e">
        <f t="shared" si="207"/>
        <v>#DIV/0!</v>
      </c>
      <c r="BM2158" s="501" t="e">
        <f t="shared" si="208"/>
        <v>#DIV/0!</v>
      </c>
      <c r="BP2158" s="501" t="e">
        <f t="shared" si="209"/>
        <v>#DIV/0!</v>
      </c>
    </row>
    <row r="2159" spans="31:68" ht="15" customHeight="1" x14ac:dyDescent="0.25">
      <c r="AE2159" s="501" t="e">
        <f t="shared" si="204"/>
        <v>#DIV/0!</v>
      </c>
      <c r="AH2159" s="501" t="e">
        <f t="shared" si="205"/>
        <v>#DIV/0!</v>
      </c>
      <c r="AV2159" s="501" t="e">
        <f t="shared" si="206"/>
        <v>#DIV/0!</v>
      </c>
      <c r="AY2159" s="501" t="e">
        <f t="shared" si="207"/>
        <v>#DIV/0!</v>
      </c>
      <c r="BM2159" s="501" t="e">
        <f t="shared" si="208"/>
        <v>#DIV/0!</v>
      </c>
      <c r="BP2159" s="501" t="e">
        <f t="shared" si="209"/>
        <v>#DIV/0!</v>
      </c>
    </row>
    <row r="2160" spans="31:68" ht="15" customHeight="1" x14ac:dyDescent="0.25">
      <c r="AE2160" s="501" t="e">
        <f t="shared" si="204"/>
        <v>#DIV/0!</v>
      </c>
      <c r="AH2160" s="501" t="e">
        <f t="shared" si="205"/>
        <v>#DIV/0!</v>
      </c>
      <c r="AV2160" s="501" t="e">
        <f t="shared" si="206"/>
        <v>#DIV/0!</v>
      </c>
      <c r="AY2160" s="501" t="e">
        <f t="shared" si="207"/>
        <v>#DIV/0!</v>
      </c>
      <c r="BM2160" s="501" t="e">
        <f t="shared" si="208"/>
        <v>#DIV/0!</v>
      </c>
      <c r="BP2160" s="501" t="e">
        <f t="shared" si="209"/>
        <v>#DIV/0!</v>
      </c>
    </row>
    <row r="2161" spans="31:68" ht="15" customHeight="1" x14ac:dyDescent="0.25">
      <c r="AE2161" s="501" t="e">
        <f t="shared" si="204"/>
        <v>#DIV/0!</v>
      </c>
      <c r="AH2161" s="501" t="e">
        <f t="shared" si="205"/>
        <v>#DIV/0!</v>
      </c>
      <c r="AV2161" s="501" t="e">
        <f t="shared" si="206"/>
        <v>#DIV/0!</v>
      </c>
      <c r="AY2161" s="501" t="e">
        <f t="shared" si="207"/>
        <v>#DIV/0!</v>
      </c>
      <c r="BM2161" s="501" t="e">
        <f t="shared" si="208"/>
        <v>#DIV/0!</v>
      </c>
      <c r="BP2161" s="501" t="e">
        <f t="shared" si="209"/>
        <v>#DIV/0!</v>
      </c>
    </row>
    <row r="2162" spans="31:68" ht="15" customHeight="1" x14ac:dyDescent="0.25">
      <c r="AE2162" s="501" t="e">
        <f t="shared" si="204"/>
        <v>#DIV/0!</v>
      </c>
      <c r="AH2162" s="501" t="e">
        <f t="shared" si="205"/>
        <v>#DIV/0!</v>
      </c>
      <c r="AV2162" s="501" t="e">
        <f t="shared" si="206"/>
        <v>#DIV/0!</v>
      </c>
      <c r="AY2162" s="501" t="e">
        <f t="shared" si="207"/>
        <v>#DIV/0!</v>
      </c>
      <c r="BM2162" s="501" t="e">
        <f t="shared" si="208"/>
        <v>#DIV/0!</v>
      </c>
      <c r="BP2162" s="501" t="e">
        <f t="shared" si="209"/>
        <v>#DIV/0!</v>
      </c>
    </row>
    <row r="2163" spans="31:68" ht="15" customHeight="1" x14ac:dyDescent="0.25">
      <c r="AE2163" s="501" t="e">
        <f t="shared" si="204"/>
        <v>#DIV/0!</v>
      </c>
      <c r="AH2163" s="501" t="e">
        <f t="shared" si="205"/>
        <v>#DIV/0!</v>
      </c>
      <c r="AV2163" s="501" t="e">
        <f t="shared" si="206"/>
        <v>#DIV/0!</v>
      </c>
      <c r="AY2163" s="501" t="e">
        <f t="shared" si="207"/>
        <v>#DIV/0!</v>
      </c>
      <c r="BM2163" s="501" t="e">
        <f t="shared" si="208"/>
        <v>#DIV/0!</v>
      </c>
      <c r="BP2163" s="501" t="e">
        <f t="shared" si="209"/>
        <v>#DIV/0!</v>
      </c>
    </row>
    <row r="2164" spans="31:68" ht="15" customHeight="1" x14ac:dyDescent="0.25">
      <c r="AE2164" s="501" t="e">
        <f t="shared" si="204"/>
        <v>#DIV/0!</v>
      </c>
      <c r="AH2164" s="501" t="e">
        <f t="shared" si="205"/>
        <v>#DIV/0!</v>
      </c>
      <c r="AV2164" s="501" t="e">
        <f t="shared" si="206"/>
        <v>#DIV/0!</v>
      </c>
      <c r="AY2164" s="501" t="e">
        <f t="shared" si="207"/>
        <v>#DIV/0!</v>
      </c>
      <c r="BM2164" s="501" t="e">
        <f t="shared" si="208"/>
        <v>#DIV/0!</v>
      </c>
      <c r="BP2164" s="501" t="e">
        <f t="shared" si="209"/>
        <v>#DIV/0!</v>
      </c>
    </row>
    <row r="2165" spans="31:68" ht="15" customHeight="1" x14ac:dyDescent="0.25">
      <c r="AE2165" s="501" t="e">
        <f t="shared" si="204"/>
        <v>#DIV/0!</v>
      </c>
      <c r="AH2165" s="501" t="e">
        <f t="shared" si="205"/>
        <v>#DIV/0!</v>
      </c>
      <c r="AV2165" s="501" t="e">
        <f t="shared" si="206"/>
        <v>#DIV/0!</v>
      </c>
      <c r="AY2165" s="501" t="e">
        <f t="shared" si="207"/>
        <v>#DIV/0!</v>
      </c>
      <c r="BM2165" s="501" t="e">
        <f t="shared" si="208"/>
        <v>#DIV/0!</v>
      </c>
      <c r="BP2165" s="501" t="e">
        <f t="shared" si="209"/>
        <v>#DIV/0!</v>
      </c>
    </row>
    <row r="2166" spans="31:68" ht="15" customHeight="1" x14ac:dyDescent="0.25">
      <c r="AE2166" s="501" t="e">
        <f t="shared" si="204"/>
        <v>#DIV/0!</v>
      </c>
      <c r="AH2166" s="501" t="e">
        <f t="shared" si="205"/>
        <v>#DIV/0!</v>
      </c>
      <c r="AV2166" s="501" t="e">
        <f t="shared" si="206"/>
        <v>#DIV/0!</v>
      </c>
      <c r="AY2166" s="501" t="e">
        <f t="shared" si="207"/>
        <v>#DIV/0!</v>
      </c>
      <c r="BM2166" s="501" t="e">
        <f t="shared" si="208"/>
        <v>#DIV/0!</v>
      </c>
      <c r="BP2166" s="501" t="e">
        <f t="shared" si="209"/>
        <v>#DIV/0!</v>
      </c>
    </row>
    <row r="2167" spans="31:68" ht="15" customHeight="1" x14ac:dyDescent="0.25">
      <c r="AE2167" s="501" t="e">
        <f t="shared" si="204"/>
        <v>#DIV/0!</v>
      </c>
      <c r="AH2167" s="501" t="e">
        <f t="shared" si="205"/>
        <v>#DIV/0!</v>
      </c>
      <c r="AV2167" s="501" t="e">
        <f t="shared" si="206"/>
        <v>#DIV/0!</v>
      </c>
      <c r="AY2167" s="501" t="e">
        <f t="shared" si="207"/>
        <v>#DIV/0!</v>
      </c>
      <c r="BM2167" s="501" t="e">
        <f t="shared" si="208"/>
        <v>#DIV/0!</v>
      </c>
      <c r="BP2167" s="501" t="e">
        <f t="shared" si="209"/>
        <v>#DIV/0!</v>
      </c>
    </row>
    <row r="2168" spans="31:68" ht="15" customHeight="1" x14ac:dyDescent="0.25">
      <c r="AE2168" s="501" t="e">
        <f t="shared" si="204"/>
        <v>#DIV/0!</v>
      </c>
      <c r="AH2168" s="501" t="e">
        <f t="shared" si="205"/>
        <v>#DIV/0!</v>
      </c>
      <c r="AV2168" s="501" t="e">
        <f t="shared" si="206"/>
        <v>#DIV/0!</v>
      </c>
      <c r="AY2168" s="501" t="e">
        <f t="shared" si="207"/>
        <v>#DIV/0!</v>
      </c>
      <c r="BM2168" s="501" t="e">
        <f t="shared" si="208"/>
        <v>#DIV/0!</v>
      </c>
      <c r="BP2168" s="501" t="e">
        <f t="shared" si="209"/>
        <v>#DIV/0!</v>
      </c>
    </row>
    <row r="2169" spans="31:68" ht="15" customHeight="1" x14ac:dyDescent="0.25">
      <c r="AE2169" s="501" t="e">
        <f t="shared" si="204"/>
        <v>#DIV/0!</v>
      </c>
      <c r="AH2169" s="501" t="e">
        <f t="shared" si="205"/>
        <v>#DIV/0!</v>
      </c>
      <c r="AV2169" s="501" t="e">
        <f t="shared" si="206"/>
        <v>#DIV/0!</v>
      </c>
      <c r="AY2169" s="501" t="e">
        <f t="shared" si="207"/>
        <v>#DIV/0!</v>
      </c>
      <c r="BM2169" s="501" t="e">
        <f t="shared" si="208"/>
        <v>#DIV/0!</v>
      </c>
      <c r="BP2169" s="501" t="e">
        <f t="shared" si="209"/>
        <v>#DIV/0!</v>
      </c>
    </row>
    <row r="2170" spans="31:68" ht="15" customHeight="1" x14ac:dyDescent="0.25">
      <c r="AE2170" s="501" t="e">
        <f t="shared" si="204"/>
        <v>#DIV/0!</v>
      </c>
      <c r="AH2170" s="501" t="e">
        <f t="shared" si="205"/>
        <v>#DIV/0!</v>
      </c>
      <c r="AV2170" s="501" t="e">
        <f t="shared" si="206"/>
        <v>#DIV/0!</v>
      </c>
      <c r="AY2170" s="501" t="e">
        <f t="shared" si="207"/>
        <v>#DIV/0!</v>
      </c>
      <c r="BM2170" s="501" t="e">
        <f t="shared" si="208"/>
        <v>#DIV/0!</v>
      </c>
      <c r="BP2170" s="501" t="e">
        <f t="shared" si="209"/>
        <v>#DIV/0!</v>
      </c>
    </row>
    <row r="2171" spans="31:68" ht="15" customHeight="1" x14ac:dyDescent="0.25">
      <c r="AE2171" s="501" t="e">
        <f t="shared" si="204"/>
        <v>#DIV/0!</v>
      </c>
      <c r="AH2171" s="501" t="e">
        <f t="shared" si="205"/>
        <v>#DIV/0!</v>
      </c>
      <c r="AV2171" s="501" t="e">
        <f t="shared" si="206"/>
        <v>#DIV/0!</v>
      </c>
      <c r="AY2171" s="501" t="e">
        <f t="shared" si="207"/>
        <v>#DIV/0!</v>
      </c>
      <c r="BM2171" s="501" t="e">
        <f t="shared" si="208"/>
        <v>#DIV/0!</v>
      </c>
      <c r="BP2171" s="501" t="e">
        <f t="shared" si="209"/>
        <v>#DIV/0!</v>
      </c>
    </row>
    <row r="2172" spans="31:68" ht="15" customHeight="1" x14ac:dyDescent="0.25">
      <c r="AE2172" s="501" t="e">
        <f t="shared" si="204"/>
        <v>#DIV/0!</v>
      </c>
      <c r="AH2172" s="501" t="e">
        <f t="shared" si="205"/>
        <v>#DIV/0!</v>
      </c>
      <c r="AV2172" s="501" t="e">
        <f t="shared" si="206"/>
        <v>#DIV/0!</v>
      </c>
      <c r="AY2172" s="501" t="e">
        <f t="shared" si="207"/>
        <v>#DIV/0!</v>
      </c>
      <c r="BM2172" s="501" t="e">
        <f t="shared" si="208"/>
        <v>#DIV/0!</v>
      </c>
      <c r="BP2172" s="501" t="e">
        <f t="shared" si="209"/>
        <v>#DIV/0!</v>
      </c>
    </row>
    <row r="2173" spans="31:68" ht="15" customHeight="1" x14ac:dyDescent="0.25">
      <c r="AE2173" s="501" t="e">
        <f t="shared" si="204"/>
        <v>#DIV/0!</v>
      </c>
      <c r="AH2173" s="501" t="e">
        <f t="shared" si="205"/>
        <v>#DIV/0!</v>
      </c>
      <c r="AV2173" s="501" t="e">
        <f t="shared" si="206"/>
        <v>#DIV/0!</v>
      </c>
      <c r="AY2173" s="501" t="e">
        <f t="shared" si="207"/>
        <v>#DIV/0!</v>
      </c>
      <c r="BM2173" s="501" t="e">
        <f t="shared" si="208"/>
        <v>#DIV/0!</v>
      </c>
      <c r="BP2173" s="501" t="e">
        <f t="shared" si="209"/>
        <v>#DIV/0!</v>
      </c>
    </row>
    <row r="2174" spans="31:68" ht="15" customHeight="1" x14ac:dyDescent="0.25">
      <c r="AE2174" s="501" t="e">
        <f t="shared" si="204"/>
        <v>#DIV/0!</v>
      </c>
      <c r="AH2174" s="501" t="e">
        <f t="shared" si="205"/>
        <v>#DIV/0!</v>
      </c>
      <c r="AV2174" s="501" t="e">
        <f t="shared" si="206"/>
        <v>#DIV/0!</v>
      </c>
      <c r="AY2174" s="501" t="e">
        <f t="shared" si="207"/>
        <v>#DIV/0!</v>
      </c>
      <c r="BM2174" s="501" t="e">
        <f t="shared" si="208"/>
        <v>#DIV/0!</v>
      </c>
      <c r="BP2174" s="501" t="e">
        <f t="shared" si="209"/>
        <v>#DIV/0!</v>
      </c>
    </row>
    <row r="2175" spans="31:68" ht="15" customHeight="1" x14ac:dyDescent="0.25">
      <c r="AE2175" s="501" t="e">
        <f t="shared" si="204"/>
        <v>#DIV/0!</v>
      </c>
      <c r="AH2175" s="501" t="e">
        <f t="shared" si="205"/>
        <v>#DIV/0!</v>
      </c>
      <c r="AV2175" s="501" t="e">
        <f t="shared" si="206"/>
        <v>#DIV/0!</v>
      </c>
      <c r="AY2175" s="501" t="e">
        <f t="shared" si="207"/>
        <v>#DIV/0!</v>
      </c>
      <c r="BM2175" s="501" t="e">
        <f t="shared" si="208"/>
        <v>#DIV/0!</v>
      </c>
      <c r="BP2175" s="501" t="e">
        <f t="shared" si="209"/>
        <v>#DIV/0!</v>
      </c>
    </row>
    <row r="2176" spans="31:68" ht="15" customHeight="1" x14ac:dyDescent="0.25">
      <c r="AE2176" s="501" t="e">
        <f t="shared" si="204"/>
        <v>#DIV/0!</v>
      </c>
      <c r="AH2176" s="501" t="e">
        <f t="shared" si="205"/>
        <v>#DIV/0!</v>
      </c>
      <c r="AV2176" s="501" t="e">
        <f t="shared" si="206"/>
        <v>#DIV/0!</v>
      </c>
      <c r="AY2176" s="501" t="e">
        <f t="shared" si="207"/>
        <v>#DIV/0!</v>
      </c>
      <c r="BM2176" s="501" t="e">
        <f t="shared" si="208"/>
        <v>#DIV/0!</v>
      </c>
      <c r="BP2176" s="501" t="e">
        <f t="shared" si="209"/>
        <v>#DIV/0!</v>
      </c>
    </row>
    <row r="2177" spans="31:68" ht="15" customHeight="1" x14ac:dyDescent="0.25">
      <c r="AE2177" s="501" t="e">
        <f t="shared" si="204"/>
        <v>#DIV/0!</v>
      </c>
      <c r="AH2177" s="501" t="e">
        <f t="shared" si="205"/>
        <v>#DIV/0!</v>
      </c>
      <c r="AV2177" s="501" t="e">
        <f t="shared" si="206"/>
        <v>#DIV/0!</v>
      </c>
      <c r="AY2177" s="501" t="e">
        <f t="shared" si="207"/>
        <v>#DIV/0!</v>
      </c>
      <c r="BM2177" s="501" t="e">
        <f t="shared" si="208"/>
        <v>#DIV/0!</v>
      </c>
      <c r="BP2177" s="501" t="e">
        <f t="shared" si="209"/>
        <v>#DIV/0!</v>
      </c>
    </row>
    <row r="2178" spans="31:68" ht="15" customHeight="1" x14ac:dyDescent="0.25">
      <c r="AE2178" s="501" t="e">
        <f t="shared" si="204"/>
        <v>#DIV/0!</v>
      </c>
      <c r="AH2178" s="501" t="e">
        <f t="shared" si="205"/>
        <v>#DIV/0!</v>
      </c>
      <c r="AV2178" s="501" t="e">
        <f t="shared" si="206"/>
        <v>#DIV/0!</v>
      </c>
      <c r="AY2178" s="501" t="e">
        <f t="shared" si="207"/>
        <v>#DIV/0!</v>
      </c>
      <c r="BM2178" s="501" t="e">
        <f t="shared" si="208"/>
        <v>#DIV/0!</v>
      </c>
      <c r="BP2178" s="501" t="e">
        <f t="shared" si="209"/>
        <v>#DIV/0!</v>
      </c>
    </row>
    <row r="2179" spans="31:68" ht="15" customHeight="1" x14ac:dyDescent="0.25">
      <c r="AE2179" s="501" t="e">
        <f t="shared" si="204"/>
        <v>#DIV/0!</v>
      </c>
      <c r="AH2179" s="501" t="e">
        <f t="shared" si="205"/>
        <v>#DIV/0!</v>
      </c>
      <c r="AV2179" s="501" t="e">
        <f t="shared" si="206"/>
        <v>#DIV/0!</v>
      </c>
      <c r="AY2179" s="501" t="e">
        <f t="shared" si="207"/>
        <v>#DIV/0!</v>
      </c>
      <c r="BM2179" s="501" t="e">
        <f t="shared" si="208"/>
        <v>#DIV/0!</v>
      </c>
      <c r="BP2179" s="501" t="e">
        <f t="shared" si="209"/>
        <v>#DIV/0!</v>
      </c>
    </row>
    <row r="2180" spans="31:68" ht="15" customHeight="1" x14ac:dyDescent="0.25">
      <c r="AE2180" s="501" t="e">
        <f t="shared" si="204"/>
        <v>#DIV/0!</v>
      </c>
      <c r="AH2180" s="501" t="e">
        <f t="shared" si="205"/>
        <v>#DIV/0!</v>
      </c>
      <c r="AV2180" s="501" t="e">
        <f t="shared" si="206"/>
        <v>#DIV/0!</v>
      </c>
      <c r="AY2180" s="501" t="e">
        <f t="shared" si="207"/>
        <v>#DIV/0!</v>
      </c>
      <c r="BM2180" s="501" t="e">
        <f t="shared" si="208"/>
        <v>#DIV/0!</v>
      </c>
      <c r="BP2180" s="501" t="e">
        <f t="shared" si="209"/>
        <v>#DIV/0!</v>
      </c>
    </row>
    <row r="2181" spans="31:68" ht="15" customHeight="1" x14ac:dyDescent="0.25">
      <c r="AE2181" s="501" t="e">
        <f t="shared" si="204"/>
        <v>#DIV/0!</v>
      </c>
      <c r="AH2181" s="501" t="e">
        <f t="shared" si="205"/>
        <v>#DIV/0!</v>
      </c>
      <c r="AV2181" s="501" t="e">
        <f t="shared" si="206"/>
        <v>#DIV/0!</v>
      </c>
      <c r="AY2181" s="501" t="e">
        <f t="shared" si="207"/>
        <v>#DIV/0!</v>
      </c>
      <c r="BM2181" s="501" t="e">
        <f t="shared" si="208"/>
        <v>#DIV/0!</v>
      </c>
      <c r="BP2181" s="501" t="e">
        <f t="shared" si="209"/>
        <v>#DIV/0!</v>
      </c>
    </row>
    <row r="2182" spans="31:68" ht="15" customHeight="1" x14ac:dyDescent="0.25">
      <c r="AE2182" s="501" t="e">
        <f t="shared" si="204"/>
        <v>#DIV/0!</v>
      </c>
      <c r="AH2182" s="501" t="e">
        <f t="shared" si="205"/>
        <v>#DIV/0!</v>
      </c>
      <c r="AV2182" s="501" t="e">
        <f t="shared" si="206"/>
        <v>#DIV/0!</v>
      </c>
      <c r="AY2182" s="501" t="e">
        <f t="shared" si="207"/>
        <v>#DIV/0!</v>
      </c>
      <c r="BM2182" s="501" t="e">
        <f t="shared" si="208"/>
        <v>#DIV/0!</v>
      </c>
      <c r="BP2182" s="501" t="e">
        <f t="shared" si="209"/>
        <v>#DIV/0!</v>
      </c>
    </row>
    <row r="2183" spans="31:68" ht="15" customHeight="1" x14ac:dyDescent="0.25">
      <c r="AE2183" s="501" t="e">
        <f t="shared" si="204"/>
        <v>#DIV/0!</v>
      </c>
      <c r="AH2183" s="501" t="e">
        <f t="shared" si="205"/>
        <v>#DIV/0!</v>
      </c>
      <c r="AV2183" s="501" t="e">
        <f t="shared" si="206"/>
        <v>#DIV/0!</v>
      </c>
      <c r="AY2183" s="501" t="e">
        <f t="shared" si="207"/>
        <v>#DIV/0!</v>
      </c>
      <c r="BM2183" s="501" t="e">
        <f t="shared" si="208"/>
        <v>#DIV/0!</v>
      </c>
      <c r="BP2183" s="501" t="e">
        <f t="shared" si="209"/>
        <v>#DIV/0!</v>
      </c>
    </row>
    <row r="2184" spans="31:68" ht="15" customHeight="1" x14ac:dyDescent="0.25">
      <c r="AE2184" s="501" t="e">
        <f t="shared" si="204"/>
        <v>#DIV/0!</v>
      </c>
      <c r="AH2184" s="501" t="e">
        <f t="shared" si="205"/>
        <v>#DIV/0!</v>
      </c>
      <c r="AV2184" s="501" t="e">
        <f t="shared" si="206"/>
        <v>#DIV/0!</v>
      </c>
      <c r="AY2184" s="501" t="e">
        <f t="shared" si="207"/>
        <v>#DIV/0!</v>
      </c>
      <c r="BM2184" s="501" t="e">
        <f t="shared" si="208"/>
        <v>#DIV/0!</v>
      </c>
      <c r="BP2184" s="501" t="e">
        <f t="shared" si="209"/>
        <v>#DIV/0!</v>
      </c>
    </row>
    <row r="2185" spans="31:68" ht="15" customHeight="1" x14ac:dyDescent="0.25">
      <c r="AE2185" s="501" t="e">
        <f t="shared" si="204"/>
        <v>#DIV/0!</v>
      </c>
      <c r="AH2185" s="501" t="e">
        <f t="shared" si="205"/>
        <v>#DIV/0!</v>
      </c>
      <c r="AV2185" s="501" t="e">
        <f t="shared" si="206"/>
        <v>#DIV/0!</v>
      </c>
      <c r="AY2185" s="501" t="e">
        <f t="shared" si="207"/>
        <v>#DIV/0!</v>
      </c>
      <c r="BM2185" s="501" t="e">
        <f t="shared" si="208"/>
        <v>#DIV/0!</v>
      </c>
      <c r="BP2185" s="501" t="e">
        <f t="shared" si="209"/>
        <v>#DIV/0!</v>
      </c>
    </row>
    <row r="2186" spans="31:68" ht="15" customHeight="1" x14ac:dyDescent="0.25">
      <c r="AE2186" s="501" t="e">
        <f t="shared" si="204"/>
        <v>#DIV/0!</v>
      </c>
      <c r="AH2186" s="501" t="e">
        <f t="shared" si="205"/>
        <v>#DIV/0!</v>
      </c>
      <c r="AV2186" s="501" t="e">
        <f t="shared" si="206"/>
        <v>#DIV/0!</v>
      </c>
      <c r="AY2186" s="501" t="e">
        <f t="shared" si="207"/>
        <v>#DIV/0!</v>
      </c>
      <c r="BM2186" s="501" t="e">
        <f t="shared" si="208"/>
        <v>#DIV/0!</v>
      </c>
      <c r="BP2186" s="501" t="e">
        <f t="shared" si="209"/>
        <v>#DIV/0!</v>
      </c>
    </row>
    <row r="2187" spans="31:68" ht="15" customHeight="1" x14ac:dyDescent="0.25">
      <c r="AE2187" s="501" t="e">
        <f t="shared" si="204"/>
        <v>#DIV/0!</v>
      </c>
      <c r="AH2187" s="501" t="e">
        <f t="shared" si="205"/>
        <v>#DIV/0!</v>
      </c>
      <c r="AV2187" s="501" t="e">
        <f t="shared" si="206"/>
        <v>#DIV/0!</v>
      </c>
      <c r="AY2187" s="501" t="e">
        <f t="shared" si="207"/>
        <v>#DIV/0!</v>
      </c>
      <c r="BM2187" s="501" t="e">
        <f t="shared" si="208"/>
        <v>#DIV/0!</v>
      </c>
      <c r="BP2187" s="501" t="e">
        <f t="shared" si="209"/>
        <v>#DIV/0!</v>
      </c>
    </row>
    <row r="2188" spans="31:68" ht="15" customHeight="1" x14ac:dyDescent="0.25">
      <c r="AE2188" s="501" t="e">
        <f t="shared" si="204"/>
        <v>#DIV/0!</v>
      </c>
      <c r="AH2188" s="501" t="e">
        <f t="shared" si="205"/>
        <v>#DIV/0!</v>
      </c>
      <c r="AV2188" s="501" t="e">
        <f t="shared" si="206"/>
        <v>#DIV/0!</v>
      </c>
      <c r="AY2188" s="501" t="e">
        <f t="shared" si="207"/>
        <v>#DIV/0!</v>
      </c>
      <c r="BM2188" s="501" t="e">
        <f t="shared" si="208"/>
        <v>#DIV/0!</v>
      </c>
      <c r="BP2188" s="501" t="e">
        <f t="shared" si="209"/>
        <v>#DIV/0!</v>
      </c>
    </row>
    <row r="2189" spans="31:68" ht="15" customHeight="1" x14ac:dyDescent="0.25">
      <c r="AE2189" s="501" t="e">
        <f t="shared" si="204"/>
        <v>#DIV/0!</v>
      </c>
      <c r="AH2189" s="501" t="e">
        <f t="shared" si="205"/>
        <v>#DIV/0!</v>
      </c>
      <c r="AV2189" s="501" t="e">
        <f t="shared" si="206"/>
        <v>#DIV/0!</v>
      </c>
      <c r="AY2189" s="501" t="e">
        <f t="shared" si="207"/>
        <v>#DIV/0!</v>
      </c>
      <c r="BM2189" s="501" t="e">
        <f t="shared" si="208"/>
        <v>#DIV/0!</v>
      </c>
      <c r="BP2189" s="501" t="e">
        <f t="shared" si="209"/>
        <v>#DIV/0!</v>
      </c>
    </row>
    <row r="2190" spans="31:68" ht="15" customHeight="1" x14ac:dyDescent="0.25">
      <c r="AE2190" s="501" t="e">
        <f t="shared" si="204"/>
        <v>#DIV/0!</v>
      </c>
      <c r="AH2190" s="501" t="e">
        <f t="shared" si="205"/>
        <v>#DIV/0!</v>
      </c>
      <c r="AV2190" s="501" t="e">
        <f t="shared" si="206"/>
        <v>#DIV/0!</v>
      </c>
      <c r="AY2190" s="501" t="e">
        <f t="shared" si="207"/>
        <v>#DIV/0!</v>
      </c>
      <c r="BM2190" s="501" t="e">
        <f t="shared" si="208"/>
        <v>#DIV/0!</v>
      </c>
      <c r="BP2190" s="501" t="e">
        <f t="shared" si="209"/>
        <v>#DIV/0!</v>
      </c>
    </row>
    <row r="2191" spans="31:68" ht="15" customHeight="1" x14ac:dyDescent="0.25">
      <c r="AE2191" s="501" t="e">
        <f t="shared" ref="AE2191:AE2254" si="210">IF(AE$10*AC2191+AE$11&lt;(ROUNDUP(AD$10/100,0)*100+999),MAX(0,AE$10*AC2191+AE$11),NA())</f>
        <v>#DIV/0!</v>
      </c>
      <c r="AH2191" s="501" t="e">
        <f t="shared" ref="AH2191:AH2254" si="211">IF(AH$10*AF2191+AH$11&lt;(ROUNDUP(AG$10/100,0)*100+999),MAX(0,AH$10*AF2191+AH$11),NA())</f>
        <v>#DIV/0!</v>
      </c>
      <c r="AV2191" s="501" t="e">
        <f t="shared" ref="AV2191:AV2254" si="212">IF(AV$10*AT2191+AV$11&lt;(ROUNDUP(AU$10/100,0)*100+999),MAX(0,AV$10*AT2191+AV$11),NA())</f>
        <v>#DIV/0!</v>
      </c>
      <c r="AY2191" s="501" t="e">
        <f t="shared" ref="AY2191:AY2254" si="213">IF(AY$10*AW2191+AY$11&lt;(ROUNDUP(AX$10/100,0)*100+999),MAX(0,AY$10*AW2191+AY$11),NA())</f>
        <v>#DIV/0!</v>
      </c>
      <c r="BM2191" s="501" t="e">
        <f t="shared" ref="BM2191:BM2254" si="214">IF(BM$10*BK2191+BM$11&lt;(ROUNDUP(BL$10/100,0)*100+999),MAX(0,BM$10*BK2191+BM$11),NA())</f>
        <v>#DIV/0!</v>
      </c>
      <c r="BP2191" s="501" t="e">
        <f t="shared" ref="BP2191:BP2254" si="215">IF(BP$10*BN2191+BP$11&lt;(ROUNDUP(BO$10/100,0)*100+999),MAX(0,BP$10*BN2191+BP$11),NA())</f>
        <v>#DIV/0!</v>
      </c>
    </row>
    <row r="2192" spans="31:68" ht="15" customHeight="1" x14ac:dyDescent="0.25">
      <c r="AE2192" s="501" t="e">
        <f t="shared" si="210"/>
        <v>#DIV/0!</v>
      </c>
      <c r="AH2192" s="501" t="e">
        <f t="shared" si="211"/>
        <v>#DIV/0!</v>
      </c>
      <c r="AV2192" s="501" t="e">
        <f t="shared" si="212"/>
        <v>#DIV/0!</v>
      </c>
      <c r="AY2192" s="501" t="e">
        <f t="shared" si="213"/>
        <v>#DIV/0!</v>
      </c>
      <c r="BM2192" s="501" t="e">
        <f t="shared" si="214"/>
        <v>#DIV/0!</v>
      </c>
      <c r="BP2192" s="501" t="e">
        <f t="shared" si="215"/>
        <v>#DIV/0!</v>
      </c>
    </row>
    <row r="2193" spans="31:68" ht="15" customHeight="1" x14ac:dyDescent="0.25">
      <c r="AE2193" s="501" t="e">
        <f t="shared" si="210"/>
        <v>#DIV/0!</v>
      </c>
      <c r="AH2193" s="501" t="e">
        <f t="shared" si="211"/>
        <v>#DIV/0!</v>
      </c>
      <c r="AV2193" s="501" t="e">
        <f t="shared" si="212"/>
        <v>#DIV/0!</v>
      </c>
      <c r="AY2193" s="501" t="e">
        <f t="shared" si="213"/>
        <v>#DIV/0!</v>
      </c>
      <c r="BM2193" s="501" t="e">
        <f t="shared" si="214"/>
        <v>#DIV/0!</v>
      </c>
      <c r="BP2193" s="501" t="e">
        <f t="shared" si="215"/>
        <v>#DIV/0!</v>
      </c>
    </row>
    <row r="2194" spans="31:68" ht="15" customHeight="1" x14ac:dyDescent="0.25">
      <c r="AE2194" s="501" t="e">
        <f t="shared" si="210"/>
        <v>#DIV/0!</v>
      </c>
      <c r="AH2194" s="501" t="e">
        <f t="shared" si="211"/>
        <v>#DIV/0!</v>
      </c>
      <c r="AV2194" s="501" t="e">
        <f t="shared" si="212"/>
        <v>#DIV/0!</v>
      </c>
      <c r="AY2194" s="501" t="e">
        <f t="shared" si="213"/>
        <v>#DIV/0!</v>
      </c>
      <c r="BM2194" s="501" t="e">
        <f t="shared" si="214"/>
        <v>#DIV/0!</v>
      </c>
      <c r="BP2194" s="501" t="e">
        <f t="shared" si="215"/>
        <v>#DIV/0!</v>
      </c>
    </row>
    <row r="2195" spans="31:68" ht="15" customHeight="1" x14ac:dyDescent="0.25">
      <c r="AE2195" s="501" t="e">
        <f t="shared" si="210"/>
        <v>#DIV/0!</v>
      </c>
      <c r="AH2195" s="501" t="e">
        <f t="shared" si="211"/>
        <v>#DIV/0!</v>
      </c>
      <c r="AV2195" s="501" t="e">
        <f t="shared" si="212"/>
        <v>#DIV/0!</v>
      </c>
      <c r="AY2195" s="501" t="e">
        <f t="shared" si="213"/>
        <v>#DIV/0!</v>
      </c>
      <c r="BM2195" s="501" t="e">
        <f t="shared" si="214"/>
        <v>#DIV/0!</v>
      </c>
      <c r="BP2195" s="501" t="e">
        <f t="shared" si="215"/>
        <v>#DIV/0!</v>
      </c>
    </row>
    <row r="2196" spans="31:68" ht="15" customHeight="1" x14ac:dyDescent="0.25">
      <c r="AE2196" s="501" t="e">
        <f t="shared" si="210"/>
        <v>#DIV/0!</v>
      </c>
      <c r="AH2196" s="501" t="e">
        <f t="shared" si="211"/>
        <v>#DIV/0!</v>
      </c>
      <c r="AV2196" s="501" t="e">
        <f t="shared" si="212"/>
        <v>#DIV/0!</v>
      </c>
      <c r="AY2196" s="501" t="e">
        <f t="shared" si="213"/>
        <v>#DIV/0!</v>
      </c>
      <c r="BM2196" s="501" t="e">
        <f t="shared" si="214"/>
        <v>#DIV/0!</v>
      </c>
      <c r="BP2196" s="501" t="e">
        <f t="shared" si="215"/>
        <v>#DIV/0!</v>
      </c>
    </row>
    <row r="2197" spans="31:68" ht="15" customHeight="1" x14ac:dyDescent="0.25">
      <c r="AE2197" s="501" t="e">
        <f t="shared" si="210"/>
        <v>#DIV/0!</v>
      </c>
      <c r="AH2197" s="501" t="e">
        <f t="shared" si="211"/>
        <v>#DIV/0!</v>
      </c>
      <c r="AV2197" s="501" t="e">
        <f t="shared" si="212"/>
        <v>#DIV/0!</v>
      </c>
      <c r="AY2197" s="501" t="e">
        <f t="shared" si="213"/>
        <v>#DIV/0!</v>
      </c>
      <c r="BM2197" s="501" t="e">
        <f t="shared" si="214"/>
        <v>#DIV/0!</v>
      </c>
      <c r="BP2197" s="501" t="e">
        <f t="shared" si="215"/>
        <v>#DIV/0!</v>
      </c>
    </row>
    <row r="2198" spans="31:68" ht="15" customHeight="1" x14ac:dyDescent="0.25">
      <c r="AE2198" s="501" t="e">
        <f t="shared" si="210"/>
        <v>#DIV/0!</v>
      </c>
      <c r="AH2198" s="501" t="e">
        <f t="shared" si="211"/>
        <v>#DIV/0!</v>
      </c>
      <c r="AV2198" s="501" t="e">
        <f t="shared" si="212"/>
        <v>#DIV/0!</v>
      </c>
      <c r="AY2198" s="501" t="e">
        <f t="shared" si="213"/>
        <v>#DIV/0!</v>
      </c>
      <c r="BM2198" s="501" t="e">
        <f t="shared" si="214"/>
        <v>#DIV/0!</v>
      </c>
      <c r="BP2198" s="501" t="e">
        <f t="shared" si="215"/>
        <v>#DIV/0!</v>
      </c>
    </row>
    <row r="2199" spans="31:68" ht="15" customHeight="1" x14ac:dyDescent="0.25">
      <c r="AE2199" s="501" t="e">
        <f t="shared" si="210"/>
        <v>#DIV/0!</v>
      </c>
      <c r="AH2199" s="501" t="e">
        <f t="shared" si="211"/>
        <v>#DIV/0!</v>
      </c>
      <c r="AV2199" s="501" t="e">
        <f t="shared" si="212"/>
        <v>#DIV/0!</v>
      </c>
      <c r="AY2199" s="501" t="e">
        <f t="shared" si="213"/>
        <v>#DIV/0!</v>
      </c>
      <c r="BM2199" s="501" t="e">
        <f t="shared" si="214"/>
        <v>#DIV/0!</v>
      </c>
      <c r="BP2199" s="501" t="e">
        <f t="shared" si="215"/>
        <v>#DIV/0!</v>
      </c>
    </row>
    <row r="2200" spans="31:68" ht="15" customHeight="1" x14ac:dyDescent="0.25">
      <c r="AE2200" s="501" t="e">
        <f t="shared" si="210"/>
        <v>#DIV/0!</v>
      </c>
      <c r="AH2200" s="501" t="e">
        <f t="shared" si="211"/>
        <v>#DIV/0!</v>
      </c>
      <c r="AV2200" s="501" t="e">
        <f t="shared" si="212"/>
        <v>#DIV/0!</v>
      </c>
      <c r="AY2200" s="501" t="e">
        <f t="shared" si="213"/>
        <v>#DIV/0!</v>
      </c>
      <c r="BM2200" s="501" t="e">
        <f t="shared" si="214"/>
        <v>#DIV/0!</v>
      </c>
      <c r="BP2200" s="501" t="e">
        <f t="shared" si="215"/>
        <v>#DIV/0!</v>
      </c>
    </row>
    <row r="2201" spans="31:68" ht="15" customHeight="1" x14ac:dyDescent="0.25">
      <c r="AE2201" s="501" t="e">
        <f t="shared" si="210"/>
        <v>#DIV/0!</v>
      </c>
      <c r="AH2201" s="501" t="e">
        <f t="shared" si="211"/>
        <v>#DIV/0!</v>
      </c>
      <c r="AV2201" s="501" t="e">
        <f t="shared" si="212"/>
        <v>#DIV/0!</v>
      </c>
      <c r="AY2201" s="501" t="e">
        <f t="shared" si="213"/>
        <v>#DIV/0!</v>
      </c>
      <c r="BM2201" s="501" t="e">
        <f t="shared" si="214"/>
        <v>#DIV/0!</v>
      </c>
      <c r="BP2201" s="501" t="e">
        <f t="shared" si="215"/>
        <v>#DIV/0!</v>
      </c>
    </row>
    <row r="2202" spans="31:68" ht="15" customHeight="1" x14ac:dyDescent="0.25">
      <c r="AE2202" s="501" t="e">
        <f t="shared" si="210"/>
        <v>#DIV/0!</v>
      </c>
      <c r="AH2202" s="501" t="e">
        <f t="shared" si="211"/>
        <v>#DIV/0!</v>
      </c>
      <c r="AV2202" s="501" t="e">
        <f t="shared" si="212"/>
        <v>#DIV/0!</v>
      </c>
      <c r="AY2202" s="501" t="e">
        <f t="shared" si="213"/>
        <v>#DIV/0!</v>
      </c>
      <c r="BM2202" s="501" t="e">
        <f t="shared" si="214"/>
        <v>#DIV/0!</v>
      </c>
      <c r="BP2202" s="501" t="e">
        <f t="shared" si="215"/>
        <v>#DIV/0!</v>
      </c>
    </row>
    <row r="2203" spans="31:68" ht="15" customHeight="1" x14ac:dyDescent="0.25">
      <c r="AE2203" s="501" t="e">
        <f t="shared" si="210"/>
        <v>#DIV/0!</v>
      </c>
      <c r="AH2203" s="501" t="e">
        <f t="shared" si="211"/>
        <v>#DIV/0!</v>
      </c>
      <c r="AV2203" s="501" t="e">
        <f t="shared" si="212"/>
        <v>#DIV/0!</v>
      </c>
      <c r="AY2203" s="501" t="e">
        <f t="shared" si="213"/>
        <v>#DIV/0!</v>
      </c>
      <c r="BM2203" s="501" t="e">
        <f t="shared" si="214"/>
        <v>#DIV/0!</v>
      </c>
      <c r="BP2203" s="501" t="e">
        <f t="shared" si="215"/>
        <v>#DIV/0!</v>
      </c>
    </row>
    <row r="2204" spans="31:68" ht="15" customHeight="1" x14ac:dyDescent="0.25">
      <c r="AE2204" s="501" t="e">
        <f t="shared" si="210"/>
        <v>#DIV/0!</v>
      </c>
      <c r="AH2204" s="501" t="e">
        <f t="shared" si="211"/>
        <v>#DIV/0!</v>
      </c>
      <c r="AV2204" s="501" t="e">
        <f t="shared" si="212"/>
        <v>#DIV/0!</v>
      </c>
      <c r="AY2204" s="501" t="e">
        <f t="shared" si="213"/>
        <v>#DIV/0!</v>
      </c>
      <c r="BM2204" s="501" t="e">
        <f t="shared" si="214"/>
        <v>#DIV/0!</v>
      </c>
      <c r="BP2204" s="501" t="e">
        <f t="shared" si="215"/>
        <v>#DIV/0!</v>
      </c>
    </row>
    <row r="2205" spans="31:68" ht="15" customHeight="1" x14ac:dyDescent="0.25">
      <c r="AE2205" s="501" t="e">
        <f t="shared" si="210"/>
        <v>#DIV/0!</v>
      </c>
      <c r="AH2205" s="501" t="e">
        <f t="shared" si="211"/>
        <v>#DIV/0!</v>
      </c>
      <c r="AV2205" s="501" t="e">
        <f t="shared" si="212"/>
        <v>#DIV/0!</v>
      </c>
      <c r="AY2205" s="501" t="e">
        <f t="shared" si="213"/>
        <v>#DIV/0!</v>
      </c>
      <c r="BM2205" s="501" t="e">
        <f t="shared" si="214"/>
        <v>#DIV/0!</v>
      </c>
      <c r="BP2205" s="501" t="e">
        <f t="shared" si="215"/>
        <v>#DIV/0!</v>
      </c>
    </row>
    <row r="2206" spans="31:68" ht="15" customHeight="1" x14ac:dyDescent="0.25">
      <c r="AE2206" s="501" t="e">
        <f t="shared" si="210"/>
        <v>#DIV/0!</v>
      </c>
      <c r="AH2206" s="501" t="e">
        <f t="shared" si="211"/>
        <v>#DIV/0!</v>
      </c>
      <c r="AV2206" s="501" t="e">
        <f t="shared" si="212"/>
        <v>#DIV/0!</v>
      </c>
      <c r="AY2206" s="501" t="e">
        <f t="shared" si="213"/>
        <v>#DIV/0!</v>
      </c>
      <c r="BM2206" s="501" t="e">
        <f t="shared" si="214"/>
        <v>#DIV/0!</v>
      </c>
      <c r="BP2206" s="501" t="e">
        <f t="shared" si="215"/>
        <v>#DIV/0!</v>
      </c>
    </row>
    <row r="2207" spans="31:68" ht="15" customHeight="1" x14ac:dyDescent="0.25">
      <c r="AE2207" s="501" t="e">
        <f t="shared" si="210"/>
        <v>#DIV/0!</v>
      </c>
      <c r="AH2207" s="501" t="e">
        <f t="shared" si="211"/>
        <v>#DIV/0!</v>
      </c>
      <c r="AV2207" s="501" t="e">
        <f t="shared" si="212"/>
        <v>#DIV/0!</v>
      </c>
      <c r="AY2207" s="501" t="e">
        <f t="shared" si="213"/>
        <v>#DIV/0!</v>
      </c>
      <c r="BM2207" s="501" t="e">
        <f t="shared" si="214"/>
        <v>#DIV/0!</v>
      </c>
      <c r="BP2207" s="501" t="e">
        <f t="shared" si="215"/>
        <v>#DIV/0!</v>
      </c>
    </row>
    <row r="2208" spans="31:68" ht="15" customHeight="1" x14ac:dyDescent="0.25">
      <c r="AE2208" s="501" t="e">
        <f t="shared" si="210"/>
        <v>#DIV/0!</v>
      </c>
      <c r="AH2208" s="501" t="e">
        <f t="shared" si="211"/>
        <v>#DIV/0!</v>
      </c>
      <c r="AV2208" s="501" t="e">
        <f t="shared" si="212"/>
        <v>#DIV/0!</v>
      </c>
      <c r="AY2208" s="501" t="e">
        <f t="shared" si="213"/>
        <v>#DIV/0!</v>
      </c>
      <c r="BM2208" s="501" t="e">
        <f t="shared" si="214"/>
        <v>#DIV/0!</v>
      </c>
      <c r="BP2208" s="501" t="e">
        <f t="shared" si="215"/>
        <v>#DIV/0!</v>
      </c>
    </row>
    <row r="2209" spans="31:68" ht="15" customHeight="1" x14ac:dyDescent="0.25">
      <c r="AE2209" s="501" t="e">
        <f t="shared" si="210"/>
        <v>#DIV/0!</v>
      </c>
      <c r="AH2209" s="501" t="e">
        <f t="shared" si="211"/>
        <v>#DIV/0!</v>
      </c>
      <c r="AV2209" s="501" t="e">
        <f t="shared" si="212"/>
        <v>#DIV/0!</v>
      </c>
      <c r="AY2209" s="501" t="e">
        <f t="shared" si="213"/>
        <v>#DIV/0!</v>
      </c>
      <c r="BM2209" s="501" t="e">
        <f t="shared" si="214"/>
        <v>#DIV/0!</v>
      </c>
      <c r="BP2209" s="501" t="e">
        <f t="shared" si="215"/>
        <v>#DIV/0!</v>
      </c>
    </row>
    <row r="2210" spans="31:68" ht="15" customHeight="1" x14ac:dyDescent="0.25">
      <c r="AE2210" s="501" t="e">
        <f t="shared" si="210"/>
        <v>#DIV/0!</v>
      </c>
      <c r="AH2210" s="501" t="e">
        <f t="shared" si="211"/>
        <v>#DIV/0!</v>
      </c>
      <c r="AV2210" s="501" t="e">
        <f t="shared" si="212"/>
        <v>#DIV/0!</v>
      </c>
      <c r="AY2210" s="501" t="e">
        <f t="shared" si="213"/>
        <v>#DIV/0!</v>
      </c>
      <c r="BM2210" s="501" t="e">
        <f t="shared" si="214"/>
        <v>#DIV/0!</v>
      </c>
      <c r="BP2210" s="501" t="e">
        <f t="shared" si="215"/>
        <v>#DIV/0!</v>
      </c>
    </row>
    <row r="2211" spans="31:68" ht="15" customHeight="1" x14ac:dyDescent="0.25">
      <c r="AE2211" s="501" t="e">
        <f t="shared" si="210"/>
        <v>#DIV/0!</v>
      </c>
      <c r="AH2211" s="501" t="e">
        <f t="shared" si="211"/>
        <v>#DIV/0!</v>
      </c>
      <c r="AV2211" s="501" t="e">
        <f t="shared" si="212"/>
        <v>#DIV/0!</v>
      </c>
      <c r="AY2211" s="501" t="e">
        <f t="shared" si="213"/>
        <v>#DIV/0!</v>
      </c>
      <c r="BM2211" s="501" t="e">
        <f t="shared" si="214"/>
        <v>#DIV/0!</v>
      </c>
      <c r="BP2211" s="501" t="e">
        <f t="shared" si="215"/>
        <v>#DIV/0!</v>
      </c>
    </row>
    <row r="2212" spans="31:68" ht="15" customHeight="1" x14ac:dyDescent="0.25">
      <c r="AE2212" s="501" t="e">
        <f t="shared" si="210"/>
        <v>#DIV/0!</v>
      </c>
      <c r="AH2212" s="501" t="e">
        <f t="shared" si="211"/>
        <v>#DIV/0!</v>
      </c>
      <c r="AV2212" s="501" t="e">
        <f t="shared" si="212"/>
        <v>#DIV/0!</v>
      </c>
      <c r="AY2212" s="501" t="e">
        <f t="shared" si="213"/>
        <v>#DIV/0!</v>
      </c>
      <c r="BM2212" s="501" t="e">
        <f t="shared" si="214"/>
        <v>#DIV/0!</v>
      </c>
      <c r="BP2212" s="501" t="e">
        <f t="shared" si="215"/>
        <v>#DIV/0!</v>
      </c>
    </row>
    <row r="2213" spans="31:68" ht="15" customHeight="1" x14ac:dyDescent="0.25">
      <c r="AE2213" s="501" t="e">
        <f t="shared" si="210"/>
        <v>#DIV/0!</v>
      </c>
      <c r="AH2213" s="501" t="e">
        <f t="shared" si="211"/>
        <v>#DIV/0!</v>
      </c>
      <c r="AV2213" s="501" t="e">
        <f t="shared" si="212"/>
        <v>#DIV/0!</v>
      </c>
      <c r="AY2213" s="501" t="e">
        <f t="shared" si="213"/>
        <v>#DIV/0!</v>
      </c>
      <c r="BM2213" s="501" t="e">
        <f t="shared" si="214"/>
        <v>#DIV/0!</v>
      </c>
      <c r="BP2213" s="501" t="e">
        <f t="shared" si="215"/>
        <v>#DIV/0!</v>
      </c>
    </row>
    <row r="2214" spans="31:68" ht="15" customHeight="1" x14ac:dyDescent="0.25">
      <c r="AE2214" s="501" t="e">
        <f t="shared" si="210"/>
        <v>#DIV/0!</v>
      </c>
      <c r="AH2214" s="501" t="e">
        <f t="shared" si="211"/>
        <v>#DIV/0!</v>
      </c>
      <c r="AV2214" s="501" t="e">
        <f t="shared" si="212"/>
        <v>#DIV/0!</v>
      </c>
      <c r="AY2214" s="501" t="e">
        <f t="shared" si="213"/>
        <v>#DIV/0!</v>
      </c>
      <c r="BM2214" s="501" t="e">
        <f t="shared" si="214"/>
        <v>#DIV/0!</v>
      </c>
      <c r="BP2214" s="501" t="e">
        <f t="shared" si="215"/>
        <v>#DIV/0!</v>
      </c>
    </row>
    <row r="2215" spans="31:68" ht="15" customHeight="1" x14ac:dyDescent="0.25">
      <c r="AE2215" s="501" t="e">
        <f t="shared" si="210"/>
        <v>#DIV/0!</v>
      </c>
      <c r="AH2215" s="501" t="e">
        <f t="shared" si="211"/>
        <v>#DIV/0!</v>
      </c>
      <c r="AV2215" s="501" t="e">
        <f t="shared" si="212"/>
        <v>#DIV/0!</v>
      </c>
      <c r="AY2215" s="501" t="e">
        <f t="shared" si="213"/>
        <v>#DIV/0!</v>
      </c>
      <c r="BM2215" s="501" t="e">
        <f t="shared" si="214"/>
        <v>#DIV/0!</v>
      </c>
      <c r="BP2215" s="501" t="e">
        <f t="shared" si="215"/>
        <v>#DIV/0!</v>
      </c>
    </row>
    <row r="2216" spans="31:68" ht="15" customHeight="1" x14ac:dyDescent="0.25">
      <c r="AE2216" s="501" t="e">
        <f t="shared" si="210"/>
        <v>#DIV/0!</v>
      </c>
      <c r="AH2216" s="501" t="e">
        <f t="shared" si="211"/>
        <v>#DIV/0!</v>
      </c>
      <c r="AV2216" s="501" t="e">
        <f t="shared" si="212"/>
        <v>#DIV/0!</v>
      </c>
      <c r="AY2216" s="501" t="e">
        <f t="shared" si="213"/>
        <v>#DIV/0!</v>
      </c>
      <c r="BM2216" s="501" t="e">
        <f t="shared" si="214"/>
        <v>#DIV/0!</v>
      </c>
      <c r="BP2216" s="501" t="e">
        <f t="shared" si="215"/>
        <v>#DIV/0!</v>
      </c>
    </row>
    <row r="2217" spans="31:68" ht="15" customHeight="1" x14ac:dyDescent="0.25">
      <c r="AE2217" s="501" t="e">
        <f t="shared" si="210"/>
        <v>#DIV/0!</v>
      </c>
      <c r="AH2217" s="501" t="e">
        <f t="shared" si="211"/>
        <v>#DIV/0!</v>
      </c>
      <c r="AV2217" s="501" t="e">
        <f t="shared" si="212"/>
        <v>#DIV/0!</v>
      </c>
      <c r="AY2217" s="501" t="e">
        <f t="shared" si="213"/>
        <v>#DIV/0!</v>
      </c>
      <c r="BM2217" s="501" t="e">
        <f t="shared" si="214"/>
        <v>#DIV/0!</v>
      </c>
      <c r="BP2217" s="501" t="e">
        <f t="shared" si="215"/>
        <v>#DIV/0!</v>
      </c>
    </row>
    <row r="2218" spans="31:68" ht="15" customHeight="1" x14ac:dyDescent="0.25">
      <c r="AE2218" s="501" t="e">
        <f t="shared" si="210"/>
        <v>#DIV/0!</v>
      </c>
      <c r="AH2218" s="501" t="e">
        <f t="shared" si="211"/>
        <v>#DIV/0!</v>
      </c>
      <c r="AV2218" s="501" t="e">
        <f t="shared" si="212"/>
        <v>#DIV/0!</v>
      </c>
      <c r="AY2218" s="501" t="e">
        <f t="shared" si="213"/>
        <v>#DIV/0!</v>
      </c>
      <c r="BM2218" s="501" t="e">
        <f t="shared" si="214"/>
        <v>#DIV/0!</v>
      </c>
      <c r="BP2218" s="501" t="e">
        <f t="shared" si="215"/>
        <v>#DIV/0!</v>
      </c>
    </row>
    <row r="2219" spans="31:68" ht="15" customHeight="1" x14ac:dyDescent="0.25">
      <c r="AE2219" s="501" t="e">
        <f t="shared" si="210"/>
        <v>#DIV/0!</v>
      </c>
      <c r="AH2219" s="501" t="e">
        <f t="shared" si="211"/>
        <v>#DIV/0!</v>
      </c>
      <c r="AV2219" s="501" t="e">
        <f t="shared" si="212"/>
        <v>#DIV/0!</v>
      </c>
      <c r="AY2219" s="501" t="e">
        <f t="shared" si="213"/>
        <v>#DIV/0!</v>
      </c>
      <c r="BM2219" s="501" t="e">
        <f t="shared" si="214"/>
        <v>#DIV/0!</v>
      </c>
      <c r="BP2219" s="501" t="e">
        <f t="shared" si="215"/>
        <v>#DIV/0!</v>
      </c>
    </row>
    <row r="2220" spans="31:68" ht="15" customHeight="1" x14ac:dyDescent="0.25">
      <c r="AE2220" s="501" t="e">
        <f t="shared" si="210"/>
        <v>#DIV/0!</v>
      </c>
      <c r="AH2220" s="501" t="e">
        <f t="shared" si="211"/>
        <v>#DIV/0!</v>
      </c>
      <c r="AV2220" s="501" t="e">
        <f t="shared" si="212"/>
        <v>#DIV/0!</v>
      </c>
      <c r="AY2220" s="501" t="e">
        <f t="shared" si="213"/>
        <v>#DIV/0!</v>
      </c>
      <c r="BM2220" s="501" t="e">
        <f t="shared" si="214"/>
        <v>#DIV/0!</v>
      </c>
      <c r="BP2220" s="501" t="e">
        <f t="shared" si="215"/>
        <v>#DIV/0!</v>
      </c>
    </row>
    <row r="2221" spans="31:68" ht="15" customHeight="1" x14ac:dyDescent="0.25">
      <c r="AE2221" s="501" t="e">
        <f t="shared" si="210"/>
        <v>#DIV/0!</v>
      </c>
      <c r="AH2221" s="501" t="e">
        <f t="shared" si="211"/>
        <v>#DIV/0!</v>
      </c>
      <c r="AV2221" s="501" t="e">
        <f t="shared" si="212"/>
        <v>#DIV/0!</v>
      </c>
      <c r="AY2221" s="501" t="e">
        <f t="shared" si="213"/>
        <v>#DIV/0!</v>
      </c>
      <c r="BM2221" s="501" t="e">
        <f t="shared" si="214"/>
        <v>#DIV/0!</v>
      </c>
      <c r="BP2221" s="501" t="e">
        <f t="shared" si="215"/>
        <v>#DIV/0!</v>
      </c>
    </row>
    <row r="2222" spans="31:68" ht="15" customHeight="1" x14ac:dyDescent="0.25">
      <c r="AE2222" s="501" t="e">
        <f t="shared" si="210"/>
        <v>#DIV/0!</v>
      </c>
      <c r="AH2222" s="501" t="e">
        <f t="shared" si="211"/>
        <v>#DIV/0!</v>
      </c>
      <c r="AV2222" s="501" t="e">
        <f t="shared" si="212"/>
        <v>#DIV/0!</v>
      </c>
      <c r="AY2222" s="501" t="e">
        <f t="shared" si="213"/>
        <v>#DIV/0!</v>
      </c>
      <c r="BM2222" s="501" t="e">
        <f t="shared" si="214"/>
        <v>#DIV/0!</v>
      </c>
      <c r="BP2222" s="501" t="e">
        <f t="shared" si="215"/>
        <v>#DIV/0!</v>
      </c>
    </row>
    <row r="2223" spans="31:68" ht="15" customHeight="1" x14ac:dyDescent="0.25">
      <c r="AE2223" s="501" t="e">
        <f t="shared" si="210"/>
        <v>#DIV/0!</v>
      </c>
      <c r="AH2223" s="501" t="e">
        <f t="shared" si="211"/>
        <v>#DIV/0!</v>
      </c>
      <c r="AV2223" s="501" t="e">
        <f t="shared" si="212"/>
        <v>#DIV/0!</v>
      </c>
      <c r="AY2223" s="501" t="e">
        <f t="shared" si="213"/>
        <v>#DIV/0!</v>
      </c>
      <c r="BM2223" s="501" t="e">
        <f t="shared" si="214"/>
        <v>#DIV/0!</v>
      </c>
      <c r="BP2223" s="501" t="e">
        <f t="shared" si="215"/>
        <v>#DIV/0!</v>
      </c>
    </row>
    <row r="2224" spans="31:68" ht="15" customHeight="1" x14ac:dyDescent="0.25">
      <c r="AE2224" s="501" t="e">
        <f t="shared" si="210"/>
        <v>#DIV/0!</v>
      </c>
      <c r="AH2224" s="501" t="e">
        <f t="shared" si="211"/>
        <v>#DIV/0!</v>
      </c>
      <c r="AV2224" s="501" t="e">
        <f t="shared" si="212"/>
        <v>#DIV/0!</v>
      </c>
      <c r="AY2224" s="501" t="e">
        <f t="shared" si="213"/>
        <v>#DIV/0!</v>
      </c>
      <c r="BM2224" s="501" t="e">
        <f t="shared" si="214"/>
        <v>#DIV/0!</v>
      </c>
      <c r="BP2224" s="501" t="e">
        <f t="shared" si="215"/>
        <v>#DIV/0!</v>
      </c>
    </row>
    <row r="2225" spans="31:68" ht="15" customHeight="1" x14ac:dyDescent="0.25">
      <c r="AE2225" s="501" t="e">
        <f t="shared" si="210"/>
        <v>#DIV/0!</v>
      </c>
      <c r="AH2225" s="501" t="e">
        <f t="shared" si="211"/>
        <v>#DIV/0!</v>
      </c>
      <c r="AV2225" s="501" t="e">
        <f t="shared" si="212"/>
        <v>#DIV/0!</v>
      </c>
      <c r="AY2225" s="501" t="e">
        <f t="shared" si="213"/>
        <v>#DIV/0!</v>
      </c>
      <c r="BM2225" s="501" t="e">
        <f t="shared" si="214"/>
        <v>#DIV/0!</v>
      </c>
      <c r="BP2225" s="501" t="e">
        <f t="shared" si="215"/>
        <v>#DIV/0!</v>
      </c>
    </row>
    <row r="2226" spans="31:68" ht="15" customHeight="1" x14ac:dyDescent="0.25">
      <c r="AE2226" s="501" t="e">
        <f t="shared" si="210"/>
        <v>#DIV/0!</v>
      </c>
      <c r="AH2226" s="501" t="e">
        <f t="shared" si="211"/>
        <v>#DIV/0!</v>
      </c>
      <c r="AV2226" s="501" t="e">
        <f t="shared" si="212"/>
        <v>#DIV/0!</v>
      </c>
      <c r="AY2226" s="501" t="e">
        <f t="shared" si="213"/>
        <v>#DIV/0!</v>
      </c>
      <c r="BM2226" s="501" t="e">
        <f t="shared" si="214"/>
        <v>#DIV/0!</v>
      </c>
      <c r="BP2226" s="501" t="e">
        <f t="shared" si="215"/>
        <v>#DIV/0!</v>
      </c>
    </row>
    <row r="2227" spans="31:68" ht="15" customHeight="1" x14ac:dyDescent="0.25">
      <c r="AE2227" s="501" t="e">
        <f t="shared" si="210"/>
        <v>#DIV/0!</v>
      </c>
      <c r="AH2227" s="501" t="e">
        <f t="shared" si="211"/>
        <v>#DIV/0!</v>
      </c>
      <c r="AV2227" s="501" t="e">
        <f t="shared" si="212"/>
        <v>#DIV/0!</v>
      </c>
      <c r="AY2227" s="501" t="e">
        <f t="shared" si="213"/>
        <v>#DIV/0!</v>
      </c>
      <c r="BM2227" s="501" t="e">
        <f t="shared" si="214"/>
        <v>#DIV/0!</v>
      </c>
      <c r="BP2227" s="501" t="e">
        <f t="shared" si="215"/>
        <v>#DIV/0!</v>
      </c>
    </row>
    <row r="2228" spans="31:68" ht="15" customHeight="1" x14ac:dyDescent="0.25">
      <c r="AE2228" s="501" t="e">
        <f t="shared" si="210"/>
        <v>#DIV/0!</v>
      </c>
      <c r="AH2228" s="501" t="e">
        <f t="shared" si="211"/>
        <v>#DIV/0!</v>
      </c>
      <c r="AV2228" s="501" t="e">
        <f t="shared" si="212"/>
        <v>#DIV/0!</v>
      </c>
      <c r="AY2228" s="501" t="e">
        <f t="shared" si="213"/>
        <v>#DIV/0!</v>
      </c>
      <c r="BM2228" s="501" t="e">
        <f t="shared" si="214"/>
        <v>#DIV/0!</v>
      </c>
      <c r="BP2228" s="501" t="e">
        <f t="shared" si="215"/>
        <v>#DIV/0!</v>
      </c>
    </row>
    <row r="2229" spans="31:68" ht="15" customHeight="1" x14ac:dyDescent="0.25">
      <c r="AE2229" s="501" t="e">
        <f t="shared" si="210"/>
        <v>#DIV/0!</v>
      </c>
      <c r="AH2229" s="501" t="e">
        <f t="shared" si="211"/>
        <v>#DIV/0!</v>
      </c>
      <c r="AV2229" s="501" t="e">
        <f t="shared" si="212"/>
        <v>#DIV/0!</v>
      </c>
      <c r="AY2229" s="501" t="e">
        <f t="shared" si="213"/>
        <v>#DIV/0!</v>
      </c>
      <c r="BM2229" s="501" t="e">
        <f t="shared" si="214"/>
        <v>#DIV/0!</v>
      </c>
      <c r="BP2229" s="501" t="e">
        <f t="shared" si="215"/>
        <v>#DIV/0!</v>
      </c>
    </row>
    <row r="2230" spans="31:68" ht="15" customHeight="1" x14ac:dyDescent="0.25">
      <c r="AE2230" s="501" t="e">
        <f t="shared" si="210"/>
        <v>#DIV/0!</v>
      </c>
      <c r="AH2230" s="501" t="e">
        <f t="shared" si="211"/>
        <v>#DIV/0!</v>
      </c>
      <c r="AV2230" s="501" t="e">
        <f t="shared" si="212"/>
        <v>#DIV/0!</v>
      </c>
      <c r="AY2230" s="501" t="e">
        <f t="shared" si="213"/>
        <v>#DIV/0!</v>
      </c>
      <c r="BM2230" s="501" t="e">
        <f t="shared" si="214"/>
        <v>#DIV/0!</v>
      </c>
      <c r="BP2230" s="501" t="e">
        <f t="shared" si="215"/>
        <v>#DIV/0!</v>
      </c>
    </row>
    <row r="2231" spans="31:68" ht="15" customHeight="1" x14ac:dyDescent="0.25">
      <c r="AE2231" s="501" t="e">
        <f t="shared" si="210"/>
        <v>#DIV/0!</v>
      </c>
      <c r="AH2231" s="501" t="e">
        <f t="shared" si="211"/>
        <v>#DIV/0!</v>
      </c>
      <c r="AV2231" s="501" t="e">
        <f t="shared" si="212"/>
        <v>#DIV/0!</v>
      </c>
      <c r="AY2231" s="501" t="e">
        <f t="shared" si="213"/>
        <v>#DIV/0!</v>
      </c>
      <c r="BM2231" s="501" t="e">
        <f t="shared" si="214"/>
        <v>#DIV/0!</v>
      </c>
      <c r="BP2231" s="501" t="e">
        <f t="shared" si="215"/>
        <v>#DIV/0!</v>
      </c>
    </row>
    <row r="2232" spans="31:68" ht="15" customHeight="1" x14ac:dyDescent="0.25">
      <c r="AE2232" s="501" t="e">
        <f t="shared" si="210"/>
        <v>#DIV/0!</v>
      </c>
      <c r="AH2232" s="501" t="e">
        <f t="shared" si="211"/>
        <v>#DIV/0!</v>
      </c>
      <c r="AV2232" s="501" t="e">
        <f t="shared" si="212"/>
        <v>#DIV/0!</v>
      </c>
      <c r="AY2232" s="501" t="e">
        <f t="shared" si="213"/>
        <v>#DIV/0!</v>
      </c>
      <c r="BM2232" s="501" t="e">
        <f t="shared" si="214"/>
        <v>#DIV/0!</v>
      </c>
      <c r="BP2232" s="501" t="e">
        <f t="shared" si="215"/>
        <v>#DIV/0!</v>
      </c>
    </row>
    <row r="2233" spans="31:68" ht="15" customHeight="1" x14ac:dyDescent="0.25">
      <c r="AE2233" s="501" t="e">
        <f t="shared" si="210"/>
        <v>#DIV/0!</v>
      </c>
      <c r="AH2233" s="501" t="e">
        <f t="shared" si="211"/>
        <v>#DIV/0!</v>
      </c>
      <c r="AV2233" s="501" t="e">
        <f t="shared" si="212"/>
        <v>#DIV/0!</v>
      </c>
      <c r="AY2233" s="501" t="e">
        <f t="shared" si="213"/>
        <v>#DIV/0!</v>
      </c>
      <c r="BM2233" s="501" t="e">
        <f t="shared" si="214"/>
        <v>#DIV/0!</v>
      </c>
      <c r="BP2233" s="501" t="e">
        <f t="shared" si="215"/>
        <v>#DIV/0!</v>
      </c>
    </row>
    <row r="2234" spans="31:68" ht="15" customHeight="1" x14ac:dyDescent="0.25">
      <c r="AE2234" s="501" t="e">
        <f t="shared" si="210"/>
        <v>#DIV/0!</v>
      </c>
      <c r="AH2234" s="501" t="e">
        <f t="shared" si="211"/>
        <v>#DIV/0!</v>
      </c>
      <c r="AV2234" s="501" t="e">
        <f t="shared" si="212"/>
        <v>#DIV/0!</v>
      </c>
      <c r="AY2234" s="501" t="e">
        <f t="shared" si="213"/>
        <v>#DIV/0!</v>
      </c>
      <c r="BM2234" s="501" t="e">
        <f t="shared" si="214"/>
        <v>#DIV/0!</v>
      </c>
      <c r="BP2234" s="501" t="e">
        <f t="shared" si="215"/>
        <v>#DIV/0!</v>
      </c>
    </row>
    <row r="2235" spans="31:68" ht="15" customHeight="1" x14ac:dyDescent="0.25">
      <c r="AE2235" s="501" t="e">
        <f t="shared" si="210"/>
        <v>#DIV/0!</v>
      </c>
      <c r="AH2235" s="501" t="e">
        <f t="shared" si="211"/>
        <v>#DIV/0!</v>
      </c>
      <c r="AV2235" s="501" t="e">
        <f t="shared" si="212"/>
        <v>#DIV/0!</v>
      </c>
      <c r="AY2235" s="501" t="e">
        <f t="shared" si="213"/>
        <v>#DIV/0!</v>
      </c>
      <c r="BM2235" s="501" t="e">
        <f t="shared" si="214"/>
        <v>#DIV/0!</v>
      </c>
      <c r="BP2235" s="501" t="e">
        <f t="shared" si="215"/>
        <v>#DIV/0!</v>
      </c>
    </row>
    <row r="2236" spans="31:68" ht="15" customHeight="1" x14ac:dyDescent="0.25">
      <c r="AE2236" s="501" t="e">
        <f t="shared" si="210"/>
        <v>#DIV/0!</v>
      </c>
      <c r="AH2236" s="501" t="e">
        <f t="shared" si="211"/>
        <v>#DIV/0!</v>
      </c>
      <c r="AV2236" s="501" t="e">
        <f t="shared" si="212"/>
        <v>#DIV/0!</v>
      </c>
      <c r="AY2236" s="501" t="e">
        <f t="shared" si="213"/>
        <v>#DIV/0!</v>
      </c>
      <c r="BM2236" s="501" t="e">
        <f t="shared" si="214"/>
        <v>#DIV/0!</v>
      </c>
      <c r="BP2236" s="501" t="e">
        <f t="shared" si="215"/>
        <v>#DIV/0!</v>
      </c>
    </row>
    <row r="2237" spans="31:68" ht="15" customHeight="1" x14ac:dyDescent="0.25">
      <c r="AE2237" s="501" t="e">
        <f t="shared" si="210"/>
        <v>#DIV/0!</v>
      </c>
      <c r="AH2237" s="501" t="e">
        <f t="shared" si="211"/>
        <v>#DIV/0!</v>
      </c>
      <c r="AV2237" s="501" t="e">
        <f t="shared" si="212"/>
        <v>#DIV/0!</v>
      </c>
      <c r="AY2237" s="501" t="e">
        <f t="shared" si="213"/>
        <v>#DIV/0!</v>
      </c>
      <c r="BM2237" s="501" t="e">
        <f t="shared" si="214"/>
        <v>#DIV/0!</v>
      </c>
      <c r="BP2237" s="501" t="e">
        <f t="shared" si="215"/>
        <v>#DIV/0!</v>
      </c>
    </row>
    <row r="2238" spans="31:68" ht="15" customHeight="1" x14ac:dyDescent="0.25">
      <c r="AE2238" s="501" t="e">
        <f t="shared" si="210"/>
        <v>#DIV/0!</v>
      </c>
      <c r="AH2238" s="501" t="e">
        <f t="shared" si="211"/>
        <v>#DIV/0!</v>
      </c>
      <c r="AV2238" s="501" t="e">
        <f t="shared" si="212"/>
        <v>#DIV/0!</v>
      </c>
      <c r="AY2238" s="501" t="e">
        <f t="shared" si="213"/>
        <v>#DIV/0!</v>
      </c>
      <c r="BM2238" s="501" t="e">
        <f t="shared" si="214"/>
        <v>#DIV/0!</v>
      </c>
      <c r="BP2238" s="501" t="e">
        <f t="shared" si="215"/>
        <v>#DIV/0!</v>
      </c>
    </row>
    <row r="2239" spans="31:68" ht="15" customHeight="1" x14ac:dyDescent="0.25">
      <c r="AE2239" s="501" t="e">
        <f t="shared" si="210"/>
        <v>#DIV/0!</v>
      </c>
      <c r="AH2239" s="501" t="e">
        <f t="shared" si="211"/>
        <v>#DIV/0!</v>
      </c>
      <c r="AV2239" s="501" t="e">
        <f t="shared" si="212"/>
        <v>#DIV/0!</v>
      </c>
      <c r="AY2239" s="501" t="e">
        <f t="shared" si="213"/>
        <v>#DIV/0!</v>
      </c>
      <c r="BM2239" s="501" t="e">
        <f t="shared" si="214"/>
        <v>#DIV/0!</v>
      </c>
      <c r="BP2239" s="501" t="e">
        <f t="shared" si="215"/>
        <v>#DIV/0!</v>
      </c>
    </row>
    <row r="2240" spans="31:68" ht="15" customHeight="1" x14ac:dyDescent="0.25">
      <c r="AE2240" s="501" t="e">
        <f t="shared" si="210"/>
        <v>#DIV/0!</v>
      </c>
      <c r="AH2240" s="501" t="e">
        <f t="shared" si="211"/>
        <v>#DIV/0!</v>
      </c>
      <c r="AV2240" s="501" t="e">
        <f t="shared" si="212"/>
        <v>#DIV/0!</v>
      </c>
      <c r="AY2240" s="501" t="e">
        <f t="shared" si="213"/>
        <v>#DIV/0!</v>
      </c>
      <c r="BM2240" s="501" t="e">
        <f t="shared" si="214"/>
        <v>#DIV/0!</v>
      </c>
      <c r="BP2240" s="501" t="e">
        <f t="shared" si="215"/>
        <v>#DIV/0!</v>
      </c>
    </row>
    <row r="2241" spans="31:68" ht="15" customHeight="1" x14ac:dyDescent="0.25">
      <c r="AE2241" s="501" t="e">
        <f t="shared" si="210"/>
        <v>#DIV/0!</v>
      </c>
      <c r="AH2241" s="501" t="e">
        <f t="shared" si="211"/>
        <v>#DIV/0!</v>
      </c>
      <c r="AV2241" s="501" t="e">
        <f t="shared" si="212"/>
        <v>#DIV/0!</v>
      </c>
      <c r="AY2241" s="501" t="e">
        <f t="shared" si="213"/>
        <v>#DIV/0!</v>
      </c>
      <c r="BM2241" s="501" t="e">
        <f t="shared" si="214"/>
        <v>#DIV/0!</v>
      </c>
      <c r="BP2241" s="501" t="e">
        <f t="shared" si="215"/>
        <v>#DIV/0!</v>
      </c>
    </row>
    <row r="2242" spans="31:68" ht="15" customHeight="1" x14ac:dyDescent="0.25">
      <c r="AE2242" s="501" t="e">
        <f t="shared" si="210"/>
        <v>#DIV/0!</v>
      </c>
      <c r="AH2242" s="501" t="e">
        <f t="shared" si="211"/>
        <v>#DIV/0!</v>
      </c>
      <c r="AV2242" s="501" t="e">
        <f t="shared" si="212"/>
        <v>#DIV/0!</v>
      </c>
      <c r="AY2242" s="501" t="e">
        <f t="shared" si="213"/>
        <v>#DIV/0!</v>
      </c>
      <c r="BM2242" s="501" t="e">
        <f t="shared" si="214"/>
        <v>#DIV/0!</v>
      </c>
      <c r="BP2242" s="501" t="e">
        <f t="shared" si="215"/>
        <v>#DIV/0!</v>
      </c>
    </row>
    <row r="2243" spans="31:68" ht="15" customHeight="1" x14ac:dyDescent="0.25">
      <c r="AE2243" s="501" t="e">
        <f t="shared" si="210"/>
        <v>#DIV/0!</v>
      </c>
      <c r="AH2243" s="501" t="e">
        <f t="shared" si="211"/>
        <v>#DIV/0!</v>
      </c>
      <c r="AV2243" s="501" t="e">
        <f t="shared" si="212"/>
        <v>#DIV/0!</v>
      </c>
      <c r="AY2243" s="501" t="e">
        <f t="shared" si="213"/>
        <v>#DIV/0!</v>
      </c>
      <c r="BM2243" s="501" t="e">
        <f t="shared" si="214"/>
        <v>#DIV/0!</v>
      </c>
      <c r="BP2243" s="501" t="e">
        <f t="shared" si="215"/>
        <v>#DIV/0!</v>
      </c>
    </row>
    <row r="2244" spans="31:68" ht="15" customHeight="1" x14ac:dyDescent="0.25">
      <c r="AE2244" s="501" t="e">
        <f t="shared" si="210"/>
        <v>#DIV/0!</v>
      </c>
      <c r="AH2244" s="501" t="e">
        <f t="shared" si="211"/>
        <v>#DIV/0!</v>
      </c>
      <c r="AV2244" s="501" t="e">
        <f t="shared" si="212"/>
        <v>#DIV/0!</v>
      </c>
      <c r="AY2244" s="501" t="e">
        <f t="shared" si="213"/>
        <v>#DIV/0!</v>
      </c>
      <c r="BM2244" s="501" t="e">
        <f t="shared" si="214"/>
        <v>#DIV/0!</v>
      </c>
      <c r="BP2244" s="501" t="e">
        <f t="shared" si="215"/>
        <v>#DIV/0!</v>
      </c>
    </row>
    <row r="2245" spans="31:68" ht="15" customHeight="1" x14ac:dyDescent="0.25">
      <c r="AE2245" s="501" t="e">
        <f t="shared" si="210"/>
        <v>#DIV/0!</v>
      </c>
      <c r="AH2245" s="501" t="e">
        <f t="shared" si="211"/>
        <v>#DIV/0!</v>
      </c>
      <c r="AV2245" s="501" t="e">
        <f t="shared" si="212"/>
        <v>#DIV/0!</v>
      </c>
      <c r="AY2245" s="501" t="e">
        <f t="shared" si="213"/>
        <v>#DIV/0!</v>
      </c>
      <c r="BM2245" s="501" t="e">
        <f t="shared" si="214"/>
        <v>#DIV/0!</v>
      </c>
      <c r="BP2245" s="501" t="e">
        <f t="shared" si="215"/>
        <v>#DIV/0!</v>
      </c>
    </row>
    <row r="2246" spans="31:68" ht="15" customHeight="1" x14ac:dyDescent="0.25">
      <c r="AE2246" s="501" t="e">
        <f t="shared" si="210"/>
        <v>#DIV/0!</v>
      </c>
      <c r="AH2246" s="501" t="e">
        <f t="shared" si="211"/>
        <v>#DIV/0!</v>
      </c>
      <c r="AV2246" s="501" t="e">
        <f t="shared" si="212"/>
        <v>#DIV/0!</v>
      </c>
      <c r="AY2246" s="501" t="e">
        <f t="shared" si="213"/>
        <v>#DIV/0!</v>
      </c>
      <c r="BM2246" s="501" t="e">
        <f t="shared" si="214"/>
        <v>#DIV/0!</v>
      </c>
      <c r="BP2246" s="501" t="e">
        <f t="shared" si="215"/>
        <v>#DIV/0!</v>
      </c>
    </row>
    <row r="2247" spans="31:68" ht="15" customHeight="1" x14ac:dyDescent="0.25">
      <c r="AE2247" s="501" t="e">
        <f t="shared" si="210"/>
        <v>#DIV/0!</v>
      </c>
      <c r="AH2247" s="501" t="e">
        <f t="shared" si="211"/>
        <v>#DIV/0!</v>
      </c>
      <c r="AV2247" s="501" t="e">
        <f t="shared" si="212"/>
        <v>#DIV/0!</v>
      </c>
      <c r="AY2247" s="501" t="e">
        <f t="shared" si="213"/>
        <v>#DIV/0!</v>
      </c>
      <c r="BM2247" s="501" t="e">
        <f t="shared" si="214"/>
        <v>#DIV/0!</v>
      </c>
      <c r="BP2247" s="501" t="e">
        <f t="shared" si="215"/>
        <v>#DIV/0!</v>
      </c>
    </row>
    <row r="2248" spans="31:68" ht="15" customHeight="1" x14ac:dyDescent="0.25">
      <c r="AE2248" s="501" t="e">
        <f t="shared" si="210"/>
        <v>#DIV/0!</v>
      </c>
      <c r="AH2248" s="501" t="e">
        <f t="shared" si="211"/>
        <v>#DIV/0!</v>
      </c>
      <c r="AV2248" s="501" t="e">
        <f t="shared" si="212"/>
        <v>#DIV/0!</v>
      </c>
      <c r="AY2248" s="501" t="e">
        <f t="shared" si="213"/>
        <v>#DIV/0!</v>
      </c>
      <c r="BM2248" s="501" t="e">
        <f t="shared" si="214"/>
        <v>#DIV/0!</v>
      </c>
      <c r="BP2248" s="501" t="e">
        <f t="shared" si="215"/>
        <v>#DIV/0!</v>
      </c>
    </row>
    <row r="2249" spans="31:68" ht="15" customHeight="1" x14ac:dyDescent="0.25">
      <c r="AE2249" s="501" t="e">
        <f t="shared" si="210"/>
        <v>#DIV/0!</v>
      </c>
      <c r="AH2249" s="501" t="e">
        <f t="shared" si="211"/>
        <v>#DIV/0!</v>
      </c>
      <c r="AV2249" s="501" t="e">
        <f t="shared" si="212"/>
        <v>#DIV/0!</v>
      </c>
      <c r="AY2249" s="501" t="e">
        <f t="shared" si="213"/>
        <v>#DIV/0!</v>
      </c>
      <c r="BM2249" s="501" t="e">
        <f t="shared" si="214"/>
        <v>#DIV/0!</v>
      </c>
      <c r="BP2249" s="501" t="e">
        <f t="shared" si="215"/>
        <v>#DIV/0!</v>
      </c>
    </row>
    <row r="2250" spans="31:68" ht="15" customHeight="1" x14ac:dyDescent="0.25">
      <c r="AE2250" s="501" t="e">
        <f t="shared" si="210"/>
        <v>#DIV/0!</v>
      </c>
      <c r="AH2250" s="501" t="e">
        <f t="shared" si="211"/>
        <v>#DIV/0!</v>
      </c>
      <c r="AV2250" s="501" t="e">
        <f t="shared" si="212"/>
        <v>#DIV/0!</v>
      </c>
      <c r="AY2250" s="501" t="e">
        <f t="shared" si="213"/>
        <v>#DIV/0!</v>
      </c>
      <c r="BM2250" s="501" t="e">
        <f t="shared" si="214"/>
        <v>#DIV/0!</v>
      </c>
      <c r="BP2250" s="501" t="e">
        <f t="shared" si="215"/>
        <v>#DIV/0!</v>
      </c>
    </row>
    <row r="2251" spans="31:68" ht="15" customHeight="1" x14ac:dyDescent="0.25">
      <c r="AE2251" s="501" t="e">
        <f t="shared" si="210"/>
        <v>#DIV/0!</v>
      </c>
      <c r="AH2251" s="501" t="e">
        <f t="shared" si="211"/>
        <v>#DIV/0!</v>
      </c>
      <c r="AV2251" s="501" t="e">
        <f t="shared" si="212"/>
        <v>#DIV/0!</v>
      </c>
      <c r="AY2251" s="501" t="e">
        <f t="shared" si="213"/>
        <v>#DIV/0!</v>
      </c>
      <c r="BM2251" s="501" t="e">
        <f t="shared" si="214"/>
        <v>#DIV/0!</v>
      </c>
      <c r="BP2251" s="501" t="e">
        <f t="shared" si="215"/>
        <v>#DIV/0!</v>
      </c>
    </row>
    <row r="2252" spans="31:68" ht="15" customHeight="1" x14ac:dyDescent="0.25">
      <c r="AE2252" s="501" t="e">
        <f t="shared" si="210"/>
        <v>#DIV/0!</v>
      </c>
      <c r="AH2252" s="501" t="e">
        <f t="shared" si="211"/>
        <v>#DIV/0!</v>
      </c>
      <c r="AV2252" s="501" t="e">
        <f t="shared" si="212"/>
        <v>#DIV/0!</v>
      </c>
      <c r="AY2252" s="501" t="e">
        <f t="shared" si="213"/>
        <v>#DIV/0!</v>
      </c>
      <c r="BM2252" s="501" t="e">
        <f t="shared" si="214"/>
        <v>#DIV/0!</v>
      </c>
      <c r="BP2252" s="501" t="e">
        <f t="shared" si="215"/>
        <v>#DIV/0!</v>
      </c>
    </row>
    <row r="2253" spans="31:68" ht="15" customHeight="1" x14ac:dyDescent="0.25">
      <c r="AE2253" s="501" t="e">
        <f t="shared" si="210"/>
        <v>#DIV/0!</v>
      </c>
      <c r="AH2253" s="501" t="e">
        <f t="shared" si="211"/>
        <v>#DIV/0!</v>
      </c>
      <c r="AV2253" s="501" t="e">
        <f t="shared" si="212"/>
        <v>#DIV/0!</v>
      </c>
      <c r="AY2253" s="501" t="e">
        <f t="shared" si="213"/>
        <v>#DIV/0!</v>
      </c>
      <c r="BM2253" s="501" t="e">
        <f t="shared" si="214"/>
        <v>#DIV/0!</v>
      </c>
      <c r="BP2253" s="501" t="e">
        <f t="shared" si="215"/>
        <v>#DIV/0!</v>
      </c>
    </row>
    <row r="2254" spans="31:68" ht="15" customHeight="1" x14ac:dyDescent="0.25">
      <c r="AE2254" s="501" t="e">
        <f t="shared" si="210"/>
        <v>#DIV/0!</v>
      </c>
      <c r="AH2254" s="501" t="e">
        <f t="shared" si="211"/>
        <v>#DIV/0!</v>
      </c>
      <c r="AV2254" s="501" t="e">
        <f t="shared" si="212"/>
        <v>#DIV/0!</v>
      </c>
      <c r="AY2254" s="501" t="e">
        <f t="shared" si="213"/>
        <v>#DIV/0!</v>
      </c>
      <c r="BM2254" s="501" t="e">
        <f t="shared" si="214"/>
        <v>#DIV/0!</v>
      </c>
      <c r="BP2254" s="501" t="e">
        <f t="shared" si="215"/>
        <v>#DIV/0!</v>
      </c>
    </row>
    <row r="2255" spans="31:68" ht="15" customHeight="1" x14ac:dyDescent="0.25">
      <c r="AE2255" s="501" t="e">
        <f t="shared" ref="AE2255:AE2318" si="216">IF(AE$10*AC2255+AE$11&lt;(ROUNDUP(AD$10/100,0)*100+999),MAX(0,AE$10*AC2255+AE$11),NA())</f>
        <v>#DIV/0!</v>
      </c>
      <c r="AH2255" s="501" t="e">
        <f t="shared" ref="AH2255:AH2318" si="217">IF(AH$10*AF2255+AH$11&lt;(ROUNDUP(AG$10/100,0)*100+999),MAX(0,AH$10*AF2255+AH$11),NA())</f>
        <v>#DIV/0!</v>
      </c>
      <c r="AV2255" s="501" t="e">
        <f t="shared" ref="AV2255:AV2318" si="218">IF(AV$10*AT2255+AV$11&lt;(ROUNDUP(AU$10/100,0)*100+999),MAX(0,AV$10*AT2255+AV$11),NA())</f>
        <v>#DIV/0!</v>
      </c>
      <c r="AY2255" s="501" t="e">
        <f t="shared" ref="AY2255:AY2318" si="219">IF(AY$10*AW2255+AY$11&lt;(ROUNDUP(AX$10/100,0)*100+999),MAX(0,AY$10*AW2255+AY$11),NA())</f>
        <v>#DIV/0!</v>
      </c>
      <c r="BM2255" s="501" t="e">
        <f t="shared" ref="BM2255:BM2318" si="220">IF(BM$10*BK2255+BM$11&lt;(ROUNDUP(BL$10/100,0)*100+999),MAX(0,BM$10*BK2255+BM$11),NA())</f>
        <v>#DIV/0!</v>
      </c>
      <c r="BP2255" s="501" t="e">
        <f t="shared" ref="BP2255:BP2318" si="221">IF(BP$10*BN2255+BP$11&lt;(ROUNDUP(BO$10/100,0)*100+999),MAX(0,BP$10*BN2255+BP$11),NA())</f>
        <v>#DIV/0!</v>
      </c>
    </row>
    <row r="2256" spans="31:68" ht="15" customHeight="1" x14ac:dyDescent="0.25">
      <c r="AE2256" s="501" t="e">
        <f t="shared" si="216"/>
        <v>#DIV/0!</v>
      </c>
      <c r="AH2256" s="501" t="e">
        <f t="shared" si="217"/>
        <v>#DIV/0!</v>
      </c>
      <c r="AV2256" s="501" t="e">
        <f t="shared" si="218"/>
        <v>#DIV/0!</v>
      </c>
      <c r="AY2256" s="501" t="e">
        <f t="shared" si="219"/>
        <v>#DIV/0!</v>
      </c>
      <c r="BM2256" s="501" t="e">
        <f t="shared" si="220"/>
        <v>#DIV/0!</v>
      </c>
      <c r="BP2256" s="501" t="e">
        <f t="shared" si="221"/>
        <v>#DIV/0!</v>
      </c>
    </row>
    <row r="2257" spans="31:68" ht="15" customHeight="1" x14ac:dyDescent="0.25">
      <c r="AE2257" s="501" t="e">
        <f t="shared" si="216"/>
        <v>#DIV/0!</v>
      </c>
      <c r="AH2257" s="501" t="e">
        <f t="shared" si="217"/>
        <v>#DIV/0!</v>
      </c>
      <c r="AV2257" s="501" t="e">
        <f t="shared" si="218"/>
        <v>#DIV/0!</v>
      </c>
      <c r="AY2257" s="501" t="e">
        <f t="shared" si="219"/>
        <v>#DIV/0!</v>
      </c>
      <c r="BM2257" s="501" t="e">
        <f t="shared" si="220"/>
        <v>#DIV/0!</v>
      </c>
      <c r="BP2257" s="501" t="e">
        <f t="shared" si="221"/>
        <v>#DIV/0!</v>
      </c>
    </row>
    <row r="2258" spans="31:68" ht="15" customHeight="1" x14ac:dyDescent="0.25">
      <c r="AE2258" s="501" t="e">
        <f t="shared" si="216"/>
        <v>#DIV/0!</v>
      </c>
      <c r="AH2258" s="501" t="e">
        <f t="shared" si="217"/>
        <v>#DIV/0!</v>
      </c>
      <c r="AV2258" s="501" t="e">
        <f t="shared" si="218"/>
        <v>#DIV/0!</v>
      </c>
      <c r="AY2258" s="501" t="e">
        <f t="shared" si="219"/>
        <v>#DIV/0!</v>
      </c>
      <c r="BM2258" s="501" t="e">
        <f t="shared" si="220"/>
        <v>#DIV/0!</v>
      </c>
      <c r="BP2258" s="501" t="e">
        <f t="shared" si="221"/>
        <v>#DIV/0!</v>
      </c>
    </row>
    <row r="2259" spans="31:68" ht="15" customHeight="1" x14ac:dyDescent="0.25">
      <c r="AE2259" s="501" t="e">
        <f t="shared" si="216"/>
        <v>#DIV/0!</v>
      </c>
      <c r="AH2259" s="501" t="e">
        <f t="shared" si="217"/>
        <v>#DIV/0!</v>
      </c>
      <c r="AV2259" s="501" t="e">
        <f t="shared" si="218"/>
        <v>#DIV/0!</v>
      </c>
      <c r="AY2259" s="501" t="e">
        <f t="shared" si="219"/>
        <v>#DIV/0!</v>
      </c>
      <c r="BM2259" s="501" t="e">
        <f t="shared" si="220"/>
        <v>#DIV/0!</v>
      </c>
      <c r="BP2259" s="501" t="e">
        <f t="shared" si="221"/>
        <v>#DIV/0!</v>
      </c>
    </row>
    <row r="2260" spans="31:68" ht="15" customHeight="1" x14ac:dyDescent="0.25">
      <c r="AE2260" s="501" t="e">
        <f t="shared" si="216"/>
        <v>#DIV/0!</v>
      </c>
      <c r="AH2260" s="501" t="e">
        <f t="shared" si="217"/>
        <v>#DIV/0!</v>
      </c>
      <c r="AV2260" s="501" t="e">
        <f t="shared" si="218"/>
        <v>#DIV/0!</v>
      </c>
      <c r="AY2260" s="501" t="e">
        <f t="shared" si="219"/>
        <v>#DIV/0!</v>
      </c>
      <c r="BM2260" s="501" t="e">
        <f t="shared" si="220"/>
        <v>#DIV/0!</v>
      </c>
      <c r="BP2260" s="501" t="e">
        <f t="shared" si="221"/>
        <v>#DIV/0!</v>
      </c>
    </row>
    <row r="2261" spans="31:68" ht="15" customHeight="1" x14ac:dyDescent="0.25">
      <c r="AE2261" s="501" t="e">
        <f t="shared" si="216"/>
        <v>#DIV/0!</v>
      </c>
      <c r="AH2261" s="501" t="e">
        <f t="shared" si="217"/>
        <v>#DIV/0!</v>
      </c>
      <c r="AV2261" s="501" t="e">
        <f t="shared" si="218"/>
        <v>#DIV/0!</v>
      </c>
      <c r="AY2261" s="501" t="e">
        <f t="shared" si="219"/>
        <v>#DIV/0!</v>
      </c>
      <c r="BM2261" s="501" t="e">
        <f t="shared" si="220"/>
        <v>#DIV/0!</v>
      </c>
      <c r="BP2261" s="501" t="e">
        <f t="shared" si="221"/>
        <v>#DIV/0!</v>
      </c>
    </row>
    <row r="2262" spans="31:68" ht="15" customHeight="1" x14ac:dyDescent="0.25">
      <c r="AE2262" s="501" t="e">
        <f t="shared" si="216"/>
        <v>#DIV/0!</v>
      </c>
      <c r="AH2262" s="501" t="e">
        <f t="shared" si="217"/>
        <v>#DIV/0!</v>
      </c>
      <c r="AV2262" s="501" t="e">
        <f t="shared" si="218"/>
        <v>#DIV/0!</v>
      </c>
      <c r="AY2262" s="501" t="e">
        <f t="shared" si="219"/>
        <v>#DIV/0!</v>
      </c>
      <c r="BM2262" s="501" t="e">
        <f t="shared" si="220"/>
        <v>#DIV/0!</v>
      </c>
      <c r="BP2262" s="501" t="e">
        <f t="shared" si="221"/>
        <v>#DIV/0!</v>
      </c>
    </row>
    <row r="2263" spans="31:68" ht="15" customHeight="1" x14ac:dyDescent="0.25">
      <c r="AE2263" s="501" t="e">
        <f t="shared" si="216"/>
        <v>#DIV/0!</v>
      </c>
      <c r="AH2263" s="501" t="e">
        <f t="shared" si="217"/>
        <v>#DIV/0!</v>
      </c>
      <c r="AV2263" s="501" t="e">
        <f t="shared" si="218"/>
        <v>#DIV/0!</v>
      </c>
      <c r="AY2263" s="501" t="e">
        <f t="shared" si="219"/>
        <v>#DIV/0!</v>
      </c>
      <c r="BM2263" s="501" t="e">
        <f t="shared" si="220"/>
        <v>#DIV/0!</v>
      </c>
      <c r="BP2263" s="501" t="e">
        <f t="shared" si="221"/>
        <v>#DIV/0!</v>
      </c>
    </row>
    <row r="2264" spans="31:68" ht="15" customHeight="1" x14ac:dyDescent="0.25">
      <c r="AE2264" s="501" t="e">
        <f t="shared" si="216"/>
        <v>#DIV/0!</v>
      </c>
      <c r="AH2264" s="501" t="e">
        <f t="shared" si="217"/>
        <v>#DIV/0!</v>
      </c>
      <c r="AV2264" s="501" t="e">
        <f t="shared" si="218"/>
        <v>#DIV/0!</v>
      </c>
      <c r="AY2264" s="501" t="e">
        <f t="shared" si="219"/>
        <v>#DIV/0!</v>
      </c>
      <c r="BM2264" s="501" t="e">
        <f t="shared" si="220"/>
        <v>#DIV/0!</v>
      </c>
      <c r="BP2264" s="501" t="e">
        <f t="shared" si="221"/>
        <v>#DIV/0!</v>
      </c>
    </row>
    <row r="2265" spans="31:68" ht="15" customHeight="1" x14ac:dyDescent="0.25">
      <c r="AE2265" s="501" t="e">
        <f t="shared" si="216"/>
        <v>#DIV/0!</v>
      </c>
      <c r="AH2265" s="501" t="e">
        <f t="shared" si="217"/>
        <v>#DIV/0!</v>
      </c>
      <c r="AV2265" s="501" t="e">
        <f t="shared" si="218"/>
        <v>#DIV/0!</v>
      </c>
      <c r="AY2265" s="501" t="e">
        <f t="shared" si="219"/>
        <v>#DIV/0!</v>
      </c>
      <c r="BM2265" s="501" t="e">
        <f t="shared" si="220"/>
        <v>#DIV/0!</v>
      </c>
      <c r="BP2265" s="501" t="e">
        <f t="shared" si="221"/>
        <v>#DIV/0!</v>
      </c>
    </row>
    <row r="2266" spans="31:68" ht="15" customHeight="1" x14ac:dyDescent="0.25">
      <c r="AE2266" s="501" t="e">
        <f t="shared" si="216"/>
        <v>#DIV/0!</v>
      </c>
      <c r="AH2266" s="501" t="e">
        <f t="shared" si="217"/>
        <v>#DIV/0!</v>
      </c>
      <c r="AV2266" s="501" t="e">
        <f t="shared" si="218"/>
        <v>#DIV/0!</v>
      </c>
      <c r="AY2266" s="501" t="e">
        <f t="shared" si="219"/>
        <v>#DIV/0!</v>
      </c>
      <c r="BM2266" s="501" t="e">
        <f t="shared" si="220"/>
        <v>#DIV/0!</v>
      </c>
      <c r="BP2266" s="501" t="e">
        <f t="shared" si="221"/>
        <v>#DIV/0!</v>
      </c>
    </row>
    <row r="2267" spans="31:68" ht="15" customHeight="1" x14ac:dyDescent="0.25">
      <c r="AE2267" s="501" t="e">
        <f t="shared" si="216"/>
        <v>#DIV/0!</v>
      </c>
      <c r="AH2267" s="501" t="e">
        <f t="shared" si="217"/>
        <v>#DIV/0!</v>
      </c>
      <c r="AV2267" s="501" t="e">
        <f t="shared" si="218"/>
        <v>#DIV/0!</v>
      </c>
      <c r="AY2267" s="501" t="e">
        <f t="shared" si="219"/>
        <v>#DIV/0!</v>
      </c>
      <c r="BM2267" s="501" t="e">
        <f t="shared" si="220"/>
        <v>#DIV/0!</v>
      </c>
      <c r="BP2267" s="501" t="e">
        <f t="shared" si="221"/>
        <v>#DIV/0!</v>
      </c>
    </row>
    <row r="2268" spans="31:68" ht="15" customHeight="1" x14ac:dyDescent="0.25">
      <c r="AE2268" s="501" t="e">
        <f t="shared" si="216"/>
        <v>#DIV/0!</v>
      </c>
      <c r="AH2268" s="501" t="e">
        <f t="shared" si="217"/>
        <v>#DIV/0!</v>
      </c>
      <c r="AV2268" s="501" t="e">
        <f t="shared" si="218"/>
        <v>#DIV/0!</v>
      </c>
      <c r="AY2268" s="501" t="e">
        <f t="shared" si="219"/>
        <v>#DIV/0!</v>
      </c>
      <c r="BM2268" s="501" t="e">
        <f t="shared" si="220"/>
        <v>#DIV/0!</v>
      </c>
      <c r="BP2268" s="501" t="e">
        <f t="shared" si="221"/>
        <v>#DIV/0!</v>
      </c>
    </row>
    <row r="2269" spans="31:68" ht="15" customHeight="1" x14ac:dyDescent="0.25">
      <c r="AE2269" s="501" t="e">
        <f t="shared" si="216"/>
        <v>#DIV/0!</v>
      </c>
      <c r="AH2269" s="501" t="e">
        <f t="shared" si="217"/>
        <v>#DIV/0!</v>
      </c>
      <c r="AV2269" s="501" t="e">
        <f t="shared" si="218"/>
        <v>#DIV/0!</v>
      </c>
      <c r="AY2269" s="501" t="e">
        <f t="shared" si="219"/>
        <v>#DIV/0!</v>
      </c>
      <c r="BM2269" s="501" t="e">
        <f t="shared" si="220"/>
        <v>#DIV/0!</v>
      </c>
      <c r="BP2269" s="501" t="e">
        <f t="shared" si="221"/>
        <v>#DIV/0!</v>
      </c>
    </row>
    <row r="2270" spans="31:68" ht="15" customHeight="1" x14ac:dyDescent="0.25">
      <c r="AE2270" s="501" t="e">
        <f t="shared" si="216"/>
        <v>#DIV/0!</v>
      </c>
      <c r="AH2270" s="501" t="e">
        <f t="shared" si="217"/>
        <v>#DIV/0!</v>
      </c>
      <c r="AV2270" s="501" t="e">
        <f t="shared" si="218"/>
        <v>#DIV/0!</v>
      </c>
      <c r="AY2270" s="501" t="e">
        <f t="shared" si="219"/>
        <v>#DIV/0!</v>
      </c>
      <c r="BM2270" s="501" t="e">
        <f t="shared" si="220"/>
        <v>#DIV/0!</v>
      </c>
      <c r="BP2270" s="501" t="e">
        <f t="shared" si="221"/>
        <v>#DIV/0!</v>
      </c>
    </row>
    <row r="2271" spans="31:68" ht="15" customHeight="1" x14ac:dyDescent="0.25">
      <c r="AE2271" s="501" t="e">
        <f t="shared" si="216"/>
        <v>#DIV/0!</v>
      </c>
      <c r="AH2271" s="501" t="e">
        <f t="shared" si="217"/>
        <v>#DIV/0!</v>
      </c>
      <c r="AV2271" s="501" t="e">
        <f t="shared" si="218"/>
        <v>#DIV/0!</v>
      </c>
      <c r="AY2271" s="501" t="e">
        <f t="shared" si="219"/>
        <v>#DIV/0!</v>
      </c>
      <c r="BM2271" s="501" t="e">
        <f t="shared" si="220"/>
        <v>#DIV/0!</v>
      </c>
      <c r="BP2271" s="501" t="e">
        <f t="shared" si="221"/>
        <v>#DIV/0!</v>
      </c>
    </row>
    <row r="2272" spans="31:68" ht="15" customHeight="1" x14ac:dyDescent="0.25">
      <c r="AE2272" s="501" t="e">
        <f t="shared" si="216"/>
        <v>#DIV/0!</v>
      </c>
      <c r="AH2272" s="501" t="e">
        <f t="shared" si="217"/>
        <v>#DIV/0!</v>
      </c>
      <c r="AV2272" s="501" t="e">
        <f t="shared" si="218"/>
        <v>#DIV/0!</v>
      </c>
      <c r="AY2272" s="501" t="e">
        <f t="shared" si="219"/>
        <v>#DIV/0!</v>
      </c>
      <c r="BM2272" s="501" t="e">
        <f t="shared" si="220"/>
        <v>#DIV/0!</v>
      </c>
      <c r="BP2272" s="501" t="e">
        <f t="shared" si="221"/>
        <v>#DIV/0!</v>
      </c>
    </row>
    <row r="2273" spans="31:68" ht="15" customHeight="1" x14ac:dyDescent="0.25">
      <c r="AE2273" s="501" t="e">
        <f t="shared" si="216"/>
        <v>#DIV/0!</v>
      </c>
      <c r="AH2273" s="501" t="e">
        <f t="shared" si="217"/>
        <v>#DIV/0!</v>
      </c>
      <c r="AV2273" s="501" t="e">
        <f t="shared" si="218"/>
        <v>#DIV/0!</v>
      </c>
      <c r="AY2273" s="501" t="e">
        <f t="shared" si="219"/>
        <v>#DIV/0!</v>
      </c>
      <c r="BM2273" s="501" t="e">
        <f t="shared" si="220"/>
        <v>#DIV/0!</v>
      </c>
      <c r="BP2273" s="501" t="e">
        <f t="shared" si="221"/>
        <v>#DIV/0!</v>
      </c>
    </row>
    <row r="2274" spans="31:68" ht="15" customHeight="1" x14ac:dyDescent="0.25">
      <c r="AE2274" s="501" t="e">
        <f t="shared" si="216"/>
        <v>#DIV/0!</v>
      </c>
      <c r="AH2274" s="501" t="e">
        <f t="shared" si="217"/>
        <v>#DIV/0!</v>
      </c>
      <c r="AV2274" s="501" t="e">
        <f t="shared" si="218"/>
        <v>#DIV/0!</v>
      </c>
      <c r="AY2274" s="501" t="e">
        <f t="shared" si="219"/>
        <v>#DIV/0!</v>
      </c>
      <c r="BM2274" s="501" t="e">
        <f t="shared" si="220"/>
        <v>#DIV/0!</v>
      </c>
      <c r="BP2274" s="501" t="e">
        <f t="shared" si="221"/>
        <v>#DIV/0!</v>
      </c>
    </row>
    <row r="2275" spans="31:68" ht="15" customHeight="1" x14ac:dyDescent="0.25">
      <c r="AE2275" s="501" t="e">
        <f t="shared" si="216"/>
        <v>#DIV/0!</v>
      </c>
      <c r="AH2275" s="501" t="e">
        <f t="shared" si="217"/>
        <v>#DIV/0!</v>
      </c>
      <c r="AV2275" s="501" t="e">
        <f t="shared" si="218"/>
        <v>#DIV/0!</v>
      </c>
      <c r="AY2275" s="501" t="e">
        <f t="shared" si="219"/>
        <v>#DIV/0!</v>
      </c>
      <c r="BM2275" s="501" t="e">
        <f t="shared" si="220"/>
        <v>#DIV/0!</v>
      </c>
      <c r="BP2275" s="501" t="e">
        <f t="shared" si="221"/>
        <v>#DIV/0!</v>
      </c>
    </row>
    <row r="2276" spans="31:68" ht="15" customHeight="1" x14ac:dyDescent="0.25">
      <c r="AE2276" s="501" t="e">
        <f t="shared" si="216"/>
        <v>#DIV/0!</v>
      </c>
      <c r="AH2276" s="501" t="e">
        <f t="shared" si="217"/>
        <v>#DIV/0!</v>
      </c>
      <c r="AV2276" s="501" t="e">
        <f t="shared" si="218"/>
        <v>#DIV/0!</v>
      </c>
      <c r="AY2276" s="501" t="e">
        <f t="shared" si="219"/>
        <v>#DIV/0!</v>
      </c>
      <c r="BM2276" s="501" t="e">
        <f t="shared" si="220"/>
        <v>#DIV/0!</v>
      </c>
      <c r="BP2276" s="501" t="e">
        <f t="shared" si="221"/>
        <v>#DIV/0!</v>
      </c>
    </row>
    <row r="2277" spans="31:68" ht="15" customHeight="1" x14ac:dyDescent="0.25">
      <c r="AE2277" s="501" t="e">
        <f t="shared" si="216"/>
        <v>#DIV/0!</v>
      </c>
      <c r="AH2277" s="501" t="e">
        <f t="shared" si="217"/>
        <v>#DIV/0!</v>
      </c>
      <c r="AV2277" s="501" t="e">
        <f t="shared" si="218"/>
        <v>#DIV/0!</v>
      </c>
      <c r="AY2277" s="501" t="e">
        <f t="shared" si="219"/>
        <v>#DIV/0!</v>
      </c>
      <c r="BM2277" s="501" t="e">
        <f t="shared" si="220"/>
        <v>#DIV/0!</v>
      </c>
      <c r="BP2277" s="501" t="e">
        <f t="shared" si="221"/>
        <v>#DIV/0!</v>
      </c>
    </row>
    <row r="2278" spans="31:68" ht="15" customHeight="1" x14ac:dyDescent="0.25">
      <c r="AE2278" s="501" t="e">
        <f t="shared" si="216"/>
        <v>#DIV/0!</v>
      </c>
      <c r="AH2278" s="501" t="e">
        <f t="shared" si="217"/>
        <v>#DIV/0!</v>
      </c>
      <c r="AV2278" s="501" t="e">
        <f t="shared" si="218"/>
        <v>#DIV/0!</v>
      </c>
      <c r="AY2278" s="501" t="e">
        <f t="shared" si="219"/>
        <v>#DIV/0!</v>
      </c>
      <c r="BM2278" s="501" t="e">
        <f t="shared" si="220"/>
        <v>#DIV/0!</v>
      </c>
      <c r="BP2278" s="501" t="e">
        <f t="shared" si="221"/>
        <v>#DIV/0!</v>
      </c>
    </row>
    <row r="2279" spans="31:68" ht="15" customHeight="1" x14ac:dyDescent="0.25">
      <c r="AE2279" s="501" t="e">
        <f t="shared" si="216"/>
        <v>#DIV/0!</v>
      </c>
      <c r="AH2279" s="501" t="e">
        <f t="shared" si="217"/>
        <v>#DIV/0!</v>
      </c>
      <c r="AV2279" s="501" t="e">
        <f t="shared" si="218"/>
        <v>#DIV/0!</v>
      </c>
      <c r="AY2279" s="501" t="e">
        <f t="shared" si="219"/>
        <v>#DIV/0!</v>
      </c>
      <c r="BM2279" s="501" t="e">
        <f t="shared" si="220"/>
        <v>#DIV/0!</v>
      </c>
      <c r="BP2279" s="501" t="e">
        <f t="shared" si="221"/>
        <v>#DIV/0!</v>
      </c>
    </row>
    <row r="2280" spans="31:68" ht="15" customHeight="1" x14ac:dyDescent="0.25">
      <c r="AE2280" s="501" t="e">
        <f t="shared" si="216"/>
        <v>#DIV/0!</v>
      </c>
      <c r="AH2280" s="501" t="e">
        <f t="shared" si="217"/>
        <v>#DIV/0!</v>
      </c>
      <c r="AV2280" s="501" t="e">
        <f t="shared" si="218"/>
        <v>#DIV/0!</v>
      </c>
      <c r="AY2280" s="501" t="e">
        <f t="shared" si="219"/>
        <v>#DIV/0!</v>
      </c>
      <c r="BM2280" s="501" t="e">
        <f t="shared" si="220"/>
        <v>#DIV/0!</v>
      </c>
      <c r="BP2280" s="501" t="e">
        <f t="shared" si="221"/>
        <v>#DIV/0!</v>
      </c>
    </row>
    <row r="2281" spans="31:68" ht="15" customHeight="1" x14ac:dyDescent="0.25">
      <c r="AE2281" s="501" t="e">
        <f t="shared" si="216"/>
        <v>#DIV/0!</v>
      </c>
      <c r="AH2281" s="501" t="e">
        <f t="shared" si="217"/>
        <v>#DIV/0!</v>
      </c>
      <c r="AV2281" s="501" t="e">
        <f t="shared" si="218"/>
        <v>#DIV/0!</v>
      </c>
      <c r="AY2281" s="501" t="e">
        <f t="shared" si="219"/>
        <v>#DIV/0!</v>
      </c>
      <c r="BM2281" s="501" t="e">
        <f t="shared" si="220"/>
        <v>#DIV/0!</v>
      </c>
      <c r="BP2281" s="501" t="e">
        <f t="shared" si="221"/>
        <v>#DIV/0!</v>
      </c>
    </row>
    <row r="2282" spans="31:68" ht="15" customHeight="1" x14ac:dyDescent="0.25">
      <c r="AE2282" s="501" t="e">
        <f t="shared" si="216"/>
        <v>#DIV/0!</v>
      </c>
      <c r="AH2282" s="501" t="e">
        <f t="shared" si="217"/>
        <v>#DIV/0!</v>
      </c>
      <c r="AV2282" s="501" t="e">
        <f t="shared" si="218"/>
        <v>#DIV/0!</v>
      </c>
      <c r="AY2282" s="501" t="e">
        <f t="shared" si="219"/>
        <v>#DIV/0!</v>
      </c>
      <c r="BM2282" s="501" t="e">
        <f t="shared" si="220"/>
        <v>#DIV/0!</v>
      </c>
      <c r="BP2282" s="501" t="e">
        <f t="shared" si="221"/>
        <v>#DIV/0!</v>
      </c>
    </row>
    <row r="2283" spans="31:68" ht="15" customHeight="1" x14ac:dyDescent="0.25">
      <c r="AE2283" s="501" t="e">
        <f t="shared" si="216"/>
        <v>#DIV/0!</v>
      </c>
      <c r="AH2283" s="501" t="e">
        <f t="shared" si="217"/>
        <v>#DIV/0!</v>
      </c>
      <c r="AV2283" s="501" t="e">
        <f t="shared" si="218"/>
        <v>#DIV/0!</v>
      </c>
      <c r="AY2283" s="501" t="e">
        <f t="shared" si="219"/>
        <v>#DIV/0!</v>
      </c>
      <c r="BM2283" s="501" t="e">
        <f t="shared" si="220"/>
        <v>#DIV/0!</v>
      </c>
      <c r="BP2283" s="501" t="e">
        <f t="shared" si="221"/>
        <v>#DIV/0!</v>
      </c>
    </row>
    <row r="2284" spans="31:68" ht="15" customHeight="1" x14ac:dyDescent="0.25">
      <c r="AE2284" s="501" t="e">
        <f t="shared" si="216"/>
        <v>#DIV/0!</v>
      </c>
      <c r="AH2284" s="501" t="e">
        <f t="shared" si="217"/>
        <v>#DIV/0!</v>
      </c>
      <c r="AV2284" s="501" t="e">
        <f t="shared" si="218"/>
        <v>#DIV/0!</v>
      </c>
      <c r="AY2284" s="501" t="e">
        <f t="shared" si="219"/>
        <v>#DIV/0!</v>
      </c>
      <c r="BM2284" s="501" t="e">
        <f t="shared" si="220"/>
        <v>#DIV/0!</v>
      </c>
      <c r="BP2284" s="501" t="e">
        <f t="shared" si="221"/>
        <v>#DIV/0!</v>
      </c>
    </row>
    <row r="2285" spans="31:68" ht="15" customHeight="1" x14ac:dyDescent="0.25">
      <c r="AE2285" s="501" t="e">
        <f t="shared" si="216"/>
        <v>#DIV/0!</v>
      </c>
      <c r="AH2285" s="501" t="e">
        <f t="shared" si="217"/>
        <v>#DIV/0!</v>
      </c>
      <c r="AV2285" s="501" t="e">
        <f t="shared" si="218"/>
        <v>#DIV/0!</v>
      </c>
      <c r="AY2285" s="501" t="e">
        <f t="shared" si="219"/>
        <v>#DIV/0!</v>
      </c>
      <c r="BM2285" s="501" t="e">
        <f t="shared" si="220"/>
        <v>#DIV/0!</v>
      </c>
      <c r="BP2285" s="501" t="e">
        <f t="shared" si="221"/>
        <v>#DIV/0!</v>
      </c>
    </row>
    <row r="2286" spans="31:68" ht="15" customHeight="1" x14ac:dyDescent="0.25">
      <c r="AE2286" s="501" t="e">
        <f t="shared" si="216"/>
        <v>#DIV/0!</v>
      </c>
      <c r="AH2286" s="501" t="e">
        <f t="shared" si="217"/>
        <v>#DIV/0!</v>
      </c>
      <c r="AV2286" s="501" t="e">
        <f t="shared" si="218"/>
        <v>#DIV/0!</v>
      </c>
      <c r="AY2286" s="501" t="e">
        <f t="shared" si="219"/>
        <v>#DIV/0!</v>
      </c>
      <c r="BM2286" s="501" t="e">
        <f t="shared" si="220"/>
        <v>#DIV/0!</v>
      </c>
      <c r="BP2286" s="501" t="e">
        <f t="shared" si="221"/>
        <v>#DIV/0!</v>
      </c>
    </row>
    <row r="2287" spans="31:68" ht="15" customHeight="1" x14ac:dyDescent="0.25">
      <c r="AE2287" s="501" t="e">
        <f t="shared" si="216"/>
        <v>#DIV/0!</v>
      </c>
      <c r="AH2287" s="501" t="e">
        <f t="shared" si="217"/>
        <v>#DIV/0!</v>
      </c>
      <c r="AV2287" s="501" t="e">
        <f t="shared" si="218"/>
        <v>#DIV/0!</v>
      </c>
      <c r="AY2287" s="501" t="e">
        <f t="shared" si="219"/>
        <v>#DIV/0!</v>
      </c>
      <c r="BM2287" s="501" t="e">
        <f t="shared" si="220"/>
        <v>#DIV/0!</v>
      </c>
      <c r="BP2287" s="501" t="e">
        <f t="shared" si="221"/>
        <v>#DIV/0!</v>
      </c>
    </row>
    <row r="2288" spans="31:68" ht="15" customHeight="1" x14ac:dyDescent="0.25">
      <c r="AE2288" s="501" t="e">
        <f t="shared" si="216"/>
        <v>#DIV/0!</v>
      </c>
      <c r="AH2288" s="501" t="e">
        <f t="shared" si="217"/>
        <v>#DIV/0!</v>
      </c>
      <c r="AV2288" s="501" t="e">
        <f t="shared" si="218"/>
        <v>#DIV/0!</v>
      </c>
      <c r="AY2288" s="501" t="e">
        <f t="shared" si="219"/>
        <v>#DIV/0!</v>
      </c>
      <c r="BM2288" s="501" t="e">
        <f t="shared" si="220"/>
        <v>#DIV/0!</v>
      </c>
      <c r="BP2288" s="501" t="e">
        <f t="shared" si="221"/>
        <v>#DIV/0!</v>
      </c>
    </row>
    <row r="2289" spans="31:68" ht="15" customHeight="1" x14ac:dyDescent="0.25">
      <c r="AE2289" s="501" t="e">
        <f t="shared" si="216"/>
        <v>#DIV/0!</v>
      </c>
      <c r="AH2289" s="501" t="e">
        <f t="shared" si="217"/>
        <v>#DIV/0!</v>
      </c>
      <c r="AV2289" s="501" t="e">
        <f t="shared" si="218"/>
        <v>#DIV/0!</v>
      </c>
      <c r="AY2289" s="501" t="e">
        <f t="shared" si="219"/>
        <v>#DIV/0!</v>
      </c>
      <c r="BM2289" s="501" t="e">
        <f t="shared" si="220"/>
        <v>#DIV/0!</v>
      </c>
      <c r="BP2289" s="501" t="e">
        <f t="shared" si="221"/>
        <v>#DIV/0!</v>
      </c>
    </row>
    <row r="2290" spans="31:68" ht="15" customHeight="1" x14ac:dyDescent="0.25">
      <c r="AE2290" s="501" t="e">
        <f t="shared" si="216"/>
        <v>#DIV/0!</v>
      </c>
      <c r="AH2290" s="501" t="e">
        <f t="shared" si="217"/>
        <v>#DIV/0!</v>
      </c>
      <c r="AV2290" s="501" t="e">
        <f t="shared" si="218"/>
        <v>#DIV/0!</v>
      </c>
      <c r="AY2290" s="501" t="e">
        <f t="shared" si="219"/>
        <v>#DIV/0!</v>
      </c>
      <c r="BM2290" s="501" t="e">
        <f t="shared" si="220"/>
        <v>#DIV/0!</v>
      </c>
      <c r="BP2290" s="501" t="e">
        <f t="shared" si="221"/>
        <v>#DIV/0!</v>
      </c>
    </row>
    <row r="2291" spans="31:68" ht="15" customHeight="1" x14ac:dyDescent="0.25">
      <c r="AE2291" s="501" t="e">
        <f t="shared" si="216"/>
        <v>#DIV/0!</v>
      </c>
      <c r="AH2291" s="501" t="e">
        <f t="shared" si="217"/>
        <v>#DIV/0!</v>
      </c>
      <c r="AV2291" s="501" t="e">
        <f t="shared" si="218"/>
        <v>#DIV/0!</v>
      </c>
      <c r="AY2291" s="501" t="e">
        <f t="shared" si="219"/>
        <v>#DIV/0!</v>
      </c>
      <c r="BM2291" s="501" t="e">
        <f t="shared" si="220"/>
        <v>#DIV/0!</v>
      </c>
      <c r="BP2291" s="501" t="e">
        <f t="shared" si="221"/>
        <v>#DIV/0!</v>
      </c>
    </row>
    <row r="2292" spans="31:68" ht="15" customHeight="1" x14ac:dyDescent="0.25">
      <c r="AE2292" s="501" t="e">
        <f t="shared" si="216"/>
        <v>#DIV/0!</v>
      </c>
      <c r="AH2292" s="501" t="e">
        <f t="shared" si="217"/>
        <v>#DIV/0!</v>
      </c>
      <c r="AV2292" s="501" t="e">
        <f t="shared" si="218"/>
        <v>#DIV/0!</v>
      </c>
      <c r="AY2292" s="501" t="e">
        <f t="shared" si="219"/>
        <v>#DIV/0!</v>
      </c>
      <c r="BM2292" s="501" t="e">
        <f t="shared" si="220"/>
        <v>#DIV/0!</v>
      </c>
      <c r="BP2292" s="501" t="e">
        <f t="shared" si="221"/>
        <v>#DIV/0!</v>
      </c>
    </row>
    <row r="2293" spans="31:68" ht="15" customHeight="1" x14ac:dyDescent="0.25">
      <c r="AE2293" s="501" t="e">
        <f t="shared" si="216"/>
        <v>#DIV/0!</v>
      </c>
      <c r="AH2293" s="501" t="e">
        <f t="shared" si="217"/>
        <v>#DIV/0!</v>
      </c>
      <c r="AV2293" s="501" t="e">
        <f t="shared" si="218"/>
        <v>#DIV/0!</v>
      </c>
      <c r="AY2293" s="501" t="e">
        <f t="shared" si="219"/>
        <v>#DIV/0!</v>
      </c>
      <c r="BM2293" s="501" t="e">
        <f t="shared" si="220"/>
        <v>#DIV/0!</v>
      </c>
      <c r="BP2293" s="501" t="e">
        <f t="shared" si="221"/>
        <v>#DIV/0!</v>
      </c>
    </row>
    <row r="2294" spans="31:68" ht="15" customHeight="1" x14ac:dyDescent="0.25">
      <c r="AE2294" s="501" t="e">
        <f t="shared" si="216"/>
        <v>#DIV/0!</v>
      </c>
      <c r="AH2294" s="501" t="e">
        <f t="shared" si="217"/>
        <v>#DIV/0!</v>
      </c>
      <c r="AV2294" s="501" t="e">
        <f t="shared" si="218"/>
        <v>#DIV/0!</v>
      </c>
      <c r="AY2294" s="501" t="e">
        <f t="shared" si="219"/>
        <v>#DIV/0!</v>
      </c>
      <c r="BM2294" s="501" t="e">
        <f t="shared" si="220"/>
        <v>#DIV/0!</v>
      </c>
      <c r="BP2294" s="501" t="e">
        <f t="shared" si="221"/>
        <v>#DIV/0!</v>
      </c>
    </row>
    <row r="2295" spans="31:68" ht="15" customHeight="1" x14ac:dyDescent="0.25">
      <c r="AE2295" s="501" t="e">
        <f t="shared" si="216"/>
        <v>#DIV/0!</v>
      </c>
      <c r="AH2295" s="501" t="e">
        <f t="shared" si="217"/>
        <v>#DIV/0!</v>
      </c>
      <c r="AV2295" s="501" t="e">
        <f t="shared" si="218"/>
        <v>#DIV/0!</v>
      </c>
      <c r="AY2295" s="501" t="e">
        <f t="shared" si="219"/>
        <v>#DIV/0!</v>
      </c>
      <c r="BM2295" s="501" t="e">
        <f t="shared" si="220"/>
        <v>#DIV/0!</v>
      </c>
      <c r="BP2295" s="501" t="e">
        <f t="shared" si="221"/>
        <v>#DIV/0!</v>
      </c>
    </row>
    <row r="2296" spans="31:68" ht="15" customHeight="1" x14ac:dyDescent="0.25">
      <c r="AE2296" s="501" t="e">
        <f t="shared" si="216"/>
        <v>#DIV/0!</v>
      </c>
      <c r="AH2296" s="501" t="e">
        <f t="shared" si="217"/>
        <v>#DIV/0!</v>
      </c>
      <c r="AV2296" s="501" t="e">
        <f t="shared" si="218"/>
        <v>#DIV/0!</v>
      </c>
      <c r="AY2296" s="501" t="e">
        <f t="shared" si="219"/>
        <v>#DIV/0!</v>
      </c>
      <c r="BM2296" s="501" t="e">
        <f t="shared" si="220"/>
        <v>#DIV/0!</v>
      </c>
      <c r="BP2296" s="501" t="e">
        <f t="shared" si="221"/>
        <v>#DIV/0!</v>
      </c>
    </row>
    <row r="2297" spans="31:68" ht="15" customHeight="1" x14ac:dyDescent="0.25">
      <c r="AE2297" s="501" t="e">
        <f t="shared" si="216"/>
        <v>#DIV/0!</v>
      </c>
      <c r="AH2297" s="501" t="e">
        <f t="shared" si="217"/>
        <v>#DIV/0!</v>
      </c>
      <c r="AV2297" s="501" t="e">
        <f t="shared" si="218"/>
        <v>#DIV/0!</v>
      </c>
      <c r="AY2297" s="501" t="e">
        <f t="shared" si="219"/>
        <v>#DIV/0!</v>
      </c>
      <c r="BM2297" s="501" t="e">
        <f t="shared" si="220"/>
        <v>#DIV/0!</v>
      </c>
      <c r="BP2297" s="501" t="e">
        <f t="shared" si="221"/>
        <v>#DIV/0!</v>
      </c>
    </row>
    <row r="2298" spans="31:68" ht="15" customHeight="1" x14ac:dyDescent="0.25">
      <c r="AE2298" s="501" t="e">
        <f t="shared" si="216"/>
        <v>#DIV/0!</v>
      </c>
      <c r="AH2298" s="501" t="e">
        <f t="shared" si="217"/>
        <v>#DIV/0!</v>
      </c>
      <c r="AV2298" s="501" t="e">
        <f t="shared" si="218"/>
        <v>#DIV/0!</v>
      </c>
      <c r="AY2298" s="501" t="e">
        <f t="shared" si="219"/>
        <v>#DIV/0!</v>
      </c>
      <c r="BM2298" s="501" t="e">
        <f t="shared" si="220"/>
        <v>#DIV/0!</v>
      </c>
      <c r="BP2298" s="501" t="e">
        <f t="shared" si="221"/>
        <v>#DIV/0!</v>
      </c>
    </row>
    <row r="2299" spans="31:68" ht="15" customHeight="1" x14ac:dyDescent="0.25">
      <c r="AE2299" s="501" t="e">
        <f t="shared" si="216"/>
        <v>#DIV/0!</v>
      </c>
      <c r="AH2299" s="501" t="e">
        <f t="shared" si="217"/>
        <v>#DIV/0!</v>
      </c>
      <c r="AV2299" s="501" t="e">
        <f t="shared" si="218"/>
        <v>#DIV/0!</v>
      </c>
      <c r="AY2299" s="501" t="e">
        <f t="shared" si="219"/>
        <v>#DIV/0!</v>
      </c>
      <c r="BM2299" s="501" t="e">
        <f t="shared" si="220"/>
        <v>#DIV/0!</v>
      </c>
      <c r="BP2299" s="501" t="e">
        <f t="shared" si="221"/>
        <v>#DIV/0!</v>
      </c>
    </row>
    <row r="2300" spans="31:68" ht="15" customHeight="1" x14ac:dyDescent="0.25">
      <c r="AE2300" s="501" t="e">
        <f t="shared" si="216"/>
        <v>#DIV/0!</v>
      </c>
      <c r="AH2300" s="501" t="e">
        <f t="shared" si="217"/>
        <v>#DIV/0!</v>
      </c>
      <c r="AV2300" s="501" t="e">
        <f t="shared" si="218"/>
        <v>#DIV/0!</v>
      </c>
      <c r="AY2300" s="501" t="e">
        <f t="shared" si="219"/>
        <v>#DIV/0!</v>
      </c>
      <c r="BM2300" s="501" t="e">
        <f t="shared" si="220"/>
        <v>#DIV/0!</v>
      </c>
      <c r="BP2300" s="501" t="e">
        <f t="shared" si="221"/>
        <v>#DIV/0!</v>
      </c>
    </row>
    <row r="2301" spans="31:68" ht="15" customHeight="1" x14ac:dyDescent="0.25">
      <c r="AE2301" s="501" t="e">
        <f t="shared" si="216"/>
        <v>#DIV/0!</v>
      </c>
      <c r="AH2301" s="501" t="e">
        <f t="shared" si="217"/>
        <v>#DIV/0!</v>
      </c>
      <c r="AV2301" s="501" t="e">
        <f t="shared" si="218"/>
        <v>#DIV/0!</v>
      </c>
      <c r="AY2301" s="501" t="e">
        <f t="shared" si="219"/>
        <v>#DIV/0!</v>
      </c>
      <c r="BM2301" s="501" t="e">
        <f t="shared" si="220"/>
        <v>#DIV/0!</v>
      </c>
      <c r="BP2301" s="501" t="e">
        <f t="shared" si="221"/>
        <v>#DIV/0!</v>
      </c>
    </row>
    <row r="2302" spans="31:68" ht="15" customHeight="1" x14ac:dyDescent="0.25">
      <c r="AE2302" s="501" t="e">
        <f t="shared" si="216"/>
        <v>#DIV/0!</v>
      </c>
      <c r="AH2302" s="501" t="e">
        <f t="shared" si="217"/>
        <v>#DIV/0!</v>
      </c>
      <c r="AV2302" s="501" t="e">
        <f t="shared" si="218"/>
        <v>#DIV/0!</v>
      </c>
      <c r="AY2302" s="501" t="e">
        <f t="shared" si="219"/>
        <v>#DIV/0!</v>
      </c>
      <c r="BM2302" s="501" t="e">
        <f t="shared" si="220"/>
        <v>#DIV/0!</v>
      </c>
      <c r="BP2302" s="501" t="e">
        <f t="shared" si="221"/>
        <v>#DIV/0!</v>
      </c>
    </row>
    <row r="2303" spans="31:68" ht="15" customHeight="1" x14ac:dyDescent="0.25">
      <c r="AE2303" s="501" t="e">
        <f t="shared" si="216"/>
        <v>#DIV/0!</v>
      </c>
      <c r="AH2303" s="501" t="e">
        <f t="shared" si="217"/>
        <v>#DIV/0!</v>
      </c>
      <c r="AV2303" s="501" t="e">
        <f t="shared" si="218"/>
        <v>#DIV/0!</v>
      </c>
      <c r="AY2303" s="501" t="e">
        <f t="shared" si="219"/>
        <v>#DIV/0!</v>
      </c>
      <c r="BM2303" s="501" t="e">
        <f t="shared" si="220"/>
        <v>#DIV/0!</v>
      </c>
      <c r="BP2303" s="501" t="e">
        <f t="shared" si="221"/>
        <v>#DIV/0!</v>
      </c>
    </row>
    <row r="2304" spans="31:68" ht="15" customHeight="1" x14ac:dyDescent="0.25">
      <c r="AE2304" s="501" t="e">
        <f t="shared" si="216"/>
        <v>#DIV/0!</v>
      </c>
      <c r="AH2304" s="501" t="e">
        <f t="shared" si="217"/>
        <v>#DIV/0!</v>
      </c>
      <c r="AV2304" s="501" t="e">
        <f t="shared" si="218"/>
        <v>#DIV/0!</v>
      </c>
      <c r="AY2304" s="501" t="e">
        <f t="shared" si="219"/>
        <v>#DIV/0!</v>
      </c>
      <c r="BM2304" s="501" t="e">
        <f t="shared" si="220"/>
        <v>#DIV/0!</v>
      </c>
      <c r="BP2304" s="501" t="e">
        <f t="shared" si="221"/>
        <v>#DIV/0!</v>
      </c>
    </row>
    <row r="2305" spans="31:68" ht="15" customHeight="1" x14ac:dyDescent="0.25">
      <c r="AE2305" s="501" t="e">
        <f t="shared" si="216"/>
        <v>#DIV/0!</v>
      </c>
      <c r="AH2305" s="501" t="e">
        <f t="shared" si="217"/>
        <v>#DIV/0!</v>
      </c>
      <c r="AV2305" s="501" t="e">
        <f t="shared" si="218"/>
        <v>#DIV/0!</v>
      </c>
      <c r="AY2305" s="501" t="e">
        <f t="shared" si="219"/>
        <v>#DIV/0!</v>
      </c>
      <c r="BM2305" s="501" t="e">
        <f t="shared" si="220"/>
        <v>#DIV/0!</v>
      </c>
      <c r="BP2305" s="501" t="e">
        <f t="shared" si="221"/>
        <v>#DIV/0!</v>
      </c>
    </row>
    <row r="2306" spans="31:68" ht="15" customHeight="1" x14ac:dyDescent="0.25">
      <c r="AE2306" s="501" t="e">
        <f t="shared" si="216"/>
        <v>#DIV/0!</v>
      </c>
      <c r="AH2306" s="501" t="e">
        <f t="shared" si="217"/>
        <v>#DIV/0!</v>
      </c>
      <c r="AV2306" s="501" t="e">
        <f t="shared" si="218"/>
        <v>#DIV/0!</v>
      </c>
      <c r="AY2306" s="501" t="e">
        <f t="shared" si="219"/>
        <v>#DIV/0!</v>
      </c>
      <c r="BM2306" s="501" t="e">
        <f t="shared" si="220"/>
        <v>#DIV/0!</v>
      </c>
      <c r="BP2306" s="501" t="e">
        <f t="shared" si="221"/>
        <v>#DIV/0!</v>
      </c>
    </row>
    <row r="2307" spans="31:68" ht="15" customHeight="1" x14ac:dyDescent="0.25">
      <c r="AE2307" s="501" t="e">
        <f t="shared" si="216"/>
        <v>#DIV/0!</v>
      </c>
      <c r="AH2307" s="501" t="e">
        <f t="shared" si="217"/>
        <v>#DIV/0!</v>
      </c>
      <c r="AV2307" s="501" t="e">
        <f t="shared" si="218"/>
        <v>#DIV/0!</v>
      </c>
      <c r="AY2307" s="501" t="e">
        <f t="shared" si="219"/>
        <v>#DIV/0!</v>
      </c>
      <c r="BM2307" s="501" t="e">
        <f t="shared" si="220"/>
        <v>#DIV/0!</v>
      </c>
      <c r="BP2307" s="501" t="e">
        <f t="shared" si="221"/>
        <v>#DIV/0!</v>
      </c>
    </row>
    <row r="2308" spans="31:68" ht="15" customHeight="1" x14ac:dyDescent="0.25">
      <c r="AE2308" s="501" t="e">
        <f t="shared" si="216"/>
        <v>#DIV/0!</v>
      </c>
      <c r="AH2308" s="501" t="e">
        <f t="shared" si="217"/>
        <v>#DIV/0!</v>
      </c>
      <c r="AV2308" s="501" t="e">
        <f t="shared" si="218"/>
        <v>#DIV/0!</v>
      </c>
      <c r="AY2308" s="501" t="e">
        <f t="shared" si="219"/>
        <v>#DIV/0!</v>
      </c>
      <c r="BM2308" s="501" t="e">
        <f t="shared" si="220"/>
        <v>#DIV/0!</v>
      </c>
      <c r="BP2308" s="501" t="e">
        <f t="shared" si="221"/>
        <v>#DIV/0!</v>
      </c>
    </row>
    <row r="2309" spans="31:68" ht="15" customHeight="1" x14ac:dyDescent="0.25">
      <c r="AE2309" s="501" t="e">
        <f t="shared" si="216"/>
        <v>#DIV/0!</v>
      </c>
      <c r="AH2309" s="501" t="e">
        <f t="shared" si="217"/>
        <v>#DIV/0!</v>
      </c>
      <c r="AV2309" s="501" t="e">
        <f t="shared" si="218"/>
        <v>#DIV/0!</v>
      </c>
      <c r="AY2309" s="501" t="e">
        <f t="shared" si="219"/>
        <v>#DIV/0!</v>
      </c>
      <c r="BM2309" s="501" t="e">
        <f t="shared" si="220"/>
        <v>#DIV/0!</v>
      </c>
      <c r="BP2309" s="501" t="e">
        <f t="shared" si="221"/>
        <v>#DIV/0!</v>
      </c>
    </row>
    <row r="2310" spans="31:68" ht="15" customHeight="1" x14ac:dyDescent="0.25">
      <c r="AE2310" s="501" t="e">
        <f t="shared" si="216"/>
        <v>#DIV/0!</v>
      </c>
      <c r="AH2310" s="501" t="e">
        <f t="shared" si="217"/>
        <v>#DIV/0!</v>
      </c>
      <c r="AV2310" s="501" t="e">
        <f t="shared" si="218"/>
        <v>#DIV/0!</v>
      </c>
      <c r="AY2310" s="501" t="e">
        <f t="shared" si="219"/>
        <v>#DIV/0!</v>
      </c>
      <c r="BM2310" s="501" t="e">
        <f t="shared" si="220"/>
        <v>#DIV/0!</v>
      </c>
      <c r="BP2310" s="501" t="e">
        <f t="shared" si="221"/>
        <v>#DIV/0!</v>
      </c>
    </row>
    <row r="2311" spans="31:68" ht="15" customHeight="1" x14ac:dyDescent="0.25">
      <c r="AE2311" s="501" t="e">
        <f t="shared" si="216"/>
        <v>#DIV/0!</v>
      </c>
      <c r="AH2311" s="501" t="e">
        <f t="shared" si="217"/>
        <v>#DIV/0!</v>
      </c>
      <c r="AV2311" s="501" t="e">
        <f t="shared" si="218"/>
        <v>#DIV/0!</v>
      </c>
      <c r="AY2311" s="501" t="e">
        <f t="shared" si="219"/>
        <v>#DIV/0!</v>
      </c>
      <c r="BM2311" s="501" t="e">
        <f t="shared" si="220"/>
        <v>#DIV/0!</v>
      </c>
      <c r="BP2311" s="501" t="e">
        <f t="shared" si="221"/>
        <v>#DIV/0!</v>
      </c>
    </row>
    <row r="2312" spans="31:68" ht="15" customHeight="1" x14ac:dyDescent="0.25">
      <c r="AE2312" s="501" t="e">
        <f t="shared" si="216"/>
        <v>#DIV/0!</v>
      </c>
      <c r="AH2312" s="501" t="e">
        <f t="shared" si="217"/>
        <v>#DIV/0!</v>
      </c>
      <c r="AV2312" s="501" t="e">
        <f t="shared" si="218"/>
        <v>#DIV/0!</v>
      </c>
      <c r="AY2312" s="501" t="e">
        <f t="shared" si="219"/>
        <v>#DIV/0!</v>
      </c>
      <c r="BM2312" s="501" t="e">
        <f t="shared" si="220"/>
        <v>#DIV/0!</v>
      </c>
      <c r="BP2312" s="501" t="e">
        <f t="shared" si="221"/>
        <v>#DIV/0!</v>
      </c>
    </row>
    <row r="2313" spans="31:68" ht="15" customHeight="1" x14ac:dyDescent="0.25">
      <c r="AE2313" s="501" t="e">
        <f t="shared" si="216"/>
        <v>#DIV/0!</v>
      </c>
      <c r="AH2313" s="501" t="e">
        <f t="shared" si="217"/>
        <v>#DIV/0!</v>
      </c>
      <c r="AV2313" s="501" t="e">
        <f t="shared" si="218"/>
        <v>#DIV/0!</v>
      </c>
      <c r="AY2313" s="501" t="e">
        <f t="shared" si="219"/>
        <v>#DIV/0!</v>
      </c>
      <c r="BM2313" s="501" t="e">
        <f t="shared" si="220"/>
        <v>#DIV/0!</v>
      </c>
      <c r="BP2313" s="501" t="e">
        <f t="shared" si="221"/>
        <v>#DIV/0!</v>
      </c>
    </row>
    <row r="2314" spans="31:68" ht="15" customHeight="1" x14ac:dyDescent="0.25">
      <c r="AE2314" s="501" t="e">
        <f t="shared" si="216"/>
        <v>#DIV/0!</v>
      </c>
      <c r="AH2314" s="501" t="e">
        <f t="shared" si="217"/>
        <v>#DIV/0!</v>
      </c>
      <c r="AV2314" s="501" t="e">
        <f t="shared" si="218"/>
        <v>#DIV/0!</v>
      </c>
      <c r="AY2314" s="501" t="e">
        <f t="shared" si="219"/>
        <v>#DIV/0!</v>
      </c>
      <c r="BM2314" s="501" t="e">
        <f t="shared" si="220"/>
        <v>#DIV/0!</v>
      </c>
      <c r="BP2314" s="501" t="e">
        <f t="shared" si="221"/>
        <v>#DIV/0!</v>
      </c>
    </row>
    <row r="2315" spans="31:68" ht="15" customHeight="1" x14ac:dyDescent="0.25">
      <c r="AE2315" s="501" t="e">
        <f t="shared" si="216"/>
        <v>#DIV/0!</v>
      </c>
      <c r="AH2315" s="501" t="e">
        <f t="shared" si="217"/>
        <v>#DIV/0!</v>
      </c>
      <c r="AV2315" s="501" t="e">
        <f t="shared" si="218"/>
        <v>#DIV/0!</v>
      </c>
      <c r="AY2315" s="501" t="e">
        <f t="shared" si="219"/>
        <v>#DIV/0!</v>
      </c>
      <c r="BM2315" s="501" t="e">
        <f t="shared" si="220"/>
        <v>#DIV/0!</v>
      </c>
      <c r="BP2315" s="501" t="e">
        <f t="shared" si="221"/>
        <v>#DIV/0!</v>
      </c>
    </row>
    <row r="2316" spans="31:68" ht="15" customHeight="1" x14ac:dyDescent="0.25">
      <c r="AE2316" s="501" t="e">
        <f t="shared" si="216"/>
        <v>#DIV/0!</v>
      </c>
      <c r="AH2316" s="501" t="e">
        <f t="shared" si="217"/>
        <v>#DIV/0!</v>
      </c>
      <c r="AV2316" s="501" t="e">
        <f t="shared" si="218"/>
        <v>#DIV/0!</v>
      </c>
      <c r="AY2316" s="501" t="e">
        <f t="shared" si="219"/>
        <v>#DIV/0!</v>
      </c>
      <c r="BM2316" s="501" t="e">
        <f t="shared" si="220"/>
        <v>#DIV/0!</v>
      </c>
      <c r="BP2316" s="501" t="e">
        <f t="shared" si="221"/>
        <v>#DIV/0!</v>
      </c>
    </row>
    <row r="2317" spans="31:68" ht="15" customHeight="1" x14ac:dyDescent="0.25">
      <c r="AE2317" s="501" t="e">
        <f t="shared" si="216"/>
        <v>#DIV/0!</v>
      </c>
      <c r="AH2317" s="501" t="e">
        <f t="shared" si="217"/>
        <v>#DIV/0!</v>
      </c>
      <c r="AV2317" s="501" t="e">
        <f t="shared" si="218"/>
        <v>#DIV/0!</v>
      </c>
      <c r="AY2317" s="501" t="e">
        <f t="shared" si="219"/>
        <v>#DIV/0!</v>
      </c>
      <c r="BM2317" s="501" t="e">
        <f t="shared" si="220"/>
        <v>#DIV/0!</v>
      </c>
      <c r="BP2317" s="501" t="e">
        <f t="shared" si="221"/>
        <v>#DIV/0!</v>
      </c>
    </row>
    <row r="2318" spans="31:68" ht="15" customHeight="1" x14ac:dyDescent="0.25">
      <c r="AE2318" s="501" t="e">
        <f t="shared" si="216"/>
        <v>#DIV/0!</v>
      </c>
      <c r="AH2318" s="501" t="e">
        <f t="shared" si="217"/>
        <v>#DIV/0!</v>
      </c>
      <c r="AV2318" s="501" t="e">
        <f t="shared" si="218"/>
        <v>#DIV/0!</v>
      </c>
      <c r="AY2318" s="501" t="e">
        <f t="shared" si="219"/>
        <v>#DIV/0!</v>
      </c>
      <c r="BM2318" s="501" t="e">
        <f t="shared" si="220"/>
        <v>#DIV/0!</v>
      </c>
      <c r="BP2318" s="501" t="e">
        <f t="shared" si="221"/>
        <v>#DIV/0!</v>
      </c>
    </row>
    <row r="2319" spans="31:68" ht="15" customHeight="1" x14ac:dyDescent="0.25">
      <c r="AE2319" s="501" t="e">
        <f t="shared" ref="AE2319:AE2382" si="222">IF(AE$10*AC2319+AE$11&lt;(ROUNDUP(AD$10/100,0)*100+999),MAX(0,AE$10*AC2319+AE$11),NA())</f>
        <v>#DIV/0!</v>
      </c>
      <c r="AH2319" s="501" t="e">
        <f t="shared" ref="AH2319:AH2382" si="223">IF(AH$10*AF2319+AH$11&lt;(ROUNDUP(AG$10/100,0)*100+999),MAX(0,AH$10*AF2319+AH$11),NA())</f>
        <v>#DIV/0!</v>
      </c>
      <c r="AV2319" s="501" t="e">
        <f t="shared" ref="AV2319:AV2382" si="224">IF(AV$10*AT2319+AV$11&lt;(ROUNDUP(AU$10/100,0)*100+999),MAX(0,AV$10*AT2319+AV$11),NA())</f>
        <v>#DIV/0!</v>
      </c>
      <c r="AY2319" s="501" t="e">
        <f t="shared" ref="AY2319:AY2382" si="225">IF(AY$10*AW2319+AY$11&lt;(ROUNDUP(AX$10/100,0)*100+999),MAX(0,AY$10*AW2319+AY$11),NA())</f>
        <v>#DIV/0!</v>
      </c>
      <c r="BM2319" s="501" t="e">
        <f t="shared" ref="BM2319:BM2382" si="226">IF(BM$10*BK2319+BM$11&lt;(ROUNDUP(BL$10/100,0)*100+999),MAX(0,BM$10*BK2319+BM$11),NA())</f>
        <v>#DIV/0!</v>
      </c>
      <c r="BP2319" s="501" t="e">
        <f t="shared" ref="BP2319:BP2382" si="227">IF(BP$10*BN2319+BP$11&lt;(ROUNDUP(BO$10/100,0)*100+999),MAX(0,BP$10*BN2319+BP$11),NA())</f>
        <v>#DIV/0!</v>
      </c>
    </row>
    <row r="2320" spans="31:68" ht="15" customHeight="1" x14ac:dyDescent="0.25">
      <c r="AE2320" s="501" t="e">
        <f t="shared" si="222"/>
        <v>#DIV/0!</v>
      </c>
      <c r="AH2320" s="501" t="e">
        <f t="shared" si="223"/>
        <v>#DIV/0!</v>
      </c>
      <c r="AV2320" s="501" t="e">
        <f t="shared" si="224"/>
        <v>#DIV/0!</v>
      </c>
      <c r="AY2320" s="501" t="e">
        <f t="shared" si="225"/>
        <v>#DIV/0!</v>
      </c>
      <c r="BM2320" s="501" t="e">
        <f t="shared" si="226"/>
        <v>#DIV/0!</v>
      </c>
      <c r="BP2320" s="501" t="e">
        <f t="shared" si="227"/>
        <v>#DIV/0!</v>
      </c>
    </row>
    <row r="2321" spans="31:68" ht="15" customHeight="1" x14ac:dyDescent="0.25">
      <c r="AE2321" s="501" t="e">
        <f t="shared" si="222"/>
        <v>#DIV/0!</v>
      </c>
      <c r="AH2321" s="501" t="e">
        <f t="shared" si="223"/>
        <v>#DIV/0!</v>
      </c>
      <c r="AV2321" s="501" t="e">
        <f t="shared" si="224"/>
        <v>#DIV/0!</v>
      </c>
      <c r="AY2321" s="501" t="e">
        <f t="shared" si="225"/>
        <v>#DIV/0!</v>
      </c>
      <c r="BM2321" s="501" t="e">
        <f t="shared" si="226"/>
        <v>#DIV/0!</v>
      </c>
      <c r="BP2321" s="501" t="e">
        <f t="shared" si="227"/>
        <v>#DIV/0!</v>
      </c>
    </row>
    <row r="2322" spans="31:68" ht="15" customHeight="1" x14ac:dyDescent="0.25">
      <c r="AE2322" s="501" t="e">
        <f t="shared" si="222"/>
        <v>#DIV/0!</v>
      </c>
      <c r="AH2322" s="501" t="e">
        <f t="shared" si="223"/>
        <v>#DIV/0!</v>
      </c>
      <c r="AV2322" s="501" t="e">
        <f t="shared" si="224"/>
        <v>#DIV/0!</v>
      </c>
      <c r="AY2322" s="501" t="e">
        <f t="shared" si="225"/>
        <v>#DIV/0!</v>
      </c>
      <c r="BM2322" s="501" t="e">
        <f t="shared" si="226"/>
        <v>#DIV/0!</v>
      </c>
      <c r="BP2322" s="501" t="e">
        <f t="shared" si="227"/>
        <v>#DIV/0!</v>
      </c>
    </row>
    <row r="2323" spans="31:68" ht="15" customHeight="1" x14ac:dyDescent="0.25">
      <c r="AE2323" s="501" t="e">
        <f t="shared" si="222"/>
        <v>#DIV/0!</v>
      </c>
      <c r="AH2323" s="501" t="e">
        <f t="shared" si="223"/>
        <v>#DIV/0!</v>
      </c>
      <c r="AV2323" s="501" t="e">
        <f t="shared" si="224"/>
        <v>#DIV/0!</v>
      </c>
      <c r="AY2323" s="501" t="e">
        <f t="shared" si="225"/>
        <v>#DIV/0!</v>
      </c>
      <c r="BM2323" s="501" t="e">
        <f t="shared" si="226"/>
        <v>#DIV/0!</v>
      </c>
      <c r="BP2323" s="501" t="e">
        <f t="shared" si="227"/>
        <v>#DIV/0!</v>
      </c>
    </row>
    <row r="2324" spans="31:68" ht="15" customHeight="1" x14ac:dyDescent="0.25">
      <c r="AE2324" s="501" t="e">
        <f t="shared" si="222"/>
        <v>#DIV/0!</v>
      </c>
      <c r="AH2324" s="501" t="e">
        <f t="shared" si="223"/>
        <v>#DIV/0!</v>
      </c>
      <c r="AV2324" s="501" t="e">
        <f t="shared" si="224"/>
        <v>#DIV/0!</v>
      </c>
      <c r="AY2324" s="501" t="e">
        <f t="shared" si="225"/>
        <v>#DIV/0!</v>
      </c>
      <c r="BM2324" s="501" t="e">
        <f t="shared" si="226"/>
        <v>#DIV/0!</v>
      </c>
      <c r="BP2324" s="501" t="e">
        <f t="shared" si="227"/>
        <v>#DIV/0!</v>
      </c>
    </row>
    <row r="2325" spans="31:68" ht="15" customHeight="1" x14ac:dyDescent="0.25">
      <c r="AE2325" s="501" t="e">
        <f t="shared" si="222"/>
        <v>#DIV/0!</v>
      </c>
      <c r="AH2325" s="501" t="e">
        <f t="shared" si="223"/>
        <v>#DIV/0!</v>
      </c>
      <c r="AV2325" s="501" t="e">
        <f t="shared" si="224"/>
        <v>#DIV/0!</v>
      </c>
      <c r="AY2325" s="501" t="e">
        <f t="shared" si="225"/>
        <v>#DIV/0!</v>
      </c>
      <c r="BM2325" s="501" t="e">
        <f t="shared" si="226"/>
        <v>#DIV/0!</v>
      </c>
      <c r="BP2325" s="501" t="e">
        <f t="shared" si="227"/>
        <v>#DIV/0!</v>
      </c>
    </row>
    <row r="2326" spans="31:68" ht="15" customHeight="1" x14ac:dyDescent="0.25">
      <c r="AE2326" s="501" t="e">
        <f t="shared" si="222"/>
        <v>#DIV/0!</v>
      </c>
      <c r="AH2326" s="501" t="e">
        <f t="shared" si="223"/>
        <v>#DIV/0!</v>
      </c>
      <c r="AV2326" s="501" t="e">
        <f t="shared" si="224"/>
        <v>#DIV/0!</v>
      </c>
      <c r="AY2326" s="501" t="e">
        <f t="shared" si="225"/>
        <v>#DIV/0!</v>
      </c>
      <c r="BM2326" s="501" t="e">
        <f t="shared" si="226"/>
        <v>#DIV/0!</v>
      </c>
      <c r="BP2326" s="501" t="e">
        <f t="shared" si="227"/>
        <v>#DIV/0!</v>
      </c>
    </row>
    <row r="2327" spans="31:68" ht="15" customHeight="1" x14ac:dyDescent="0.25">
      <c r="AE2327" s="501" t="e">
        <f t="shared" si="222"/>
        <v>#DIV/0!</v>
      </c>
      <c r="AH2327" s="501" t="e">
        <f t="shared" si="223"/>
        <v>#DIV/0!</v>
      </c>
      <c r="AV2327" s="501" t="e">
        <f t="shared" si="224"/>
        <v>#DIV/0!</v>
      </c>
      <c r="AY2327" s="501" t="e">
        <f t="shared" si="225"/>
        <v>#DIV/0!</v>
      </c>
      <c r="BM2327" s="501" t="e">
        <f t="shared" si="226"/>
        <v>#DIV/0!</v>
      </c>
      <c r="BP2327" s="501" t="e">
        <f t="shared" si="227"/>
        <v>#DIV/0!</v>
      </c>
    </row>
    <row r="2328" spans="31:68" ht="15" customHeight="1" x14ac:dyDescent="0.25">
      <c r="AE2328" s="501" t="e">
        <f t="shared" si="222"/>
        <v>#DIV/0!</v>
      </c>
      <c r="AH2328" s="501" t="e">
        <f t="shared" si="223"/>
        <v>#DIV/0!</v>
      </c>
      <c r="AV2328" s="501" t="e">
        <f t="shared" si="224"/>
        <v>#DIV/0!</v>
      </c>
      <c r="AY2328" s="501" t="e">
        <f t="shared" si="225"/>
        <v>#DIV/0!</v>
      </c>
      <c r="BM2328" s="501" t="e">
        <f t="shared" si="226"/>
        <v>#DIV/0!</v>
      </c>
      <c r="BP2328" s="501" t="e">
        <f t="shared" si="227"/>
        <v>#DIV/0!</v>
      </c>
    </row>
    <row r="2329" spans="31:68" ht="15" customHeight="1" x14ac:dyDescent="0.25">
      <c r="AE2329" s="501" t="e">
        <f t="shared" si="222"/>
        <v>#DIV/0!</v>
      </c>
      <c r="AH2329" s="501" t="e">
        <f t="shared" si="223"/>
        <v>#DIV/0!</v>
      </c>
      <c r="AV2329" s="501" t="e">
        <f t="shared" si="224"/>
        <v>#DIV/0!</v>
      </c>
      <c r="AY2329" s="501" t="e">
        <f t="shared" si="225"/>
        <v>#DIV/0!</v>
      </c>
      <c r="BM2329" s="501" t="e">
        <f t="shared" si="226"/>
        <v>#DIV/0!</v>
      </c>
      <c r="BP2329" s="501" t="e">
        <f t="shared" si="227"/>
        <v>#DIV/0!</v>
      </c>
    </row>
    <row r="2330" spans="31:68" ht="15" customHeight="1" x14ac:dyDescent="0.25">
      <c r="AE2330" s="501" t="e">
        <f t="shared" si="222"/>
        <v>#DIV/0!</v>
      </c>
      <c r="AH2330" s="501" t="e">
        <f t="shared" si="223"/>
        <v>#DIV/0!</v>
      </c>
      <c r="AV2330" s="501" t="e">
        <f t="shared" si="224"/>
        <v>#DIV/0!</v>
      </c>
      <c r="AY2330" s="501" t="e">
        <f t="shared" si="225"/>
        <v>#DIV/0!</v>
      </c>
      <c r="BM2330" s="501" t="e">
        <f t="shared" si="226"/>
        <v>#DIV/0!</v>
      </c>
      <c r="BP2330" s="501" t="e">
        <f t="shared" si="227"/>
        <v>#DIV/0!</v>
      </c>
    </row>
    <row r="2331" spans="31:68" ht="15" customHeight="1" x14ac:dyDescent="0.25">
      <c r="AE2331" s="501" t="e">
        <f t="shared" si="222"/>
        <v>#DIV/0!</v>
      </c>
      <c r="AH2331" s="501" t="e">
        <f t="shared" si="223"/>
        <v>#DIV/0!</v>
      </c>
      <c r="AV2331" s="501" t="e">
        <f t="shared" si="224"/>
        <v>#DIV/0!</v>
      </c>
      <c r="AY2331" s="501" t="e">
        <f t="shared" si="225"/>
        <v>#DIV/0!</v>
      </c>
      <c r="BM2331" s="501" t="e">
        <f t="shared" si="226"/>
        <v>#DIV/0!</v>
      </c>
      <c r="BP2331" s="501" t="e">
        <f t="shared" si="227"/>
        <v>#DIV/0!</v>
      </c>
    </row>
    <row r="2332" spans="31:68" ht="15" customHeight="1" x14ac:dyDescent="0.25">
      <c r="AE2332" s="501" t="e">
        <f t="shared" si="222"/>
        <v>#DIV/0!</v>
      </c>
      <c r="AH2332" s="501" t="e">
        <f t="shared" si="223"/>
        <v>#DIV/0!</v>
      </c>
      <c r="AV2332" s="501" t="e">
        <f t="shared" si="224"/>
        <v>#DIV/0!</v>
      </c>
      <c r="AY2332" s="501" t="e">
        <f t="shared" si="225"/>
        <v>#DIV/0!</v>
      </c>
      <c r="BM2332" s="501" t="e">
        <f t="shared" si="226"/>
        <v>#DIV/0!</v>
      </c>
      <c r="BP2332" s="501" t="e">
        <f t="shared" si="227"/>
        <v>#DIV/0!</v>
      </c>
    </row>
    <row r="2333" spans="31:68" ht="15" customHeight="1" x14ac:dyDescent="0.25">
      <c r="AE2333" s="501" t="e">
        <f t="shared" si="222"/>
        <v>#DIV/0!</v>
      </c>
      <c r="AH2333" s="501" t="e">
        <f t="shared" si="223"/>
        <v>#DIV/0!</v>
      </c>
      <c r="AV2333" s="501" t="e">
        <f t="shared" si="224"/>
        <v>#DIV/0!</v>
      </c>
      <c r="AY2333" s="501" t="e">
        <f t="shared" si="225"/>
        <v>#DIV/0!</v>
      </c>
      <c r="BM2333" s="501" t="e">
        <f t="shared" si="226"/>
        <v>#DIV/0!</v>
      </c>
      <c r="BP2333" s="501" t="e">
        <f t="shared" si="227"/>
        <v>#DIV/0!</v>
      </c>
    </row>
    <row r="2334" spans="31:68" ht="15" customHeight="1" x14ac:dyDescent="0.25">
      <c r="AE2334" s="501" t="e">
        <f t="shared" si="222"/>
        <v>#DIV/0!</v>
      </c>
      <c r="AH2334" s="501" t="e">
        <f t="shared" si="223"/>
        <v>#DIV/0!</v>
      </c>
      <c r="AV2334" s="501" t="e">
        <f t="shared" si="224"/>
        <v>#DIV/0!</v>
      </c>
      <c r="AY2334" s="501" t="e">
        <f t="shared" si="225"/>
        <v>#DIV/0!</v>
      </c>
      <c r="BM2334" s="501" t="e">
        <f t="shared" si="226"/>
        <v>#DIV/0!</v>
      </c>
      <c r="BP2334" s="501" t="e">
        <f t="shared" si="227"/>
        <v>#DIV/0!</v>
      </c>
    </row>
    <row r="2335" spans="31:68" ht="15" customHeight="1" x14ac:dyDescent="0.25">
      <c r="AE2335" s="501" t="e">
        <f t="shared" si="222"/>
        <v>#DIV/0!</v>
      </c>
      <c r="AH2335" s="501" t="e">
        <f t="shared" si="223"/>
        <v>#DIV/0!</v>
      </c>
      <c r="AV2335" s="501" t="e">
        <f t="shared" si="224"/>
        <v>#DIV/0!</v>
      </c>
      <c r="AY2335" s="501" t="e">
        <f t="shared" si="225"/>
        <v>#DIV/0!</v>
      </c>
      <c r="BM2335" s="501" t="e">
        <f t="shared" si="226"/>
        <v>#DIV/0!</v>
      </c>
      <c r="BP2335" s="501" t="e">
        <f t="shared" si="227"/>
        <v>#DIV/0!</v>
      </c>
    </row>
    <row r="2336" spans="31:68" ht="15" customHeight="1" x14ac:dyDescent="0.25">
      <c r="AE2336" s="501" t="e">
        <f t="shared" si="222"/>
        <v>#DIV/0!</v>
      </c>
      <c r="AH2336" s="501" t="e">
        <f t="shared" si="223"/>
        <v>#DIV/0!</v>
      </c>
      <c r="AV2336" s="501" t="e">
        <f t="shared" si="224"/>
        <v>#DIV/0!</v>
      </c>
      <c r="AY2336" s="501" t="e">
        <f t="shared" si="225"/>
        <v>#DIV/0!</v>
      </c>
      <c r="BM2336" s="501" t="e">
        <f t="shared" si="226"/>
        <v>#DIV/0!</v>
      </c>
      <c r="BP2336" s="501" t="e">
        <f t="shared" si="227"/>
        <v>#DIV/0!</v>
      </c>
    </row>
    <row r="2337" spans="31:68" ht="15" customHeight="1" x14ac:dyDescent="0.25">
      <c r="AE2337" s="501" t="e">
        <f t="shared" si="222"/>
        <v>#DIV/0!</v>
      </c>
      <c r="AH2337" s="501" t="e">
        <f t="shared" si="223"/>
        <v>#DIV/0!</v>
      </c>
      <c r="AV2337" s="501" t="e">
        <f t="shared" si="224"/>
        <v>#DIV/0!</v>
      </c>
      <c r="AY2337" s="501" t="e">
        <f t="shared" si="225"/>
        <v>#DIV/0!</v>
      </c>
      <c r="BM2337" s="501" t="e">
        <f t="shared" si="226"/>
        <v>#DIV/0!</v>
      </c>
      <c r="BP2337" s="501" t="e">
        <f t="shared" si="227"/>
        <v>#DIV/0!</v>
      </c>
    </row>
    <row r="2338" spans="31:68" ht="15" customHeight="1" x14ac:dyDescent="0.25">
      <c r="AE2338" s="501" t="e">
        <f t="shared" si="222"/>
        <v>#DIV/0!</v>
      </c>
      <c r="AH2338" s="501" t="e">
        <f t="shared" si="223"/>
        <v>#DIV/0!</v>
      </c>
      <c r="AV2338" s="501" t="e">
        <f t="shared" si="224"/>
        <v>#DIV/0!</v>
      </c>
      <c r="AY2338" s="501" t="e">
        <f t="shared" si="225"/>
        <v>#DIV/0!</v>
      </c>
      <c r="BM2338" s="501" t="e">
        <f t="shared" si="226"/>
        <v>#DIV/0!</v>
      </c>
      <c r="BP2338" s="501" t="e">
        <f t="shared" si="227"/>
        <v>#DIV/0!</v>
      </c>
    </row>
    <row r="2339" spans="31:68" ht="15" customHeight="1" x14ac:dyDescent="0.25">
      <c r="AE2339" s="501" t="e">
        <f t="shared" si="222"/>
        <v>#DIV/0!</v>
      </c>
      <c r="AH2339" s="501" t="e">
        <f t="shared" si="223"/>
        <v>#DIV/0!</v>
      </c>
      <c r="AV2339" s="501" t="e">
        <f t="shared" si="224"/>
        <v>#DIV/0!</v>
      </c>
      <c r="AY2339" s="501" t="e">
        <f t="shared" si="225"/>
        <v>#DIV/0!</v>
      </c>
      <c r="BM2339" s="501" t="e">
        <f t="shared" si="226"/>
        <v>#DIV/0!</v>
      </c>
      <c r="BP2339" s="501" t="e">
        <f t="shared" si="227"/>
        <v>#DIV/0!</v>
      </c>
    </row>
    <row r="2340" spans="31:68" ht="15" customHeight="1" x14ac:dyDescent="0.25">
      <c r="AE2340" s="501" t="e">
        <f t="shared" si="222"/>
        <v>#DIV/0!</v>
      </c>
      <c r="AH2340" s="501" t="e">
        <f t="shared" si="223"/>
        <v>#DIV/0!</v>
      </c>
      <c r="AV2340" s="501" t="e">
        <f t="shared" si="224"/>
        <v>#DIV/0!</v>
      </c>
      <c r="AY2340" s="501" t="e">
        <f t="shared" si="225"/>
        <v>#DIV/0!</v>
      </c>
      <c r="BM2340" s="501" t="e">
        <f t="shared" si="226"/>
        <v>#DIV/0!</v>
      </c>
      <c r="BP2340" s="501" t="e">
        <f t="shared" si="227"/>
        <v>#DIV/0!</v>
      </c>
    </row>
    <row r="2341" spans="31:68" ht="15" customHeight="1" x14ac:dyDescent="0.25">
      <c r="AE2341" s="501" t="e">
        <f t="shared" si="222"/>
        <v>#DIV/0!</v>
      </c>
      <c r="AH2341" s="501" t="e">
        <f t="shared" si="223"/>
        <v>#DIV/0!</v>
      </c>
      <c r="AV2341" s="501" t="e">
        <f t="shared" si="224"/>
        <v>#DIV/0!</v>
      </c>
      <c r="AY2341" s="501" t="e">
        <f t="shared" si="225"/>
        <v>#DIV/0!</v>
      </c>
      <c r="BM2341" s="501" t="e">
        <f t="shared" si="226"/>
        <v>#DIV/0!</v>
      </c>
      <c r="BP2341" s="501" t="e">
        <f t="shared" si="227"/>
        <v>#DIV/0!</v>
      </c>
    </row>
    <row r="2342" spans="31:68" ht="15" customHeight="1" x14ac:dyDescent="0.25">
      <c r="AE2342" s="501" t="e">
        <f t="shared" si="222"/>
        <v>#DIV/0!</v>
      </c>
      <c r="AH2342" s="501" t="e">
        <f t="shared" si="223"/>
        <v>#DIV/0!</v>
      </c>
      <c r="AV2342" s="501" t="e">
        <f t="shared" si="224"/>
        <v>#DIV/0!</v>
      </c>
      <c r="AY2342" s="501" t="e">
        <f t="shared" si="225"/>
        <v>#DIV/0!</v>
      </c>
      <c r="BM2342" s="501" t="e">
        <f t="shared" si="226"/>
        <v>#DIV/0!</v>
      </c>
      <c r="BP2342" s="501" t="e">
        <f t="shared" si="227"/>
        <v>#DIV/0!</v>
      </c>
    </row>
    <row r="2343" spans="31:68" ht="15" customHeight="1" x14ac:dyDescent="0.25">
      <c r="AE2343" s="501" t="e">
        <f t="shared" si="222"/>
        <v>#DIV/0!</v>
      </c>
      <c r="AH2343" s="501" t="e">
        <f t="shared" si="223"/>
        <v>#DIV/0!</v>
      </c>
      <c r="AV2343" s="501" t="e">
        <f t="shared" si="224"/>
        <v>#DIV/0!</v>
      </c>
      <c r="AY2343" s="501" t="e">
        <f t="shared" si="225"/>
        <v>#DIV/0!</v>
      </c>
      <c r="BM2343" s="501" t="e">
        <f t="shared" si="226"/>
        <v>#DIV/0!</v>
      </c>
      <c r="BP2343" s="501" t="e">
        <f t="shared" si="227"/>
        <v>#DIV/0!</v>
      </c>
    </row>
    <row r="2344" spans="31:68" ht="15" customHeight="1" x14ac:dyDescent="0.25">
      <c r="AE2344" s="501" t="e">
        <f t="shared" si="222"/>
        <v>#DIV/0!</v>
      </c>
      <c r="AH2344" s="501" t="e">
        <f t="shared" si="223"/>
        <v>#DIV/0!</v>
      </c>
      <c r="AV2344" s="501" t="e">
        <f t="shared" si="224"/>
        <v>#DIV/0!</v>
      </c>
      <c r="AY2344" s="501" t="e">
        <f t="shared" si="225"/>
        <v>#DIV/0!</v>
      </c>
      <c r="BM2344" s="501" t="e">
        <f t="shared" si="226"/>
        <v>#DIV/0!</v>
      </c>
      <c r="BP2344" s="501" t="e">
        <f t="shared" si="227"/>
        <v>#DIV/0!</v>
      </c>
    </row>
    <row r="2345" spans="31:68" ht="15" customHeight="1" x14ac:dyDescent="0.25">
      <c r="AE2345" s="501" t="e">
        <f t="shared" si="222"/>
        <v>#DIV/0!</v>
      </c>
      <c r="AH2345" s="501" t="e">
        <f t="shared" si="223"/>
        <v>#DIV/0!</v>
      </c>
      <c r="AV2345" s="501" t="e">
        <f t="shared" si="224"/>
        <v>#DIV/0!</v>
      </c>
      <c r="AY2345" s="501" t="e">
        <f t="shared" si="225"/>
        <v>#DIV/0!</v>
      </c>
      <c r="BM2345" s="501" t="e">
        <f t="shared" si="226"/>
        <v>#DIV/0!</v>
      </c>
      <c r="BP2345" s="501" t="e">
        <f t="shared" si="227"/>
        <v>#DIV/0!</v>
      </c>
    </row>
    <row r="2346" spans="31:68" ht="15" customHeight="1" x14ac:dyDescent="0.25">
      <c r="AE2346" s="501" t="e">
        <f t="shared" si="222"/>
        <v>#DIV/0!</v>
      </c>
      <c r="AH2346" s="501" t="e">
        <f t="shared" si="223"/>
        <v>#DIV/0!</v>
      </c>
      <c r="AV2346" s="501" t="e">
        <f t="shared" si="224"/>
        <v>#DIV/0!</v>
      </c>
      <c r="AY2346" s="501" t="e">
        <f t="shared" si="225"/>
        <v>#DIV/0!</v>
      </c>
      <c r="BM2346" s="501" t="e">
        <f t="shared" si="226"/>
        <v>#DIV/0!</v>
      </c>
      <c r="BP2346" s="501" t="e">
        <f t="shared" si="227"/>
        <v>#DIV/0!</v>
      </c>
    </row>
    <row r="2347" spans="31:68" ht="15" customHeight="1" x14ac:dyDescent="0.25">
      <c r="AE2347" s="501" t="e">
        <f t="shared" si="222"/>
        <v>#DIV/0!</v>
      </c>
      <c r="AH2347" s="501" t="e">
        <f t="shared" si="223"/>
        <v>#DIV/0!</v>
      </c>
      <c r="AV2347" s="501" t="e">
        <f t="shared" si="224"/>
        <v>#DIV/0!</v>
      </c>
      <c r="AY2347" s="501" t="e">
        <f t="shared" si="225"/>
        <v>#DIV/0!</v>
      </c>
      <c r="BM2347" s="501" t="e">
        <f t="shared" si="226"/>
        <v>#DIV/0!</v>
      </c>
      <c r="BP2347" s="501" t="e">
        <f t="shared" si="227"/>
        <v>#DIV/0!</v>
      </c>
    </row>
    <row r="2348" spans="31:68" ht="15" customHeight="1" x14ac:dyDescent="0.25">
      <c r="AE2348" s="501" t="e">
        <f t="shared" si="222"/>
        <v>#DIV/0!</v>
      </c>
      <c r="AH2348" s="501" t="e">
        <f t="shared" si="223"/>
        <v>#DIV/0!</v>
      </c>
      <c r="AV2348" s="501" t="e">
        <f t="shared" si="224"/>
        <v>#DIV/0!</v>
      </c>
      <c r="AY2348" s="501" t="e">
        <f t="shared" si="225"/>
        <v>#DIV/0!</v>
      </c>
      <c r="BM2348" s="501" t="e">
        <f t="shared" si="226"/>
        <v>#DIV/0!</v>
      </c>
      <c r="BP2348" s="501" t="e">
        <f t="shared" si="227"/>
        <v>#DIV/0!</v>
      </c>
    </row>
    <row r="2349" spans="31:68" ht="15" customHeight="1" x14ac:dyDescent="0.25">
      <c r="AE2349" s="501" t="e">
        <f t="shared" si="222"/>
        <v>#DIV/0!</v>
      </c>
      <c r="AH2349" s="501" t="e">
        <f t="shared" si="223"/>
        <v>#DIV/0!</v>
      </c>
      <c r="AV2349" s="501" t="e">
        <f t="shared" si="224"/>
        <v>#DIV/0!</v>
      </c>
      <c r="AY2349" s="501" t="e">
        <f t="shared" si="225"/>
        <v>#DIV/0!</v>
      </c>
      <c r="BM2349" s="501" t="e">
        <f t="shared" si="226"/>
        <v>#DIV/0!</v>
      </c>
      <c r="BP2349" s="501" t="e">
        <f t="shared" si="227"/>
        <v>#DIV/0!</v>
      </c>
    </row>
    <row r="2350" spans="31:68" ht="15" customHeight="1" x14ac:dyDescent="0.25">
      <c r="AE2350" s="501" t="e">
        <f t="shared" si="222"/>
        <v>#DIV/0!</v>
      </c>
      <c r="AH2350" s="501" t="e">
        <f t="shared" si="223"/>
        <v>#DIV/0!</v>
      </c>
      <c r="AV2350" s="501" t="e">
        <f t="shared" si="224"/>
        <v>#DIV/0!</v>
      </c>
      <c r="AY2350" s="501" t="e">
        <f t="shared" si="225"/>
        <v>#DIV/0!</v>
      </c>
      <c r="BM2350" s="501" t="e">
        <f t="shared" si="226"/>
        <v>#DIV/0!</v>
      </c>
      <c r="BP2350" s="501" t="e">
        <f t="shared" si="227"/>
        <v>#DIV/0!</v>
      </c>
    </row>
    <row r="2351" spans="31:68" ht="15" customHeight="1" x14ac:dyDescent="0.25">
      <c r="AE2351" s="501" t="e">
        <f t="shared" si="222"/>
        <v>#DIV/0!</v>
      </c>
      <c r="AH2351" s="501" t="e">
        <f t="shared" si="223"/>
        <v>#DIV/0!</v>
      </c>
      <c r="AV2351" s="501" t="e">
        <f t="shared" si="224"/>
        <v>#DIV/0!</v>
      </c>
      <c r="AY2351" s="501" t="e">
        <f t="shared" si="225"/>
        <v>#DIV/0!</v>
      </c>
      <c r="BM2351" s="501" t="e">
        <f t="shared" si="226"/>
        <v>#DIV/0!</v>
      </c>
      <c r="BP2351" s="501" t="e">
        <f t="shared" si="227"/>
        <v>#DIV/0!</v>
      </c>
    </row>
    <row r="2352" spans="31:68" ht="15" customHeight="1" x14ac:dyDescent="0.25">
      <c r="AE2352" s="501" t="e">
        <f t="shared" si="222"/>
        <v>#DIV/0!</v>
      </c>
      <c r="AH2352" s="501" t="e">
        <f t="shared" si="223"/>
        <v>#DIV/0!</v>
      </c>
      <c r="AV2352" s="501" t="e">
        <f t="shared" si="224"/>
        <v>#DIV/0!</v>
      </c>
      <c r="AY2352" s="501" t="e">
        <f t="shared" si="225"/>
        <v>#DIV/0!</v>
      </c>
      <c r="BM2352" s="501" t="e">
        <f t="shared" si="226"/>
        <v>#DIV/0!</v>
      </c>
      <c r="BP2352" s="501" t="e">
        <f t="shared" si="227"/>
        <v>#DIV/0!</v>
      </c>
    </row>
    <row r="2353" spans="31:68" ht="15" customHeight="1" x14ac:dyDescent="0.25">
      <c r="AE2353" s="501" t="e">
        <f t="shared" si="222"/>
        <v>#DIV/0!</v>
      </c>
      <c r="AH2353" s="501" t="e">
        <f t="shared" si="223"/>
        <v>#DIV/0!</v>
      </c>
      <c r="AV2353" s="501" t="e">
        <f t="shared" si="224"/>
        <v>#DIV/0!</v>
      </c>
      <c r="AY2353" s="501" t="e">
        <f t="shared" si="225"/>
        <v>#DIV/0!</v>
      </c>
      <c r="BM2353" s="501" t="e">
        <f t="shared" si="226"/>
        <v>#DIV/0!</v>
      </c>
      <c r="BP2353" s="501" t="e">
        <f t="shared" si="227"/>
        <v>#DIV/0!</v>
      </c>
    </row>
    <row r="2354" spans="31:68" ht="15" customHeight="1" x14ac:dyDescent="0.25">
      <c r="AE2354" s="501" t="e">
        <f t="shared" si="222"/>
        <v>#DIV/0!</v>
      </c>
      <c r="AH2354" s="501" t="e">
        <f t="shared" si="223"/>
        <v>#DIV/0!</v>
      </c>
      <c r="AV2354" s="501" t="e">
        <f t="shared" si="224"/>
        <v>#DIV/0!</v>
      </c>
      <c r="AY2354" s="501" t="e">
        <f t="shared" si="225"/>
        <v>#DIV/0!</v>
      </c>
      <c r="BM2354" s="501" t="e">
        <f t="shared" si="226"/>
        <v>#DIV/0!</v>
      </c>
      <c r="BP2354" s="501" t="e">
        <f t="shared" si="227"/>
        <v>#DIV/0!</v>
      </c>
    </row>
    <row r="2355" spans="31:68" ht="15" customHeight="1" x14ac:dyDescent="0.25">
      <c r="AE2355" s="501" t="e">
        <f t="shared" si="222"/>
        <v>#DIV/0!</v>
      </c>
      <c r="AH2355" s="501" t="e">
        <f t="shared" si="223"/>
        <v>#DIV/0!</v>
      </c>
      <c r="AV2355" s="501" t="e">
        <f t="shared" si="224"/>
        <v>#DIV/0!</v>
      </c>
      <c r="AY2355" s="501" t="e">
        <f t="shared" si="225"/>
        <v>#DIV/0!</v>
      </c>
      <c r="BM2355" s="501" t="e">
        <f t="shared" si="226"/>
        <v>#DIV/0!</v>
      </c>
      <c r="BP2355" s="501" t="e">
        <f t="shared" si="227"/>
        <v>#DIV/0!</v>
      </c>
    </row>
    <row r="2356" spans="31:68" ht="15" customHeight="1" x14ac:dyDescent="0.25">
      <c r="AE2356" s="501" t="e">
        <f t="shared" si="222"/>
        <v>#DIV/0!</v>
      </c>
      <c r="AH2356" s="501" t="e">
        <f t="shared" si="223"/>
        <v>#DIV/0!</v>
      </c>
      <c r="AV2356" s="501" t="e">
        <f t="shared" si="224"/>
        <v>#DIV/0!</v>
      </c>
      <c r="AY2356" s="501" t="e">
        <f t="shared" si="225"/>
        <v>#DIV/0!</v>
      </c>
      <c r="BM2356" s="501" t="e">
        <f t="shared" si="226"/>
        <v>#DIV/0!</v>
      </c>
      <c r="BP2356" s="501" t="e">
        <f t="shared" si="227"/>
        <v>#DIV/0!</v>
      </c>
    </row>
    <row r="2357" spans="31:68" ht="15" customHeight="1" x14ac:dyDescent="0.25">
      <c r="AE2357" s="501" t="e">
        <f t="shared" si="222"/>
        <v>#DIV/0!</v>
      </c>
      <c r="AH2357" s="501" t="e">
        <f t="shared" si="223"/>
        <v>#DIV/0!</v>
      </c>
      <c r="AV2357" s="501" t="e">
        <f t="shared" si="224"/>
        <v>#DIV/0!</v>
      </c>
      <c r="AY2357" s="501" t="e">
        <f t="shared" si="225"/>
        <v>#DIV/0!</v>
      </c>
      <c r="BM2357" s="501" t="e">
        <f t="shared" si="226"/>
        <v>#DIV/0!</v>
      </c>
      <c r="BP2357" s="501" t="e">
        <f t="shared" si="227"/>
        <v>#DIV/0!</v>
      </c>
    </row>
    <row r="2358" spans="31:68" ht="15" customHeight="1" x14ac:dyDescent="0.25">
      <c r="AE2358" s="501" t="e">
        <f t="shared" si="222"/>
        <v>#DIV/0!</v>
      </c>
      <c r="AH2358" s="501" t="e">
        <f t="shared" si="223"/>
        <v>#DIV/0!</v>
      </c>
      <c r="AV2358" s="501" t="e">
        <f t="shared" si="224"/>
        <v>#DIV/0!</v>
      </c>
      <c r="AY2358" s="501" t="e">
        <f t="shared" si="225"/>
        <v>#DIV/0!</v>
      </c>
      <c r="BM2358" s="501" t="e">
        <f t="shared" si="226"/>
        <v>#DIV/0!</v>
      </c>
      <c r="BP2358" s="501" t="e">
        <f t="shared" si="227"/>
        <v>#DIV/0!</v>
      </c>
    </row>
    <row r="2359" spans="31:68" ht="15" customHeight="1" x14ac:dyDescent="0.25">
      <c r="AE2359" s="501" t="e">
        <f t="shared" si="222"/>
        <v>#DIV/0!</v>
      </c>
      <c r="AH2359" s="501" t="e">
        <f t="shared" si="223"/>
        <v>#DIV/0!</v>
      </c>
      <c r="AV2359" s="501" t="e">
        <f t="shared" si="224"/>
        <v>#DIV/0!</v>
      </c>
      <c r="AY2359" s="501" t="e">
        <f t="shared" si="225"/>
        <v>#DIV/0!</v>
      </c>
      <c r="BM2359" s="501" t="e">
        <f t="shared" si="226"/>
        <v>#DIV/0!</v>
      </c>
      <c r="BP2359" s="501" t="e">
        <f t="shared" si="227"/>
        <v>#DIV/0!</v>
      </c>
    </row>
    <row r="2360" spans="31:68" ht="15" customHeight="1" x14ac:dyDescent="0.25">
      <c r="AE2360" s="501" t="e">
        <f t="shared" si="222"/>
        <v>#DIV/0!</v>
      </c>
      <c r="AH2360" s="501" t="e">
        <f t="shared" si="223"/>
        <v>#DIV/0!</v>
      </c>
      <c r="AV2360" s="501" t="e">
        <f t="shared" si="224"/>
        <v>#DIV/0!</v>
      </c>
      <c r="AY2360" s="501" t="e">
        <f t="shared" si="225"/>
        <v>#DIV/0!</v>
      </c>
      <c r="BM2360" s="501" t="e">
        <f t="shared" si="226"/>
        <v>#DIV/0!</v>
      </c>
      <c r="BP2360" s="501" t="e">
        <f t="shared" si="227"/>
        <v>#DIV/0!</v>
      </c>
    </row>
    <row r="2361" spans="31:68" ht="15" customHeight="1" x14ac:dyDescent="0.25">
      <c r="AE2361" s="501" t="e">
        <f t="shared" si="222"/>
        <v>#DIV/0!</v>
      </c>
      <c r="AH2361" s="501" t="e">
        <f t="shared" si="223"/>
        <v>#DIV/0!</v>
      </c>
      <c r="AV2361" s="501" t="e">
        <f t="shared" si="224"/>
        <v>#DIV/0!</v>
      </c>
      <c r="AY2361" s="501" t="e">
        <f t="shared" si="225"/>
        <v>#DIV/0!</v>
      </c>
      <c r="BM2361" s="501" t="e">
        <f t="shared" si="226"/>
        <v>#DIV/0!</v>
      </c>
      <c r="BP2361" s="501" t="e">
        <f t="shared" si="227"/>
        <v>#DIV/0!</v>
      </c>
    </row>
    <row r="2362" spans="31:68" ht="15" customHeight="1" x14ac:dyDescent="0.25">
      <c r="AE2362" s="501" t="e">
        <f t="shared" si="222"/>
        <v>#DIV/0!</v>
      </c>
      <c r="AH2362" s="501" t="e">
        <f t="shared" si="223"/>
        <v>#DIV/0!</v>
      </c>
      <c r="AV2362" s="501" t="e">
        <f t="shared" si="224"/>
        <v>#DIV/0!</v>
      </c>
      <c r="AY2362" s="501" t="e">
        <f t="shared" si="225"/>
        <v>#DIV/0!</v>
      </c>
      <c r="BM2362" s="501" t="e">
        <f t="shared" si="226"/>
        <v>#DIV/0!</v>
      </c>
      <c r="BP2362" s="501" t="e">
        <f t="shared" si="227"/>
        <v>#DIV/0!</v>
      </c>
    </row>
    <row r="2363" spans="31:68" ht="15" customHeight="1" x14ac:dyDescent="0.25">
      <c r="AE2363" s="501" t="e">
        <f t="shared" si="222"/>
        <v>#DIV/0!</v>
      </c>
      <c r="AH2363" s="501" t="e">
        <f t="shared" si="223"/>
        <v>#DIV/0!</v>
      </c>
      <c r="AV2363" s="501" t="e">
        <f t="shared" si="224"/>
        <v>#DIV/0!</v>
      </c>
      <c r="AY2363" s="501" t="e">
        <f t="shared" si="225"/>
        <v>#DIV/0!</v>
      </c>
      <c r="BM2363" s="501" t="e">
        <f t="shared" si="226"/>
        <v>#DIV/0!</v>
      </c>
      <c r="BP2363" s="501" t="e">
        <f t="shared" si="227"/>
        <v>#DIV/0!</v>
      </c>
    </row>
    <row r="2364" spans="31:68" ht="15" customHeight="1" x14ac:dyDescent="0.25">
      <c r="AE2364" s="501" t="e">
        <f t="shared" si="222"/>
        <v>#DIV/0!</v>
      </c>
      <c r="AH2364" s="501" t="e">
        <f t="shared" si="223"/>
        <v>#DIV/0!</v>
      </c>
      <c r="AV2364" s="501" t="e">
        <f t="shared" si="224"/>
        <v>#DIV/0!</v>
      </c>
      <c r="AY2364" s="501" t="e">
        <f t="shared" si="225"/>
        <v>#DIV/0!</v>
      </c>
      <c r="BM2364" s="501" t="e">
        <f t="shared" si="226"/>
        <v>#DIV/0!</v>
      </c>
      <c r="BP2364" s="501" t="e">
        <f t="shared" si="227"/>
        <v>#DIV/0!</v>
      </c>
    </row>
    <row r="2365" spans="31:68" ht="15" customHeight="1" x14ac:dyDescent="0.25">
      <c r="AE2365" s="501" t="e">
        <f t="shared" si="222"/>
        <v>#DIV/0!</v>
      </c>
      <c r="AH2365" s="501" t="e">
        <f t="shared" si="223"/>
        <v>#DIV/0!</v>
      </c>
      <c r="AV2365" s="501" t="e">
        <f t="shared" si="224"/>
        <v>#DIV/0!</v>
      </c>
      <c r="AY2365" s="501" t="e">
        <f t="shared" si="225"/>
        <v>#DIV/0!</v>
      </c>
      <c r="BM2365" s="501" t="e">
        <f t="shared" si="226"/>
        <v>#DIV/0!</v>
      </c>
      <c r="BP2365" s="501" t="e">
        <f t="shared" si="227"/>
        <v>#DIV/0!</v>
      </c>
    </row>
    <row r="2366" spans="31:68" ht="15" customHeight="1" x14ac:dyDescent="0.25">
      <c r="AE2366" s="501" t="e">
        <f t="shared" si="222"/>
        <v>#DIV/0!</v>
      </c>
      <c r="AH2366" s="501" t="e">
        <f t="shared" si="223"/>
        <v>#DIV/0!</v>
      </c>
      <c r="AV2366" s="501" t="e">
        <f t="shared" si="224"/>
        <v>#DIV/0!</v>
      </c>
      <c r="AY2366" s="501" t="e">
        <f t="shared" si="225"/>
        <v>#DIV/0!</v>
      </c>
      <c r="BM2366" s="501" t="e">
        <f t="shared" si="226"/>
        <v>#DIV/0!</v>
      </c>
      <c r="BP2366" s="501" t="e">
        <f t="shared" si="227"/>
        <v>#DIV/0!</v>
      </c>
    </row>
    <row r="2367" spans="31:68" ht="15" customHeight="1" x14ac:dyDescent="0.25">
      <c r="AE2367" s="501" t="e">
        <f t="shared" si="222"/>
        <v>#DIV/0!</v>
      </c>
      <c r="AH2367" s="501" t="e">
        <f t="shared" si="223"/>
        <v>#DIV/0!</v>
      </c>
      <c r="AV2367" s="501" t="e">
        <f t="shared" si="224"/>
        <v>#DIV/0!</v>
      </c>
      <c r="AY2367" s="501" t="e">
        <f t="shared" si="225"/>
        <v>#DIV/0!</v>
      </c>
      <c r="BM2367" s="501" t="e">
        <f t="shared" si="226"/>
        <v>#DIV/0!</v>
      </c>
      <c r="BP2367" s="501" t="e">
        <f t="shared" si="227"/>
        <v>#DIV/0!</v>
      </c>
    </row>
    <row r="2368" spans="31:68" ht="15" customHeight="1" x14ac:dyDescent="0.25">
      <c r="AE2368" s="501" t="e">
        <f t="shared" si="222"/>
        <v>#DIV/0!</v>
      </c>
      <c r="AH2368" s="501" t="e">
        <f t="shared" si="223"/>
        <v>#DIV/0!</v>
      </c>
      <c r="AV2368" s="501" t="e">
        <f t="shared" si="224"/>
        <v>#DIV/0!</v>
      </c>
      <c r="AY2368" s="501" t="e">
        <f t="shared" si="225"/>
        <v>#DIV/0!</v>
      </c>
      <c r="BM2368" s="501" t="e">
        <f t="shared" si="226"/>
        <v>#DIV/0!</v>
      </c>
      <c r="BP2368" s="501" t="e">
        <f t="shared" si="227"/>
        <v>#DIV/0!</v>
      </c>
    </row>
    <row r="2369" spans="31:68" ht="15" customHeight="1" x14ac:dyDescent="0.25">
      <c r="AE2369" s="501" t="e">
        <f t="shared" si="222"/>
        <v>#DIV/0!</v>
      </c>
      <c r="AH2369" s="501" t="e">
        <f t="shared" si="223"/>
        <v>#DIV/0!</v>
      </c>
      <c r="AV2369" s="501" t="e">
        <f t="shared" si="224"/>
        <v>#DIV/0!</v>
      </c>
      <c r="AY2369" s="501" t="e">
        <f t="shared" si="225"/>
        <v>#DIV/0!</v>
      </c>
      <c r="BM2369" s="501" t="e">
        <f t="shared" si="226"/>
        <v>#DIV/0!</v>
      </c>
      <c r="BP2369" s="501" t="e">
        <f t="shared" si="227"/>
        <v>#DIV/0!</v>
      </c>
    </row>
    <row r="2370" spans="31:68" ht="15" customHeight="1" x14ac:dyDescent="0.25">
      <c r="AE2370" s="501" t="e">
        <f t="shared" si="222"/>
        <v>#DIV/0!</v>
      </c>
      <c r="AH2370" s="501" t="e">
        <f t="shared" si="223"/>
        <v>#DIV/0!</v>
      </c>
      <c r="AV2370" s="501" t="e">
        <f t="shared" si="224"/>
        <v>#DIV/0!</v>
      </c>
      <c r="AY2370" s="501" t="e">
        <f t="shared" si="225"/>
        <v>#DIV/0!</v>
      </c>
      <c r="BM2370" s="501" t="e">
        <f t="shared" si="226"/>
        <v>#DIV/0!</v>
      </c>
      <c r="BP2370" s="501" t="e">
        <f t="shared" si="227"/>
        <v>#DIV/0!</v>
      </c>
    </row>
    <row r="2371" spans="31:68" ht="15" customHeight="1" x14ac:dyDescent="0.25">
      <c r="AE2371" s="501" t="e">
        <f t="shared" si="222"/>
        <v>#DIV/0!</v>
      </c>
      <c r="AH2371" s="501" t="e">
        <f t="shared" si="223"/>
        <v>#DIV/0!</v>
      </c>
      <c r="AV2371" s="501" t="e">
        <f t="shared" si="224"/>
        <v>#DIV/0!</v>
      </c>
      <c r="AY2371" s="501" t="e">
        <f t="shared" si="225"/>
        <v>#DIV/0!</v>
      </c>
      <c r="BM2371" s="501" t="e">
        <f t="shared" si="226"/>
        <v>#DIV/0!</v>
      </c>
      <c r="BP2371" s="501" t="e">
        <f t="shared" si="227"/>
        <v>#DIV/0!</v>
      </c>
    </row>
    <row r="2372" spans="31:68" ht="15" customHeight="1" x14ac:dyDescent="0.25">
      <c r="AE2372" s="501" t="e">
        <f t="shared" si="222"/>
        <v>#DIV/0!</v>
      </c>
      <c r="AH2372" s="501" t="e">
        <f t="shared" si="223"/>
        <v>#DIV/0!</v>
      </c>
      <c r="AV2372" s="501" t="e">
        <f t="shared" si="224"/>
        <v>#DIV/0!</v>
      </c>
      <c r="AY2372" s="501" t="e">
        <f t="shared" si="225"/>
        <v>#DIV/0!</v>
      </c>
      <c r="BM2372" s="501" t="e">
        <f t="shared" si="226"/>
        <v>#DIV/0!</v>
      </c>
      <c r="BP2372" s="501" t="e">
        <f t="shared" si="227"/>
        <v>#DIV/0!</v>
      </c>
    </row>
    <row r="2373" spans="31:68" ht="15" customHeight="1" x14ac:dyDescent="0.25">
      <c r="AE2373" s="501" t="e">
        <f t="shared" si="222"/>
        <v>#DIV/0!</v>
      </c>
      <c r="AH2373" s="501" t="e">
        <f t="shared" si="223"/>
        <v>#DIV/0!</v>
      </c>
      <c r="AV2373" s="501" t="e">
        <f t="shared" si="224"/>
        <v>#DIV/0!</v>
      </c>
      <c r="AY2373" s="501" t="e">
        <f t="shared" si="225"/>
        <v>#DIV/0!</v>
      </c>
      <c r="BM2373" s="501" t="e">
        <f t="shared" si="226"/>
        <v>#DIV/0!</v>
      </c>
      <c r="BP2373" s="501" t="e">
        <f t="shared" si="227"/>
        <v>#DIV/0!</v>
      </c>
    </row>
    <row r="2374" spans="31:68" ht="15" customHeight="1" x14ac:dyDescent="0.25">
      <c r="AE2374" s="501" t="e">
        <f t="shared" si="222"/>
        <v>#DIV/0!</v>
      </c>
      <c r="AH2374" s="501" t="e">
        <f t="shared" si="223"/>
        <v>#DIV/0!</v>
      </c>
      <c r="AV2374" s="501" t="e">
        <f t="shared" si="224"/>
        <v>#DIV/0!</v>
      </c>
      <c r="AY2374" s="501" t="e">
        <f t="shared" si="225"/>
        <v>#DIV/0!</v>
      </c>
      <c r="BM2374" s="501" t="e">
        <f t="shared" si="226"/>
        <v>#DIV/0!</v>
      </c>
      <c r="BP2374" s="501" t="e">
        <f t="shared" si="227"/>
        <v>#DIV/0!</v>
      </c>
    </row>
    <row r="2375" spans="31:68" ht="15" customHeight="1" x14ac:dyDescent="0.25">
      <c r="AE2375" s="501" t="e">
        <f t="shared" si="222"/>
        <v>#DIV/0!</v>
      </c>
      <c r="AH2375" s="501" t="e">
        <f t="shared" si="223"/>
        <v>#DIV/0!</v>
      </c>
      <c r="AV2375" s="501" t="e">
        <f t="shared" si="224"/>
        <v>#DIV/0!</v>
      </c>
      <c r="AY2375" s="501" t="e">
        <f t="shared" si="225"/>
        <v>#DIV/0!</v>
      </c>
      <c r="BM2375" s="501" t="e">
        <f t="shared" si="226"/>
        <v>#DIV/0!</v>
      </c>
      <c r="BP2375" s="501" t="e">
        <f t="shared" si="227"/>
        <v>#DIV/0!</v>
      </c>
    </row>
    <row r="2376" spans="31:68" ht="15" customHeight="1" x14ac:dyDescent="0.25">
      <c r="AE2376" s="501" t="e">
        <f t="shared" si="222"/>
        <v>#DIV/0!</v>
      </c>
      <c r="AH2376" s="501" t="e">
        <f t="shared" si="223"/>
        <v>#DIV/0!</v>
      </c>
      <c r="AV2376" s="501" t="e">
        <f t="shared" si="224"/>
        <v>#DIV/0!</v>
      </c>
      <c r="AY2376" s="501" t="e">
        <f t="shared" si="225"/>
        <v>#DIV/0!</v>
      </c>
      <c r="BM2376" s="501" t="e">
        <f t="shared" si="226"/>
        <v>#DIV/0!</v>
      </c>
      <c r="BP2376" s="501" t="e">
        <f t="shared" si="227"/>
        <v>#DIV/0!</v>
      </c>
    </row>
    <row r="2377" spans="31:68" ht="15" customHeight="1" x14ac:dyDescent="0.25">
      <c r="AE2377" s="501" t="e">
        <f t="shared" si="222"/>
        <v>#DIV/0!</v>
      </c>
      <c r="AH2377" s="501" t="e">
        <f t="shared" si="223"/>
        <v>#DIV/0!</v>
      </c>
      <c r="AV2377" s="501" t="e">
        <f t="shared" si="224"/>
        <v>#DIV/0!</v>
      </c>
      <c r="AY2377" s="501" t="e">
        <f t="shared" si="225"/>
        <v>#DIV/0!</v>
      </c>
      <c r="BM2377" s="501" t="e">
        <f t="shared" si="226"/>
        <v>#DIV/0!</v>
      </c>
      <c r="BP2377" s="501" t="e">
        <f t="shared" si="227"/>
        <v>#DIV/0!</v>
      </c>
    </row>
    <row r="2378" spans="31:68" ht="15" customHeight="1" x14ac:dyDescent="0.25">
      <c r="AE2378" s="501" t="e">
        <f t="shared" si="222"/>
        <v>#DIV/0!</v>
      </c>
      <c r="AH2378" s="501" t="e">
        <f t="shared" si="223"/>
        <v>#DIV/0!</v>
      </c>
      <c r="AV2378" s="501" t="e">
        <f t="shared" si="224"/>
        <v>#DIV/0!</v>
      </c>
      <c r="AY2378" s="501" t="e">
        <f t="shared" si="225"/>
        <v>#DIV/0!</v>
      </c>
      <c r="BM2378" s="501" t="e">
        <f t="shared" si="226"/>
        <v>#DIV/0!</v>
      </c>
      <c r="BP2378" s="501" t="e">
        <f t="shared" si="227"/>
        <v>#DIV/0!</v>
      </c>
    </row>
    <row r="2379" spans="31:68" ht="15" customHeight="1" x14ac:dyDescent="0.25">
      <c r="AE2379" s="501" t="e">
        <f t="shared" si="222"/>
        <v>#DIV/0!</v>
      </c>
      <c r="AH2379" s="501" t="e">
        <f t="shared" si="223"/>
        <v>#DIV/0!</v>
      </c>
      <c r="AV2379" s="501" t="e">
        <f t="shared" si="224"/>
        <v>#DIV/0!</v>
      </c>
      <c r="AY2379" s="501" t="e">
        <f t="shared" si="225"/>
        <v>#DIV/0!</v>
      </c>
      <c r="BM2379" s="501" t="e">
        <f t="shared" si="226"/>
        <v>#DIV/0!</v>
      </c>
      <c r="BP2379" s="501" t="e">
        <f t="shared" si="227"/>
        <v>#DIV/0!</v>
      </c>
    </row>
    <row r="2380" spans="31:68" ht="15" customHeight="1" x14ac:dyDescent="0.25">
      <c r="AE2380" s="501" t="e">
        <f t="shared" si="222"/>
        <v>#DIV/0!</v>
      </c>
      <c r="AH2380" s="501" t="e">
        <f t="shared" si="223"/>
        <v>#DIV/0!</v>
      </c>
      <c r="AV2380" s="501" t="e">
        <f t="shared" si="224"/>
        <v>#DIV/0!</v>
      </c>
      <c r="AY2380" s="501" t="e">
        <f t="shared" si="225"/>
        <v>#DIV/0!</v>
      </c>
      <c r="BM2380" s="501" t="e">
        <f t="shared" si="226"/>
        <v>#DIV/0!</v>
      </c>
      <c r="BP2380" s="501" t="e">
        <f t="shared" si="227"/>
        <v>#DIV/0!</v>
      </c>
    </row>
    <row r="2381" spans="31:68" ht="15" customHeight="1" x14ac:dyDescent="0.25">
      <c r="AE2381" s="501" t="e">
        <f t="shared" si="222"/>
        <v>#DIV/0!</v>
      </c>
      <c r="AH2381" s="501" t="e">
        <f t="shared" si="223"/>
        <v>#DIV/0!</v>
      </c>
      <c r="AV2381" s="501" t="e">
        <f t="shared" si="224"/>
        <v>#DIV/0!</v>
      </c>
      <c r="AY2381" s="501" t="e">
        <f t="shared" si="225"/>
        <v>#DIV/0!</v>
      </c>
      <c r="BM2381" s="501" t="e">
        <f t="shared" si="226"/>
        <v>#DIV/0!</v>
      </c>
      <c r="BP2381" s="501" t="e">
        <f t="shared" si="227"/>
        <v>#DIV/0!</v>
      </c>
    </row>
    <row r="2382" spans="31:68" ht="15" customHeight="1" x14ac:dyDescent="0.25">
      <c r="AE2382" s="501" t="e">
        <f t="shared" si="222"/>
        <v>#DIV/0!</v>
      </c>
      <c r="AH2382" s="501" t="e">
        <f t="shared" si="223"/>
        <v>#DIV/0!</v>
      </c>
      <c r="AV2382" s="501" t="e">
        <f t="shared" si="224"/>
        <v>#DIV/0!</v>
      </c>
      <c r="AY2382" s="501" t="e">
        <f t="shared" si="225"/>
        <v>#DIV/0!</v>
      </c>
      <c r="BM2382" s="501" t="e">
        <f t="shared" si="226"/>
        <v>#DIV/0!</v>
      </c>
      <c r="BP2382" s="501" t="e">
        <f t="shared" si="227"/>
        <v>#DIV/0!</v>
      </c>
    </row>
    <row r="2383" spans="31:68" ht="15" customHeight="1" x14ac:dyDescent="0.25">
      <c r="AE2383" s="501" t="e">
        <f t="shared" ref="AE2383:AE2446" si="228">IF(AE$10*AC2383+AE$11&lt;(ROUNDUP(AD$10/100,0)*100+999),MAX(0,AE$10*AC2383+AE$11),NA())</f>
        <v>#DIV/0!</v>
      </c>
      <c r="AH2383" s="501" t="e">
        <f t="shared" ref="AH2383:AH2446" si="229">IF(AH$10*AF2383+AH$11&lt;(ROUNDUP(AG$10/100,0)*100+999),MAX(0,AH$10*AF2383+AH$11),NA())</f>
        <v>#DIV/0!</v>
      </c>
      <c r="AV2383" s="501" t="e">
        <f t="shared" ref="AV2383:AV2446" si="230">IF(AV$10*AT2383+AV$11&lt;(ROUNDUP(AU$10/100,0)*100+999),MAX(0,AV$10*AT2383+AV$11),NA())</f>
        <v>#DIV/0!</v>
      </c>
      <c r="AY2383" s="501" t="e">
        <f t="shared" ref="AY2383:AY2446" si="231">IF(AY$10*AW2383+AY$11&lt;(ROUNDUP(AX$10/100,0)*100+999),MAX(0,AY$10*AW2383+AY$11),NA())</f>
        <v>#DIV/0!</v>
      </c>
      <c r="BM2383" s="501" t="e">
        <f t="shared" ref="BM2383:BM2446" si="232">IF(BM$10*BK2383+BM$11&lt;(ROUNDUP(BL$10/100,0)*100+999),MAX(0,BM$10*BK2383+BM$11),NA())</f>
        <v>#DIV/0!</v>
      </c>
      <c r="BP2383" s="501" t="e">
        <f t="shared" ref="BP2383:BP2446" si="233">IF(BP$10*BN2383+BP$11&lt;(ROUNDUP(BO$10/100,0)*100+999),MAX(0,BP$10*BN2383+BP$11),NA())</f>
        <v>#DIV/0!</v>
      </c>
    </row>
    <row r="2384" spans="31:68" ht="15" customHeight="1" x14ac:dyDescent="0.25">
      <c r="AE2384" s="501" t="e">
        <f t="shared" si="228"/>
        <v>#DIV/0!</v>
      </c>
      <c r="AH2384" s="501" t="e">
        <f t="shared" si="229"/>
        <v>#DIV/0!</v>
      </c>
      <c r="AV2384" s="501" t="e">
        <f t="shared" si="230"/>
        <v>#DIV/0!</v>
      </c>
      <c r="AY2384" s="501" t="e">
        <f t="shared" si="231"/>
        <v>#DIV/0!</v>
      </c>
      <c r="BM2384" s="501" t="e">
        <f t="shared" si="232"/>
        <v>#DIV/0!</v>
      </c>
      <c r="BP2384" s="501" t="e">
        <f t="shared" si="233"/>
        <v>#DIV/0!</v>
      </c>
    </row>
    <row r="2385" spans="31:68" ht="15" customHeight="1" x14ac:dyDescent="0.25">
      <c r="AE2385" s="501" t="e">
        <f t="shared" si="228"/>
        <v>#DIV/0!</v>
      </c>
      <c r="AH2385" s="501" t="e">
        <f t="shared" si="229"/>
        <v>#DIV/0!</v>
      </c>
      <c r="AV2385" s="501" t="e">
        <f t="shared" si="230"/>
        <v>#DIV/0!</v>
      </c>
      <c r="AY2385" s="501" t="e">
        <f t="shared" si="231"/>
        <v>#DIV/0!</v>
      </c>
      <c r="BM2385" s="501" t="e">
        <f t="shared" si="232"/>
        <v>#DIV/0!</v>
      </c>
      <c r="BP2385" s="501" t="e">
        <f t="shared" si="233"/>
        <v>#DIV/0!</v>
      </c>
    </row>
    <row r="2386" spans="31:68" ht="15" customHeight="1" x14ac:dyDescent="0.25">
      <c r="AE2386" s="501" t="e">
        <f t="shared" si="228"/>
        <v>#DIV/0!</v>
      </c>
      <c r="AH2386" s="501" t="e">
        <f t="shared" si="229"/>
        <v>#DIV/0!</v>
      </c>
      <c r="AV2386" s="501" t="e">
        <f t="shared" si="230"/>
        <v>#DIV/0!</v>
      </c>
      <c r="AY2386" s="501" t="e">
        <f t="shared" si="231"/>
        <v>#DIV/0!</v>
      </c>
      <c r="BM2386" s="501" t="e">
        <f t="shared" si="232"/>
        <v>#DIV/0!</v>
      </c>
      <c r="BP2386" s="501" t="e">
        <f t="shared" si="233"/>
        <v>#DIV/0!</v>
      </c>
    </row>
    <row r="2387" spans="31:68" ht="15" customHeight="1" x14ac:dyDescent="0.25">
      <c r="AE2387" s="501" t="e">
        <f t="shared" si="228"/>
        <v>#DIV/0!</v>
      </c>
      <c r="AH2387" s="501" t="e">
        <f t="shared" si="229"/>
        <v>#DIV/0!</v>
      </c>
      <c r="AV2387" s="501" t="e">
        <f t="shared" si="230"/>
        <v>#DIV/0!</v>
      </c>
      <c r="AY2387" s="501" t="e">
        <f t="shared" si="231"/>
        <v>#DIV/0!</v>
      </c>
      <c r="BM2387" s="501" t="e">
        <f t="shared" si="232"/>
        <v>#DIV/0!</v>
      </c>
      <c r="BP2387" s="501" t="e">
        <f t="shared" si="233"/>
        <v>#DIV/0!</v>
      </c>
    </row>
    <row r="2388" spans="31:68" ht="15" customHeight="1" x14ac:dyDescent="0.25">
      <c r="AE2388" s="501" t="e">
        <f t="shared" si="228"/>
        <v>#DIV/0!</v>
      </c>
      <c r="AH2388" s="501" t="e">
        <f t="shared" si="229"/>
        <v>#DIV/0!</v>
      </c>
      <c r="AV2388" s="501" t="e">
        <f t="shared" si="230"/>
        <v>#DIV/0!</v>
      </c>
      <c r="AY2388" s="501" t="e">
        <f t="shared" si="231"/>
        <v>#DIV/0!</v>
      </c>
      <c r="BM2388" s="501" t="e">
        <f t="shared" si="232"/>
        <v>#DIV/0!</v>
      </c>
      <c r="BP2388" s="501" t="e">
        <f t="shared" si="233"/>
        <v>#DIV/0!</v>
      </c>
    </row>
    <row r="2389" spans="31:68" ht="15" customHeight="1" x14ac:dyDescent="0.25">
      <c r="AE2389" s="501" t="e">
        <f t="shared" si="228"/>
        <v>#DIV/0!</v>
      </c>
      <c r="AH2389" s="501" t="e">
        <f t="shared" si="229"/>
        <v>#DIV/0!</v>
      </c>
      <c r="AV2389" s="501" t="e">
        <f t="shared" si="230"/>
        <v>#DIV/0!</v>
      </c>
      <c r="AY2389" s="501" t="e">
        <f t="shared" si="231"/>
        <v>#DIV/0!</v>
      </c>
      <c r="BM2389" s="501" t="e">
        <f t="shared" si="232"/>
        <v>#DIV/0!</v>
      </c>
      <c r="BP2389" s="501" t="e">
        <f t="shared" si="233"/>
        <v>#DIV/0!</v>
      </c>
    </row>
    <row r="2390" spans="31:68" ht="15" customHeight="1" x14ac:dyDescent="0.25">
      <c r="AE2390" s="501" t="e">
        <f t="shared" si="228"/>
        <v>#DIV/0!</v>
      </c>
      <c r="AH2390" s="501" t="e">
        <f t="shared" si="229"/>
        <v>#DIV/0!</v>
      </c>
      <c r="AV2390" s="501" t="e">
        <f t="shared" si="230"/>
        <v>#DIV/0!</v>
      </c>
      <c r="AY2390" s="501" t="e">
        <f t="shared" si="231"/>
        <v>#DIV/0!</v>
      </c>
      <c r="BM2390" s="501" t="e">
        <f t="shared" si="232"/>
        <v>#DIV/0!</v>
      </c>
      <c r="BP2390" s="501" t="e">
        <f t="shared" si="233"/>
        <v>#DIV/0!</v>
      </c>
    </row>
    <row r="2391" spans="31:68" ht="15" customHeight="1" x14ac:dyDescent="0.25">
      <c r="AE2391" s="501" t="e">
        <f t="shared" si="228"/>
        <v>#DIV/0!</v>
      </c>
      <c r="AH2391" s="501" t="e">
        <f t="shared" si="229"/>
        <v>#DIV/0!</v>
      </c>
      <c r="AV2391" s="501" t="e">
        <f t="shared" si="230"/>
        <v>#DIV/0!</v>
      </c>
      <c r="AY2391" s="501" t="e">
        <f t="shared" si="231"/>
        <v>#DIV/0!</v>
      </c>
      <c r="BM2391" s="501" t="e">
        <f t="shared" si="232"/>
        <v>#DIV/0!</v>
      </c>
      <c r="BP2391" s="501" t="e">
        <f t="shared" si="233"/>
        <v>#DIV/0!</v>
      </c>
    </row>
    <row r="2392" spans="31:68" ht="15" customHeight="1" x14ac:dyDescent="0.25">
      <c r="AE2392" s="501" t="e">
        <f t="shared" si="228"/>
        <v>#DIV/0!</v>
      </c>
      <c r="AH2392" s="501" t="e">
        <f t="shared" si="229"/>
        <v>#DIV/0!</v>
      </c>
      <c r="AV2392" s="501" t="e">
        <f t="shared" si="230"/>
        <v>#DIV/0!</v>
      </c>
      <c r="AY2392" s="501" t="e">
        <f t="shared" si="231"/>
        <v>#DIV/0!</v>
      </c>
      <c r="BM2392" s="501" t="e">
        <f t="shared" si="232"/>
        <v>#DIV/0!</v>
      </c>
      <c r="BP2392" s="501" t="e">
        <f t="shared" si="233"/>
        <v>#DIV/0!</v>
      </c>
    </row>
    <row r="2393" spans="31:68" ht="15" customHeight="1" x14ac:dyDescent="0.25">
      <c r="AE2393" s="501" t="e">
        <f t="shared" si="228"/>
        <v>#DIV/0!</v>
      </c>
      <c r="AH2393" s="501" t="e">
        <f t="shared" si="229"/>
        <v>#DIV/0!</v>
      </c>
      <c r="AV2393" s="501" t="e">
        <f t="shared" si="230"/>
        <v>#DIV/0!</v>
      </c>
      <c r="AY2393" s="501" t="e">
        <f t="shared" si="231"/>
        <v>#DIV/0!</v>
      </c>
      <c r="BM2393" s="501" t="e">
        <f t="shared" si="232"/>
        <v>#DIV/0!</v>
      </c>
      <c r="BP2393" s="501" t="e">
        <f t="shared" si="233"/>
        <v>#DIV/0!</v>
      </c>
    </row>
    <row r="2394" spans="31:68" ht="15" customHeight="1" x14ac:dyDescent="0.25">
      <c r="AE2394" s="501" t="e">
        <f t="shared" si="228"/>
        <v>#DIV/0!</v>
      </c>
      <c r="AH2394" s="501" t="e">
        <f t="shared" si="229"/>
        <v>#DIV/0!</v>
      </c>
      <c r="AV2394" s="501" t="e">
        <f t="shared" si="230"/>
        <v>#DIV/0!</v>
      </c>
      <c r="AY2394" s="501" t="e">
        <f t="shared" si="231"/>
        <v>#DIV/0!</v>
      </c>
      <c r="BM2394" s="501" t="e">
        <f t="shared" si="232"/>
        <v>#DIV/0!</v>
      </c>
      <c r="BP2394" s="501" t="e">
        <f t="shared" si="233"/>
        <v>#DIV/0!</v>
      </c>
    </row>
    <row r="2395" spans="31:68" ht="15" customHeight="1" x14ac:dyDescent="0.25">
      <c r="AE2395" s="501" t="e">
        <f t="shared" si="228"/>
        <v>#DIV/0!</v>
      </c>
      <c r="AH2395" s="501" t="e">
        <f t="shared" si="229"/>
        <v>#DIV/0!</v>
      </c>
      <c r="AV2395" s="501" t="e">
        <f t="shared" si="230"/>
        <v>#DIV/0!</v>
      </c>
      <c r="AY2395" s="501" t="e">
        <f t="shared" si="231"/>
        <v>#DIV/0!</v>
      </c>
      <c r="BM2395" s="501" t="e">
        <f t="shared" si="232"/>
        <v>#DIV/0!</v>
      </c>
      <c r="BP2395" s="501" t="e">
        <f t="shared" si="233"/>
        <v>#DIV/0!</v>
      </c>
    </row>
    <row r="2396" spans="31:68" ht="15" customHeight="1" x14ac:dyDescent="0.25">
      <c r="AE2396" s="501" t="e">
        <f t="shared" si="228"/>
        <v>#DIV/0!</v>
      </c>
      <c r="AH2396" s="501" t="e">
        <f t="shared" si="229"/>
        <v>#DIV/0!</v>
      </c>
      <c r="AV2396" s="501" t="e">
        <f t="shared" si="230"/>
        <v>#DIV/0!</v>
      </c>
      <c r="AY2396" s="501" t="e">
        <f t="shared" si="231"/>
        <v>#DIV/0!</v>
      </c>
      <c r="BM2396" s="501" t="e">
        <f t="shared" si="232"/>
        <v>#DIV/0!</v>
      </c>
      <c r="BP2396" s="501" t="e">
        <f t="shared" si="233"/>
        <v>#DIV/0!</v>
      </c>
    </row>
    <row r="2397" spans="31:68" ht="15" customHeight="1" x14ac:dyDescent="0.25">
      <c r="AE2397" s="501" t="e">
        <f t="shared" si="228"/>
        <v>#DIV/0!</v>
      </c>
      <c r="AH2397" s="501" t="e">
        <f t="shared" si="229"/>
        <v>#DIV/0!</v>
      </c>
      <c r="AV2397" s="501" t="e">
        <f t="shared" si="230"/>
        <v>#DIV/0!</v>
      </c>
      <c r="AY2397" s="501" t="e">
        <f t="shared" si="231"/>
        <v>#DIV/0!</v>
      </c>
      <c r="BM2397" s="501" t="e">
        <f t="shared" si="232"/>
        <v>#DIV/0!</v>
      </c>
      <c r="BP2397" s="501" t="e">
        <f t="shared" si="233"/>
        <v>#DIV/0!</v>
      </c>
    </row>
    <row r="2398" spans="31:68" ht="15" customHeight="1" x14ac:dyDescent="0.25">
      <c r="AE2398" s="501" t="e">
        <f t="shared" si="228"/>
        <v>#DIV/0!</v>
      </c>
      <c r="AH2398" s="501" t="e">
        <f t="shared" si="229"/>
        <v>#DIV/0!</v>
      </c>
      <c r="AV2398" s="501" t="e">
        <f t="shared" si="230"/>
        <v>#DIV/0!</v>
      </c>
      <c r="AY2398" s="501" t="e">
        <f t="shared" si="231"/>
        <v>#DIV/0!</v>
      </c>
      <c r="BM2398" s="501" t="e">
        <f t="shared" si="232"/>
        <v>#DIV/0!</v>
      </c>
      <c r="BP2398" s="501" t="e">
        <f t="shared" si="233"/>
        <v>#DIV/0!</v>
      </c>
    </row>
    <row r="2399" spans="31:68" ht="15" customHeight="1" x14ac:dyDescent="0.25">
      <c r="AE2399" s="501" t="e">
        <f t="shared" si="228"/>
        <v>#DIV/0!</v>
      </c>
      <c r="AH2399" s="501" t="e">
        <f t="shared" si="229"/>
        <v>#DIV/0!</v>
      </c>
      <c r="AV2399" s="501" t="e">
        <f t="shared" si="230"/>
        <v>#DIV/0!</v>
      </c>
      <c r="AY2399" s="501" t="e">
        <f t="shared" si="231"/>
        <v>#DIV/0!</v>
      </c>
      <c r="BM2399" s="501" t="e">
        <f t="shared" si="232"/>
        <v>#DIV/0!</v>
      </c>
      <c r="BP2399" s="501" t="e">
        <f t="shared" si="233"/>
        <v>#DIV/0!</v>
      </c>
    </row>
    <row r="2400" spans="31:68" ht="15" customHeight="1" x14ac:dyDescent="0.25">
      <c r="AE2400" s="501" t="e">
        <f t="shared" si="228"/>
        <v>#DIV/0!</v>
      </c>
      <c r="AH2400" s="501" t="e">
        <f t="shared" si="229"/>
        <v>#DIV/0!</v>
      </c>
      <c r="AV2400" s="501" t="e">
        <f t="shared" si="230"/>
        <v>#DIV/0!</v>
      </c>
      <c r="AY2400" s="501" t="e">
        <f t="shared" si="231"/>
        <v>#DIV/0!</v>
      </c>
      <c r="BM2400" s="501" t="e">
        <f t="shared" si="232"/>
        <v>#DIV/0!</v>
      </c>
      <c r="BP2400" s="501" t="e">
        <f t="shared" si="233"/>
        <v>#DIV/0!</v>
      </c>
    </row>
    <row r="2401" spans="31:68" ht="15" customHeight="1" x14ac:dyDescent="0.25">
      <c r="AE2401" s="501" t="e">
        <f t="shared" si="228"/>
        <v>#DIV/0!</v>
      </c>
      <c r="AH2401" s="501" t="e">
        <f t="shared" si="229"/>
        <v>#DIV/0!</v>
      </c>
      <c r="AV2401" s="501" t="e">
        <f t="shared" si="230"/>
        <v>#DIV/0!</v>
      </c>
      <c r="AY2401" s="501" t="e">
        <f t="shared" si="231"/>
        <v>#DIV/0!</v>
      </c>
      <c r="BM2401" s="501" t="e">
        <f t="shared" si="232"/>
        <v>#DIV/0!</v>
      </c>
      <c r="BP2401" s="501" t="e">
        <f t="shared" si="233"/>
        <v>#DIV/0!</v>
      </c>
    </row>
    <row r="2402" spans="31:68" ht="15" customHeight="1" x14ac:dyDescent="0.25">
      <c r="AE2402" s="501" t="e">
        <f t="shared" si="228"/>
        <v>#DIV/0!</v>
      </c>
      <c r="AH2402" s="501" t="e">
        <f t="shared" si="229"/>
        <v>#DIV/0!</v>
      </c>
      <c r="AV2402" s="501" t="e">
        <f t="shared" si="230"/>
        <v>#DIV/0!</v>
      </c>
      <c r="AY2402" s="501" t="e">
        <f t="shared" si="231"/>
        <v>#DIV/0!</v>
      </c>
      <c r="BM2402" s="501" t="e">
        <f t="shared" si="232"/>
        <v>#DIV/0!</v>
      </c>
      <c r="BP2402" s="501" t="e">
        <f t="shared" si="233"/>
        <v>#DIV/0!</v>
      </c>
    </row>
    <row r="2403" spans="31:68" ht="15" customHeight="1" x14ac:dyDescent="0.25">
      <c r="AE2403" s="501" t="e">
        <f t="shared" si="228"/>
        <v>#DIV/0!</v>
      </c>
      <c r="AH2403" s="501" t="e">
        <f t="shared" si="229"/>
        <v>#DIV/0!</v>
      </c>
      <c r="AV2403" s="501" t="e">
        <f t="shared" si="230"/>
        <v>#DIV/0!</v>
      </c>
      <c r="AY2403" s="501" t="e">
        <f t="shared" si="231"/>
        <v>#DIV/0!</v>
      </c>
      <c r="BM2403" s="501" t="e">
        <f t="shared" si="232"/>
        <v>#DIV/0!</v>
      </c>
      <c r="BP2403" s="501" t="e">
        <f t="shared" si="233"/>
        <v>#DIV/0!</v>
      </c>
    </row>
    <row r="2404" spans="31:68" ht="15" customHeight="1" x14ac:dyDescent="0.25">
      <c r="AE2404" s="501" t="e">
        <f t="shared" si="228"/>
        <v>#DIV/0!</v>
      </c>
      <c r="AH2404" s="501" t="e">
        <f t="shared" si="229"/>
        <v>#DIV/0!</v>
      </c>
      <c r="AV2404" s="501" t="e">
        <f t="shared" si="230"/>
        <v>#DIV/0!</v>
      </c>
      <c r="AY2404" s="501" t="e">
        <f t="shared" si="231"/>
        <v>#DIV/0!</v>
      </c>
      <c r="BM2404" s="501" t="e">
        <f t="shared" si="232"/>
        <v>#DIV/0!</v>
      </c>
      <c r="BP2404" s="501" t="e">
        <f t="shared" si="233"/>
        <v>#DIV/0!</v>
      </c>
    </row>
    <row r="2405" spans="31:68" ht="15" customHeight="1" x14ac:dyDescent="0.25">
      <c r="AE2405" s="501" t="e">
        <f t="shared" si="228"/>
        <v>#DIV/0!</v>
      </c>
      <c r="AH2405" s="501" t="e">
        <f t="shared" si="229"/>
        <v>#DIV/0!</v>
      </c>
      <c r="AV2405" s="501" t="e">
        <f t="shared" si="230"/>
        <v>#DIV/0!</v>
      </c>
      <c r="AY2405" s="501" t="e">
        <f t="shared" si="231"/>
        <v>#DIV/0!</v>
      </c>
      <c r="BM2405" s="501" t="e">
        <f t="shared" si="232"/>
        <v>#DIV/0!</v>
      </c>
      <c r="BP2405" s="501" t="e">
        <f t="shared" si="233"/>
        <v>#DIV/0!</v>
      </c>
    </row>
    <row r="2406" spans="31:68" ht="15" customHeight="1" x14ac:dyDescent="0.25">
      <c r="AE2406" s="501" t="e">
        <f t="shared" si="228"/>
        <v>#DIV/0!</v>
      </c>
      <c r="AH2406" s="501" t="e">
        <f t="shared" si="229"/>
        <v>#DIV/0!</v>
      </c>
      <c r="AV2406" s="501" t="e">
        <f t="shared" si="230"/>
        <v>#DIV/0!</v>
      </c>
      <c r="AY2406" s="501" t="e">
        <f t="shared" si="231"/>
        <v>#DIV/0!</v>
      </c>
      <c r="BM2406" s="501" t="e">
        <f t="shared" si="232"/>
        <v>#DIV/0!</v>
      </c>
      <c r="BP2406" s="501" t="e">
        <f t="shared" si="233"/>
        <v>#DIV/0!</v>
      </c>
    </row>
    <row r="2407" spans="31:68" ht="15" customHeight="1" x14ac:dyDescent="0.25">
      <c r="AE2407" s="501" t="e">
        <f t="shared" si="228"/>
        <v>#DIV/0!</v>
      </c>
      <c r="AH2407" s="501" t="e">
        <f t="shared" si="229"/>
        <v>#DIV/0!</v>
      </c>
      <c r="AV2407" s="501" t="e">
        <f t="shared" si="230"/>
        <v>#DIV/0!</v>
      </c>
      <c r="AY2407" s="501" t="e">
        <f t="shared" si="231"/>
        <v>#DIV/0!</v>
      </c>
      <c r="BM2407" s="501" t="e">
        <f t="shared" si="232"/>
        <v>#DIV/0!</v>
      </c>
      <c r="BP2407" s="501" t="e">
        <f t="shared" si="233"/>
        <v>#DIV/0!</v>
      </c>
    </row>
    <row r="2408" spans="31:68" ht="15" customHeight="1" x14ac:dyDescent="0.25">
      <c r="AE2408" s="501" t="e">
        <f t="shared" si="228"/>
        <v>#DIV/0!</v>
      </c>
      <c r="AH2408" s="501" t="e">
        <f t="shared" si="229"/>
        <v>#DIV/0!</v>
      </c>
      <c r="AV2408" s="501" t="e">
        <f t="shared" si="230"/>
        <v>#DIV/0!</v>
      </c>
      <c r="AY2408" s="501" t="e">
        <f t="shared" si="231"/>
        <v>#DIV/0!</v>
      </c>
      <c r="BM2408" s="501" t="e">
        <f t="shared" si="232"/>
        <v>#DIV/0!</v>
      </c>
      <c r="BP2408" s="501" t="e">
        <f t="shared" si="233"/>
        <v>#DIV/0!</v>
      </c>
    </row>
    <row r="2409" spans="31:68" ht="15" customHeight="1" x14ac:dyDescent="0.25">
      <c r="AE2409" s="501" t="e">
        <f t="shared" si="228"/>
        <v>#DIV/0!</v>
      </c>
      <c r="AH2409" s="501" t="e">
        <f t="shared" si="229"/>
        <v>#DIV/0!</v>
      </c>
      <c r="AV2409" s="501" t="e">
        <f t="shared" si="230"/>
        <v>#DIV/0!</v>
      </c>
      <c r="AY2409" s="501" t="e">
        <f t="shared" si="231"/>
        <v>#DIV/0!</v>
      </c>
      <c r="BM2409" s="501" t="e">
        <f t="shared" si="232"/>
        <v>#DIV/0!</v>
      </c>
      <c r="BP2409" s="501" t="e">
        <f t="shared" si="233"/>
        <v>#DIV/0!</v>
      </c>
    </row>
    <row r="2410" spans="31:68" ht="15" customHeight="1" x14ac:dyDescent="0.25">
      <c r="AE2410" s="501" t="e">
        <f t="shared" si="228"/>
        <v>#DIV/0!</v>
      </c>
      <c r="AH2410" s="501" t="e">
        <f t="shared" si="229"/>
        <v>#DIV/0!</v>
      </c>
      <c r="AV2410" s="501" t="e">
        <f t="shared" si="230"/>
        <v>#DIV/0!</v>
      </c>
      <c r="AY2410" s="501" t="e">
        <f t="shared" si="231"/>
        <v>#DIV/0!</v>
      </c>
      <c r="BM2410" s="501" t="e">
        <f t="shared" si="232"/>
        <v>#DIV/0!</v>
      </c>
      <c r="BP2410" s="501" t="e">
        <f t="shared" si="233"/>
        <v>#DIV/0!</v>
      </c>
    </row>
    <row r="2411" spans="31:68" ht="15" customHeight="1" x14ac:dyDescent="0.25">
      <c r="AE2411" s="501" t="e">
        <f t="shared" si="228"/>
        <v>#DIV/0!</v>
      </c>
      <c r="AH2411" s="501" t="e">
        <f t="shared" si="229"/>
        <v>#DIV/0!</v>
      </c>
      <c r="AV2411" s="501" t="e">
        <f t="shared" si="230"/>
        <v>#DIV/0!</v>
      </c>
      <c r="AY2411" s="501" t="e">
        <f t="shared" si="231"/>
        <v>#DIV/0!</v>
      </c>
      <c r="BM2411" s="501" t="e">
        <f t="shared" si="232"/>
        <v>#DIV/0!</v>
      </c>
      <c r="BP2411" s="501" t="e">
        <f t="shared" si="233"/>
        <v>#DIV/0!</v>
      </c>
    </row>
    <row r="2412" spans="31:68" ht="15" customHeight="1" x14ac:dyDescent="0.25">
      <c r="AE2412" s="501" t="e">
        <f t="shared" si="228"/>
        <v>#DIV/0!</v>
      </c>
      <c r="AH2412" s="501" t="e">
        <f t="shared" si="229"/>
        <v>#DIV/0!</v>
      </c>
      <c r="AV2412" s="501" t="e">
        <f t="shared" si="230"/>
        <v>#DIV/0!</v>
      </c>
      <c r="AY2412" s="501" t="e">
        <f t="shared" si="231"/>
        <v>#DIV/0!</v>
      </c>
      <c r="BM2412" s="501" t="e">
        <f t="shared" si="232"/>
        <v>#DIV/0!</v>
      </c>
      <c r="BP2412" s="501" t="e">
        <f t="shared" si="233"/>
        <v>#DIV/0!</v>
      </c>
    </row>
    <row r="2413" spans="31:68" ht="15" customHeight="1" x14ac:dyDescent="0.25">
      <c r="AE2413" s="501" t="e">
        <f t="shared" si="228"/>
        <v>#DIV/0!</v>
      </c>
      <c r="AH2413" s="501" t="e">
        <f t="shared" si="229"/>
        <v>#DIV/0!</v>
      </c>
      <c r="AV2413" s="501" t="e">
        <f t="shared" si="230"/>
        <v>#DIV/0!</v>
      </c>
      <c r="AY2413" s="501" t="e">
        <f t="shared" si="231"/>
        <v>#DIV/0!</v>
      </c>
      <c r="BM2413" s="501" t="e">
        <f t="shared" si="232"/>
        <v>#DIV/0!</v>
      </c>
      <c r="BP2413" s="501" t="e">
        <f t="shared" si="233"/>
        <v>#DIV/0!</v>
      </c>
    </row>
    <row r="2414" spans="31:68" ht="15" customHeight="1" x14ac:dyDescent="0.25">
      <c r="AE2414" s="501" t="e">
        <f t="shared" si="228"/>
        <v>#DIV/0!</v>
      </c>
      <c r="AH2414" s="501" t="e">
        <f t="shared" si="229"/>
        <v>#DIV/0!</v>
      </c>
      <c r="AV2414" s="501" t="e">
        <f t="shared" si="230"/>
        <v>#DIV/0!</v>
      </c>
      <c r="AY2414" s="501" t="e">
        <f t="shared" si="231"/>
        <v>#DIV/0!</v>
      </c>
      <c r="BM2414" s="501" t="e">
        <f t="shared" si="232"/>
        <v>#DIV/0!</v>
      </c>
      <c r="BP2414" s="501" t="e">
        <f t="shared" si="233"/>
        <v>#DIV/0!</v>
      </c>
    </row>
    <row r="2415" spans="31:68" ht="15" customHeight="1" x14ac:dyDescent="0.25">
      <c r="AE2415" s="501" t="e">
        <f t="shared" si="228"/>
        <v>#DIV/0!</v>
      </c>
      <c r="AH2415" s="501" t="e">
        <f t="shared" si="229"/>
        <v>#DIV/0!</v>
      </c>
      <c r="AV2415" s="501" t="e">
        <f t="shared" si="230"/>
        <v>#DIV/0!</v>
      </c>
      <c r="AY2415" s="501" t="e">
        <f t="shared" si="231"/>
        <v>#DIV/0!</v>
      </c>
      <c r="BM2415" s="501" t="e">
        <f t="shared" si="232"/>
        <v>#DIV/0!</v>
      </c>
      <c r="BP2415" s="501" t="e">
        <f t="shared" si="233"/>
        <v>#DIV/0!</v>
      </c>
    </row>
    <row r="2416" spans="31:68" ht="15" customHeight="1" x14ac:dyDescent="0.25">
      <c r="AE2416" s="501" t="e">
        <f t="shared" si="228"/>
        <v>#DIV/0!</v>
      </c>
      <c r="AH2416" s="501" t="e">
        <f t="shared" si="229"/>
        <v>#DIV/0!</v>
      </c>
      <c r="AV2416" s="501" t="e">
        <f t="shared" si="230"/>
        <v>#DIV/0!</v>
      </c>
      <c r="AY2416" s="501" t="e">
        <f t="shared" si="231"/>
        <v>#DIV/0!</v>
      </c>
      <c r="BM2416" s="501" t="e">
        <f t="shared" si="232"/>
        <v>#DIV/0!</v>
      </c>
      <c r="BP2416" s="501" t="e">
        <f t="shared" si="233"/>
        <v>#DIV/0!</v>
      </c>
    </row>
    <row r="2417" spans="31:68" ht="15" customHeight="1" x14ac:dyDescent="0.25">
      <c r="AE2417" s="501" t="e">
        <f t="shared" si="228"/>
        <v>#DIV/0!</v>
      </c>
      <c r="AH2417" s="501" t="e">
        <f t="shared" si="229"/>
        <v>#DIV/0!</v>
      </c>
      <c r="AV2417" s="501" t="e">
        <f t="shared" si="230"/>
        <v>#DIV/0!</v>
      </c>
      <c r="AY2417" s="501" t="e">
        <f t="shared" si="231"/>
        <v>#DIV/0!</v>
      </c>
      <c r="BM2417" s="501" t="e">
        <f t="shared" si="232"/>
        <v>#DIV/0!</v>
      </c>
      <c r="BP2417" s="501" t="e">
        <f t="shared" si="233"/>
        <v>#DIV/0!</v>
      </c>
    </row>
    <row r="2418" spans="31:68" ht="15" customHeight="1" x14ac:dyDescent="0.25">
      <c r="AE2418" s="501" t="e">
        <f t="shared" si="228"/>
        <v>#DIV/0!</v>
      </c>
      <c r="AH2418" s="501" t="e">
        <f t="shared" si="229"/>
        <v>#DIV/0!</v>
      </c>
      <c r="AV2418" s="501" t="e">
        <f t="shared" si="230"/>
        <v>#DIV/0!</v>
      </c>
      <c r="AY2418" s="501" t="e">
        <f t="shared" si="231"/>
        <v>#DIV/0!</v>
      </c>
      <c r="BM2418" s="501" t="e">
        <f t="shared" si="232"/>
        <v>#DIV/0!</v>
      </c>
      <c r="BP2418" s="501" t="e">
        <f t="shared" si="233"/>
        <v>#DIV/0!</v>
      </c>
    </row>
    <row r="2419" spans="31:68" ht="15" customHeight="1" x14ac:dyDescent="0.25">
      <c r="AE2419" s="501" t="e">
        <f t="shared" si="228"/>
        <v>#DIV/0!</v>
      </c>
      <c r="AH2419" s="501" t="e">
        <f t="shared" si="229"/>
        <v>#DIV/0!</v>
      </c>
      <c r="AV2419" s="501" t="e">
        <f t="shared" si="230"/>
        <v>#DIV/0!</v>
      </c>
      <c r="AY2419" s="501" t="e">
        <f t="shared" si="231"/>
        <v>#DIV/0!</v>
      </c>
      <c r="BM2419" s="501" t="e">
        <f t="shared" si="232"/>
        <v>#DIV/0!</v>
      </c>
      <c r="BP2419" s="501" t="e">
        <f t="shared" si="233"/>
        <v>#DIV/0!</v>
      </c>
    </row>
    <row r="2420" spans="31:68" ht="15" customHeight="1" x14ac:dyDescent="0.25">
      <c r="AE2420" s="501" t="e">
        <f t="shared" si="228"/>
        <v>#DIV/0!</v>
      </c>
      <c r="AH2420" s="501" t="e">
        <f t="shared" si="229"/>
        <v>#DIV/0!</v>
      </c>
      <c r="AV2420" s="501" t="e">
        <f t="shared" si="230"/>
        <v>#DIV/0!</v>
      </c>
      <c r="AY2420" s="501" t="e">
        <f t="shared" si="231"/>
        <v>#DIV/0!</v>
      </c>
      <c r="BM2420" s="501" t="e">
        <f t="shared" si="232"/>
        <v>#DIV/0!</v>
      </c>
      <c r="BP2420" s="501" t="e">
        <f t="shared" si="233"/>
        <v>#DIV/0!</v>
      </c>
    </row>
    <row r="2421" spans="31:68" ht="15" customHeight="1" x14ac:dyDescent="0.25">
      <c r="AE2421" s="501" t="e">
        <f t="shared" si="228"/>
        <v>#DIV/0!</v>
      </c>
      <c r="AH2421" s="501" t="e">
        <f t="shared" si="229"/>
        <v>#DIV/0!</v>
      </c>
      <c r="AV2421" s="501" t="e">
        <f t="shared" si="230"/>
        <v>#DIV/0!</v>
      </c>
      <c r="AY2421" s="501" t="e">
        <f t="shared" si="231"/>
        <v>#DIV/0!</v>
      </c>
      <c r="BM2421" s="501" t="e">
        <f t="shared" si="232"/>
        <v>#DIV/0!</v>
      </c>
      <c r="BP2421" s="501" t="e">
        <f t="shared" si="233"/>
        <v>#DIV/0!</v>
      </c>
    </row>
    <row r="2422" spans="31:68" ht="15" customHeight="1" x14ac:dyDescent="0.25">
      <c r="AE2422" s="501" t="e">
        <f t="shared" si="228"/>
        <v>#DIV/0!</v>
      </c>
      <c r="AH2422" s="501" t="e">
        <f t="shared" si="229"/>
        <v>#DIV/0!</v>
      </c>
      <c r="AV2422" s="501" t="e">
        <f t="shared" si="230"/>
        <v>#DIV/0!</v>
      </c>
      <c r="AY2422" s="501" t="e">
        <f t="shared" si="231"/>
        <v>#DIV/0!</v>
      </c>
      <c r="BM2422" s="501" t="e">
        <f t="shared" si="232"/>
        <v>#DIV/0!</v>
      </c>
      <c r="BP2422" s="501" t="e">
        <f t="shared" si="233"/>
        <v>#DIV/0!</v>
      </c>
    </row>
    <row r="2423" spans="31:68" ht="15" customHeight="1" x14ac:dyDescent="0.25">
      <c r="AE2423" s="501" t="e">
        <f t="shared" si="228"/>
        <v>#DIV/0!</v>
      </c>
      <c r="AH2423" s="501" t="e">
        <f t="shared" si="229"/>
        <v>#DIV/0!</v>
      </c>
      <c r="AV2423" s="501" t="e">
        <f t="shared" si="230"/>
        <v>#DIV/0!</v>
      </c>
      <c r="AY2423" s="501" t="e">
        <f t="shared" si="231"/>
        <v>#DIV/0!</v>
      </c>
      <c r="BM2423" s="501" t="e">
        <f t="shared" si="232"/>
        <v>#DIV/0!</v>
      </c>
      <c r="BP2423" s="501" t="e">
        <f t="shared" si="233"/>
        <v>#DIV/0!</v>
      </c>
    </row>
    <row r="2424" spans="31:68" ht="15" customHeight="1" x14ac:dyDescent="0.25">
      <c r="AE2424" s="501" t="e">
        <f t="shared" si="228"/>
        <v>#DIV/0!</v>
      </c>
      <c r="AH2424" s="501" t="e">
        <f t="shared" si="229"/>
        <v>#DIV/0!</v>
      </c>
      <c r="AV2424" s="501" t="e">
        <f t="shared" si="230"/>
        <v>#DIV/0!</v>
      </c>
      <c r="AY2424" s="501" t="e">
        <f t="shared" si="231"/>
        <v>#DIV/0!</v>
      </c>
      <c r="BM2424" s="501" t="e">
        <f t="shared" si="232"/>
        <v>#DIV/0!</v>
      </c>
      <c r="BP2424" s="501" t="e">
        <f t="shared" si="233"/>
        <v>#DIV/0!</v>
      </c>
    </row>
    <row r="2425" spans="31:68" ht="15" customHeight="1" x14ac:dyDescent="0.25">
      <c r="AE2425" s="501" t="e">
        <f t="shared" si="228"/>
        <v>#DIV/0!</v>
      </c>
      <c r="AH2425" s="501" t="e">
        <f t="shared" si="229"/>
        <v>#DIV/0!</v>
      </c>
      <c r="AV2425" s="501" t="e">
        <f t="shared" si="230"/>
        <v>#DIV/0!</v>
      </c>
      <c r="AY2425" s="501" t="e">
        <f t="shared" si="231"/>
        <v>#DIV/0!</v>
      </c>
      <c r="BM2425" s="501" t="e">
        <f t="shared" si="232"/>
        <v>#DIV/0!</v>
      </c>
      <c r="BP2425" s="501" t="e">
        <f t="shared" si="233"/>
        <v>#DIV/0!</v>
      </c>
    </row>
    <row r="2426" spans="31:68" ht="15" customHeight="1" x14ac:dyDescent="0.25">
      <c r="AE2426" s="501" t="e">
        <f t="shared" si="228"/>
        <v>#DIV/0!</v>
      </c>
      <c r="AH2426" s="501" t="e">
        <f t="shared" si="229"/>
        <v>#DIV/0!</v>
      </c>
      <c r="AV2426" s="501" t="e">
        <f t="shared" si="230"/>
        <v>#DIV/0!</v>
      </c>
      <c r="AY2426" s="501" t="e">
        <f t="shared" si="231"/>
        <v>#DIV/0!</v>
      </c>
      <c r="BM2426" s="501" t="e">
        <f t="shared" si="232"/>
        <v>#DIV/0!</v>
      </c>
      <c r="BP2426" s="501" t="e">
        <f t="shared" si="233"/>
        <v>#DIV/0!</v>
      </c>
    </row>
    <row r="2427" spans="31:68" ht="15" customHeight="1" x14ac:dyDescent="0.25">
      <c r="AE2427" s="501" t="e">
        <f t="shared" si="228"/>
        <v>#DIV/0!</v>
      </c>
      <c r="AH2427" s="501" t="e">
        <f t="shared" si="229"/>
        <v>#DIV/0!</v>
      </c>
      <c r="AV2427" s="501" t="e">
        <f t="shared" si="230"/>
        <v>#DIV/0!</v>
      </c>
      <c r="AY2427" s="501" t="e">
        <f t="shared" si="231"/>
        <v>#DIV/0!</v>
      </c>
      <c r="BM2427" s="501" t="e">
        <f t="shared" si="232"/>
        <v>#DIV/0!</v>
      </c>
      <c r="BP2427" s="501" t="e">
        <f t="shared" si="233"/>
        <v>#DIV/0!</v>
      </c>
    </row>
    <row r="2428" spans="31:68" ht="15" customHeight="1" x14ac:dyDescent="0.25">
      <c r="AE2428" s="501" t="e">
        <f t="shared" si="228"/>
        <v>#DIV/0!</v>
      </c>
      <c r="AH2428" s="501" t="e">
        <f t="shared" si="229"/>
        <v>#DIV/0!</v>
      </c>
      <c r="AV2428" s="501" t="e">
        <f t="shared" si="230"/>
        <v>#DIV/0!</v>
      </c>
      <c r="AY2428" s="501" t="e">
        <f t="shared" si="231"/>
        <v>#DIV/0!</v>
      </c>
      <c r="BM2428" s="501" t="e">
        <f t="shared" si="232"/>
        <v>#DIV/0!</v>
      </c>
      <c r="BP2428" s="501" t="e">
        <f t="shared" si="233"/>
        <v>#DIV/0!</v>
      </c>
    </row>
    <row r="2429" spans="31:68" ht="15" customHeight="1" x14ac:dyDescent="0.25">
      <c r="AE2429" s="501" t="e">
        <f t="shared" si="228"/>
        <v>#DIV/0!</v>
      </c>
      <c r="AH2429" s="501" t="e">
        <f t="shared" si="229"/>
        <v>#DIV/0!</v>
      </c>
      <c r="AV2429" s="501" t="e">
        <f t="shared" si="230"/>
        <v>#DIV/0!</v>
      </c>
      <c r="AY2429" s="501" t="e">
        <f t="shared" si="231"/>
        <v>#DIV/0!</v>
      </c>
      <c r="BM2429" s="501" t="e">
        <f t="shared" si="232"/>
        <v>#DIV/0!</v>
      </c>
      <c r="BP2429" s="501" t="e">
        <f t="shared" si="233"/>
        <v>#DIV/0!</v>
      </c>
    </row>
    <row r="2430" spans="31:68" ht="15" customHeight="1" x14ac:dyDescent="0.25">
      <c r="AE2430" s="501" t="e">
        <f t="shared" si="228"/>
        <v>#DIV/0!</v>
      </c>
      <c r="AH2430" s="501" t="e">
        <f t="shared" si="229"/>
        <v>#DIV/0!</v>
      </c>
      <c r="AV2430" s="501" t="e">
        <f t="shared" si="230"/>
        <v>#DIV/0!</v>
      </c>
      <c r="AY2430" s="501" t="e">
        <f t="shared" si="231"/>
        <v>#DIV/0!</v>
      </c>
      <c r="BM2430" s="501" t="e">
        <f t="shared" si="232"/>
        <v>#DIV/0!</v>
      </c>
      <c r="BP2430" s="501" t="e">
        <f t="shared" si="233"/>
        <v>#DIV/0!</v>
      </c>
    </row>
    <row r="2431" spans="31:68" ht="15" customHeight="1" x14ac:dyDescent="0.25">
      <c r="AE2431" s="501" t="e">
        <f t="shared" si="228"/>
        <v>#DIV/0!</v>
      </c>
      <c r="AH2431" s="501" t="e">
        <f t="shared" si="229"/>
        <v>#DIV/0!</v>
      </c>
      <c r="AV2431" s="501" t="e">
        <f t="shared" si="230"/>
        <v>#DIV/0!</v>
      </c>
      <c r="AY2431" s="501" t="e">
        <f t="shared" si="231"/>
        <v>#DIV/0!</v>
      </c>
      <c r="BM2431" s="501" t="e">
        <f t="shared" si="232"/>
        <v>#DIV/0!</v>
      </c>
      <c r="BP2431" s="501" t="e">
        <f t="shared" si="233"/>
        <v>#DIV/0!</v>
      </c>
    </row>
    <row r="2432" spans="31:68" ht="15" customHeight="1" x14ac:dyDescent="0.25">
      <c r="AE2432" s="501" t="e">
        <f t="shared" si="228"/>
        <v>#DIV/0!</v>
      </c>
      <c r="AH2432" s="501" t="e">
        <f t="shared" si="229"/>
        <v>#DIV/0!</v>
      </c>
      <c r="AV2432" s="501" t="e">
        <f t="shared" si="230"/>
        <v>#DIV/0!</v>
      </c>
      <c r="AY2432" s="501" t="e">
        <f t="shared" si="231"/>
        <v>#DIV/0!</v>
      </c>
      <c r="BM2432" s="501" t="e">
        <f t="shared" si="232"/>
        <v>#DIV/0!</v>
      </c>
      <c r="BP2432" s="501" t="e">
        <f t="shared" si="233"/>
        <v>#DIV/0!</v>
      </c>
    </row>
    <row r="2433" spans="31:68" ht="15" customHeight="1" x14ac:dyDescent="0.25">
      <c r="AE2433" s="501" t="e">
        <f t="shared" si="228"/>
        <v>#DIV/0!</v>
      </c>
      <c r="AH2433" s="501" t="e">
        <f t="shared" si="229"/>
        <v>#DIV/0!</v>
      </c>
      <c r="AV2433" s="501" t="e">
        <f t="shared" si="230"/>
        <v>#DIV/0!</v>
      </c>
      <c r="AY2433" s="501" t="e">
        <f t="shared" si="231"/>
        <v>#DIV/0!</v>
      </c>
      <c r="BM2433" s="501" t="e">
        <f t="shared" si="232"/>
        <v>#DIV/0!</v>
      </c>
      <c r="BP2433" s="501" t="e">
        <f t="shared" si="233"/>
        <v>#DIV/0!</v>
      </c>
    </row>
    <row r="2434" spans="31:68" ht="15" customHeight="1" x14ac:dyDescent="0.25">
      <c r="AE2434" s="501" t="e">
        <f t="shared" si="228"/>
        <v>#DIV/0!</v>
      </c>
      <c r="AH2434" s="501" t="e">
        <f t="shared" si="229"/>
        <v>#DIV/0!</v>
      </c>
      <c r="AV2434" s="501" t="e">
        <f t="shared" si="230"/>
        <v>#DIV/0!</v>
      </c>
      <c r="AY2434" s="501" t="e">
        <f t="shared" si="231"/>
        <v>#DIV/0!</v>
      </c>
      <c r="BM2434" s="501" t="e">
        <f t="shared" si="232"/>
        <v>#DIV/0!</v>
      </c>
      <c r="BP2434" s="501" t="e">
        <f t="shared" si="233"/>
        <v>#DIV/0!</v>
      </c>
    </row>
    <row r="2435" spans="31:68" ht="15" customHeight="1" x14ac:dyDescent="0.25">
      <c r="AE2435" s="501" t="e">
        <f t="shared" si="228"/>
        <v>#DIV/0!</v>
      </c>
      <c r="AH2435" s="501" t="e">
        <f t="shared" si="229"/>
        <v>#DIV/0!</v>
      </c>
      <c r="AV2435" s="501" t="e">
        <f t="shared" si="230"/>
        <v>#DIV/0!</v>
      </c>
      <c r="AY2435" s="501" t="e">
        <f t="shared" si="231"/>
        <v>#DIV/0!</v>
      </c>
      <c r="BM2435" s="501" t="e">
        <f t="shared" si="232"/>
        <v>#DIV/0!</v>
      </c>
      <c r="BP2435" s="501" t="e">
        <f t="shared" si="233"/>
        <v>#DIV/0!</v>
      </c>
    </row>
    <row r="2436" spans="31:68" ht="15" customHeight="1" x14ac:dyDescent="0.25">
      <c r="AE2436" s="501" t="e">
        <f t="shared" si="228"/>
        <v>#DIV/0!</v>
      </c>
      <c r="AH2436" s="501" t="e">
        <f t="shared" si="229"/>
        <v>#DIV/0!</v>
      </c>
      <c r="AV2436" s="501" t="e">
        <f t="shared" si="230"/>
        <v>#DIV/0!</v>
      </c>
      <c r="AY2436" s="501" t="e">
        <f t="shared" si="231"/>
        <v>#DIV/0!</v>
      </c>
      <c r="BM2436" s="501" t="e">
        <f t="shared" si="232"/>
        <v>#DIV/0!</v>
      </c>
      <c r="BP2436" s="501" t="e">
        <f t="shared" si="233"/>
        <v>#DIV/0!</v>
      </c>
    </row>
    <row r="2437" spans="31:68" ht="15" customHeight="1" x14ac:dyDescent="0.25">
      <c r="AE2437" s="501" t="e">
        <f t="shared" si="228"/>
        <v>#DIV/0!</v>
      </c>
      <c r="AH2437" s="501" t="e">
        <f t="shared" si="229"/>
        <v>#DIV/0!</v>
      </c>
      <c r="AV2437" s="501" t="e">
        <f t="shared" si="230"/>
        <v>#DIV/0!</v>
      </c>
      <c r="AY2437" s="501" t="e">
        <f t="shared" si="231"/>
        <v>#DIV/0!</v>
      </c>
      <c r="BM2437" s="501" t="e">
        <f t="shared" si="232"/>
        <v>#DIV/0!</v>
      </c>
      <c r="BP2437" s="501" t="e">
        <f t="shared" si="233"/>
        <v>#DIV/0!</v>
      </c>
    </row>
    <row r="2438" spans="31:68" ht="15" customHeight="1" x14ac:dyDescent="0.25">
      <c r="AE2438" s="501" t="e">
        <f t="shared" si="228"/>
        <v>#DIV/0!</v>
      </c>
      <c r="AH2438" s="501" t="e">
        <f t="shared" si="229"/>
        <v>#DIV/0!</v>
      </c>
      <c r="AV2438" s="501" t="e">
        <f t="shared" si="230"/>
        <v>#DIV/0!</v>
      </c>
      <c r="AY2438" s="501" t="e">
        <f t="shared" si="231"/>
        <v>#DIV/0!</v>
      </c>
      <c r="BM2438" s="501" t="e">
        <f t="shared" si="232"/>
        <v>#DIV/0!</v>
      </c>
      <c r="BP2438" s="501" t="e">
        <f t="shared" si="233"/>
        <v>#DIV/0!</v>
      </c>
    </row>
    <row r="2439" spans="31:68" ht="15" customHeight="1" x14ac:dyDescent="0.25">
      <c r="AE2439" s="501" t="e">
        <f t="shared" si="228"/>
        <v>#DIV/0!</v>
      </c>
      <c r="AH2439" s="501" t="e">
        <f t="shared" si="229"/>
        <v>#DIV/0!</v>
      </c>
      <c r="AV2439" s="501" t="e">
        <f t="shared" si="230"/>
        <v>#DIV/0!</v>
      </c>
      <c r="AY2439" s="501" t="e">
        <f t="shared" si="231"/>
        <v>#DIV/0!</v>
      </c>
      <c r="BM2439" s="501" t="e">
        <f t="shared" si="232"/>
        <v>#DIV/0!</v>
      </c>
      <c r="BP2439" s="501" t="e">
        <f t="shared" si="233"/>
        <v>#DIV/0!</v>
      </c>
    </row>
    <row r="2440" spans="31:68" ht="15" customHeight="1" x14ac:dyDescent="0.25">
      <c r="AE2440" s="501" t="e">
        <f t="shared" si="228"/>
        <v>#DIV/0!</v>
      </c>
      <c r="AH2440" s="501" t="e">
        <f t="shared" si="229"/>
        <v>#DIV/0!</v>
      </c>
      <c r="AV2440" s="501" t="e">
        <f t="shared" si="230"/>
        <v>#DIV/0!</v>
      </c>
      <c r="AY2440" s="501" t="e">
        <f t="shared" si="231"/>
        <v>#DIV/0!</v>
      </c>
      <c r="BM2440" s="501" t="e">
        <f t="shared" si="232"/>
        <v>#DIV/0!</v>
      </c>
      <c r="BP2440" s="501" t="e">
        <f t="shared" si="233"/>
        <v>#DIV/0!</v>
      </c>
    </row>
    <row r="2441" spans="31:68" ht="15" customHeight="1" x14ac:dyDescent="0.25">
      <c r="AE2441" s="501" t="e">
        <f t="shared" si="228"/>
        <v>#DIV/0!</v>
      </c>
      <c r="AH2441" s="501" t="e">
        <f t="shared" si="229"/>
        <v>#DIV/0!</v>
      </c>
      <c r="AV2441" s="501" t="e">
        <f t="shared" si="230"/>
        <v>#DIV/0!</v>
      </c>
      <c r="AY2441" s="501" t="e">
        <f t="shared" si="231"/>
        <v>#DIV/0!</v>
      </c>
      <c r="BM2441" s="501" t="e">
        <f t="shared" si="232"/>
        <v>#DIV/0!</v>
      </c>
      <c r="BP2441" s="501" t="e">
        <f t="shared" si="233"/>
        <v>#DIV/0!</v>
      </c>
    </row>
    <row r="2442" spans="31:68" ht="15" customHeight="1" x14ac:dyDescent="0.25">
      <c r="AE2442" s="501" t="e">
        <f t="shared" si="228"/>
        <v>#DIV/0!</v>
      </c>
      <c r="AH2442" s="501" t="e">
        <f t="shared" si="229"/>
        <v>#DIV/0!</v>
      </c>
      <c r="AV2442" s="501" t="e">
        <f t="shared" si="230"/>
        <v>#DIV/0!</v>
      </c>
      <c r="AY2442" s="501" t="e">
        <f t="shared" si="231"/>
        <v>#DIV/0!</v>
      </c>
      <c r="BM2442" s="501" t="e">
        <f t="shared" si="232"/>
        <v>#DIV/0!</v>
      </c>
      <c r="BP2442" s="501" t="e">
        <f t="shared" si="233"/>
        <v>#DIV/0!</v>
      </c>
    </row>
    <row r="2443" spans="31:68" ht="15" customHeight="1" x14ac:dyDescent="0.25">
      <c r="AE2443" s="501" t="e">
        <f t="shared" si="228"/>
        <v>#DIV/0!</v>
      </c>
      <c r="AH2443" s="501" t="e">
        <f t="shared" si="229"/>
        <v>#DIV/0!</v>
      </c>
      <c r="AV2443" s="501" t="e">
        <f t="shared" si="230"/>
        <v>#DIV/0!</v>
      </c>
      <c r="AY2443" s="501" t="e">
        <f t="shared" si="231"/>
        <v>#DIV/0!</v>
      </c>
      <c r="BM2443" s="501" t="e">
        <f t="shared" si="232"/>
        <v>#DIV/0!</v>
      </c>
      <c r="BP2443" s="501" t="e">
        <f t="shared" si="233"/>
        <v>#DIV/0!</v>
      </c>
    </row>
    <row r="2444" spans="31:68" ht="15" customHeight="1" x14ac:dyDescent="0.25">
      <c r="AE2444" s="501" t="e">
        <f t="shared" si="228"/>
        <v>#DIV/0!</v>
      </c>
      <c r="AH2444" s="501" t="e">
        <f t="shared" si="229"/>
        <v>#DIV/0!</v>
      </c>
      <c r="AV2444" s="501" t="e">
        <f t="shared" si="230"/>
        <v>#DIV/0!</v>
      </c>
      <c r="AY2444" s="501" t="e">
        <f t="shared" si="231"/>
        <v>#DIV/0!</v>
      </c>
      <c r="BM2444" s="501" t="e">
        <f t="shared" si="232"/>
        <v>#DIV/0!</v>
      </c>
      <c r="BP2444" s="501" t="e">
        <f t="shared" si="233"/>
        <v>#DIV/0!</v>
      </c>
    </row>
    <row r="2445" spans="31:68" ht="15" customHeight="1" x14ac:dyDescent="0.25">
      <c r="AE2445" s="501" t="e">
        <f t="shared" si="228"/>
        <v>#DIV/0!</v>
      </c>
      <c r="AH2445" s="501" t="e">
        <f t="shared" si="229"/>
        <v>#DIV/0!</v>
      </c>
      <c r="AV2445" s="501" t="e">
        <f t="shared" si="230"/>
        <v>#DIV/0!</v>
      </c>
      <c r="AY2445" s="501" t="e">
        <f t="shared" si="231"/>
        <v>#DIV/0!</v>
      </c>
      <c r="BM2445" s="501" t="e">
        <f t="shared" si="232"/>
        <v>#DIV/0!</v>
      </c>
      <c r="BP2445" s="501" t="e">
        <f t="shared" si="233"/>
        <v>#DIV/0!</v>
      </c>
    </row>
    <row r="2446" spans="31:68" ht="15" customHeight="1" x14ac:dyDescent="0.25">
      <c r="AE2446" s="501" t="e">
        <f t="shared" si="228"/>
        <v>#DIV/0!</v>
      </c>
      <c r="AH2446" s="501" t="e">
        <f t="shared" si="229"/>
        <v>#DIV/0!</v>
      </c>
      <c r="AV2446" s="501" t="e">
        <f t="shared" si="230"/>
        <v>#DIV/0!</v>
      </c>
      <c r="AY2446" s="501" t="e">
        <f t="shared" si="231"/>
        <v>#DIV/0!</v>
      </c>
      <c r="BM2446" s="501" t="e">
        <f t="shared" si="232"/>
        <v>#DIV/0!</v>
      </c>
      <c r="BP2446" s="501" t="e">
        <f t="shared" si="233"/>
        <v>#DIV/0!</v>
      </c>
    </row>
    <row r="2447" spans="31:68" ht="15" customHeight="1" x14ac:dyDescent="0.25">
      <c r="AE2447" s="501" t="e">
        <f t="shared" ref="AE2447:AE2510" si="234">IF(AE$10*AC2447+AE$11&lt;(ROUNDUP(AD$10/100,0)*100+999),MAX(0,AE$10*AC2447+AE$11),NA())</f>
        <v>#DIV/0!</v>
      </c>
      <c r="AH2447" s="501" t="e">
        <f t="shared" ref="AH2447:AH2510" si="235">IF(AH$10*AF2447+AH$11&lt;(ROUNDUP(AG$10/100,0)*100+999),MAX(0,AH$10*AF2447+AH$11),NA())</f>
        <v>#DIV/0!</v>
      </c>
      <c r="AV2447" s="501" t="e">
        <f t="shared" ref="AV2447:AV2510" si="236">IF(AV$10*AT2447+AV$11&lt;(ROUNDUP(AU$10/100,0)*100+999),MAX(0,AV$10*AT2447+AV$11),NA())</f>
        <v>#DIV/0!</v>
      </c>
      <c r="AY2447" s="501" t="e">
        <f t="shared" ref="AY2447:AY2510" si="237">IF(AY$10*AW2447+AY$11&lt;(ROUNDUP(AX$10/100,0)*100+999),MAX(0,AY$10*AW2447+AY$11),NA())</f>
        <v>#DIV/0!</v>
      </c>
      <c r="BM2447" s="501" t="e">
        <f t="shared" ref="BM2447:BM2510" si="238">IF(BM$10*BK2447+BM$11&lt;(ROUNDUP(BL$10/100,0)*100+999),MAX(0,BM$10*BK2447+BM$11),NA())</f>
        <v>#DIV/0!</v>
      </c>
      <c r="BP2447" s="501" t="e">
        <f t="shared" ref="BP2447:BP2510" si="239">IF(BP$10*BN2447+BP$11&lt;(ROUNDUP(BO$10/100,0)*100+999),MAX(0,BP$10*BN2447+BP$11),NA())</f>
        <v>#DIV/0!</v>
      </c>
    </row>
    <row r="2448" spans="31:68" ht="15" customHeight="1" x14ac:dyDescent="0.25">
      <c r="AE2448" s="501" t="e">
        <f t="shared" si="234"/>
        <v>#DIV/0!</v>
      </c>
      <c r="AH2448" s="501" t="e">
        <f t="shared" si="235"/>
        <v>#DIV/0!</v>
      </c>
      <c r="AV2448" s="501" t="e">
        <f t="shared" si="236"/>
        <v>#DIV/0!</v>
      </c>
      <c r="AY2448" s="501" t="e">
        <f t="shared" si="237"/>
        <v>#DIV/0!</v>
      </c>
      <c r="BM2448" s="501" t="e">
        <f t="shared" si="238"/>
        <v>#DIV/0!</v>
      </c>
      <c r="BP2448" s="501" t="e">
        <f t="shared" si="239"/>
        <v>#DIV/0!</v>
      </c>
    </row>
    <row r="2449" spans="31:68" ht="15" customHeight="1" x14ac:dyDescent="0.25">
      <c r="AE2449" s="501" t="e">
        <f t="shared" si="234"/>
        <v>#DIV/0!</v>
      </c>
      <c r="AH2449" s="501" t="e">
        <f t="shared" si="235"/>
        <v>#DIV/0!</v>
      </c>
      <c r="AV2449" s="501" t="e">
        <f t="shared" si="236"/>
        <v>#DIV/0!</v>
      </c>
      <c r="AY2449" s="501" t="e">
        <f t="shared" si="237"/>
        <v>#DIV/0!</v>
      </c>
      <c r="BM2449" s="501" t="e">
        <f t="shared" si="238"/>
        <v>#DIV/0!</v>
      </c>
      <c r="BP2449" s="501" t="e">
        <f t="shared" si="239"/>
        <v>#DIV/0!</v>
      </c>
    </row>
    <row r="2450" spans="31:68" ht="15" customHeight="1" x14ac:dyDescent="0.25">
      <c r="AE2450" s="501" t="e">
        <f t="shared" si="234"/>
        <v>#DIV/0!</v>
      </c>
      <c r="AH2450" s="501" t="e">
        <f t="shared" si="235"/>
        <v>#DIV/0!</v>
      </c>
      <c r="AV2450" s="501" t="e">
        <f t="shared" si="236"/>
        <v>#DIV/0!</v>
      </c>
      <c r="AY2450" s="501" t="e">
        <f t="shared" si="237"/>
        <v>#DIV/0!</v>
      </c>
      <c r="BM2450" s="501" t="e">
        <f t="shared" si="238"/>
        <v>#DIV/0!</v>
      </c>
      <c r="BP2450" s="501" t="e">
        <f t="shared" si="239"/>
        <v>#DIV/0!</v>
      </c>
    </row>
    <row r="2451" spans="31:68" ht="15" customHeight="1" x14ac:dyDescent="0.25">
      <c r="AE2451" s="501" t="e">
        <f t="shared" si="234"/>
        <v>#DIV/0!</v>
      </c>
      <c r="AH2451" s="501" t="e">
        <f t="shared" si="235"/>
        <v>#DIV/0!</v>
      </c>
      <c r="AV2451" s="501" t="e">
        <f t="shared" si="236"/>
        <v>#DIV/0!</v>
      </c>
      <c r="AY2451" s="501" t="e">
        <f t="shared" si="237"/>
        <v>#DIV/0!</v>
      </c>
      <c r="BM2451" s="501" t="e">
        <f t="shared" si="238"/>
        <v>#DIV/0!</v>
      </c>
      <c r="BP2451" s="501" t="e">
        <f t="shared" si="239"/>
        <v>#DIV/0!</v>
      </c>
    </row>
    <row r="2452" spans="31:68" ht="15" customHeight="1" x14ac:dyDescent="0.25">
      <c r="AE2452" s="501" t="e">
        <f t="shared" si="234"/>
        <v>#DIV/0!</v>
      </c>
      <c r="AH2452" s="501" t="e">
        <f t="shared" si="235"/>
        <v>#DIV/0!</v>
      </c>
      <c r="AV2452" s="501" t="e">
        <f t="shared" si="236"/>
        <v>#DIV/0!</v>
      </c>
      <c r="AY2452" s="501" t="e">
        <f t="shared" si="237"/>
        <v>#DIV/0!</v>
      </c>
      <c r="BM2452" s="501" t="e">
        <f t="shared" si="238"/>
        <v>#DIV/0!</v>
      </c>
      <c r="BP2452" s="501" t="e">
        <f t="shared" si="239"/>
        <v>#DIV/0!</v>
      </c>
    </row>
    <row r="2453" spans="31:68" ht="15" customHeight="1" x14ac:dyDescent="0.25">
      <c r="AE2453" s="501" t="e">
        <f t="shared" si="234"/>
        <v>#DIV/0!</v>
      </c>
      <c r="AH2453" s="501" t="e">
        <f t="shared" si="235"/>
        <v>#DIV/0!</v>
      </c>
      <c r="AV2453" s="501" t="e">
        <f t="shared" si="236"/>
        <v>#DIV/0!</v>
      </c>
      <c r="AY2453" s="501" t="e">
        <f t="shared" si="237"/>
        <v>#DIV/0!</v>
      </c>
      <c r="BM2453" s="501" t="e">
        <f t="shared" si="238"/>
        <v>#DIV/0!</v>
      </c>
      <c r="BP2453" s="501" t="e">
        <f t="shared" si="239"/>
        <v>#DIV/0!</v>
      </c>
    </row>
    <row r="2454" spans="31:68" ht="15" customHeight="1" x14ac:dyDescent="0.25">
      <c r="AE2454" s="501" t="e">
        <f t="shared" si="234"/>
        <v>#DIV/0!</v>
      </c>
      <c r="AH2454" s="501" t="e">
        <f t="shared" si="235"/>
        <v>#DIV/0!</v>
      </c>
      <c r="AV2454" s="501" t="e">
        <f t="shared" si="236"/>
        <v>#DIV/0!</v>
      </c>
      <c r="AY2454" s="501" t="e">
        <f t="shared" si="237"/>
        <v>#DIV/0!</v>
      </c>
      <c r="BM2454" s="501" t="e">
        <f t="shared" si="238"/>
        <v>#DIV/0!</v>
      </c>
      <c r="BP2454" s="501" t="e">
        <f t="shared" si="239"/>
        <v>#DIV/0!</v>
      </c>
    </row>
    <row r="2455" spans="31:68" ht="15" customHeight="1" x14ac:dyDescent="0.25">
      <c r="AE2455" s="501" t="e">
        <f t="shared" si="234"/>
        <v>#DIV/0!</v>
      </c>
      <c r="AH2455" s="501" t="e">
        <f t="shared" si="235"/>
        <v>#DIV/0!</v>
      </c>
      <c r="AV2455" s="501" t="e">
        <f t="shared" si="236"/>
        <v>#DIV/0!</v>
      </c>
      <c r="AY2455" s="501" t="e">
        <f t="shared" si="237"/>
        <v>#DIV/0!</v>
      </c>
      <c r="BM2455" s="501" t="e">
        <f t="shared" si="238"/>
        <v>#DIV/0!</v>
      </c>
      <c r="BP2455" s="501" t="e">
        <f t="shared" si="239"/>
        <v>#DIV/0!</v>
      </c>
    </row>
    <row r="2456" spans="31:68" ht="15" customHeight="1" x14ac:dyDescent="0.25">
      <c r="AE2456" s="501" t="e">
        <f t="shared" si="234"/>
        <v>#DIV/0!</v>
      </c>
      <c r="AH2456" s="501" t="e">
        <f t="shared" si="235"/>
        <v>#DIV/0!</v>
      </c>
      <c r="AV2456" s="501" t="e">
        <f t="shared" si="236"/>
        <v>#DIV/0!</v>
      </c>
      <c r="AY2456" s="501" t="e">
        <f t="shared" si="237"/>
        <v>#DIV/0!</v>
      </c>
      <c r="BM2456" s="501" t="e">
        <f t="shared" si="238"/>
        <v>#DIV/0!</v>
      </c>
      <c r="BP2456" s="501" t="e">
        <f t="shared" si="239"/>
        <v>#DIV/0!</v>
      </c>
    </row>
    <row r="2457" spans="31:68" ht="15" customHeight="1" x14ac:dyDescent="0.25">
      <c r="AE2457" s="501" t="e">
        <f t="shared" si="234"/>
        <v>#DIV/0!</v>
      </c>
      <c r="AH2457" s="501" t="e">
        <f t="shared" si="235"/>
        <v>#DIV/0!</v>
      </c>
      <c r="AV2457" s="501" t="e">
        <f t="shared" si="236"/>
        <v>#DIV/0!</v>
      </c>
      <c r="AY2457" s="501" t="e">
        <f t="shared" si="237"/>
        <v>#DIV/0!</v>
      </c>
      <c r="BM2457" s="501" t="e">
        <f t="shared" si="238"/>
        <v>#DIV/0!</v>
      </c>
      <c r="BP2457" s="501" t="e">
        <f t="shared" si="239"/>
        <v>#DIV/0!</v>
      </c>
    </row>
    <row r="2458" spans="31:68" ht="15" customHeight="1" x14ac:dyDescent="0.25">
      <c r="AE2458" s="501" t="e">
        <f t="shared" si="234"/>
        <v>#DIV/0!</v>
      </c>
      <c r="AH2458" s="501" t="e">
        <f t="shared" si="235"/>
        <v>#DIV/0!</v>
      </c>
      <c r="AV2458" s="501" t="e">
        <f t="shared" si="236"/>
        <v>#DIV/0!</v>
      </c>
      <c r="AY2458" s="501" t="e">
        <f t="shared" si="237"/>
        <v>#DIV/0!</v>
      </c>
      <c r="BM2458" s="501" t="e">
        <f t="shared" si="238"/>
        <v>#DIV/0!</v>
      </c>
      <c r="BP2458" s="501" t="e">
        <f t="shared" si="239"/>
        <v>#DIV/0!</v>
      </c>
    </row>
    <row r="2459" spans="31:68" ht="15" customHeight="1" x14ac:dyDescent="0.25">
      <c r="AE2459" s="501" t="e">
        <f t="shared" si="234"/>
        <v>#DIV/0!</v>
      </c>
      <c r="AH2459" s="501" t="e">
        <f t="shared" si="235"/>
        <v>#DIV/0!</v>
      </c>
      <c r="AV2459" s="501" t="e">
        <f t="shared" si="236"/>
        <v>#DIV/0!</v>
      </c>
      <c r="AY2459" s="501" t="e">
        <f t="shared" si="237"/>
        <v>#DIV/0!</v>
      </c>
      <c r="BM2459" s="501" t="e">
        <f t="shared" si="238"/>
        <v>#DIV/0!</v>
      </c>
      <c r="BP2459" s="501" t="e">
        <f t="shared" si="239"/>
        <v>#DIV/0!</v>
      </c>
    </row>
    <row r="2460" spans="31:68" ht="15" customHeight="1" x14ac:dyDescent="0.25">
      <c r="AE2460" s="501" t="e">
        <f t="shared" si="234"/>
        <v>#DIV/0!</v>
      </c>
      <c r="AH2460" s="501" t="e">
        <f t="shared" si="235"/>
        <v>#DIV/0!</v>
      </c>
      <c r="AV2460" s="501" t="e">
        <f t="shared" si="236"/>
        <v>#DIV/0!</v>
      </c>
      <c r="AY2460" s="501" t="e">
        <f t="shared" si="237"/>
        <v>#DIV/0!</v>
      </c>
      <c r="BM2460" s="501" t="e">
        <f t="shared" si="238"/>
        <v>#DIV/0!</v>
      </c>
      <c r="BP2460" s="501" t="e">
        <f t="shared" si="239"/>
        <v>#DIV/0!</v>
      </c>
    </row>
    <row r="2461" spans="31:68" ht="15" customHeight="1" x14ac:dyDescent="0.25">
      <c r="AE2461" s="501" t="e">
        <f t="shared" si="234"/>
        <v>#DIV/0!</v>
      </c>
      <c r="AH2461" s="501" t="e">
        <f t="shared" si="235"/>
        <v>#DIV/0!</v>
      </c>
      <c r="AV2461" s="501" t="e">
        <f t="shared" si="236"/>
        <v>#DIV/0!</v>
      </c>
      <c r="AY2461" s="501" t="e">
        <f t="shared" si="237"/>
        <v>#DIV/0!</v>
      </c>
      <c r="BM2461" s="501" t="e">
        <f t="shared" si="238"/>
        <v>#DIV/0!</v>
      </c>
      <c r="BP2461" s="501" t="e">
        <f t="shared" si="239"/>
        <v>#DIV/0!</v>
      </c>
    </row>
    <row r="2462" spans="31:68" ht="15" customHeight="1" x14ac:dyDescent="0.25">
      <c r="AE2462" s="501" t="e">
        <f t="shared" si="234"/>
        <v>#DIV/0!</v>
      </c>
      <c r="AH2462" s="501" t="e">
        <f t="shared" si="235"/>
        <v>#DIV/0!</v>
      </c>
      <c r="AV2462" s="501" t="e">
        <f t="shared" si="236"/>
        <v>#DIV/0!</v>
      </c>
      <c r="AY2462" s="501" t="e">
        <f t="shared" si="237"/>
        <v>#DIV/0!</v>
      </c>
      <c r="BM2462" s="501" t="e">
        <f t="shared" si="238"/>
        <v>#DIV/0!</v>
      </c>
      <c r="BP2462" s="501" t="e">
        <f t="shared" si="239"/>
        <v>#DIV/0!</v>
      </c>
    </row>
    <row r="2463" spans="31:68" ht="15" customHeight="1" x14ac:dyDescent="0.25">
      <c r="AE2463" s="501" t="e">
        <f t="shared" si="234"/>
        <v>#DIV/0!</v>
      </c>
      <c r="AH2463" s="501" t="e">
        <f t="shared" si="235"/>
        <v>#DIV/0!</v>
      </c>
      <c r="AV2463" s="501" t="e">
        <f t="shared" si="236"/>
        <v>#DIV/0!</v>
      </c>
      <c r="AY2463" s="501" t="e">
        <f t="shared" si="237"/>
        <v>#DIV/0!</v>
      </c>
      <c r="BM2463" s="501" t="e">
        <f t="shared" si="238"/>
        <v>#DIV/0!</v>
      </c>
      <c r="BP2463" s="501" t="e">
        <f t="shared" si="239"/>
        <v>#DIV/0!</v>
      </c>
    </row>
    <row r="2464" spans="31:68" ht="15" customHeight="1" x14ac:dyDescent="0.25">
      <c r="AE2464" s="501" t="e">
        <f t="shared" si="234"/>
        <v>#DIV/0!</v>
      </c>
      <c r="AH2464" s="501" t="e">
        <f t="shared" si="235"/>
        <v>#DIV/0!</v>
      </c>
      <c r="AV2464" s="501" t="e">
        <f t="shared" si="236"/>
        <v>#DIV/0!</v>
      </c>
      <c r="AY2464" s="501" t="e">
        <f t="shared" si="237"/>
        <v>#DIV/0!</v>
      </c>
      <c r="BM2464" s="501" t="e">
        <f t="shared" si="238"/>
        <v>#DIV/0!</v>
      </c>
      <c r="BP2464" s="501" t="e">
        <f t="shared" si="239"/>
        <v>#DIV/0!</v>
      </c>
    </row>
    <row r="2465" spans="31:68" ht="15" customHeight="1" x14ac:dyDescent="0.25">
      <c r="AE2465" s="501" t="e">
        <f t="shared" si="234"/>
        <v>#DIV/0!</v>
      </c>
      <c r="AH2465" s="501" t="e">
        <f t="shared" si="235"/>
        <v>#DIV/0!</v>
      </c>
      <c r="AV2465" s="501" t="e">
        <f t="shared" si="236"/>
        <v>#DIV/0!</v>
      </c>
      <c r="AY2465" s="501" t="e">
        <f t="shared" si="237"/>
        <v>#DIV/0!</v>
      </c>
      <c r="BM2465" s="501" t="e">
        <f t="shared" si="238"/>
        <v>#DIV/0!</v>
      </c>
      <c r="BP2465" s="501" t="e">
        <f t="shared" si="239"/>
        <v>#DIV/0!</v>
      </c>
    </row>
    <row r="2466" spans="31:68" ht="15" customHeight="1" x14ac:dyDescent="0.25">
      <c r="AE2466" s="501" t="e">
        <f t="shared" si="234"/>
        <v>#DIV/0!</v>
      </c>
      <c r="AH2466" s="501" t="e">
        <f t="shared" si="235"/>
        <v>#DIV/0!</v>
      </c>
      <c r="AV2466" s="501" t="e">
        <f t="shared" si="236"/>
        <v>#DIV/0!</v>
      </c>
      <c r="AY2466" s="501" t="e">
        <f t="shared" si="237"/>
        <v>#DIV/0!</v>
      </c>
      <c r="BM2466" s="501" t="e">
        <f t="shared" si="238"/>
        <v>#DIV/0!</v>
      </c>
      <c r="BP2466" s="501" t="e">
        <f t="shared" si="239"/>
        <v>#DIV/0!</v>
      </c>
    </row>
    <row r="2467" spans="31:68" ht="15" customHeight="1" x14ac:dyDescent="0.25">
      <c r="AE2467" s="501" t="e">
        <f t="shared" si="234"/>
        <v>#DIV/0!</v>
      </c>
      <c r="AH2467" s="501" t="e">
        <f t="shared" si="235"/>
        <v>#DIV/0!</v>
      </c>
      <c r="AV2467" s="501" t="e">
        <f t="shared" si="236"/>
        <v>#DIV/0!</v>
      </c>
      <c r="AY2467" s="501" t="e">
        <f t="shared" si="237"/>
        <v>#DIV/0!</v>
      </c>
      <c r="BM2467" s="501" t="e">
        <f t="shared" si="238"/>
        <v>#DIV/0!</v>
      </c>
      <c r="BP2467" s="501" t="e">
        <f t="shared" si="239"/>
        <v>#DIV/0!</v>
      </c>
    </row>
    <row r="2468" spans="31:68" ht="15" customHeight="1" x14ac:dyDescent="0.25">
      <c r="AE2468" s="501" t="e">
        <f t="shared" si="234"/>
        <v>#DIV/0!</v>
      </c>
      <c r="AH2468" s="501" t="e">
        <f t="shared" si="235"/>
        <v>#DIV/0!</v>
      </c>
      <c r="AV2468" s="501" t="e">
        <f t="shared" si="236"/>
        <v>#DIV/0!</v>
      </c>
      <c r="AY2468" s="501" t="e">
        <f t="shared" si="237"/>
        <v>#DIV/0!</v>
      </c>
      <c r="BM2468" s="501" t="e">
        <f t="shared" si="238"/>
        <v>#DIV/0!</v>
      </c>
      <c r="BP2468" s="501" t="e">
        <f t="shared" si="239"/>
        <v>#DIV/0!</v>
      </c>
    </row>
    <row r="2469" spans="31:68" ht="15" customHeight="1" x14ac:dyDescent="0.25">
      <c r="AE2469" s="501" t="e">
        <f t="shared" si="234"/>
        <v>#DIV/0!</v>
      </c>
      <c r="AH2469" s="501" t="e">
        <f t="shared" si="235"/>
        <v>#DIV/0!</v>
      </c>
      <c r="AV2469" s="501" t="e">
        <f t="shared" si="236"/>
        <v>#DIV/0!</v>
      </c>
      <c r="AY2469" s="501" t="e">
        <f t="shared" si="237"/>
        <v>#DIV/0!</v>
      </c>
      <c r="BM2469" s="501" t="e">
        <f t="shared" si="238"/>
        <v>#DIV/0!</v>
      </c>
      <c r="BP2469" s="501" t="e">
        <f t="shared" si="239"/>
        <v>#DIV/0!</v>
      </c>
    </row>
    <row r="2470" spans="31:68" ht="15" customHeight="1" x14ac:dyDescent="0.25">
      <c r="AE2470" s="501" t="e">
        <f t="shared" si="234"/>
        <v>#DIV/0!</v>
      </c>
      <c r="AH2470" s="501" t="e">
        <f t="shared" si="235"/>
        <v>#DIV/0!</v>
      </c>
      <c r="AV2470" s="501" t="e">
        <f t="shared" si="236"/>
        <v>#DIV/0!</v>
      </c>
      <c r="AY2470" s="501" t="e">
        <f t="shared" si="237"/>
        <v>#DIV/0!</v>
      </c>
      <c r="BM2470" s="501" t="e">
        <f t="shared" si="238"/>
        <v>#DIV/0!</v>
      </c>
      <c r="BP2470" s="501" t="e">
        <f t="shared" si="239"/>
        <v>#DIV/0!</v>
      </c>
    </row>
    <row r="2471" spans="31:68" ht="15" customHeight="1" x14ac:dyDescent="0.25">
      <c r="AE2471" s="501" t="e">
        <f t="shared" si="234"/>
        <v>#DIV/0!</v>
      </c>
      <c r="AH2471" s="501" t="e">
        <f t="shared" si="235"/>
        <v>#DIV/0!</v>
      </c>
      <c r="AV2471" s="501" t="e">
        <f t="shared" si="236"/>
        <v>#DIV/0!</v>
      </c>
      <c r="AY2471" s="501" t="e">
        <f t="shared" si="237"/>
        <v>#DIV/0!</v>
      </c>
      <c r="BM2471" s="501" t="e">
        <f t="shared" si="238"/>
        <v>#DIV/0!</v>
      </c>
      <c r="BP2471" s="501" t="e">
        <f t="shared" si="239"/>
        <v>#DIV/0!</v>
      </c>
    </row>
    <row r="2472" spans="31:68" ht="15" customHeight="1" x14ac:dyDescent="0.25">
      <c r="AE2472" s="501" t="e">
        <f t="shared" si="234"/>
        <v>#DIV/0!</v>
      </c>
      <c r="AH2472" s="501" t="e">
        <f t="shared" si="235"/>
        <v>#DIV/0!</v>
      </c>
      <c r="AV2472" s="501" t="e">
        <f t="shared" si="236"/>
        <v>#DIV/0!</v>
      </c>
      <c r="AY2472" s="501" t="e">
        <f t="shared" si="237"/>
        <v>#DIV/0!</v>
      </c>
      <c r="BM2472" s="501" t="e">
        <f t="shared" si="238"/>
        <v>#DIV/0!</v>
      </c>
      <c r="BP2472" s="501" t="e">
        <f t="shared" si="239"/>
        <v>#DIV/0!</v>
      </c>
    </row>
    <row r="2473" spans="31:68" ht="15" customHeight="1" x14ac:dyDescent="0.25">
      <c r="AE2473" s="501" t="e">
        <f t="shared" si="234"/>
        <v>#DIV/0!</v>
      </c>
      <c r="AH2473" s="501" t="e">
        <f t="shared" si="235"/>
        <v>#DIV/0!</v>
      </c>
      <c r="AV2473" s="501" t="e">
        <f t="shared" si="236"/>
        <v>#DIV/0!</v>
      </c>
      <c r="AY2473" s="501" t="e">
        <f t="shared" si="237"/>
        <v>#DIV/0!</v>
      </c>
      <c r="BM2473" s="501" t="e">
        <f t="shared" si="238"/>
        <v>#DIV/0!</v>
      </c>
      <c r="BP2473" s="501" t="e">
        <f t="shared" si="239"/>
        <v>#DIV/0!</v>
      </c>
    </row>
    <row r="2474" spans="31:68" ht="15" customHeight="1" x14ac:dyDescent="0.25">
      <c r="AE2474" s="501" t="e">
        <f t="shared" si="234"/>
        <v>#DIV/0!</v>
      </c>
      <c r="AH2474" s="501" t="e">
        <f t="shared" si="235"/>
        <v>#DIV/0!</v>
      </c>
      <c r="AV2474" s="501" t="e">
        <f t="shared" si="236"/>
        <v>#DIV/0!</v>
      </c>
      <c r="AY2474" s="501" t="e">
        <f t="shared" si="237"/>
        <v>#DIV/0!</v>
      </c>
      <c r="BM2474" s="501" t="e">
        <f t="shared" si="238"/>
        <v>#DIV/0!</v>
      </c>
      <c r="BP2474" s="501" t="e">
        <f t="shared" si="239"/>
        <v>#DIV/0!</v>
      </c>
    </row>
    <row r="2475" spans="31:68" ht="15" customHeight="1" x14ac:dyDescent="0.25">
      <c r="AE2475" s="501" t="e">
        <f t="shared" si="234"/>
        <v>#DIV/0!</v>
      </c>
      <c r="AH2475" s="501" t="e">
        <f t="shared" si="235"/>
        <v>#DIV/0!</v>
      </c>
      <c r="AV2475" s="501" t="e">
        <f t="shared" si="236"/>
        <v>#DIV/0!</v>
      </c>
      <c r="AY2475" s="501" t="e">
        <f t="shared" si="237"/>
        <v>#DIV/0!</v>
      </c>
      <c r="BM2475" s="501" t="e">
        <f t="shared" si="238"/>
        <v>#DIV/0!</v>
      </c>
      <c r="BP2475" s="501" t="e">
        <f t="shared" si="239"/>
        <v>#DIV/0!</v>
      </c>
    </row>
    <row r="2476" spans="31:68" ht="15" customHeight="1" x14ac:dyDescent="0.25">
      <c r="AE2476" s="501" t="e">
        <f t="shared" si="234"/>
        <v>#DIV/0!</v>
      </c>
      <c r="AH2476" s="501" t="e">
        <f t="shared" si="235"/>
        <v>#DIV/0!</v>
      </c>
      <c r="AV2476" s="501" t="e">
        <f t="shared" si="236"/>
        <v>#DIV/0!</v>
      </c>
      <c r="AY2476" s="501" t="e">
        <f t="shared" si="237"/>
        <v>#DIV/0!</v>
      </c>
      <c r="BM2476" s="501" t="e">
        <f t="shared" si="238"/>
        <v>#DIV/0!</v>
      </c>
      <c r="BP2476" s="501" t="e">
        <f t="shared" si="239"/>
        <v>#DIV/0!</v>
      </c>
    </row>
    <row r="2477" spans="31:68" ht="15" customHeight="1" x14ac:dyDescent="0.25">
      <c r="AE2477" s="501" t="e">
        <f t="shared" si="234"/>
        <v>#DIV/0!</v>
      </c>
      <c r="AH2477" s="501" t="e">
        <f t="shared" si="235"/>
        <v>#DIV/0!</v>
      </c>
      <c r="AV2477" s="501" t="e">
        <f t="shared" si="236"/>
        <v>#DIV/0!</v>
      </c>
      <c r="AY2477" s="501" t="e">
        <f t="shared" si="237"/>
        <v>#DIV/0!</v>
      </c>
      <c r="BM2477" s="501" t="e">
        <f t="shared" si="238"/>
        <v>#DIV/0!</v>
      </c>
      <c r="BP2477" s="501" t="e">
        <f t="shared" si="239"/>
        <v>#DIV/0!</v>
      </c>
    </row>
    <row r="2478" spans="31:68" ht="15" customHeight="1" x14ac:dyDescent="0.25">
      <c r="AE2478" s="501" t="e">
        <f t="shared" si="234"/>
        <v>#DIV/0!</v>
      </c>
      <c r="AH2478" s="501" t="e">
        <f t="shared" si="235"/>
        <v>#DIV/0!</v>
      </c>
      <c r="AV2478" s="501" t="e">
        <f t="shared" si="236"/>
        <v>#DIV/0!</v>
      </c>
      <c r="AY2478" s="501" t="e">
        <f t="shared" si="237"/>
        <v>#DIV/0!</v>
      </c>
      <c r="BM2478" s="501" t="e">
        <f t="shared" si="238"/>
        <v>#DIV/0!</v>
      </c>
      <c r="BP2478" s="501" t="e">
        <f t="shared" si="239"/>
        <v>#DIV/0!</v>
      </c>
    </row>
    <row r="2479" spans="31:68" ht="15" customHeight="1" x14ac:dyDescent="0.25">
      <c r="AE2479" s="501" t="e">
        <f t="shared" si="234"/>
        <v>#DIV/0!</v>
      </c>
      <c r="AH2479" s="501" t="e">
        <f t="shared" si="235"/>
        <v>#DIV/0!</v>
      </c>
      <c r="AV2479" s="501" t="e">
        <f t="shared" si="236"/>
        <v>#DIV/0!</v>
      </c>
      <c r="AY2479" s="501" t="e">
        <f t="shared" si="237"/>
        <v>#DIV/0!</v>
      </c>
      <c r="BM2479" s="501" t="e">
        <f t="shared" si="238"/>
        <v>#DIV/0!</v>
      </c>
      <c r="BP2479" s="501" t="e">
        <f t="shared" si="239"/>
        <v>#DIV/0!</v>
      </c>
    </row>
    <row r="2480" spans="31:68" ht="15" customHeight="1" x14ac:dyDescent="0.25">
      <c r="AE2480" s="501" t="e">
        <f t="shared" si="234"/>
        <v>#DIV/0!</v>
      </c>
      <c r="AH2480" s="501" t="e">
        <f t="shared" si="235"/>
        <v>#DIV/0!</v>
      </c>
      <c r="AV2480" s="501" t="e">
        <f t="shared" si="236"/>
        <v>#DIV/0!</v>
      </c>
      <c r="AY2480" s="501" t="e">
        <f t="shared" si="237"/>
        <v>#DIV/0!</v>
      </c>
      <c r="BM2480" s="501" t="e">
        <f t="shared" si="238"/>
        <v>#DIV/0!</v>
      </c>
      <c r="BP2480" s="501" t="e">
        <f t="shared" si="239"/>
        <v>#DIV/0!</v>
      </c>
    </row>
    <row r="2481" spans="31:68" ht="15" customHeight="1" x14ac:dyDescent="0.25">
      <c r="AE2481" s="501" t="e">
        <f t="shared" si="234"/>
        <v>#DIV/0!</v>
      </c>
      <c r="AH2481" s="501" t="e">
        <f t="shared" si="235"/>
        <v>#DIV/0!</v>
      </c>
      <c r="AV2481" s="501" t="e">
        <f t="shared" si="236"/>
        <v>#DIV/0!</v>
      </c>
      <c r="AY2481" s="501" t="e">
        <f t="shared" si="237"/>
        <v>#DIV/0!</v>
      </c>
      <c r="BM2481" s="501" t="e">
        <f t="shared" si="238"/>
        <v>#DIV/0!</v>
      </c>
      <c r="BP2481" s="501" t="e">
        <f t="shared" si="239"/>
        <v>#DIV/0!</v>
      </c>
    </row>
    <row r="2482" spans="31:68" ht="15" customHeight="1" x14ac:dyDescent="0.25">
      <c r="AE2482" s="501" t="e">
        <f t="shared" si="234"/>
        <v>#DIV/0!</v>
      </c>
      <c r="AH2482" s="501" t="e">
        <f t="shared" si="235"/>
        <v>#DIV/0!</v>
      </c>
      <c r="AV2482" s="501" t="e">
        <f t="shared" si="236"/>
        <v>#DIV/0!</v>
      </c>
      <c r="AY2482" s="501" t="e">
        <f t="shared" si="237"/>
        <v>#DIV/0!</v>
      </c>
      <c r="BM2482" s="501" t="e">
        <f t="shared" si="238"/>
        <v>#DIV/0!</v>
      </c>
      <c r="BP2482" s="501" t="e">
        <f t="shared" si="239"/>
        <v>#DIV/0!</v>
      </c>
    </row>
    <row r="2483" spans="31:68" ht="15" customHeight="1" x14ac:dyDescent="0.25">
      <c r="AE2483" s="501" t="e">
        <f t="shared" si="234"/>
        <v>#DIV/0!</v>
      </c>
      <c r="AH2483" s="501" t="e">
        <f t="shared" si="235"/>
        <v>#DIV/0!</v>
      </c>
      <c r="AV2483" s="501" t="e">
        <f t="shared" si="236"/>
        <v>#DIV/0!</v>
      </c>
      <c r="AY2483" s="501" t="e">
        <f t="shared" si="237"/>
        <v>#DIV/0!</v>
      </c>
      <c r="BM2483" s="501" t="e">
        <f t="shared" si="238"/>
        <v>#DIV/0!</v>
      </c>
      <c r="BP2483" s="501" t="e">
        <f t="shared" si="239"/>
        <v>#DIV/0!</v>
      </c>
    </row>
    <row r="2484" spans="31:68" ht="15" customHeight="1" x14ac:dyDescent="0.25">
      <c r="AE2484" s="501" t="e">
        <f t="shared" si="234"/>
        <v>#DIV/0!</v>
      </c>
      <c r="AH2484" s="501" t="e">
        <f t="shared" si="235"/>
        <v>#DIV/0!</v>
      </c>
      <c r="AV2484" s="501" t="e">
        <f t="shared" si="236"/>
        <v>#DIV/0!</v>
      </c>
      <c r="AY2484" s="501" t="e">
        <f t="shared" si="237"/>
        <v>#DIV/0!</v>
      </c>
      <c r="BM2484" s="501" t="e">
        <f t="shared" si="238"/>
        <v>#DIV/0!</v>
      </c>
      <c r="BP2484" s="501" t="e">
        <f t="shared" si="239"/>
        <v>#DIV/0!</v>
      </c>
    </row>
    <row r="2485" spans="31:68" ht="15" customHeight="1" x14ac:dyDescent="0.25">
      <c r="AE2485" s="501" t="e">
        <f t="shared" si="234"/>
        <v>#DIV/0!</v>
      </c>
      <c r="AH2485" s="501" t="e">
        <f t="shared" si="235"/>
        <v>#DIV/0!</v>
      </c>
      <c r="AV2485" s="501" t="e">
        <f t="shared" si="236"/>
        <v>#DIV/0!</v>
      </c>
      <c r="AY2485" s="501" t="e">
        <f t="shared" si="237"/>
        <v>#DIV/0!</v>
      </c>
      <c r="BM2485" s="501" t="e">
        <f t="shared" si="238"/>
        <v>#DIV/0!</v>
      </c>
      <c r="BP2485" s="501" t="e">
        <f t="shared" si="239"/>
        <v>#DIV/0!</v>
      </c>
    </row>
    <row r="2486" spans="31:68" ht="15" customHeight="1" x14ac:dyDescent="0.25">
      <c r="AE2486" s="501" t="e">
        <f t="shared" si="234"/>
        <v>#DIV/0!</v>
      </c>
      <c r="AH2486" s="501" t="e">
        <f t="shared" si="235"/>
        <v>#DIV/0!</v>
      </c>
      <c r="AV2486" s="501" t="e">
        <f t="shared" si="236"/>
        <v>#DIV/0!</v>
      </c>
      <c r="AY2486" s="501" t="e">
        <f t="shared" si="237"/>
        <v>#DIV/0!</v>
      </c>
      <c r="BM2486" s="501" t="e">
        <f t="shared" si="238"/>
        <v>#DIV/0!</v>
      </c>
      <c r="BP2486" s="501" t="e">
        <f t="shared" si="239"/>
        <v>#DIV/0!</v>
      </c>
    </row>
    <row r="2487" spans="31:68" ht="15" customHeight="1" x14ac:dyDescent="0.25">
      <c r="AE2487" s="501" t="e">
        <f t="shared" si="234"/>
        <v>#DIV/0!</v>
      </c>
      <c r="AH2487" s="501" t="e">
        <f t="shared" si="235"/>
        <v>#DIV/0!</v>
      </c>
      <c r="AV2487" s="501" t="e">
        <f t="shared" si="236"/>
        <v>#DIV/0!</v>
      </c>
      <c r="AY2487" s="501" t="e">
        <f t="shared" si="237"/>
        <v>#DIV/0!</v>
      </c>
      <c r="BM2487" s="501" t="e">
        <f t="shared" si="238"/>
        <v>#DIV/0!</v>
      </c>
      <c r="BP2487" s="501" t="e">
        <f t="shared" si="239"/>
        <v>#DIV/0!</v>
      </c>
    </row>
    <row r="2488" spans="31:68" ht="15" customHeight="1" x14ac:dyDescent="0.25">
      <c r="AE2488" s="501" t="e">
        <f t="shared" si="234"/>
        <v>#DIV/0!</v>
      </c>
      <c r="AH2488" s="501" t="e">
        <f t="shared" si="235"/>
        <v>#DIV/0!</v>
      </c>
      <c r="AV2488" s="501" t="e">
        <f t="shared" si="236"/>
        <v>#DIV/0!</v>
      </c>
      <c r="AY2488" s="501" t="e">
        <f t="shared" si="237"/>
        <v>#DIV/0!</v>
      </c>
      <c r="BM2488" s="501" t="e">
        <f t="shared" si="238"/>
        <v>#DIV/0!</v>
      </c>
      <c r="BP2488" s="501" t="e">
        <f t="shared" si="239"/>
        <v>#DIV/0!</v>
      </c>
    </row>
    <row r="2489" spans="31:68" ht="15" customHeight="1" x14ac:dyDescent="0.25">
      <c r="AE2489" s="501" t="e">
        <f t="shared" si="234"/>
        <v>#DIV/0!</v>
      </c>
      <c r="AH2489" s="501" t="e">
        <f t="shared" si="235"/>
        <v>#DIV/0!</v>
      </c>
      <c r="AV2489" s="501" t="e">
        <f t="shared" si="236"/>
        <v>#DIV/0!</v>
      </c>
      <c r="AY2489" s="501" t="e">
        <f t="shared" si="237"/>
        <v>#DIV/0!</v>
      </c>
      <c r="BM2489" s="501" t="e">
        <f t="shared" si="238"/>
        <v>#DIV/0!</v>
      </c>
      <c r="BP2489" s="501" t="e">
        <f t="shared" si="239"/>
        <v>#DIV/0!</v>
      </c>
    </row>
    <row r="2490" spans="31:68" ht="15" customHeight="1" x14ac:dyDescent="0.25">
      <c r="AE2490" s="501" t="e">
        <f t="shared" si="234"/>
        <v>#DIV/0!</v>
      </c>
      <c r="AH2490" s="501" t="e">
        <f t="shared" si="235"/>
        <v>#DIV/0!</v>
      </c>
      <c r="AV2490" s="501" t="e">
        <f t="shared" si="236"/>
        <v>#DIV/0!</v>
      </c>
      <c r="AY2490" s="501" t="e">
        <f t="shared" si="237"/>
        <v>#DIV/0!</v>
      </c>
      <c r="BM2490" s="501" t="e">
        <f t="shared" si="238"/>
        <v>#DIV/0!</v>
      </c>
      <c r="BP2490" s="501" t="e">
        <f t="shared" si="239"/>
        <v>#DIV/0!</v>
      </c>
    </row>
    <row r="2491" spans="31:68" ht="15" customHeight="1" x14ac:dyDescent="0.25">
      <c r="AE2491" s="501" t="e">
        <f t="shared" si="234"/>
        <v>#DIV/0!</v>
      </c>
      <c r="AH2491" s="501" t="e">
        <f t="shared" si="235"/>
        <v>#DIV/0!</v>
      </c>
      <c r="AV2491" s="501" t="e">
        <f t="shared" si="236"/>
        <v>#DIV/0!</v>
      </c>
      <c r="AY2491" s="501" t="e">
        <f t="shared" si="237"/>
        <v>#DIV/0!</v>
      </c>
      <c r="BM2491" s="501" t="e">
        <f t="shared" si="238"/>
        <v>#DIV/0!</v>
      </c>
      <c r="BP2491" s="501" t="e">
        <f t="shared" si="239"/>
        <v>#DIV/0!</v>
      </c>
    </row>
    <row r="2492" spans="31:68" ht="15" customHeight="1" x14ac:dyDescent="0.25">
      <c r="AE2492" s="501" t="e">
        <f t="shared" si="234"/>
        <v>#DIV/0!</v>
      </c>
      <c r="AH2492" s="501" t="e">
        <f t="shared" si="235"/>
        <v>#DIV/0!</v>
      </c>
      <c r="AV2492" s="501" t="e">
        <f t="shared" si="236"/>
        <v>#DIV/0!</v>
      </c>
      <c r="AY2492" s="501" t="e">
        <f t="shared" si="237"/>
        <v>#DIV/0!</v>
      </c>
      <c r="BM2492" s="501" t="e">
        <f t="shared" si="238"/>
        <v>#DIV/0!</v>
      </c>
      <c r="BP2492" s="501" t="e">
        <f t="shared" si="239"/>
        <v>#DIV/0!</v>
      </c>
    </row>
    <row r="2493" spans="31:68" ht="15" customHeight="1" x14ac:dyDescent="0.25">
      <c r="AE2493" s="501" t="e">
        <f t="shared" si="234"/>
        <v>#DIV/0!</v>
      </c>
      <c r="AH2493" s="501" t="e">
        <f t="shared" si="235"/>
        <v>#DIV/0!</v>
      </c>
      <c r="AV2493" s="501" t="e">
        <f t="shared" si="236"/>
        <v>#DIV/0!</v>
      </c>
      <c r="AY2493" s="501" t="e">
        <f t="shared" si="237"/>
        <v>#DIV/0!</v>
      </c>
      <c r="BM2493" s="501" t="e">
        <f t="shared" si="238"/>
        <v>#DIV/0!</v>
      </c>
      <c r="BP2493" s="501" t="e">
        <f t="shared" si="239"/>
        <v>#DIV/0!</v>
      </c>
    </row>
    <row r="2494" spans="31:68" ht="15" customHeight="1" x14ac:dyDescent="0.25">
      <c r="AE2494" s="501" t="e">
        <f t="shared" si="234"/>
        <v>#DIV/0!</v>
      </c>
      <c r="AH2494" s="501" t="e">
        <f t="shared" si="235"/>
        <v>#DIV/0!</v>
      </c>
      <c r="AV2494" s="501" t="e">
        <f t="shared" si="236"/>
        <v>#DIV/0!</v>
      </c>
      <c r="AY2494" s="501" t="e">
        <f t="shared" si="237"/>
        <v>#DIV/0!</v>
      </c>
      <c r="BM2494" s="501" t="e">
        <f t="shared" si="238"/>
        <v>#DIV/0!</v>
      </c>
      <c r="BP2494" s="501" t="e">
        <f t="shared" si="239"/>
        <v>#DIV/0!</v>
      </c>
    </row>
    <row r="2495" spans="31:68" ht="15" customHeight="1" x14ac:dyDescent="0.25">
      <c r="AE2495" s="501" t="e">
        <f t="shared" si="234"/>
        <v>#DIV/0!</v>
      </c>
      <c r="AH2495" s="501" t="e">
        <f t="shared" si="235"/>
        <v>#DIV/0!</v>
      </c>
      <c r="AV2495" s="501" t="e">
        <f t="shared" si="236"/>
        <v>#DIV/0!</v>
      </c>
      <c r="AY2495" s="501" t="e">
        <f t="shared" si="237"/>
        <v>#DIV/0!</v>
      </c>
      <c r="BM2495" s="501" t="e">
        <f t="shared" si="238"/>
        <v>#DIV/0!</v>
      </c>
      <c r="BP2495" s="501" t="e">
        <f t="shared" si="239"/>
        <v>#DIV/0!</v>
      </c>
    </row>
    <row r="2496" spans="31:68" ht="15" customHeight="1" x14ac:dyDescent="0.25">
      <c r="AE2496" s="501" t="e">
        <f t="shared" si="234"/>
        <v>#DIV/0!</v>
      </c>
      <c r="AH2496" s="501" t="e">
        <f t="shared" si="235"/>
        <v>#DIV/0!</v>
      </c>
      <c r="AV2496" s="501" t="e">
        <f t="shared" si="236"/>
        <v>#DIV/0!</v>
      </c>
      <c r="AY2496" s="501" t="e">
        <f t="shared" si="237"/>
        <v>#DIV/0!</v>
      </c>
      <c r="BM2496" s="501" t="e">
        <f t="shared" si="238"/>
        <v>#DIV/0!</v>
      </c>
      <c r="BP2496" s="501" t="e">
        <f t="shared" si="239"/>
        <v>#DIV/0!</v>
      </c>
    </row>
    <row r="2497" spans="31:68" ht="15" customHeight="1" x14ac:dyDescent="0.25">
      <c r="AE2497" s="501" t="e">
        <f t="shared" si="234"/>
        <v>#DIV/0!</v>
      </c>
      <c r="AH2497" s="501" t="e">
        <f t="shared" si="235"/>
        <v>#DIV/0!</v>
      </c>
      <c r="AV2497" s="501" t="e">
        <f t="shared" si="236"/>
        <v>#DIV/0!</v>
      </c>
      <c r="AY2497" s="501" t="e">
        <f t="shared" si="237"/>
        <v>#DIV/0!</v>
      </c>
      <c r="BM2497" s="501" t="e">
        <f t="shared" si="238"/>
        <v>#DIV/0!</v>
      </c>
      <c r="BP2497" s="501" t="e">
        <f t="shared" si="239"/>
        <v>#DIV/0!</v>
      </c>
    </row>
    <row r="2498" spans="31:68" ht="15" customHeight="1" x14ac:dyDescent="0.25">
      <c r="AE2498" s="501" t="e">
        <f t="shared" si="234"/>
        <v>#DIV/0!</v>
      </c>
      <c r="AH2498" s="501" t="e">
        <f t="shared" si="235"/>
        <v>#DIV/0!</v>
      </c>
      <c r="AV2498" s="501" t="e">
        <f t="shared" si="236"/>
        <v>#DIV/0!</v>
      </c>
      <c r="AY2498" s="501" t="e">
        <f t="shared" si="237"/>
        <v>#DIV/0!</v>
      </c>
      <c r="BM2498" s="501" t="e">
        <f t="shared" si="238"/>
        <v>#DIV/0!</v>
      </c>
      <c r="BP2498" s="501" t="e">
        <f t="shared" si="239"/>
        <v>#DIV/0!</v>
      </c>
    </row>
    <row r="2499" spans="31:68" ht="15" customHeight="1" x14ac:dyDescent="0.25">
      <c r="AE2499" s="501" t="e">
        <f t="shared" si="234"/>
        <v>#DIV/0!</v>
      </c>
      <c r="AH2499" s="501" t="e">
        <f t="shared" si="235"/>
        <v>#DIV/0!</v>
      </c>
      <c r="AV2499" s="501" t="e">
        <f t="shared" si="236"/>
        <v>#DIV/0!</v>
      </c>
      <c r="AY2499" s="501" t="e">
        <f t="shared" si="237"/>
        <v>#DIV/0!</v>
      </c>
      <c r="BM2499" s="501" t="e">
        <f t="shared" si="238"/>
        <v>#DIV/0!</v>
      </c>
      <c r="BP2499" s="501" t="e">
        <f t="shared" si="239"/>
        <v>#DIV/0!</v>
      </c>
    </row>
    <row r="2500" spans="31:68" ht="15" customHeight="1" x14ac:dyDescent="0.25">
      <c r="AE2500" s="501" t="e">
        <f t="shared" si="234"/>
        <v>#DIV/0!</v>
      </c>
      <c r="AH2500" s="501" t="e">
        <f t="shared" si="235"/>
        <v>#DIV/0!</v>
      </c>
      <c r="AV2500" s="501" t="e">
        <f t="shared" si="236"/>
        <v>#DIV/0!</v>
      </c>
      <c r="AY2500" s="501" t="e">
        <f t="shared" si="237"/>
        <v>#DIV/0!</v>
      </c>
      <c r="BM2500" s="501" t="e">
        <f t="shared" si="238"/>
        <v>#DIV/0!</v>
      </c>
      <c r="BP2500" s="501" t="e">
        <f t="shared" si="239"/>
        <v>#DIV/0!</v>
      </c>
    </row>
    <row r="2501" spans="31:68" ht="15" customHeight="1" x14ac:dyDescent="0.25">
      <c r="AE2501" s="501" t="e">
        <f t="shared" si="234"/>
        <v>#DIV/0!</v>
      </c>
      <c r="AH2501" s="501" t="e">
        <f t="shared" si="235"/>
        <v>#DIV/0!</v>
      </c>
      <c r="AV2501" s="501" t="e">
        <f t="shared" si="236"/>
        <v>#DIV/0!</v>
      </c>
      <c r="AY2501" s="501" t="e">
        <f t="shared" si="237"/>
        <v>#DIV/0!</v>
      </c>
      <c r="BM2501" s="501" t="e">
        <f t="shared" si="238"/>
        <v>#DIV/0!</v>
      </c>
      <c r="BP2501" s="501" t="e">
        <f t="shared" si="239"/>
        <v>#DIV/0!</v>
      </c>
    </row>
    <row r="2502" spans="31:68" ht="15" customHeight="1" x14ac:dyDescent="0.25">
      <c r="AE2502" s="501" t="e">
        <f t="shared" si="234"/>
        <v>#DIV/0!</v>
      </c>
      <c r="AH2502" s="501" t="e">
        <f t="shared" si="235"/>
        <v>#DIV/0!</v>
      </c>
      <c r="AV2502" s="501" t="e">
        <f t="shared" si="236"/>
        <v>#DIV/0!</v>
      </c>
      <c r="AY2502" s="501" t="e">
        <f t="shared" si="237"/>
        <v>#DIV/0!</v>
      </c>
      <c r="BM2502" s="501" t="e">
        <f t="shared" si="238"/>
        <v>#DIV/0!</v>
      </c>
      <c r="BP2502" s="501" t="e">
        <f t="shared" si="239"/>
        <v>#DIV/0!</v>
      </c>
    </row>
    <row r="2503" spans="31:68" ht="15" customHeight="1" x14ac:dyDescent="0.25">
      <c r="AE2503" s="501" t="e">
        <f t="shared" si="234"/>
        <v>#DIV/0!</v>
      </c>
      <c r="AH2503" s="501" t="e">
        <f t="shared" si="235"/>
        <v>#DIV/0!</v>
      </c>
      <c r="AV2503" s="501" t="e">
        <f t="shared" si="236"/>
        <v>#DIV/0!</v>
      </c>
      <c r="AY2503" s="501" t="e">
        <f t="shared" si="237"/>
        <v>#DIV/0!</v>
      </c>
      <c r="BM2503" s="501" t="e">
        <f t="shared" si="238"/>
        <v>#DIV/0!</v>
      </c>
      <c r="BP2503" s="501" t="e">
        <f t="shared" si="239"/>
        <v>#DIV/0!</v>
      </c>
    </row>
    <row r="2504" spans="31:68" ht="15" customHeight="1" x14ac:dyDescent="0.25">
      <c r="AE2504" s="501" t="e">
        <f t="shared" si="234"/>
        <v>#DIV/0!</v>
      </c>
      <c r="AH2504" s="501" t="e">
        <f t="shared" si="235"/>
        <v>#DIV/0!</v>
      </c>
      <c r="AV2504" s="501" t="e">
        <f t="shared" si="236"/>
        <v>#DIV/0!</v>
      </c>
      <c r="AY2504" s="501" t="e">
        <f t="shared" si="237"/>
        <v>#DIV/0!</v>
      </c>
      <c r="BM2504" s="501" t="e">
        <f t="shared" si="238"/>
        <v>#DIV/0!</v>
      </c>
      <c r="BP2504" s="501" t="e">
        <f t="shared" si="239"/>
        <v>#DIV/0!</v>
      </c>
    </row>
    <row r="2505" spans="31:68" ht="15" customHeight="1" x14ac:dyDescent="0.25">
      <c r="AE2505" s="501" t="e">
        <f t="shared" si="234"/>
        <v>#DIV/0!</v>
      </c>
      <c r="AH2505" s="501" t="e">
        <f t="shared" si="235"/>
        <v>#DIV/0!</v>
      </c>
      <c r="AV2505" s="501" t="e">
        <f t="shared" si="236"/>
        <v>#DIV/0!</v>
      </c>
      <c r="AY2505" s="501" t="e">
        <f t="shared" si="237"/>
        <v>#DIV/0!</v>
      </c>
      <c r="BM2505" s="501" t="e">
        <f t="shared" si="238"/>
        <v>#DIV/0!</v>
      </c>
      <c r="BP2505" s="501" t="e">
        <f t="shared" si="239"/>
        <v>#DIV/0!</v>
      </c>
    </row>
    <row r="2506" spans="31:68" ht="15" customHeight="1" x14ac:dyDescent="0.25">
      <c r="AE2506" s="501" t="e">
        <f t="shared" si="234"/>
        <v>#DIV/0!</v>
      </c>
      <c r="AH2506" s="501" t="e">
        <f t="shared" si="235"/>
        <v>#DIV/0!</v>
      </c>
      <c r="AV2506" s="501" t="e">
        <f t="shared" si="236"/>
        <v>#DIV/0!</v>
      </c>
      <c r="AY2506" s="501" t="e">
        <f t="shared" si="237"/>
        <v>#DIV/0!</v>
      </c>
      <c r="BM2506" s="501" t="e">
        <f t="shared" si="238"/>
        <v>#DIV/0!</v>
      </c>
      <c r="BP2506" s="501" t="e">
        <f t="shared" si="239"/>
        <v>#DIV/0!</v>
      </c>
    </row>
    <row r="2507" spans="31:68" ht="15" customHeight="1" x14ac:dyDescent="0.25">
      <c r="AE2507" s="501" t="e">
        <f t="shared" si="234"/>
        <v>#DIV/0!</v>
      </c>
      <c r="AH2507" s="501" t="e">
        <f t="shared" si="235"/>
        <v>#DIV/0!</v>
      </c>
      <c r="AV2507" s="501" t="e">
        <f t="shared" si="236"/>
        <v>#DIV/0!</v>
      </c>
      <c r="AY2507" s="501" t="e">
        <f t="shared" si="237"/>
        <v>#DIV/0!</v>
      </c>
      <c r="BM2507" s="501" t="e">
        <f t="shared" si="238"/>
        <v>#DIV/0!</v>
      </c>
      <c r="BP2507" s="501" t="e">
        <f t="shared" si="239"/>
        <v>#DIV/0!</v>
      </c>
    </row>
    <row r="2508" spans="31:68" ht="15" customHeight="1" x14ac:dyDescent="0.25">
      <c r="AE2508" s="501" t="e">
        <f t="shared" si="234"/>
        <v>#DIV/0!</v>
      </c>
      <c r="AH2508" s="501" t="e">
        <f t="shared" si="235"/>
        <v>#DIV/0!</v>
      </c>
      <c r="AV2508" s="501" t="e">
        <f t="shared" si="236"/>
        <v>#DIV/0!</v>
      </c>
      <c r="AY2508" s="501" t="e">
        <f t="shared" si="237"/>
        <v>#DIV/0!</v>
      </c>
      <c r="BM2508" s="501" t="e">
        <f t="shared" si="238"/>
        <v>#DIV/0!</v>
      </c>
      <c r="BP2508" s="501" t="e">
        <f t="shared" si="239"/>
        <v>#DIV/0!</v>
      </c>
    </row>
    <row r="2509" spans="31:68" ht="15" customHeight="1" x14ac:dyDescent="0.25">
      <c r="AE2509" s="501" t="e">
        <f t="shared" si="234"/>
        <v>#DIV/0!</v>
      </c>
      <c r="AH2509" s="501" t="e">
        <f t="shared" si="235"/>
        <v>#DIV/0!</v>
      </c>
      <c r="AV2509" s="501" t="e">
        <f t="shared" si="236"/>
        <v>#DIV/0!</v>
      </c>
      <c r="AY2509" s="501" t="e">
        <f t="shared" si="237"/>
        <v>#DIV/0!</v>
      </c>
      <c r="BM2509" s="501" t="e">
        <f t="shared" si="238"/>
        <v>#DIV/0!</v>
      </c>
      <c r="BP2509" s="501" t="e">
        <f t="shared" si="239"/>
        <v>#DIV/0!</v>
      </c>
    </row>
    <row r="2510" spans="31:68" ht="15" customHeight="1" x14ac:dyDescent="0.25">
      <c r="AE2510" s="501" t="e">
        <f t="shared" si="234"/>
        <v>#DIV/0!</v>
      </c>
      <c r="AH2510" s="501" t="e">
        <f t="shared" si="235"/>
        <v>#DIV/0!</v>
      </c>
      <c r="AV2510" s="501" t="e">
        <f t="shared" si="236"/>
        <v>#DIV/0!</v>
      </c>
      <c r="AY2510" s="501" t="e">
        <f t="shared" si="237"/>
        <v>#DIV/0!</v>
      </c>
      <c r="BM2510" s="501" t="e">
        <f t="shared" si="238"/>
        <v>#DIV/0!</v>
      </c>
      <c r="BP2510" s="501" t="e">
        <f t="shared" si="239"/>
        <v>#DIV/0!</v>
      </c>
    </row>
    <row r="2511" spans="31:68" ht="15" customHeight="1" x14ac:dyDescent="0.25">
      <c r="AE2511" s="501" t="e">
        <f t="shared" ref="AE2511:AE2574" si="240">IF(AE$10*AC2511+AE$11&lt;(ROUNDUP(AD$10/100,0)*100+999),MAX(0,AE$10*AC2511+AE$11),NA())</f>
        <v>#DIV/0!</v>
      </c>
      <c r="AH2511" s="501" t="e">
        <f t="shared" ref="AH2511:AH2574" si="241">IF(AH$10*AF2511+AH$11&lt;(ROUNDUP(AG$10/100,0)*100+999),MAX(0,AH$10*AF2511+AH$11),NA())</f>
        <v>#DIV/0!</v>
      </c>
      <c r="AV2511" s="501" t="e">
        <f t="shared" ref="AV2511:AV2574" si="242">IF(AV$10*AT2511+AV$11&lt;(ROUNDUP(AU$10/100,0)*100+999),MAX(0,AV$10*AT2511+AV$11),NA())</f>
        <v>#DIV/0!</v>
      </c>
      <c r="AY2511" s="501" t="e">
        <f t="shared" ref="AY2511:AY2574" si="243">IF(AY$10*AW2511+AY$11&lt;(ROUNDUP(AX$10/100,0)*100+999),MAX(0,AY$10*AW2511+AY$11),NA())</f>
        <v>#DIV/0!</v>
      </c>
      <c r="BM2511" s="501" t="e">
        <f t="shared" ref="BM2511:BM2574" si="244">IF(BM$10*BK2511+BM$11&lt;(ROUNDUP(BL$10/100,0)*100+999),MAX(0,BM$10*BK2511+BM$11),NA())</f>
        <v>#DIV/0!</v>
      </c>
      <c r="BP2511" s="501" t="e">
        <f t="shared" ref="BP2511:BP2574" si="245">IF(BP$10*BN2511+BP$11&lt;(ROUNDUP(BO$10/100,0)*100+999),MAX(0,BP$10*BN2511+BP$11),NA())</f>
        <v>#DIV/0!</v>
      </c>
    </row>
    <row r="2512" spans="31:68" ht="15" customHeight="1" x14ac:dyDescent="0.25">
      <c r="AE2512" s="501" t="e">
        <f t="shared" si="240"/>
        <v>#DIV/0!</v>
      </c>
      <c r="AH2512" s="501" t="e">
        <f t="shared" si="241"/>
        <v>#DIV/0!</v>
      </c>
      <c r="AV2512" s="501" t="e">
        <f t="shared" si="242"/>
        <v>#DIV/0!</v>
      </c>
      <c r="AY2512" s="501" t="e">
        <f t="shared" si="243"/>
        <v>#DIV/0!</v>
      </c>
      <c r="BM2512" s="501" t="e">
        <f t="shared" si="244"/>
        <v>#DIV/0!</v>
      </c>
      <c r="BP2512" s="501" t="e">
        <f t="shared" si="245"/>
        <v>#DIV/0!</v>
      </c>
    </row>
    <row r="2513" spans="31:68" ht="15" customHeight="1" x14ac:dyDescent="0.25">
      <c r="AE2513" s="501" t="e">
        <f t="shared" si="240"/>
        <v>#DIV/0!</v>
      </c>
      <c r="AH2513" s="501" t="e">
        <f t="shared" si="241"/>
        <v>#DIV/0!</v>
      </c>
      <c r="AV2513" s="501" t="e">
        <f t="shared" si="242"/>
        <v>#DIV/0!</v>
      </c>
      <c r="AY2513" s="501" t="e">
        <f t="shared" si="243"/>
        <v>#DIV/0!</v>
      </c>
      <c r="BM2513" s="501" t="e">
        <f t="shared" si="244"/>
        <v>#DIV/0!</v>
      </c>
      <c r="BP2513" s="501" t="e">
        <f t="shared" si="245"/>
        <v>#DIV/0!</v>
      </c>
    </row>
    <row r="2514" spans="31:68" ht="15" customHeight="1" x14ac:dyDescent="0.25">
      <c r="AE2514" s="501" t="e">
        <f t="shared" si="240"/>
        <v>#DIV/0!</v>
      </c>
      <c r="AH2514" s="501" t="e">
        <f t="shared" si="241"/>
        <v>#DIV/0!</v>
      </c>
      <c r="AV2514" s="501" t="e">
        <f t="shared" si="242"/>
        <v>#DIV/0!</v>
      </c>
      <c r="AY2514" s="501" t="e">
        <f t="shared" si="243"/>
        <v>#DIV/0!</v>
      </c>
      <c r="BM2514" s="501" t="e">
        <f t="shared" si="244"/>
        <v>#DIV/0!</v>
      </c>
      <c r="BP2514" s="501" t="e">
        <f t="shared" si="245"/>
        <v>#DIV/0!</v>
      </c>
    </row>
    <row r="2515" spans="31:68" ht="15" customHeight="1" x14ac:dyDescent="0.25">
      <c r="AE2515" s="501" t="e">
        <f t="shared" si="240"/>
        <v>#DIV/0!</v>
      </c>
      <c r="AH2515" s="501" t="e">
        <f t="shared" si="241"/>
        <v>#DIV/0!</v>
      </c>
      <c r="AV2515" s="501" t="e">
        <f t="shared" si="242"/>
        <v>#DIV/0!</v>
      </c>
      <c r="AY2515" s="501" t="e">
        <f t="shared" si="243"/>
        <v>#DIV/0!</v>
      </c>
      <c r="BM2515" s="501" t="e">
        <f t="shared" si="244"/>
        <v>#DIV/0!</v>
      </c>
      <c r="BP2515" s="501" t="e">
        <f t="shared" si="245"/>
        <v>#DIV/0!</v>
      </c>
    </row>
    <row r="2516" spans="31:68" ht="15" customHeight="1" x14ac:dyDescent="0.25">
      <c r="AE2516" s="501" t="e">
        <f t="shared" si="240"/>
        <v>#DIV/0!</v>
      </c>
      <c r="AH2516" s="501" t="e">
        <f t="shared" si="241"/>
        <v>#DIV/0!</v>
      </c>
      <c r="AV2516" s="501" t="e">
        <f t="shared" si="242"/>
        <v>#DIV/0!</v>
      </c>
      <c r="AY2516" s="501" t="e">
        <f t="shared" si="243"/>
        <v>#DIV/0!</v>
      </c>
      <c r="BM2516" s="501" t="e">
        <f t="shared" si="244"/>
        <v>#DIV/0!</v>
      </c>
      <c r="BP2516" s="501" t="e">
        <f t="shared" si="245"/>
        <v>#DIV/0!</v>
      </c>
    </row>
    <row r="2517" spans="31:68" ht="15" customHeight="1" x14ac:dyDescent="0.25">
      <c r="AE2517" s="501" t="e">
        <f t="shared" si="240"/>
        <v>#DIV/0!</v>
      </c>
      <c r="AH2517" s="501" t="e">
        <f t="shared" si="241"/>
        <v>#DIV/0!</v>
      </c>
      <c r="AV2517" s="501" t="e">
        <f t="shared" si="242"/>
        <v>#DIV/0!</v>
      </c>
      <c r="AY2517" s="501" t="e">
        <f t="shared" si="243"/>
        <v>#DIV/0!</v>
      </c>
      <c r="BM2517" s="501" t="e">
        <f t="shared" si="244"/>
        <v>#DIV/0!</v>
      </c>
      <c r="BP2517" s="501" t="e">
        <f t="shared" si="245"/>
        <v>#DIV/0!</v>
      </c>
    </row>
    <row r="2518" spans="31:68" ht="15" customHeight="1" x14ac:dyDescent="0.25">
      <c r="AE2518" s="501" t="e">
        <f t="shared" si="240"/>
        <v>#DIV/0!</v>
      </c>
      <c r="AH2518" s="501" t="e">
        <f t="shared" si="241"/>
        <v>#DIV/0!</v>
      </c>
      <c r="AV2518" s="501" t="e">
        <f t="shared" si="242"/>
        <v>#DIV/0!</v>
      </c>
      <c r="AY2518" s="501" t="e">
        <f t="shared" si="243"/>
        <v>#DIV/0!</v>
      </c>
      <c r="BM2518" s="501" t="e">
        <f t="shared" si="244"/>
        <v>#DIV/0!</v>
      </c>
      <c r="BP2518" s="501" t="e">
        <f t="shared" si="245"/>
        <v>#DIV/0!</v>
      </c>
    </row>
    <row r="2519" spans="31:68" ht="15" customHeight="1" x14ac:dyDescent="0.25">
      <c r="AE2519" s="501" t="e">
        <f t="shared" si="240"/>
        <v>#DIV/0!</v>
      </c>
      <c r="AH2519" s="501" t="e">
        <f t="shared" si="241"/>
        <v>#DIV/0!</v>
      </c>
      <c r="AV2519" s="501" t="e">
        <f t="shared" si="242"/>
        <v>#DIV/0!</v>
      </c>
      <c r="AY2519" s="501" t="e">
        <f t="shared" si="243"/>
        <v>#DIV/0!</v>
      </c>
      <c r="BM2519" s="501" t="e">
        <f t="shared" si="244"/>
        <v>#DIV/0!</v>
      </c>
      <c r="BP2519" s="501" t="e">
        <f t="shared" si="245"/>
        <v>#DIV/0!</v>
      </c>
    </row>
    <row r="2520" spans="31:68" ht="15" customHeight="1" x14ac:dyDescent="0.25">
      <c r="AE2520" s="501" t="e">
        <f t="shared" si="240"/>
        <v>#DIV/0!</v>
      </c>
      <c r="AH2520" s="501" t="e">
        <f t="shared" si="241"/>
        <v>#DIV/0!</v>
      </c>
      <c r="AV2520" s="501" t="e">
        <f t="shared" si="242"/>
        <v>#DIV/0!</v>
      </c>
      <c r="AY2520" s="501" t="e">
        <f t="shared" si="243"/>
        <v>#DIV/0!</v>
      </c>
      <c r="BM2520" s="501" t="e">
        <f t="shared" si="244"/>
        <v>#DIV/0!</v>
      </c>
      <c r="BP2520" s="501" t="e">
        <f t="shared" si="245"/>
        <v>#DIV/0!</v>
      </c>
    </row>
    <row r="2521" spans="31:68" ht="15" customHeight="1" x14ac:dyDescent="0.25">
      <c r="AE2521" s="501" t="e">
        <f t="shared" si="240"/>
        <v>#DIV/0!</v>
      </c>
      <c r="AH2521" s="501" t="e">
        <f t="shared" si="241"/>
        <v>#DIV/0!</v>
      </c>
      <c r="AV2521" s="501" t="e">
        <f t="shared" si="242"/>
        <v>#DIV/0!</v>
      </c>
      <c r="AY2521" s="501" t="e">
        <f t="shared" si="243"/>
        <v>#DIV/0!</v>
      </c>
      <c r="BM2521" s="501" t="e">
        <f t="shared" si="244"/>
        <v>#DIV/0!</v>
      </c>
      <c r="BP2521" s="501" t="e">
        <f t="shared" si="245"/>
        <v>#DIV/0!</v>
      </c>
    </row>
    <row r="2522" spans="31:68" ht="15" customHeight="1" x14ac:dyDescent="0.25">
      <c r="AE2522" s="501" t="e">
        <f t="shared" si="240"/>
        <v>#DIV/0!</v>
      </c>
      <c r="AH2522" s="501" t="e">
        <f t="shared" si="241"/>
        <v>#DIV/0!</v>
      </c>
      <c r="AV2522" s="501" t="e">
        <f t="shared" si="242"/>
        <v>#DIV/0!</v>
      </c>
      <c r="AY2522" s="501" t="e">
        <f t="shared" si="243"/>
        <v>#DIV/0!</v>
      </c>
      <c r="BM2522" s="501" t="e">
        <f t="shared" si="244"/>
        <v>#DIV/0!</v>
      </c>
      <c r="BP2522" s="501" t="e">
        <f t="shared" si="245"/>
        <v>#DIV/0!</v>
      </c>
    </row>
    <row r="2523" spans="31:68" ht="15" customHeight="1" x14ac:dyDescent="0.25">
      <c r="AE2523" s="501" t="e">
        <f t="shared" si="240"/>
        <v>#DIV/0!</v>
      </c>
      <c r="AH2523" s="501" t="e">
        <f t="shared" si="241"/>
        <v>#DIV/0!</v>
      </c>
      <c r="AV2523" s="501" t="e">
        <f t="shared" si="242"/>
        <v>#DIV/0!</v>
      </c>
      <c r="AY2523" s="501" t="e">
        <f t="shared" si="243"/>
        <v>#DIV/0!</v>
      </c>
      <c r="BM2523" s="501" t="e">
        <f t="shared" si="244"/>
        <v>#DIV/0!</v>
      </c>
      <c r="BP2523" s="501" t="e">
        <f t="shared" si="245"/>
        <v>#DIV/0!</v>
      </c>
    </row>
    <row r="2524" spans="31:68" ht="15" customHeight="1" x14ac:dyDescent="0.25">
      <c r="AE2524" s="501" t="e">
        <f t="shared" si="240"/>
        <v>#DIV/0!</v>
      </c>
      <c r="AH2524" s="501" t="e">
        <f t="shared" si="241"/>
        <v>#DIV/0!</v>
      </c>
      <c r="AV2524" s="501" t="e">
        <f t="shared" si="242"/>
        <v>#DIV/0!</v>
      </c>
      <c r="AY2524" s="501" t="e">
        <f t="shared" si="243"/>
        <v>#DIV/0!</v>
      </c>
      <c r="BM2524" s="501" t="e">
        <f t="shared" si="244"/>
        <v>#DIV/0!</v>
      </c>
      <c r="BP2524" s="501" t="e">
        <f t="shared" si="245"/>
        <v>#DIV/0!</v>
      </c>
    </row>
    <row r="2525" spans="31:68" ht="15" customHeight="1" x14ac:dyDescent="0.25">
      <c r="AE2525" s="501" t="e">
        <f t="shared" si="240"/>
        <v>#DIV/0!</v>
      </c>
      <c r="AH2525" s="501" t="e">
        <f t="shared" si="241"/>
        <v>#DIV/0!</v>
      </c>
      <c r="AV2525" s="501" t="e">
        <f t="shared" si="242"/>
        <v>#DIV/0!</v>
      </c>
      <c r="AY2525" s="501" t="e">
        <f t="shared" si="243"/>
        <v>#DIV/0!</v>
      </c>
      <c r="BM2525" s="501" t="e">
        <f t="shared" si="244"/>
        <v>#DIV/0!</v>
      </c>
      <c r="BP2525" s="501" t="e">
        <f t="shared" si="245"/>
        <v>#DIV/0!</v>
      </c>
    </row>
    <row r="2526" spans="31:68" ht="15" customHeight="1" x14ac:dyDescent="0.25">
      <c r="AE2526" s="501" t="e">
        <f t="shared" si="240"/>
        <v>#DIV/0!</v>
      </c>
      <c r="AH2526" s="501" t="e">
        <f t="shared" si="241"/>
        <v>#DIV/0!</v>
      </c>
      <c r="AV2526" s="501" t="e">
        <f t="shared" si="242"/>
        <v>#DIV/0!</v>
      </c>
      <c r="AY2526" s="501" t="e">
        <f t="shared" si="243"/>
        <v>#DIV/0!</v>
      </c>
      <c r="BM2526" s="501" t="e">
        <f t="shared" si="244"/>
        <v>#DIV/0!</v>
      </c>
      <c r="BP2526" s="501" t="e">
        <f t="shared" si="245"/>
        <v>#DIV/0!</v>
      </c>
    </row>
    <row r="2527" spans="31:68" ht="15" customHeight="1" x14ac:dyDescent="0.25">
      <c r="AE2527" s="501" t="e">
        <f t="shared" si="240"/>
        <v>#DIV/0!</v>
      </c>
      <c r="AH2527" s="501" t="e">
        <f t="shared" si="241"/>
        <v>#DIV/0!</v>
      </c>
      <c r="AV2527" s="501" t="e">
        <f t="shared" si="242"/>
        <v>#DIV/0!</v>
      </c>
      <c r="AY2527" s="501" t="e">
        <f t="shared" si="243"/>
        <v>#DIV/0!</v>
      </c>
      <c r="BM2527" s="501" t="e">
        <f t="shared" si="244"/>
        <v>#DIV/0!</v>
      </c>
      <c r="BP2527" s="501" t="e">
        <f t="shared" si="245"/>
        <v>#DIV/0!</v>
      </c>
    </row>
    <row r="2528" spans="31:68" ht="15" customHeight="1" x14ac:dyDescent="0.25">
      <c r="AE2528" s="501" t="e">
        <f t="shared" si="240"/>
        <v>#DIV/0!</v>
      </c>
      <c r="AH2528" s="501" t="e">
        <f t="shared" si="241"/>
        <v>#DIV/0!</v>
      </c>
      <c r="AV2528" s="501" t="e">
        <f t="shared" si="242"/>
        <v>#DIV/0!</v>
      </c>
      <c r="AY2528" s="501" t="e">
        <f t="shared" si="243"/>
        <v>#DIV/0!</v>
      </c>
      <c r="BM2528" s="501" t="e">
        <f t="shared" si="244"/>
        <v>#DIV/0!</v>
      </c>
      <c r="BP2528" s="501" t="e">
        <f t="shared" si="245"/>
        <v>#DIV/0!</v>
      </c>
    </row>
    <row r="2529" spans="31:68" ht="15" customHeight="1" x14ac:dyDescent="0.25">
      <c r="AE2529" s="501" t="e">
        <f t="shared" si="240"/>
        <v>#DIV/0!</v>
      </c>
      <c r="AH2529" s="501" t="e">
        <f t="shared" si="241"/>
        <v>#DIV/0!</v>
      </c>
      <c r="AV2529" s="501" t="e">
        <f t="shared" si="242"/>
        <v>#DIV/0!</v>
      </c>
      <c r="AY2529" s="501" t="e">
        <f t="shared" si="243"/>
        <v>#DIV/0!</v>
      </c>
      <c r="BM2529" s="501" t="e">
        <f t="shared" si="244"/>
        <v>#DIV/0!</v>
      </c>
      <c r="BP2529" s="501" t="e">
        <f t="shared" si="245"/>
        <v>#DIV/0!</v>
      </c>
    </row>
    <row r="2530" spans="31:68" ht="15" customHeight="1" x14ac:dyDescent="0.25">
      <c r="AE2530" s="501" t="e">
        <f t="shared" si="240"/>
        <v>#DIV/0!</v>
      </c>
      <c r="AH2530" s="501" t="e">
        <f t="shared" si="241"/>
        <v>#DIV/0!</v>
      </c>
      <c r="AV2530" s="501" t="e">
        <f t="shared" si="242"/>
        <v>#DIV/0!</v>
      </c>
      <c r="AY2530" s="501" t="e">
        <f t="shared" si="243"/>
        <v>#DIV/0!</v>
      </c>
      <c r="BM2530" s="501" t="e">
        <f t="shared" si="244"/>
        <v>#DIV/0!</v>
      </c>
      <c r="BP2530" s="501" t="e">
        <f t="shared" si="245"/>
        <v>#DIV/0!</v>
      </c>
    </row>
    <row r="2531" spans="31:68" ht="15" customHeight="1" x14ac:dyDescent="0.25">
      <c r="AE2531" s="501" t="e">
        <f t="shared" si="240"/>
        <v>#DIV/0!</v>
      </c>
      <c r="AH2531" s="501" t="e">
        <f t="shared" si="241"/>
        <v>#DIV/0!</v>
      </c>
      <c r="AV2531" s="501" t="e">
        <f t="shared" si="242"/>
        <v>#DIV/0!</v>
      </c>
      <c r="AY2531" s="501" t="e">
        <f t="shared" si="243"/>
        <v>#DIV/0!</v>
      </c>
      <c r="BM2531" s="501" t="e">
        <f t="shared" si="244"/>
        <v>#DIV/0!</v>
      </c>
      <c r="BP2531" s="501" t="e">
        <f t="shared" si="245"/>
        <v>#DIV/0!</v>
      </c>
    </row>
    <row r="2532" spans="31:68" ht="15" customHeight="1" x14ac:dyDescent="0.25">
      <c r="AE2532" s="501" t="e">
        <f t="shared" si="240"/>
        <v>#DIV/0!</v>
      </c>
      <c r="AH2532" s="501" t="e">
        <f t="shared" si="241"/>
        <v>#DIV/0!</v>
      </c>
      <c r="AV2532" s="501" t="e">
        <f t="shared" si="242"/>
        <v>#DIV/0!</v>
      </c>
      <c r="AY2532" s="501" t="e">
        <f t="shared" si="243"/>
        <v>#DIV/0!</v>
      </c>
      <c r="BM2532" s="501" t="e">
        <f t="shared" si="244"/>
        <v>#DIV/0!</v>
      </c>
      <c r="BP2532" s="501" t="e">
        <f t="shared" si="245"/>
        <v>#DIV/0!</v>
      </c>
    </row>
    <row r="2533" spans="31:68" ht="15" customHeight="1" x14ac:dyDescent="0.25">
      <c r="AE2533" s="501" t="e">
        <f t="shared" si="240"/>
        <v>#DIV/0!</v>
      </c>
      <c r="AH2533" s="501" t="e">
        <f t="shared" si="241"/>
        <v>#DIV/0!</v>
      </c>
      <c r="AV2533" s="501" t="e">
        <f t="shared" si="242"/>
        <v>#DIV/0!</v>
      </c>
      <c r="AY2533" s="501" t="e">
        <f t="shared" si="243"/>
        <v>#DIV/0!</v>
      </c>
      <c r="BM2533" s="501" t="e">
        <f t="shared" si="244"/>
        <v>#DIV/0!</v>
      </c>
      <c r="BP2533" s="501" t="e">
        <f t="shared" si="245"/>
        <v>#DIV/0!</v>
      </c>
    </row>
    <row r="2534" spans="31:68" ht="15" customHeight="1" x14ac:dyDescent="0.25">
      <c r="AE2534" s="501" t="e">
        <f t="shared" si="240"/>
        <v>#DIV/0!</v>
      </c>
      <c r="AH2534" s="501" t="e">
        <f t="shared" si="241"/>
        <v>#DIV/0!</v>
      </c>
      <c r="AV2534" s="501" t="e">
        <f t="shared" si="242"/>
        <v>#DIV/0!</v>
      </c>
      <c r="AY2534" s="501" t="e">
        <f t="shared" si="243"/>
        <v>#DIV/0!</v>
      </c>
      <c r="BM2534" s="501" t="e">
        <f t="shared" si="244"/>
        <v>#DIV/0!</v>
      </c>
      <c r="BP2534" s="501" t="e">
        <f t="shared" si="245"/>
        <v>#DIV/0!</v>
      </c>
    </row>
    <row r="2535" spans="31:68" ht="15" customHeight="1" x14ac:dyDescent="0.25">
      <c r="AE2535" s="501" t="e">
        <f t="shared" si="240"/>
        <v>#DIV/0!</v>
      </c>
      <c r="AH2535" s="501" t="e">
        <f t="shared" si="241"/>
        <v>#DIV/0!</v>
      </c>
      <c r="AV2535" s="501" t="e">
        <f t="shared" si="242"/>
        <v>#DIV/0!</v>
      </c>
      <c r="AY2535" s="501" t="e">
        <f t="shared" si="243"/>
        <v>#DIV/0!</v>
      </c>
      <c r="BM2535" s="501" t="e">
        <f t="shared" si="244"/>
        <v>#DIV/0!</v>
      </c>
      <c r="BP2535" s="501" t="e">
        <f t="shared" si="245"/>
        <v>#DIV/0!</v>
      </c>
    </row>
    <row r="2536" spans="31:68" ht="15" customHeight="1" x14ac:dyDescent="0.25">
      <c r="AE2536" s="501" t="e">
        <f t="shared" si="240"/>
        <v>#DIV/0!</v>
      </c>
      <c r="AH2536" s="501" t="e">
        <f t="shared" si="241"/>
        <v>#DIV/0!</v>
      </c>
      <c r="AV2536" s="501" t="e">
        <f t="shared" si="242"/>
        <v>#DIV/0!</v>
      </c>
      <c r="AY2536" s="501" t="e">
        <f t="shared" si="243"/>
        <v>#DIV/0!</v>
      </c>
      <c r="BM2536" s="501" t="e">
        <f t="shared" si="244"/>
        <v>#DIV/0!</v>
      </c>
      <c r="BP2536" s="501" t="e">
        <f t="shared" si="245"/>
        <v>#DIV/0!</v>
      </c>
    </row>
    <row r="2537" spans="31:68" ht="15" customHeight="1" x14ac:dyDescent="0.25">
      <c r="AE2537" s="501" t="e">
        <f t="shared" si="240"/>
        <v>#DIV/0!</v>
      </c>
      <c r="AH2537" s="501" t="e">
        <f t="shared" si="241"/>
        <v>#DIV/0!</v>
      </c>
      <c r="AV2537" s="501" t="e">
        <f t="shared" si="242"/>
        <v>#DIV/0!</v>
      </c>
      <c r="AY2537" s="501" t="e">
        <f t="shared" si="243"/>
        <v>#DIV/0!</v>
      </c>
      <c r="BM2537" s="501" t="e">
        <f t="shared" si="244"/>
        <v>#DIV/0!</v>
      </c>
      <c r="BP2537" s="501" t="e">
        <f t="shared" si="245"/>
        <v>#DIV/0!</v>
      </c>
    </row>
    <row r="2538" spans="31:68" ht="15" customHeight="1" x14ac:dyDescent="0.25">
      <c r="AE2538" s="501" t="e">
        <f t="shared" si="240"/>
        <v>#DIV/0!</v>
      </c>
      <c r="AH2538" s="501" t="e">
        <f t="shared" si="241"/>
        <v>#DIV/0!</v>
      </c>
      <c r="AV2538" s="501" t="e">
        <f t="shared" si="242"/>
        <v>#DIV/0!</v>
      </c>
      <c r="AY2538" s="501" t="e">
        <f t="shared" si="243"/>
        <v>#DIV/0!</v>
      </c>
      <c r="BM2538" s="501" t="e">
        <f t="shared" si="244"/>
        <v>#DIV/0!</v>
      </c>
      <c r="BP2538" s="501" t="e">
        <f t="shared" si="245"/>
        <v>#DIV/0!</v>
      </c>
    </row>
    <row r="2539" spans="31:68" ht="15" customHeight="1" x14ac:dyDescent="0.25">
      <c r="AE2539" s="501" t="e">
        <f t="shared" si="240"/>
        <v>#DIV/0!</v>
      </c>
      <c r="AH2539" s="501" t="e">
        <f t="shared" si="241"/>
        <v>#DIV/0!</v>
      </c>
      <c r="AV2539" s="501" t="e">
        <f t="shared" si="242"/>
        <v>#DIV/0!</v>
      </c>
      <c r="AY2539" s="501" t="e">
        <f t="shared" si="243"/>
        <v>#DIV/0!</v>
      </c>
      <c r="BM2539" s="501" t="e">
        <f t="shared" si="244"/>
        <v>#DIV/0!</v>
      </c>
      <c r="BP2539" s="501" t="e">
        <f t="shared" si="245"/>
        <v>#DIV/0!</v>
      </c>
    </row>
    <row r="2540" spans="31:68" ht="15" customHeight="1" x14ac:dyDescent="0.25">
      <c r="AE2540" s="501" t="e">
        <f t="shared" si="240"/>
        <v>#DIV/0!</v>
      </c>
      <c r="AH2540" s="501" t="e">
        <f t="shared" si="241"/>
        <v>#DIV/0!</v>
      </c>
      <c r="AV2540" s="501" t="e">
        <f t="shared" si="242"/>
        <v>#DIV/0!</v>
      </c>
      <c r="AY2540" s="501" t="e">
        <f t="shared" si="243"/>
        <v>#DIV/0!</v>
      </c>
      <c r="BM2540" s="501" t="e">
        <f t="shared" si="244"/>
        <v>#DIV/0!</v>
      </c>
      <c r="BP2540" s="501" t="e">
        <f t="shared" si="245"/>
        <v>#DIV/0!</v>
      </c>
    </row>
    <row r="2541" spans="31:68" ht="15" customHeight="1" x14ac:dyDescent="0.25">
      <c r="AE2541" s="501" t="e">
        <f t="shared" si="240"/>
        <v>#DIV/0!</v>
      </c>
      <c r="AH2541" s="501" t="e">
        <f t="shared" si="241"/>
        <v>#DIV/0!</v>
      </c>
      <c r="AV2541" s="501" t="e">
        <f t="shared" si="242"/>
        <v>#DIV/0!</v>
      </c>
      <c r="AY2541" s="501" t="e">
        <f t="shared" si="243"/>
        <v>#DIV/0!</v>
      </c>
      <c r="BM2541" s="501" t="e">
        <f t="shared" si="244"/>
        <v>#DIV/0!</v>
      </c>
      <c r="BP2541" s="501" t="e">
        <f t="shared" si="245"/>
        <v>#DIV/0!</v>
      </c>
    </row>
    <row r="2542" spans="31:68" ht="15" customHeight="1" x14ac:dyDescent="0.25">
      <c r="AE2542" s="501" t="e">
        <f t="shared" si="240"/>
        <v>#DIV/0!</v>
      </c>
      <c r="AH2542" s="501" t="e">
        <f t="shared" si="241"/>
        <v>#DIV/0!</v>
      </c>
      <c r="AV2542" s="501" t="e">
        <f t="shared" si="242"/>
        <v>#DIV/0!</v>
      </c>
      <c r="AY2542" s="501" t="e">
        <f t="shared" si="243"/>
        <v>#DIV/0!</v>
      </c>
      <c r="BM2542" s="501" t="e">
        <f t="shared" si="244"/>
        <v>#DIV/0!</v>
      </c>
      <c r="BP2542" s="501" t="e">
        <f t="shared" si="245"/>
        <v>#DIV/0!</v>
      </c>
    </row>
    <row r="2543" spans="31:68" ht="15" customHeight="1" x14ac:dyDescent="0.25">
      <c r="AE2543" s="501" t="e">
        <f t="shared" si="240"/>
        <v>#DIV/0!</v>
      </c>
      <c r="AH2543" s="501" t="e">
        <f t="shared" si="241"/>
        <v>#DIV/0!</v>
      </c>
      <c r="AV2543" s="501" t="e">
        <f t="shared" si="242"/>
        <v>#DIV/0!</v>
      </c>
      <c r="AY2543" s="501" t="e">
        <f t="shared" si="243"/>
        <v>#DIV/0!</v>
      </c>
      <c r="BM2543" s="501" t="e">
        <f t="shared" si="244"/>
        <v>#DIV/0!</v>
      </c>
      <c r="BP2543" s="501" t="e">
        <f t="shared" si="245"/>
        <v>#DIV/0!</v>
      </c>
    </row>
    <row r="2544" spans="31:68" ht="15" customHeight="1" x14ac:dyDescent="0.25">
      <c r="AE2544" s="501" t="e">
        <f t="shared" si="240"/>
        <v>#DIV/0!</v>
      </c>
      <c r="AH2544" s="501" t="e">
        <f t="shared" si="241"/>
        <v>#DIV/0!</v>
      </c>
      <c r="AV2544" s="501" t="e">
        <f t="shared" si="242"/>
        <v>#DIV/0!</v>
      </c>
      <c r="AY2544" s="501" t="e">
        <f t="shared" si="243"/>
        <v>#DIV/0!</v>
      </c>
      <c r="BM2544" s="501" t="e">
        <f t="shared" si="244"/>
        <v>#DIV/0!</v>
      </c>
      <c r="BP2544" s="501" t="e">
        <f t="shared" si="245"/>
        <v>#DIV/0!</v>
      </c>
    </row>
    <row r="2545" spans="31:68" ht="15" customHeight="1" x14ac:dyDescent="0.25">
      <c r="AE2545" s="501" t="e">
        <f t="shared" si="240"/>
        <v>#DIV/0!</v>
      </c>
      <c r="AH2545" s="501" t="e">
        <f t="shared" si="241"/>
        <v>#DIV/0!</v>
      </c>
      <c r="AV2545" s="501" t="e">
        <f t="shared" si="242"/>
        <v>#DIV/0!</v>
      </c>
      <c r="AY2545" s="501" t="e">
        <f t="shared" si="243"/>
        <v>#DIV/0!</v>
      </c>
      <c r="BM2545" s="501" t="e">
        <f t="shared" si="244"/>
        <v>#DIV/0!</v>
      </c>
      <c r="BP2545" s="501" t="e">
        <f t="shared" si="245"/>
        <v>#DIV/0!</v>
      </c>
    </row>
    <row r="2546" spans="31:68" ht="15" customHeight="1" x14ac:dyDescent="0.25">
      <c r="AE2546" s="501" t="e">
        <f t="shared" si="240"/>
        <v>#DIV/0!</v>
      </c>
      <c r="AH2546" s="501" t="e">
        <f t="shared" si="241"/>
        <v>#DIV/0!</v>
      </c>
      <c r="AV2546" s="501" t="e">
        <f t="shared" si="242"/>
        <v>#DIV/0!</v>
      </c>
      <c r="AY2546" s="501" t="e">
        <f t="shared" si="243"/>
        <v>#DIV/0!</v>
      </c>
      <c r="BM2546" s="501" t="e">
        <f t="shared" si="244"/>
        <v>#DIV/0!</v>
      </c>
      <c r="BP2546" s="501" t="e">
        <f t="shared" si="245"/>
        <v>#DIV/0!</v>
      </c>
    </row>
    <row r="2547" spans="31:68" ht="15" customHeight="1" x14ac:dyDescent="0.25">
      <c r="AE2547" s="501" t="e">
        <f t="shared" si="240"/>
        <v>#DIV/0!</v>
      </c>
      <c r="AH2547" s="501" t="e">
        <f t="shared" si="241"/>
        <v>#DIV/0!</v>
      </c>
      <c r="AV2547" s="501" t="e">
        <f t="shared" si="242"/>
        <v>#DIV/0!</v>
      </c>
      <c r="AY2547" s="501" t="e">
        <f t="shared" si="243"/>
        <v>#DIV/0!</v>
      </c>
      <c r="BM2547" s="501" t="e">
        <f t="shared" si="244"/>
        <v>#DIV/0!</v>
      </c>
      <c r="BP2547" s="501" t="e">
        <f t="shared" si="245"/>
        <v>#DIV/0!</v>
      </c>
    </row>
    <row r="2548" spans="31:68" ht="15" customHeight="1" x14ac:dyDescent="0.25">
      <c r="AE2548" s="501" t="e">
        <f t="shared" si="240"/>
        <v>#DIV/0!</v>
      </c>
      <c r="AH2548" s="501" t="e">
        <f t="shared" si="241"/>
        <v>#DIV/0!</v>
      </c>
      <c r="AV2548" s="501" t="e">
        <f t="shared" si="242"/>
        <v>#DIV/0!</v>
      </c>
      <c r="AY2548" s="501" t="e">
        <f t="shared" si="243"/>
        <v>#DIV/0!</v>
      </c>
      <c r="BM2548" s="501" t="e">
        <f t="shared" si="244"/>
        <v>#DIV/0!</v>
      </c>
      <c r="BP2548" s="501" t="e">
        <f t="shared" si="245"/>
        <v>#DIV/0!</v>
      </c>
    </row>
    <row r="2549" spans="31:68" ht="15" customHeight="1" x14ac:dyDescent="0.25">
      <c r="AE2549" s="501" t="e">
        <f t="shared" si="240"/>
        <v>#DIV/0!</v>
      </c>
      <c r="AH2549" s="501" t="e">
        <f t="shared" si="241"/>
        <v>#DIV/0!</v>
      </c>
      <c r="AV2549" s="501" t="e">
        <f t="shared" si="242"/>
        <v>#DIV/0!</v>
      </c>
      <c r="AY2549" s="501" t="e">
        <f t="shared" si="243"/>
        <v>#DIV/0!</v>
      </c>
      <c r="BM2549" s="501" t="e">
        <f t="shared" si="244"/>
        <v>#DIV/0!</v>
      </c>
      <c r="BP2549" s="501" t="e">
        <f t="shared" si="245"/>
        <v>#DIV/0!</v>
      </c>
    </row>
    <row r="2550" spans="31:68" ht="15" customHeight="1" x14ac:dyDescent="0.25">
      <c r="AE2550" s="501" t="e">
        <f t="shared" si="240"/>
        <v>#DIV/0!</v>
      </c>
      <c r="AH2550" s="501" t="e">
        <f t="shared" si="241"/>
        <v>#DIV/0!</v>
      </c>
      <c r="AV2550" s="501" t="e">
        <f t="shared" si="242"/>
        <v>#DIV/0!</v>
      </c>
      <c r="AY2550" s="501" t="e">
        <f t="shared" si="243"/>
        <v>#DIV/0!</v>
      </c>
      <c r="BM2550" s="501" t="e">
        <f t="shared" si="244"/>
        <v>#DIV/0!</v>
      </c>
      <c r="BP2550" s="501" t="e">
        <f t="shared" si="245"/>
        <v>#DIV/0!</v>
      </c>
    </row>
    <row r="2551" spans="31:68" ht="15" customHeight="1" x14ac:dyDescent="0.25">
      <c r="AE2551" s="501" t="e">
        <f t="shared" si="240"/>
        <v>#DIV/0!</v>
      </c>
      <c r="AH2551" s="501" t="e">
        <f t="shared" si="241"/>
        <v>#DIV/0!</v>
      </c>
      <c r="AV2551" s="501" t="e">
        <f t="shared" si="242"/>
        <v>#DIV/0!</v>
      </c>
      <c r="AY2551" s="501" t="e">
        <f t="shared" si="243"/>
        <v>#DIV/0!</v>
      </c>
      <c r="BM2551" s="501" t="e">
        <f t="shared" si="244"/>
        <v>#DIV/0!</v>
      </c>
      <c r="BP2551" s="501" t="e">
        <f t="shared" si="245"/>
        <v>#DIV/0!</v>
      </c>
    </row>
    <row r="2552" spans="31:68" ht="15" customHeight="1" x14ac:dyDescent="0.25">
      <c r="AE2552" s="501" t="e">
        <f t="shared" si="240"/>
        <v>#DIV/0!</v>
      </c>
      <c r="AH2552" s="501" t="e">
        <f t="shared" si="241"/>
        <v>#DIV/0!</v>
      </c>
      <c r="AV2552" s="501" t="e">
        <f t="shared" si="242"/>
        <v>#DIV/0!</v>
      </c>
      <c r="AY2552" s="501" t="e">
        <f t="shared" si="243"/>
        <v>#DIV/0!</v>
      </c>
      <c r="BM2552" s="501" t="e">
        <f t="shared" si="244"/>
        <v>#DIV/0!</v>
      </c>
      <c r="BP2552" s="501" t="e">
        <f t="shared" si="245"/>
        <v>#DIV/0!</v>
      </c>
    </row>
    <row r="2553" spans="31:68" ht="15" customHeight="1" x14ac:dyDescent="0.25">
      <c r="AE2553" s="501" t="e">
        <f t="shared" si="240"/>
        <v>#DIV/0!</v>
      </c>
      <c r="AH2553" s="501" t="e">
        <f t="shared" si="241"/>
        <v>#DIV/0!</v>
      </c>
      <c r="AV2553" s="501" t="e">
        <f t="shared" si="242"/>
        <v>#DIV/0!</v>
      </c>
      <c r="AY2553" s="501" t="e">
        <f t="shared" si="243"/>
        <v>#DIV/0!</v>
      </c>
      <c r="BM2553" s="501" t="e">
        <f t="shared" si="244"/>
        <v>#DIV/0!</v>
      </c>
      <c r="BP2553" s="501" t="e">
        <f t="shared" si="245"/>
        <v>#DIV/0!</v>
      </c>
    </row>
    <row r="2554" spans="31:68" ht="15" customHeight="1" x14ac:dyDescent="0.25">
      <c r="AE2554" s="501" t="e">
        <f t="shared" si="240"/>
        <v>#DIV/0!</v>
      </c>
      <c r="AH2554" s="501" t="e">
        <f t="shared" si="241"/>
        <v>#DIV/0!</v>
      </c>
      <c r="AV2554" s="501" t="e">
        <f t="shared" si="242"/>
        <v>#DIV/0!</v>
      </c>
      <c r="AY2554" s="501" t="e">
        <f t="shared" si="243"/>
        <v>#DIV/0!</v>
      </c>
      <c r="BM2554" s="501" t="e">
        <f t="shared" si="244"/>
        <v>#DIV/0!</v>
      </c>
      <c r="BP2554" s="501" t="e">
        <f t="shared" si="245"/>
        <v>#DIV/0!</v>
      </c>
    </row>
    <row r="2555" spans="31:68" ht="15" customHeight="1" x14ac:dyDescent="0.25">
      <c r="AE2555" s="501" t="e">
        <f t="shared" si="240"/>
        <v>#DIV/0!</v>
      </c>
      <c r="AH2555" s="501" t="e">
        <f t="shared" si="241"/>
        <v>#DIV/0!</v>
      </c>
      <c r="AV2555" s="501" t="e">
        <f t="shared" si="242"/>
        <v>#DIV/0!</v>
      </c>
      <c r="AY2555" s="501" t="e">
        <f t="shared" si="243"/>
        <v>#DIV/0!</v>
      </c>
      <c r="BM2555" s="501" t="e">
        <f t="shared" si="244"/>
        <v>#DIV/0!</v>
      </c>
      <c r="BP2555" s="501" t="e">
        <f t="shared" si="245"/>
        <v>#DIV/0!</v>
      </c>
    </row>
    <row r="2556" spans="31:68" ht="15" customHeight="1" x14ac:dyDescent="0.25">
      <c r="AE2556" s="501" t="e">
        <f t="shared" si="240"/>
        <v>#DIV/0!</v>
      </c>
      <c r="AH2556" s="501" t="e">
        <f t="shared" si="241"/>
        <v>#DIV/0!</v>
      </c>
      <c r="AV2556" s="501" t="e">
        <f t="shared" si="242"/>
        <v>#DIV/0!</v>
      </c>
      <c r="AY2556" s="501" t="e">
        <f t="shared" si="243"/>
        <v>#DIV/0!</v>
      </c>
      <c r="BM2556" s="501" t="e">
        <f t="shared" si="244"/>
        <v>#DIV/0!</v>
      </c>
      <c r="BP2556" s="501" t="e">
        <f t="shared" si="245"/>
        <v>#DIV/0!</v>
      </c>
    </row>
    <row r="2557" spans="31:68" ht="15" customHeight="1" x14ac:dyDescent="0.25">
      <c r="AE2557" s="501" t="e">
        <f t="shared" si="240"/>
        <v>#DIV/0!</v>
      </c>
      <c r="AH2557" s="501" t="e">
        <f t="shared" si="241"/>
        <v>#DIV/0!</v>
      </c>
      <c r="AV2557" s="501" t="e">
        <f t="shared" si="242"/>
        <v>#DIV/0!</v>
      </c>
      <c r="AY2557" s="501" t="e">
        <f t="shared" si="243"/>
        <v>#DIV/0!</v>
      </c>
      <c r="BM2557" s="501" t="e">
        <f t="shared" si="244"/>
        <v>#DIV/0!</v>
      </c>
      <c r="BP2557" s="501" t="e">
        <f t="shared" si="245"/>
        <v>#DIV/0!</v>
      </c>
    </row>
    <row r="2558" spans="31:68" ht="15" customHeight="1" x14ac:dyDescent="0.25">
      <c r="AE2558" s="501" t="e">
        <f t="shared" si="240"/>
        <v>#DIV/0!</v>
      </c>
      <c r="AH2558" s="501" t="e">
        <f t="shared" si="241"/>
        <v>#DIV/0!</v>
      </c>
      <c r="AV2558" s="501" t="e">
        <f t="shared" si="242"/>
        <v>#DIV/0!</v>
      </c>
      <c r="AY2558" s="501" t="e">
        <f t="shared" si="243"/>
        <v>#DIV/0!</v>
      </c>
      <c r="BM2558" s="501" t="e">
        <f t="shared" si="244"/>
        <v>#DIV/0!</v>
      </c>
      <c r="BP2558" s="501" t="e">
        <f t="shared" si="245"/>
        <v>#DIV/0!</v>
      </c>
    </row>
    <row r="2559" spans="31:68" ht="15" customHeight="1" x14ac:dyDescent="0.25">
      <c r="AE2559" s="501" t="e">
        <f t="shared" si="240"/>
        <v>#DIV/0!</v>
      </c>
      <c r="AH2559" s="501" t="e">
        <f t="shared" si="241"/>
        <v>#DIV/0!</v>
      </c>
      <c r="AV2559" s="501" t="e">
        <f t="shared" si="242"/>
        <v>#DIV/0!</v>
      </c>
      <c r="AY2559" s="501" t="e">
        <f t="shared" si="243"/>
        <v>#DIV/0!</v>
      </c>
      <c r="BM2559" s="501" t="e">
        <f t="shared" si="244"/>
        <v>#DIV/0!</v>
      </c>
      <c r="BP2559" s="501" t="e">
        <f t="shared" si="245"/>
        <v>#DIV/0!</v>
      </c>
    </row>
    <row r="2560" spans="31:68" ht="15" customHeight="1" x14ac:dyDescent="0.25">
      <c r="AE2560" s="501" t="e">
        <f t="shared" si="240"/>
        <v>#DIV/0!</v>
      </c>
      <c r="AH2560" s="501" t="e">
        <f t="shared" si="241"/>
        <v>#DIV/0!</v>
      </c>
      <c r="AV2560" s="501" t="e">
        <f t="shared" si="242"/>
        <v>#DIV/0!</v>
      </c>
      <c r="AY2560" s="501" t="e">
        <f t="shared" si="243"/>
        <v>#DIV/0!</v>
      </c>
      <c r="BM2560" s="501" t="e">
        <f t="shared" si="244"/>
        <v>#DIV/0!</v>
      </c>
      <c r="BP2560" s="501" t="e">
        <f t="shared" si="245"/>
        <v>#DIV/0!</v>
      </c>
    </row>
    <row r="2561" spans="31:68" ht="15" customHeight="1" x14ac:dyDescent="0.25">
      <c r="AE2561" s="501" t="e">
        <f t="shared" si="240"/>
        <v>#DIV/0!</v>
      </c>
      <c r="AH2561" s="501" t="e">
        <f t="shared" si="241"/>
        <v>#DIV/0!</v>
      </c>
      <c r="AV2561" s="501" t="e">
        <f t="shared" si="242"/>
        <v>#DIV/0!</v>
      </c>
      <c r="AY2561" s="501" t="e">
        <f t="shared" si="243"/>
        <v>#DIV/0!</v>
      </c>
      <c r="BM2561" s="501" t="e">
        <f t="shared" si="244"/>
        <v>#DIV/0!</v>
      </c>
      <c r="BP2561" s="501" t="e">
        <f t="shared" si="245"/>
        <v>#DIV/0!</v>
      </c>
    </row>
    <row r="2562" spans="31:68" ht="15" customHeight="1" x14ac:dyDescent="0.25">
      <c r="AE2562" s="501" t="e">
        <f t="shared" si="240"/>
        <v>#DIV/0!</v>
      </c>
      <c r="AH2562" s="501" t="e">
        <f t="shared" si="241"/>
        <v>#DIV/0!</v>
      </c>
      <c r="AV2562" s="501" t="e">
        <f t="shared" si="242"/>
        <v>#DIV/0!</v>
      </c>
      <c r="AY2562" s="501" t="e">
        <f t="shared" si="243"/>
        <v>#DIV/0!</v>
      </c>
      <c r="BM2562" s="501" t="e">
        <f t="shared" si="244"/>
        <v>#DIV/0!</v>
      </c>
      <c r="BP2562" s="501" t="e">
        <f t="shared" si="245"/>
        <v>#DIV/0!</v>
      </c>
    </row>
    <row r="2563" spans="31:68" ht="15" customHeight="1" x14ac:dyDescent="0.25">
      <c r="AE2563" s="501" t="e">
        <f t="shared" si="240"/>
        <v>#DIV/0!</v>
      </c>
      <c r="AH2563" s="501" t="e">
        <f t="shared" si="241"/>
        <v>#DIV/0!</v>
      </c>
      <c r="AV2563" s="501" t="e">
        <f t="shared" si="242"/>
        <v>#DIV/0!</v>
      </c>
      <c r="AY2563" s="501" t="e">
        <f t="shared" si="243"/>
        <v>#DIV/0!</v>
      </c>
      <c r="BM2563" s="501" t="e">
        <f t="shared" si="244"/>
        <v>#DIV/0!</v>
      </c>
      <c r="BP2563" s="501" t="e">
        <f t="shared" si="245"/>
        <v>#DIV/0!</v>
      </c>
    </row>
    <row r="2564" spans="31:68" ht="15" customHeight="1" x14ac:dyDescent="0.25">
      <c r="AE2564" s="501" t="e">
        <f t="shared" si="240"/>
        <v>#DIV/0!</v>
      </c>
      <c r="AH2564" s="501" t="e">
        <f t="shared" si="241"/>
        <v>#DIV/0!</v>
      </c>
      <c r="AV2564" s="501" t="e">
        <f t="shared" si="242"/>
        <v>#DIV/0!</v>
      </c>
      <c r="AY2564" s="501" t="e">
        <f t="shared" si="243"/>
        <v>#DIV/0!</v>
      </c>
      <c r="BM2564" s="501" t="e">
        <f t="shared" si="244"/>
        <v>#DIV/0!</v>
      </c>
      <c r="BP2564" s="501" t="e">
        <f t="shared" si="245"/>
        <v>#DIV/0!</v>
      </c>
    </row>
    <row r="2565" spans="31:68" ht="15" customHeight="1" x14ac:dyDescent="0.25">
      <c r="AE2565" s="501" t="e">
        <f t="shared" si="240"/>
        <v>#DIV/0!</v>
      </c>
      <c r="AH2565" s="501" t="e">
        <f t="shared" si="241"/>
        <v>#DIV/0!</v>
      </c>
      <c r="AV2565" s="501" t="e">
        <f t="shared" si="242"/>
        <v>#DIV/0!</v>
      </c>
      <c r="AY2565" s="501" t="e">
        <f t="shared" si="243"/>
        <v>#DIV/0!</v>
      </c>
      <c r="BM2565" s="501" t="e">
        <f t="shared" si="244"/>
        <v>#DIV/0!</v>
      </c>
      <c r="BP2565" s="501" t="e">
        <f t="shared" si="245"/>
        <v>#DIV/0!</v>
      </c>
    </row>
    <row r="2566" spans="31:68" ht="15" customHeight="1" x14ac:dyDescent="0.25">
      <c r="AE2566" s="501" t="e">
        <f t="shared" si="240"/>
        <v>#DIV/0!</v>
      </c>
      <c r="AH2566" s="501" t="e">
        <f t="shared" si="241"/>
        <v>#DIV/0!</v>
      </c>
      <c r="AV2566" s="501" t="e">
        <f t="shared" si="242"/>
        <v>#DIV/0!</v>
      </c>
      <c r="AY2566" s="501" t="e">
        <f t="shared" si="243"/>
        <v>#DIV/0!</v>
      </c>
      <c r="BM2566" s="501" t="e">
        <f t="shared" si="244"/>
        <v>#DIV/0!</v>
      </c>
      <c r="BP2566" s="501" t="e">
        <f t="shared" si="245"/>
        <v>#DIV/0!</v>
      </c>
    </row>
    <row r="2567" spans="31:68" ht="15" customHeight="1" x14ac:dyDescent="0.25">
      <c r="AE2567" s="501" t="e">
        <f t="shared" si="240"/>
        <v>#DIV/0!</v>
      </c>
      <c r="AH2567" s="501" t="e">
        <f t="shared" si="241"/>
        <v>#DIV/0!</v>
      </c>
      <c r="AV2567" s="501" t="e">
        <f t="shared" si="242"/>
        <v>#DIV/0!</v>
      </c>
      <c r="AY2567" s="501" t="e">
        <f t="shared" si="243"/>
        <v>#DIV/0!</v>
      </c>
      <c r="BM2567" s="501" t="e">
        <f t="shared" si="244"/>
        <v>#DIV/0!</v>
      </c>
      <c r="BP2567" s="501" t="e">
        <f t="shared" si="245"/>
        <v>#DIV/0!</v>
      </c>
    </row>
    <row r="2568" spans="31:68" ht="15" customHeight="1" x14ac:dyDescent="0.25">
      <c r="AE2568" s="501" t="e">
        <f t="shared" si="240"/>
        <v>#DIV/0!</v>
      </c>
      <c r="AH2568" s="501" t="e">
        <f t="shared" si="241"/>
        <v>#DIV/0!</v>
      </c>
      <c r="AV2568" s="501" t="e">
        <f t="shared" si="242"/>
        <v>#DIV/0!</v>
      </c>
      <c r="AY2568" s="501" t="e">
        <f t="shared" si="243"/>
        <v>#DIV/0!</v>
      </c>
      <c r="BM2568" s="501" t="e">
        <f t="shared" si="244"/>
        <v>#DIV/0!</v>
      </c>
      <c r="BP2568" s="501" t="e">
        <f t="shared" si="245"/>
        <v>#DIV/0!</v>
      </c>
    </row>
    <row r="2569" spans="31:68" ht="15" customHeight="1" x14ac:dyDescent="0.25">
      <c r="AE2569" s="501" t="e">
        <f t="shared" si="240"/>
        <v>#DIV/0!</v>
      </c>
      <c r="AH2569" s="501" t="e">
        <f t="shared" si="241"/>
        <v>#DIV/0!</v>
      </c>
      <c r="AV2569" s="501" t="e">
        <f t="shared" si="242"/>
        <v>#DIV/0!</v>
      </c>
      <c r="AY2569" s="501" t="e">
        <f t="shared" si="243"/>
        <v>#DIV/0!</v>
      </c>
      <c r="BM2569" s="501" t="e">
        <f t="shared" si="244"/>
        <v>#DIV/0!</v>
      </c>
      <c r="BP2569" s="501" t="e">
        <f t="shared" si="245"/>
        <v>#DIV/0!</v>
      </c>
    </row>
    <row r="2570" spans="31:68" ht="15" customHeight="1" x14ac:dyDescent="0.25">
      <c r="AE2570" s="501" t="e">
        <f t="shared" si="240"/>
        <v>#DIV/0!</v>
      </c>
      <c r="AH2570" s="501" t="e">
        <f t="shared" si="241"/>
        <v>#DIV/0!</v>
      </c>
      <c r="AV2570" s="501" t="e">
        <f t="shared" si="242"/>
        <v>#DIV/0!</v>
      </c>
      <c r="AY2570" s="501" t="e">
        <f t="shared" si="243"/>
        <v>#DIV/0!</v>
      </c>
      <c r="BM2570" s="501" t="e">
        <f t="shared" si="244"/>
        <v>#DIV/0!</v>
      </c>
      <c r="BP2570" s="501" t="e">
        <f t="shared" si="245"/>
        <v>#DIV/0!</v>
      </c>
    </row>
    <row r="2571" spans="31:68" ht="15" customHeight="1" x14ac:dyDescent="0.25">
      <c r="AE2571" s="501" t="e">
        <f t="shared" si="240"/>
        <v>#DIV/0!</v>
      </c>
      <c r="AH2571" s="501" t="e">
        <f t="shared" si="241"/>
        <v>#DIV/0!</v>
      </c>
      <c r="AV2571" s="501" t="e">
        <f t="shared" si="242"/>
        <v>#DIV/0!</v>
      </c>
      <c r="AY2571" s="501" t="e">
        <f t="shared" si="243"/>
        <v>#DIV/0!</v>
      </c>
      <c r="BM2571" s="501" t="e">
        <f t="shared" si="244"/>
        <v>#DIV/0!</v>
      </c>
      <c r="BP2571" s="501" t="e">
        <f t="shared" si="245"/>
        <v>#DIV/0!</v>
      </c>
    </row>
    <row r="2572" spans="31:68" ht="15" customHeight="1" x14ac:dyDescent="0.25">
      <c r="AE2572" s="501" t="e">
        <f t="shared" si="240"/>
        <v>#DIV/0!</v>
      </c>
      <c r="AH2572" s="501" t="e">
        <f t="shared" si="241"/>
        <v>#DIV/0!</v>
      </c>
      <c r="AV2572" s="501" t="e">
        <f t="shared" si="242"/>
        <v>#DIV/0!</v>
      </c>
      <c r="AY2572" s="501" t="e">
        <f t="shared" si="243"/>
        <v>#DIV/0!</v>
      </c>
      <c r="BM2572" s="501" t="e">
        <f t="shared" si="244"/>
        <v>#DIV/0!</v>
      </c>
      <c r="BP2572" s="501" t="e">
        <f t="shared" si="245"/>
        <v>#DIV/0!</v>
      </c>
    </row>
    <row r="2573" spans="31:68" ht="15" customHeight="1" x14ac:dyDescent="0.25">
      <c r="AE2573" s="501" t="e">
        <f t="shared" si="240"/>
        <v>#DIV/0!</v>
      </c>
      <c r="AH2573" s="501" t="e">
        <f t="shared" si="241"/>
        <v>#DIV/0!</v>
      </c>
      <c r="AV2573" s="501" t="e">
        <f t="shared" si="242"/>
        <v>#DIV/0!</v>
      </c>
      <c r="AY2573" s="501" t="e">
        <f t="shared" si="243"/>
        <v>#DIV/0!</v>
      </c>
      <c r="BM2573" s="501" t="e">
        <f t="shared" si="244"/>
        <v>#DIV/0!</v>
      </c>
      <c r="BP2573" s="501" t="e">
        <f t="shared" si="245"/>
        <v>#DIV/0!</v>
      </c>
    </row>
    <row r="2574" spans="31:68" ht="15" customHeight="1" x14ac:dyDescent="0.25">
      <c r="AE2574" s="501" t="e">
        <f t="shared" si="240"/>
        <v>#DIV/0!</v>
      </c>
      <c r="AH2574" s="501" t="e">
        <f t="shared" si="241"/>
        <v>#DIV/0!</v>
      </c>
      <c r="AV2574" s="501" t="e">
        <f t="shared" si="242"/>
        <v>#DIV/0!</v>
      </c>
      <c r="AY2574" s="501" t="e">
        <f t="shared" si="243"/>
        <v>#DIV/0!</v>
      </c>
      <c r="BM2574" s="501" t="e">
        <f t="shared" si="244"/>
        <v>#DIV/0!</v>
      </c>
      <c r="BP2574" s="501" t="e">
        <f t="shared" si="245"/>
        <v>#DIV/0!</v>
      </c>
    </row>
    <row r="2575" spans="31:68" ht="15" customHeight="1" x14ac:dyDescent="0.25">
      <c r="AE2575" s="501" t="e">
        <f t="shared" ref="AE2575:AE2638" si="246">IF(AE$10*AC2575+AE$11&lt;(ROUNDUP(AD$10/100,0)*100+999),MAX(0,AE$10*AC2575+AE$11),NA())</f>
        <v>#DIV/0!</v>
      </c>
      <c r="AH2575" s="501" t="e">
        <f t="shared" ref="AH2575:AH2638" si="247">IF(AH$10*AF2575+AH$11&lt;(ROUNDUP(AG$10/100,0)*100+999),MAX(0,AH$10*AF2575+AH$11),NA())</f>
        <v>#DIV/0!</v>
      </c>
      <c r="AV2575" s="501" t="e">
        <f t="shared" ref="AV2575:AV2638" si="248">IF(AV$10*AT2575+AV$11&lt;(ROUNDUP(AU$10/100,0)*100+999),MAX(0,AV$10*AT2575+AV$11),NA())</f>
        <v>#DIV/0!</v>
      </c>
      <c r="AY2575" s="501" t="e">
        <f t="shared" ref="AY2575:AY2638" si="249">IF(AY$10*AW2575+AY$11&lt;(ROUNDUP(AX$10/100,0)*100+999),MAX(0,AY$10*AW2575+AY$11),NA())</f>
        <v>#DIV/0!</v>
      </c>
      <c r="BM2575" s="501" t="e">
        <f t="shared" ref="BM2575:BM2638" si="250">IF(BM$10*BK2575+BM$11&lt;(ROUNDUP(BL$10/100,0)*100+999),MAX(0,BM$10*BK2575+BM$11),NA())</f>
        <v>#DIV/0!</v>
      </c>
      <c r="BP2575" s="501" t="e">
        <f t="shared" ref="BP2575:BP2638" si="251">IF(BP$10*BN2575+BP$11&lt;(ROUNDUP(BO$10/100,0)*100+999),MAX(0,BP$10*BN2575+BP$11),NA())</f>
        <v>#DIV/0!</v>
      </c>
    </row>
    <row r="2576" spans="31:68" ht="15" customHeight="1" x14ac:dyDescent="0.25">
      <c r="AE2576" s="501" t="e">
        <f t="shared" si="246"/>
        <v>#DIV/0!</v>
      </c>
      <c r="AH2576" s="501" t="e">
        <f t="shared" si="247"/>
        <v>#DIV/0!</v>
      </c>
      <c r="AV2576" s="501" t="e">
        <f t="shared" si="248"/>
        <v>#DIV/0!</v>
      </c>
      <c r="AY2576" s="501" t="e">
        <f t="shared" si="249"/>
        <v>#DIV/0!</v>
      </c>
      <c r="BM2576" s="501" t="e">
        <f t="shared" si="250"/>
        <v>#DIV/0!</v>
      </c>
      <c r="BP2576" s="501" t="e">
        <f t="shared" si="251"/>
        <v>#DIV/0!</v>
      </c>
    </row>
    <row r="2577" spans="31:68" ht="15" customHeight="1" x14ac:dyDescent="0.25">
      <c r="AE2577" s="501" t="e">
        <f t="shared" si="246"/>
        <v>#DIV/0!</v>
      </c>
      <c r="AH2577" s="501" t="e">
        <f t="shared" si="247"/>
        <v>#DIV/0!</v>
      </c>
      <c r="AV2577" s="501" t="e">
        <f t="shared" si="248"/>
        <v>#DIV/0!</v>
      </c>
      <c r="AY2577" s="501" t="e">
        <f t="shared" si="249"/>
        <v>#DIV/0!</v>
      </c>
      <c r="BM2577" s="501" t="e">
        <f t="shared" si="250"/>
        <v>#DIV/0!</v>
      </c>
      <c r="BP2577" s="501" t="e">
        <f t="shared" si="251"/>
        <v>#DIV/0!</v>
      </c>
    </row>
    <row r="2578" spans="31:68" ht="15" customHeight="1" x14ac:dyDescent="0.25">
      <c r="AE2578" s="501" t="e">
        <f t="shared" si="246"/>
        <v>#DIV/0!</v>
      </c>
      <c r="AH2578" s="501" t="e">
        <f t="shared" si="247"/>
        <v>#DIV/0!</v>
      </c>
      <c r="AV2578" s="501" t="e">
        <f t="shared" si="248"/>
        <v>#DIV/0!</v>
      </c>
      <c r="AY2578" s="501" t="e">
        <f t="shared" si="249"/>
        <v>#DIV/0!</v>
      </c>
      <c r="BM2578" s="501" t="e">
        <f t="shared" si="250"/>
        <v>#DIV/0!</v>
      </c>
      <c r="BP2578" s="501" t="e">
        <f t="shared" si="251"/>
        <v>#DIV/0!</v>
      </c>
    </row>
    <row r="2579" spans="31:68" ht="15" customHeight="1" x14ac:dyDescent="0.25">
      <c r="AE2579" s="501" t="e">
        <f t="shared" si="246"/>
        <v>#DIV/0!</v>
      </c>
      <c r="AH2579" s="501" t="e">
        <f t="shared" si="247"/>
        <v>#DIV/0!</v>
      </c>
      <c r="AV2579" s="501" t="e">
        <f t="shared" si="248"/>
        <v>#DIV/0!</v>
      </c>
      <c r="AY2579" s="501" t="e">
        <f t="shared" si="249"/>
        <v>#DIV/0!</v>
      </c>
      <c r="BM2579" s="501" t="e">
        <f t="shared" si="250"/>
        <v>#DIV/0!</v>
      </c>
      <c r="BP2579" s="501" t="e">
        <f t="shared" si="251"/>
        <v>#DIV/0!</v>
      </c>
    </row>
    <row r="2580" spans="31:68" ht="15" customHeight="1" x14ac:dyDescent="0.25">
      <c r="AE2580" s="501" t="e">
        <f t="shared" si="246"/>
        <v>#DIV/0!</v>
      </c>
      <c r="AH2580" s="501" t="e">
        <f t="shared" si="247"/>
        <v>#DIV/0!</v>
      </c>
      <c r="AV2580" s="501" t="e">
        <f t="shared" si="248"/>
        <v>#DIV/0!</v>
      </c>
      <c r="AY2580" s="501" t="e">
        <f t="shared" si="249"/>
        <v>#DIV/0!</v>
      </c>
      <c r="BM2580" s="501" t="e">
        <f t="shared" si="250"/>
        <v>#DIV/0!</v>
      </c>
      <c r="BP2580" s="501" t="e">
        <f t="shared" si="251"/>
        <v>#DIV/0!</v>
      </c>
    </row>
    <row r="2581" spans="31:68" ht="15" customHeight="1" x14ac:dyDescent="0.25">
      <c r="AE2581" s="501" t="e">
        <f t="shared" si="246"/>
        <v>#DIV/0!</v>
      </c>
      <c r="AH2581" s="501" t="e">
        <f t="shared" si="247"/>
        <v>#DIV/0!</v>
      </c>
      <c r="AV2581" s="501" t="e">
        <f t="shared" si="248"/>
        <v>#DIV/0!</v>
      </c>
      <c r="AY2581" s="501" t="e">
        <f t="shared" si="249"/>
        <v>#DIV/0!</v>
      </c>
      <c r="BM2581" s="501" t="e">
        <f t="shared" si="250"/>
        <v>#DIV/0!</v>
      </c>
      <c r="BP2581" s="501" t="e">
        <f t="shared" si="251"/>
        <v>#DIV/0!</v>
      </c>
    </row>
    <row r="2582" spans="31:68" ht="15" customHeight="1" x14ac:dyDescent="0.25">
      <c r="AE2582" s="501" t="e">
        <f t="shared" si="246"/>
        <v>#DIV/0!</v>
      </c>
      <c r="AH2582" s="501" t="e">
        <f t="shared" si="247"/>
        <v>#DIV/0!</v>
      </c>
      <c r="AV2582" s="501" t="e">
        <f t="shared" si="248"/>
        <v>#DIV/0!</v>
      </c>
      <c r="AY2582" s="501" t="e">
        <f t="shared" si="249"/>
        <v>#DIV/0!</v>
      </c>
      <c r="BM2582" s="501" t="e">
        <f t="shared" si="250"/>
        <v>#DIV/0!</v>
      </c>
      <c r="BP2582" s="501" t="e">
        <f t="shared" si="251"/>
        <v>#DIV/0!</v>
      </c>
    </row>
    <row r="2583" spans="31:68" ht="15" customHeight="1" x14ac:dyDescent="0.25">
      <c r="AE2583" s="501" t="e">
        <f t="shared" si="246"/>
        <v>#DIV/0!</v>
      </c>
      <c r="AH2583" s="501" t="e">
        <f t="shared" si="247"/>
        <v>#DIV/0!</v>
      </c>
      <c r="AV2583" s="501" t="e">
        <f t="shared" si="248"/>
        <v>#DIV/0!</v>
      </c>
      <c r="AY2583" s="501" t="e">
        <f t="shared" si="249"/>
        <v>#DIV/0!</v>
      </c>
      <c r="BM2583" s="501" t="e">
        <f t="shared" si="250"/>
        <v>#DIV/0!</v>
      </c>
      <c r="BP2583" s="501" t="e">
        <f t="shared" si="251"/>
        <v>#DIV/0!</v>
      </c>
    </row>
    <row r="2584" spans="31:68" ht="15" customHeight="1" x14ac:dyDescent="0.25">
      <c r="AE2584" s="501" t="e">
        <f t="shared" si="246"/>
        <v>#DIV/0!</v>
      </c>
      <c r="AH2584" s="501" t="e">
        <f t="shared" si="247"/>
        <v>#DIV/0!</v>
      </c>
      <c r="AV2584" s="501" t="e">
        <f t="shared" si="248"/>
        <v>#DIV/0!</v>
      </c>
      <c r="AY2584" s="501" t="e">
        <f t="shared" si="249"/>
        <v>#DIV/0!</v>
      </c>
      <c r="BM2584" s="501" t="e">
        <f t="shared" si="250"/>
        <v>#DIV/0!</v>
      </c>
      <c r="BP2584" s="501" t="e">
        <f t="shared" si="251"/>
        <v>#DIV/0!</v>
      </c>
    </row>
    <row r="2585" spans="31:68" ht="15" customHeight="1" x14ac:dyDescent="0.25">
      <c r="AE2585" s="501" t="e">
        <f t="shared" si="246"/>
        <v>#DIV/0!</v>
      </c>
      <c r="AH2585" s="501" t="e">
        <f t="shared" si="247"/>
        <v>#DIV/0!</v>
      </c>
      <c r="AV2585" s="501" t="e">
        <f t="shared" si="248"/>
        <v>#DIV/0!</v>
      </c>
      <c r="AY2585" s="501" t="e">
        <f t="shared" si="249"/>
        <v>#DIV/0!</v>
      </c>
      <c r="BM2585" s="501" t="e">
        <f t="shared" si="250"/>
        <v>#DIV/0!</v>
      </c>
      <c r="BP2585" s="501" t="e">
        <f t="shared" si="251"/>
        <v>#DIV/0!</v>
      </c>
    </row>
    <row r="2586" spans="31:68" ht="15" customHeight="1" x14ac:dyDescent="0.25">
      <c r="AE2586" s="501" t="e">
        <f t="shared" si="246"/>
        <v>#DIV/0!</v>
      </c>
      <c r="AH2586" s="501" t="e">
        <f t="shared" si="247"/>
        <v>#DIV/0!</v>
      </c>
      <c r="AV2586" s="501" t="e">
        <f t="shared" si="248"/>
        <v>#DIV/0!</v>
      </c>
      <c r="AY2586" s="501" t="e">
        <f t="shared" si="249"/>
        <v>#DIV/0!</v>
      </c>
      <c r="BM2586" s="501" t="e">
        <f t="shared" si="250"/>
        <v>#DIV/0!</v>
      </c>
      <c r="BP2586" s="501" t="e">
        <f t="shared" si="251"/>
        <v>#DIV/0!</v>
      </c>
    </row>
    <row r="2587" spans="31:68" ht="15" customHeight="1" x14ac:dyDescent="0.25">
      <c r="AE2587" s="501" t="e">
        <f t="shared" si="246"/>
        <v>#DIV/0!</v>
      </c>
      <c r="AH2587" s="501" t="e">
        <f t="shared" si="247"/>
        <v>#DIV/0!</v>
      </c>
      <c r="AV2587" s="501" t="e">
        <f t="shared" si="248"/>
        <v>#DIV/0!</v>
      </c>
      <c r="AY2587" s="501" t="e">
        <f t="shared" si="249"/>
        <v>#DIV/0!</v>
      </c>
      <c r="BM2587" s="501" t="e">
        <f t="shared" si="250"/>
        <v>#DIV/0!</v>
      </c>
      <c r="BP2587" s="501" t="e">
        <f t="shared" si="251"/>
        <v>#DIV/0!</v>
      </c>
    </row>
    <row r="2588" spans="31:68" ht="15" customHeight="1" x14ac:dyDescent="0.25">
      <c r="AE2588" s="501" t="e">
        <f t="shared" si="246"/>
        <v>#DIV/0!</v>
      </c>
      <c r="AH2588" s="501" t="e">
        <f t="shared" si="247"/>
        <v>#DIV/0!</v>
      </c>
      <c r="AV2588" s="501" t="e">
        <f t="shared" si="248"/>
        <v>#DIV/0!</v>
      </c>
      <c r="AY2588" s="501" t="e">
        <f t="shared" si="249"/>
        <v>#DIV/0!</v>
      </c>
      <c r="BM2588" s="501" t="e">
        <f t="shared" si="250"/>
        <v>#DIV/0!</v>
      </c>
      <c r="BP2588" s="501" t="e">
        <f t="shared" si="251"/>
        <v>#DIV/0!</v>
      </c>
    </row>
    <row r="2589" spans="31:68" ht="15" customHeight="1" x14ac:dyDescent="0.25">
      <c r="AE2589" s="501" t="e">
        <f t="shared" si="246"/>
        <v>#DIV/0!</v>
      </c>
      <c r="AH2589" s="501" t="e">
        <f t="shared" si="247"/>
        <v>#DIV/0!</v>
      </c>
      <c r="AV2589" s="501" t="e">
        <f t="shared" si="248"/>
        <v>#DIV/0!</v>
      </c>
      <c r="AY2589" s="501" t="e">
        <f t="shared" si="249"/>
        <v>#DIV/0!</v>
      </c>
      <c r="BM2589" s="501" t="e">
        <f t="shared" si="250"/>
        <v>#DIV/0!</v>
      </c>
      <c r="BP2589" s="501" t="e">
        <f t="shared" si="251"/>
        <v>#DIV/0!</v>
      </c>
    </row>
    <row r="2590" spans="31:68" ht="15" customHeight="1" x14ac:dyDescent="0.25">
      <c r="AE2590" s="501" t="e">
        <f t="shared" si="246"/>
        <v>#DIV/0!</v>
      </c>
      <c r="AH2590" s="501" t="e">
        <f t="shared" si="247"/>
        <v>#DIV/0!</v>
      </c>
      <c r="AV2590" s="501" t="e">
        <f t="shared" si="248"/>
        <v>#DIV/0!</v>
      </c>
      <c r="AY2590" s="501" t="e">
        <f t="shared" si="249"/>
        <v>#DIV/0!</v>
      </c>
      <c r="BM2590" s="501" t="e">
        <f t="shared" si="250"/>
        <v>#DIV/0!</v>
      </c>
      <c r="BP2590" s="501" t="e">
        <f t="shared" si="251"/>
        <v>#DIV/0!</v>
      </c>
    </row>
    <row r="2591" spans="31:68" ht="15" customHeight="1" x14ac:dyDescent="0.25">
      <c r="AE2591" s="501" t="e">
        <f t="shared" si="246"/>
        <v>#DIV/0!</v>
      </c>
      <c r="AH2591" s="501" t="e">
        <f t="shared" si="247"/>
        <v>#DIV/0!</v>
      </c>
      <c r="AV2591" s="501" t="e">
        <f t="shared" si="248"/>
        <v>#DIV/0!</v>
      </c>
      <c r="AY2591" s="501" t="e">
        <f t="shared" si="249"/>
        <v>#DIV/0!</v>
      </c>
      <c r="BM2591" s="501" t="e">
        <f t="shared" si="250"/>
        <v>#DIV/0!</v>
      </c>
      <c r="BP2591" s="501" t="e">
        <f t="shared" si="251"/>
        <v>#DIV/0!</v>
      </c>
    </row>
    <row r="2592" spans="31:68" ht="15" customHeight="1" x14ac:dyDescent="0.25">
      <c r="AE2592" s="501" t="e">
        <f t="shared" si="246"/>
        <v>#DIV/0!</v>
      </c>
      <c r="AH2592" s="501" t="e">
        <f t="shared" si="247"/>
        <v>#DIV/0!</v>
      </c>
      <c r="AV2592" s="501" t="e">
        <f t="shared" si="248"/>
        <v>#DIV/0!</v>
      </c>
      <c r="AY2592" s="501" t="e">
        <f t="shared" si="249"/>
        <v>#DIV/0!</v>
      </c>
      <c r="BM2592" s="501" t="e">
        <f t="shared" si="250"/>
        <v>#DIV/0!</v>
      </c>
      <c r="BP2592" s="501" t="e">
        <f t="shared" si="251"/>
        <v>#DIV/0!</v>
      </c>
    </row>
    <row r="2593" spans="31:68" ht="15" customHeight="1" x14ac:dyDescent="0.25">
      <c r="AE2593" s="501" t="e">
        <f t="shared" si="246"/>
        <v>#DIV/0!</v>
      </c>
      <c r="AH2593" s="501" t="e">
        <f t="shared" si="247"/>
        <v>#DIV/0!</v>
      </c>
      <c r="AV2593" s="501" t="e">
        <f t="shared" si="248"/>
        <v>#DIV/0!</v>
      </c>
      <c r="AY2593" s="501" t="e">
        <f t="shared" si="249"/>
        <v>#DIV/0!</v>
      </c>
      <c r="BM2593" s="501" t="e">
        <f t="shared" si="250"/>
        <v>#DIV/0!</v>
      </c>
      <c r="BP2593" s="501" t="e">
        <f t="shared" si="251"/>
        <v>#DIV/0!</v>
      </c>
    </row>
    <row r="2594" spans="31:68" ht="15" customHeight="1" x14ac:dyDescent="0.25">
      <c r="AE2594" s="501" t="e">
        <f t="shared" si="246"/>
        <v>#DIV/0!</v>
      </c>
      <c r="AH2594" s="501" t="e">
        <f t="shared" si="247"/>
        <v>#DIV/0!</v>
      </c>
      <c r="AV2594" s="501" t="e">
        <f t="shared" si="248"/>
        <v>#DIV/0!</v>
      </c>
      <c r="AY2594" s="501" t="e">
        <f t="shared" si="249"/>
        <v>#DIV/0!</v>
      </c>
      <c r="BM2594" s="501" t="e">
        <f t="shared" si="250"/>
        <v>#DIV/0!</v>
      </c>
      <c r="BP2594" s="501" t="e">
        <f t="shared" si="251"/>
        <v>#DIV/0!</v>
      </c>
    </row>
    <row r="2595" spans="31:68" ht="15" customHeight="1" x14ac:dyDescent="0.25">
      <c r="AE2595" s="501" t="e">
        <f t="shared" si="246"/>
        <v>#DIV/0!</v>
      </c>
      <c r="AH2595" s="501" t="e">
        <f t="shared" si="247"/>
        <v>#DIV/0!</v>
      </c>
      <c r="AV2595" s="501" t="e">
        <f t="shared" si="248"/>
        <v>#DIV/0!</v>
      </c>
      <c r="AY2595" s="501" t="e">
        <f t="shared" si="249"/>
        <v>#DIV/0!</v>
      </c>
      <c r="BM2595" s="501" t="e">
        <f t="shared" si="250"/>
        <v>#DIV/0!</v>
      </c>
      <c r="BP2595" s="501" t="e">
        <f t="shared" si="251"/>
        <v>#DIV/0!</v>
      </c>
    </row>
    <row r="2596" spans="31:68" ht="15" customHeight="1" x14ac:dyDescent="0.25">
      <c r="AE2596" s="501" t="e">
        <f t="shared" si="246"/>
        <v>#DIV/0!</v>
      </c>
      <c r="AH2596" s="501" t="e">
        <f t="shared" si="247"/>
        <v>#DIV/0!</v>
      </c>
      <c r="AV2596" s="501" t="e">
        <f t="shared" si="248"/>
        <v>#DIV/0!</v>
      </c>
      <c r="AY2596" s="501" t="e">
        <f t="shared" si="249"/>
        <v>#DIV/0!</v>
      </c>
      <c r="BM2596" s="501" t="e">
        <f t="shared" si="250"/>
        <v>#DIV/0!</v>
      </c>
      <c r="BP2596" s="501" t="e">
        <f t="shared" si="251"/>
        <v>#DIV/0!</v>
      </c>
    </row>
    <row r="2597" spans="31:68" ht="15" customHeight="1" x14ac:dyDescent="0.25">
      <c r="AE2597" s="501" t="e">
        <f t="shared" si="246"/>
        <v>#DIV/0!</v>
      </c>
      <c r="AH2597" s="501" t="e">
        <f t="shared" si="247"/>
        <v>#DIV/0!</v>
      </c>
      <c r="AV2597" s="501" t="e">
        <f t="shared" si="248"/>
        <v>#DIV/0!</v>
      </c>
      <c r="AY2597" s="501" t="e">
        <f t="shared" si="249"/>
        <v>#DIV/0!</v>
      </c>
      <c r="BM2597" s="501" t="e">
        <f t="shared" si="250"/>
        <v>#DIV/0!</v>
      </c>
      <c r="BP2597" s="501" t="e">
        <f t="shared" si="251"/>
        <v>#DIV/0!</v>
      </c>
    </row>
    <row r="2598" spans="31:68" ht="15" customHeight="1" x14ac:dyDescent="0.25">
      <c r="AE2598" s="501" t="e">
        <f t="shared" si="246"/>
        <v>#DIV/0!</v>
      </c>
      <c r="AH2598" s="501" t="e">
        <f t="shared" si="247"/>
        <v>#DIV/0!</v>
      </c>
      <c r="AV2598" s="501" t="e">
        <f t="shared" si="248"/>
        <v>#DIV/0!</v>
      </c>
      <c r="AY2598" s="501" t="e">
        <f t="shared" si="249"/>
        <v>#DIV/0!</v>
      </c>
      <c r="BM2598" s="501" t="e">
        <f t="shared" si="250"/>
        <v>#DIV/0!</v>
      </c>
      <c r="BP2598" s="501" t="e">
        <f t="shared" si="251"/>
        <v>#DIV/0!</v>
      </c>
    </row>
    <row r="2599" spans="31:68" ht="15" customHeight="1" x14ac:dyDescent="0.25">
      <c r="AE2599" s="501" t="e">
        <f t="shared" si="246"/>
        <v>#DIV/0!</v>
      </c>
      <c r="AH2599" s="501" t="e">
        <f t="shared" si="247"/>
        <v>#DIV/0!</v>
      </c>
      <c r="AV2599" s="501" t="e">
        <f t="shared" si="248"/>
        <v>#DIV/0!</v>
      </c>
      <c r="AY2599" s="501" t="e">
        <f t="shared" si="249"/>
        <v>#DIV/0!</v>
      </c>
      <c r="BM2599" s="501" t="e">
        <f t="shared" si="250"/>
        <v>#DIV/0!</v>
      </c>
      <c r="BP2599" s="501" t="e">
        <f t="shared" si="251"/>
        <v>#DIV/0!</v>
      </c>
    </row>
    <row r="2600" spans="31:68" ht="15" customHeight="1" x14ac:dyDescent="0.25">
      <c r="AE2600" s="501" t="e">
        <f t="shared" si="246"/>
        <v>#DIV/0!</v>
      </c>
      <c r="AH2600" s="501" t="e">
        <f t="shared" si="247"/>
        <v>#DIV/0!</v>
      </c>
      <c r="AV2600" s="501" t="e">
        <f t="shared" si="248"/>
        <v>#DIV/0!</v>
      </c>
      <c r="AY2600" s="501" t="e">
        <f t="shared" si="249"/>
        <v>#DIV/0!</v>
      </c>
      <c r="BM2600" s="501" t="e">
        <f t="shared" si="250"/>
        <v>#DIV/0!</v>
      </c>
      <c r="BP2600" s="501" t="e">
        <f t="shared" si="251"/>
        <v>#DIV/0!</v>
      </c>
    </row>
    <row r="2601" spans="31:68" ht="15" customHeight="1" x14ac:dyDescent="0.25">
      <c r="AE2601" s="501" t="e">
        <f t="shared" si="246"/>
        <v>#DIV/0!</v>
      </c>
      <c r="AH2601" s="501" t="e">
        <f t="shared" si="247"/>
        <v>#DIV/0!</v>
      </c>
      <c r="AV2601" s="501" t="e">
        <f t="shared" si="248"/>
        <v>#DIV/0!</v>
      </c>
      <c r="AY2601" s="501" t="e">
        <f t="shared" si="249"/>
        <v>#DIV/0!</v>
      </c>
      <c r="BM2601" s="501" t="e">
        <f t="shared" si="250"/>
        <v>#DIV/0!</v>
      </c>
      <c r="BP2601" s="501" t="e">
        <f t="shared" si="251"/>
        <v>#DIV/0!</v>
      </c>
    </row>
    <row r="2602" spans="31:68" ht="15" customHeight="1" x14ac:dyDescent="0.25">
      <c r="AE2602" s="501" t="e">
        <f t="shared" si="246"/>
        <v>#DIV/0!</v>
      </c>
      <c r="AH2602" s="501" t="e">
        <f t="shared" si="247"/>
        <v>#DIV/0!</v>
      </c>
      <c r="AV2602" s="501" t="e">
        <f t="shared" si="248"/>
        <v>#DIV/0!</v>
      </c>
      <c r="AY2602" s="501" t="e">
        <f t="shared" si="249"/>
        <v>#DIV/0!</v>
      </c>
      <c r="BM2602" s="501" t="e">
        <f t="shared" si="250"/>
        <v>#DIV/0!</v>
      </c>
      <c r="BP2602" s="501" t="e">
        <f t="shared" si="251"/>
        <v>#DIV/0!</v>
      </c>
    </row>
    <row r="2603" spans="31:68" ht="15" customHeight="1" x14ac:dyDescent="0.25">
      <c r="AE2603" s="501" t="e">
        <f t="shared" si="246"/>
        <v>#DIV/0!</v>
      </c>
      <c r="AH2603" s="501" t="e">
        <f t="shared" si="247"/>
        <v>#DIV/0!</v>
      </c>
      <c r="AV2603" s="501" t="e">
        <f t="shared" si="248"/>
        <v>#DIV/0!</v>
      </c>
      <c r="AY2603" s="501" t="e">
        <f t="shared" si="249"/>
        <v>#DIV/0!</v>
      </c>
      <c r="BM2603" s="501" t="e">
        <f t="shared" si="250"/>
        <v>#DIV/0!</v>
      </c>
      <c r="BP2603" s="501" t="e">
        <f t="shared" si="251"/>
        <v>#DIV/0!</v>
      </c>
    </row>
    <row r="2604" spans="31:68" ht="15" customHeight="1" x14ac:dyDescent="0.25">
      <c r="AE2604" s="501" t="e">
        <f t="shared" si="246"/>
        <v>#DIV/0!</v>
      </c>
      <c r="AH2604" s="501" t="e">
        <f t="shared" si="247"/>
        <v>#DIV/0!</v>
      </c>
      <c r="AV2604" s="501" t="e">
        <f t="shared" si="248"/>
        <v>#DIV/0!</v>
      </c>
      <c r="AY2604" s="501" t="e">
        <f t="shared" si="249"/>
        <v>#DIV/0!</v>
      </c>
      <c r="BM2604" s="501" t="e">
        <f t="shared" si="250"/>
        <v>#DIV/0!</v>
      </c>
      <c r="BP2604" s="501" t="e">
        <f t="shared" si="251"/>
        <v>#DIV/0!</v>
      </c>
    </row>
    <row r="2605" spans="31:68" ht="15" customHeight="1" x14ac:dyDescent="0.25">
      <c r="AE2605" s="501" t="e">
        <f t="shared" si="246"/>
        <v>#DIV/0!</v>
      </c>
      <c r="AH2605" s="501" t="e">
        <f t="shared" si="247"/>
        <v>#DIV/0!</v>
      </c>
      <c r="AV2605" s="501" t="e">
        <f t="shared" si="248"/>
        <v>#DIV/0!</v>
      </c>
      <c r="AY2605" s="501" t="e">
        <f t="shared" si="249"/>
        <v>#DIV/0!</v>
      </c>
      <c r="BM2605" s="501" t="e">
        <f t="shared" si="250"/>
        <v>#DIV/0!</v>
      </c>
      <c r="BP2605" s="501" t="e">
        <f t="shared" si="251"/>
        <v>#DIV/0!</v>
      </c>
    </row>
    <row r="2606" spans="31:68" ht="15" customHeight="1" x14ac:dyDescent="0.25">
      <c r="AE2606" s="501" t="e">
        <f t="shared" si="246"/>
        <v>#DIV/0!</v>
      </c>
      <c r="AH2606" s="501" t="e">
        <f t="shared" si="247"/>
        <v>#DIV/0!</v>
      </c>
      <c r="AV2606" s="501" t="e">
        <f t="shared" si="248"/>
        <v>#DIV/0!</v>
      </c>
      <c r="AY2606" s="501" t="e">
        <f t="shared" si="249"/>
        <v>#DIV/0!</v>
      </c>
      <c r="BM2606" s="501" t="e">
        <f t="shared" si="250"/>
        <v>#DIV/0!</v>
      </c>
      <c r="BP2606" s="501" t="e">
        <f t="shared" si="251"/>
        <v>#DIV/0!</v>
      </c>
    </row>
    <row r="2607" spans="31:68" ht="15" customHeight="1" x14ac:dyDescent="0.25">
      <c r="AE2607" s="501" t="e">
        <f t="shared" si="246"/>
        <v>#DIV/0!</v>
      </c>
      <c r="AH2607" s="501" t="e">
        <f t="shared" si="247"/>
        <v>#DIV/0!</v>
      </c>
      <c r="AV2607" s="501" t="e">
        <f t="shared" si="248"/>
        <v>#DIV/0!</v>
      </c>
      <c r="AY2607" s="501" t="e">
        <f t="shared" si="249"/>
        <v>#DIV/0!</v>
      </c>
      <c r="BM2607" s="501" t="e">
        <f t="shared" si="250"/>
        <v>#DIV/0!</v>
      </c>
      <c r="BP2607" s="501" t="e">
        <f t="shared" si="251"/>
        <v>#DIV/0!</v>
      </c>
    </row>
    <row r="2608" spans="31:68" ht="15" customHeight="1" x14ac:dyDescent="0.25">
      <c r="AE2608" s="501" t="e">
        <f t="shared" si="246"/>
        <v>#DIV/0!</v>
      </c>
      <c r="AH2608" s="501" t="e">
        <f t="shared" si="247"/>
        <v>#DIV/0!</v>
      </c>
      <c r="AV2608" s="501" t="e">
        <f t="shared" si="248"/>
        <v>#DIV/0!</v>
      </c>
      <c r="AY2608" s="501" t="e">
        <f t="shared" si="249"/>
        <v>#DIV/0!</v>
      </c>
      <c r="BM2608" s="501" t="e">
        <f t="shared" si="250"/>
        <v>#DIV/0!</v>
      </c>
      <c r="BP2608" s="501" t="e">
        <f t="shared" si="251"/>
        <v>#DIV/0!</v>
      </c>
    </row>
    <row r="2609" spans="31:68" ht="15" customHeight="1" x14ac:dyDescent="0.25">
      <c r="AE2609" s="501" t="e">
        <f t="shared" si="246"/>
        <v>#DIV/0!</v>
      </c>
      <c r="AH2609" s="501" t="e">
        <f t="shared" si="247"/>
        <v>#DIV/0!</v>
      </c>
      <c r="AV2609" s="501" t="e">
        <f t="shared" si="248"/>
        <v>#DIV/0!</v>
      </c>
      <c r="AY2609" s="501" t="e">
        <f t="shared" si="249"/>
        <v>#DIV/0!</v>
      </c>
      <c r="BM2609" s="501" t="e">
        <f t="shared" si="250"/>
        <v>#DIV/0!</v>
      </c>
      <c r="BP2609" s="501" t="e">
        <f t="shared" si="251"/>
        <v>#DIV/0!</v>
      </c>
    </row>
    <row r="2610" spans="31:68" ht="15" customHeight="1" x14ac:dyDescent="0.25">
      <c r="AE2610" s="501" t="e">
        <f t="shared" si="246"/>
        <v>#DIV/0!</v>
      </c>
      <c r="AH2610" s="501" t="e">
        <f t="shared" si="247"/>
        <v>#DIV/0!</v>
      </c>
      <c r="AV2610" s="501" t="e">
        <f t="shared" si="248"/>
        <v>#DIV/0!</v>
      </c>
      <c r="AY2610" s="501" t="e">
        <f t="shared" si="249"/>
        <v>#DIV/0!</v>
      </c>
      <c r="BM2610" s="501" t="e">
        <f t="shared" si="250"/>
        <v>#DIV/0!</v>
      </c>
      <c r="BP2610" s="501" t="e">
        <f t="shared" si="251"/>
        <v>#DIV/0!</v>
      </c>
    </row>
    <row r="2611" spans="31:68" ht="15" customHeight="1" x14ac:dyDescent="0.25">
      <c r="AE2611" s="501" t="e">
        <f t="shared" si="246"/>
        <v>#DIV/0!</v>
      </c>
      <c r="AH2611" s="501" t="e">
        <f t="shared" si="247"/>
        <v>#DIV/0!</v>
      </c>
      <c r="AV2611" s="501" t="e">
        <f t="shared" si="248"/>
        <v>#DIV/0!</v>
      </c>
      <c r="AY2611" s="501" t="e">
        <f t="shared" si="249"/>
        <v>#DIV/0!</v>
      </c>
      <c r="BM2611" s="501" t="e">
        <f t="shared" si="250"/>
        <v>#DIV/0!</v>
      </c>
      <c r="BP2611" s="501" t="e">
        <f t="shared" si="251"/>
        <v>#DIV/0!</v>
      </c>
    </row>
    <row r="2612" spans="31:68" ht="15" customHeight="1" x14ac:dyDescent="0.25">
      <c r="AE2612" s="501" t="e">
        <f t="shared" si="246"/>
        <v>#DIV/0!</v>
      </c>
      <c r="AH2612" s="501" t="e">
        <f t="shared" si="247"/>
        <v>#DIV/0!</v>
      </c>
      <c r="AV2612" s="501" t="e">
        <f t="shared" si="248"/>
        <v>#DIV/0!</v>
      </c>
      <c r="AY2612" s="501" t="e">
        <f t="shared" si="249"/>
        <v>#DIV/0!</v>
      </c>
      <c r="BM2612" s="501" t="e">
        <f t="shared" si="250"/>
        <v>#DIV/0!</v>
      </c>
      <c r="BP2612" s="501" t="e">
        <f t="shared" si="251"/>
        <v>#DIV/0!</v>
      </c>
    </row>
    <row r="2613" spans="31:68" ht="15" customHeight="1" x14ac:dyDescent="0.25">
      <c r="AE2613" s="501" t="e">
        <f t="shared" si="246"/>
        <v>#DIV/0!</v>
      </c>
      <c r="AH2613" s="501" t="e">
        <f t="shared" si="247"/>
        <v>#DIV/0!</v>
      </c>
      <c r="AV2613" s="501" t="e">
        <f t="shared" si="248"/>
        <v>#DIV/0!</v>
      </c>
      <c r="AY2613" s="501" t="e">
        <f t="shared" si="249"/>
        <v>#DIV/0!</v>
      </c>
      <c r="BM2613" s="501" t="e">
        <f t="shared" si="250"/>
        <v>#DIV/0!</v>
      </c>
      <c r="BP2613" s="501" t="e">
        <f t="shared" si="251"/>
        <v>#DIV/0!</v>
      </c>
    </row>
    <row r="2614" spans="31:68" ht="15" customHeight="1" x14ac:dyDescent="0.25">
      <c r="AE2614" s="501" t="e">
        <f t="shared" si="246"/>
        <v>#DIV/0!</v>
      </c>
      <c r="AH2614" s="501" t="e">
        <f t="shared" si="247"/>
        <v>#DIV/0!</v>
      </c>
      <c r="AV2614" s="501" t="e">
        <f t="shared" si="248"/>
        <v>#DIV/0!</v>
      </c>
      <c r="AY2614" s="501" t="e">
        <f t="shared" si="249"/>
        <v>#DIV/0!</v>
      </c>
      <c r="BM2614" s="501" t="e">
        <f t="shared" si="250"/>
        <v>#DIV/0!</v>
      </c>
      <c r="BP2614" s="501" t="e">
        <f t="shared" si="251"/>
        <v>#DIV/0!</v>
      </c>
    </row>
    <row r="2615" spans="31:68" ht="15" customHeight="1" x14ac:dyDescent="0.25">
      <c r="AE2615" s="501" t="e">
        <f t="shared" si="246"/>
        <v>#DIV/0!</v>
      </c>
      <c r="AH2615" s="501" t="e">
        <f t="shared" si="247"/>
        <v>#DIV/0!</v>
      </c>
      <c r="AV2615" s="501" t="e">
        <f t="shared" si="248"/>
        <v>#DIV/0!</v>
      </c>
      <c r="AY2615" s="501" t="e">
        <f t="shared" si="249"/>
        <v>#DIV/0!</v>
      </c>
      <c r="BM2615" s="501" t="e">
        <f t="shared" si="250"/>
        <v>#DIV/0!</v>
      </c>
      <c r="BP2615" s="501" t="e">
        <f t="shared" si="251"/>
        <v>#DIV/0!</v>
      </c>
    </row>
    <row r="2616" spans="31:68" ht="15" customHeight="1" x14ac:dyDescent="0.25">
      <c r="AE2616" s="501" t="e">
        <f t="shared" si="246"/>
        <v>#DIV/0!</v>
      </c>
      <c r="AH2616" s="501" t="e">
        <f t="shared" si="247"/>
        <v>#DIV/0!</v>
      </c>
      <c r="AV2616" s="501" t="e">
        <f t="shared" si="248"/>
        <v>#DIV/0!</v>
      </c>
      <c r="AY2616" s="501" t="e">
        <f t="shared" si="249"/>
        <v>#DIV/0!</v>
      </c>
      <c r="BM2616" s="501" t="e">
        <f t="shared" si="250"/>
        <v>#DIV/0!</v>
      </c>
      <c r="BP2616" s="501" t="e">
        <f t="shared" si="251"/>
        <v>#DIV/0!</v>
      </c>
    </row>
    <row r="2617" spans="31:68" ht="15" customHeight="1" x14ac:dyDescent="0.25">
      <c r="AE2617" s="501" t="e">
        <f t="shared" si="246"/>
        <v>#DIV/0!</v>
      </c>
      <c r="AH2617" s="501" t="e">
        <f t="shared" si="247"/>
        <v>#DIV/0!</v>
      </c>
      <c r="AV2617" s="501" t="e">
        <f t="shared" si="248"/>
        <v>#DIV/0!</v>
      </c>
      <c r="AY2617" s="501" t="e">
        <f t="shared" si="249"/>
        <v>#DIV/0!</v>
      </c>
      <c r="BM2617" s="501" t="e">
        <f t="shared" si="250"/>
        <v>#DIV/0!</v>
      </c>
      <c r="BP2617" s="501" t="e">
        <f t="shared" si="251"/>
        <v>#DIV/0!</v>
      </c>
    </row>
    <row r="2618" spans="31:68" ht="15" customHeight="1" x14ac:dyDescent="0.25">
      <c r="AE2618" s="501" t="e">
        <f t="shared" si="246"/>
        <v>#DIV/0!</v>
      </c>
      <c r="AH2618" s="501" t="e">
        <f t="shared" si="247"/>
        <v>#DIV/0!</v>
      </c>
      <c r="AV2618" s="501" t="e">
        <f t="shared" si="248"/>
        <v>#DIV/0!</v>
      </c>
      <c r="AY2618" s="501" t="e">
        <f t="shared" si="249"/>
        <v>#DIV/0!</v>
      </c>
      <c r="BM2618" s="501" t="e">
        <f t="shared" si="250"/>
        <v>#DIV/0!</v>
      </c>
      <c r="BP2618" s="501" t="e">
        <f t="shared" si="251"/>
        <v>#DIV/0!</v>
      </c>
    </row>
    <row r="2619" spans="31:68" ht="15" customHeight="1" x14ac:dyDescent="0.25">
      <c r="AE2619" s="501" t="e">
        <f t="shared" si="246"/>
        <v>#DIV/0!</v>
      </c>
      <c r="AH2619" s="501" t="e">
        <f t="shared" si="247"/>
        <v>#DIV/0!</v>
      </c>
      <c r="AV2619" s="501" t="e">
        <f t="shared" si="248"/>
        <v>#DIV/0!</v>
      </c>
      <c r="AY2619" s="501" t="e">
        <f t="shared" si="249"/>
        <v>#DIV/0!</v>
      </c>
      <c r="BM2619" s="501" t="e">
        <f t="shared" si="250"/>
        <v>#DIV/0!</v>
      </c>
      <c r="BP2619" s="501" t="e">
        <f t="shared" si="251"/>
        <v>#DIV/0!</v>
      </c>
    </row>
    <row r="2620" spans="31:68" ht="15" customHeight="1" x14ac:dyDescent="0.25">
      <c r="AE2620" s="501" t="e">
        <f t="shared" si="246"/>
        <v>#DIV/0!</v>
      </c>
      <c r="AH2620" s="501" t="e">
        <f t="shared" si="247"/>
        <v>#DIV/0!</v>
      </c>
      <c r="AV2620" s="501" t="e">
        <f t="shared" si="248"/>
        <v>#DIV/0!</v>
      </c>
      <c r="AY2620" s="501" t="e">
        <f t="shared" si="249"/>
        <v>#DIV/0!</v>
      </c>
      <c r="BM2620" s="501" t="e">
        <f t="shared" si="250"/>
        <v>#DIV/0!</v>
      </c>
      <c r="BP2620" s="501" t="e">
        <f t="shared" si="251"/>
        <v>#DIV/0!</v>
      </c>
    </row>
    <row r="2621" spans="31:68" ht="15" customHeight="1" x14ac:dyDescent="0.25">
      <c r="AE2621" s="501" t="e">
        <f t="shared" si="246"/>
        <v>#DIV/0!</v>
      </c>
      <c r="AH2621" s="501" t="e">
        <f t="shared" si="247"/>
        <v>#DIV/0!</v>
      </c>
      <c r="AV2621" s="501" t="e">
        <f t="shared" si="248"/>
        <v>#DIV/0!</v>
      </c>
      <c r="AY2621" s="501" t="e">
        <f t="shared" si="249"/>
        <v>#DIV/0!</v>
      </c>
      <c r="BM2621" s="501" t="e">
        <f t="shared" si="250"/>
        <v>#DIV/0!</v>
      </c>
      <c r="BP2621" s="501" t="e">
        <f t="shared" si="251"/>
        <v>#DIV/0!</v>
      </c>
    </row>
    <row r="2622" spans="31:68" ht="15" customHeight="1" x14ac:dyDescent="0.25">
      <c r="AE2622" s="501" t="e">
        <f t="shared" si="246"/>
        <v>#DIV/0!</v>
      </c>
      <c r="AH2622" s="501" t="e">
        <f t="shared" si="247"/>
        <v>#DIV/0!</v>
      </c>
      <c r="AV2622" s="501" t="e">
        <f t="shared" si="248"/>
        <v>#DIV/0!</v>
      </c>
      <c r="AY2622" s="501" t="e">
        <f t="shared" si="249"/>
        <v>#DIV/0!</v>
      </c>
      <c r="BM2622" s="501" t="e">
        <f t="shared" si="250"/>
        <v>#DIV/0!</v>
      </c>
      <c r="BP2622" s="501" t="e">
        <f t="shared" si="251"/>
        <v>#DIV/0!</v>
      </c>
    </row>
    <row r="2623" spans="31:68" ht="15" customHeight="1" x14ac:dyDescent="0.25">
      <c r="AE2623" s="501" t="e">
        <f t="shared" si="246"/>
        <v>#DIV/0!</v>
      </c>
      <c r="AH2623" s="501" t="e">
        <f t="shared" si="247"/>
        <v>#DIV/0!</v>
      </c>
      <c r="AV2623" s="501" t="e">
        <f t="shared" si="248"/>
        <v>#DIV/0!</v>
      </c>
      <c r="AY2623" s="501" t="e">
        <f t="shared" si="249"/>
        <v>#DIV/0!</v>
      </c>
      <c r="BM2623" s="501" t="e">
        <f t="shared" si="250"/>
        <v>#DIV/0!</v>
      </c>
      <c r="BP2623" s="501" t="e">
        <f t="shared" si="251"/>
        <v>#DIV/0!</v>
      </c>
    </row>
    <row r="2624" spans="31:68" ht="15" customHeight="1" x14ac:dyDescent="0.25">
      <c r="AE2624" s="501" t="e">
        <f t="shared" si="246"/>
        <v>#DIV/0!</v>
      </c>
      <c r="AH2624" s="501" t="e">
        <f t="shared" si="247"/>
        <v>#DIV/0!</v>
      </c>
      <c r="AV2624" s="501" t="e">
        <f t="shared" si="248"/>
        <v>#DIV/0!</v>
      </c>
      <c r="AY2624" s="501" t="e">
        <f t="shared" si="249"/>
        <v>#DIV/0!</v>
      </c>
      <c r="BM2624" s="501" t="e">
        <f t="shared" si="250"/>
        <v>#DIV/0!</v>
      </c>
      <c r="BP2624" s="501" t="e">
        <f t="shared" si="251"/>
        <v>#DIV/0!</v>
      </c>
    </row>
    <row r="2625" spans="31:68" ht="15" customHeight="1" x14ac:dyDescent="0.25">
      <c r="AE2625" s="501" t="e">
        <f t="shared" si="246"/>
        <v>#DIV/0!</v>
      </c>
      <c r="AH2625" s="501" t="e">
        <f t="shared" si="247"/>
        <v>#DIV/0!</v>
      </c>
      <c r="AV2625" s="501" t="e">
        <f t="shared" si="248"/>
        <v>#DIV/0!</v>
      </c>
      <c r="AY2625" s="501" t="e">
        <f t="shared" si="249"/>
        <v>#DIV/0!</v>
      </c>
      <c r="BM2625" s="501" t="e">
        <f t="shared" si="250"/>
        <v>#DIV/0!</v>
      </c>
      <c r="BP2625" s="501" t="e">
        <f t="shared" si="251"/>
        <v>#DIV/0!</v>
      </c>
    </row>
    <row r="2626" spans="31:68" ht="15" customHeight="1" x14ac:dyDescent="0.25">
      <c r="AE2626" s="501" t="e">
        <f t="shared" si="246"/>
        <v>#DIV/0!</v>
      </c>
      <c r="AH2626" s="501" t="e">
        <f t="shared" si="247"/>
        <v>#DIV/0!</v>
      </c>
      <c r="AV2626" s="501" t="e">
        <f t="shared" si="248"/>
        <v>#DIV/0!</v>
      </c>
      <c r="AY2626" s="501" t="e">
        <f t="shared" si="249"/>
        <v>#DIV/0!</v>
      </c>
      <c r="BM2626" s="501" t="e">
        <f t="shared" si="250"/>
        <v>#DIV/0!</v>
      </c>
      <c r="BP2626" s="501" t="e">
        <f t="shared" si="251"/>
        <v>#DIV/0!</v>
      </c>
    </row>
    <row r="2627" spans="31:68" ht="15" customHeight="1" x14ac:dyDescent="0.25">
      <c r="AE2627" s="501" t="e">
        <f t="shared" si="246"/>
        <v>#DIV/0!</v>
      </c>
      <c r="AH2627" s="501" t="e">
        <f t="shared" si="247"/>
        <v>#DIV/0!</v>
      </c>
      <c r="AV2627" s="501" t="e">
        <f t="shared" si="248"/>
        <v>#DIV/0!</v>
      </c>
      <c r="AY2627" s="501" t="e">
        <f t="shared" si="249"/>
        <v>#DIV/0!</v>
      </c>
      <c r="BM2627" s="501" t="e">
        <f t="shared" si="250"/>
        <v>#DIV/0!</v>
      </c>
      <c r="BP2627" s="501" t="e">
        <f t="shared" si="251"/>
        <v>#DIV/0!</v>
      </c>
    </row>
    <row r="2628" spans="31:68" ht="15" customHeight="1" x14ac:dyDescent="0.25">
      <c r="AE2628" s="501" t="e">
        <f t="shared" si="246"/>
        <v>#DIV/0!</v>
      </c>
      <c r="AH2628" s="501" t="e">
        <f t="shared" si="247"/>
        <v>#DIV/0!</v>
      </c>
      <c r="AV2628" s="501" t="e">
        <f t="shared" si="248"/>
        <v>#DIV/0!</v>
      </c>
      <c r="AY2628" s="501" t="e">
        <f t="shared" si="249"/>
        <v>#DIV/0!</v>
      </c>
      <c r="BM2628" s="501" t="e">
        <f t="shared" si="250"/>
        <v>#DIV/0!</v>
      </c>
      <c r="BP2628" s="501" t="e">
        <f t="shared" si="251"/>
        <v>#DIV/0!</v>
      </c>
    </row>
    <row r="2629" spans="31:68" ht="15" customHeight="1" x14ac:dyDescent="0.25">
      <c r="AE2629" s="501" t="e">
        <f t="shared" si="246"/>
        <v>#DIV/0!</v>
      </c>
      <c r="AH2629" s="501" t="e">
        <f t="shared" si="247"/>
        <v>#DIV/0!</v>
      </c>
      <c r="AV2629" s="501" t="e">
        <f t="shared" si="248"/>
        <v>#DIV/0!</v>
      </c>
      <c r="AY2629" s="501" t="e">
        <f t="shared" si="249"/>
        <v>#DIV/0!</v>
      </c>
      <c r="BM2629" s="501" t="e">
        <f t="shared" si="250"/>
        <v>#DIV/0!</v>
      </c>
      <c r="BP2629" s="501" t="e">
        <f t="shared" si="251"/>
        <v>#DIV/0!</v>
      </c>
    </row>
    <row r="2630" spans="31:68" ht="15" customHeight="1" x14ac:dyDescent="0.25">
      <c r="AE2630" s="501" t="e">
        <f t="shared" si="246"/>
        <v>#DIV/0!</v>
      </c>
      <c r="AH2630" s="501" t="e">
        <f t="shared" si="247"/>
        <v>#DIV/0!</v>
      </c>
      <c r="AV2630" s="501" t="e">
        <f t="shared" si="248"/>
        <v>#DIV/0!</v>
      </c>
      <c r="AY2630" s="501" t="e">
        <f t="shared" si="249"/>
        <v>#DIV/0!</v>
      </c>
      <c r="BM2630" s="501" t="e">
        <f t="shared" si="250"/>
        <v>#DIV/0!</v>
      </c>
      <c r="BP2630" s="501" t="e">
        <f t="shared" si="251"/>
        <v>#DIV/0!</v>
      </c>
    </row>
    <row r="2631" spans="31:68" ht="15" customHeight="1" x14ac:dyDescent="0.25">
      <c r="AE2631" s="501" t="e">
        <f t="shared" si="246"/>
        <v>#DIV/0!</v>
      </c>
      <c r="AH2631" s="501" t="e">
        <f t="shared" si="247"/>
        <v>#DIV/0!</v>
      </c>
      <c r="AV2631" s="501" t="e">
        <f t="shared" si="248"/>
        <v>#DIV/0!</v>
      </c>
      <c r="AY2631" s="501" t="e">
        <f t="shared" si="249"/>
        <v>#DIV/0!</v>
      </c>
      <c r="BM2631" s="501" t="e">
        <f t="shared" si="250"/>
        <v>#DIV/0!</v>
      </c>
      <c r="BP2631" s="501" t="e">
        <f t="shared" si="251"/>
        <v>#DIV/0!</v>
      </c>
    </row>
    <row r="2632" spans="31:68" ht="15" customHeight="1" x14ac:dyDescent="0.25">
      <c r="AE2632" s="501" t="e">
        <f t="shared" si="246"/>
        <v>#DIV/0!</v>
      </c>
      <c r="AH2632" s="501" t="e">
        <f t="shared" si="247"/>
        <v>#DIV/0!</v>
      </c>
      <c r="AV2632" s="501" t="e">
        <f t="shared" si="248"/>
        <v>#DIV/0!</v>
      </c>
      <c r="AY2632" s="501" t="e">
        <f t="shared" si="249"/>
        <v>#DIV/0!</v>
      </c>
      <c r="BM2632" s="501" t="e">
        <f t="shared" si="250"/>
        <v>#DIV/0!</v>
      </c>
      <c r="BP2632" s="501" t="e">
        <f t="shared" si="251"/>
        <v>#DIV/0!</v>
      </c>
    </row>
    <row r="2633" spans="31:68" ht="15" customHeight="1" x14ac:dyDescent="0.25">
      <c r="AE2633" s="501" t="e">
        <f t="shared" si="246"/>
        <v>#DIV/0!</v>
      </c>
      <c r="AH2633" s="501" t="e">
        <f t="shared" si="247"/>
        <v>#DIV/0!</v>
      </c>
      <c r="AV2633" s="501" t="e">
        <f t="shared" si="248"/>
        <v>#DIV/0!</v>
      </c>
      <c r="AY2633" s="501" t="e">
        <f t="shared" si="249"/>
        <v>#DIV/0!</v>
      </c>
      <c r="BM2633" s="501" t="e">
        <f t="shared" si="250"/>
        <v>#DIV/0!</v>
      </c>
      <c r="BP2633" s="501" t="e">
        <f t="shared" si="251"/>
        <v>#DIV/0!</v>
      </c>
    </row>
    <row r="2634" spans="31:68" ht="15" customHeight="1" x14ac:dyDescent="0.25">
      <c r="AE2634" s="501" t="e">
        <f t="shared" si="246"/>
        <v>#DIV/0!</v>
      </c>
      <c r="AH2634" s="501" t="e">
        <f t="shared" si="247"/>
        <v>#DIV/0!</v>
      </c>
      <c r="AV2634" s="501" t="e">
        <f t="shared" si="248"/>
        <v>#DIV/0!</v>
      </c>
      <c r="AY2634" s="501" t="e">
        <f t="shared" si="249"/>
        <v>#DIV/0!</v>
      </c>
      <c r="BM2634" s="501" t="e">
        <f t="shared" si="250"/>
        <v>#DIV/0!</v>
      </c>
      <c r="BP2634" s="501" t="e">
        <f t="shared" si="251"/>
        <v>#DIV/0!</v>
      </c>
    </row>
    <row r="2635" spans="31:68" ht="15" customHeight="1" x14ac:dyDescent="0.25">
      <c r="AE2635" s="501" t="e">
        <f t="shared" si="246"/>
        <v>#DIV/0!</v>
      </c>
      <c r="AH2635" s="501" t="e">
        <f t="shared" si="247"/>
        <v>#DIV/0!</v>
      </c>
      <c r="AV2635" s="501" t="e">
        <f t="shared" si="248"/>
        <v>#DIV/0!</v>
      </c>
      <c r="AY2635" s="501" t="e">
        <f t="shared" si="249"/>
        <v>#DIV/0!</v>
      </c>
      <c r="BM2635" s="501" t="e">
        <f t="shared" si="250"/>
        <v>#DIV/0!</v>
      </c>
      <c r="BP2635" s="501" t="e">
        <f t="shared" si="251"/>
        <v>#DIV/0!</v>
      </c>
    </row>
    <row r="2636" spans="31:68" ht="15" customHeight="1" x14ac:dyDescent="0.25">
      <c r="AE2636" s="501" t="e">
        <f t="shared" si="246"/>
        <v>#DIV/0!</v>
      </c>
      <c r="AH2636" s="501" t="e">
        <f t="shared" si="247"/>
        <v>#DIV/0!</v>
      </c>
      <c r="AV2636" s="501" t="e">
        <f t="shared" si="248"/>
        <v>#DIV/0!</v>
      </c>
      <c r="AY2636" s="501" t="e">
        <f t="shared" si="249"/>
        <v>#DIV/0!</v>
      </c>
      <c r="BM2636" s="501" t="e">
        <f t="shared" si="250"/>
        <v>#DIV/0!</v>
      </c>
      <c r="BP2636" s="501" t="e">
        <f t="shared" si="251"/>
        <v>#DIV/0!</v>
      </c>
    </row>
    <row r="2637" spans="31:68" ht="15" customHeight="1" x14ac:dyDescent="0.25">
      <c r="AE2637" s="501" t="e">
        <f t="shared" si="246"/>
        <v>#DIV/0!</v>
      </c>
      <c r="AH2637" s="501" t="e">
        <f t="shared" si="247"/>
        <v>#DIV/0!</v>
      </c>
      <c r="AV2637" s="501" t="e">
        <f t="shared" si="248"/>
        <v>#DIV/0!</v>
      </c>
      <c r="AY2637" s="501" t="e">
        <f t="shared" si="249"/>
        <v>#DIV/0!</v>
      </c>
      <c r="BM2637" s="501" t="e">
        <f t="shared" si="250"/>
        <v>#DIV/0!</v>
      </c>
      <c r="BP2637" s="501" t="e">
        <f t="shared" si="251"/>
        <v>#DIV/0!</v>
      </c>
    </row>
    <row r="2638" spans="31:68" ht="15" customHeight="1" x14ac:dyDescent="0.25">
      <c r="AE2638" s="501" t="e">
        <f t="shared" si="246"/>
        <v>#DIV/0!</v>
      </c>
      <c r="AH2638" s="501" t="e">
        <f t="shared" si="247"/>
        <v>#DIV/0!</v>
      </c>
      <c r="AV2638" s="501" t="e">
        <f t="shared" si="248"/>
        <v>#DIV/0!</v>
      </c>
      <c r="AY2638" s="501" t="e">
        <f t="shared" si="249"/>
        <v>#DIV/0!</v>
      </c>
      <c r="BM2638" s="501" t="e">
        <f t="shared" si="250"/>
        <v>#DIV/0!</v>
      </c>
      <c r="BP2638" s="501" t="e">
        <f t="shared" si="251"/>
        <v>#DIV/0!</v>
      </c>
    </row>
    <row r="2639" spans="31:68" ht="15" customHeight="1" x14ac:dyDescent="0.25">
      <c r="AE2639" s="501" t="e">
        <f t="shared" ref="AE2639:AE2702" si="252">IF(AE$10*AC2639+AE$11&lt;(ROUNDUP(AD$10/100,0)*100+999),MAX(0,AE$10*AC2639+AE$11),NA())</f>
        <v>#DIV/0!</v>
      </c>
      <c r="AH2639" s="501" t="e">
        <f t="shared" ref="AH2639:AH2702" si="253">IF(AH$10*AF2639+AH$11&lt;(ROUNDUP(AG$10/100,0)*100+999),MAX(0,AH$10*AF2639+AH$11),NA())</f>
        <v>#DIV/0!</v>
      </c>
      <c r="AV2639" s="501" t="e">
        <f t="shared" ref="AV2639:AV2702" si="254">IF(AV$10*AT2639+AV$11&lt;(ROUNDUP(AU$10/100,0)*100+999),MAX(0,AV$10*AT2639+AV$11),NA())</f>
        <v>#DIV/0!</v>
      </c>
      <c r="AY2639" s="501" t="e">
        <f t="shared" ref="AY2639:AY2702" si="255">IF(AY$10*AW2639+AY$11&lt;(ROUNDUP(AX$10/100,0)*100+999),MAX(0,AY$10*AW2639+AY$11),NA())</f>
        <v>#DIV/0!</v>
      </c>
      <c r="BM2639" s="501" t="e">
        <f t="shared" ref="BM2639:BM2702" si="256">IF(BM$10*BK2639+BM$11&lt;(ROUNDUP(BL$10/100,0)*100+999),MAX(0,BM$10*BK2639+BM$11),NA())</f>
        <v>#DIV/0!</v>
      </c>
      <c r="BP2639" s="501" t="e">
        <f t="shared" ref="BP2639:BP2702" si="257">IF(BP$10*BN2639+BP$11&lt;(ROUNDUP(BO$10/100,0)*100+999),MAX(0,BP$10*BN2639+BP$11),NA())</f>
        <v>#DIV/0!</v>
      </c>
    </row>
    <row r="2640" spans="31:68" ht="15" customHeight="1" x14ac:dyDescent="0.25">
      <c r="AE2640" s="501" t="e">
        <f t="shared" si="252"/>
        <v>#DIV/0!</v>
      </c>
      <c r="AH2640" s="501" t="e">
        <f t="shared" si="253"/>
        <v>#DIV/0!</v>
      </c>
      <c r="AV2640" s="501" t="e">
        <f t="shared" si="254"/>
        <v>#DIV/0!</v>
      </c>
      <c r="AY2640" s="501" t="e">
        <f t="shared" si="255"/>
        <v>#DIV/0!</v>
      </c>
      <c r="BM2640" s="501" t="e">
        <f t="shared" si="256"/>
        <v>#DIV/0!</v>
      </c>
      <c r="BP2640" s="501" t="e">
        <f t="shared" si="257"/>
        <v>#DIV/0!</v>
      </c>
    </row>
    <row r="2641" spans="31:68" ht="15" customHeight="1" x14ac:dyDescent="0.25">
      <c r="AE2641" s="501" t="e">
        <f t="shared" si="252"/>
        <v>#DIV/0!</v>
      </c>
      <c r="AH2641" s="501" t="e">
        <f t="shared" si="253"/>
        <v>#DIV/0!</v>
      </c>
      <c r="AV2641" s="501" t="e">
        <f t="shared" si="254"/>
        <v>#DIV/0!</v>
      </c>
      <c r="AY2641" s="501" t="e">
        <f t="shared" si="255"/>
        <v>#DIV/0!</v>
      </c>
      <c r="BM2641" s="501" t="e">
        <f t="shared" si="256"/>
        <v>#DIV/0!</v>
      </c>
      <c r="BP2641" s="501" t="e">
        <f t="shared" si="257"/>
        <v>#DIV/0!</v>
      </c>
    </row>
    <row r="2642" spans="31:68" ht="15" customHeight="1" x14ac:dyDescent="0.25">
      <c r="AE2642" s="501" t="e">
        <f t="shared" si="252"/>
        <v>#DIV/0!</v>
      </c>
      <c r="AH2642" s="501" t="e">
        <f t="shared" si="253"/>
        <v>#DIV/0!</v>
      </c>
      <c r="AV2642" s="501" t="e">
        <f t="shared" si="254"/>
        <v>#DIV/0!</v>
      </c>
      <c r="AY2642" s="501" t="e">
        <f t="shared" si="255"/>
        <v>#DIV/0!</v>
      </c>
      <c r="BM2642" s="501" t="e">
        <f t="shared" si="256"/>
        <v>#DIV/0!</v>
      </c>
      <c r="BP2642" s="501" t="e">
        <f t="shared" si="257"/>
        <v>#DIV/0!</v>
      </c>
    </row>
    <row r="2643" spans="31:68" ht="15" customHeight="1" x14ac:dyDescent="0.25">
      <c r="AE2643" s="501" t="e">
        <f t="shared" si="252"/>
        <v>#DIV/0!</v>
      </c>
      <c r="AH2643" s="501" t="e">
        <f t="shared" si="253"/>
        <v>#DIV/0!</v>
      </c>
      <c r="AV2643" s="501" t="e">
        <f t="shared" si="254"/>
        <v>#DIV/0!</v>
      </c>
      <c r="AY2643" s="501" t="e">
        <f t="shared" si="255"/>
        <v>#DIV/0!</v>
      </c>
      <c r="BM2643" s="501" t="e">
        <f t="shared" si="256"/>
        <v>#DIV/0!</v>
      </c>
      <c r="BP2643" s="501" t="e">
        <f t="shared" si="257"/>
        <v>#DIV/0!</v>
      </c>
    </row>
    <row r="2644" spans="31:68" ht="15" customHeight="1" x14ac:dyDescent="0.25">
      <c r="AE2644" s="501" t="e">
        <f t="shared" si="252"/>
        <v>#DIV/0!</v>
      </c>
      <c r="AH2644" s="501" t="e">
        <f t="shared" si="253"/>
        <v>#DIV/0!</v>
      </c>
      <c r="AV2644" s="501" t="e">
        <f t="shared" si="254"/>
        <v>#DIV/0!</v>
      </c>
      <c r="AY2644" s="501" t="e">
        <f t="shared" si="255"/>
        <v>#DIV/0!</v>
      </c>
      <c r="BM2644" s="501" t="e">
        <f t="shared" si="256"/>
        <v>#DIV/0!</v>
      </c>
      <c r="BP2644" s="501" t="e">
        <f t="shared" si="257"/>
        <v>#DIV/0!</v>
      </c>
    </row>
    <row r="2645" spans="31:68" ht="15" customHeight="1" x14ac:dyDescent="0.25">
      <c r="AE2645" s="501" t="e">
        <f t="shared" si="252"/>
        <v>#DIV/0!</v>
      </c>
      <c r="AH2645" s="501" t="e">
        <f t="shared" si="253"/>
        <v>#DIV/0!</v>
      </c>
      <c r="AV2645" s="501" t="e">
        <f t="shared" si="254"/>
        <v>#DIV/0!</v>
      </c>
      <c r="AY2645" s="501" t="e">
        <f t="shared" si="255"/>
        <v>#DIV/0!</v>
      </c>
      <c r="BM2645" s="501" t="e">
        <f t="shared" si="256"/>
        <v>#DIV/0!</v>
      </c>
      <c r="BP2645" s="501" t="e">
        <f t="shared" si="257"/>
        <v>#DIV/0!</v>
      </c>
    </row>
    <row r="2646" spans="31:68" ht="15" customHeight="1" x14ac:dyDescent="0.25">
      <c r="AE2646" s="501" t="e">
        <f t="shared" si="252"/>
        <v>#DIV/0!</v>
      </c>
      <c r="AH2646" s="501" t="e">
        <f t="shared" si="253"/>
        <v>#DIV/0!</v>
      </c>
      <c r="AV2646" s="501" t="e">
        <f t="shared" si="254"/>
        <v>#DIV/0!</v>
      </c>
      <c r="AY2646" s="501" t="e">
        <f t="shared" si="255"/>
        <v>#DIV/0!</v>
      </c>
      <c r="BM2646" s="501" t="e">
        <f t="shared" si="256"/>
        <v>#DIV/0!</v>
      </c>
      <c r="BP2646" s="501" t="e">
        <f t="shared" si="257"/>
        <v>#DIV/0!</v>
      </c>
    </row>
    <row r="2647" spans="31:68" ht="15" customHeight="1" x14ac:dyDescent="0.25">
      <c r="AE2647" s="501" t="e">
        <f t="shared" si="252"/>
        <v>#DIV/0!</v>
      </c>
      <c r="AH2647" s="501" t="e">
        <f t="shared" si="253"/>
        <v>#DIV/0!</v>
      </c>
      <c r="AV2647" s="501" t="e">
        <f t="shared" si="254"/>
        <v>#DIV/0!</v>
      </c>
      <c r="AY2647" s="501" t="e">
        <f t="shared" si="255"/>
        <v>#DIV/0!</v>
      </c>
      <c r="BM2647" s="501" t="e">
        <f t="shared" si="256"/>
        <v>#DIV/0!</v>
      </c>
      <c r="BP2647" s="501" t="e">
        <f t="shared" si="257"/>
        <v>#DIV/0!</v>
      </c>
    </row>
    <row r="2648" spans="31:68" ht="15" customHeight="1" x14ac:dyDescent="0.25">
      <c r="AE2648" s="501" t="e">
        <f t="shared" si="252"/>
        <v>#DIV/0!</v>
      </c>
      <c r="AH2648" s="501" t="e">
        <f t="shared" si="253"/>
        <v>#DIV/0!</v>
      </c>
      <c r="AV2648" s="501" t="e">
        <f t="shared" si="254"/>
        <v>#DIV/0!</v>
      </c>
      <c r="AY2648" s="501" t="e">
        <f t="shared" si="255"/>
        <v>#DIV/0!</v>
      </c>
      <c r="BM2648" s="501" t="e">
        <f t="shared" si="256"/>
        <v>#DIV/0!</v>
      </c>
      <c r="BP2648" s="501" t="e">
        <f t="shared" si="257"/>
        <v>#DIV/0!</v>
      </c>
    </row>
    <row r="2649" spans="31:68" ht="15" customHeight="1" x14ac:dyDescent="0.25">
      <c r="AE2649" s="501" t="e">
        <f t="shared" si="252"/>
        <v>#DIV/0!</v>
      </c>
      <c r="AH2649" s="501" t="e">
        <f t="shared" si="253"/>
        <v>#DIV/0!</v>
      </c>
      <c r="AV2649" s="501" t="e">
        <f t="shared" si="254"/>
        <v>#DIV/0!</v>
      </c>
      <c r="AY2649" s="501" t="e">
        <f t="shared" si="255"/>
        <v>#DIV/0!</v>
      </c>
      <c r="BM2649" s="501" t="e">
        <f t="shared" si="256"/>
        <v>#DIV/0!</v>
      </c>
      <c r="BP2649" s="501" t="e">
        <f t="shared" si="257"/>
        <v>#DIV/0!</v>
      </c>
    </row>
    <row r="2650" spans="31:68" ht="15" customHeight="1" x14ac:dyDescent="0.25">
      <c r="AE2650" s="501" t="e">
        <f t="shared" si="252"/>
        <v>#DIV/0!</v>
      </c>
      <c r="AH2650" s="501" t="e">
        <f t="shared" si="253"/>
        <v>#DIV/0!</v>
      </c>
      <c r="AV2650" s="501" t="e">
        <f t="shared" si="254"/>
        <v>#DIV/0!</v>
      </c>
      <c r="AY2650" s="501" t="e">
        <f t="shared" si="255"/>
        <v>#DIV/0!</v>
      </c>
      <c r="BM2650" s="501" t="e">
        <f t="shared" si="256"/>
        <v>#DIV/0!</v>
      </c>
      <c r="BP2650" s="501" t="e">
        <f t="shared" si="257"/>
        <v>#DIV/0!</v>
      </c>
    </row>
    <row r="2651" spans="31:68" ht="15" customHeight="1" x14ac:dyDescent="0.25">
      <c r="AE2651" s="501" t="e">
        <f t="shared" si="252"/>
        <v>#DIV/0!</v>
      </c>
      <c r="AH2651" s="501" t="e">
        <f t="shared" si="253"/>
        <v>#DIV/0!</v>
      </c>
      <c r="AV2651" s="501" t="e">
        <f t="shared" si="254"/>
        <v>#DIV/0!</v>
      </c>
      <c r="AY2651" s="501" t="e">
        <f t="shared" si="255"/>
        <v>#DIV/0!</v>
      </c>
      <c r="BM2651" s="501" t="e">
        <f t="shared" si="256"/>
        <v>#DIV/0!</v>
      </c>
      <c r="BP2651" s="501" t="e">
        <f t="shared" si="257"/>
        <v>#DIV/0!</v>
      </c>
    </row>
    <row r="2652" spans="31:68" ht="15" customHeight="1" x14ac:dyDescent="0.25">
      <c r="AE2652" s="501" t="e">
        <f t="shared" si="252"/>
        <v>#DIV/0!</v>
      </c>
      <c r="AH2652" s="501" t="e">
        <f t="shared" si="253"/>
        <v>#DIV/0!</v>
      </c>
      <c r="AV2652" s="501" t="e">
        <f t="shared" si="254"/>
        <v>#DIV/0!</v>
      </c>
      <c r="AY2652" s="501" t="e">
        <f t="shared" si="255"/>
        <v>#DIV/0!</v>
      </c>
      <c r="BM2652" s="501" t="e">
        <f t="shared" si="256"/>
        <v>#DIV/0!</v>
      </c>
      <c r="BP2652" s="501" t="e">
        <f t="shared" si="257"/>
        <v>#DIV/0!</v>
      </c>
    </row>
    <row r="2653" spans="31:68" ht="15" customHeight="1" x14ac:dyDescent="0.25">
      <c r="AE2653" s="501" t="e">
        <f t="shared" si="252"/>
        <v>#DIV/0!</v>
      </c>
      <c r="AH2653" s="501" t="e">
        <f t="shared" si="253"/>
        <v>#DIV/0!</v>
      </c>
      <c r="AV2653" s="501" t="e">
        <f t="shared" si="254"/>
        <v>#DIV/0!</v>
      </c>
      <c r="AY2653" s="501" t="e">
        <f t="shared" si="255"/>
        <v>#DIV/0!</v>
      </c>
      <c r="BM2653" s="501" t="e">
        <f t="shared" si="256"/>
        <v>#DIV/0!</v>
      </c>
      <c r="BP2653" s="501" t="e">
        <f t="shared" si="257"/>
        <v>#DIV/0!</v>
      </c>
    </row>
    <row r="2654" spans="31:68" ht="15" customHeight="1" x14ac:dyDescent="0.25">
      <c r="AE2654" s="501" t="e">
        <f t="shared" si="252"/>
        <v>#DIV/0!</v>
      </c>
      <c r="AH2654" s="501" t="e">
        <f t="shared" si="253"/>
        <v>#DIV/0!</v>
      </c>
      <c r="AV2654" s="501" t="e">
        <f t="shared" si="254"/>
        <v>#DIV/0!</v>
      </c>
      <c r="AY2654" s="501" t="e">
        <f t="shared" si="255"/>
        <v>#DIV/0!</v>
      </c>
      <c r="BM2654" s="501" t="e">
        <f t="shared" si="256"/>
        <v>#DIV/0!</v>
      </c>
      <c r="BP2654" s="501" t="e">
        <f t="shared" si="257"/>
        <v>#DIV/0!</v>
      </c>
    </row>
    <row r="2655" spans="31:68" ht="15" customHeight="1" x14ac:dyDescent="0.25">
      <c r="AE2655" s="501" t="e">
        <f t="shared" si="252"/>
        <v>#DIV/0!</v>
      </c>
      <c r="AH2655" s="501" t="e">
        <f t="shared" si="253"/>
        <v>#DIV/0!</v>
      </c>
      <c r="AV2655" s="501" t="e">
        <f t="shared" si="254"/>
        <v>#DIV/0!</v>
      </c>
      <c r="AY2655" s="501" t="e">
        <f t="shared" si="255"/>
        <v>#DIV/0!</v>
      </c>
      <c r="BM2655" s="501" t="e">
        <f t="shared" si="256"/>
        <v>#DIV/0!</v>
      </c>
      <c r="BP2655" s="501" t="e">
        <f t="shared" si="257"/>
        <v>#DIV/0!</v>
      </c>
    </row>
    <row r="2656" spans="31:68" ht="15" customHeight="1" x14ac:dyDescent="0.25">
      <c r="AE2656" s="501" t="e">
        <f t="shared" si="252"/>
        <v>#DIV/0!</v>
      </c>
      <c r="AH2656" s="501" t="e">
        <f t="shared" si="253"/>
        <v>#DIV/0!</v>
      </c>
      <c r="AV2656" s="501" t="e">
        <f t="shared" si="254"/>
        <v>#DIV/0!</v>
      </c>
      <c r="AY2656" s="501" t="e">
        <f t="shared" si="255"/>
        <v>#DIV/0!</v>
      </c>
      <c r="BM2656" s="501" t="e">
        <f t="shared" si="256"/>
        <v>#DIV/0!</v>
      </c>
      <c r="BP2656" s="501" t="e">
        <f t="shared" si="257"/>
        <v>#DIV/0!</v>
      </c>
    </row>
    <row r="2657" spans="31:68" ht="15" customHeight="1" x14ac:dyDescent="0.25">
      <c r="AE2657" s="501" t="e">
        <f t="shared" si="252"/>
        <v>#DIV/0!</v>
      </c>
      <c r="AH2657" s="501" t="e">
        <f t="shared" si="253"/>
        <v>#DIV/0!</v>
      </c>
      <c r="AV2657" s="501" t="e">
        <f t="shared" si="254"/>
        <v>#DIV/0!</v>
      </c>
      <c r="AY2657" s="501" t="e">
        <f t="shared" si="255"/>
        <v>#DIV/0!</v>
      </c>
      <c r="BM2657" s="501" t="e">
        <f t="shared" si="256"/>
        <v>#DIV/0!</v>
      </c>
      <c r="BP2657" s="501" t="e">
        <f t="shared" si="257"/>
        <v>#DIV/0!</v>
      </c>
    </row>
    <row r="2658" spans="31:68" ht="15" customHeight="1" x14ac:dyDescent="0.25">
      <c r="AE2658" s="501" t="e">
        <f t="shared" si="252"/>
        <v>#DIV/0!</v>
      </c>
      <c r="AH2658" s="501" t="e">
        <f t="shared" si="253"/>
        <v>#DIV/0!</v>
      </c>
      <c r="AV2658" s="501" t="e">
        <f t="shared" si="254"/>
        <v>#DIV/0!</v>
      </c>
      <c r="AY2658" s="501" t="e">
        <f t="shared" si="255"/>
        <v>#DIV/0!</v>
      </c>
      <c r="BM2658" s="501" t="e">
        <f t="shared" si="256"/>
        <v>#DIV/0!</v>
      </c>
      <c r="BP2658" s="501" t="e">
        <f t="shared" si="257"/>
        <v>#DIV/0!</v>
      </c>
    </row>
    <row r="2659" spans="31:68" ht="15" customHeight="1" x14ac:dyDescent="0.25">
      <c r="AE2659" s="501" t="e">
        <f t="shared" si="252"/>
        <v>#DIV/0!</v>
      </c>
      <c r="AH2659" s="501" t="e">
        <f t="shared" si="253"/>
        <v>#DIV/0!</v>
      </c>
      <c r="AV2659" s="501" t="e">
        <f t="shared" si="254"/>
        <v>#DIV/0!</v>
      </c>
      <c r="AY2659" s="501" t="e">
        <f t="shared" si="255"/>
        <v>#DIV/0!</v>
      </c>
      <c r="BM2659" s="501" t="e">
        <f t="shared" si="256"/>
        <v>#DIV/0!</v>
      </c>
      <c r="BP2659" s="501" t="e">
        <f t="shared" si="257"/>
        <v>#DIV/0!</v>
      </c>
    </row>
    <row r="2660" spans="31:68" ht="15" customHeight="1" x14ac:dyDescent="0.25">
      <c r="AE2660" s="501" t="e">
        <f t="shared" si="252"/>
        <v>#DIV/0!</v>
      </c>
      <c r="AH2660" s="501" t="e">
        <f t="shared" si="253"/>
        <v>#DIV/0!</v>
      </c>
      <c r="AV2660" s="501" t="e">
        <f t="shared" si="254"/>
        <v>#DIV/0!</v>
      </c>
      <c r="AY2660" s="501" t="e">
        <f t="shared" si="255"/>
        <v>#DIV/0!</v>
      </c>
      <c r="BM2660" s="501" t="e">
        <f t="shared" si="256"/>
        <v>#DIV/0!</v>
      </c>
      <c r="BP2660" s="501" t="e">
        <f t="shared" si="257"/>
        <v>#DIV/0!</v>
      </c>
    </row>
    <row r="2661" spans="31:68" ht="15" customHeight="1" x14ac:dyDescent="0.25">
      <c r="AE2661" s="501" t="e">
        <f t="shared" si="252"/>
        <v>#DIV/0!</v>
      </c>
      <c r="AH2661" s="501" t="e">
        <f t="shared" si="253"/>
        <v>#DIV/0!</v>
      </c>
      <c r="AV2661" s="501" t="e">
        <f t="shared" si="254"/>
        <v>#DIV/0!</v>
      </c>
      <c r="AY2661" s="501" t="e">
        <f t="shared" si="255"/>
        <v>#DIV/0!</v>
      </c>
      <c r="BM2661" s="501" t="e">
        <f t="shared" si="256"/>
        <v>#DIV/0!</v>
      </c>
      <c r="BP2661" s="501" t="e">
        <f t="shared" si="257"/>
        <v>#DIV/0!</v>
      </c>
    </row>
    <row r="2662" spans="31:68" ht="15" customHeight="1" x14ac:dyDescent="0.25">
      <c r="AE2662" s="501" t="e">
        <f t="shared" si="252"/>
        <v>#DIV/0!</v>
      </c>
      <c r="AH2662" s="501" t="e">
        <f t="shared" si="253"/>
        <v>#DIV/0!</v>
      </c>
      <c r="AV2662" s="501" t="e">
        <f t="shared" si="254"/>
        <v>#DIV/0!</v>
      </c>
      <c r="AY2662" s="501" t="e">
        <f t="shared" si="255"/>
        <v>#DIV/0!</v>
      </c>
      <c r="BM2662" s="501" t="e">
        <f t="shared" si="256"/>
        <v>#DIV/0!</v>
      </c>
      <c r="BP2662" s="501" t="e">
        <f t="shared" si="257"/>
        <v>#DIV/0!</v>
      </c>
    </row>
    <row r="2663" spans="31:68" ht="15" customHeight="1" x14ac:dyDescent="0.25">
      <c r="AE2663" s="501" t="e">
        <f t="shared" si="252"/>
        <v>#DIV/0!</v>
      </c>
      <c r="AH2663" s="501" t="e">
        <f t="shared" si="253"/>
        <v>#DIV/0!</v>
      </c>
      <c r="AV2663" s="501" t="e">
        <f t="shared" si="254"/>
        <v>#DIV/0!</v>
      </c>
      <c r="AY2663" s="501" t="e">
        <f t="shared" si="255"/>
        <v>#DIV/0!</v>
      </c>
      <c r="BM2663" s="501" t="e">
        <f t="shared" si="256"/>
        <v>#DIV/0!</v>
      </c>
      <c r="BP2663" s="501" t="e">
        <f t="shared" si="257"/>
        <v>#DIV/0!</v>
      </c>
    </row>
    <row r="2664" spans="31:68" ht="15" customHeight="1" x14ac:dyDescent="0.25">
      <c r="AE2664" s="501" t="e">
        <f t="shared" si="252"/>
        <v>#DIV/0!</v>
      </c>
      <c r="AH2664" s="501" t="e">
        <f t="shared" si="253"/>
        <v>#DIV/0!</v>
      </c>
      <c r="AV2664" s="501" t="e">
        <f t="shared" si="254"/>
        <v>#DIV/0!</v>
      </c>
      <c r="AY2664" s="501" t="e">
        <f t="shared" si="255"/>
        <v>#DIV/0!</v>
      </c>
      <c r="BM2664" s="501" t="e">
        <f t="shared" si="256"/>
        <v>#DIV/0!</v>
      </c>
      <c r="BP2664" s="501" t="e">
        <f t="shared" si="257"/>
        <v>#DIV/0!</v>
      </c>
    </row>
    <row r="2665" spans="31:68" ht="15" customHeight="1" x14ac:dyDescent="0.25">
      <c r="AE2665" s="501" t="e">
        <f t="shared" si="252"/>
        <v>#DIV/0!</v>
      </c>
      <c r="AH2665" s="501" t="e">
        <f t="shared" si="253"/>
        <v>#DIV/0!</v>
      </c>
      <c r="AV2665" s="501" t="e">
        <f t="shared" si="254"/>
        <v>#DIV/0!</v>
      </c>
      <c r="AY2665" s="501" t="e">
        <f t="shared" si="255"/>
        <v>#DIV/0!</v>
      </c>
      <c r="BM2665" s="501" t="e">
        <f t="shared" si="256"/>
        <v>#DIV/0!</v>
      </c>
      <c r="BP2665" s="501" t="e">
        <f t="shared" si="257"/>
        <v>#DIV/0!</v>
      </c>
    </row>
    <row r="2666" spans="31:68" ht="15" customHeight="1" x14ac:dyDescent="0.25">
      <c r="AE2666" s="501" t="e">
        <f t="shared" si="252"/>
        <v>#DIV/0!</v>
      </c>
      <c r="AH2666" s="501" t="e">
        <f t="shared" si="253"/>
        <v>#DIV/0!</v>
      </c>
      <c r="AV2666" s="501" t="e">
        <f t="shared" si="254"/>
        <v>#DIV/0!</v>
      </c>
      <c r="AY2666" s="501" t="e">
        <f t="shared" si="255"/>
        <v>#DIV/0!</v>
      </c>
      <c r="BM2666" s="501" t="e">
        <f t="shared" si="256"/>
        <v>#DIV/0!</v>
      </c>
      <c r="BP2666" s="501" t="e">
        <f t="shared" si="257"/>
        <v>#DIV/0!</v>
      </c>
    </row>
    <row r="2667" spans="31:68" ht="15" customHeight="1" x14ac:dyDescent="0.25">
      <c r="AE2667" s="501" t="e">
        <f t="shared" si="252"/>
        <v>#DIV/0!</v>
      </c>
      <c r="AH2667" s="501" t="e">
        <f t="shared" si="253"/>
        <v>#DIV/0!</v>
      </c>
      <c r="AV2667" s="501" t="e">
        <f t="shared" si="254"/>
        <v>#DIV/0!</v>
      </c>
      <c r="AY2667" s="501" t="e">
        <f t="shared" si="255"/>
        <v>#DIV/0!</v>
      </c>
      <c r="BM2667" s="501" t="e">
        <f t="shared" si="256"/>
        <v>#DIV/0!</v>
      </c>
      <c r="BP2667" s="501" t="e">
        <f t="shared" si="257"/>
        <v>#DIV/0!</v>
      </c>
    </row>
    <row r="2668" spans="31:68" ht="15" customHeight="1" x14ac:dyDescent="0.25">
      <c r="AE2668" s="501" t="e">
        <f t="shared" si="252"/>
        <v>#DIV/0!</v>
      </c>
      <c r="AH2668" s="501" t="e">
        <f t="shared" si="253"/>
        <v>#DIV/0!</v>
      </c>
      <c r="AV2668" s="501" t="e">
        <f t="shared" si="254"/>
        <v>#DIV/0!</v>
      </c>
      <c r="AY2668" s="501" t="e">
        <f t="shared" si="255"/>
        <v>#DIV/0!</v>
      </c>
      <c r="BM2668" s="501" t="e">
        <f t="shared" si="256"/>
        <v>#DIV/0!</v>
      </c>
      <c r="BP2668" s="501" t="e">
        <f t="shared" si="257"/>
        <v>#DIV/0!</v>
      </c>
    </row>
    <row r="2669" spans="31:68" ht="15" customHeight="1" x14ac:dyDescent="0.25">
      <c r="AE2669" s="501" t="e">
        <f t="shared" si="252"/>
        <v>#DIV/0!</v>
      </c>
      <c r="AH2669" s="501" t="e">
        <f t="shared" si="253"/>
        <v>#DIV/0!</v>
      </c>
      <c r="AV2669" s="501" t="e">
        <f t="shared" si="254"/>
        <v>#DIV/0!</v>
      </c>
      <c r="AY2669" s="501" t="e">
        <f t="shared" si="255"/>
        <v>#DIV/0!</v>
      </c>
      <c r="BM2669" s="501" t="e">
        <f t="shared" si="256"/>
        <v>#DIV/0!</v>
      </c>
      <c r="BP2669" s="501" t="e">
        <f t="shared" si="257"/>
        <v>#DIV/0!</v>
      </c>
    </row>
    <row r="2670" spans="31:68" ht="15" customHeight="1" x14ac:dyDescent="0.25">
      <c r="AE2670" s="501" t="e">
        <f t="shared" si="252"/>
        <v>#DIV/0!</v>
      </c>
      <c r="AH2670" s="501" t="e">
        <f t="shared" si="253"/>
        <v>#DIV/0!</v>
      </c>
      <c r="AV2670" s="501" t="e">
        <f t="shared" si="254"/>
        <v>#DIV/0!</v>
      </c>
      <c r="AY2670" s="501" t="e">
        <f t="shared" si="255"/>
        <v>#DIV/0!</v>
      </c>
      <c r="BM2670" s="501" t="e">
        <f t="shared" si="256"/>
        <v>#DIV/0!</v>
      </c>
      <c r="BP2670" s="501" t="e">
        <f t="shared" si="257"/>
        <v>#DIV/0!</v>
      </c>
    </row>
    <row r="2671" spans="31:68" ht="15" customHeight="1" x14ac:dyDescent="0.25">
      <c r="AE2671" s="501" t="e">
        <f t="shared" si="252"/>
        <v>#DIV/0!</v>
      </c>
      <c r="AH2671" s="501" t="e">
        <f t="shared" si="253"/>
        <v>#DIV/0!</v>
      </c>
      <c r="AV2671" s="501" t="e">
        <f t="shared" si="254"/>
        <v>#DIV/0!</v>
      </c>
      <c r="AY2671" s="501" t="e">
        <f t="shared" si="255"/>
        <v>#DIV/0!</v>
      </c>
      <c r="BM2671" s="501" t="e">
        <f t="shared" si="256"/>
        <v>#DIV/0!</v>
      </c>
      <c r="BP2671" s="501" t="e">
        <f t="shared" si="257"/>
        <v>#DIV/0!</v>
      </c>
    </row>
    <row r="2672" spans="31:68" ht="15" customHeight="1" x14ac:dyDescent="0.25">
      <c r="AE2672" s="501" t="e">
        <f t="shared" si="252"/>
        <v>#DIV/0!</v>
      </c>
      <c r="AH2672" s="501" t="e">
        <f t="shared" si="253"/>
        <v>#DIV/0!</v>
      </c>
      <c r="AV2672" s="501" t="e">
        <f t="shared" si="254"/>
        <v>#DIV/0!</v>
      </c>
      <c r="AY2672" s="501" t="e">
        <f t="shared" si="255"/>
        <v>#DIV/0!</v>
      </c>
      <c r="BM2672" s="501" t="e">
        <f t="shared" si="256"/>
        <v>#DIV/0!</v>
      </c>
      <c r="BP2672" s="501" t="e">
        <f t="shared" si="257"/>
        <v>#DIV/0!</v>
      </c>
    </row>
    <row r="2673" spans="31:68" ht="15" customHeight="1" x14ac:dyDescent="0.25">
      <c r="AE2673" s="501" t="e">
        <f t="shared" si="252"/>
        <v>#DIV/0!</v>
      </c>
      <c r="AH2673" s="501" t="e">
        <f t="shared" si="253"/>
        <v>#DIV/0!</v>
      </c>
      <c r="AV2673" s="501" t="e">
        <f t="shared" si="254"/>
        <v>#DIV/0!</v>
      </c>
      <c r="AY2673" s="501" t="e">
        <f t="shared" si="255"/>
        <v>#DIV/0!</v>
      </c>
      <c r="BM2673" s="501" t="e">
        <f t="shared" si="256"/>
        <v>#DIV/0!</v>
      </c>
      <c r="BP2673" s="501" t="e">
        <f t="shared" si="257"/>
        <v>#DIV/0!</v>
      </c>
    </row>
    <row r="2674" spans="31:68" ht="15" customHeight="1" x14ac:dyDescent="0.25">
      <c r="AE2674" s="501" t="e">
        <f t="shared" si="252"/>
        <v>#DIV/0!</v>
      </c>
      <c r="AH2674" s="501" t="e">
        <f t="shared" si="253"/>
        <v>#DIV/0!</v>
      </c>
      <c r="AV2674" s="501" t="e">
        <f t="shared" si="254"/>
        <v>#DIV/0!</v>
      </c>
      <c r="AY2674" s="501" t="e">
        <f t="shared" si="255"/>
        <v>#DIV/0!</v>
      </c>
      <c r="BM2674" s="501" t="e">
        <f t="shared" si="256"/>
        <v>#DIV/0!</v>
      </c>
      <c r="BP2674" s="501" t="e">
        <f t="shared" si="257"/>
        <v>#DIV/0!</v>
      </c>
    </row>
    <row r="2675" spans="31:68" ht="15" customHeight="1" x14ac:dyDescent="0.25">
      <c r="AE2675" s="501" t="e">
        <f t="shared" si="252"/>
        <v>#DIV/0!</v>
      </c>
      <c r="AH2675" s="501" t="e">
        <f t="shared" si="253"/>
        <v>#DIV/0!</v>
      </c>
      <c r="AV2675" s="501" t="e">
        <f t="shared" si="254"/>
        <v>#DIV/0!</v>
      </c>
      <c r="AY2675" s="501" t="e">
        <f t="shared" si="255"/>
        <v>#DIV/0!</v>
      </c>
      <c r="BM2675" s="501" t="e">
        <f t="shared" si="256"/>
        <v>#DIV/0!</v>
      </c>
      <c r="BP2675" s="501" t="e">
        <f t="shared" si="257"/>
        <v>#DIV/0!</v>
      </c>
    </row>
    <row r="2676" spans="31:68" ht="15" customHeight="1" x14ac:dyDescent="0.25">
      <c r="AE2676" s="501" t="e">
        <f t="shared" si="252"/>
        <v>#DIV/0!</v>
      </c>
      <c r="AH2676" s="501" t="e">
        <f t="shared" si="253"/>
        <v>#DIV/0!</v>
      </c>
      <c r="AV2676" s="501" t="e">
        <f t="shared" si="254"/>
        <v>#DIV/0!</v>
      </c>
      <c r="AY2676" s="501" t="e">
        <f t="shared" si="255"/>
        <v>#DIV/0!</v>
      </c>
      <c r="BM2676" s="501" t="e">
        <f t="shared" si="256"/>
        <v>#DIV/0!</v>
      </c>
      <c r="BP2676" s="501" t="e">
        <f t="shared" si="257"/>
        <v>#DIV/0!</v>
      </c>
    </row>
    <row r="2677" spans="31:68" ht="15" customHeight="1" x14ac:dyDescent="0.25">
      <c r="AE2677" s="501" t="e">
        <f t="shared" si="252"/>
        <v>#DIV/0!</v>
      </c>
      <c r="AH2677" s="501" t="e">
        <f t="shared" si="253"/>
        <v>#DIV/0!</v>
      </c>
      <c r="AV2677" s="501" t="e">
        <f t="shared" si="254"/>
        <v>#DIV/0!</v>
      </c>
      <c r="AY2677" s="501" t="e">
        <f t="shared" si="255"/>
        <v>#DIV/0!</v>
      </c>
      <c r="BM2677" s="501" t="e">
        <f t="shared" si="256"/>
        <v>#DIV/0!</v>
      </c>
      <c r="BP2677" s="501" t="e">
        <f t="shared" si="257"/>
        <v>#DIV/0!</v>
      </c>
    </row>
    <row r="2678" spans="31:68" ht="15" customHeight="1" x14ac:dyDescent="0.25">
      <c r="AE2678" s="501" t="e">
        <f t="shared" si="252"/>
        <v>#DIV/0!</v>
      </c>
      <c r="AH2678" s="501" t="e">
        <f t="shared" si="253"/>
        <v>#DIV/0!</v>
      </c>
      <c r="AV2678" s="501" t="e">
        <f t="shared" si="254"/>
        <v>#DIV/0!</v>
      </c>
      <c r="AY2678" s="501" t="e">
        <f t="shared" si="255"/>
        <v>#DIV/0!</v>
      </c>
      <c r="BM2678" s="501" t="e">
        <f t="shared" si="256"/>
        <v>#DIV/0!</v>
      </c>
      <c r="BP2678" s="501" t="e">
        <f t="shared" si="257"/>
        <v>#DIV/0!</v>
      </c>
    </row>
    <row r="2679" spans="31:68" ht="15" customHeight="1" x14ac:dyDescent="0.25">
      <c r="AE2679" s="501" t="e">
        <f t="shared" si="252"/>
        <v>#DIV/0!</v>
      </c>
      <c r="AH2679" s="501" t="e">
        <f t="shared" si="253"/>
        <v>#DIV/0!</v>
      </c>
      <c r="AV2679" s="501" t="e">
        <f t="shared" si="254"/>
        <v>#DIV/0!</v>
      </c>
      <c r="AY2679" s="501" t="e">
        <f t="shared" si="255"/>
        <v>#DIV/0!</v>
      </c>
      <c r="BM2679" s="501" t="e">
        <f t="shared" si="256"/>
        <v>#DIV/0!</v>
      </c>
      <c r="BP2679" s="501" t="e">
        <f t="shared" si="257"/>
        <v>#DIV/0!</v>
      </c>
    </row>
    <row r="2680" spans="31:68" ht="15" customHeight="1" x14ac:dyDescent="0.25">
      <c r="AE2680" s="501" t="e">
        <f t="shared" si="252"/>
        <v>#DIV/0!</v>
      </c>
      <c r="AH2680" s="501" t="e">
        <f t="shared" si="253"/>
        <v>#DIV/0!</v>
      </c>
      <c r="AV2680" s="501" t="e">
        <f t="shared" si="254"/>
        <v>#DIV/0!</v>
      </c>
      <c r="AY2680" s="501" t="e">
        <f t="shared" si="255"/>
        <v>#DIV/0!</v>
      </c>
      <c r="BM2680" s="501" t="e">
        <f t="shared" si="256"/>
        <v>#DIV/0!</v>
      </c>
      <c r="BP2680" s="501" t="e">
        <f t="shared" si="257"/>
        <v>#DIV/0!</v>
      </c>
    </row>
    <row r="2681" spans="31:68" ht="15" customHeight="1" x14ac:dyDescent="0.25">
      <c r="AE2681" s="501" t="e">
        <f t="shared" si="252"/>
        <v>#DIV/0!</v>
      </c>
      <c r="AH2681" s="501" t="e">
        <f t="shared" si="253"/>
        <v>#DIV/0!</v>
      </c>
      <c r="AV2681" s="501" t="e">
        <f t="shared" si="254"/>
        <v>#DIV/0!</v>
      </c>
      <c r="AY2681" s="501" t="e">
        <f t="shared" si="255"/>
        <v>#DIV/0!</v>
      </c>
      <c r="BM2681" s="501" t="e">
        <f t="shared" si="256"/>
        <v>#DIV/0!</v>
      </c>
      <c r="BP2681" s="501" t="e">
        <f t="shared" si="257"/>
        <v>#DIV/0!</v>
      </c>
    </row>
    <row r="2682" spans="31:68" ht="15" customHeight="1" x14ac:dyDescent="0.25">
      <c r="AE2682" s="501" t="e">
        <f t="shared" si="252"/>
        <v>#DIV/0!</v>
      </c>
      <c r="AH2682" s="501" t="e">
        <f t="shared" si="253"/>
        <v>#DIV/0!</v>
      </c>
      <c r="AV2682" s="501" t="e">
        <f t="shared" si="254"/>
        <v>#DIV/0!</v>
      </c>
      <c r="AY2682" s="501" t="e">
        <f t="shared" si="255"/>
        <v>#DIV/0!</v>
      </c>
      <c r="BM2682" s="501" t="e">
        <f t="shared" si="256"/>
        <v>#DIV/0!</v>
      </c>
      <c r="BP2682" s="501" t="e">
        <f t="shared" si="257"/>
        <v>#DIV/0!</v>
      </c>
    </row>
    <row r="2683" spans="31:68" ht="15" customHeight="1" x14ac:dyDescent="0.25">
      <c r="AE2683" s="501" t="e">
        <f t="shared" si="252"/>
        <v>#DIV/0!</v>
      </c>
      <c r="AH2683" s="501" t="e">
        <f t="shared" si="253"/>
        <v>#DIV/0!</v>
      </c>
      <c r="AV2683" s="501" t="e">
        <f t="shared" si="254"/>
        <v>#DIV/0!</v>
      </c>
      <c r="AY2683" s="501" t="e">
        <f t="shared" si="255"/>
        <v>#DIV/0!</v>
      </c>
      <c r="BM2683" s="501" t="e">
        <f t="shared" si="256"/>
        <v>#DIV/0!</v>
      </c>
      <c r="BP2683" s="501" t="e">
        <f t="shared" si="257"/>
        <v>#DIV/0!</v>
      </c>
    </row>
    <row r="2684" spans="31:68" ht="15" customHeight="1" x14ac:dyDescent="0.25">
      <c r="AE2684" s="501" t="e">
        <f t="shared" si="252"/>
        <v>#DIV/0!</v>
      </c>
      <c r="AH2684" s="501" t="e">
        <f t="shared" si="253"/>
        <v>#DIV/0!</v>
      </c>
      <c r="AV2684" s="501" t="e">
        <f t="shared" si="254"/>
        <v>#DIV/0!</v>
      </c>
      <c r="AY2684" s="501" t="e">
        <f t="shared" si="255"/>
        <v>#DIV/0!</v>
      </c>
      <c r="BM2684" s="501" t="e">
        <f t="shared" si="256"/>
        <v>#DIV/0!</v>
      </c>
      <c r="BP2684" s="501" t="e">
        <f t="shared" si="257"/>
        <v>#DIV/0!</v>
      </c>
    </row>
    <row r="2685" spans="31:68" ht="15" customHeight="1" x14ac:dyDescent="0.25">
      <c r="AE2685" s="501" t="e">
        <f t="shared" si="252"/>
        <v>#DIV/0!</v>
      </c>
      <c r="AH2685" s="501" t="e">
        <f t="shared" si="253"/>
        <v>#DIV/0!</v>
      </c>
      <c r="AV2685" s="501" t="e">
        <f t="shared" si="254"/>
        <v>#DIV/0!</v>
      </c>
      <c r="AY2685" s="501" t="e">
        <f t="shared" si="255"/>
        <v>#DIV/0!</v>
      </c>
      <c r="BM2685" s="501" t="e">
        <f t="shared" si="256"/>
        <v>#DIV/0!</v>
      </c>
      <c r="BP2685" s="501" t="e">
        <f t="shared" si="257"/>
        <v>#DIV/0!</v>
      </c>
    </row>
    <row r="2686" spans="31:68" ht="15" customHeight="1" x14ac:dyDescent="0.25">
      <c r="AE2686" s="501" t="e">
        <f t="shared" si="252"/>
        <v>#DIV/0!</v>
      </c>
      <c r="AH2686" s="501" t="e">
        <f t="shared" si="253"/>
        <v>#DIV/0!</v>
      </c>
      <c r="AV2686" s="501" t="e">
        <f t="shared" si="254"/>
        <v>#DIV/0!</v>
      </c>
      <c r="AY2686" s="501" t="e">
        <f t="shared" si="255"/>
        <v>#DIV/0!</v>
      </c>
      <c r="BM2686" s="501" t="e">
        <f t="shared" si="256"/>
        <v>#DIV/0!</v>
      </c>
      <c r="BP2686" s="501" t="e">
        <f t="shared" si="257"/>
        <v>#DIV/0!</v>
      </c>
    </row>
    <row r="2687" spans="31:68" ht="15" customHeight="1" x14ac:dyDescent="0.25">
      <c r="AE2687" s="501" t="e">
        <f t="shared" si="252"/>
        <v>#DIV/0!</v>
      </c>
      <c r="AH2687" s="501" t="e">
        <f t="shared" si="253"/>
        <v>#DIV/0!</v>
      </c>
      <c r="AV2687" s="501" t="e">
        <f t="shared" si="254"/>
        <v>#DIV/0!</v>
      </c>
      <c r="AY2687" s="501" t="e">
        <f t="shared" si="255"/>
        <v>#DIV/0!</v>
      </c>
      <c r="BM2687" s="501" t="e">
        <f t="shared" si="256"/>
        <v>#DIV/0!</v>
      </c>
      <c r="BP2687" s="501" t="e">
        <f t="shared" si="257"/>
        <v>#DIV/0!</v>
      </c>
    </row>
    <row r="2688" spans="31:68" ht="15" customHeight="1" x14ac:dyDescent="0.25">
      <c r="AE2688" s="501" t="e">
        <f t="shared" si="252"/>
        <v>#DIV/0!</v>
      </c>
      <c r="AH2688" s="501" t="e">
        <f t="shared" si="253"/>
        <v>#DIV/0!</v>
      </c>
      <c r="AV2688" s="501" t="e">
        <f t="shared" si="254"/>
        <v>#DIV/0!</v>
      </c>
      <c r="AY2688" s="501" t="e">
        <f t="shared" si="255"/>
        <v>#DIV/0!</v>
      </c>
      <c r="BM2688" s="501" t="e">
        <f t="shared" si="256"/>
        <v>#DIV/0!</v>
      </c>
      <c r="BP2688" s="501" t="e">
        <f t="shared" si="257"/>
        <v>#DIV/0!</v>
      </c>
    </row>
    <row r="2689" spans="31:68" ht="15" customHeight="1" x14ac:dyDescent="0.25">
      <c r="AE2689" s="501" t="e">
        <f t="shared" si="252"/>
        <v>#DIV/0!</v>
      </c>
      <c r="AH2689" s="501" t="e">
        <f t="shared" si="253"/>
        <v>#DIV/0!</v>
      </c>
      <c r="AV2689" s="501" t="e">
        <f t="shared" si="254"/>
        <v>#DIV/0!</v>
      </c>
      <c r="AY2689" s="501" t="e">
        <f t="shared" si="255"/>
        <v>#DIV/0!</v>
      </c>
      <c r="BM2689" s="501" t="e">
        <f t="shared" si="256"/>
        <v>#DIV/0!</v>
      </c>
      <c r="BP2689" s="501" t="e">
        <f t="shared" si="257"/>
        <v>#DIV/0!</v>
      </c>
    </row>
    <row r="2690" spans="31:68" ht="15" customHeight="1" x14ac:dyDescent="0.25">
      <c r="AE2690" s="501" t="e">
        <f t="shared" si="252"/>
        <v>#DIV/0!</v>
      </c>
      <c r="AH2690" s="501" t="e">
        <f t="shared" si="253"/>
        <v>#DIV/0!</v>
      </c>
      <c r="AV2690" s="501" t="e">
        <f t="shared" si="254"/>
        <v>#DIV/0!</v>
      </c>
      <c r="AY2690" s="501" t="e">
        <f t="shared" si="255"/>
        <v>#DIV/0!</v>
      </c>
      <c r="BM2690" s="501" t="e">
        <f t="shared" si="256"/>
        <v>#DIV/0!</v>
      </c>
      <c r="BP2690" s="501" t="e">
        <f t="shared" si="257"/>
        <v>#DIV/0!</v>
      </c>
    </row>
    <row r="2691" spans="31:68" ht="15" customHeight="1" x14ac:dyDescent="0.25">
      <c r="AE2691" s="501" t="e">
        <f t="shared" si="252"/>
        <v>#DIV/0!</v>
      </c>
      <c r="AH2691" s="501" t="e">
        <f t="shared" si="253"/>
        <v>#DIV/0!</v>
      </c>
      <c r="AV2691" s="501" t="e">
        <f t="shared" si="254"/>
        <v>#DIV/0!</v>
      </c>
      <c r="AY2691" s="501" t="e">
        <f t="shared" si="255"/>
        <v>#DIV/0!</v>
      </c>
      <c r="BM2691" s="501" t="e">
        <f t="shared" si="256"/>
        <v>#DIV/0!</v>
      </c>
      <c r="BP2691" s="501" t="e">
        <f t="shared" si="257"/>
        <v>#DIV/0!</v>
      </c>
    </row>
    <row r="2692" spans="31:68" ht="15" customHeight="1" x14ac:dyDescent="0.25">
      <c r="AE2692" s="501" t="e">
        <f t="shared" si="252"/>
        <v>#DIV/0!</v>
      </c>
      <c r="AH2692" s="501" t="e">
        <f t="shared" si="253"/>
        <v>#DIV/0!</v>
      </c>
      <c r="AV2692" s="501" t="e">
        <f t="shared" si="254"/>
        <v>#DIV/0!</v>
      </c>
      <c r="AY2692" s="501" t="e">
        <f t="shared" si="255"/>
        <v>#DIV/0!</v>
      </c>
      <c r="BM2692" s="501" t="e">
        <f t="shared" si="256"/>
        <v>#DIV/0!</v>
      </c>
      <c r="BP2692" s="501" t="e">
        <f t="shared" si="257"/>
        <v>#DIV/0!</v>
      </c>
    </row>
    <row r="2693" spans="31:68" ht="15" customHeight="1" x14ac:dyDescent="0.25">
      <c r="AE2693" s="501" t="e">
        <f t="shared" si="252"/>
        <v>#DIV/0!</v>
      </c>
      <c r="AH2693" s="501" t="e">
        <f t="shared" si="253"/>
        <v>#DIV/0!</v>
      </c>
      <c r="AV2693" s="501" t="e">
        <f t="shared" si="254"/>
        <v>#DIV/0!</v>
      </c>
      <c r="AY2693" s="501" t="e">
        <f t="shared" si="255"/>
        <v>#DIV/0!</v>
      </c>
      <c r="BM2693" s="501" t="e">
        <f t="shared" si="256"/>
        <v>#DIV/0!</v>
      </c>
      <c r="BP2693" s="501" t="e">
        <f t="shared" si="257"/>
        <v>#DIV/0!</v>
      </c>
    </row>
    <row r="2694" spans="31:68" ht="15" customHeight="1" x14ac:dyDescent="0.25">
      <c r="AE2694" s="501" t="e">
        <f t="shared" si="252"/>
        <v>#DIV/0!</v>
      </c>
      <c r="AH2694" s="501" t="e">
        <f t="shared" si="253"/>
        <v>#DIV/0!</v>
      </c>
      <c r="AV2694" s="501" t="e">
        <f t="shared" si="254"/>
        <v>#DIV/0!</v>
      </c>
      <c r="AY2694" s="501" t="e">
        <f t="shared" si="255"/>
        <v>#DIV/0!</v>
      </c>
      <c r="BM2694" s="501" t="e">
        <f t="shared" si="256"/>
        <v>#DIV/0!</v>
      </c>
      <c r="BP2694" s="501" t="e">
        <f t="shared" si="257"/>
        <v>#DIV/0!</v>
      </c>
    </row>
    <row r="2695" spans="31:68" ht="15" customHeight="1" x14ac:dyDescent="0.25">
      <c r="AE2695" s="501" t="e">
        <f t="shared" si="252"/>
        <v>#DIV/0!</v>
      </c>
      <c r="AH2695" s="501" t="e">
        <f t="shared" si="253"/>
        <v>#DIV/0!</v>
      </c>
      <c r="AV2695" s="501" t="e">
        <f t="shared" si="254"/>
        <v>#DIV/0!</v>
      </c>
      <c r="AY2695" s="501" t="e">
        <f t="shared" si="255"/>
        <v>#DIV/0!</v>
      </c>
      <c r="BM2695" s="501" t="e">
        <f t="shared" si="256"/>
        <v>#DIV/0!</v>
      </c>
      <c r="BP2695" s="501" t="e">
        <f t="shared" si="257"/>
        <v>#DIV/0!</v>
      </c>
    </row>
    <row r="2696" spans="31:68" ht="15" customHeight="1" x14ac:dyDescent="0.25">
      <c r="AE2696" s="501" t="e">
        <f t="shared" si="252"/>
        <v>#DIV/0!</v>
      </c>
      <c r="AH2696" s="501" t="e">
        <f t="shared" si="253"/>
        <v>#DIV/0!</v>
      </c>
      <c r="AV2696" s="501" t="e">
        <f t="shared" si="254"/>
        <v>#DIV/0!</v>
      </c>
      <c r="AY2696" s="501" t="e">
        <f t="shared" si="255"/>
        <v>#DIV/0!</v>
      </c>
      <c r="BM2696" s="501" t="e">
        <f t="shared" si="256"/>
        <v>#DIV/0!</v>
      </c>
      <c r="BP2696" s="501" t="e">
        <f t="shared" si="257"/>
        <v>#DIV/0!</v>
      </c>
    </row>
    <row r="2697" spans="31:68" ht="15" customHeight="1" x14ac:dyDescent="0.25">
      <c r="AE2697" s="501" t="e">
        <f t="shared" si="252"/>
        <v>#DIV/0!</v>
      </c>
      <c r="AH2697" s="501" t="e">
        <f t="shared" si="253"/>
        <v>#DIV/0!</v>
      </c>
      <c r="AV2697" s="501" t="e">
        <f t="shared" si="254"/>
        <v>#DIV/0!</v>
      </c>
      <c r="AY2697" s="501" t="e">
        <f t="shared" si="255"/>
        <v>#DIV/0!</v>
      </c>
      <c r="BM2697" s="501" t="e">
        <f t="shared" si="256"/>
        <v>#DIV/0!</v>
      </c>
      <c r="BP2697" s="501" t="e">
        <f t="shared" si="257"/>
        <v>#DIV/0!</v>
      </c>
    </row>
    <row r="2698" spans="31:68" ht="15" customHeight="1" x14ac:dyDescent="0.25">
      <c r="AE2698" s="501" t="e">
        <f t="shared" si="252"/>
        <v>#DIV/0!</v>
      </c>
      <c r="AH2698" s="501" t="e">
        <f t="shared" si="253"/>
        <v>#DIV/0!</v>
      </c>
      <c r="AV2698" s="501" t="e">
        <f t="shared" si="254"/>
        <v>#DIV/0!</v>
      </c>
      <c r="AY2698" s="501" t="e">
        <f t="shared" si="255"/>
        <v>#DIV/0!</v>
      </c>
      <c r="BM2698" s="501" t="e">
        <f t="shared" si="256"/>
        <v>#DIV/0!</v>
      </c>
      <c r="BP2698" s="501" t="e">
        <f t="shared" si="257"/>
        <v>#DIV/0!</v>
      </c>
    </row>
    <row r="2699" spans="31:68" ht="15" customHeight="1" x14ac:dyDescent="0.25">
      <c r="AE2699" s="501" t="e">
        <f t="shared" si="252"/>
        <v>#DIV/0!</v>
      </c>
      <c r="AH2699" s="501" t="e">
        <f t="shared" si="253"/>
        <v>#DIV/0!</v>
      </c>
      <c r="AV2699" s="501" t="e">
        <f t="shared" si="254"/>
        <v>#DIV/0!</v>
      </c>
      <c r="AY2699" s="501" t="e">
        <f t="shared" si="255"/>
        <v>#DIV/0!</v>
      </c>
      <c r="BM2699" s="501" t="e">
        <f t="shared" si="256"/>
        <v>#DIV/0!</v>
      </c>
      <c r="BP2699" s="501" t="e">
        <f t="shared" si="257"/>
        <v>#DIV/0!</v>
      </c>
    </row>
    <row r="2700" spans="31:68" ht="15" customHeight="1" x14ac:dyDescent="0.25">
      <c r="AE2700" s="501" t="e">
        <f t="shared" si="252"/>
        <v>#DIV/0!</v>
      </c>
      <c r="AH2700" s="501" t="e">
        <f t="shared" si="253"/>
        <v>#DIV/0!</v>
      </c>
      <c r="AV2700" s="501" t="e">
        <f t="shared" si="254"/>
        <v>#DIV/0!</v>
      </c>
      <c r="AY2700" s="501" t="e">
        <f t="shared" si="255"/>
        <v>#DIV/0!</v>
      </c>
      <c r="BM2700" s="501" t="e">
        <f t="shared" si="256"/>
        <v>#DIV/0!</v>
      </c>
      <c r="BP2700" s="501" t="e">
        <f t="shared" si="257"/>
        <v>#DIV/0!</v>
      </c>
    </row>
    <row r="2701" spans="31:68" ht="15" customHeight="1" x14ac:dyDescent="0.25">
      <c r="AE2701" s="501" t="e">
        <f t="shared" si="252"/>
        <v>#DIV/0!</v>
      </c>
      <c r="AH2701" s="501" t="e">
        <f t="shared" si="253"/>
        <v>#DIV/0!</v>
      </c>
      <c r="AV2701" s="501" t="e">
        <f t="shared" si="254"/>
        <v>#DIV/0!</v>
      </c>
      <c r="AY2701" s="501" t="e">
        <f t="shared" si="255"/>
        <v>#DIV/0!</v>
      </c>
      <c r="BM2701" s="501" t="e">
        <f t="shared" si="256"/>
        <v>#DIV/0!</v>
      </c>
      <c r="BP2701" s="501" t="e">
        <f t="shared" si="257"/>
        <v>#DIV/0!</v>
      </c>
    </row>
    <row r="2702" spans="31:68" ht="15" customHeight="1" x14ac:dyDescent="0.25">
      <c r="AE2702" s="501" t="e">
        <f t="shared" si="252"/>
        <v>#DIV/0!</v>
      </c>
      <c r="AH2702" s="501" t="e">
        <f t="shared" si="253"/>
        <v>#DIV/0!</v>
      </c>
      <c r="AV2702" s="501" t="e">
        <f t="shared" si="254"/>
        <v>#DIV/0!</v>
      </c>
      <c r="AY2702" s="501" t="e">
        <f t="shared" si="255"/>
        <v>#DIV/0!</v>
      </c>
      <c r="BM2702" s="501" t="e">
        <f t="shared" si="256"/>
        <v>#DIV/0!</v>
      </c>
      <c r="BP2702" s="501" t="e">
        <f t="shared" si="257"/>
        <v>#DIV/0!</v>
      </c>
    </row>
    <row r="2703" spans="31:68" ht="15" customHeight="1" x14ac:dyDescent="0.25">
      <c r="AE2703" s="501" t="e">
        <f t="shared" ref="AE2703:AE2766" si="258">IF(AE$10*AC2703+AE$11&lt;(ROUNDUP(AD$10/100,0)*100+999),MAX(0,AE$10*AC2703+AE$11),NA())</f>
        <v>#DIV/0!</v>
      </c>
      <c r="AH2703" s="501" t="e">
        <f t="shared" ref="AH2703:AH2766" si="259">IF(AH$10*AF2703+AH$11&lt;(ROUNDUP(AG$10/100,0)*100+999),MAX(0,AH$10*AF2703+AH$11),NA())</f>
        <v>#DIV/0!</v>
      </c>
      <c r="AV2703" s="501" t="e">
        <f t="shared" ref="AV2703:AV2766" si="260">IF(AV$10*AT2703+AV$11&lt;(ROUNDUP(AU$10/100,0)*100+999),MAX(0,AV$10*AT2703+AV$11),NA())</f>
        <v>#DIV/0!</v>
      </c>
      <c r="AY2703" s="501" t="e">
        <f t="shared" ref="AY2703:AY2766" si="261">IF(AY$10*AW2703+AY$11&lt;(ROUNDUP(AX$10/100,0)*100+999),MAX(0,AY$10*AW2703+AY$11),NA())</f>
        <v>#DIV/0!</v>
      </c>
      <c r="BM2703" s="501" t="e">
        <f t="shared" ref="BM2703:BM2766" si="262">IF(BM$10*BK2703+BM$11&lt;(ROUNDUP(BL$10/100,0)*100+999),MAX(0,BM$10*BK2703+BM$11),NA())</f>
        <v>#DIV/0!</v>
      </c>
      <c r="BP2703" s="501" t="e">
        <f t="shared" ref="BP2703:BP2766" si="263">IF(BP$10*BN2703+BP$11&lt;(ROUNDUP(BO$10/100,0)*100+999),MAX(0,BP$10*BN2703+BP$11),NA())</f>
        <v>#DIV/0!</v>
      </c>
    </row>
    <row r="2704" spans="31:68" ht="15" customHeight="1" x14ac:dyDescent="0.25">
      <c r="AE2704" s="501" t="e">
        <f t="shared" si="258"/>
        <v>#DIV/0!</v>
      </c>
      <c r="AH2704" s="501" t="e">
        <f t="shared" si="259"/>
        <v>#DIV/0!</v>
      </c>
      <c r="AV2704" s="501" t="e">
        <f t="shared" si="260"/>
        <v>#DIV/0!</v>
      </c>
      <c r="AY2704" s="501" t="e">
        <f t="shared" si="261"/>
        <v>#DIV/0!</v>
      </c>
      <c r="BM2704" s="501" t="e">
        <f t="shared" si="262"/>
        <v>#DIV/0!</v>
      </c>
      <c r="BP2704" s="501" t="e">
        <f t="shared" si="263"/>
        <v>#DIV/0!</v>
      </c>
    </row>
    <row r="2705" spans="31:68" ht="15" customHeight="1" x14ac:dyDescent="0.25">
      <c r="AE2705" s="501" t="e">
        <f t="shared" si="258"/>
        <v>#DIV/0!</v>
      </c>
      <c r="AH2705" s="501" t="e">
        <f t="shared" si="259"/>
        <v>#DIV/0!</v>
      </c>
      <c r="AV2705" s="501" t="e">
        <f t="shared" si="260"/>
        <v>#DIV/0!</v>
      </c>
      <c r="AY2705" s="501" t="e">
        <f t="shared" si="261"/>
        <v>#DIV/0!</v>
      </c>
      <c r="BM2705" s="501" t="e">
        <f t="shared" si="262"/>
        <v>#DIV/0!</v>
      </c>
      <c r="BP2705" s="501" t="e">
        <f t="shared" si="263"/>
        <v>#DIV/0!</v>
      </c>
    </row>
    <row r="2706" spans="31:68" ht="15" customHeight="1" x14ac:dyDescent="0.25">
      <c r="AE2706" s="501" t="e">
        <f t="shared" si="258"/>
        <v>#DIV/0!</v>
      </c>
      <c r="AH2706" s="501" t="e">
        <f t="shared" si="259"/>
        <v>#DIV/0!</v>
      </c>
      <c r="AV2706" s="501" t="e">
        <f t="shared" si="260"/>
        <v>#DIV/0!</v>
      </c>
      <c r="AY2706" s="501" t="e">
        <f t="shared" si="261"/>
        <v>#DIV/0!</v>
      </c>
      <c r="BM2706" s="501" t="e">
        <f t="shared" si="262"/>
        <v>#DIV/0!</v>
      </c>
      <c r="BP2706" s="501" t="e">
        <f t="shared" si="263"/>
        <v>#DIV/0!</v>
      </c>
    </row>
    <row r="2707" spans="31:68" ht="15" customHeight="1" x14ac:dyDescent="0.25">
      <c r="AE2707" s="501" t="e">
        <f t="shared" si="258"/>
        <v>#DIV/0!</v>
      </c>
      <c r="AH2707" s="501" t="e">
        <f t="shared" si="259"/>
        <v>#DIV/0!</v>
      </c>
      <c r="AV2707" s="501" t="e">
        <f t="shared" si="260"/>
        <v>#DIV/0!</v>
      </c>
      <c r="AY2707" s="501" t="e">
        <f t="shared" si="261"/>
        <v>#DIV/0!</v>
      </c>
      <c r="BM2707" s="501" t="e">
        <f t="shared" si="262"/>
        <v>#DIV/0!</v>
      </c>
      <c r="BP2707" s="501" t="e">
        <f t="shared" si="263"/>
        <v>#DIV/0!</v>
      </c>
    </row>
    <row r="2708" spans="31:68" ht="15" customHeight="1" x14ac:dyDescent="0.25">
      <c r="AE2708" s="501" t="e">
        <f t="shared" si="258"/>
        <v>#DIV/0!</v>
      </c>
      <c r="AH2708" s="501" t="e">
        <f t="shared" si="259"/>
        <v>#DIV/0!</v>
      </c>
      <c r="AV2708" s="501" t="e">
        <f t="shared" si="260"/>
        <v>#DIV/0!</v>
      </c>
      <c r="AY2708" s="501" t="e">
        <f t="shared" si="261"/>
        <v>#DIV/0!</v>
      </c>
      <c r="BM2708" s="501" t="e">
        <f t="shared" si="262"/>
        <v>#DIV/0!</v>
      </c>
      <c r="BP2708" s="501" t="e">
        <f t="shared" si="263"/>
        <v>#DIV/0!</v>
      </c>
    </row>
    <row r="2709" spans="31:68" ht="15" customHeight="1" x14ac:dyDescent="0.25">
      <c r="AE2709" s="501" t="e">
        <f t="shared" si="258"/>
        <v>#DIV/0!</v>
      </c>
      <c r="AH2709" s="501" t="e">
        <f t="shared" si="259"/>
        <v>#DIV/0!</v>
      </c>
      <c r="AV2709" s="501" t="e">
        <f t="shared" si="260"/>
        <v>#DIV/0!</v>
      </c>
      <c r="AY2709" s="501" t="e">
        <f t="shared" si="261"/>
        <v>#DIV/0!</v>
      </c>
      <c r="BM2709" s="501" t="e">
        <f t="shared" si="262"/>
        <v>#DIV/0!</v>
      </c>
      <c r="BP2709" s="501" t="e">
        <f t="shared" si="263"/>
        <v>#DIV/0!</v>
      </c>
    </row>
    <row r="2710" spans="31:68" ht="15" customHeight="1" x14ac:dyDescent="0.25">
      <c r="AE2710" s="501" t="e">
        <f t="shared" si="258"/>
        <v>#DIV/0!</v>
      </c>
      <c r="AH2710" s="501" t="e">
        <f t="shared" si="259"/>
        <v>#DIV/0!</v>
      </c>
      <c r="AV2710" s="501" t="e">
        <f t="shared" si="260"/>
        <v>#DIV/0!</v>
      </c>
      <c r="AY2710" s="501" t="e">
        <f t="shared" si="261"/>
        <v>#DIV/0!</v>
      </c>
      <c r="BM2710" s="501" t="e">
        <f t="shared" si="262"/>
        <v>#DIV/0!</v>
      </c>
      <c r="BP2710" s="501" t="e">
        <f t="shared" si="263"/>
        <v>#DIV/0!</v>
      </c>
    </row>
    <row r="2711" spans="31:68" ht="15" customHeight="1" x14ac:dyDescent="0.25">
      <c r="AE2711" s="501" t="e">
        <f t="shared" si="258"/>
        <v>#DIV/0!</v>
      </c>
      <c r="AH2711" s="501" t="e">
        <f t="shared" si="259"/>
        <v>#DIV/0!</v>
      </c>
      <c r="AV2711" s="501" t="e">
        <f t="shared" si="260"/>
        <v>#DIV/0!</v>
      </c>
      <c r="AY2711" s="501" t="e">
        <f t="shared" si="261"/>
        <v>#DIV/0!</v>
      </c>
      <c r="BM2711" s="501" t="e">
        <f t="shared" si="262"/>
        <v>#DIV/0!</v>
      </c>
      <c r="BP2711" s="501" t="e">
        <f t="shared" si="263"/>
        <v>#DIV/0!</v>
      </c>
    </row>
    <row r="2712" spans="31:68" ht="15" customHeight="1" x14ac:dyDescent="0.25">
      <c r="AE2712" s="501" t="e">
        <f t="shared" si="258"/>
        <v>#DIV/0!</v>
      </c>
      <c r="AH2712" s="501" t="e">
        <f t="shared" si="259"/>
        <v>#DIV/0!</v>
      </c>
      <c r="AV2712" s="501" t="e">
        <f t="shared" si="260"/>
        <v>#DIV/0!</v>
      </c>
      <c r="AY2712" s="501" t="e">
        <f t="shared" si="261"/>
        <v>#DIV/0!</v>
      </c>
      <c r="BM2712" s="501" t="e">
        <f t="shared" si="262"/>
        <v>#DIV/0!</v>
      </c>
      <c r="BP2712" s="501" t="e">
        <f t="shared" si="263"/>
        <v>#DIV/0!</v>
      </c>
    </row>
    <row r="2713" spans="31:68" ht="15" customHeight="1" x14ac:dyDescent="0.25">
      <c r="AE2713" s="501" t="e">
        <f t="shared" si="258"/>
        <v>#DIV/0!</v>
      </c>
      <c r="AH2713" s="501" t="e">
        <f t="shared" si="259"/>
        <v>#DIV/0!</v>
      </c>
      <c r="AV2713" s="501" t="e">
        <f t="shared" si="260"/>
        <v>#DIV/0!</v>
      </c>
      <c r="AY2713" s="501" t="e">
        <f t="shared" si="261"/>
        <v>#DIV/0!</v>
      </c>
      <c r="BM2713" s="501" t="e">
        <f t="shared" si="262"/>
        <v>#DIV/0!</v>
      </c>
      <c r="BP2713" s="501" t="e">
        <f t="shared" si="263"/>
        <v>#DIV/0!</v>
      </c>
    </row>
    <row r="2714" spans="31:68" ht="15" customHeight="1" x14ac:dyDescent="0.25">
      <c r="AE2714" s="501" t="e">
        <f t="shared" si="258"/>
        <v>#DIV/0!</v>
      </c>
      <c r="AH2714" s="501" t="e">
        <f t="shared" si="259"/>
        <v>#DIV/0!</v>
      </c>
      <c r="AV2714" s="501" t="e">
        <f t="shared" si="260"/>
        <v>#DIV/0!</v>
      </c>
      <c r="AY2714" s="501" t="e">
        <f t="shared" si="261"/>
        <v>#DIV/0!</v>
      </c>
      <c r="BM2714" s="501" t="e">
        <f t="shared" si="262"/>
        <v>#DIV/0!</v>
      </c>
      <c r="BP2714" s="501" t="e">
        <f t="shared" si="263"/>
        <v>#DIV/0!</v>
      </c>
    </row>
    <row r="2715" spans="31:68" ht="15" customHeight="1" x14ac:dyDescent="0.25">
      <c r="AE2715" s="501" t="e">
        <f t="shared" si="258"/>
        <v>#DIV/0!</v>
      </c>
      <c r="AH2715" s="501" t="e">
        <f t="shared" si="259"/>
        <v>#DIV/0!</v>
      </c>
      <c r="AV2715" s="501" t="e">
        <f t="shared" si="260"/>
        <v>#DIV/0!</v>
      </c>
      <c r="AY2715" s="501" t="e">
        <f t="shared" si="261"/>
        <v>#DIV/0!</v>
      </c>
      <c r="BM2715" s="501" t="e">
        <f t="shared" si="262"/>
        <v>#DIV/0!</v>
      </c>
      <c r="BP2715" s="501" t="e">
        <f t="shared" si="263"/>
        <v>#DIV/0!</v>
      </c>
    </row>
    <row r="2716" spans="31:68" ht="15" customHeight="1" x14ac:dyDescent="0.25">
      <c r="AE2716" s="501" t="e">
        <f t="shared" si="258"/>
        <v>#DIV/0!</v>
      </c>
      <c r="AH2716" s="501" t="e">
        <f t="shared" si="259"/>
        <v>#DIV/0!</v>
      </c>
      <c r="AV2716" s="501" t="e">
        <f t="shared" si="260"/>
        <v>#DIV/0!</v>
      </c>
      <c r="AY2716" s="501" t="e">
        <f t="shared" si="261"/>
        <v>#DIV/0!</v>
      </c>
      <c r="BM2716" s="501" t="e">
        <f t="shared" si="262"/>
        <v>#DIV/0!</v>
      </c>
      <c r="BP2716" s="501" t="e">
        <f t="shared" si="263"/>
        <v>#DIV/0!</v>
      </c>
    </row>
    <row r="2717" spans="31:68" ht="15" customHeight="1" x14ac:dyDescent="0.25">
      <c r="AE2717" s="501" t="e">
        <f t="shared" si="258"/>
        <v>#DIV/0!</v>
      </c>
      <c r="AH2717" s="501" t="e">
        <f t="shared" si="259"/>
        <v>#DIV/0!</v>
      </c>
      <c r="AV2717" s="501" t="e">
        <f t="shared" si="260"/>
        <v>#DIV/0!</v>
      </c>
      <c r="AY2717" s="501" t="e">
        <f t="shared" si="261"/>
        <v>#DIV/0!</v>
      </c>
      <c r="BM2717" s="501" t="e">
        <f t="shared" si="262"/>
        <v>#DIV/0!</v>
      </c>
      <c r="BP2717" s="501" t="e">
        <f t="shared" si="263"/>
        <v>#DIV/0!</v>
      </c>
    </row>
    <row r="2718" spans="31:68" ht="15" customHeight="1" x14ac:dyDescent="0.25">
      <c r="AE2718" s="501" t="e">
        <f t="shared" si="258"/>
        <v>#DIV/0!</v>
      </c>
      <c r="AH2718" s="501" t="e">
        <f t="shared" si="259"/>
        <v>#DIV/0!</v>
      </c>
      <c r="AV2718" s="501" t="e">
        <f t="shared" si="260"/>
        <v>#DIV/0!</v>
      </c>
      <c r="AY2718" s="501" t="e">
        <f t="shared" si="261"/>
        <v>#DIV/0!</v>
      </c>
      <c r="BM2718" s="501" t="e">
        <f t="shared" si="262"/>
        <v>#DIV/0!</v>
      </c>
      <c r="BP2718" s="501" t="e">
        <f t="shared" si="263"/>
        <v>#DIV/0!</v>
      </c>
    </row>
    <row r="2719" spans="31:68" ht="15" customHeight="1" x14ac:dyDescent="0.25">
      <c r="AE2719" s="501" t="e">
        <f t="shared" si="258"/>
        <v>#DIV/0!</v>
      </c>
      <c r="AH2719" s="501" t="e">
        <f t="shared" si="259"/>
        <v>#DIV/0!</v>
      </c>
      <c r="AV2719" s="501" t="e">
        <f t="shared" si="260"/>
        <v>#DIV/0!</v>
      </c>
      <c r="AY2719" s="501" t="e">
        <f t="shared" si="261"/>
        <v>#DIV/0!</v>
      </c>
      <c r="BM2719" s="501" t="e">
        <f t="shared" si="262"/>
        <v>#DIV/0!</v>
      </c>
      <c r="BP2719" s="501" t="e">
        <f t="shared" si="263"/>
        <v>#DIV/0!</v>
      </c>
    </row>
    <row r="2720" spans="31:68" ht="15" customHeight="1" x14ac:dyDescent="0.25">
      <c r="AE2720" s="501" t="e">
        <f t="shared" si="258"/>
        <v>#DIV/0!</v>
      </c>
      <c r="AH2720" s="501" t="e">
        <f t="shared" si="259"/>
        <v>#DIV/0!</v>
      </c>
      <c r="AV2720" s="501" t="e">
        <f t="shared" si="260"/>
        <v>#DIV/0!</v>
      </c>
      <c r="AY2720" s="501" t="e">
        <f t="shared" si="261"/>
        <v>#DIV/0!</v>
      </c>
      <c r="BM2720" s="501" t="e">
        <f t="shared" si="262"/>
        <v>#DIV/0!</v>
      </c>
      <c r="BP2720" s="501" t="e">
        <f t="shared" si="263"/>
        <v>#DIV/0!</v>
      </c>
    </row>
    <row r="2721" spans="31:68" ht="15" customHeight="1" x14ac:dyDescent="0.25">
      <c r="AE2721" s="501" t="e">
        <f t="shared" si="258"/>
        <v>#DIV/0!</v>
      </c>
      <c r="AH2721" s="501" t="e">
        <f t="shared" si="259"/>
        <v>#DIV/0!</v>
      </c>
      <c r="AV2721" s="501" t="e">
        <f t="shared" si="260"/>
        <v>#DIV/0!</v>
      </c>
      <c r="AY2721" s="501" t="e">
        <f t="shared" si="261"/>
        <v>#DIV/0!</v>
      </c>
      <c r="BM2721" s="501" t="e">
        <f t="shared" si="262"/>
        <v>#DIV/0!</v>
      </c>
      <c r="BP2721" s="501" t="e">
        <f t="shared" si="263"/>
        <v>#DIV/0!</v>
      </c>
    </row>
    <row r="2722" spans="31:68" ht="15" customHeight="1" x14ac:dyDescent="0.25">
      <c r="AE2722" s="501" t="e">
        <f t="shared" si="258"/>
        <v>#DIV/0!</v>
      </c>
      <c r="AH2722" s="501" t="e">
        <f t="shared" si="259"/>
        <v>#DIV/0!</v>
      </c>
      <c r="AV2722" s="501" t="e">
        <f t="shared" si="260"/>
        <v>#DIV/0!</v>
      </c>
      <c r="AY2722" s="501" t="e">
        <f t="shared" si="261"/>
        <v>#DIV/0!</v>
      </c>
      <c r="BM2722" s="501" t="e">
        <f t="shared" si="262"/>
        <v>#DIV/0!</v>
      </c>
      <c r="BP2722" s="501" t="e">
        <f t="shared" si="263"/>
        <v>#DIV/0!</v>
      </c>
    </row>
    <row r="2723" spans="31:68" ht="15" customHeight="1" x14ac:dyDescent="0.25">
      <c r="AE2723" s="501" t="e">
        <f t="shared" si="258"/>
        <v>#DIV/0!</v>
      </c>
      <c r="AH2723" s="501" t="e">
        <f t="shared" si="259"/>
        <v>#DIV/0!</v>
      </c>
      <c r="AV2723" s="501" t="e">
        <f t="shared" si="260"/>
        <v>#DIV/0!</v>
      </c>
      <c r="AY2723" s="501" t="e">
        <f t="shared" si="261"/>
        <v>#DIV/0!</v>
      </c>
      <c r="BM2723" s="501" t="e">
        <f t="shared" si="262"/>
        <v>#DIV/0!</v>
      </c>
      <c r="BP2723" s="501" t="e">
        <f t="shared" si="263"/>
        <v>#DIV/0!</v>
      </c>
    </row>
    <row r="2724" spans="31:68" ht="15" customHeight="1" x14ac:dyDescent="0.25">
      <c r="AE2724" s="501" t="e">
        <f t="shared" si="258"/>
        <v>#DIV/0!</v>
      </c>
      <c r="AH2724" s="501" t="e">
        <f t="shared" si="259"/>
        <v>#DIV/0!</v>
      </c>
      <c r="AV2724" s="501" t="e">
        <f t="shared" si="260"/>
        <v>#DIV/0!</v>
      </c>
      <c r="AY2724" s="501" t="e">
        <f t="shared" si="261"/>
        <v>#DIV/0!</v>
      </c>
      <c r="BM2724" s="501" t="e">
        <f t="shared" si="262"/>
        <v>#DIV/0!</v>
      </c>
      <c r="BP2724" s="501" t="e">
        <f t="shared" si="263"/>
        <v>#DIV/0!</v>
      </c>
    </row>
    <row r="2725" spans="31:68" ht="15" customHeight="1" x14ac:dyDescent="0.25">
      <c r="AE2725" s="501" t="e">
        <f t="shared" si="258"/>
        <v>#DIV/0!</v>
      </c>
      <c r="AH2725" s="501" t="e">
        <f t="shared" si="259"/>
        <v>#DIV/0!</v>
      </c>
      <c r="AV2725" s="501" t="e">
        <f t="shared" si="260"/>
        <v>#DIV/0!</v>
      </c>
      <c r="AY2725" s="501" t="e">
        <f t="shared" si="261"/>
        <v>#DIV/0!</v>
      </c>
      <c r="BM2725" s="501" t="e">
        <f t="shared" si="262"/>
        <v>#DIV/0!</v>
      </c>
      <c r="BP2725" s="501" t="e">
        <f t="shared" si="263"/>
        <v>#DIV/0!</v>
      </c>
    </row>
    <row r="2726" spans="31:68" ht="15" customHeight="1" x14ac:dyDescent="0.25">
      <c r="AE2726" s="501" t="e">
        <f t="shared" si="258"/>
        <v>#DIV/0!</v>
      </c>
      <c r="AH2726" s="501" t="e">
        <f t="shared" si="259"/>
        <v>#DIV/0!</v>
      </c>
      <c r="AV2726" s="501" t="e">
        <f t="shared" si="260"/>
        <v>#DIV/0!</v>
      </c>
      <c r="AY2726" s="501" t="e">
        <f t="shared" si="261"/>
        <v>#DIV/0!</v>
      </c>
      <c r="BM2726" s="501" t="e">
        <f t="shared" si="262"/>
        <v>#DIV/0!</v>
      </c>
      <c r="BP2726" s="501" t="e">
        <f t="shared" si="263"/>
        <v>#DIV/0!</v>
      </c>
    </row>
    <row r="2727" spans="31:68" ht="15" customHeight="1" x14ac:dyDescent="0.25">
      <c r="AE2727" s="501" t="e">
        <f t="shared" si="258"/>
        <v>#DIV/0!</v>
      </c>
      <c r="AH2727" s="501" t="e">
        <f t="shared" si="259"/>
        <v>#DIV/0!</v>
      </c>
      <c r="AV2727" s="501" t="e">
        <f t="shared" si="260"/>
        <v>#DIV/0!</v>
      </c>
      <c r="AY2727" s="501" t="e">
        <f t="shared" si="261"/>
        <v>#DIV/0!</v>
      </c>
      <c r="BM2727" s="501" t="e">
        <f t="shared" si="262"/>
        <v>#DIV/0!</v>
      </c>
      <c r="BP2727" s="501" t="e">
        <f t="shared" si="263"/>
        <v>#DIV/0!</v>
      </c>
    </row>
    <row r="2728" spans="31:68" ht="15" customHeight="1" x14ac:dyDescent="0.25">
      <c r="AE2728" s="501" t="e">
        <f t="shared" si="258"/>
        <v>#DIV/0!</v>
      </c>
      <c r="AH2728" s="501" t="e">
        <f t="shared" si="259"/>
        <v>#DIV/0!</v>
      </c>
      <c r="AV2728" s="501" t="e">
        <f t="shared" si="260"/>
        <v>#DIV/0!</v>
      </c>
      <c r="AY2728" s="501" t="e">
        <f t="shared" si="261"/>
        <v>#DIV/0!</v>
      </c>
      <c r="BM2728" s="501" t="e">
        <f t="shared" si="262"/>
        <v>#DIV/0!</v>
      </c>
      <c r="BP2728" s="501" t="e">
        <f t="shared" si="263"/>
        <v>#DIV/0!</v>
      </c>
    </row>
    <row r="2729" spans="31:68" ht="15" customHeight="1" x14ac:dyDescent="0.25">
      <c r="AE2729" s="501" t="e">
        <f t="shared" si="258"/>
        <v>#DIV/0!</v>
      </c>
      <c r="AH2729" s="501" t="e">
        <f t="shared" si="259"/>
        <v>#DIV/0!</v>
      </c>
      <c r="AV2729" s="501" t="e">
        <f t="shared" si="260"/>
        <v>#DIV/0!</v>
      </c>
      <c r="AY2729" s="501" t="e">
        <f t="shared" si="261"/>
        <v>#DIV/0!</v>
      </c>
      <c r="BM2729" s="501" t="e">
        <f t="shared" si="262"/>
        <v>#DIV/0!</v>
      </c>
      <c r="BP2729" s="501" t="e">
        <f t="shared" si="263"/>
        <v>#DIV/0!</v>
      </c>
    </row>
    <row r="2730" spans="31:68" ht="15" customHeight="1" x14ac:dyDescent="0.25">
      <c r="AE2730" s="501" t="e">
        <f t="shared" si="258"/>
        <v>#DIV/0!</v>
      </c>
      <c r="AH2730" s="501" t="e">
        <f t="shared" si="259"/>
        <v>#DIV/0!</v>
      </c>
      <c r="AV2730" s="501" t="e">
        <f t="shared" si="260"/>
        <v>#DIV/0!</v>
      </c>
      <c r="AY2730" s="501" t="e">
        <f t="shared" si="261"/>
        <v>#DIV/0!</v>
      </c>
      <c r="BM2730" s="501" t="e">
        <f t="shared" si="262"/>
        <v>#DIV/0!</v>
      </c>
      <c r="BP2730" s="501" t="e">
        <f t="shared" si="263"/>
        <v>#DIV/0!</v>
      </c>
    </row>
    <row r="2731" spans="31:68" ht="15" customHeight="1" x14ac:dyDescent="0.25">
      <c r="AE2731" s="501" t="e">
        <f t="shared" si="258"/>
        <v>#DIV/0!</v>
      </c>
      <c r="AH2731" s="501" t="e">
        <f t="shared" si="259"/>
        <v>#DIV/0!</v>
      </c>
      <c r="AV2731" s="501" t="e">
        <f t="shared" si="260"/>
        <v>#DIV/0!</v>
      </c>
      <c r="AY2731" s="501" t="e">
        <f t="shared" si="261"/>
        <v>#DIV/0!</v>
      </c>
      <c r="BM2731" s="501" t="e">
        <f t="shared" si="262"/>
        <v>#DIV/0!</v>
      </c>
      <c r="BP2731" s="501" t="e">
        <f t="shared" si="263"/>
        <v>#DIV/0!</v>
      </c>
    </row>
    <row r="2732" spans="31:68" ht="15" customHeight="1" x14ac:dyDescent="0.25">
      <c r="AE2732" s="501" t="e">
        <f t="shared" si="258"/>
        <v>#DIV/0!</v>
      </c>
      <c r="AH2732" s="501" t="e">
        <f t="shared" si="259"/>
        <v>#DIV/0!</v>
      </c>
      <c r="AV2732" s="501" t="e">
        <f t="shared" si="260"/>
        <v>#DIV/0!</v>
      </c>
      <c r="AY2732" s="501" t="e">
        <f t="shared" si="261"/>
        <v>#DIV/0!</v>
      </c>
      <c r="BM2732" s="501" t="e">
        <f t="shared" si="262"/>
        <v>#DIV/0!</v>
      </c>
      <c r="BP2732" s="501" t="e">
        <f t="shared" si="263"/>
        <v>#DIV/0!</v>
      </c>
    </row>
    <row r="2733" spans="31:68" ht="15" customHeight="1" x14ac:dyDescent="0.25">
      <c r="AE2733" s="501" t="e">
        <f t="shared" si="258"/>
        <v>#DIV/0!</v>
      </c>
      <c r="AH2733" s="501" t="e">
        <f t="shared" si="259"/>
        <v>#DIV/0!</v>
      </c>
      <c r="AV2733" s="501" t="e">
        <f t="shared" si="260"/>
        <v>#DIV/0!</v>
      </c>
      <c r="AY2733" s="501" t="e">
        <f t="shared" si="261"/>
        <v>#DIV/0!</v>
      </c>
      <c r="BM2733" s="501" t="e">
        <f t="shared" si="262"/>
        <v>#DIV/0!</v>
      </c>
      <c r="BP2733" s="501" t="e">
        <f t="shared" si="263"/>
        <v>#DIV/0!</v>
      </c>
    </row>
    <row r="2734" spans="31:68" ht="15" customHeight="1" x14ac:dyDescent="0.25">
      <c r="AE2734" s="501" t="e">
        <f t="shared" si="258"/>
        <v>#DIV/0!</v>
      </c>
      <c r="AH2734" s="501" t="e">
        <f t="shared" si="259"/>
        <v>#DIV/0!</v>
      </c>
      <c r="AV2734" s="501" t="e">
        <f t="shared" si="260"/>
        <v>#DIV/0!</v>
      </c>
      <c r="AY2734" s="501" t="e">
        <f t="shared" si="261"/>
        <v>#DIV/0!</v>
      </c>
      <c r="BM2734" s="501" t="e">
        <f t="shared" si="262"/>
        <v>#DIV/0!</v>
      </c>
      <c r="BP2734" s="501" t="e">
        <f t="shared" si="263"/>
        <v>#DIV/0!</v>
      </c>
    </row>
    <row r="2735" spans="31:68" ht="15" customHeight="1" x14ac:dyDescent="0.25">
      <c r="AE2735" s="501" t="e">
        <f t="shared" si="258"/>
        <v>#DIV/0!</v>
      </c>
      <c r="AH2735" s="501" t="e">
        <f t="shared" si="259"/>
        <v>#DIV/0!</v>
      </c>
      <c r="AV2735" s="501" t="e">
        <f t="shared" si="260"/>
        <v>#DIV/0!</v>
      </c>
      <c r="AY2735" s="501" t="e">
        <f t="shared" si="261"/>
        <v>#DIV/0!</v>
      </c>
      <c r="BM2735" s="501" t="e">
        <f t="shared" si="262"/>
        <v>#DIV/0!</v>
      </c>
      <c r="BP2735" s="501" t="e">
        <f t="shared" si="263"/>
        <v>#DIV/0!</v>
      </c>
    </row>
    <row r="2736" spans="31:68" ht="15" customHeight="1" x14ac:dyDescent="0.25">
      <c r="AE2736" s="501" t="e">
        <f t="shared" si="258"/>
        <v>#DIV/0!</v>
      </c>
      <c r="AH2736" s="501" t="e">
        <f t="shared" si="259"/>
        <v>#DIV/0!</v>
      </c>
      <c r="AV2736" s="501" t="e">
        <f t="shared" si="260"/>
        <v>#DIV/0!</v>
      </c>
      <c r="AY2736" s="501" t="e">
        <f t="shared" si="261"/>
        <v>#DIV/0!</v>
      </c>
      <c r="BM2736" s="501" t="e">
        <f t="shared" si="262"/>
        <v>#DIV/0!</v>
      </c>
      <c r="BP2736" s="501" t="e">
        <f t="shared" si="263"/>
        <v>#DIV/0!</v>
      </c>
    </row>
    <row r="2737" spans="31:68" ht="15" customHeight="1" x14ac:dyDescent="0.25">
      <c r="AE2737" s="501" t="e">
        <f t="shared" si="258"/>
        <v>#DIV/0!</v>
      </c>
      <c r="AH2737" s="501" t="e">
        <f t="shared" si="259"/>
        <v>#DIV/0!</v>
      </c>
      <c r="AV2737" s="501" t="e">
        <f t="shared" si="260"/>
        <v>#DIV/0!</v>
      </c>
      <c r="AY2737" s="501" t="e">
        <f t="shared" si="261"/>
        <v>#DIV/0!</v>
      </c>
      <c r="BM2737" s="501" t="e">
        <f t="shared" si="262"/>
        <v>#DIV/0!</v>
      </c>
      <c r="BP2737" s="501" t="e">
        <f t="shared" si="263"/>
        <v>#DIV/0!</v>
      </c>
    </row>
    <row r="2738" spans="31:68" ht="15" customHeight="1" x14ac:dyDescent="0.25">
      <c r="AE2738" s="501" t="e">
        <f t="shared" si="258"/>
        <v>#DIV/0!</v>
      </c>
      <c r="AH2738" s="501" t="e">
        <f t="shared" si="259"/>
        <v>#DIV/0!</v>
      </c>
      <c r="AV2738" s="501" t="e">
        <f t="shared" si="260"/>
        <v>#DIV/0!</v>
      </c>
      <c r="AY2738" s="501" t="e">
        <f t="shared" si="261"/>
        <v>#DIV/0!</v>
      </c>
      <c r="BM2738" s="501" t="e">
        <f t="shared" si="262"/>
        <v>#DIV/0!</v>
      </c>
      <c r="BP2738" s="501" t="e">
        <f t="shared" si="263"/>
        <v>#DIV/0!</v>
      </c>
    </row>
    <row r="2739" spans="31:68" ht="15" customHeight="1" x14ac:dyDescent="0.25">
      <c r="AE2739" s="501" t="e">
        <f t="shared" si="258"/>
        <v>#DIV/0!</v>
      </c>
      <c r="AH2739" s="501" t="e">
        <f t="shared" si="259"/>
        <v>#DIV/0!</v>
      </c>
      <c r="AV2739" s="501" t="e">
        <f t="shared" si="260"/>
        <v>#DIV/0!</v>
      </c>
      <c r="AY2739" s="501" t="e">
        <f t="shared" si="261"/>
        <v>#DIV/0!</v>
      </c>
      <c r="BM2739" s="501" t="e">
        <f t="shared" si="262"/>
        <v>#DIV/0!</v>
      </c>
      <c r="BP2739" s="501" t="e">
        <f t="shared" si="263"/>
        <v>#DIV/0!</v>
      </c>
    </row>
    <row r="2740" spans="31:68" ht="15" customHeight="1" x14ac:dyDescent="0.25">
      <c r="AE2740" s="501" t="e">
        <f t="shared" si="258"/>
        <v>#DIV/0!</v>
      </c>
      <c r="AH2740" s="501" t="e">
        <f t="shared" si="259"/>
        <v>#DIV/0!</v>
      </c>
      <c r="AV2740" s="501" t="e">
        <f t="shared" si="260"/>
        <v>#DIV/0!</v>
      </c>
      <c r="AY2740" s="501" t="e">
        <f t="shared" si="261"/>
        <v>#DIV/0!</v>
      </c>
      <c r="BM2740" s="501" t="e">
        <f t="shared" si="262"/>
        <v>#DIV/0!</v>
      </c>
      <c r="BP2740" s="501" t="e">
        <f t="shared" si="263"/>
        <v>#DIV/0!</v>
      </c>
    </row>
    <row r="2741" spans="31:68" ht="15" customHeight="1" x14ac:dyDescent="0.25">
      <c r="AE2741" s="501" t="e">
        <f t="shared" si="258"/>
        <v>#DIV/0!</v>
      </c>
      <c r="AH2741" s="501" t="e">
        <f t="shared" si="259"/>
        <v>#DIV/0!</v>
      </c>
      <c r="AV2741" s="501" t="e">
        <f t="shared" si="260"/>
        <v>#DIV/0!</v>
      </c>
      <c r="AY2741" s="501" t="e">
        <f t="shared" si="261"/>
        <v>#DIV/0!</v>
      </c>
      <c r="BM2741" s="501" t="e">
        <f t="shared" si="262"/>
        <v>#DIV/0!</v>
      </c>
      <c r="BP2741" s="501" t="e">
        <f t="shared" si="263"/>
        <v>#DIV/0!</v>
      </c>
    </row>
    <row r="2742" spans="31:68" ht="15" customHeight="1" x14ac:dyDescent="0.25">
      <c r="AE2742" s="501" t="e">
        <f t="shared" si="258"/>
        <v>#DIV/0!</v>
      </c>
      <c r="AH2742" s="501" t="e">
        <f t="shared" si="259"/>
        <v>#DIV/0!</v>
      </c>
      <c r="AV2742" s="501" t="e">
        <f t="shared" si="260"/>
        <v>#DIV/0!</v>
      </c>
      <c r="AY2742" s="501" t="e">
        <f t="shared" si="261"/>
        <v>#DIV/0!</v>
      </c>
      <c r="BM2742" s="501" t="e">
        <f t="shared" si="262"/>
        <v>#DIV/0!</v>
      </c>
      <c r="BP2742" s="501" t="e">
        <f t="shared" si="263"/>
        <v>#DIV/0!</v>
      </c>
    </row>
    <row r="2743" spans="31:68" ht="15" customHeight="1" x14ac:dyDescent="0.25">
      <c r="AE2743" s="501" t="e">
        <f t="shared" si="258"/>
        <v>#DIV/0!</v>
      </c>
      <c r="AH2743" s="501" t="e">
        <f t="shared" si="259"/>
        <v>#DIV/0!</v>
      </c>
      <c r="AV2743" s="501" t="e">
        <f t="shared" si="260"/>
        <v>#DIV/0!</v>
      </c>
      <c r="AY2743" s="501" t="e">
        <f t="shared" si="261"/>
        <v>#DIV/0!</v>
      </c>
      <c r="BM2743" s="501" t="e">
        <f t="shared" si="262"/>
        <v>#DIV/0!</v>
      </c>
      <c r="BP2743" s="501" t="e">
        <f t="shared" si="263"/>
        <v>#DIV/0!</v>
      </c>
    </row>
    <row r="2744" spans="31:68" ht="15" customHeight="1" x14ac:dyDescent="0.25">
      <c r="AE2744" s="501" t="e">
        <f t="shared" si="258"/>
        <v>#DIV/0!</v>
      </c>
      <c r="AH2744" s="501" t="e">
        <f t="shared" si="259"/>
        <v>#DIV/0!</v>
      </c>
      <c r="AV2744" s="501" t="e">
        <f t="shared" si="260"/>
        <v>#DIV/0!</v>
      </c>
      <c r="AY2744" s="501" t="e">
        <f t="shared" si="261"/>
        <v>#DIV/0!</v>
      </c>
      <c r="BM2744" s="501" t="e">
        <f t="shared" si="262"/>
        <v>#DIV/0!</v>
      </c>
      <c r="BP2744" s="501" t="e">
        <f t="shared" si="263"/>
        <v>#DIV/0!</v>
      </c>
    </row>
    <row r="2745" spans="31:68" ht="15" customHeight="1" x14ac:dyDescent="0.25">
      <c r="AE2745" s="501" t="e">
        <f t="shared" si="258"/>
        <v>#DIV/0!</v>
      </c>
      <c r="AH2745" s="501" t="e">
        <f t="shared" si="259"/>
        <v>#DIV/0!</v>
      </c>
      <c r="AV2745" s="501" t="e">
        <f t="shared" si="260"/>
        <v>#DIV/0!</v>
      </c>
      <c r="AY2745" s="501" t="e">
        <f t="shared" si="261"/>
        <v>#DIV/0!</v>
      </c>
      <c r="BM2745" s="501" t="e">
        <f t="shared" si="262"/>
        <v>#DIV/0!</v>
      </c>
      <c r="BP2745" s="501" t="e">
        <f t="shared" si="263"/>
        <v>#DIV/0!</v>
      </c>
    </row>
    <row r="2746" spans="31:68" ht="15" customHeight="1" x14ac:dyDescent="0.25">
      <c r="AE2746" s="501" t="e">
        <f t="shared" si="258"/>
        <v>#DIV/0!</v>
      </c>
      <c r="AH2746" s="501" t="e">
        <f t="shared" si="259"/>
        <v>#DIV/0!</v>
      </c>
      <c r="AV2746" s="501" t="e">
        <f t="shared" si="260"/>
        <v>#DIV/0!</v>
      </c>
      <c r="AY2746" s="501" t="e">
        <f t="shared" si="261"/>
        <v>#DIV/0!</v>
      </c>
      <c r="BM2746" s="501" t="e">
        <f t="shared" si="262"/>
        <v>#DIV/0!</v>
      </c>
      <c r="BP2746" s="501" t="e">
        <f t="shared" si="263"/>
        <v>#DIV/0!</v>
      </c>
    </row>
    <row r="2747" spans="31:68" ht="15" customHeight="1" x14ac:dyDescent="0.25">
      <c r="AE2747" s="501" t="e">
        <f t="shared" si="258"/>
        <v>#DIV/0!</v>
      </c>
      <c r="AH2747" s="501" t="e">
        <f t="shared" si="259"/>
        <v>#DIV/0!</v>
      </c>
      <c r="AV2747" s="501" t="e">
        <f t="shared" si="260"/>
        <v>#DIV/0!</v>
      </c>
      <c r="AY2747" s="501" t="e">
        <f t="shared" si="261"/>
        <v>#DIV/0!</v>
      </c>
      <c r="BM2747" s="501" t="e">
        <f t="shared" si="262"/>
        <v>#DIV/0!</v>
      </c>
      <c r="BP2747" s="501" t="e">
        <f t="shared" si="263"/>
        <v>#DIV/0!</v>
      </c>
    </row>
    <row r="2748" spans="31:68" ht="15" customHeight="1" x14ac:dyDescent="0.25">
      <c r="AE2748" s="501" t="e">
        <f t="shared" si="258"/>
        <v>#DIV/0!</v>
      </c>
      <c r="AH2748" s="501" t="e">
        <f t="shared" si="259"/>
        <v>#DIV/0!</v>
      </c>
      <c r="AV2748" s="501" t="e">
        <f t="shared" si="260"/>
        <v>#DIV/0!</v>
      </c>
      <c r="AY2748" s="501" t="e">
        <f t="shared" si="261"/>
        <v>#DIV/0!</v>
      </c>
      <c r="BM2748" s="501" t="e">
        <f t="shared" si="262"/>
        <v>#DIV/0!</v>
      </c>
      <c r="BP2748" s="501" t="e">
        <f t="shared" si="263"/>
        <v>#DIV/0!</v>
      </c>
    </row>
    <row r="2749" spans="31:68" ht="15" customHeight="1" x14ac:dyDescent="0.25">
      <c r="AE2749" s="501" t="e">
        <f t="shared" si="258"/>
        <v>#DIV/0!</v>
      </c>
      <c r="AH2749" s="501" t="e">
        <f t="shared" si="259"/>
        <v>#DIV/0!</v>
      </c>
      <c r="AV2749" s="501" t="e">
        <f t="shared" si="260"/>
        <v>#DIV/0!</v>
      </c>
      <c r="AY2749" s="501" t="e">
        <f t="shared" si="261"/>
        <v>#DIV/0!</v>
      </c>
      <c r="BM2749" s="501" t="e">
        <f t="shared" si="262"/>
        <v>#DIV/0!</v>
      </c>
      <c r="BP2749" s="501" t="e">
        <f t="shared" si="263"/>
        <v>#DIV/0!</v>
      </c>
    </row>
    <row r="2750" spans="31:68" ht="15" customHeight="1" x14ac:dyDescent="0.25">
      <c r="AE2750" s="501" t="e">
        <f t="shared" si="258"/>
        <v>#DIV/0!</v>
      </c>
      <c r="AH2750" s="501" t="e">
        <f t="shared" si="259"/>
        <v>#DIV/0!</v>
      </c>
      <c r="AV2750" s="501" t="e">
        <f t="shared" si="260"/>
        <v>#DIV/0!</v>
      </c>
      <c r="AY2750" s="501" t="e">
        <f t="shared" si="261"/>
        <v>#DIV/0!</v>
      </c>
      <c r="BM2750" s="501" t="e">
        <f t="shared" si="262"/>
        <v>#DIV/0!</v>
      </c>
      <c r="BP2750" s="501" t="e">
        <f t="shared" si="263"/>
        <v>#DIV/0!</v>
      </c>
    </row>
    <row r="2751" spans="31:68" ht="15" customHeight="1" x14ac:dyDescent="0.25">
      <c r="AE2751" s="501" t="e">
        <f t="shared" si="258"/>
        <v>#DIV/0!</v>
      </c>
      <c r="AH2751" s="501" t="e">
        <f t="shared" si="259"/>
        <v>#DIV/0!</v>
      </c>
      <c r="AV2751" s="501" t="e">
        <f t="shared" si="260"/>
        <v>#DIV/0!</v>
      </c>
      <c r="AY2751" s="501" t="e">
        <f t="shared" si="261"/>
        <v>#DIV/0!</v>
      </c>
      <c r="BM2751" s="501" t="e">
        <f t="shared" si="262"/>
        <v>#DIV/0!</v>
      </c>
      <c r="BP2751" s="501" t="e">
        <f t="shared" si="263"/>
        <v>#DIV/0!</v>
      </c>
    </row>
    <row r="2752" spans="31:68" ht="15" customHeight="1" x14ac:dyDescent="0.25">
      <c r="AE2752" s="501" t="e">
        <f t="shared" si="258"/>
        <v>#DIV/0!</v>
      </c>
      <c r="AH2752" s="501" t="e">
        <f t="shared" si="259"/>
        <v>#DIV/0!</v>
      </c>
      <c r="AV2752" s="501" t="e">
        <f t="shared" si="260"/>
        <v>#DIV/0!</v>
      </c>
      <c r="AY2752" s="501" t="e">
        <f t="shared" si="261"/>
        <v>#DIV/0!</v>
      </c>
      <c r="BM2752" s="501" t="e">
        <f t="shared" si="262"/>
        <v>#DIV/0!</v>
      </c>
      <c r="BP2752" s="501" t="e">
        <f t="shared" si="263"/>
        <v>#DIV/0!</v>
      </c>
    </row>
    <row r="2753" spans="31:68" ht="15" customHeight="1" x14ac:dyDescent="0.25">
      <c r="AE2753" s="501" t="e">
        <f t="shared" si="258"/>
        <v>#DIV/0!</v>
      </c>
      <c r="AH2753" s="501" t="e">
        <f t="shared" si="259"/>
        <v>#DIV/0!</v>
      </c>
      <c r="AV2753" s="501" t="e">
        <f t="shared" si="260"/>
        <v>#DIV/0!</v>
      </c>
      <c r="AY2753" s="501" t="e">
        <f t="shared" si="261"/>
        <v>#DIV/0!</v>
      </c>
      <c r="BM2753" s="501" t="e">
        <f t="shared" si="262"/>
        <v>#DIV/0!</v>
      </c>
      <c r="BP2753" s="501" t="e">
        <f t="shared" si="263"/>
        <v>#DIV/0!</v>
      </c>
    </row>
    <row r="2754" spans="31:68" ht="15" customHeight="1" x14ac:dyDescent="0.25">
      <c r="AE2754" s="501" t="e">
        <f t="shared" si="258"/>
        <v>#DIV/0!</v>
      </c>
      <c r="AH2754" s="501" t="e">
        <f t="shared" si="259"/>
        <v>#DIV/0!</v>
      </c>
      <c r="AV2754" s="501" t="e">
        <f t="shared" si="260"/>
        <v>#DIV/0!</v>
      </c>
      <c r="AY2754" s="501" t="e">
        <f t="shared" si="261"/>
        <v>#DIV/0!</v>
      </c>
      <c r="BM2754" s="501" t="e">
        <f t="shared" si="262"/>
        <v>#DIV/0!</v>
      </c>
      <c r="BP2754" s="501" t="e">
        <f t="shared" si="263"/>
        <v>#DIV/0!</v>
      </c>
    </row>
    <row r="2755" spans="31:68" ht="15" customHeight="1" x14ac:dyDescent="0.25">
      <c r="AE2755" s="501" t="e">
        <f t="shared" si="258"/>
        <v>#DIV/0!</v>
      </c>
      <c r="AH2755" s="501" t="e">
        <f t="shared" si="259"/>
        <v>#DIV/0!</v>
      </c>
      <c r="AV2755" s="501" t="e">
        <f t="shared" si="260"/>
        <v>#DIV/0!</v>
      </c>
      <c r="AY2755" s="501" t="e">
        <f t="shared" si="261"/>
        <v>#DIV/0!</v>
      </c>
      <c r="BM2755" s="501" t="e">
        <f t="shared" si="262"/>
        <v>#DIV/0!</v>
      </c>
      <c r="BP2755" s="501" t="e">
        <f t="shared" si="263"/>
        <v>#DIV/0!</v>
      </c>
    </row>
    <row r="2756" spans="31:68" ht="15" customHeight="1" x14ac:dyDescent="0.25">
      <c r="AE2756" s="501" t="e">
        <f t="shared" si="258"/>
        <v>#DIV/0!</v>
      </c>
      <c r="AH2756" s="501" t="e">
        <f t="shared" si="259"/>
        <v>#DIV/0!</v>
      </c>
      <c r="AV2756" s="501" t="e">
        <f t="shared" si="260"/>
        <v>#DIV/0!</v>
      </c>
      <c r="AY2756" s="501" t="e">
        <f t="shared" si="261"/>
        <v>#DIV/0!</v>
      </c>
      <c r="BM2756" s="501" t="e">
        <f t="shared" si="262"/>
        <v>#DIV/0!</v>
      </c>
      <c r="BP2756" s="501" t="e">
        <f t="shared" si="263"/>
        <v>#DIV/0!</v>
      </c>
    </row>
    <row r="2757" spans="31:68" ht="15" customHeight="1" x14ac:dyDescent="0.25">
      <c r="AE2757" s="501" t="e">
        <f t="shared" si="258"/>
        <v>#DIV/0!</v>
      </c>
      <c r="AH2757" s="501" t="e">
        <f t="shared" si="259"/>
        <v>#DIV/0!</v>
      </c>
      <c r="AV2757" s="501" t="e">
        <f t="shared" si="260"/>
        <v>#DIV/0!</v>
      </c>
      <c r="AY2757" s="501" t="e">
        <f t="shared" si="261"/>
        <v>#DIV/0!</v>
      </c>
      <c r="BM2757" s="501" t="e">
        <f t="shared" si="262"/>
        <v>#DIV/0!</v>
      </c>
      <c r="BP2757" s="501" t="e">
        <f t="shared" si="263"/>
        <v>#DIV/0!</v>
      </c>
    </row>
    <row r="2758" spans="31:68" ht="15" customHeight="1" x14ac:dyDescent="0.25">
      <c r="AE2758" s="501" t="e">
        <f t="shared" si="258"/>
        <v>#DIV/0!</v>
      </c>
      <c r="AH2758" s="501" t="e">
        <f t="shared" si="259"/>
        <v>#DIV/0!</v>
      </c>
      <c r="AV2758" s="501" t="e">
        <f t="shared" si="260"/>
        <v>#DIV/0!</v>
      </c>
      <c r="AY2758" s="501" t="e">
        <f t="shared" si="261"/>
        <v>#DIV/0!</v>
      </c>
      <c r="BM2758" s="501" t="e">
        <f t="shared" si="262"/>
        <v>#DIV/0!</v>
      </c>
      <c r="BP2758" s="501" t="e">
        <f t="shared" si="263"/>
        <v>#DIV/0!</v>
      </c>
    </row>
    <row r="2759" spans="31:68" ht="15" customHeight="1" x14ac:dyDescent="0.25">
      <c r="AE2759" s="501" t="e">
        <f t="shared" si="258"/>
        <v>#DIV/0!</v>
      </c>
      <c r="AH2759" s="501" t="e">
        <f t="shared" si="259"/>
        <v>#DIV/0!</v>
      </c>
      <c r="AV2759" s="501" t="e">
        <f t="shared" si="260"/>
        <v>#DIV/0!</v>
      </c>
      <c r="AY2759" s="501" t="e">
        <f t="shared" si="261"/>
        <v>#DIV/0!</v>
      </c>
      <c r="BM2759" s="501" t="e">
        <f t="shared" si="262"/>
        <v>#DIV/0!</v>
      </c>
      <c r="BP2759" s="501" t="e">
        <f t="shared" si="263"/>
        <v>#DIV/0!</v>
      </c>
    </row>
    <row r="2760" spans="31:68" ht="15" customHeight="1" x14ac:dyDescent="0.25">
      <c r="AE2760" s="501" t="e">
        <f t="shared" si="258"/>
        <v>#DIV/0!</v>
      </c>
      <c r="AH2760" s="501" t="e">
        <f t="shared" si="259"/>
        <v>#DIV/0!</v>
      </c>
      <c r="AV2760" s="501" t="e">
        <f t="shared" si="260"/>
        <v>#DIV/0!</v>
      </c>
      <c r="AY2760" s="501" t="e">
        <f t="shared" si="261"/>
        <v>#DIV/0!</v>
      </c>
      <c r="BM2760" s="501" t="e">
        <f t="shared" si="262"/>
        <v>#DIV/0!</v>
      </c>
      <c r="BP2760" s="501" t="e">
        <f t="shared" si="263"/>
        <v>#DIV/0!</v>
      </c>
    </row>
    <row r="2761" spans="31:68" ht="15" customHeight="1" x14ac:dyDescent="0.25">
      <c r="AE2761" s="501" t="e">
        <f t="shared" si="258"/>
        <v>#DIV/0!</v>
      </c>
      <c r="AH2761" s="501" t="e">
        <f t="shared" si="259"/>
        <v>#DIV/0!</v>
      </c>
      <c r="AV2761" s="501" t="e">
        <f t="shared" si="260"/>
        <v>#DIV/0!</v>
      </c>
      <c r="AY2761" s="501" t="e">
        <f t="shared" si="261"/>
        <v>#DIV/0!</v>
      </c>
      <c r="BM2761" s="501" t="e">
        <f t="shared" si="262"/>
        <v>#DIV/0!</v>
      </c>
      <c r="BP2761" s="501" t="e">
        <f t="shared" si="263"/>
        <v>#DIV/0!</v>
      </c>
    </row>
    <row r="2762" spans="31:68" ht="15" customHeight="1" x14ac:dyDescent="0.25">
      <c r="AE2762" s="501" t="e">
        <f t="shared" si="258"/>
        <v>#DIV/0!</v>
      </c>
      <c r="AH2762" s="501" t="e">
        <f t="shared" si="259"/>
        <v>#DIV/0!</v>
      </c>
      <c r="AV2762" s="501" t="e">
        <f t="shared" si="260"/>
        <v>#DIV/0!</v>
      </c>
      <c r="AY2762" s="501" t="e">
        <f t="shared" si="261"/>
        <v>#DIV/0!</v>
      </c>
      <c r="BM2762" s="501" t="e">
        <f t="shared" si="262"/>
        <v>#DIV/0!</v>
      </c>
      <c r="BP2762" s="501" t="e">
        <f t="shared" si="263"/>
        <v>#DIV/0!</v>
      </c>
    </row>
    <row r="2763" spans="31:68" ht="15" customHeight="1" x14ac:dyDescent="0.25">
      <c r="AE2763" s="501" t="e">
        <f t="shared" si="258"/>
        <v>#DIV/0!</v>
      </c>
      <c r="AH2763" s="501" t="e">
        <f t="shared" si="259"/>
        <v>#DIV/0!</v>
      </c>
      <c r="AV2763" s="501" t="e">
        <f t="shared" si="260"/>
        <v>#DIV/0!</v>
      </c>
      <c r="AY2763" s="501" t="e">
        <f t="shared" si="261"/>
        <v>#DIV/0!</v>
      </c>
      <c r="BM2763" s="501" t="e">
        <f t="shared" si="262"/>
        <v>#DIV/0!</v>
      </c>
      <c r="BP2763" s="501" t="e">
        <f t="shared" si="263"/>
        <v>#DIV/0!</v>
      </c>
    </row>
    <row r="2764" spans="31:68" ht="15" customHeight="1" x14ac:dyDescent="0.25">
      <c r="AE2764" s="501" t="e">
        <f t="shared" si="258"/>
        <v>#DIV/0!</v>
      </c>
      <c r="AH2764" s="501" t="e">
        <f t="shared" si="259"/>
        <v>#DIV/0!</v>
      </c>
      <c r="AV2764" s="501" t="e">
        <f t="shared" si="260"/>
        <v>#DIV/0!</v>
      </c>
      <c r="AY2764" s="501" t="e">
        <f t="shared" si="261"/>
        <v>#DIV/0!</v>
      </c>
      <c r="BM2764" s="501" t="e">
        <f t="shared" si="262"/>
        <v>#DIV/0!</v>
      </c>
      <c r="BP2764" s="501" t="e">
        <f t="shared" si="263"/>
        <v>#DIV/0!</v>
      </c>
    </row>
    <row r="2765" spans="31:68" ht="15" customHeight="1" x14ac:dyDescent="0.25">
      <c r="AE2765" s="501" t="e">
        <f t="shared" si="258"/>
        <v>#DIV/0!</v>
      </c>
      <c r="AH2765" s="501" t="e">
        <f t="shared" si="259"/>
        <v>#DIV/0!</v>
      </c>
      <c r="AV2765" s="501" t="e">
        <f t="shared" si="260"/>
        <v>#DIV/0!</v>
      </c>
      <c r="AY2765" s="501" t="e">
        <f t="shared" si="261"/>
        <v>#DIV/0!</v>
      </c>
      <c r="BM2765" s="501" t="e">
        <f t="shared" si="262"/>
        <v>#DIV/0!</v>
      </c>
      <c r="BP2765" s="501" t="e">
        <f t="shared" si="263"/>
        <v>#DIV/0!</v>
      </c>
    </row>
    <row r="2766" spans="31:68" ht="15" customHeight="1" x14ac:dyDescent="0.25">
      <c r="AE2766" s="501" t="e">
        <f t="shared" si="258"/>
        <v>#DIV/0!</v>
      </c>
      <c r="AH2766" s="501" t="e">
        <f t="shared" si="259"/>
        <v>#DIV/0!</v>
      </c>
      <c r="AV2766" s="501" t="e">
        <f t="shared" si="260"/>
        <v>#DIV/0!</v>
      </c>
      <c r="AY2766" s="501" t="e">
        <f t="shared" si="261"/>
        <v>#DIV/0!</v>
      </c>
      <c r="BM2766" s="501" t="e">
        <f t="shared" si="262"/>
        <v>#DIV/0!</v>
      </c>
      <c r="BP2766" s="501" t="e">
        <f t="shared" si="263"/>
        <v>#DIV/0!</v>
      </c>
    </row>
    <row r="2767" spans="31:68" ht="15" customHeight="1" x14ac:dyDescent="0.25">
      <c r="AE2767" s="501" t="e">
        <f t="shared" ref="AE2767:AE2830" si="264">IF(AE$10*AC2767+AE$11&lt;(ROUNDUP(AD$10/100,0)*100+999),MAX(0,AE$10*AC2767+AE$11),NA())</f>
        <v>#DIV/0!</v>
      </c>
      <c r="AH2767" s="501" t="e">
        <f t="shared" ref="AH2767:AH2830" si="265">IF(AH$10*AF2767+AH$11&lt;(ROUNDUP(AG$10/100,0)*100+999),MAX(0,AH$10*AF2767+AH$11),NA())</f>
        <v>#DIV/0!</v>
      </c>
      <c r="AV2767" s="501" t="e">
        <f t="shared" ref="AV2767:AV2830" si="266">IF(AV$10*AT2767+AV$11&lt;(ROUNDUP(AU$10/100,0)*100+999),MAX(0,AV$10*AT2767+AV$11),NA())</f>
        <v>#DIV/0!</v>
      </c>
      <c r="AY2767" s="501" t="e">
        <f t="shared" ref="AY2767:AY2830" si="267">IF(AY$10*AW2767+AY$11&lt;(ROUNDUP(AX$10/100,0)*100+999),MAX(0,AY$10*AW2767+AY$11),NA())</f>
        <v>#DIV/0!</v>
      </c>
      <c r="BM2767" s="501" t="e">
        <f t="shared" ref="BM2767:BM2830" si="268">IF(BM$10*BK2767+BM$11&lt;(ROUNDUP(BL$10/100,0)*100+999),MAX(0,BM$10*BK2767+BM$11),NA())</f>
        <v>#DIV/0!</v>
      </c>
      <c r="BP2767" s="501" t="e">
        <f t="shared" ref="BP2767:BP2830" si="269">IF(BP$10*BN2767+BP$11&lt;(ROUNDUP(BO$10/100,0)*100+999),MAX(0,BP$10*BN2767+BP$11),NA())</f>
        <v>#DIV/0!</v>
      </c>
    </row>
    <row r="2768" spans="31:68" ht="15" customHeight="1" x14ac:dyDescent="0.25">
      <c r="AE2768" s="501" t="e">
        <f t="shared" si="264"/>
        <v>#DIV/0!</v>
      </c>
      <c r="AH2768" s="501" t="e">
        <f t="shared" si="265"/>
        <v>#DIV/0!</v>
      </c>
      <c r="AV2768" s="501" t="e">
        <f t="shared" si="266"/>
        <v>#DIV/0!</v>
      </c>
      <c r="AY2768" s="501" t="e">
        <f t="shared" si="267"/>
        <v>#DIV/0!</v>
      </c>
      <c r="BM2768" s="501" t="e">
        <f t="shared" si="268"/>
        <v>#DIV/0!</v>
      </c>
      <c r="BP2768" s="501" t="e">
        <f t="shared" si="269"/>
        <v>#DIV/0!</v>
      </c>
    </row>
    <row r="2769" spans="31:68" ht="15" customHeight="1" x14ac:dyDescent="0.25">
      <c r="AE2769" s="501" t="e">
        <f t="shared" si="264"/>
        <v>#DIV/0!</v>
      </c>
      <c r="AH2769" s="501" t="e">
        <f t="shared" si="265"/>
        <v>#DIV/0!</v>
      </c>
      <c r="AV2769" s="501" t="e">
        <f t="shared" si="266"/>
        <v>#DIV/0!</v>
      </c>
      <c r="AY2769" s="501" t="e">
        <f t="shared" si="267"/>
        <v>#DIV/0!</v>
      </c>
      <c r="BM2769" s="501" t="e">
        <f t="shared" si="268"/>
        <v>#DIV/0!</v>
      </c>
      <c r="BP2769" s="501" t="e">
        <f t="shared" si="269"/>
        <v>#DIV/0!</v>
      </c>
    </row>
    <row r="2770" spans="31:68" ht="15" customHeight="1" x14ac:dyDescent="0.25">
      <c r="AE2770" s="501" t="e">
        <f t="shared" si="264"/>
        <v>#DIV/0!</v>
      </c>
      <c r="AH2770" s="501" t="e">
        <f t="shared" si="265"/>
        <v>#DIV/0!</v>
      </c>
      <c r="AV2770" s="501" t="e">
        <f t="shared" si="266"/>
        <v>#DIV/0!</v>
      </c>
      <c r="AY2770" s="501" t="e">
        <f t="shared" si="267"/>
        <v>#DIV/0!</v>
      </c>
      <c r="BM2770" s="501" t="e">
        <f t="shared" si="268"/>
        <v>#DIV/0!</v>
      </c>
      <c r="BP2770" s="501" t="e">
        <f t="shared" si="269"/>
        <v>#DIV/0!</v>
      </c>
    </row>
    <row r="2771" spans="31:68" ht="15" customHeight="1" x14ac:dyDescent="0.25">
      <c r="AE2771" s="501" t="e">
        <f t="shared" si="264"/>
        <v>#DIV/0!</v>
      </c>
      <c r="AH2771" s="501" t="e">
        <f t="shared" si="265"/>
        <v>#DIV/0!</v>
      </c>
      <c r="AV2771" s="501" t="e">
        <f t="shared" si="266"/>
        <v>#DIV/0!</v>
      </c>
      <c r="AY2771" s="501" t="e">
        <f t="shared" si="267"/>
        <v>#DIV/0!</v>
      </c>
      <c r="BM2771" s="501" t="e">
        <f t="shared" si="268"/>
        <v>#DIV/0!</v>
      </c>
      <c r="BP2771" s="501" t="e">
        <f t="shared" si="269"/>
        <v>#DIV/0!</v>
      </c>
    </row>
    <row r="2772" spans="31:68" ht="15" customHeight="1" x14ac:dyDescent="0.25">
      <c r="AE2772" s="501" t="e">
        <f t="shared" si="264"/>
        <v>#DIV/0!</v>
      </c>
      <c r="AH2772" s="501" t="e">
        <f t="shared" si="265"/>
        <v>#DIV/0!</v>
      </c>
      <c r="AV2772" s="501" t="e">
        <f t="shared" si="266"/>
        <v>#DIV/0!</v>
      </c>
      <c r="AY2772" s="501" t="e">
        <f t="shared" si="267"/>
        <v>#DIV/0!</v>
      </c>
      <c r="BM2772" s="501" t="e">
        <f t="shared" si="268"/>
        <v>#DIV/0!</v>
      </c>
      <c r="BP2772" s="501" t="e">
        <f t="shared" si="269"/>
        <v>#DIV/0!</v>
      </c>
    </row>
    <row r="2773" spans="31:68" ht="15" customHeight="1" x14ac:dyDescent="0.25">
      <c r="AE2773" s="501" t="e">
        <f t="shared" si="264"/>
        <v>#DIV/0!</v>
      </c>
      <c r="AH2773" s="501" t="e">
        <f t="shared" si="265"/>
        <v>#DIV/0!</v>
      </c>
      <c r="AV2773" s="501" t="e">
        <f t="shared" si="266"/>
        <v>#DIV/0!</v>
      </c>
      <c r="AY2773" s="501" t="e">
        <f t="shared" si="267"/>
        <v>#DIV/0!</v>
      </c>
      <c r="BM2773" s="501" t="e">
        <f t="shared" si="268"/>
        <v>#DIV/0!</v>
      </c>
      <c r="BP2773" s="501" t="e">
        <f t="shared" si="269"/>
        <v>#DIV/0!</v>
      </c>
    </row>
    <row r="2774" spans="31:68" ht="15" customHeight="1" x14ac:dyDescent="0.25">
      <c r="AE2774" s="501" t="e">
        <f t="shared" si="264"/>
        <v>#DIV/0!</v>
      </c>
      <c r="AH2774" s="501" t="e">
        <f t="shared" si="265"/>
        <v>#DIV/0!</v>
      </c>
      <c r="AV2774" s="501" t="e">
        <f t="shared" si="266"/>
        <v>#DIV/0!</v>
      </c>
      <c r="AY2774" s="501" t="e">
        <f t="shared" si="267"/>
        <v>#DIV/0!</v>
      </c>
      <c r="BM2774" s="501" t="e">
        <f t="shared" si="268"/>
        <v>#DIV/0!</v>
      </c>
      <c r="BP2774" s="501" t="e">
        <f t="shared" si="269"/>
        <v>#DIV/0!</v>
      </c>
    </row>
    <row r="2775" spans="31:68" ht="15" customHeight="1" x14ac:dyDescent="0.25">
      <c r="AE2775" s="501" t="e">
        <f t="shared" si="264"/>
        <v>#DIV/0!</v>
      </c>
      <c r="AH2775" s="501" t="e">
        <f t="shared" si="265"/>
        <v>#DIV/0!</v>
      </c>
      <c r="AV2775" s="501" t="e">
        <f t="shared" si="266"/>
        <v>#DIV/0!</v>
      </c>
      <c r="AY2775" s="501" t="e">
        <f t="shared" si="267"/>
        <v>#DIV/0!</v>
      </c>
      <c r="BM2775" s="501" t="e">
        <f t="shared" si="268"/>
        <v>#DIV/0!</v>
      </c>
      <c r="BP2775" s="501" t="e">
        <f t="shared" si="269"/>
        <v>#DIV/0!</v>
      </c>
    </row>
    <row r="2776" spans="31:68" ht="15" customHeight="1" x14ac:dyDescent="0.25">
      <c r="AE2776" s="501" t="e">
        <f t="shared" si="264"/>
        <v>#DIV/0!</v>
      </c>
      <c r="AH2776" s="501" t="e">
        <f t="shared" si="265"/>
        <v>#DIV/0!</v>
      </c>
      <c r="AV2776" s="501" t="e">
        <f t="shared" si="266"/>
        <v>#DIV/0!</v>
      </c>
      <c r="AY2776" s="501" t="e">
        <f t="shared" si="267"/>
        <v>#DIV/0!</v>
      </c>
      <c r="BM2776" s="501" t="e">
        <f t="shared" si="268"/>
        <v>#DIV/0!</v>
      </c>
      <c r="BP2776" s="501" t="e">
        <f t="shared" si="269"/>
        <v>#DIV/0!</v>
      </c>
    </row>
    <row r="2777" spans="31:68" ht="15" customHeight="1" x14ac:dyDescent="0.25">
      <c r="AE2777" s="501" t="e">
        <f t="shared" si="264"/>
        <v>#DIV/0!</v>
      </c>
      <c r="AH2777" s="501" t="e">
        <f t="shared" si="265"/>
        <v>#DIV/0!</v>
      </c>
      <c r="AV2777" s="501" t="e">
        <f t="shared" si="266"/>
        <v>#DIV/0!</v>
      </c>
      <c r="AY2777" s="501" t="e">
        <f t="shared" si="267"/>
        <v>#DIV/0!</v>
      </c>
      <c r="BM2777" s="501" t="e">
        <f t="shared" si="268"/>
        <v>#DIV/0!</v>
      </c>
      <c r="BP2777" s="501" t="e">
        <f t="shared" si="269"/>
        <v>#DIV/0!</v>
      </c>
    </row>
    <row r="2778" spans="31:68" ht="15" customHeight="1" x14ac:dyDescent="0.25">
      <c r="AE2778" s="501" t="e">
        <f t="shared" si="264"/>
        <v>#DIV/0!</v>
      </c>
      <c r="AH2778" s="501" t="e">
        <f t="shared" si="265"/>
        <v>#DIV/0!</v>
      </c>
      <c r="AV2778" s="501" t="e">
        <f t="shared" si="266"/>
        <v>#DIV/0!</v>
      </c>
      <c r="AY2778" s="501" t="e">
        <f t="shared" si="267"/>
        <v>#DIV/0!</v>
      </c>
      <c r="BM2778" s="501" t="e">
        <f t="shared" si="268"/>
        <v>#DIV/0!</v>
      </c>
      <c r="BP2778" s="501" t="e">
        <f t="shared" si="269"/>
        <v>#DIV/0!</v>
      </c>
    </row>
    <row r="2779" spans="31:68" ht="15" customHeight="1" x14ac:dyDescent="0.25">
      <c r="AE2779" s="501" t="e">
        <f t="shared" si="264"/>
        <v>#DIV/0!</v>
      </c>
      <c r="AH2779" s="501" t="e">
        <f t="shared" si="265"/>
        <v>#DIV/0!</v>
      </c>
      <c r="AV2779" s="501" t="e">
        <f t="shared" si="266"/>
        <v>#DIV/0!</v>
      </c>
      <c r="AY2779" s="501" t="e">
        <f t="shared" si="267"/>
        <v>#DIV/0!</v>
      </c>
      <c r="BM2779" s="501" t="e">
        <f t="shared" si="268"/>
        <v>#DIV/0!</v>
      </c>
      <c r="BP2779" s="501" t="e">
        <f t="shared" si="269"/>
        <v>#DIV/0!</v>
      </c>
    </row>
    <row r="2780" spans="31:68" ht="15" customHeight="1" x14ac:dyDescent="0.25">
      <c r="AE2780" s="501" t="e">
        <f t="shared" si="264"/>
        <v>#DIV/0!</v>
      </c>
      <c r="AH2780" s="501" t="e">
        <f t="shared" si="265"/>
        <v>#DIV/0!</v>
      </c>
      <c r="AV2780" s="501" t="e">
        <f t="shared" si="266"/>
        <v>#DIV/0!</v>
      </c>
      <c r="AY2780" s="501" t="e">
        <f t="shared" si="267"/>
        <v>#DIV/0!</v>
      </c>
      <c r="BM2780" s="501" t="e">
        <f t="shared" si="268"/>
        <v>#DIV/0!</v>
      </c>
      <c r="BP2780" s="501" t="e">
        <f t="shared" si="269"/>
        <v>#DIV/0!</v>
      </c>
    </row>
    <row r="2781" spans="31:68" ht="15" customHeight="1" x14ac:dyDescent="0.25">
      <c r="AE2781" s="501" t="e">
        <f t="shared" si="264"/>
        <v>#DIV/0!</v>
      </c>
      <c r="AH2781" s="501" t="e">
        <f t="shared" si="265"/>
        <v>#DIV/0!</v>
      </c>
      <c r="AV2781" s="501" t="e">
        <f t="shared" si="266"/>
        <v>#DIV/0!</v>
      </c>
      <c r="AY2781" s="501" t="e">
        <f t="shared" si="267"/>
        <v>#DIV/0!</v>
      </c>
      <c r="BM2781" s="501" t="e">
        <f t="shared" si="268"/>
        <v>#DIV/0!</v>
      </c>
      <c r="BP2781" s="501" t="e">
        <f t="shared" si="269"/>
        <v>#DIV/0!</v>
      </c>
    </row>
    <row r="2782" spans="31:68" ht="15" customHeight="1" x14ac:dyDescent="0.25">
      <c r="AE2782" s="501" t="e">
        <f t="shared" si="264"/>
        <v>#DIV/0!</v>
      </c>
      <c r="AH2782" s="501" t="e">
        <f t="shared" si="265"/>
        <v>#DIV/0!</v>
      </c>
      <c r="AV2782" s="501" t="e">
        <f t="shared" si="266"/>
        <v>#DIV/0!</v>
      </c>
      <c r="AY2782" s="501" t="e">
        <f t="shared" si="267"/>
        <v>#DIV/0!</v>
      </c>
      <c r="BM2782" s="501" t="e">
        <f t="shared" si="268"/>
        <v>#DIV/0!</v>
      </c>
      <c r="BP2782" s="501" t="e">
        <f t="shared" si="269"/>
        <v>#DIV/0!</v>
      </c>
    </row>
    <row r="2783" spans="31:68" ht="15" customHeight="1" x14ac:dyDescent="0.25">
      <c r="AE2783" s="501" t="e">
        <f t="shared" si="264"/>
        <v>#DIV/0!</v>
      </c>
      <c r="AH2783" s="501" t="e">
        <f t="shared" si="265"/>
        <v>#DIV/0!</v>
      </c>
      <c r="AV2783" s="501" t="e">
        <f t="shared" si="266"/>
        <v>#DIV/0!</v>
      </c>
      <c r="AY2783" s="501" t="e">
        <f t="shared" si="267"/>
        <v>#DIV/0!</v>
      </c>
      <c r="BM2783" s="501" t="e">
        <f t="shared" si="268"/>
        <v>#DIV/0!</v>
      </c>
      <c r="BP2783" s="501" t="e">
        <f t="shared" si="269"/>
        <v>#DIV/0!</v>
      </c>
    </row>
    <row r="2784" spans="31:68" ht="15" customHeight="1" x14ac:dyDescent="0.25">
      <c r="AE2784" s="501" t="e">
        <f t="shared" si="264"/>
        <v>#DIV/0!</v>
      </c>
      <c r="AH2784" s="501" t="e">
        <f t="shared" si="265"/>
        <v>#DIV/0!</v>
      </c>
      <c r="AV2784" s="501" t="e">
        <f t="shared" si="266"/>
        <v>#DIV/0!</v>
      </c>
      <c r="AY2784" s="501" t="e">
        <f t="shared" si="267"/>
        <v>#DIV/0!</v>
      </c>
      <c r="BM2784" s="501" t="e">
        <f t="shared" si="268"/>
        <v>#DIV/0!</v>
      </c>
      <c r="BP2784" s="501" t="e">
        <f t="shared" si="269"/>
        <v>#DIV/0!</v>
      </c>
    </row>
    <row r="2785" spans="31:68" ht="15" customHeight="1" x14ac:dyDescent="0.25">
      <c r="AE2785" s="501" t="e">
        <f t="shared" si="264"/>
        <v>#DIV/0!</v>
      </c>
      <c r="AH2785" s="501" t="e">
        <f t="shared" si="265"/>
        <v>#DIV/0!</v>
      </c>
      <c r="AV2785" s="501" t="e">
        <f t="shared" si="266"/>
        <v>#DIV/0!</v>
      </c>
      <c r="AY2785" s="501" t="e">
        <f t="shared" si="267"/>
        <v>#DIV/0!</v>
      </c>
      <c r="BM2785" s="501" t="e">
        <f t="shared" si="268"/>
        <v>#DIV/0!</v>
      </c>
      <c r="BP2785" s="501" t="e">
        <f t="shared" si="269"/>
        <v>#DIV/0!</v>
      </c>
    </row>
    <row r="2786" spans="31:68" ht="15" customHeight="1" x14ac:dyDescent="0.25">
      <c r="AE2786" s="501" t="e">
        <f t="shared" si="264"/>
        <v>#DIV/0!</v>
      </c>
      <c r="AH2786" s="501" t="e">
        <f t="shared" si="265"/>
        <v>#DIV/0!</v>
      </c>
      <c r="AV2786" s="501" t="e">
        <f t="shared" si="266"/>
        <v>#DIV/0!</v>
      </c>
      <c r="AY2786" s="501" t="e">
        <f t="shared" si="267"/>
        <v>#DIV/0!</v>
      </c>
      <c r="BM2786" s="501" t="e">
        <f t="shared" si="268"/>
        <v>#DIV/0!</v>
      </c>
      <c r="BP2786" s="501" t="e">
        <f t="shared" si="269"/>
        <v>#DIV/0!</v>
      </c>
    </row>
    <row r="2787" spans="31:68" ht="15" customHeight="1" x14ac:dyDescent="0.25">
      <c r="AE2787" s="501" t="e">
        <f t="shared" si="264"/>
        <v>#DIV/0!</v>
      </c>
      <c r="AH2787" s="501" t="e">
        <f t="shared" si="265"/>
        <v>#DIV/0!</v>
      </c>
      <c r="AV2787" s="501" t="e">
        <f t="shared" si="266"/>
        <v>#DIV/0!</v>
      </c>
      <c r="AY2787" s="501" t="e">
        <f t="shared" si="267"/>
        <v>#DIV/0!</v>
      </c>
      <c r="BM2787" s="501" t="e">
        <f t="shared" si="268"/>
        <v>#DIV/0!</v>
      </c>
      <c r="BP2787" s="501" t="e">
        <f t="shared" si="269"/>
        <v>#DIV/0!</v>
      </c>
    </row>
    <row r="2788" spans="31:68" ht="15" customHeight="1" x14ac:dyDescent="0.25">
      <c r="AE2788" s="501" t="e">
        <f t="shared" si="264"/>
        <v>#DIV/0!</v>
      </c>
      <c r="AH2788" s="501" t="e">
        <f t="shared" si="265"/>
        <v>#DIV/0!</v>
      </c>
      <c r="AV2788" s="501" t="e">
        <f t="shared" si="266"/>
        <v>#DIV/0!</v>
      </c>
      <c r="AY2788" s="501" t="e">
        <f t="shared" si="267"/>
        <v>#DIV/0!</v>
      </c>
      <c r="BM2788" s="501" t="e">
        <f t="shared" si="268"/>
        <v>#DIV/0!</v>
      </c>
      <c r="BP2788" s="501" t="e">
        <f t="shared" si="269"/>
        <v>#DIV/0!</v>
      </c>
    </row>
    <row r="2789" spans="31:68" ht="15" customHeight="1" x14ac:dyDescent="0.25">
      <c r="AE2789" s="501" t="e">
        <f t="shared" si="264"/>
        <v>#DIV/0!</v>
      </c>
      <c r="AH2789" s="501" t="e">
        <f t="shared" si="265"/>
        <v>#DIV/0!</v>
      </c>
      <c r="AV2789" s="501" t="e">
        <f t="shared" si="266"/>
        <v>#DIV/0!</v>
      </c>
      <c r="AY2789" s="501" t="e">
        <f t="shared" si="267"/>
        <v>#DIV/0!</v>
      </c>
      <c r="BM2789" s="501" t="e">
        <f t="shared" si="268"/>
        <v>#DIV/0!</v>
      </c>
      <c r="BP2789" s="501" t="e">
        <f t="shared" si="269"/>
        <v>#DIV/0!</v>
      </c>
    </row>
    <row r="2790" spans="31:68" ht="15" customHeight="1" x14ac:dyDescent="0.25">
      <c r="AE2790" s="501" t="e">
        <f t="shared" si="264"/>
        <v>#DIV/0!</v>
      </c>
      <c r="AH2790" s="501" t="e">
        <f t="shared" si="265"/>
        <v>#DIV/0!</v>
      </c>
      <c r="AV2790" s="501" t="e">
        <f t="shared" si="266"/>
        <v>#DIV/0!</v>
      </c>
      <c r="AY2790" s="501" t="e">
        <f t="shared" si="267"/>
        <v>#DIV/0!</v>
      </c>
      <c r="BM2790" s="501" t="e">
        <f t="shared" si="268"/>
        <v>#DIV/0!</v>
      </c>
      <c r="BP2790" s="501" t="e">
        <f t="shared" si="269"/>
        <v>#DIV/0!</v>
      </c>
    </row>
    <row r="2791" spans="31:68" ht="15" customHeight="1" x14ac:dyDescent="0.25">
      <c r="AE2791" s="501" t="e">
        <f t="shared" si="264"/>
        <v>#DIV/0!</v>
      </c>
      <c r="AH2791" s="501" t="e">
        <f t="shared" si="265"/>
        <v>#DIV/0!</v>
      </c>
      <c r="AV2791" s="501" t="e">
        <f t="shared" si="266"/>
        <v>#DIV/0!</v>
      </c>
      <c r="AY2791" s="501" t="e">
        <f t="shared" si="267"/>
        <v>#DIV/0!</v>
      </c>
      <c r="BM2791" s="501" t="e">
        <f t="shared" si="268"/>
        <v>#DIV/0!</v>
      </c>
      <c r="BP2791" s="501" t="e">
        <f t="shared" si="269"/>
        <v>#DIV/0!</v>
      </c>
    </row>
    <row r="2792" spans="31:68" ht="15" customHeight="1" x14ac:dyDescent="0.25">
      <c r="AE2792" s="501" t="e">
        <f t="shared" si="264"/>
        <v>#DIV/0!</v>
      </c>
      <c r="AH2792" s="501" t="e">
        <f t="shared" si="265"/>
        <v>#DIV/0!</v>
      </c>
      <c r="AV2792" s="501" t="e">
        <f t="shared" si="266"/>
        <v>#DIV/0!</v>
      </c>
      <c r="AY2792" s="501" t="e">
        <f t="shared" si="267"/>
        <v>#DIV/0!</v>
      </c>
      <c r="BM2792" s="501" t="e">
        <f t="shared" si="268"/>
        <v>#DIV/0!</v>
      </c>
      <c r="BP2792" s="501" t="e">
        <f t="shared" si="269"/>
        <v>#DIV/0!</v>
      </c>
    </row>
    <row r="2793" spans="31:68" ht="15" customHeight="1" x14ac:dyDescent="0.25">
      <c r="AE2793" s="501" t="e">
        <f t="shared" si="264"/>
        <v>#DIV/0!</v>
      </c>
      <c r="AH2793" s="501" t="e">
        <f t="shared" si="265"/>
        <v>#DIV/0!</v>
      </c>
      <c r="AV2793" s="501" t="e">
        <f t="shared" si="266"/>
        <v>#DIV/0!</v>
      </c>
      <c r="AY2793" s="501" t="e">
        <f t="shared" si="267"/>
        <v>#DIV/0!</v>
      </c>
      <c r="BM2793" s="501" t="e">
        <f t="shared" si="268"/>
        <v>#DIV/0!</v>
      </c>
      <c r="BP2793" s="501" t="e">
        <f t="shared" si="269"/>
        <v>#DIV/0!</v>
      </c>
    </row>
    <row r="2794" spans="31:68" ht="15" customHeight="1" x14ac:dyDescent="0.25">
      <c r="AE2794" s="501" t="e">
        <f t="shared" si="264"/>
        <v>#DIV/0!</v>
      </c>
      <c r="AH2794" s="501" t="e">
        <f t="shared" si="265"/>
        <v>#DIV/0!</v>
      </c>
      <c r="AV2794" s="501" t="e">
        <f t="shared" si="266"/>
        <v>#DIV/0!</v>
      </c>
      <c r="AY2794" s="501" t="e">
        <f t="shared" si="267"/>
        <v>#DIV/0!</v>
      </c>
      <c r="BM2794" s="501" t="e">
        <f t="shared" si="268"/>
        <v>#DIV/0!</v>
      </c>
      <c r="BP2794" s="501" t="e">
        <f t="shared" si="269"/>
        <v>#DIV/0!</v>
      </c>
    </row>
    <row r="2795" spans="31:68" ht="15" customHeight="1" x14ac:dyDescent="0.25">
      <c r="AE2795" s="501" t="e">
        <f t="shared" si="264"/>
        <v>#DIV/0!</v>
      </c>
      <c r="AH2795" s="501" t="e">
        <f t="shared" si="265"/>
        <v>#DIV/0!</v>
      </c>
      <c r="AV2795" s="501" t="e">
        <f t="shared" si="266"/>
        <v>#DIV/0!</v>
      </c>
      <c r="AY2795" s="501" t="e">
        <f t="shared" si="267"/>
        <v>#DIV/0!</v>
      </c>
      <c r="BM2795" s="501" t="e">
        <f t="shared" si="268"/>
        <v>#DIV/0!</v>
      </c>
      <c r="BP2795" s="501" t="e">
        <f t="shared" si="269"/>
        <v>#DIV/0!</v>
      </c>
    </row>
    <row r="2796" spans="31:68" ht="15" customHeight="1" x14ac:dyDescent="0.25">
      <c r="AE2796" s="501" t="e">
        <f t="shared" si="264"/>
        <v>#DIV/0!</v>
      </c>
      <c r="AH2796" s="501" t="e">
        <f t="shared" si="265"/>
        <v>#DIV/0!</v>
      </c>
      <c r="AV2796" s="501" t="e">
        <f t="shared" si="266"/>
        <v>#DIV/0!</v>
      </c>
      <c r="AY2796" s="501" t="e">
        <f t="shared" si="267"/>
        <v>#DIV/0!</v>
      </c>
      <c r="BM2796" s="501" t="e">
        <f t="shared" si="268"/>
        <v>#DIV/0!</v>
      </c>
      <c r="BP2796" s="501" t="e">
        <f t="shared" si="269"/>
        <v>#DIV/0!</v>
      </c>
    </row>
    <row r="2797" spans="31:68" ht="15" customHeight="1" x14ac:dyDescent="0.25">
      <c r="AE2797" s="501" t="e">
        <f t="shared" si="264"/>
        <v>#DIV/0!</v>
      </c>
      <c r="AH2797" s="501" t="e">
        <f t="shared" si="265"/>
        <v>#DIV/0!</v>
      </c>
      <c r="AV2797" s="501" t="e">
        <f t="shared" si="266"/>
        <v>#DIV/0!</v>
      </c>
      <c r="AY2797" s="501" t="e">
        <f t="shared" si="267"/>
        <v>#DIV/0!</v>
      </c>
      <c r="BM2797" s="501" t="e">
        <f t="shared" si="268"/>
        <v>#DIV/0!</v>
      </c>
      <c r="BP2797" s="501" t="e">
        <f t="shared" si="269"/>
        <v>#DIV/0!</v>
      </c>
    </row>
    <row r="2798" spans="31:68" ht="15" customHeight="1" x14ac:dyDescent="0.25">
      <c r="AE2798" s="501" t="e">
        <f t="shared" si="264"/>
        <v>#DIV/0!</v>
      </c>
      <c r="AH2798" s="501" t="e">
        <f t="shared" si="265"/>
        <v>#DIV/0!</v>
      </c>
      <c r="AV2798" s="501" t="e">
        <f t="shared" si="266"/>
        <v>#DIV/0!</v>
      </c>
      <c r="AY2798" s="501" t="e">
        <f t="shared" si="267"/>
        <v>#DIV/0!</v>
      </c>
      <c r="BM2798" s="501" t="e">
        <f t="shared" si="268"/>
        <v>#DIV/0!</v>
      </c>
      <c r="BP2798" s="501" t="e">
        <f t="shared" si="269"/>
        <v>#DIV/0!</v>
      </c>
    </row>
    <row r="2799" spans="31:68" ht="15" customHeight="1" x14ac:dyDescent="0.25">
      <c r="AE2799" s="501" t="e">
        <f t="shared" si="264"/>
        <v>#DIV/0!</v>
      </c>
      <c r="AH2799" s="501" t="e">
        <f t="shared" si="265"/>
        <v>#DIV/0!</v>
      </c>
      <c r="AV2799" s="501" t="e">
        <f t="shared" si="266"/>
        <v>#DIV/0!</v>
      </c>
      <c r="AY2799" s="501" t="e">
        <f t="shared" si="267"/>
        <v>#DIV/0!</v>
      </c>
      <c r="BM2799" s="501" t="e">
        <f t="shared" si="268"/>
        <v>#DIV/0!</v>
      </c>
      <c r="BP2799" s="501" t="e">
        <f t="shared" si="269"/>
        <v>#DIV/0!</v>
      </c>
    </row>
    <row r="2800" spans="31:68" ht="15" customHeight="1" x14ac:dyDescent="0.25">
      <c r="AE2800" s="501" t="e">
        <f t="shared" si="264"/>
        <v>#DIV/0!</v>
      </c>
      <c r="AH2800" s="501" t="e">
        <f t="shared" si="265"/>
        <v>#DIV/0!</v>
      </c>
      <c r="AV2800" s="501" t="e">
        <f t="shared" si="266"/>
        <v>#DIV/0!</v>
      </c>
      <c r="AY2800" s="501" t="e">
        <f t="shared" si="267"/>
        <v>#DIV/0!</v>
      </c>
      <c r="BM2800" s="501" t="e">
        <f t="shared" si="268"/>
        <v>#DIV/0!</v>
      </c>
      <c r="BP2800" s="501" t="e">
        <f t="shared" si="269"/>
        <v>#DIV/0!</v>
      </c>
    </row>
    <row r="2801" spans="31:68" ht="15" customHeight="1" x14ac:dyDescent="0.25">
      <c r="AE2801" s="501" t="e">
        <f t="shared" si="264"/>
        <v>#DIV/0!</v>
      </c>
      <c r="AH2801" s="501" t="e">
        <f t="shared" si="265"/>
        <v>#DIV/0!</v>
      </c>
      <c r="AV2801" s="501" t="e">
        <f t="shared" si="266"/>
        <v>#DIV/0!</v>
      </c>
      <c r="AY2801" s="501" t="e">
        <f t="shared" si="267"/>
        <v>#DIV/0!</v>
      </c>
      <c r="BM2801" s="501" t="e">
        <f t="shared" si="268"/>
        <v>#DIV/0!</v>
      </c>
      <c r="BP2801" s="501" t="e">
        <f t="shared" si="269"/>
        <v>#DIV/0!</v>
      </c>
    </row>
    <row r="2802" spans="31:68" ht="15" customHeight="1" x14ac:dyDescent="0.25">
      <c r="AE2802" s="501" t="e">
        <f t="shared" si="264"/>
        <v>#DIV/0!</v>
      </c>
      <c r="AH2802" s="501" t="e">
        <f t="shared" si="265"/>
        <v>#DIV/0!</v>
      </c>
      <c r="AV2802" s="501" t="e">
        <f t="shared" si="266"/>
        <v>#DIV/0!</v>
      </c>
      <c r="AY2802" s="501" t="e">
        <f t="shared" si="267"/>
        <v>#DIV/0!</v>
      </c>
      <c r="BM2802" s="501" t="e">
        <f t="shared" si="268"/>
        <v>#DIV/0!</v>
      </c>
      <c r="BP2802" s="501" t="e">
        <f t="shared" si="269"/>
        <v>#DIV/0!</v>
      </c>
    </row>
    <row r="2803" spans="31:68" ht="15" customHeight="1" x14ac:dyDescent="0.25">
      <c r="AE2803" s="501" t="e">
        <f t="shared" si="264"/>
        <v>#DIV/0!</v>
      </c>
      <c r="AH2803" s="501" t="e">
        <f t="shared" si="265"/>
        <v>#DIV/0!</v>
      </c>
      <c r="AV2803" s="501" t="e">
        <f t="shared" si="266"/>
        <v>#DIV/0!</v>
      </c>
      <c r="AY2803" s="501" t="e">
        <f t="shared" si="267"/>
        <v>#DIV/0!</v>
      </c>
      <c r="BM2803" s="501" t="e">
        <f t="shared" si="268"/>
        <v>#DIV/0!</v>
      </c>
      <c r="BP2803" s="501" t="e">
        <f t="shared" si="269"/>
        <v>#DIV/0!</v>
      </c>
    </row>
    <row r="2804" spans="31:68" ht="15" customHeight="1" x14ac:dyDescent="0.25">
      <c r="AE2804" s="501" t="e">
        <f t="shared" si="264"/>
        <v>#DIV/0!</v>
      </c>
      <c r="AH2804" s="501" t="e">
        <f t="shared" si="265"/>
        <v>#DIV/0!</v>
      </c>
      <c r="AV2804" s="501" t="e">
        <f t="shared" si="266"/>
        <v>#DIV/0!</v>
      </c>
      <c r="AY2804" s="501" t="e">
        <f t="shared" si="267"/>
        <v>#DIV/0!</v>
      </c>
      <c r="BM2804" s="501" t="e">
        <f t="shared" si="268"/>
        <v>#DIV/0!</v>
      </c>
      <c r="BP2804" s="501" t="e">
        <f t="shared" si="269"/>
        <v>#DIV/0!</v>
      </c>
    </row>
    <row r="2805" spans="31:68" ht="15" customHeight="1" x14ac:dyDescent="0.25">
      <c r="AE2805" s="501" t="e">
        <f t="shared" si="264"/>
        <v>#DIV/0!</v>
      </c>
      <c r="AH2805" s="501" t="e">
        <f t="shared" si="265"/>
        <v>#DIV/0!</v>
      </c>
      <c r="AV2805" s="501" t="e">
        <f t="shared" si="266"/>
        <v>#DIV/0!</v>
      </c>
      <c r="AY2805" s="501" t="e">
        <f t="shared" si="267"/>
        <v>#DIV/0!</v>
      </c>
      <c r="BM2805" s="501" t="e">
        <f t="shared" si="268"/>
        <v>#DIV/0!</v>
      </c>
      <c r="BP2805" s="501" t="e">
        <f t="shared" si="269"/>
        <v>#DIV/0!</v>
      </c>
    </row>
    <row r="2806" spans="31:68" ht="15" customHeight="1" x14ac:dyDescent="0.25">
      <c r="AE2806" s="501" t="e">
        <f t="shared" si="264"/>
        <v>#DIV/0!</v>
      </c>
      <c r="AH2806" s="501" t="e">
        <f t="shared" si="265"/>
        <v>#DIV/0!</v>
      </c>
      <c r="AV2806" s="501" t="e">
        <f t="shared" si="266"/>
        <v>#DIV/0!</v>
      </c>
      <c r="AY2806" s="501" t="e">
        <f t="shared" si="267"/>
        <v>#DIV/0!</v>
      </c>
      <c r="BM2806" s="501" t="e">
        <f t="shared" si="268"/>
        <v>#DIV/0!</v>
      </c>
      <c r="BP2806" s="501" t="e">
        <f t="shared" si="269"/>
        <v>#DIV/0!</v>
      </c>
    </row>
    <row r="2807" spans="31:68" ht="15" customHeight="1" x14ac:dyDescent="0.25">
      <c r="AE2807" s="501" t="e">
        <f t="shared" si="264"/>
        <v>#DIV/0!</v>
      </c>
      <c r="AH2807" s="501" t="e">
        <f t="shared" si="265"/>
        <v>#DIV/0!</v>
      </c>
      <c r="AV2807" s="501" t="e">
        <f t="shared" si="266"/>
        <v>#DIV/0!</v>
      </c>
      <c r="AY2807" s="501" t="e">
        <f t="shared" si="267"/>
        <v>#DIV/0!</v>
      </c>
      <c r="BM2807" s="501" t="e">
        <f t="shared" si="268"/>
        <v>#DIV/0!</v>
      </c>
      <c r="BP2807" s="501" t="e">
        <f t="shared" si="269"/>
        <v>#DIV/0!</v>
      </c>
    </row>
    <row r="2808" spans="31:68" ht="15" customHeight="1" x14ac:dyDescent="0.25">
      <c r="AE2808" s="501" t="e">
        <f t="shared" si="264"/>
        <v>#DIV/0!</v>
      </c>
      <c r="AH2808" s="501" t="e">
        <f t="shared" si="265"/>
        <v>#DIV/0!</v>
      </c>
      <c r="AV2808" s="501" t="e">
        <f t="shared" si="266"/>
        <v>#DIV/0!</v>
      </c>
      <c r="AY2808" s="501" t="e">
        <f t="shared" si="267"/>
        <v>#DIV/0!</v>
      </c>
      <c r="BM2808" s="501" t="e">
        <f t="shared" si="268"/>
        <v>#DIV/0!</v>
      </c>
      <c r="BP2808" s="501" t="e">
        <f t="shared" si="269"/>
        <v>#DIV/0!</v>
      </c>
    </row>
    <row r="2809" spans="31:68" ht="15" customHeight="1" x14ac:dyDescent="0.25">
      <c r="AE2809" s="501" t="e">
        <f t="shared" si="264"/>
        <v>#DIV/0!</v>
      </c>
      <c r="AH2809" s="501" t="e">
        <f t="shared" si="265"/>
        <v>#DIV/0!</v>
      </c>
      <c r="AV2809" s="501" t="e">
        <f t="shared" si="266"/>
        <v>#DIV/0!</v>
      </c>
      <c r="AY2809" s="501" t="e">
        <f t="shared" si="267"/>
        <v>#DIV/0!</v>
      </c>
      <c r="BM2809" s="501" t="e">
        <f t="shared" si="268"/>
        <v>#DIV/0!</v>
      </c>
      <c r="BP2809" s="501" t="e">
        <f t="shared" si="269"/>
        <v>#DIV/0!</v>
      </c>
    </row>
    <row r="2810" spans="31:68" ht="15" customHeight="1" x14ac:dyDescent="0.25">
      <c r="AE2810" s="501" t="e">
        <f t="shared" si="264"/>
        <v>#DIV/0!</v>
      </c>
      <c r="AH2810" s="501" t="e">
        <f t="shared" si="265"/>
        <v>#DIV/0!</v>
      </c>
      <c r="AV2810" s="501" t="e">
        <f t="shared" si="266"/>
        <v>#DIV/0!</v>
      </c>
      <c r="AY2810" s="501" t="e">
        <f t="shared" si="267"/>
        <v>#DIV/0!</v>
      </c>
      <c r="BM2810" s="501" t="e">
        <f t="shared" si="268"/>
        <v>#DIV/0!</v>
      </c>
      <c r="BP2810" s="501" t="e">
        <f t="shared" si="269"/>
        <v>#DIV/0!</v>
      </c>
    </row>
    <row r="2811" spans="31:68" ht="15" customHeight="1" x14ac:dyDescent="0.25">
      <c r="AE2811" s="501" t="e">
        <f t="shared" si="264"/>
        <v>#DIV/0!</v>
      </c>
      <c r="AH2811" s="501" t="e">
        <f t="shared" si="265"/>
        <v>#DIV/0!</v>
      </c>
      <c r="AV2811" s="501" t="e">
        <f t="shared" si="266"/>
        <v>#DIV/0!</v>
      </c>
      <c r="AY2811" s="501" t="e">
        <f t="shared" si="267"/>
        <v>#DIV/0!</v>
      </c>
      <c r="BM2811" s="501" t="e">
        <f t="shared" si="268"/>
        <v>#DIV/0!</v>
      </c>
      <c r="BP2811" s="501" t="e">
        <f t="shared" si="269"/>
        <v>#DIV/0!</v>
      </c>
    </row>
    <row r="2812" spans="31:68" ht="15" customHeight="1" x14ac:dyDescent="0.25">
      <c r="AE2812" s="501" t="e">
        <f t="shared" si="264"/>
        <v>#DIV/0!</v>
      </c>
      <c r="AH2812" s="501" t="e">
        <f t="shared" si="265"/>
        <v>#DIV/0!</v>
      </c>
      <c r="AV2812" s="501" t="e">
        <f t="shared" si="266"/>
        <v>#DIV/0!</v>
      </c>
      <c r="AY2812" s="501" t="e">
        <f t="shared" si="267"/>
        <v>#DIV/0!</v>
      </c>
      <c r="BM2812" s="501" t="e">
        <f t="shared" si="268"/>
        <v>#DIV/0!</v>
      </c>
      <c r="BP2812" s="501" t="e">
        <f t="shared" si="269"/>
        <v>#DIV/0!</v>
      </c>
    </row>
    <row r="2813" spans="31:68" ht="15" customHeight="1" x14ac:dyDescent="0.25">
      <c r="AE2813" s="501" t="e">
        <f t="shared" si="264"/>
        <v>#DIV/0!</v>
      </c>
      <c r="AH2813" s="501" t="e">
        <f t="shared" si="265"/>
        <v>#DIV/0!</v>
      </c>
      <c r="AV2813" s="501" t="e">
        <f t="shared" si="266"/>
        <v>#DIV/0!</v>
      </c>
      <c r="AY2813" s="501" t="e">
        <f t="shared" si="267"/>
        <v>#DIV/0!</v>
      </c>
      <c r="BM2813" s="501" t="e">
        <f t="shared" si="268"/>
        <v>#DIV/0!</v>
      </c>
      <c r="BP2813" s="501" t="e">
        <f t="shared" si="269"/>
        <v>#DIV/0!</v>
      </c>
    </row>
    <row r="2814" spans="31:68" ht="15" customHeight="1" x14ac:dyDescent="0.25">
      <c r="AE2814" s="501" t="e">
        <f t="shared" si="264"/>
        <v>#DIV/0!</v>
      </c>
      <c r="AH2814" s="501" t="e">
        <f t="shared" si="265"/>
        <v>#DIV/0!</v>
      </c>
      <c r="AV2814" s="501" t="e">
        <f t="shared" si="266"/>
        <v>#DIV/0!</v>
      </c>
      <c r="AY2814" s="501" t="e">
        <f t="shared" si="267"/>
        <v>#DIV/0!</v>
      </c>
      <c r="BM2814" s="501" t="e">
        <f t="shared" si="268"/>
        <v>#DIV/0!</v>
      </c>
      <c r="BP2814" s="501" t="e">
        <f t="shared" si="269"/>
        <v>#DIV/0!</v>
      </c>
    </row>
    <row r="2815" spans="31:68" ht="15" customHeight="1" x14ac:dyDescent="0.25">
      <c r="AE2815" s="501" t="e">
        <f t="shared" si="264"/>
        <v>#DIV/0!</v>
      </c>
      <c r="AH2815" s="501" t="e">
        <f t="shared" si="265"/>
        <v>#DIV/0!</v>
      </c>
      <c r="AV2815" s="501" t="e">
        <f t="shared" si="266"/>
        <v>#DIV/0!</v>
      </c>
      <c r="AY2815" s="501" t="e">
        <f t="shared" si="267"/>
        <v>#DIV/0!</v>
      </c>
      <c r="BM2815" s="501" t="e">
        <f t="shared" si="268"/>
        <v>#DIV/0!</v>
      </c>
      <c r="BP2815" s="501" t="e">
        <f t="shared" si="269"/>
        <v>#DIV/0!</v>
      </c>
    </row>
    <row r="2816" spans="31:68" ht="15" customHeight="1" x14ac:dyDescent="0.25">
      <c r="AE2816" s="501" t="e">
        <f t="shared" si="264"/>
        <v>#DIV/0!</v>
      </c>
      <c r="AH2816" s="501" t="e">
        <f t="shared" si="265"/>
        <v>#DIV/0!</v>
      </c>
      <c r="AV2816" s="501" t="e">
        <f t="shared" si="266"/>
        <v>#DIV/0!</v>
      </c>
      <c r="AY2816" s="501" t="e">
        <f t="shared" si="267"/>
        <v>#DIV/0!</v>
      </c>
      <c r="BM2816" s="501" t="e">
        <f t="shared" si="268"/>
        <v>#DIV/0!</v>
      </c>
      <c r="BP2816" s="501" t="e">
        <f t="shared" si="269"/>
        <v>#DIV/0!</v>
      </c>
    </row>
    <row r="2817" spans="31:68" ht="15" customHeight="1" x14ac:dyDescent="0.25">
      <c r="AE2817" s="501" t="e">
        <f t="shared" si="264"/>
        <v>#DIV/0!</v>
      </c>
      <c r="AH2817" s="501" t="e">
        <f t="shared" si="265"/>
        <v>#DIV/0!</v>
      </c>
      <c r="AV2817" s="501" t="e">
        <f t="shared" si="266"/>
        <v>#DIV/0!</v>
      </c>
      <c r="AY2817" s="501" t="e">
        <f t="shared" si="267"/>
        <v>#DIV/0!</v>
      </c>
      <c r="BM2817" s="501" t="e">
        <f t="shared" si="268"/>
        <v>#DIV/0!</v>
      </c>
      <c r="BP2817" s="501" t="e">
        <f t="shared" si="269"/>
        <v>#DIV/0!</v>
      </c>
    </row>
    <row r="2818" spans="31:68" ht="15" customHeight="1" x14ac:dyDescent="0.25">
      <c r="AE2818" s="501" t="e">
        <f t="shared" si="264"/>
        <v>#DIV/0!</v>
      </c>
      <c r="AH2818" s="501" t="e">
        <f t="shared" si="265"/>
        <v>#DIV/0!</v>
      </c>
      <c r="AV2818" s="501" t="e">
        <f t="shared" si="266"/>
        <v>#DIV/0!</v>
      </c>
      <c r="AY2818" s="501" t="e">
        <f t="shared" si="267"/>
        <v>#DIV/0!</v>
      </c>
      <c r="BM2818" s="501" t="e">
        <f t="shared" si="268"/>
        <v>#DIV/0!</v>
      </c>
      <c r="BP2818" s="501" t="e">
        <f t="shared" si="269"/>
        <v>#DIV/0!</v>
      </c>
    </row>
    <row r="2819" spans="31:68" ht="15" customHeight="1" x14ac:dyDescent="0.25">
      <c r="AE2819" s="501" t="e">
        <f t="shared" si="264"/>
        <v>#DIV/0!</v>
      </c>
      <c r="AH2819" s="501" t="e">
        <f t="shared" si="265"/>
        <v>#DIV/0!</v>
      </c>
      <c r="AV2819" s="501" t="e">
        <f t="shared" si="266"/>
        <v>#DIV/0!</v>
      </c>
      <c r="AY2819" s="501" t="e">
        <f t="shared" si="267"/>
        <v>#DIV/0!</v>
      </c>
      <c r="BM2819" s="501" t="e">
        <f t="shared" si="268"/>
        <v>#DIV/0!</v>
      </c>
      <c r="BP2819" s="501" t="e">
        <f t="shared" si="269"/>
        <v>#DIV/0!</v>
      </c>
    </row>
    <row r="2820" spans="31:68" ht="15" customHeight="1" x14ac:dyDescent="0.25">
      <c r="AE2820" s="501" t="e">
        <f t="shared" si="264"/>
        <v>#DIV/0!</v>
      </c>
      <c r="AH2820" s="501" t="e">
        <f t="shared" si="265"/>
        <v>#DIV/0!</v>
      </c>
      <c r="AV2820" s="501" t="e">
        <f t="shared" si="266"/>
        <v>#DIV/0!</v>
      </c>
      <c r="AY2820" s="501" t="e">
        <f t="shared" si="267"/>
        <v>#DIV/0!</v>
      </c>
      <c r="BM2820" s="501" t="e">
        <f t="shared" si="268"/>
        <v>#DIV/0!</v>
      </c>
      <c r="BP2820" s="501" t="e">
        <f t="shared" si="269"/>
        <v>#DIV/0!</v>
      </c>
    </row>
    <row r="2821" spans="31:68" ht="15" customHeight="1" x14ac:dyDescent="0.25">
      <c r="AE2821" s="501" t="e">
        <f t="shared" si="264"/>
        <v>#DIV/0!</v>
      </c>
      <c r="AH2821" s="501" t="e">
        <f t="shared" si="265"/>
        <v>#DIV/0!</v>
      </c>
      <c r="AV2821" s="501" t="e">
        <f t="shared" si="266"/>
        <v>#DIV/0!</v>
      </c>
      <c r="AY2821" s="501" t="e">
        <f t="shared" si="267"/>
        <v>#DIV/0!</v>
      </c>
      <c r="BM2821" s="501" t="e">
        <f t="shared" si="268"/>
        <v>#DIV/0!</v>
      </c>
      <c r="BP2821" s="501" t="e">
        <f t="shared" si="269"/>
        <v>#DIV/0!</v>
      </c>
    </row>
    <row r="2822" spans="31:68" ht="15" customHeight="1" x14ac:dyDescent="0.25">
      <c r="AE2822" s="501" t="e">
        <f t="shared" si="264"/>
        <v>#DIV/0!</v>
      </c>
      <c r="AH2822" s="501" t="e">
        <f t="shared" si="265"/>
        <v>#DIV/0!</v>
      </c>
      <c r="AV2822" s="501" t="e">
        <f t="shared" si="266"/>
        <v>#DIV/0!</v>
      </c>
      <c r="AY2822" s="501" t="e">
        <f t="shared" si="267"/>
        <v>#DIV/0!</v>
      </c>
      <c r="BM2822" s="501" t="e">
        <f t="shared" si="268"/>
        <v>#DIV/0!</v>
      </c>
      <c r="BP2822" s="501" t="e">
        <f t="shared" si="269"/>
        <v>#DIV/0!</v>
      </c>
    </row>
    <row r="2823" spans="31:68" ht="15" customHeight="1" x14ac:dyDescent="0.25">
      <c r="AE2823" s="501" t="e">
        <f t="shared" si="264"/>
        <v>#DIV/0!</v>
      </c>
      <c r="AH2823" s="501" t="e">
        <f t="shared" si="265"/>
        <v>#DIV/0!</v>
      </c>
      <c r="AV2823" s="501" t="e">
        <f t="shared" si="266"/>
        <v>#DIV/0!</v>
      </c>
      <c r="AY2823" s="501" t="e">
        <f t="shared" si="267"/>
        <v>#DIV/0!</v>
      </c>
      <c r="BM2823" s="501" t="e">
        <f t="shared" si="268"/>
        <v>#DIV/0!</v>
      </c>
      <c r="BP2823" s="501" t="e">
        <f t="shared" si="269"/>
        <v>#DIV/0!</v>
      </c>
    </row>
    <row r="2824" spans="31:68" ht="15" customHeight="1" x14ac:dyDescent="0.25">
      <c r="AE2824" s="501" t="e">
        <f t="shared" si="264"/>
        <v>#DIV/0!</v>
      </c>
      <c r="AH2824" s="501" t="e">
        <f t="shared" si="265"/>
        <v>#DIV/0!</v>
      </c>
      <c r="AV2824" s="501" t="e">
        <f t="shared" si="266"/>
        <v>#DIV/0!</v>
      </c>
      <c r="AY2824" s="501" t="e">
        <f t="shared" si="267"/>
        <v>#DIV/0!</v>
      </c>
      <c r="BM2824" s="501" t="e">
        <f t="shared" si="268"/>
        <v>#DIV/0!</v>
      </c>
      <c r="BP2824" s="501" t="e">
        <f t="shared" si="269"/>
        <v>#DIV/0!</v>
      </c>
    </row>
    <row r="2825" spans="31:68" ht="15" customHeight="1" x14ac:dyDescent="0.25">
      <c r="AE2825" s="501" t="e">
        <f t="shared" si="264"/>
        <v>#DIV/0!</v>
      </c>
      <c r="AH2825" s="501" t="e">
        <f t="shared" si="265"/>
        <v>#DIV/0!</v>
      </c>
      <c r="AV2825" s="501" t="e">
        <f t="shared" si="266"/>
        <v>#DIV/0!</v>
      </c>
      <c r="AY2825" s="501" t="e">
        <f t="shared" si="267"/>
        <v>#DIV/0!</v>
      </c>
      <c r="BM2825" s="501" t="e">
        <f t="shared" si="268"/>
        <v>#DIV/0!</v>
      </c>
      <c r="BP2825" s="501" t="e">
        <f t="shared" si="269"/>
        <v>#DIV/0!</v>
      </c>
    </row>
    <row r="2826" spans="31:68" ht="15" customHeight="1" x14ac:dyDescent="0.25">
      <c r="AE2826" s="501" t="e">
        <f t="shared" si="264"/>
        <v>#DIV/0!</v>
      </c>
      <c r="AH2826" s="501" t="e">
        <f t="shared" si="265"/>
        <v>#DIV/0!</v>
      </c>
      <c r="AV2826" s="501" t="e">
        <f t="shared" si="266"/>
        <v>#DIV/0!</v>
      </c>
      <c r="AY2826" s="501" t="e">
        <f t="shared" si="267"/>
        <v>#DIV/0!</v>
      </c>
      <c r="BM2826" s="501" t="e">
        <f t="shared" si="268"/>
        <v>#DIV/0!</v>
      </c>
      <c r="BP2826" s="501" t="e">
        <f t="shared" si="269"/>
        <v>#DIV/0!</v>
      </c>
    </row>
    <row r="2827" spans="31:68" ht="15" customHeight="1" x14ac:dyDescent="0.25">
      <c r="AE2827" s="501" t="e">
        <f t="shared" si="264"/>
        <v>#DIV/0!</v>
      </c>
      <c r="AH2827" s="501" t="e">
        <f t="shared" si="265"/>
        <v>#DIV/0!</v>
      </c>
      <c r="AV2827" s="501" t="e">
        <f t="shared" si="266"/>
        <v>#DIV/0!</v>
      </c>
      <c r="AY2827" s="501" t="e">
        <f t="shared" si="267"/>
        <v>#DIV/0!</v>
      </c>
      <c r="BM2827" s="501" t="e">
        <f t="shared" si="268"/>
        <v>#DIV/0!</v>
      </c>
      <c r="BP2827" s="501" t="e">
        <f t="shared" si="269"/>
        <v>#DIV/0!</v>
      </c>
    </row>
    <row r="2828" spans="31:68" ht="15" customHeight="1" x14ac:dyDescent="0.25">
      <c r="AE2828" s="501" t="e">
        <f t="shared" si="264"/>
        <v>#DIV/0!</v>
      </c>
      <c r="AH2828" s="501" t="e">
        <f t="shared" si="265"/>
        <v>#DIV/0!</v>
      </c>
      <c r="AV2828" s="501" t="e">
        <f t="shared" si="266"/>
        <v>#DIV/0!</v>
      </c>
      <c r="AY2828" s="501" t="e">
        <f t="shared" si="267"/>
        <v>#DIV/0!</v>
      </c>
      <c r="BM2828" s="501" t="e">
        <f t="shared" si="268"/>
        <v>#DIV/0!</v>
      </c>
      <c r="BP2828" s="501" t="e">
        <f t="shared" si="269"/>
        <v>#DIV/0!</v>
      </c>
    </row>
    <row r="2829" spans="31:68" ht="15" customHeight="1" x14ac:dyDescent="0.25">
      <c r="AE2829" s="501" t="e">
        <f t="shared" si="264"/>
        <v>#DIV/0!</v>
      </c>
      <c r="AH2829" s="501" t="e">
        <f t="shared" si="265"/>
        <v>#DIV/0!</v>
      </c>
      <c r="AV2829" s="501" t="e">
        <f t="shared" si="266"/>
        <v>#DIV/0!</v>
      </c>
      <c r="AY2829" s="501" t="e">
        <f t="shared" si="267"/>
        <v>#DIV/0!</v>
      </c>
      <c r="BM2829" s="501" t="e">
        <f t="shared" si="268"/>
        <v>#DIV/0!</v>
      </c>
      <c r="BP2829" s="501" t="e">
        <f t="shared" si="269"/>
        <v>#DIV/0!</v>
      </c>
    </row>
    <row r="2830" spans="31:68" ht="15" customHeight="1" x14ac:dyDescent="0.25">
      <c r="AE2830" s="501" t="e">
        <f t="shared" si="264"/>
        <v>#DIV/0!</v>
      </c>
      <c r="AH2830" s="501" t="e">
        <f t="shared" si="265"/>
        <v>#DIV/0!</v>
      </c>
      <c r="AV2830" s="501" t="e">
        <f t="shared" si="266"/>
        <v>#DIV/0!</v>
      </c>
      <c r="AY2830" s="501" t="e">
        <f t="shared" si="267"/>
        <v>#DIV/0!</v>
      </c>
      <c r="BM2830" s="501" t="e">
        <f t="shared" si="268"/>
        <v>#DIV/0!</v>
      </c>
      <c r="BP2830" s="501" t="e">
        <f t="shared" si="269"/>
        <v>#DIV/0!</v>
      </c>
    </row>
    <row r="2831" spans="31:68" ht="15" customHeight="1" x14ac:dyDescent="0.25">
      <c r="AE2831" s="501" t="e">
        <f t="shared" ref="AE2831:AE2894" si="270">IF(AE$10*AC2831+AE$11&lt;(ROUNDUP(AD$10/100,0)*100+999),MAX(0,AE$10*AC2831+AE$11),NA())</f>
        <v>#DIV/0!</v>
      </c>
      <c r="AH2831" s="501" t="e">
        <f t="shared" ref="AH2831:AH2894" si="271">IF(AH$10*AF2831+AH$11&lt;(ROUNDUP(AG$10/100,0)*100+999),MAX(0,AH$10*AF2831+AH$11),NA())</f>
        <v>#DIV/0!</v>
      </c>
      <c r="AV2831" s="501" t="e">
        <f t="shared" ref="AV2831:AV2894" si="272">IF(AV$10*AT2831+AV$11&lt;(ROUNDUP(AU$10/100,0)*100+999),MAX(0,AV$10*AT2831+AV$11),NA())</f>
        <v>#DIV/0!</v>
      </c>
      <c r="AY2831" s="501" t="e">
        <f t="shared" ref="AY2831:AY2894" si="273">IF(AY$10*AW2831+AY$11&lt;(ROUNDUP(AX$10/100,0)*100+999),MAX(0,AY$10*AW2831+AY$11),NA())</f>
        <v>#DIV/0!</v>
      </c>
      <c r="BM2831" s="501" t="e">
        <f t="shared" ref="BM2831:BM2894" si="274">IF(BM$10*BK2831+BM$11&lt;(ROUNDUP(BL$10/100,0)*100+999),MAX(0,BM$10*BK2831+BM$11),NA())</f>
        <v>#DIV/0!</v>
      </c>
      <c r="BP2831" s="501" t="e">
        <f t="shared" ref="BP2831:BP2894" si="275">IF(BP$10*BN2831+BP$11&lt;(ROUNDUP(BO$10/100,0)*100+999),MAX(0,BP$10*BN2831+BP$11),NA())</f>
        <v>#DIV/0!</v>
      </c>
    </row>
    <row r="2832" spans="31:68" ht="15" customHeight="1" x14ac:dyDescent="0.25">
      <c r="AE2832" s="501" t="e">
        <f t="shared" si="270"/>
        <v>#DIV/0!</v>
      </c>
      <c r="AH2832" s="501" t="e">
        <f t="shared" si="271"/>
        <v>#DIV/0!</v>
      </c>
      <c r="AV2832" s="501" t="e">
        <f t="shared" si="272"/>
        <v>#DIV/0!</v>
      </c>
      <c r="AY2832" s="501" t="e">
        <f t="shared" si="273"/>
        <v>#DIV/0!</v>
      </c>
      <c r="BM2832" s="501" t="e">
        <f t="shared" si="274"/>
        <v>#DIV/0!</v>
      </c>
      <c r="BP2832" s="501" t="e">
        <f t="shared" si="275"/>
        <v>#DIV/0!</v>
      </c>
    </row>
    <row r="2833" spans="31:68" ht="15" customHeight="1" x14ac:dyDescent="0.25">
      <c r="AE2833" s="501" t="e">
        <f t="shared" si="270"/>
        <v>#DIV/0!</v>
      </c>
      <c r="AH2833" s="501" t="e">
        <f t="shared" si="271"/>
        <v>#DIV/0!</v>
      </c>
      <c r="AV2833" s="501" t="e">
        <f t="shared" si="272"/>
        <v>#DIV/0!</v>
      </c>
      <c r="AY2833" s="501" t="e">
        <f t="shared" si="273"/>
        <v>#DIV/0!</v>
      </c>
      <c r="BM2833" s="501" t="e">
        <f t="shared" si="274"/>
        <v>#DIV/0!</v>
      </c>
      <c r="BP2833" s="501" t="e">
        <f t="shared" si="275"/>
        <v>#DIV/0!</v>
      </c>
    </row>
    <row r="2834" spans="31:68" ht="15" customHeight="1" x14ac:dyDescent="0.25">
      <c r="AE2834" s="501" t="e">
        <f t="shared" si="270"/>
        <v>#DIV/0!</v>
      </c>
      <c r="AH2834" s="501" t="e">
        <f t="shared" si="271"/>
        <v>#DIV/0!</v>
      </c>
      <c r="AV2834" s="501" t="e">
        <f t="shared" si="272"/>
        <v>#DIV/0!</v>
      </c>
      <c r="AY2834" s="501" t="e">
        <f t="shared" si="273"/>
        <v>#DIV/0!</v>
      </c>
      <c r="BM2834" s="501" t="e">
        <f t="shared" si="274"/>
        <v>#DIV/0!</v>
      </c>
      <c r="BP2834" s="501" t="e">
        <f t="shared" si="275"/>
        <v>#DIV/0!</v>
      </c>
    </row>
    <row r="2835" spans="31:68" ht="15" customHeight="1" x14ac:dyDescent="0.25">
      <c r="AE2835" s="501" t="e">
        <f t="shared" si="270"/>
        <v>#DIV/0!</v>
      </c>
      <c r="AH2835" s="501" t="e">
        <f t="shared" si="271"/>
        <v>#DIV/0!</v>
      </c>
      <c r="AV2835" s="501" t="e">
        <f t="shared" si="272"/>
        <v>#DIV/0!</v>
      </c>
      <c r="AY2835" s="501" t="e">
        <f t="shared" si="273"/>
        <v>#DIV/0!</v>
      </c>
      <c r="BM2835" s="501" t="e">
        <f t="shared" si="274"/>
        <v>#DIV/0!</v>
      </c>
      <c r="BP2835" s="501" t="e">
        <f t="shared" si="275"/>
        <v>#DIV/0!</v>
      </c>
    </row>
    <row r="2836" spans="31:68" ht="15" customHeight="1" x14ac:dyDescent="0.25">
      <c r="AE2836" s="501" t="e">
        <f t="shared" si="270"/>
        <v>#DIV/0!</v>
      </c>
      <c r="AH2836" s="501" t="e">
        <f t="shared" si="271"/>
        <v>#DIV/0!</v>
      </c>
      <c r="AV2836" s="501" t="e">
        <f t="shared" si="272"/>
        <v>#DIV/0!</v>
      </c>
      <c r="AY2836" s="501" t="e">
        <f t="shared" si="273"/>
        <v>#DIV/0!</v>
      </c>
      <c r="BM2836" s="501" t="e">
        <f t="shared" si="274"/>
        <v>#DIV/0!</v>
      </c>
      <c r="BP2836" s="501" t="e">
        <f t="shared" si="275"/>
        <v>#DIV/0!</v>
      </c>
    </row>
    <row r="2837" spans="31:68" ht="15" customHeight="1" x14ac:dyDescent="0.25">
      <c r="AE2837" s="501" t="e">
        <f t="shared" si="270"/>
        <v>#DIV/0!</v>
      </c>
      <c r="AH2837" s="501" t="e">
        <f t="shared" si="271"/>
        <v>#DIV/0!</v>
      </c>
      <c r="AV2837" s="501" t="e">
        <f t="shared" si="272"/>
        <v>#DIV/0!</v>
      </c>
      <c r="AY2837" s="501" t="e">
        <f t="shared" si="273"/>
        <v>#DIV/0!</v>
      </c>
      <c r="BM2837" s="501" t="e">
        <f t="shared" si="274"/>
        <v>#DIV/0!</v>
      </c>
      <c r="BP2837" s="501" t="e">
        <f t="shared" si="275"/>
        <v>#DIV/0!</v>
      </c>
    </row>
    <row r="2838" spans="31:68" ht="15" customHeight="1" x14ac:dyDescent="0.25">
      <c r="AE2838" s="501" t="e">
        <f t="shared" si="270"/>
        <v>#DIV/0!</v>
      </c>
      <c r="AH2838" s="501" t="e">
        <f t="shared" si="271"/>
        <v>#DIV/0!</v>
      </c>
      <c r="AV2838" s="501" t="e">
        <f t="shared" si="272"/>
        <v>#DIV/0!</v>
      </c>
      <c r="AY2838" s="501" t="e">
        <f t="shared" si="273"/>
        <v>#DIV/0!</v>
      </c>
      <c r="BM2838" s="501" t="e">
        <f t="shared" si="274"/>
        <v>#DIV/0!</v>
      </c>
      <c r="BP2838" s="501" t="e">
        <f t="shared" si="275"/>
        <v>#DIV/0!</v>
      </c>
    </row>
    <row r="2839" spans="31:68" ht="15" customHeight="1" x14ac:dyDescent="0.25">
      <c r="AE2839" s="501" t="e">
        <f t="shared" si="270"/>
        <v>#DIV/0!</v>
      </c>
      <c r="AH2839" s="501" t="e">
        <f t="shared" si="271"/>
        <v>#DIV/0!</v>
      </c>
      <c r="AV2839" s="501" t="e">
        <f t="shared" si="272"/>
        <v>#DIV/0!</v>
      </c>
      <c r="AY2839" s="501" t="e">
        <f t="shared" si="273"/>
        <v>#DIV/0!</v>
      </c>
      <c r="BM2839" s="501" t="e">
        <f t="shared" si="274"/>
        <v>#DIV/0!</v>
      </c>
      <c r="BP2839" s="501" t="e">
        <f t="shared" si="275"/>
        <v>#DIV/0!</v>
      </c>
    </row>
    <row r="2840" spans="31:68" ht="15" customHeight="1" x14ac:dyDescent="0.25">
      <c r="AE2840" s="501" t="e">
        <f t="shared" si="270"/>
        <v>#DIV/0!</v>
      </c>
      <c r="AH2840" s="501" t="e">
        <f t="shared" si="271"/>
        <v>#DIV/0!</v>
      </c>
      <c r="AV2840" s="501" t="e">
        <f t="shared" si="272"/>
        <v>#DIV/0!</v>
      </c>
      <c r="AY2840" s="501" t="e">
        <f t="shared" si="273"/>
        <v>#DIV/0!</v>
      </c>
      <c r="BM2840" s="501" t="e">
        <f t="shared" si="274"/>
        <v>#DIV/0!</v>
      </c>
      <c r="BP2840" s="501" t="e">
        <f t="shared" si="275"/>
        <v>#DIV/0!</v>
      </c>
    </row>
    <row r="2841" spans="31:68" ht="15" customHeight="1" x14ac:dyDescent="0.25">
      <c r="AE2841" s="501" t="e">
        <f t="shared" si="270"/>
        <v>#DIV/0!</v>
      </c>
      <c r="AH2841" s="501" t="e">
        <f t="shared" si="271"/>
        <v>#DIV/0!</v>
      </c>
      <c r="AV2841" s="501" t="e">
        <f t="shared" si="272"/>
        <v>#DIV/0!</v>
      </c>
      <c r="AY2841" s="501" t="e">
        <f t="shared" si="273"/>
        <v>#DIV/0!</v>
      </c>
      <c r="BM2841" s="501" t="e">
        <f t="shared" si="274"/>
        <v>#DIV/0!</v>
      </c>
      <c r="BP2841" s="501" t="e">
        <f t="shared" si="275"/>
        <v>#DIV/0!</v>
      </c>
    </row>
    <row r="2842" spans="31:68" ht="15" customHeight="1" x14ac:dyDescent="0.25">
      <c r="AE2842" s="501" t="e">
        <f t="shared" si="270"/>
        <v>#DIV/0!</v>
      </c>
      <c r="AH2842" s="501" t="e">
        <f t="shared" si="271"/>
        <v>#DIV/0!</v>
      </c>
      <c r="AV2842" s="501" t="e">
        <f t="shared" si="272"/>
        <v>#DIV/0!</v>
      </c>
      <c r="AY2842" s="501" t="e">
        <f t="shared" si="273"/>
        <v>#DIV/0!</v>
      </c>
      <c r="BM2842" s="501" t="e">
        <f t="shared" si="274"/>
        <v>#DIV/0!</v>
      </c>
      <c r="BP2842" s="501" t="e">
        <f t="shared" si="275"/>
        <v>#DIV/0!</v>
      </c>
    </row>
    <row r="2843" spans="31:68" ht="15" customHeight="1" x14ac:dyDescent="0.25">
      <c r="AE2843" s="501" t="e">
        <f t="shared" si="270"/>
        <v>#DIV/0!</v>
      </c>
      <c r="AH2843" s="501" t="e">
        <f t="shared" si="271"/>
        <v>#DIV/0!</v>
      </c>
      <c r="AV2843" s="501" t="e">
        <f t="shared" si="272"/>
        <v>#DIV/0!</v>
      </c>
      <c r="AY2843" s="501" t="e">
        <f t="shared" si="273"/>
        <v>#DIV/0!</v>
      </c>
      <c r="BM2843" s="501" t="e">
        <f t="shared" si="274"/>
        <v>#DIV/0!</v>
      </c>
      <c r="BP2843" s="501" t="e">
        <f t="shared" si="275"/>
        <v>#DIV/0!</v>
      </c>
    </row>
    <row r="2844" spans="31:68" ht="15" customHeight="1" x14ac:dyDescent="0.25">
      <c r="AE2844" s="501" t="e">
        <f t="shared" si="270"/>
        <v>#DIV/0!</v>
      </c>
      <c r="AH2844" s="501" t="e">
        <f t="shared" si="271"/>
        <v>#DIV/0!</v>
      </c>
      <c r="AV2844" s="501" t="e">
        <f t="shared" si="272"/>
        <v>#DIV/0!</v>
      </c>
      <c r="AY2844" s="501" t="e">
        <f t="shared" si="273"/>
        <v>#DIV/0!</v>
      </c>
      <c r="BM2844" s="501" t="e">
        <f t="shared" si="274"/>
        <v>#DIV/0!</v>
      </c>
      <c r="BP2844" s="501" t="e">
        <f t="shared" si="275"/>
        <v>#DIV/0!</v>
      </c>
    </row>
    <row r="2845" spans="31:68" ht="15" customHeight="1" x14ac:dyDescent="0.25">
      <c r="AE2845" s="501" t="e">
        <f t="shared" si="270"/>
        <v>#DIV/0!</v>
      </c>
      <c r="AH2845" s="501" t="e">
        <f t="shared" si="271"/>
        <v>#DIV/0!</v>
      </c>
      <c r="AV2845" s="501" t="e">
        <f t="shared" si="272"/>
        <v>#DIV/0!</v>
      </c>
      <c r="AY2845" s="501" t="e">
        <f t="shared" si="273"/>
        <v>#DIV/0!</v>
      </c>
      <c r="BM2845" s="501" t="e">
        <f t="shared" si="274"/>
        <v>#DIV/0!</v>
      </c>
      <c r="BP2845" s="501" t="e">
        <f t="shared" si="275"/>
        <v>#DIV/0!</v>
      </c>
    </row>
    <row r="2846" spans="31:68" ht="15" customHeight="1" x14ac:dyDescent="0.25">
      <c r="AE2846" s="501" t="e">
        <f t="shared" si="270"/>
        <v>#DIV/0!</v>
      </c>
      <c r="AH2846" s="501" t="e">
        <f t="shared" si="271"/>
        <v>#DIV/0!</v>
      </c>
      <c r="AV2846" s="501" t="e">
        <f t="shared" si="272"/>
        <v>#DIV/0!</v>
      </c>
      <c r="AY2846" s="501" t="e">
        <f t="shared" si="273"/>
        <v>#DIV/0!</v>
      </c>
      <c r="BM2846" s="501" t="e">
        <f t="shared" si="274"/>
        <v>#DIV/0!</v>
      </c>
      <c r="BP2846" s="501" t="e">
        <f t="shared" si="275"/>
        <v>#DIV/0!</v>
      </c>
    </row>
    <row r="2847" spans="31:68" ht="15" customHeight="1" x14ac:dyDescent="0.25">
      <c r="AE2847" s="501" t="e">
        <f t="shared" si="270"/>
        <v>#DIV/0!</v>
      </c>
      <c r="AH2847" s="501" t="e">
        <f t="shared" si="271"/>
        <v>#DIV/0!</v>
      </c>
      <c r="AV2847" s="501" t="e">
        <f t="shared" si="272"/>
        <v>#DIV/0!</v>
      </c>
      <c r="AY2847" s="501" t="e">
        <f t="shared" si="273"/>
        <v>#DIV/0!</v>
      </c>
      <c r="BM2847" s="501" t="e">
        <f t="shared" si="274"/>
        <v>#DIV/0!</v>
      </c>
      <c r="BP2847" s="501" t="e">
        <f t="shared" si="275"/>
        <v>#DIV/0!</v>
      </c>
    </row>
    <row r="2848" spans="31:68" ht="15" customHeight="1" x14ac:dyDescent="0.25">
      <c r="AE2848" s="501" t="e">
        <f t="shared" si="270"/>
        <v>#DIV/0!</v>
      </c>
      <c r="AH2848" s="501" t="e">
        <f t="shared" si="271"/>
        <v>#DIV/0!</v>
      </c>
      <c r="AV2848" s="501" t="e">
        <f t="shared" si="272"/>
        <v>#DIV/0!</v>
      </c>
      <c r="AY2848" s="501" t="e">
        <f t="shared" si="273"/>
        <v>#DIV/0!</v>
      </c>
      <c r="BM2848" s="501" t="e">
        <f t="shared" si="274"/>
        <v>#DIV/0!</v>
      </c>
      <c r="BP2848" s="501" t="e">
        <f t="shared" si="275"/>
        <v>#DIV/0!</v>
      </c>
    </row>
    <row r="2849" spans="31:68" ht="15" customHeight="1" x14ac:dyDescent="0.25">
      <c r="AE2849" s="501" t="e">
        <f t="shared" si="270"/>
        <v>#DIV/0!</v>
      </c>
      <c r="AH2849" s="501" t="e">
        <f t="shared" si="271"/>
        <v>#DIV/0!</v>
      </c>
      <c r="AV2849" s="501" t="e">
        <f t="shared" si="272"/>
        <v>#DIV/0!</v>
      </c>
      <c r="AY2849" s="501" t="e">
        <f t="shared" si="273"/>
        <v>#DIV/0!</v>
      </c>
      <c r="BM2849" s="501" t="e">
        <f t="shared" si="274"/>
        <v>#DIV/0!</v>
      </c>
      <c r="BP2849" s="501" t="e">
        <f t="shared" si="275"/>
        <v>#DIV/0!</v>
      </c>
    </row>
    <row r="2850" spans="31:68" ht="15" customHeight="1" x14ac:dyDescent="0.25">
      <c r="AE2850" s="501" t="e">
        <f t="shared" si="270"/>
        <v>#DIV/0!</v>
      </c>
      <c r="AH2850" s="501" t="e">
        <f t="shared" si="271"/>
        <v>#DIV/0!</v>
      </c>
      <c r="AV2850" s="501" t="e">
        <f t="shared" si="272"/>
        <v>#DIV/0!</v>
      </c>
      <c r="AY2850" s="501" t="e">
        <f t="shared" si="273"/>
        <v>#DIV/0!</v>
      </c>
      <c r="BM2850" s="501" t="e">
        <f t="shared" si="274"/>
        <v>#DIV/0!</v>
      </c>
      <c r="BP2850" s="501" t="e">
        <f t="shared" si="275"/>
        <v>#DIV/0!</v>
      </c>
    </row>
    <row r="2851" spans="31:68" ht="15" customHeight="1" x14ac:dyDescent="0.25">
      <c r="AE2851" s="501" t="e">
        <f t="shared" si="270"/>
        <v>#DIV/0!</v>
      </c>
      <c r="AH2851" s="501" t="e">
        <f t="shared" si="271"/>
        <v>#DIV/0!</v>
      </c>
      <c r="AV2851" s="501" t="e">
        <f t="shared" si="272"/>
        <v>#DIV/0!</v>
      </c>
      <c r="AY2851" s="501" t="e">
        <f t="shared" si="273"/>
        <v>#DIV/0!</v>
      </c>
      <c r="BM2851" s="501" t="e">
        <f t="shared" si="274"/>
        <v>#DIV/0!</v>
      </c>
      <c r="BP2851" s="501" t="e">
        <f t="shared" si="275"/>
        <v>#DIV/0!</v>
      </c>
    </row>
    <row r="2852" spans="31:68" ht="15" customHeight="1" x14ac:dyDescent="0.25">
      <c r="AE2852" s="501" t="e">
        <f t="shared" si="270"/>
        <v>#DIV/0!</v>
      </c>
      <c r="AH2852" s="501" t="e">
        <f t="shared" si="271"/>
        <v>#DIV/0!</v>
      </c>
      <c r="AV2852" s="501" t="e">
        <f t="shared" si="272"/>
        <v>#DIV/0!</v>
      </c>
      <c r="AY2852" s="501" t="e">
        <f t="shared" si="273"/>
        <v>#DIV/0!</v>
      </c>
      <c r="BM2852" s="501" t="e">
        <f t="shared" si="274"/>
        <v>#DIV/0!</v>
      </c>
      <c r="BP2852" s="501" t="e">
        <f t="shared" si="275"/>
        <v>#DIV/0!</v>
      </c>
    </row>
    <row r="2853" spans="31:68" ht="15" customHeight="1" x14ac:dyDescent="0.25">
      <c r="AE2853" s="501" t="e">
        <f t="shared" si="270"/>
        <v>#DIV/0!</v>
      </c>
      <c r="AH2853" s="501" t="e">
        <f t="shared" si="271"/>
        <v>#DIV/0!</v>
      </c>
      <c r="AV2853" s="501" t="e">
        <f t="shared" si="272"/>
        <v>#DIV/0!</v>
      </c>
      <c r="AY2853" s="501" t="e">
        <f t="shared" si="273"/>
        <v>#DIV/0!</v>
      </c>
      <c r="BM2853" s="501" t="e">
        <f t="shared" si="274"/>
        <v>#DIV/0!</v>
      </c>
      <c r="BP2853" s="501" t="e">
        <f t="shared" si="275"/>
        <v>#DIV/0!</v>
      </c>
    </row>
    <row r="2854" spans="31:68" ht="15" customHeight="1" x14ac:dyDescent="0.25">
      <c r="AE2854" s="501" t="e">
        <f t="shared" si="270"/>
        <v>#DIV/0!</v>
      </c>
      <c r="AH2854" s="501" t="e">
        <f t="shared" si="271"/>
        <v>#DIV/0!</v>
      </c>
      <c r="AV2854" s="501" t="e">
        <f t="shared" si="272"/>
        <v>#DIV/0!</v>
      </c>
      <c r="AY2854" s="501" t="e">
        <f t="shared" si="273"/>
        <v>#DIV/0!</v>
      </c>
      <c r="BM2854" s="501" t="e">
        <f t="shared" si="274"/>
        <v>#DIV/0!</v>
      </c>
      <c r="BP2854" s="501" t="e">
        <f t="shared" si="275"/>
        <v>#DIV/0!</v>
      </c>
    </row>
    <row r="2855" spans="31:68" ht="15" customHeight="1" x14ac:dyDescent="0.25">
      <c r="AE2855" s="501" t="e">
        <f t="shared" si="270"/>
        <v>#DIV/0!</v>
      </c>
      <c r="AH2855" s="501" t="e">
        <f t="shared" si="271"/>
        <v>#DIV/0!</v>
      </c>
      <c r="AV2855" s="501" t="e">
        <f t="shared" si="272"/>
        <v>#DIV/0!</v>
      </c>
      <c r="AY2855" s="501" t="e">
        <f t="shared" si="273"/>
        <v>#DIV/0!</v>
      </c>
      <c r="BM2855" s="501" t="e">
        <f t="shared" si="274"/>
        <v>#DIV/0!</v>
      </c>
      <c r="BP2855" s="501" t="e">
        <f t="shared" si="275"/>
        <v>#DIV/0!</v>
      </c>
    </row>
    <row r="2856" spans="31:68" ht="15" customHeight="1" x14ac:dyDescent="0.25">
      <c r="AE2856" s="501" t="e">
        <f t="shared" si="270"/>
        <v>#DIV/0!</v>
      </c>
      <c r="AH2856" s="501" t="e">
        <f t="shared" si="271"/>
        <v>#DIV/0!</v>
      </c>
      <c r="AV2856" s="501" t="e">
        <f t="shared" si="272"/>
        <v>#DIV/0!</v>
      </c>
      <c r="AY2856" s="501" t="e">
        <f t="shared" si="273"/>
        <v>#DIV/0!</v>
      </c>
      <c r="BM2856" s="501" t="e">
        <f t="shared" si="274"/>
        <v>#DIV/0!</v>
      </c>
      <c r="BP2856" s="501" t="e">
        <f t="shared" si="275"/>
        <v>#DIV/0!</v>
      </c>
    </row>
    <row r="2857" spans="31:68" ht="15" customHeight="1" x14ac:dyDescent="0.25">
      <c r="AE2857" s="501" t="e">
        <f t="shared" si="270"/>
        <v>#DIV/0!</v>
      </c>
      <c r="AH2857" s="501" t="e">
        <f t="shared" si="271"/>
        <v>#DIV/0!</v>
      </c>
      <c r="AV2857" s="501" t="e">
        <f t="shared" si="272"/>
        <v>#DIV/0!</v>
      </c>
      <c r="AY2857" s="501" t="e">
        <f t="shared" si="273"/>
        <v>#DIV/0!</v>
      </c>
      <c r="BM2857" s="501" t="e">
        <f t="shared" si="274"/>
        <v>#DIV/0!</v>
      </c>
      <c r="BP2857" s="501" t="e">
        <f t="shared" si="275"/>
        <v>#DIV/0!</v>
      </c>
    </row>
    <row r="2858" spans="31:68" ht="15" customHeight="1" x14ac:dyDescent="0.25">
      <c r="AE2858" s="501" t="e">
        <f t="shared" si="270"/>
        <v>#DIV/0!</v>
      </c>
      <c r="AH2858" s="501" t="e">
        <f t="shared" si="271"/>
        <v>#DIV/0!</v>
      </c>
      <c r="AV2858" s="501" t="e">
        <f t="shared" si="272"/>
        <v>#DIV/0!</v>
      </c>
      <c r="AY2858" s="501" t="e">
        <f t="shared" si="273"/>
        <v>#DIV/0!</v>
      </c>
      <c r="BM2858" s="501" t="e">
        <f t="shared" si="274"/>
        <v>#DIV/0!</v>
      </c>
      <c r="BP2858" s="501" t="e">
        <f t="shared" si="275"/>
        <v>#DIV/0!</v>
      </c>
    </row>
    <row r="2859" spans="31:68" ht="15" customHeight="1" x14ac:dyDescent="0.25">
      <c r="AE2859" s="501" t="e">
        <f t="shared" si="270"/>
        <v>#DIV/0!</v>
      </c>
      <c r="AH2859" s="501" t="e">
        <f t="shared" si="271"/>
        <v>#DIV/0!</v>
      </c>
      <c r="AV2859" s="501" t="e">
        <f t="shared" si="272"/>
        <v>#DIV/0!</v>
      </c>
      <c r="AY2859" s="501" t="e">
        <f t="shared" si="273"/>
        <v>#DIV/0!</v>
      </c>
      <c r="BM2859" s="501" t="e">
        <f t="shared" si="274"/>
        <v>#DIV/0!</v>
      </c>
      <c r="BP2859" s="501" t="e">
        <f t="shared" si="275"/>
        <v>#DIV/0!</v>
      </c>
    </row>
    <row r="2860" spans="31:68" ht="15" customHeight="1" x14ac:dyDescent="0.25">
      <c r="AE2860" s="501" t="e">
        <f t="shared" si="270"/>
        <v>#DIV/0!</v>
      </c>
      <c r="AH2860" s="501" t="e">
        <f t="shared" si="271"/>
        <v>#DIV/0!</v>
      </c>
      <c r="AV2860" s="501" t="e">
        <f t="shared" si="272"/>
        <v>#DIV/0!</v>
      </c>
      <c r="AY2860" s="501" t="e">
        <f t="shared" si="273"/>
        <v>#DIV/0!</v>
      </c>
      <c r="BM2860" s="501" t="e">
        <f t="shared" si="274"/>
        <v>#DIV/0!</v>
      </c>
      <c r="BP2860" s="501" t="e">
        <f t="shared" si="275"/>
        <v>#DIV/0!</v>
      </c>
    </row>
    <row r="2861" spans="31:68" ht="15" customHeight="1" x14ac:dyDescent="0.25">
      <c r="AE2861" s="501" t="e">
        <f t="shared" si="270"/>
        <v>#DIV/0!</v>
      </c>
      <c r="AH2861" s="501" t="e">
        <f t="shared" si="271"/>
        <v>#DIV/0!</v>
      </c>
      <c r="AV2861" s="501" t="e">
        <f t="shared" si="272"/>
        <v>#DIV/0!</v>
      </c>
      <c r="AY2861" s="501" t="e">
        <f t="shared" si="273"/>
        <v>#DIV/0!</v>
      </c>
      <c r="BM2861" s="501" t="e">
        <f t="shared" si="274"/>
        <v>#DIV/0!</v>
      </c>
      <c r="BP2861" s="501" t="e">
        <f t="shared" si="275"/>
        <v>#DIV/0!</v>
      </c>
    </row>
    <row r="2862" spans="31:68" ht="15" customHeight="1" x14ac:dyDescent="0.25">
      <c r="AE2862" s="501" t="e">
        <f t="shared" si="270"/>
        <v>#DIV/0!</v>
      </c>
      <c r="AH2862" s="501" t="e">
        <f t="shared" si="271"/>
        <v>#DIV/0!</v>
      </c>
      <c r="AV2862" s="501" t="e">
        <f t="shared" si="272"/>
        <v>#DIV/0!</v>
      </c>
      <c r="AY2862" s="501" t="e">
        <f t="shared" si="273"/>
        <v>#DIV/0!</v>
      </c>
      <c r="BM2862" s="501" t="e">
        <f t="shared" si="274"/>
        <v>#DIV/0!</v>
      </c>
      <c r="BP2862" s="501" t="e">
        <f t="shared" si="275"/>
        <v>#DIV/0!</v>
      </c>
    </row>
    <row r="2863" spans="31:68" ht="15" customHeight="1" x14ac:dyDescent="0.25">
      <c r="AE2863" s="501" t="e">
        <f t="shared" si="270"/>
        <v>#DIV/0!</v>
      </c>
      <c r="AH2863" s="501" t="e">
        <f t="shared" si="271"/>
        <v>#DIV/0!</v>
      </c>
      <c r="AV2863" s="501" t="e">
        <f t="shared" si="272"/>
        <v>#DIV/0!</v>
      </c>
      <c r="AY2863" s="501" t="e">
        <f t="shared" si="273"/>
        <v>#DIV/0!</v>
      </c>
      <c r="BM2863" s="501" t="e">
        <f t="shared" si="274"/>
        <v>#DIV/0!</v>
      </c>
      <c r="BP2863" s="501" t="e">
        <f t="shared" si="275"/>
        <v>#DIV/0!</v>
      </c>
    </row>
    <row r="2864" spans="31:68" ht="15" customHeight="1" x14ac:dyDescent="0.25">
      <c r="AE2864" s="501" t="e">
        <f t="shared" si="270"/>
        <v>#DIV/0!</v>
      </c>
      <c r="AH2864" s="501" t="e">
        <f t="shared" si="271"/>
        <v>#DIV/0!</v>
      </c>
      <c r="AV2864" s="501" t="e">
        <f t="shared" si="272"/>
        <v>#DIV/0!</v>
      </c>
      <c r="AY2864" s="501" t="e">
        <f t="shared" si="273"/>
        <v>#DIV/0!</v>
      </c>
      <c r="BM2864" s="501" t="e">
        <f t="shared" si="274"/>
        <v>#DIV/0!</v>
      </c>
      <c r="BP2864" s="501" t="e">
        <f t="shared" si="275"/>
        <v>#DIV/0!</v>
      </c>
    </row>
    <row r="2865" spans="31:68" ht="15" customHeight="1" x14ac:dyDescent="0.25">
      <c r="AE2865" s="501" t="e">
        <f t="shared" si="270"/>
        <v>#DIV/0!</v>
      </c>
      <c r="AH2865" s="501" t="e">
        <f t="shared" si="271"/>
        <v>#DIV/0!</v>
      </c>
      <c r="AV2865" s="501" t="e">
        <f t="shared" si="272"/>
        <v>#DIV/0!</v>
      </c>
      <c r="AY2865" s="501" t="e">
        <f t="shared" si="273"/>
        <v>#DIV/0!</v>
      </c>
      <c r="BM2865" s="501" t="e">
        <f t="shared" si="274"/>
        <v>#DIV/0!</v>
      </c>
      <c r="BP2865" s="501" t="e">
        <f t="shared" si="275"/>
        <v>#DIV/0!</v>
      </c>
    </row>
    <row r="2866" spans="31:68" ht="15" customHeight="1" x14ac:dyDescent="0.25">
      <c r="AE2866" s="501" t="e">
        <f t="shared" si="270"/>
        <v>#DIV/0!</v>
      </c>
      <c r="AH2866" s="501" t="e">
        <f t="shared" si="271"/>
        <v>#DIV/0!</v>
      </c>
      <c r="AV2866" s="501" t="e">
        <f t="shared" si="272"/>
        <v>#DIV/0!</v>
      </c>
      <c r="AY2866" s="501" t="e">
        <f t="shared" si="273"/>
        <v>#DIV/0!</v>
      </c>
      <c r="BM2866" s="501" t="e">
        <f t="shared" si="274"/>
        <v>#DIV/0!</v>
      </c>
      <c r="BP2866" s="501" t="e">
        <f t="shared" si="275"/>
        <v>#DIV/0!</v>
      </c>
    </row>
    <row r="2867" spans="31:68" ht="15" customHeight="1" x14ac:dyDescent="0.25">
      <c r="AE2867" s="501" t="e">
        <f t="shared" si="270"/>
        <v>#DIV/0!</v>
      </c>
      <c r="AH2867" s="501" t="e">
        <f t="shared" si="271"/>
        <v>#DIV/0!</v>
      </c>
      <c r="AV2867" s="501" t="e">
        <f t="shared" si="272"/>
        <v>#DIV/0!</v>
      </c>
      <c r="AY2867" s="501" t="e">
        <f t="shared" si="273"/>
        <v>#DIV/0!</v>
      </c>
      <c r="BM2867" s="501" t="e">
        <f t="shared" si="274"/>
        <v>#DIV/0!</v>
      </c>
      <c r="BP2867" s="501" t="e">
        <f t="shared" si="275"/>
        <v>#DIV/0!</v>
      </c>
    </row>
    <row r="2868" spans="31:68" ht="15" customHeight="1" x14ac:dyDescent="0.25">
      <c r="AE2868" s="501" t="e">
        <f t="shared" si="270"/>
        <v>#DIV/0!</v>
      </c>
      <c r="AH2868" s="501" t="e">
        <f t="shared" si="271"/>
        <v>#DIV/0!</v>
      </c>
      <c r="AV2868" s="501" t="e">
        <f t="shared" si="272"/>
        <v>#DIV/0!</v>
      </c>
      <c r="AY2868" s="501" t="e">
        <f t="shared" si="273"/>
        <v>#DIV/0!</v>
      </c>
      <c r="BM2868" s="501" t="e">
        <f t="shared" si="274"/>
        <v>#DIV/0!</v>
      </c>
      <c r="BP2868" s="501" t="e">
        <f t="shared" si="275"/>
        <v>#DIV/0!</v>
      </c>
    </row>
    <row r="2869" spans="31:68" ht="15" customHeight="1" x14ac:dyDescent="0.25">
      <c r="AE2869" s="501" t="e">
        <f t="shared" si="270"/>
        <v>#DIV/0!</v>
      </c>
      <c r="AH2869" s="501" t="e">
        <f t="shared" si="271"/>
        <v>#DIV/0!</v>
      </c>
      <c r="AV2869" s="501" t="e">
        <f t="shared" si="272"/>
        <v>#DIV/0!</v>
      </c>
      <c r="AY2869" s="501" t="e">
        <f t="shared" si="273"/>
        <v>#DIV/0!</v>
      </c>
      <c r="BM2869" s="501" t="e">
        <f t="shared" si="274"/>
        <v>#DIV/0!</v>
      </c>
      <c r="BP2869" s="501" t="e">
        <f t="shared" si="275"/>
        <v>#DIV/0!</v>
      </c>
    </row>
    <row r="2870" spans="31:68" ht="15" customHeight="1" x14ac:dyDescent="0.25">
      <c r="AE2870" s="501" t="e">
        <f t="shared" si="270"/>
        <v>#DIV/0!</v>
      </c>
      <c r="AH2870" s="501" t="e">
        <f t="shared" si="271"/>
        <v>#DIV/0!</v>
      </c>
      <c r="AV2870" s="501" t="e">
        <f t="shared" si="272"/>
        <v>#DIV/0!</v>
      </c>
      <c r="AY2870" s="501" t="e">
        <f t="shared" si="273"/>
        <v>#DIV/0!</v>
      </c>
      <c r="BM2870" s="501" t="e">
        <f t="shared" si="274"/>
        <v>#DIV/0!</v>
      </c>
      <c r="BP2870" s="501" t="e">
        <f t="shared" si="275"/>
        <v>#DIV/0!</v>
      </c>
    </row>
    <row r="2871" spans="31:68" ht="15" customHeight="1" x14ac:dyDescent="0.25">
      <c r="AE2871" s="501" t="e">
        <f t="shared" si="270"/>
        <v>#DIV/0!</v>
      </c>
      <c r="AH2871" s="501" t="e">
        <f t="shared" si="271"/>
        <v>#DIV/0!</v>
      </c>
      <c r="AV2871" s="501" t="e">
        <f t="shared" si="272"/>
        <v>#DIV/0!</v>
      </c>
      <c r="AY2871" s="501" t="e">
        <f t="shared" si="273"/>
        <v>#DIV/0!</v>
      </c>
      <c r="BM2871" s="501" t="e">
        <f t="shared" si="274"/>
        <v>#DIV/0!</v>
      </c>
      <c r="BP2871" s="501" t="e">
        <f t="shared" si="275"/>
        <v>#DIV/0!</v>
      </c>
    </row>
    <row r="2872" spans="31:68" ht="15" customHeight="1" x14ac:dyDescent="0.25">
      <c r="AE2872" s="501" t="e">
        <f t="shared" si="270"/>
        <v>#DIV/0!</v>
      </c>
      <c r="AH2872" s="501" t="e">
        <f t="shared" si="271"/>
        <v>#DIV/0!</v>
      </c>
      <c r="AV2872" s="501" t="e">
        <f t="shared" si="272"/>
        <v>#DIV/0!</v>
      </c>
      <c r="AY2872" s="501" t="e">
        <f t="shared" si="273"/>
        <v>#DIV/0!</v>
      </c>
      <c r="BM2872" s="501" t="e">
        <f t="shared" si="274"/>
        <v>#DIV/0!</v>
      </c>
      <c r="BP2872" s="501" t="e">
        <f t="shared" si="275"/>
        <v>#DIV/0!</v>
      </c>
    </row>
    <row r="2873" spans="31:68" ht="15" customHeight="1" x14ac:dyDescent="0.25">
      <c r="AE2873" s="501" t="e">
        <f t="shared" si="270"/>
        <v>#DIV/0!</v>
      </c>
      <c r="AH2873" s="501" t="e">
        <f t="shared" si="271"/>
        <v>#DIV/0!</v>
      </c>
      <c r="AV2873" s="501" t="e">
        <f t="shared" si="272"/>
        <v>#DIV/0!</v>
      </c>
      <c r="AY2873" s="501" t="e">
        <f t="shared" si="273"/>
        <v>#DIV/0!</v>
      </c>
      <c r="BM2873" s="501" t="e">
        <f t="shared" si="274"/>
        <v>#DIV/0!</v>
      </c>
      <c r="BP2873" s="501" t="e">
        <f t="shared" si="275"/>
        <v>#DIV/0!</v>
      </c>
    </row>
    <row r="2874" spans="31:68" ht="15" customHeight="1" x14ac:dyDescent="0.25">
      <c r="AE2874" s="501" t="e">
        <f t="shared" si="270"/>
        <v>#DIV/0!</v>
      </c>
      <c r="AH2874" s="501" t="e">
        <f t="shared" si="271"/>
        <v>#DIV/0!</v>
      </c>
      <c r="AV2874" s="501" t="e">
        <f t="shared" si="272"/>
        <v>#DIV/0!</v>
      </c>
      <c r="AY2874" s="501" t="e">
        <f t="shared" si="273"/>
        <v>#DIV/0!</v>
      </c>
      <c r="BM2874" s="501" t="e">
        <f t="shared" si="274"/>
        <v>#DIV/0!</v>
      </c>
      <c r="BP2874" s="501" t="e">
        <f t="shared" si="275"/>
        <v>#DIV/0!</v>
      </c>
    </row>
    <row r="2875" spans="31:68" ht="15" customHeight="1" x14ac:dyDescent="0.25">
      <c r="AE2875" s="501" t="e">
        <f t="shared" si="270"/>
        <v>#DIV/0!</v>
      </c>
      <c r="AH2875" s="501" t="e">
        <f t="shared" si="271"/>
        <v>#DIV/0!</v>
      </c>
      <c r="AV2875" s="501" t="e">
        <f t="shared" si="272"/>
        <v>#DIV/0!</v>
      </c>
      <c r="AY2875" s="501" t="e">
        <f t="shared" si="273"/>
        <v>#DIV/0!</v>
      </c>
      <c r="BM2875" s="501" t="e">
        <f t="shared" si="274"/>
        <v>#DIV/0!</v>
      </c>
      <c r="BP2875" s="501" t="e">
        <f t="shared" si="275"/>
        <v>#DIV/0!</v>
      </c>
    </row>
    <row r="2876" spans="31:68" ht="15" customHeight="1" x14ac:dyDescent="0.25">
      <c r="AE2876" s="501" t="e">
        <f t="shared" si="270"/>
        <v>#DIV/0!</v>
      </c>
      <c r="AH2876" s="501" t="e">
        <f t="shared" si="271"/>
        <v>#DIV/0!</v>
      </c>
      <c r="AV2876" s="501" t="e">
        <f t="shared" si="272"/>
        <v>#DIV/0!</v>
      </c>
      <c r="AY2876" s="501" t="e">
        <f t="shared" si="273"/>
        <v>#DIV/0!</v>
      </c>
      <c r="BM2876" s="501" t="e">
        <f t="shared" si="274"/>
        <v>#DIV/0!</v>
      </c>
      <c r="BP2876" s="501" t="e">
        <f t="shared" si="275"/>
        <v>#DIV/0!</v>
      </c>
    </row>
    <row r="2877" spans="31:68" ht="15" customHeight="1" x14ac:dyDescent="0.25">
      <c r="AE2877" s="501" t="e">
        <f t="shared" si="270"/>
        <v>#DIV/0!</v>
      </c>
      <c r="AH2877" s="501" t="e">
        <f t="shared" si="271"/>
        <v>#DIV/0!</v>
      </c>
      <c r="AV2877" s="501" t="e">
        <f t="shared" si="272"/>
        <v>#DIV/0!</v>
      </c>
      <c r="AY2877" s="501" t="e">
        <f t="shared" si="273"/>
        <v>#DIV/0!</v>
      </c>
      <c r="BM2877" s="501" t="e">
        <f t="shared" si="274"/>
        <v>#DIV/0!</v>
      </c>
      <c r="BP2877" s="501" t="e">
        <f t="shared" si="275"/>
        <v>#DIV/0!</v>
      </c>
    </row>
    <row r="2878" spans="31:68" ht="15" customHeight="1" x14ac:dyDescent="0.25">
      <c r="AE2878" s="501" t="e">
        <f t="shared" si="270"/>
        <v>#DIV/0!</v>
      </c>
      <c r="AH2878" s="501" t="e">
        <f t="shared" si="271"/>
        <v>#DIV/0!</v>
      </c>
      <c r="AV2878" s="501" t="e">
        <f t="shared" si="272"/>
        <v>#DIV/0!</v>
      </c>
      <c r="AY2878" s="501" t="e">
        <f t="shared" si="273"/>
        <v>#DIV/0!</v>
      </c>
      <c r="BM2878" s="501" t="e">
        <f t="shared" si="274"/>
        <v>#DIV/0!</v>
      </c>
      <c r="BP2878" s="501" t="e">
        <f t="shared" si="275"/>
        <v>#DIV/0!</v>
      </c>
    </row>
    <row r="2879" spans="31:68" ht="15" customHeight="1" x14ac:dyDescent="0.25">
      <c r="AE2879" s="501" t="e">
        <f t="shared" si="270"/>
        <v>#DIV/0!</v>
      </c>
      <c r="AH2879" s="501" t="e">
        <f t="shared" si="271"/>
        <v>#DIV/0!</v>
      </c>
      <c r="AV2879" s="501" t="e">
        <f t="shared" si="272"/>
        <v>#DIV/0!</v>
      </c>
      <c r="AY2879" s="501" t="e">
        <f t="shared" si="273"/>
        <v>#DIV/0!</v>
      </c>
      <c r="BM2879" s="501" t="e">
        <f t="shared" si="274"/>
        <v>#DIV/0!</v>
      </c>
      <c r="BP2879" s="501" t="e">
        <f t="shared" si="275"/>
        <v>#DIV/0!</v>
      </c>
    </row>
    <row r="2880" spans="31:68" ht="15" customHeight="1" x14ac:dyDescent="0.25">
      <c r="AE2880" s="501" t="e">
        <f t="shared" si="270"/>
        <v>#DIV/0!</v>
      </c>
      <c r="AH2880" s="501" t="e">
        <f t="shared" si="271"/>
        <v>#DIV/0!</v>
      </c>
      <c r="AV2880" s="501" t="e">
        <f t="shared" si="272"/>
        <v>#DIV/0!</v>
      </c>
      <c r="AY2880" s="501" t="e">
        <f t="shared" si="273"/>
        <v>#DIV/0!</v>
      </c>
      <c r="BM2880" s="501" t="e">
        <f t="shared" si="274"/>
        <v>#DIV/0!</v>
      </c>
      <c r="BP2880" s="501" t="e">
        <f t="shared" si="275"/>
        <v>#DIV/0!</v>
      </c>
    </row>
    <row r="2881" spans="31:68" ht="15" customHeight="1" x14ac:dyDescent="0.25">
      <c r="AE2881" s="501" t="e">
        <f t="shared" si="270"/>
        <v>#DIV/0!</v>
      </c>
      <c r="AH2881" s="501" t="e">
        <f t="shared" si="271"/>
        <v>#DIV/0!</v>
      </c>
      <c r="AV2881" s="501" t="e">
        <f t="shared" si="272"/>
        <v>#DIV/0!</v>
      </c>
      <c r="AY2881" s="501" t="e">
        <f t="shared" si="273"/>
        <v>#DIV/0!</v>
      </c>
      <c r="BM2881" s="501" t="e">
        <f t="shared" si="274"/>
        <v>#DIV/0!</v>
      </c>
      <c r="BP2881" s="501" t="e">
        <f t="shared" si="275"/>
        <v>#DIV/0!</v>
      </c>
    </row>
    <row r="2882" spans="31:68" ht="15" customHeight="1" x14ac:dyDescent="0.25">
      <c r="AE2882" s="501" t="e">
        <f t="shared" si="270"/>
        <v>#DIV/0!</v>
      </c>
      <c r="AH2882" s="501" t="e">
        <f t="shared" si="271"/>
        <v>#DIV/0!</v>
      </c>
      <c r="AV2882" s="501" t="e">
        <f t="shared" si="272"/>
        <v>#DIV/0!</v>
      </c>
      <c r="AY2882" s="501" t="e">
        <f t="shared" si="273"/>
        <v>#DIV/0!</v>
      </c>
      <c r="BM2882" s="501" t="e">
        <f t="shared" si="274"/>
        <v>#DIV/0!</v>
      </c>
      <c r="BP2882" s="501" t="e">
        <f t="shared" si="275"/>
        <v>#DIV/0!</v>
      </c>
    </row>
    <row r="2883" spans="31:68" ht="15" customHeight="1" x14ac:dyDescent="0.25">
      <c r="AE2883" s="501" t="e">
        <f t="shared" si="270"/>
        <v>#DIV/0!</v>
      </c>
      <c r="AH2883" s="501" t="e">
        <f t="shared" si="271"/>
        <v>#DIV/0!</v>
      </c>
      <c r="AV2883" s="501" t="e">
        <f t="shared" si="272"/>
        <v>#DIV/0!</v>
      </c>
      <c r="AY2883" s="501" t="e">
        <f t="shared" si="273"/>
        <v>#DIV/0!</v>
      </c>
      <c r="BM2883" s="501" t="e">
        <f t="shared" si="274"/>
        <v>#DIV/0!</v>
      </c>
      <c r="BP2883" s="501" t="e">
        <f t="shared" si="275"/>
        <v>#DIV/0!</v>
      </c>
    </row>
    <row r="2884" spans="31:68" ht="15" customHeight="1" x14ac:dyDescent="0.25">
      <c r="AE2884" s="501" t="e">
        <f t="shared" si="270"/>
        <v>#DIV/0!</v>
      </c>
      <c r="AH2884" s="501" t="e">
        <f t="shared" si="271"/>
        <v>#DIV/0!</v>
      </c>
      <c r="AV2884" s="501" t="e">
        <f t="shared" si="272"/>
        <v>#DIV/0!</v>
      </c>
      <c r="AY2884" s="501" t="e">
        <f t="shared" si="273"/>
        <v>#DIV/0!</v>
      </c>
      <c r="BM2884" s="501" t="e">
        <f t="shared" si="274"/>
        <v>#DIV/0!</v>
      </c>
      <c r="BP2884" s="501" t="e">
        <f t="shared" si="275"/>
        <v>#DIV/0!</v>
      </c>
    </row>
    <row r="2885" spans="31:68" ht="15" customHeight="1" x14ac:dyDescent="0.25">
      <c r="AE2885" s="501" t="e">
        <f t="shared" si="270"/>
        <v>#DIV/0!</v>
      </c>
      <c r="AH2885" s="501" t="e">
        <f t="shared" si="271"/>
        <v>#DIV/0!</v>
      </c>
      <c r="AV2885" s="501" t="e">
        <f t="shared" si="272"/>
        <v>#DIV/0!</v>
      </c>
      <c r="AY2885" s="501" t="e">
        <f t="shared" si="273"/>
        <v>#DIV/0!</v>
      </c>
      <c r="BM2885" s="501" t="e">
        <f t="shared" si="274"/>
        <v>#DIV/0!</v>
      </c>
      <c r="BP2885" s="501" t="e">
        <f t="shared" si="275"/>
        <v>#DIV/0!</v>
      </c>
    </row>
    <row r="2886" spans="31:68" ht="15" customHeight="1" x14ac:dyDescent="0.25">
      <c r="AE2886" s="501" t="e">
        <f t="shared" si="270"/>
        <v>#DIV/0!</v>
      </c>
      <c r="AH2886" s="501" t="e">
        <f t="shared" si="271"/>
        <v>#DIV/0!</v>
      </c>
      <c r="AV2886" s="501" t="e">
        <f t="shared" si="272"/>
        <v>#DIV/0!</v>
      </c>
      <c r="AY2886" s="501" t="e">
        <f t="shared" si="273"/>
        <v>#DIV/0!</v>
      </c>
      <c r="BM2886" s="501" t="e">
        <f t="shared" si="274"/>
        <v>#DIV/0!</v>
      </c>
      <c r="BP2886" s="501" t="e">
        <f t="shared" si="275"/>
        <v>#DIV/0!</v>
      </c>
    </row>
    <row r="2887" spans="31:68" ht="15" customHeight="1" x14ac:dyDescent="0.25">
      <c r="AE2887" s="501" t="e">
        <f t="shared" si="270"/>
        <v>#DIV/0!</v>
      </c>
      <c r="AH2887" s="501" t="e">
        <f t="shared" si="271"/>
        <v>#DIV/0!</v>
      </c>
      <c r="AV2887" s="501" t="e">
        <f t="shared" si="272"/>
        <v>#DIV/0!</v>
      </c>
      <c r="AY2887" s="501" t="e">
        <f t="shared" si="273"/>
        <v>#DIV/0!</v>
      </c>
      <c r="BM2887" s="501" t="e">
        <f t="shared" si="274"/>
        <v>#DIV/0!</v>
      </c>
      <c r="BP2887" s="501" t="e">
        <f t="shared" si="275"/>
        <v>#DIV/0!</v>
      </c>
    </row>
    <row r="2888" spans="31:68" ht="15" customHeight="1" x14ac:dyDescent="0.25">
      <c r="AE2888" s="501" t="e">
        <f t="shared" si="270"/>
        <v>#DIV/0!</v>
      </c>
      <c r="AH2888" s="501" t="e">
        <f t="shared" si="271"/>
        <v>#DIV/0!</v>
      </c>
      <c r="AV2888" s="501" t="e">
        <f t="shared" si="272"/>
        <v>#DIV/0!</v>
      </c>
      <c r="AY2888" s="501" t="e">
        <f t="shared" si="273"/>
        <v>#DIV/0!</v>
      </c>
      <c r="BM2888" s="501" t="e">
        <f t="shared" si="274"/>
        <v>#DIV/0!</v>
      </c>
      <c r="BP2888" s="501" t="e">
        <f t="shared" si="275"/>
        <v>#DIV/0!</v>
      </c>
    </row>
    <row r="2889" spans="31:68" ht="15" customHeight="1" x14ac:dyDescent="0.25">
      <c r="AE2889" s="501" t="e">
        <f t="shared" si="270"/>
        <v>#DIV/0!</v>
      </c>
      <c r="AH2889" s="501" t="e">
        <f t="shared" si="271"/>
        <v>#DIV/0!</v>
      </c>
      <c r="AV2889" s="501" t="e">
        <f t="shared" si="272"/>
        <v>#DIV/0!</v>
      </c>
      <c r="AY2889" s="501" t="e">
        <f t="shared" si="273"/>
        <v>#DIV/0!</v>
      </c>
      <c r="BM2889" s="501" t="e">
        <f t="shared" si="274"/>
        <v>#DIV/0!</v>
      </c>
      <c r="BP2889" s="501" t="e">
        <f t="shared" si="275"/>
        <v>#DIV/0!</v>
      </c>
    </row>
    <row r="2890" spans="31:68" ht="15" customHeight="1" x14ac:dyDescent="0.25">
      <c r="AE2890" s="501" t="e">
        <f t="shared" si="270"/>
        <v>#DIV/0!</v>
      </c>
      <c r="AH2890" s="501" t="e">
        <f t="shared" si="271"/>
        <v>#DIV/0!</v>
      </c>
      <c r="AV2890" s="501" t="e">
        <f t="shared" si="272"/>
        <v>#DIV/0!</v>
      </c>
      <c r="AY2890" s="501" t="e">
        <f t="shared" si="273"/>
        <v>#DIV/0!</v>
      </c>
      <c r="BM2890" s="501" t="e">
        <f t="shared" si="274"/>
        <v>#DIV/0!</v>
      </c>
      <c r="BP2890" s="501" t="e">
        <f t="shared" si="275"/>
        <v>#DIV/0!</v>
      </c>
    </row>
    <row r="2891" spans="31:68" ht="15" customHeight="1" x14ac:dyDescent="0.25">
      <c r="AE2891" s="501" t="e">
        <f t="shared" si="270"/>
        <v>#DIV/0!</v>
      </c>
      <c r="AH2891" s="501" t="e">
        <f t="shared" si="271"/>
        <v>#DIV/0!</v>
      </c>
      <c r="AV2891" s="501" t="e">
        <f t="shared" si="272"/>
        <v>#DIV/0!</v>
      </c>
      <c r="AY2891" s="501" t="e">
        <f t="shared" si="273"/>
        <v>#DIV/0!</v>
      </c>
      <c r="BM2891" s="501" t="e">
        <f t="shared" si="274"/>
        <v>#DIV/0!</v>
      </c>
      <c r="BP2891" s="501" t="e">
        <f t="shared" si="275"/>
        <v>#DIV/0!</v>
      </c>
    </row>
    <row r="2892" spans="31:68" ht="15" customHeight="1" x14ac:dyDescent="0.25">
      <c r="AE2892" s="501" t="e">
        <f t="shared" si="270"/>
        <v>#DIV/0!</v>
      </c>
      <c r="AH2892" s="501" t="e">
        <f t="shared" si="271"/>
        <v>#DIV/0!</v>
      </c>
      <c r="AV2892" s="501" t="e">
        <f t="shared" si="272"/>
        <v>#DIV/0!</v>
      </c>
      <c r="AY2892" s="501" t="e">
        <f t="shared" si="273"/>
        <v>#DIV/0!</v>
      </c>
      <c r="BM2892" s="501" t="e">
        <f t="shared" si="274"/>
        <v>#DIV/0!</v>
      </c>
      <c r="BP2892" s="501" t="e">
        <f t="shared" si="275"/>
        <v>#DIV/0!</v>
      </c>
    </row>
    <row r="2893" spans="31:68" ht="15" customHeight="1" x14ac:dyDescent="0.25">
      <c r="AE2893" s="501" t="e">
        <f t="shared" si="270"/>
        <v>#DIV/0!</v>
      </c>
      <c r="AH2893" s="501" t="e">
        <f t="shared" si="271"/>
        <v>#DIV/0!</v>
      </c>
      <c r="AV2893" s="501" t="e">
        <f t="shared" si="272"/>
        <v>#DIV/0!</v>
      </c>
      <c r="AY2893" s="501" t="e">
        <f t="shared" si="273"/>
        <v>#DIV/0!</v>
      </c>
      <c r="BM2893" s="501" t="e">
        <f t="shared" si="274"/>
        <v>#DIV/0!</v>
      </c>
      <c r="BP2893" s="501" t="e">
        <f t="shared" si="275"/>
        <v>#DIV/0!</v>
      </c>
    </row>
    <row r="2894" spans="31:68" ht="15" customHeight="1" x14ac:dyDescent="0.25">
      <c r="AE2894" s="501" t="e">
        <f t="shared" si="270"/>
        <v>#DIV/0!</v>
      </c>
      <c r="AH2894" s="501" t="e">
        <f t="shared" si="271"/>
        <v>#DIV/0!</v>
      </c>
      <c r="AV2894" s="501" t="e">
        <f t="shared" si="272"/>
        <v>#DIV/0!</v>
      </c>
      <c r="AY2894" s="501" t="e">
        <f t="shared" si="273"/>
        <v>#DIV/0!</v>
      </c>
      <c r="BM2894" s="501" t="e">
        <f t="shared" si="274"/>
        <v>#DIV/0!</v>
      </c>
      <c r="BP2894" s="501" t="e">
        <f t="shared" si="275"/>
        <v>#DIV/0!</v>
      </c>
    </row>
    <row r="2895" spans="31:68" ht="15" customHeight="1" x14ac:dyDescent="0.25">
      <c r="AE2895" s="501" t="e">
        <f t="shared" ref="AE2895:AE2958" si="276">IF(AE$10*AC2895+AE$11&lt;(ROUNDUP(AD$10/100,0)*100+999),MAX(0,AE$10*AC2895+AE$11),NA())</f>
        <v>#DIV/0!</v>
      </c>
      <c r="AH2895" s="501" t="e">
        <f t="shared" ref="AH2895:AH2958" si="277">IF(AH$10*AF2895+AH$11&lt;(ROUNDUP(AG$10/100,0)*100+999),MAX(0,AH$10*AF2895+AH$11),NA())</f>
        <v>#DIV/0!</v>
      </c>
      <c r="AV2895" s="501" t="e">
        <f t="shared" ref="AV2895:AV2958" si="278">IF(AV$10*AT2895+AV$11&lt;(ROUNDUP(AU$10/100,0)*100+999),MAX(0,AV$10*AT2895+AV$11),NA())</f>
        <v>#DIV/0!</v>
      </c>
      <c r="AY2895" s="501" t="e">
        <f t="shared" ref="AY2895:AY2958" si="279">IF(AY$10*AW2895+AY$11&lt;(ROUNDUP(AX$10/100,0)*100+999),MAX(0,AY$10*AW2895+AY$11),NA())</f>
        <v>#DIV/0!</v>
      </c>
      <c r="BM2895" s="501" t="e">
        <f t="shared" ref="BM2895:BM2958" si="280">IF(BM$10*BK2895+BM$11&lt;(ROUNDUP(BL$10/100,0)*100+999),MAX(0,BM$10*BK2895+BM$11),NA())</f>
        <v>#DIV/0!</v>
      </c>
      <c r="BP2895" s="501" t="e">
        <f t="shared" ref="BP2895:BP2958" si="281">IF(BP$10*BN2895+BP$11&lt;(ROUNDUP(BO$10/100,0)*100+999),MAX(0,BP$10*BN2895+BP$11),NA())</f>
        <v>#DIV/0!</v>
      </c>
    </row>
    <row r="2896" spans="31:68" ht="15" customHeight="1" x14ac:dyDescent="0.25">
      <c r="AE2896" s="501" t="e">
        <f t="shared" si="276"/>
        <v>#DIV/0!</v>
      </c>
      <c r="AH2896" s="501" t="e">
        <f t="shared" si="277"/>
        <v>#DIV/0!</v>
      </c>
      <c r="AV2896" s="501" t="e">
        <f t="shared" si="278"/>
        <v>#DIV/0!</v>
      </c>
      <c r="AY2896" s="501" t="e">
        <f t="shared" si="279"/>
        <v>#DIV/0!</v>
      </c>
      <c r="BM2896" s="501" t="e">
        <f t="shared" si="280"/>
        <v>#DIV/0!</v>
      </c>
      <c r="BP2896" s="501" t="e">
        <f t="shared" si="281"/>
        <v>#DIV/0!</v>
      </c>
    </row>
    <row r="2897" spans="31:68" ht="15" customHeight="1" x14ac:dyDescent="0.25">
      <c r="AE2897" s="501" t="e">
        <f t="shared" si="276"/>
        <v>#DIV/0!</v>
      </c>
      <c r="AH2897" s="501" t="e">
        <f t="shared" si="277"/>
        <v>#DIV/0!</v>
      </c>
      <c r="AV2897" s="501" t="e">
        <f t="shared" si="278"/>
        <v>#DIV/0!</v>
      </c>
      <c r="AY2897" s="501" t="e">
        <f t="shared" si="279"/>
        <v>#DIV/0!</v>
      </c>
      <c r="BM2897" s="501" t="e">
        <f t="shared" si="280"/>
        <v>#DIV/0!</v>
      </c>
      <c r="BP2897" s="501" t="e">
        <f t="shared" si="281"/>
        <v>#DIV/0!</v>
      </c>
    </row>
    <row r="2898" spans="31:68" ht="15" customHeight="1" x14ac:dyDescent="0.25">
      <c r="AE2898" s="501" t="e">
        <f t="shared" si="276"/>
        <v>#DIV/0!</v>
      </c>
      <c r="AH2898" s="501" t="e">
        <f t="shared" si="277"/>
        <v>#DIV/0!</v>
      </c>
      <c r="AV2898" s="501" t="e">
        <f t="shared" si="278"/>
        <v>#DIV/0!</v>
      </c>
      <c r="AY2898" s="501" t="e">
        <f t="shared" si="279"/>
        <v>#DIV/0!</v>
      </c>
      <c r="BM2898" s="501" t="e">
        <f t="shared" si="280"/>
        <v>#DIV/0!</v>
      </c>
      <c r="BP2898" s="501" t="e">
        <f t="shared" si="281"/>
        <v>#DIV/0!</v>
      </c>
    </row>
    <row r="2899" spans="31:68" ht="15" customHeight="1" x14ac:dyDescent="0.25">
      <c r="AE2899" s="501" t="e">
        <f t="shared" si="276"/>
        <v>#DIV/0!</v>
      </c>
      <c r="AH2899" s="501" t="e">
        <f t="shared" si="277"/>
        <v>#DIV/0!</v>
      </c>
      <c r="AV2899" s="501" t="e">
        <f t="shared" si="278"/>
        <v>#DIV/0!</v>
      </c>
      <c r="AY2899" s="501" t="e">
        <f t="shared" si="279"/>
        <v>#DIV/0!</v>
      </c>
      <c r="BM2899" s="501" t="e">
        <f t="shared" si="280"/>
        <v>#DIV/0!</v>
      </c>
      <c r="BP2899" s="501" t="e">
        <f t="shared" si="281"/>
        <v>#DIV/0!</v>
      </c>
    </row>
    <row r="2900" spans="31:68" ht="15" customHeight="1" x14ac:dyDescent="0.25">
      <c r="AE2900" s="501" t="e">
        <f t="shared" si="276"/>
        <v>#DIV/0!</v>
      </c>
      <c r="AH2900" s="501" t="e">
        <f t="shared" si="277"/>
        <v>#DIV/0!</v>
      </c>
      <c r="AV2900" s="501" t="e">
        <f t="shared" si="278"/>
        <v>#DIV/0!</v>
      </c>
      <c r="AY2900" s="501" t="e">
        <f t="shared" si="279"/>
        <v>#DIV/0!</v>
      </c>
      <c r="BM2900" s="501" t="e">
        <f t="shared" si="280"/>
        <v>#DIV/0!</v>
      </c>
      <c r="BP2900" s="501" t="e">
        <f t="shared" si="281"/>
        <v>#DIV/0!</v>
      </c>
    </row>
    <row r="2901" spans="31:68" ht="15" customHeight="1" x14ac:dyDescent="0.25">
      <c r="AE2901" s="501" t="e">
        <f t="shared" si="276"/>
        <v>#DIV/0!</v>
      </c>
      <c r="AH2901" s="501" t="e">
        <f t="shared" si="277"/>
        <v>#DIV/0!</v>
      </c>
      <c r="AV2901" s="501" t="e">
        <f t="shared" si="278"/>
        <v>#DIV/0!</v>
      </c>
      <c r="AY2901" s="501" t="e">
        <f t="shared" si="279"/>
        <v>#DIV/0!</v>
      </c>
      <c r="BM2901" s="501" t="e">
        <f t="shared" si="280"/>
        <v>#DIV/0!</v>
      </c>
      <c r="BP2901" s="501" t="e">
        <f t="shared" si="281"/>
        <v>#DIV/0!</v>
      </c>
    </row>
    <row r="2902" spans="31:68" ht="15" customHeight="1" x14ac:dyDescent="0.25">
      <c r="AE2902" s="501" t="e">
        <f t="shared" si="276"/>
        <v>#DIV/0!</v>
      </c>
      <c r="AH2902" s="501" t="e">
        <f t="shared" si="277"/>
        <v>#DIV/0!</v>
      </c>
      <c r="AV2902" s="501" t="e">
        <f t="shared" si="278"/>
        <v>#DIV/0!</v>
      </c>
      <c r="AY2902" s="501" t="e">
        <f t="shared" si="279"/>
        <v>#DIV/0!</v>
      </c>
      <c r="BM2902" s="501" t="e">
        <f t="shared" si="280"/>
        <v>#DIV/0!</v>
      </c>
      <c r="BP2902" s="501" t="e">
        <f t="shared" si="281"/>
        <v>#DIV/0!</v>
      </c>
    </row>
    <row r="2903" spans="31:68" ht="15" customHeight="1" x14ac:dyDescent="0.25">
      <c r="AE2903" s="501" t="e">
        <f t="shared" si="276"/>
        <v>#DIV/0!</v>
      </c>
      <c r="AH2903" s="501" t="e">
        <f t="shared" si="277"/>
        <v>#DIV/0!</v>
      </c>
      <c r="AV2903" s="501" t="e">
        <f t="shared" si="278"/>
        <v>#DIV/0!</v>
      </c>
      <c r="AY2903" s="501" t="e">
        <f t="shared" si="279"/>
        <v>#DIV/0!</v>
      </c>
      <c r="BM2903" s="501" t="e">
        <f t="shared" si="280"/>
        <v>#DIV/0!</v>
      </c>
      <c r="BP2903" s="501" t="e">
        <f t="shared" si="281"/>
        <v>#DIV/0!</v>
      </c>
    </row>
    <row r="2904" spans="31:68" ht="15" customHeight="1" x14ac:dyDescent="0.25">
      <c r="AE2904" s="501" t="e">
        <f t="shared" si="276"/>
        <v>#DIV/0!</v>
      </c>
      <c r="AH2904" s="501" t="e">
        <f t="shared" si="277"/>
        <v>#DIV/0!</v>
      </c>
      <c r="AV2904" s="501" t="e">
        <f t="shared" si="278"/>
        <v>#DIV/0!</v>
      </c>
      <c r="AY2904" s="501" t="e">
        <f t="shared" si="279"/>
        <v>#DIV/0!</v>
      </c>
      <c r="BM2904" s="501" t="e">
        <f t="shared" si="280"/>
        <v>#DIV/0!</v>
      </c>
      <c r="BP2904" s="501" t="e">
        <f t="shared" si="281"/>
        <v>#DIV/0!</v>
      </c>
    </row>
    <row r="2905" spans="31:68" ht="15" customHeight="1" x14ac:dyDescent="0.25">
      <c r="AE2905" s="501" t="e">
        <f t="shared" si="276"/>
        <v>#DIV/0!</v>
      </c>
      <c r="AH2905" s="501" t="e">
        <f t="shared" si="277"/>
        <v>#DIV/0!</v>
      </c>
      <c r="AV2905" s="501" t="e">
        <f t="shared" si="278"/>
        <v>#DIV/0!</v>
      </c>
      <c r="AY2905" s="501" t="e">
        <f t="shared" si="279"/>
        <v>#DIV/0!</v>
      </c>
      <c r="BM2905" s="501" t="e">
        <f t="shared" si="280"/>
        <v>#DIV/0!</v>
      </c>
      <c r="BP2905" s="501" t="e">
        <f t="shared" si="281"/>
        <v>#DIV/0!</v>
      </c>
    </row>
    <row r="2906" spans="31:68" ht="15" customHeight="1" x14ac:dyDescent="0.25">
      <c r="AE2906" s="501" t="e">
        <f t="shared" si="276"/>
        <v>#DIV/0!</v>
      </c>
      <c r="AH2906" s="501" t="e">
        <f t="shared" si="277"/>
        <v>#DIV/0!</v>
      </c>
      <c r="AV2906" s="501" t="e">
        <f t="shared" si="278"/>
        <v>#DIV/0!</v>
      </c>
      <c r="AY2906" s="501" t="e">
        <f t="shared" si="279"/>
        <v>#DIV/0!</v>
      </c>
      <c r="BM2906" s="501" t="e">
        <f t="shared" si="280"/>
        <v>#DIV/0!</v>
      </c>
      <c r="BP2906" s="501" t="e">
        <f t="shared" si="281"/>
        <v>#DIV/0!</v>
      </c>
    </row>
    <row r="2907" spans="31:68" ht="15" customHeight="1" x14ac:dyDescent="0.25">
      <c r="AE2907" s="501" t="e">
        <f t="shared" si="276"/>
        <v>#DIV/0!</v>
      </c>
      <c r="AH2907" s="501" t="e">
        <f t="shared" si="277"/>
        <v>#DIV/0!</v>
      </c>
      <c r="AV2907" s="501" t="e">
        <f t="shared" si="278"/>
        <v>#DIV/0!</v>
      </c>
      <c r="AY2907" s="501" t="e">
        <f t="shared" si="279"/>
        <v>#DIV/0!</v>
      </c>
      <c r="BM2907" s="501" t="e">
        <f t="shared" si="280"/>
        <v>#DIV/0!</v>
      </c>
      <c r="BP2907" s="501" t="e">
        <f t="shared" si="281"/>
        <v>#DIV/0!</v>
      </c>
    </row>
    <row r="2908" spans="31:68" ht="15" customHeight="1" x14ac:dyDescent="0.25">
      <c r="AE2908" s="501" t="e">
        <f t="shared" si="276"/>
        <v>#DIV/0!</v>
      </c>
      <c r="AH2908" s="501" t="e">
        <f t="shared" si="277"/>
        <v>#DIV/0!</v>
      </c>
      <c r="AV2908" s="501" t="e">
        <f t="shared" si="278"/>
        <v>#DIV/0!</v>
      </c>
      <c r="AY2908" s="501" t="e">
        <f t="shared" si="279"/>
        <v>#DIV/0!</v>
      </c>
      <c r="BM2908" s="501" t="e">
        <f t="shared" si="280"/>
        <v>#DIV/0!</v>
      </c>
      <c r="BP2908" s="501" t="e">
        <f t="shared" si="281"/>
        <v>#DIV/0!</v>
      </c>
    </row>
    <row r="2909" spans="31:68" ht="15" customHeight="1" x14ac:dyDescent="0.25">
      <c r="AE2909" s="501" t="e">
        <f t="shared" si="276"/>
        <v>#DIV/0!</v>
      </c>
      <c r="AH2909" s="501" t="e">
        <f t="shared" si="277"/>
        <v>#DIV/0!</v>
      </c>
      <c r="AV2909" s="501" t="e">
        <f t="shared" si="278"/>
        <v>#DIV/0!</v>
      </c>
      <c r="AY2909" s="501" t="e">
        <f t="shared" si="279"/>
        <v>#DIV/0!</v>
      </c>
      <c r="BM2909" s="501" t="e">
        <f t="shared" si="280"/>
        <v>#DIV/0!</v>
      </c>
      <c r="BP2909" s="501" t="e">
        <f t="shared" si="281"/>
        <v>#DIV/0!</v>
      </c>
    </row>
    <row r="2910" spans="31:68" ht="15" customHeight="1" x14ac:dyDescent="0.25">
      <c r="AE2910" s="501" t="e">
        <f t="shared" si="276"/>
        <v>#DIV/0!</v>
      </c>
      <c r="AH2910" s="501" t="e">
        <f t="shared" si="277"/>
        <v>#DIV/0!</v>
      </c>
      <c r="AV2910" s="501" t="e">
        <f t="shared" si="278"/>
        <v>#DIV/0!</v>
      </c>
      <c r="AY2910" s="501" t="e">
        <f t="shared" si="279"/>
        <v>#DIV/0!</v>
      </c>
      <c r="BM2910" s="501" t="e">
        <f t="shared" si="280"/>
        <v>#DIV/0!</v>
      </c>
      <c r="BP2910" s="501" t="e">
        <f t="shared" si="281"/>
        <v>#DIV/0!</v>
      </c>
    </row>
    <row r="2911" spans="31:68" ht="15" customHeight="1" x14ac:dyDescent="0.25">
      <c r="AE2911" s="501" t="e">
        <f t="shared" si="276"/>
        <v>#DIV/0!</v>
      </c>
      <c r="AH2911" s="501" t="e">
        <f t="shared" si="277"/>
        <v>#DIV/0!</v>
      </c>
      <c r="AV2911" s="501" t="e">
        <f t="shared" si="278"/>
        <v>#DIV/0!</v>
      </c>
      <c r="AY2911" s="501" t="e">
        <f t="shared" si="279"/>
        <v>#DIV/0!</v>
      </c>
      <c r="BM2911" s="501" t="e">
        <f t="shared" si="280"/>
        <v>#DIV/0!</v>
      </c>
      <c r="BP2911" s="501" t="e">
        <f t="shared" si="281"/>
        <v>#DIV/0!</v>
      </c>
    </row>
    <row r="2912" spans="31:68" ht="15" customHeight="1" x14ac:dyDescent="0.25">
      <c r="AE2912" s="501" t="e">
        <f t="shared" si="276"/>
        <v>#DIV/0!</v>
      </c>
      <c r="AH2912" s="501" t="e">
        <f t="shared" si="277"/>
        <v>#DIV/0!</v>
      </c>
      <c r="AV2912" s="501" t="e">
        <f t="shared" si="278"/>
        <v>#DIV/0!</v>
      </c>
      <c r="AY2912" s="501" t="e">
        <f t="shared" si="279"/>
        <v>#DIV/0!</v>
      </c>
      <c r="BM2912" s="501" t="e">
        <f t="shared" si="280"/>
        <v>#DIV/0!</v>
      </c>
      <c r="BP2912" s="501" t="e">
        <f t="shared" si="281"/>
        <v>#DIV/0!</v>
      </c>
    </row>
    <row r="2913" spans="31:68" ht="15" customHeight="1" x14ac:dyDescent="0.25">
      <c r="AE2913" s="501" t="e">
        <f t="shared" si="276"/>
        <v>#DIV/0!</v>
      </c>
      <c r="AH2913" s="501" t="e">
        <f t="shared" si="277"/>
        <v>#DIV/0!</v>
      </c>
      <c r="AV2913" s="501" t="e">
        <f t="shared" si="278"/>
        <v>#DIV/0!</v>
      </c>
      <c r="AY2913" s="501" t="e">
        <f t="shared" si="279"/>
        <v>#DIV/0!</v>
      </c>
      <c r="BM2913" s="501" t="e">
        <f t="shared" si="280"/>
        <v>#DIV/0!</v>
      </c>
      <c r="BP2913" s="501" t="e">
        <f t="shared" si="281"/>
        <v>#DIV/0!</v>
      </c>
    </row>
    <row r="2914" spans="31:68" ht="15" customHeight="1" x14ac:dyDescent="0.25">
      <c r="AE2914" s="501" t="e">
        <f t="shared" si="276"/>
        <v>#DIV/0!</v>
      </c>
      <c r="AH2914" s="501" t="e">
        <f t="shared" si="277"/>
        <v>#DIV/0!</v>
      </c>
      <c r="AV2914" s="501" t="e">
        <f t="shared" si="278"/>
        <v>#DIV/0!</v>
      </c>
      <c r="AY2914" s="501" t="e">
        <f t="shared" si="279"/>
        <v>#DIV/0!</v>
      </c>
      <c r="BM2914" s="501" t="e">
        <f t="shared" si="280"/>
        <v>#DIV/0!</v>
      </c>
      <c r="BP2914" s="501" t="e">
        <f t="shared" si="281"/>
        <v>#DIV/0!</v>
      </c>
    </row>
    <row r="2915" spans="31:68" ht="15" customHeight="1" x14ac:dyDescent="0.25">
      <c r="AE2915" s="501" t="e">
        <f t="shared" si="276"/>
        <v>#DIV/0!</v>
      </c>
      <c r="AH2915" s="501" t="e">
        <f t="shared" si="277"/>
        <v>#DIV/0!</v>
      </c>
      <c r="AV2915" s="501" t="e">
        <f t="shared" si="278"/>
        <v>#DIV/0!</v>
      </c>
      <c r="AY2915" s="501" t="e">
        <f t="shared" si="279"/>
        <v>#DIV/0!</v>
      </c>
      <c r="BM2915" s="501" t="e">
        <f t="shared" si="280"/>
        <v>#DIV/0!</v>
      </c>
      <c r="BP2915" s="501" t="e">
        <f t="shared" si="281"/>
        <v>#DIV/0!</v>
      </c>
    </row>
    <row r="2916" spans="31:68" ht="15" customHeight="1" x14ac:dyDescent="0.25">
      <c r="AE2916" s="501" t="e">
        <f t="shared" si="276"/>
        <v>#DIV/0!</v>
      </c>
      <c r="AH2916" s="501" t="e">
        <f t="shared" si="277"/>
        <v>#DIV/0!</v>
      </c>
      <c r="AV2916" s="501" t="e">
        <f t="shared" si="278"/>
        <v>#DIV/0!</v>
      </c>
      <c r="AY2916" s="501" t="e">
        <f t="shared" si="279"/>
        <v>#DIV/0!</v>
      </c>
      <c r="BM2916" s="501" t="e">
        <f t="shared" si="280"/>
        <v>#DIV/0!</v>
      </c>
      <c r="BP2916" s="501" t="e">
        <f t="shared" si="281"/>
        <v>#DIV/0!</v>
      </c>
    </row>
    <row r="2917" spans="31:68" ht="15" customHeight="1" x14ac:dyDescent="0.25">
      <c r="AE2917" s="501" t="e">
        <f t="shared" si="276"/>
        <v>#DIV/0!</v>
      </c>
      <c r="AH2917" s="501" t="e">
        <f t="shared" si="277"/>
        <v>#DIV/0!</v>
      </c>
      <c r="AV2917" s="501" t="e">
        <f t="shared" si="278"/>
        <v>#DIV/0!</v>
      </c>
      <c r="AY2917" s="501" t="e">
        <f t="shared" si="279"/>
        <v>#DIV/0!</v>
      </c>
      <c r="BM2917" s="501" t="e">
        <f t="shared" si="280"/>
        <v>#DIV/0!</v>
      </c>
      <c r="BP2917" s="501" t="e">
        <f t="shared" si="281"/>
        <v>#DIV/0!</v>
      </c>
    </row>
    <row r="2918" spans="31:68" ht="15" customHeight="1" x14ac:dyDescent="0.25">
      <c r="AE2918" s="501" t="e">
        <f t="shared" si="276"/>
        <v>#DIV/0!</v>
      </c>
      <c r="AH2918" s="501" t="e">
        <f t="shared" si="277"/>
        <v>#DIV/0!</v>
      </c>
      <c r="AV2918" s="501" t="e">
        <f t="shared" si="278"/>
        <v>#DIV/0!</v>
      </c>
      <c r="AY2918" s="501" t="e">
        <f t="shared" si="279"/>
        <v>#DIV/0!</v>
      </c>
      <c r="BM2918" s="501" t="e">
        <f t="shared" si="280"/>
        <v>#DIV/0!</v>
      </c>
      <c r="BP2918" s="501" t="e">
        <f t="shared" si="281"/>
        <v>#DIV/0!</v>
      </c>
    </row>
    <row r="2919" spans="31:68" ht="15" customHeight="1" x14ac:dyDescent="0.25">
      <c r="AE2919" s="501" t="e">
        <f t="shared" si="276"/>
        <v>#DIV/0!</v>
      </c>
      <c r="AH2919" s="501" t="e">
        <f t="shared" si="277"/>
        <v>#DIV/0!</v>
      </c>
      <c r="AV2919" s="501" t="e">
        <f t="shared" si="278"/>
        <v>#DIV/0!</v>
      </c>
      <c r="AY2919" s="501" t="e">
        <f t="shared" si="279"/>
        <v>#DIV/0!</v>
      </c>
      <c r="BM2919" s="501" t="e">
        <f t="shared" si="280"/>
        <v>#DIV/0!</v>
      </c>
      <c r="BP2919" s="501" t="e">
        <f t="shared" si="281"/>
        <v>#DIV/0!</v>
      </c>
    </row>
    <row r="2920" spans="31:68" ht="15" customHeight="1" x14ac:dyDescent="0.25">
      <c r="AE2920" s="501" t="e">
        <f t="shared" si="276"/>
        <v>#DIV/0!</v>
      </c>
      <c r="AH2920" s="501" t="e">
        <f t="shared" si="277"/>
        <v>#DIV/0!</v>
      </c>
      <c r="AV2920" s="501" t="e">
        <f t="shared" si="278"/>
        <v>#DIV/0!</v>
      </c>
      <c r="AY2920" s="501" t="e">
        <f t="shared" si="279"/>
        <v>#DIV/0!</v>
      </c>
      <c r="BM2920" s="501" t="e">
        <f t="shared" si="280"/>
        <v>#DIV/0!</v>
      </c>
      <c r="BP2920" s="501" t="e">
        <f t="shared" si="281"/>
        <v>#DIV/0!</v>
      </c>
    </row>
    <row r="2921" spans="31:68" ht="15" customHeight="1" x14ac:dyDescent="0.25">
      <c r="AE2921" s="501" t="e">
        <f t="shared" si="276"/>
        <v>#DIV/0!</v>
      </c>
      <c r="AH2921" s="501" t="e">
        <f t="shared" si="277"/>
        <v>#DIV/0!</v>
      </c>
      <c r="AV2921" s="501" t="e">
        <f t="shared" si="278"/>
        <v>#DIV/0!</v>
      </c>
      <c r="AY2921" s="501" t="e">
        <f t="shared" si="279"/>
        <v>#DIV/0!</v>
      </c>
      <c r="BM2921" s="501" t="e">
        <f t="shared" si="280"/>
        <v>#DIV/0!</v>
      </c>
      <c r="BP2921" s="501" t="e">
        <f t="shared" si="281"/>
        <v>#DIV/0!</v>
      </c>
    </row>
    <row r="2922" spans="31:68" ht="15" customHeight="1" x14ac:dyDescent="0.25">
      <c r="AE2922" s="501" t="e">
        <f t="shared" si="276"/>
        <v>#DIV/0!</v>
      </c>
      <c r="AH2922" s="501" t="e">
        <f t="shared" si="277"/>
        <v>#DIV/0!</v>
      </c>
      <c r="AV2922" s="501" t="e">
        <f t="shared" si="278"/>
        <v>#DIV/0!</v>
      </c>
      <c r="AY2922" s="501" t="e">
        <f t="shared" si="279"/>
        <v>#DIV/0!</v>
      </c>
      <c r="BM2922" s="501" t="e">
        <f t="shared" si="280"/>
        <v>#DIV/0!</v>
      </c>
      <c r="BP2922" s="501" t="e">
        <f t="shared" si="281"/>
        <v>#DIV/0!</v>
      </c>
    </row>
    <row r="2923" spans="31:68" ht="15" customHeight="1" x14ac:dyDescent="0.25">
      <c r="AE2923" s="501" t="e">
        <f t="shared" si="276"/>
        <v>#DIV/0!</v>
      </c>
      <c r="AH2923" s="501" t="e">
        <f t="shared" si="277"/>
        <v>#DIV/0!</v>
      </c>
      <c r="AV2923" s="501" t="e">
        <f t="shared" si="278"/>
        <v>#DIV/0!</v>
      </c>
      <c r="AY2923" s="501" t="e">
        <f t="shared" si="279"/>
        <v>#DIV/0!</v>
      </c>
      <c r="BM2923" s="501" t="e">
        <f t="shared" si="280"/>
        <v>#DIV/0!</v>
      </c>
      <c r="BP2923" s="501" t="e">
        <f t="shared" si="281"/>
        <v>#DIV/0!</v>
      </c>
    </row>
    <row r="2924" spans="31:68" ht="15" customHeight="1" x14ac:dyDescent="0.25">
      <c r="AE2924" s="501" t="e">
        <f t="shared" si="276"/>
        <v>#DIV/0!</v>
      </c>
      <c r="AH2924" s="501" t="e">
        <f t="shared" si="277"/>
        <v>#DIV/0!</v>
      </c>
      <c r="AV2924" s="501" t="e">
        <f t="shared" si="278"/>
        <v>#DIV/0!</v>
      </c>
      <c r="AY2924" s="501" t="e">
        <f t="shared" si="279"/>
        <v>#DIV/0!</v>
      </c>
      <c r="BM2924" s="501" t="e">
        <f t="shared" si="280"/>
        <v>#DIV/0!</v>
      </c>
      <c r="BP2924" s="501" t="e">
        <f t="shared" si="281"/>
        <v>#DIV/0!</v>
      </c>
    </row>
    <row r="2925" spans="31:68" ht="15" customHeight="1" x14ac:dyDescent="0.25">
      <c r="AE2925" s="501" t="e">
        <f t="shared" si="276"/>
        <v>#DIV/0!</v>
      </c>
      <c r="AH2925" s="501" t="e">
        <f t="shared" si="277"/>
        <v>#DIV/0!</v>
      </c>
      <c r="AV2925" s="501" t="e">
        <f t="shared" si="278"/>
        <v>#DIV/0!</v>
      </c>
      <c r="AY2925" s="501" t="e">
        <f t="shared" si="279"/>
        <v>#DIV/0!</v>
      </c>
      <c r="BM2925" s="501" t="e">
        <f t="shared" si="280"/>
        <v>#DIV/0!</v>
      </c>
      <c r="BP2925" s="501" t="e">
        <f t="shared" si="281"/>
        <v>#DIV/0!</v>
      </c>
    </row>
    <row r="2926" spans="31:68" ht="15" customHeight="1" x14ac:dyDescent="0.25">
      <c r="AE2926" s="501" t="e">
        <f t="shared" si="276"/>
        <v>#DIV/0!</v>
      </c>
      <c r="AH2926" s="501" t="e">
        <f t="shared" si="277"/>
        <v>#DIV/0!</v>
      </c>
      <c r="AV2926" s="501" t="e">
        <f t="shared" si="278"/>
        <v>#DIV/0!</v>
      </c>
      <c r="AY2926" s="501" t="e">
        <f t="shared" si="279"/>
        <v>#DIV/0!</v>
      </c>
      <c r="BM2926" s="501" t="e">
        <f t="shared" si="280"/>
        <v>#DIV/0!</v>
      </c>
      <c r="BP2926" s="501" t="e">
        <f t="shared" si="281"/>
        <v>#DIV/0!</v>
      </c>
    </row>
    <row r="2927" spans="31:68" ht="15" customHeight="1" x14ac:dyDescent="0.25">
      <c r="AE2927" s="501" t="e">
        <f t="shared" si="276"/>
        <v>#DIV/0!</v>
      </c>
      <c r="AH2927" s="501" t="e">
        <f t="shared" si="277"/>
        <v>#DIV/0!</v>
      </c>
      <c r="AV2927" s="501" t="e">
        <f t="shared" si="278"/>
        <v>#DIV/0!</v>
      </c>
      <c r="AY2927" s="501" t="e">
        <f t="shared" si="279"/>
        <v>#DIV/0!</v>
      </c>
      <c r="BM2927" s="501" t="e">
        <f t="shared" si="280"/>
        <v>#DIV/0!</v>
      </c>
      <c r="BP2927" s="501" t="e">
        <f t="shared" si="281"/>
        <v>#DIV/0!</v>
      </c>
    </row>
    <row r="2928" spans="31:68" ht="15" customHeight="1" x14ac:dyDescent="0.25">
      <c r="AE2928" s="501" t="e">
        <f t="shared" si="276"/>
        <v>#DIV/0!</v>
      </c>
      <c r="AH2928" s="501" t="e">
        <f t="shared" si="277"/>
        <v>#DIV/0!</v>
      </c>
      <c r="AV2928" s="501" t="e">
        <f t="shared" si="278"/>
        <v>#DIV/0!</v>
      </c>
      <c r="AY2928" s="501" t="e">
        <f t="shared" si="279"/>
        <v>#DIV/0!</v>
      </c>
      <c r="BM2928" s="501" t="e">
        <f t="shared" si="280"/>
        <v>#DIV/0!</v>
      </c>
      <c r="BP2928" s="501" t="e">
        <f t="shared" si="281"/>
        <v>#DIV/0!</v>
      </c>
    </row>
    <row r="2929" spans="31:68" ht="15" customHeight="1" x14ac:dyDescent="0.25">
      <c r="AE2929" s="501" t="e">
        <f t="shared" si="276"/>
        <v>#DIV/0!</v>
      </c>
      <c r="AH2929" s="501" t="e">
        <f t="shared" si="277"/>
        <v>#DIV/0!</v>
      </c>
      <c r="AV2929" s="501" t="e">
        <f t="shared" si="278"/>
        <v>#DIV/0!</v>
      </c>
      <c r="AY2929" s="501" t="e">
        <f t="shared" si="279"/>
        <v>#DIV/0!</v>
      </c>
      <c r="BM2929" s="501" t="e">
        <f t="shared" si="280"/>
        <v>#DIV/0!</v>
      </c>
      <c r="BP2929" s="501" t="e">
        <f t="shared" si="281"/>
        <v>#DIV/0!</v>
      </c>
    </row>
    <row r="2930" spans="31:68" ht="15" customHeight="1" x14ac:dyDescent="0.25">
      <c r="AE2930" s="501" t="e">
        <f t="shared" si="276"/>
        <v>#DIV/0!</v>
      </c>
      <c r="AH2930" s="501" t="e">
        <f t="shared" si="277"/>
        <v>#DIV/0!</v>
      </c>
      <c r="AV2930" s="501" t="e">
        <f t="shared" si="278"/>
        <v>#DIV/0!</v>
      </c>
      <c r="AY2930" s="501" t="e">
        <f t="shared" si="279"/>
        <v>#DIV/0!</v>
      </c>
      <c r="BM2930" s="501" t="e">
        <f t="shared" si="280"/>
        <v>#DIV/0!</v>
      </c>
      <c r="BP2930" s="501" t="e">
        <f t="shared" si="281"/>
        <v>#DIV/0!</v>
      </c>
    </row>
    <row r="2931" spans="31:68" ht="15" customHeight="1" x14ac:dyDescent="0.25">
      <c r="AE2931" s="501" t="e">
        <f t="shared" si="276"/>
        <v>#DIV/0!</v>
      </c>
      <c r="AH2931" s="501" t="e">
        <f t="shared" si="277"/>
        <v>#DIV/0!</v>
      </c>
      <c r="AV2931" s="501" t="e">
        <f t="shared" si="278"/>
        <v>#DIV/0!</v>
      </c>
      <c r="AY2931" s="501" t="e">
        <f t="shared" si="279"/>
        <v>#DIV/0!</v>
      </c>
      <c r="BM2931" s="501" t="e">
        <f t="shared" si="280"/>
        <v>#DIV/0!</v>
      </c>
      <c r="BP2931" s="501" t="e">
        <f t="shared" si="281"/>
        <v>#DIV/0!</v>
      </c>
    </row>
    <row r="2932" spans="31:68" ht="15" customHeight="1" x14ac:dyDescent="0.25">
      <c r="AE2932" s="501" t="e">
        <f t="shared" si="276"/>
        <v>#DIV/0!</v>
      </c>
      <c r="AH2932" s="501" t="e">
        <f t="shared" si="277"/>
        <v>#DIV/0!</v>
      </c>
      <c r="AV2932" s="501" t="e">
        <f t="shared" si="278"/>
        <v>#DIV/0!</v>
      </c>
      <c r="AY2932" s="501" t="e">
        <f t="shared" si="279"/>
        <v>#DIV/0!</v>
      </c>
      <c r="BM2932" s="501" t="e">
        <f t="shared" si="280"/>
        <v>#DIV/0!</v>
      </c>
      <c r="BP2932" s="501" t="e">
        <f t="shared" si="281"/>
        <v>#DIV/0!</v>
      </c>
    </row>
    <row r="2933" spans="31:68" ht="15" customHeight="1" x14ac:dyDescent="0.25">
      <c r="AE2933" s="501" t="e">
        <f t="shared" si="276"/>
        <v>#DIV/0!</v>
      </c>
      <c r="AH2933" s="501" t="e">
        <f t="shared" si="277"/>
        <v>#DIV/0!</v>
      </c>
      <c r="AV2933" s="501" t="e">
        <f t="shared" si="278"/>
        <v>#DIV/0!</v>
      </c>
      <c r="AY2933" s="501" t="e">
        <f t="shared" si="279"/>
        <v>#DIV/0!</v>
      </c>
      <c r="BM2933" s="501" t="e">
        <f t="shared" si="280"/>
        <v>#DIV/0!</v>
      </c>
      <c r="BP2933" s="501" t="e">
        <f t="shared" si="281"/>
        <v>#DIV/0!</v>
      </c>
    </row>
    <row r="2934" spans="31:68" ht="15" customHeight="1" x14ac:dyDescent="0.25">
      <c r="AE2934" s="501" t="e">
        <f t="shared" si="276"/>
        <v>#DIV/0!</v>
      </c>
      <c r="AH2934" s="501" t="e">
        <f t="shared" si="277"/>
        <v>#DIV/0!</v>
      </c>
      <c r="AV2934" s="501" t="e">
        <f t="shared" si="278"/>
        <v>#DIV/0!</v>
      </c>
      <c r="AY2934" s="501" t="e">
        <f t="shared" si="279"/>
        <v>#DIV/0!</v>
      </c>
      <c r="BM2934" s="501" t="e">
        <f t="shared" si="280"/>
        <v>#DIV/0!</v>
      </c>
      <c r="BP2934" s="501" t="e">
        <f t="shared" si="281"/>
        <v>#DIV/0!</v>
      </c>
    </row>
    <row r="2935" spans="31:68" ht="15" customHeight="1" x14ac:dyDescent="0.25">
      <c r="AE2935" s="501" t="e">
        <f t="shared" si="276"/>
        <v>#DIV/0!</v>
      </c>
      <c r="AH2935" s="501" t="e">
        <f t="shared" si="277"/>
        <v>#DIV/0!</v>
      </c>
      <c r="AV2935" s="501" t="e">
        <f t="shared" si="278"/>
        <v>#DIV/0!</v>
      </c>
      <c r="AY2935" s="501" t="e">
        <f t="shared" si="279"/>
        <v>#DIV/0!</v>
      </c>
      <c r="BM2935" s="501" t="e">
        <f t="shared" si="280"/>
        <v>#DIV/0!</v>
      </c>
      <c r="BP2935" s="501" t="e">
        <f t="shared" si="281"/>
        <v>#DIV/0!</v>
      </c>
    </row>
    <row r="2936" spans="31:68" ht="15" customHeight="1" x14ac:dyDescent="0.25">
      <c r="AE2936" s="501" t="e">
        <f t="shared" si="276"/>
        <v>#DIV/0!</v>
      </c>
      <c r="AH2936" s="501" t="e">
        <f t="shared" si="277"/>
        <v>#DIV/0!</v>
      </c>
      <c r="AV2936" s="501" t="e">
        <f t="shared" si="278"/>
        <v>#DIV/0!</v>
      </c>
      <c r="AY2936" s="501" t="e">
        <f t="shared" si="279"/>
        <v>#DIV/0!</v>
      </c>
      <c r="BM2936" s="501" t="e">
        <f t="shared" si="280"/>
        <v>#DIV/0!</v>
      </c>
      <c r="BP2936" s="501" t="e">
        <f t="shared" si="281"/>
        <v>#DIV/0!</v>
      </c>
    </row>
    <row r="2937" spans="31:68" ht="15" customHeight="1" x14ac:dyDescent="0.25">
      <c r="AE2937" s="501" t="e">
        <f t="shared" si="276"/>
        <v>#DIV/0!</v>
      </c>
      <c r="AH2937" s="501" t="e">
        <f t="shared" si="277"/>
        <v>#DIV/0!</v>
      </c>
      <c r="AV2937" s="501" t="e">
        <f t="shared" si="278"/>
        <v>#DIV/0!</v>
      </c>
      <c r="AY2937" s="501" t="e">
        <f t="shared" si="279"/>
        <v>#DIV/0!</v>
      </c>
      <c r="BM2937" s="501" t="e">
        <f t="shared" si="280"/>
        <v>#DIV/0!</v>
      </c>
      <c r="BP2937" s="501" t="e">
        <f t="shared" si="281"/>
        <v>#DIV/0!</v>
      </c>
    </row>
    <row r="2938" spans="31:68" ht="15" customHeight="1" x14ac:dyDescent="0.25">
      <c r="AE2938" s="501" t="e">
        <f t="shared" si="276"/>
        <v>#DIV/0!</v>
      </c>
      <c r="AH2938" s="501" t="e">
        <f t="shared" si="277"/>
        <v>#DIV/0!</v>
      </c>
      <c r="AV2938" s="501" t="e">
        <f t="shared" si="278"/>
        <v>#DIV/0!</v>
      </c>
      <c r="AY2938" s="501" t="e">
        <f t="shared" si="279"/>
        <v>#DIV/0!</v>
      </c>
      <c r="BM2938" s="501" t="e">
        <f t="shared" si="280"/>
        <v>#DIV/0!</v>
      </c>
      <c r="BP2938" s="501" t="e">
        <f t="shared" si="281"/>
        <v>#DIV/0!</v>
      </c>
    </row>
    <row r="2939" spans="31:68" ht="15" customHeight="1" x14ac:dyDescent="0.25">
      <c r="AE2939" s="501" t="e">
        <f t="shared" si="276"/>
        <v>#DIV/0!</v>
      </c>
      <c r="AH2939" s="501" t="e">
        <f t="shared" si="277"/>
        <v>#DIV/0!</v>
      </c>
      <c r="AV2939" s="501" t="e">
        <f t="shared" si="278"/>
        <v>#DIV/0!</v>
      </c>
      <c r="AY2939" s="501" t="e">
        <f t="shared" si="279"/>
        <v>#DIV/0!</v>
      </c>
      <c r="BM2939" s="501" t="e">
        <f t="shared" si="280"/>
        <v>#DIV/0!</v>
      </c>
      <c r="BP2939" s="501" t="e">
        <f t="shared" si="281"/>
        <v>#DIV/0!</v>
      </c>
    </row>
    <row r="2940" spans="31:68" ht="15" customHeight="1" x14ac:dyDescent="0.25">
      <c r="AE2940" s="501" t="e">
        <f t="shared" si="276"/>
        <v>#DIV/0!</v>
      </c>
      <c r="AH2940" s="501" t="e">
        <f t="shared" si="277"/>
        <v>#DIV/0!</v>
      </c>
      <c r="AV2940" s="501" t="e">
        <f t="shared" si="278"/>
        <v>#DIV/0!</v>
      </c>
      <c r="AY2940" s="501" t="e">
        <f t="shared" si="279"/>
        <v>#DIV/0!</v>
      </c>
      <c r="BM2940" s="501" t="e">
        <f t="shared" si="280"/>
        <v>#DIV/0!</v>
      </c>
      <c r="BP2940" s="501" t="e">
        <f t="shared" si="281"/>
        <v>#DIV/0!</v>
      </c>
    </row>
    <row r="2941" spans="31:68" ht="15" customHeight="1" x14ac:dyDescent="0.25">
      <c r="AE2941" s="501" t="e">
        <f t="shared" si="276"/>
        <v>#DIV/0!</v>
      </c>
      <c r="AH2941" s="501" t="e">
        <f t="shared" si="277"/>
        <v>#DIV/0!</v>
      </c>
      <c r="AV2941" s="501" t="e">
        <f t="shared" si="278"/>
        <v>#DIV/0!</v>
      </c>
      <c r="AY2941" s="501" t="e">
        <f t="shared" si="279"/>
        <v>#DIV/0!</v>
      </c>
      <c r="BM2941" s="501" t="e">
        <f t="shared" si="280"/>
        <v>#DIV/0!</v>
      </c>
      <c r="BP2941" s="501" t="e">
        <f t="shared" si="281"/>
        <v>#DIV/0!</v>
      </c>
    </row>
    <row r="2942" spans="31:68" ht="15" customHeight="1" x14ac:dyDescent="0.25">
      <c r="AE2942" s="501" t="e">
        <f t="shared" si="276"/>
        <v>#DIV/0!</v>
      </c>
      <c r="AH2942" s="501" t="e">
        <f t="shared" si="277"/>
        <v>#DIV/0!</v>
      </c>
      <c r="AV2942" s="501" t="e">
        <f t="shared" si="278"/>
        <v>#DIV/0!</v>
      </c>
      <c r="AY2942" s="501" t="e">
        <f t="shared" si="279"/>
        <v>#DIV/0!</v>
      </c>
      <c r="BM2942" s="501" t="e">
        <f t="shared" si="280"/>
        <v>#DIV/0!</v>
      </c>
      <c r="BP2942" s="501" t="e">
        <f t="shared" si="281"/>
        <v>#DIV/0!</v>
      </c>
    </row>
    <row r="2943" spans="31:68" ht="15" customHeight="1" x14ac:dyDescent="0.25">
      <c r="AE2943" s="501" t="e">
        <f t="shared" si="276"/>
        <v>#DIV/0!</v>
      </c>
      <c r="AH2943" s="501" t="e">
        <f t="shared" si="277"/>
        <v>#DIV/0!</v>
      </c>
      <c r="AV2943" s="501" t="e">
        <f t="shared" si="278"/>
        <v>#DIV/0!</v>
      </c>
      <c r="AY2943" s="501" t="e">
        <f t="shared" si="279"/>
        <v>#DIV/0!</v>
      </c>
      <c r="BM2943" s="501" t="e">
        <f t="shared" si="280"/>
        <v>#DIV/0!</v>
      </c>
      <c r="BP2943" s="501" t="e">
        <f t="shared" si="281"/>
        <v>#DIV/0!</v>
      </c>
    </row>
    <row r="2944" spans="31:68" ht="15" customHeight="1" x14ac:dyDescent="0.25">
      <c r="AE2944" s="501" t="e">
        <f t="shared" si="276"/>
        <v>#DIV/0!</v>
      </c>
      <c r="AH2944" s="501" t="e">
        <f t="shared" si="277"/>
        <v>#DIV/0!</v>
      </c>
      <c r="AV2944" s="501" t="e">
        <f t="shared" si="278"/>
        <v>#DIV/0!</v>
      </c>
      <c r="AY2944" s="501" t="e">
        <f t="shared" si="279"/>
        <v>#DIV/0!</v>
      </c>
      <c r="BM2944" s="501" t="e">
        <f t="shared" si="280"/>
        <v>#DIV/0!</v>
      </c>
      <c r="BP2944" s="501" t="e">
        <f t="shared" si="281"/>
        <v>#DIV/0!</v>
      </c>
    </row>
    <row r="2945" spans="31:68" ht="15" customHeight="1" x14ac:dyDescent="0.25">
      <c r="AE2945" s="501" t="e">
        <f t="shared" si="276"/>
        <v>#DIV/0!</v>
      </c>
      <c r="AH2945" s="501" t="e">
        <f t="shared" si="277"/>
        <v>#DIV/0!</v>
      </c>
      <c r="AV2945" s="501" t="e">
        <f t="shared" si="278"/>
        <v>#DIV/0!</v>
      </c>
      <c r="AY2945" s="501" t="e">
        <f t="shared" si="279"/>
        <v>#DIV/0!</v>
      </c>
      <c r="BM2945" s="501" t="e">
        <f t="shared" si="280"/>
        <v>#DIV/0!</v>
      </c>
      <c r="BP2945" s="501" t="e">
        <f t="shared" si="281"/>
        <v>#DIV/0!</v>
      </c>
    </row>
    <row r="2946" spans="31:68" ht="15" customHeight="1" x14ac:dyDescent="0.25">
      <c r="AE2946" s="501" t="e">
        <f t="shared" si="276"/>
        <v>#DIV/0!</v>
      </c>
      <c r="AH2946" s="501" t="e">
        <f t="shared" si="277"/>
        <v>#DIV/0!</v>
      </c>
      <c r="AV2946" s="501" t="e">
        <f t="shared" si="278"/>
        <v>#DIV/0!</v>
      </c>
      <c r="AY2946" s="501" t="e">
        <f t="shared" si="279"/>
        <v>#DIV/0!</v>
      </c>
      <c r="BM2946" s="501" t="e">
        <f t="shared" si="280"/>
        <v>#DIV/0!</v>
      </c>
      <c r="BP2946" s="501" t="e">
        <f t="shared" si="281"/>
        <v>#DIV/0!</v>
      </c>
    </row>
    <row r="2947" spans="31:68" ht="15" customHeight="1" x14ac:dyDescent="0.25">
      <c r="AE2947" s="501" t="e">
        <f t="shared" si="276"/>
        <v>#DIV/0!</v>
      </c>
      <c r="AH2947" s="501" t="e">
        <f t="shared" si="277"/>
        <v>#DIV/0!</v>
      </c>
      <c r="AV2947" s="501" t="e">
        <f t="shared" si="278"/>
        <v>#DIV/0!</v>
      </c>
      <c r="AY2947" s="501" t="e">
        <f t="shared" si="279"/>
        <v>#DIV/0!</v>
      </c>
      <c r="BM2947" s="501" t="e">
        <f t="shared" si="280"/>
        <v>#DIV/0!</v>
      </c>
      <c r="BP2947" s="501" t="e">
        <f t="shared" si="281"/>
        <v>#DIV/0!</v>
      </c>
    </row>
    <row r="2948" spans="31:68" ht="15" customHeight="1" x14ac:dyDescent="0.25">
      <c r="AE2948" s="501" t="e">
        <f t="shared" si="276"/>
        <v>#DIV/0!</v>
      </c>
      <c r="AH2948" s="501" t="e">
        <f t="shared" si="277"/>
        <v>#DIV/0!</v>
      </c>
      <c r="AV2948" s="501" t="e">
        <f t="shared" si="278"/>
        <v>#DIV/0!</v>
      </c>
      <c r="AY2948" s="501" t="e">
        <f t="shared" si="279"/>
        <v>#DIV/0!</v>
      </c>
      <c r="BM2948" s="501" t="e">
        <f t="shared" si="280"/>
        <v>#DIV/0!</v>
      </c>
      <c r="BP2948" s="501" t="e">
        <f t="shared" si="281"/>
        <v>#DIV/0!</v>
      </c>
    </row>
    <row r="2949" spans="31:68" ht="15" customHeight="1" x14ac:dyDescent="0.25">
      <c r="AE2949" s="501" t="e">
        <f t="shared" si="276"/>
        <v>#DIV/0!</v>
      </c>
      <c r="AH2949" s="501" t="e">
        <f t="shared" si="277"/>
        <v>#DIV/0!</v>
      </c>
      <c r="AV2949" s="501" t="e">
        <f t="shared" si="278"/>
        <v>#DIV/0!</v>
      </c>
      <c r="AY2949" s="501" t="e">
        <f t="shared" si="279"/>
        <v>#DIV/0!</v>
      </c>
      <c r="BM2949" s="501" t="e">
        <f t="shared" si="280"/>
        <v>#DIV/0!</v>
      </c>
      <c r="BP2949" s="501" t="e">
        <f t="shared" si="281"/>
        <v>#DIV/0!</v>
      </c>
    </row>
    <row r="2950" spans="31:68" ht="15" customHeight="1" x14ac:dyDescent="0.25">
      <c r="AE2950" s="501" t="e">
        <f t="shared" si="276"/>
        <v>#DIV/0!</v>
      </c>
      <c r="AH2950" s="501" t="e">
        <f t="shared" si="277"/>
        <v>#DIV/0!</v>
      </c>
      <c r="AV2950" s="501" t="e">
        <f t="shared" si="278"/>
        <v>#DIV/0!</v>
      </c>
      <c r="AY2950" s="501" t="e">
        <f t="shared" si="279"/>
        <v>#DIV/0!</v>
      </c>
      <c r="BM2950" s="501" t="e">
        <f t="shared" si="280"/>
        <v>#DIV/0!</v>
      </c>
      <c r="BP2950" s="501" t="e">
        <f t="shared" si="281"/>
        <v>#DIV/0!</v>
      </c>
    </row>
    <row r="2951" spans="31:68" ht="15" customHeight="1" x14ac:dyDescent="0.25">
      <c r="AE2951" s="501" t="e">
        <f t="shared" si="276"/>
        <v>#DIV/0!</v>
      </c>
      <c r="AH2951" s="501" t="e">
        <f t="shared" si="277"/>
        <v>#DIV/0!</v>
      </c>
      <c r="AV2951" s="501" t="e">
        <f t="shared" si="278"/>
        <v>#DIV/0!</v>
      </c>
      <c r="AY2951" s="501" t="e">
        <f t="shared" si="279"/>
        <v>#DIV/0!</v>
      </c>
      <c r="BM2951" s="501" t="e">
        <f t="shared" si="280"/>
        <v>#DIV/0!</v>
      </c>
      <c r="BP2951" s="501" t="e">
        <f t="shared" si="281"/>
        <v>#DIV/0!</v>
      </c>
    </row>
    <row r="2952" spans="31:68" ht="15" customHeight="1" x14ac:dyDescent="0.25">
      <c r="AE2952" s="501" t="e">
        <f t="shared" si="276"/>
        <v>#DIV/0!</v>
      </c>
      <c r="AH2952" s="501" t="e">
        <f t="shared" si="277"/>
        <v>#DIV/0!</v>
      </c>
      <c r="AV2952" s="501" t="e">
        <f t="shared" si="278"/>
        <v>#DIV/0!</v>
      </c>
      <c r="AY2952" s="501" t="e">
        <f t="shared" si="279"/>
        <v>#DIV/0!</v>
      </c>
      <c r="BM2952" s="501" t="e">
        <f t="shared" si="280"/>
        <v>#DIV/0!</v>
      </c>
      <c r="BP2952" s="501" t="e">
        <f t="shared" si="281"/>
        <v>#DIV/0!</v>
      </c>
    </row>
    <row r="2953" spans="31:68" ht="15" customHeight="1" x14ac:dyDescent="0.25">
      <c r="AE2953" s="501" t="e">
        <f t="shared" si="276"/>
        <v>#DIV/0!</v>
      </c>
      <c r="AH2953" s="501" t="e">
        <f t="shared" si="277"/>
        <v>#DIV/0!</v>
      </c>
      <c r="AV2953" s="501" t="e">
        <f t="shared" si="278"/>
        <v>#DIV/0!</v>
      </c>
      <c r="AY2953" s="501" t="e">
        <f t="shared" si="279"/>
        <v>#DIV/0!</v>
      </c>
      <c r="BM2953" s="501" t="e">
        <f t="shared" si="280"/>
        <v>#DIV/0!</v>
      </c>
      <c r="BP2953" s="501" t="e">
        <f t="shared" si="281"/>
        <v>#DIV/0!</v>
      </c>
    </row>
    <row r="2954" spans="31:68" ht="15" customHeight="1" x14ac:dyDescent="0.25">
      <c r="AE2954" s="501" t="e">
        <f t="shared" si="276"/>
        <v>#DIV/0!</v>
      </c>
      <c r="AH2954" s="501" t="e">
        <f t="shared" si="277"/>
        <v>#DIV/0!</v>
      </c>
      <c r="AV2954" s="501" t="e">
        <f t="shared" si="278"/>
        <v>#DIV/0!</v>
      </c>
      <c r="AY2954" s="501" t="e">
        <f t="shared" si="279"/>
        <v>#DIV/0!</v>
      </c>
      <c r="BM2954" s="501" t="e">
        <f t="shared" si="280"/>
        <v>#DIV/0!</v>
      </c>
      <c r="BP2954" s="501" t="e">
        <f t="shared" si="281"/>
        <v>#DIV/0!</v>
      </c>
    </row>
    <row r="2955" spans="31:68" ht="15" customHeight="1" x14ac:dyDescent="0.25">
      <c r="AE2955" s="501" t="e">
        <f t="shared" si="276"/>
        <v>#DIV/0!</v>
      </c>
      <c r="AH2955" s="501" t="e">
        <f t="shared" si="277"/>
        <v>#DIV/0!</v>
      </c>
      <c r="AV2955" s="501" t="e">
        <f t="shared" si="278"/>
        <v>#DIV/0!</v>
      </c>
      <c r="AY2955" s="501" t="e">
        <f t="shared" si="279"/>
        <v>#DIV/0!</v>
      </c>
      <c r="BM2955" s="501" t="e">
        <f t="shared" si="280"/>
        <v>#DIV/0!</v>
      </c>
      <c r="BP2955" s="501" t="e">
        <f t="shared" si="281"/>
        <v>#DIV/0!</v>
      </c>
    </row>
    <row r="2956" spans="31:68" ht="15" customHeight="1" x14ac:dyDescent="0.25">
      <c r="AE2956" s="501" t="e">
        <f t="shared" si="276"/>
        <v>#DIV/0!</v>
      </c>
      <c r="AH2956" s="501" t="e">
        <f t="shared" si="277"/>
        <v>#DIV/0!</v>
      </c>
      <c r="AV2956" s="501" t="e">
        <f t="shared" si="278"/>
        <v>#DIV/0!</v>
      </c>
      <c r="AY2956" s="501" t="e">
        <f t="shared" si="279"/>
        <v>#DIV/0!</v>
      </c>
      <c r="BM2956" s="501" t="e">
        <f t="shared" si="280"/>
        <v>#DIV/0!</v>
      </c>
      <c r="BP2956" s="501" t="e">
        <f t="shared" si="281"/>
        <v>#DIV/0!</v>
      </c>
    </row>
    <row r="2957" spans="31:68" ht="15" customHeight="1" x14ac:dyDescent="0.25">
      <c r="AE2957" s="501" t="e">
        <f t="shared" si="276"/>
        <v>#DIV/0!</v>
      </c>
      <c r="AH2957" s="501" t="e">
        <f t="shared" si="277"/>
        <v>#DIV/0!</v>
      </c>
      <c r="AV2957" s="501" t="e">
        <f t="shared" si="278"/>
        <v>#DIV/0!</v>
      </c>
      <c r="AY2957" s="501" t="e">
        <f t="shared" si="279"/>
        <v>#DIV/0!</v>
      </c>
      <c r="BM2957" s="501" t="e">
        <f t="shared" si="280"/>
        <v>#DIV/0!</v>
      </c>
      <c r="BP2957" s="501" t="e">
        <f t="shared" si="281"/>
        <v>#DIV/0!</v>
      </c>
    </row>
    <row r="2958" spans="31:68" ht="15" customHeight="1" x14ac:dyDescent="0.25">
      <c r="AE2958" s="501" t="e">
        <f t="shared" si="276"/>
        <v>#DIV/0!</v>
      </c>
      <c r="AH2958" s="501" t="e">
        <f t="shared" si="277"/>
        <v>#DIV/0!</v>
      </c>
      <c r="AV2958" s="501" t="e">
        <f t="shared" si="278"/>
        <v>#DIV/0!</v>
      </c>
      <c r="AY2958" s="501" t="e">
        <f t="shared" si="279"/>
        <v>#DIV/0!</v>
      </c>
      <c r="BM2958" s="501" t="e">
        <f t="shared" si="280"/>
        <v>#DIV/0!</v>
      </c>
      <c r="BP2958" s="501" t="e">
        <f t="shared" si="281"/>
        <v>#DIV/0!</v>
      </c>
    </row>
    <row r="2959" spans="31:68" ht="15" customHeight="1" x14ac:dyDescent="0.25">
      <c r="AE2959" s="501" t="e">
        <f t="shared" ref="AE2959:AE3022" si="282">IF(AE$10*AC2959+AE$11&lt;(ROUNDUP(AD$10/100,0)*100+999),MAX(0,AE$10*AC2959+AE$11),NA())</f>
        <v>#DIV/0!</v>
      </c>
      <c r="AH2959" s="501" t="e">
        <f t="shared" ref="AH2959:AH3022" si="283">IF(AH$10*AF2959+AH$11&lt;(ROUNDUP(AG$10/100,0)*100+999),MAX(0,AH$10*AF2959+AH$11),NA())</f>
        <v>#DIV/0!</v>
      </c>
      <c r="AV2959" s="501" t="e">
        <f t="shared" ref="AV2959:AV3022" si="284">IF(AV$10*AT2959+AV$11&lt;(ROUNDUP(AU$10/100,0)*100+999),MAX(0,AV$10*AT2959+AV$11),NA())</f>
        <v>#DIV/0!</v>
      </c>
      <c r="AY2959" s="501" t="e">
        <f t="shared" ref="AY2959:AY3022" si="285">IF(AY$10*AW2959+AY$11&lt;(ROUNDUP(AX$10/100,0)*100+999),MAX(0,AY$10*AW2959+AY$11),NA())</f>
        <v>#DIV/0!</v>
      </c>
      <c r="BM2959" s="501" t="e">
        <f t="shared" ref="BM2959:BM3022" si="286">IF(BM$10*BK2959+BM$11&lt;(ROUNDUP(BL$10/100,0)*100+999),MAX(0,BM$10*BK2959+BM$11),NA())</f>
        <v>#DIV/0!</v>
      </c>
      <c r="BP2959" s="501" t="e">
        <f t="shared" ref="BP2959:BP3022" si="287">IF(BP$10*BN2959+BP$11&lt;(ROUNDUP(BO$10/100,0)*100+999),MAX(0,BP$10*BN2959+BP$11),NA())</f>
        <v>#DIV/0!</v>
      </c>
    </row>
    <row r="2960" spans="31:68" ht="15" customHeight="1" x14ac:dyDescent="0.25">
      <c r="AE2960" s="501" t="e">
        <f t="shared" si="282"/>
        <v>#DIV/0!</v>
      </c>
      <c r="AH2960" s="501" t="e">
        <f t="shared" si="283"/>
        <v>#DIV/0!</v>
      </c>
      <c r="AV2960" s="501" t="e">
        <f t="shared" si="284"/>
        <v>#DIV/0!</v>
      </c>
      <c r="AY2960" s="501" t="e">
        <f t="shared" si="285"/>
        <v>#DIV/0!</v>
      </c>
      <c r="BM2960" s="501" t="e">
        <f t="shared" si="286"/>
        <v>#DIV/0!</v>
      </c>
      <c r="BP2960" s="501" t="e">
        <f t="shared" si="287"/>
        <v>#DIV/0!</v>
      </c>
    </row>
    <row r="2961" spans="31:68" ht="15" customHeight="1" x14ac:dyDescent="0.25">
      <c r="AE2961" s="501" t="e">
        <f t="shared" si="282"/>
        <v>#DIV/0!</v>
      </c>
      <c r="AH2961" s="501" t="e">
        <f t="shared" si="283"/>
        <v>#DIV/0!</v>
      </c>
      <c r="AV2961" s="501" t="e">
        <f t="shared" si="284"/>
        <v>#DIV/0!</v>
      </c>
      <c r="AY2961" s="501" t="e">
        <f t="shared" si="285"/>
        <v>#DIV/0!</v>
      </c>
      <c r="BM2961" s="501" t="e">
        <f t="shared" si="286"/>
        <v>#DIV/0!</v>
      </c>
      <c r="BP2961" s="501" t="e">
        <f t="shared" si="287"/>
        <v>#DIV/0!</v>
      </c>
    </row>
    <row r="2962" spans="31:68" ht="15" customHeight="1" x14ac:dyDescent="0.25">
      <c r="AE2962" s="501" t="e">
        <f t="shared" si="282"/>
        <v>#DIV/0!</v>
      </c>
      <c r="AH2962" s="501" t="e">
        <f t="shared" si="283"/>
        <v>#DIV/0!</v>
      </c>
      <c r="AV2962" s="501" t="e">
        <f t="shared" si="284"/>
        <v>#DIV/0!</v>
      </c>
      <c r="AY2962" s="501" t="e">
        <f t="shared" si="285"/>
        <v>#DIV/0!</v>
      </c>
      <c r="BM2962" s="501" t="e">
        <f t="shared" si="286"/>
        <v>#DIV/0!</v>
      </c>
      <c r="BP2962" s="501" t="e">
        <f t="shared" si="287"/>
        <v>#DIV/0!</v>
      </c>
    </row>
    <row r="2963" spans="31:68" ht="15" customHeight="1" x14ac:dyDescent="0.25">
      <c r="AE2963" s="501" t="e">
        <f t="shared" si="282"/>
        <v>#DIV/0!</v>
      </c>
      <c r="AH2963" s="501" t="e">
        <f t="shared" si="283"/>
        <v>#DIV/0!</v>
      </c>
      <c r="AV2963" s="501" t="e">
        <f t="shared" si="284"/>
        <v>#DIV/0!</v>
      </c>
      <c r="AY2963" s="501" t="e">
        <f t="shared" si="285"/>
        <v>#DIV/0!</v>
      </c>
      <c r="BM2963" s="501" t="e">
        <f t="shared" si="286"/>
        <v>#DIV/0!</v>
      </c>
      <c r="BP2963" s="501" t="e">
        <f t="shared" si="287"/>
        <v>#DIV/0!</v>
      </c>
    </row>
    <row r="2964" spans="31:68" ht="15" customHeight="1" x14ac:dyDescent="0.25">
      <c r="AE2964" s="501" t="e">
        <f t="shared" si="282"/>
        <v>#DIV/0!</v>
      </c>
      <c r="AH2964" s="501" t="e">
        <f t="shared" si="283"/>
        <v>#DIV/0!</v>
      </c>
      <c r="AV2964" s="501" t="e">
        <f t="shared" si="284"/>
        <v>#DIV/0!</v>
      </c>
      <c r="AY2964" s="501" t="e">
        <f t="shared" si="285"/>
        <v>#DIV/0!</v>
      </c>
      <c r="BM2964" s="501" t="e">
        <f t="shared" si="286"/>
        <v>#DIV/0!</v>
      </c>
      <c r="BP2964" s="501" t="e">
        <f t="shared" si="287"/>
        <v>#DIV/0!</v>
      </c>
    </row>
    <row r="2965" spans="31:68" ht="15" customHeight="1" x14ac:dyDescent="0.25">
      <c r="AE2965" s="501" t="e">
        <f t="shared" si="282"/>
        <v>#DIV/0!</v>
      </c>
      <c r="AH2965" s="501" t="e">
        <f t="shared" si="283"/>
        <v>#DIV/0!</v>
      </c>
      <c r="AV2965" s="501" t="e">
        <f t="shared" si="284"/>
        <v>#DIV/0!</v>
      </c>
      <c r="AY2965" s="501" t="e">
        <f t="shared" si="285"/>
        <v>#DIV/0!</v>
      </c>
      <c r="BM2965" s="501" t="e">
        <f t="shared" si="286"/>
        <v>#DIV/0!</v>
      </c>
      <c r="BP2965" s="501" t="e">
        <f t="shared" si="287"/>
        <v>#DIV/0!</v>
      </c>
    </row>
    <row r="2966" spans="31:68" ht="15" customHeight="1" x14ac:dyDescent="0.25">
      <c r="AE2966" s="501" t="e">
        <f t="shared" si="282"/>
        <v>#DIV/0!</v>
      </c>
      <c r="AH2966" s="501" t="e">
        <f t="shared" si="283"/>
        <v>#DIV/0!</v>
      </c>
      <c r="AV2966" s="501" t="e">
        <f t="shared" si="284"/>
        <v>#DIV/0!</v>
      </c>
      <c r="AY2966" s="501" t="e">
        <f t="shared" si="285"/>
        <v>#DIV/0!</v>
      </c>
      <c r="BM2966" s="501" t="e">
        <f t="shared" si="286"/>
        <v>#DIV/0!</v>
      </c>
      <c r="BP2966" s="501" t="e">
        <f t="shared" si="287"/>
        <v>#DIV/0!</v>
      </c>
    </row>
    <row r="2967" spans="31:68" ht="15" customHeight="1" x14ac:dyDescent="0.25">
      <c r="AE2967" s="501" t="e">
        <f t="shared" si="282"/>
        <v>#DIV/0!</v>
      </c>
      <c r="AH2967" s="501" t="e">
        <f t="shared" si="283"/>
        <v>#DIV/0!</v>
      </c>
      <c r="AV2967" s="501" t="e">
        <f t="shared" si="284"/>
        <v>#DIV/0!</v>
      </c>
      <c r="AY2967" s="501" t="e">
        <f t="shared" si="285"/>
        <v>#DIV/0!</v>
      </c>
      <c r="BM2967" s="501" t="e">
        <f t="shared" si="286"/>
        <v>#DIV/0!</v>
      </c>
      <c r="BP2967" s="501" t="e">
        <f t="shared" si="287"/>
        <v>#DIV/0!</v>
      </c>
    </row>
    <row r="2968" spans="31:68" ht="15" customHeight="1" x14ac:dyDescent="0.25">
      <c r="AE2968" s="501" t="e">
        <f t="shared" si="282"/>
        <v>#DIV/0!</v>
      </c>
      <c r="AH2968" s="501" t="e">
        <f t="shared" si="283"/>
        <v>#DIV/0!</v>
      </c>
      <c r="AV2968" s="501" t="e">
        <f t="shared" si="284"/>
        <v>#DIV/0!</v>
      </c>
      <c r="AY2968" s="501" t="e">
        <f t="shared" si="285"/>
        <v>#DIV/0!</v>
      </c>
      <c r="BM2968" s="501" t="e">
        <f t="shared" si="286"/>
        <v>#DIV/0!</v>
      </c>
      <c r="BP2968" s="501" t="e">
        <f t="shared" si="287"/>
        <v>#DIV/0!</v>
      </c>
    </row>
    <row r="2969" spans="31:68" ht="15" customHeight="1" x14ac:dyDescent="0.25">
      <c r="AE2969" s="501" t="e">
        <f t="shared" si="282"/>
        <v>#DIV/0!</v>
      </c>
      <c r="AH2969" s="501" t="e">
        <f t="shared" si="283"/>
        <v>#DIV/0!</v>
      </c>
      <c r="AV2969" s="501" t="e">
        <f t="shared" si="284"/>
        <v>#DIV/0!</v>
      </c>
      <c r="AY2969" s="501" t="e">
        <f t="shared" si="285"/>
        <v>#DIV/0!</v>
      </c>
      <c r="BM2969" s="501" t="e">
        <f t="shared" si="286"/>
        <v>#DIV/0!</v>
      </c>
      <c r="BP2969" s="501" t="e">
        <f t="shared" si="287"/>
        <v>#DIV/0!</v>
      </c>
    </row>
    <row r="2970" spans="31:68" ht="15" customHeight="1" x14ac:dyDescent="0.25">
      <c r="AE2970" s="501" t="e">
        <f t="shared" si="282"/>
        <v>#DIV/0!</v>
      </c>
      <c r="AH2970" s="501" t="e">
        <f t="shared" si="283"/>
        <v>#DIV/0!</v>
      </c>
      <c r="AV2970" s="501" t="e">
        <f t="shared" si="284"/>
        <v>#DIV/0!</v>
      </c>
      <c r="AY2970" s="501" t="e">
        <f t="shared" si="285"/>
        <v>#DIV/0!</v>
      </c>
      <c r="BM2970" s="501" t="e">
        <f t="shared" si="286"/>
        <v>#DIV/0!</v>
      </c>
      <c r="BP2970" s="501" t="e">
        <f t="shared" si="287"/>
        <v>#DIV/0!</v>
      </c>
    </row>
    <row r="2971" spans="31:68" ht="15" customHeight="1" x14ac:dyDescent="0.25">
      <c r="AE2971" s="501" t="e">
        <f t="shared" si="282"/>
        <v>#DIV/0!</v>
      </c>
      <c r="AH2971" s="501" t="e">
        <f t="shared" si="283"/>
        <v>#DIV/0!</v>
      </c>
      <c r="AV2971" s="501" t="e">
        <f t="shared" si="284"/>
        <v>#DIV/0!</v>
      </c>
      <c r="AY2971" s="501" t="e">
        <f t="shared" si="285"/>
        <v>#DIV/0!</v>
      </c>
      <c r="BM2971" s="501" t="e">
        <f t="shared" si="286"/>
        <v>#DIV/0!</v>
      </c>
      <c r="BP2971" s="501" t="e">
        <f t="shared" si="287"/>
        <v>#DIV/0!</v>
      </c>
    </row>
    <row r="2972" spans="31:68" ht="15" customHeight="1" x14ac:dyDescent="0.25">
      <c r="AE2972" s="501" t="e">
        <f t="shared" si="282"/>
        <v>#DIV/0!</v>
      </c>
      <c r="AH2972" s="501" t="e">
        <f t="shared" si="283"/>
        <v>#DIV/0!</v>
      </c>
      <c r="AV2972" s="501" t="e">
        <f t="shared" si="284"/>
        <v>#DIV/0!</v>
      </c>
      <c r="AY2972" s="501" t="e">
        <f t="shared" si="285"/>
        <v>#DIV/0!</v>
      </c>
      <c r="BM2972" s="501" t="e">
        <f t="shared" si="286"/>
        <v>#DIV/0!</v>
      </c>
      <c r="BP2972" s="501" t="e">
        <f t="shared" si="287"/>
        <v>#DIV/0!</v>
      </c>
    </row>
    <row r="2973" spans="31:68" ht="15" customHeight="1" x14ac:dyDescent="0.25">
      <c r="AE2973" s="501" t="e">
        <f t="shared" si="282"/>
        <v>#DIV/0!</v>
      </c>
      <c r="AH2973" s="501" t="e">
        <f t="shared" si="283"/>
        <v>#DIV/0!</v>
      </c>
      <c r="AV2973" s="501" t="e">
        <f t="shared" si="284"/>
        <v>#DIV/0!</v>
      </c>
      <c r="AY2973" s="501" t="e">
        <f t="shared" si="285"/>
        <v>#DIV/0!</v>
      </c>
      <c r="BM2973" s="501" t="e">
        <f t="shared" si="286"/>
        <v>#DIV/0!</v>
      </c>
      <c r="BP2973" s="501" t="e">
        <f t="shared" si="287"/>
        <v>#DIV/0!</v>
      </c>
    </row>
    <row r="2974" spans="31:68" ht="15" customHeight="1" x14ac:dyDescent="0.25">
      <c r="AE2974" s="501" t="e">
        <f t="shared" si="282"/>
        <v>#DIV/0!</v>
      </c>
      <c r="AH2974" s="501" t="e">
        <f t="shared" si="283"/>
        <v>#DIV/0!</v>
      </c>
      <c r="AV2974" s="501" t="e">
        <f t="shared" si="284"/>
        <v>#DIV/0!</v>
      </c>
      <c r="AY2974" s="501" t="e">
        <f t="shared" si="285"/>
        <v>#DIV/0!</v>
      </c>
      <c r="BM2974" s="501" t="e">
        <f t="shared" si="286"/>
        <v>#DIV/0!</v>
      </c>
      <c r="BP2974" s="501" t="e">
        <f t="shared" si="287"/>
        <v>#DIV/0!</v>
      </c>
    </row>
    <row r="2975" spans="31:68" ht="15" customHeight="1" x14ac:dyDescent="0.25">
      <c r="AE2975" s="501" t="e">
        <f t="shared" si="282"/>
        <v>#DIV/0!</v>
      </c>
      <c r="AH2975" s="501" t="e">
        <f t="shared" si="283"/>
        <v>#DIV/0!</v>
      </c>
      <c r="AV2975" s="501" t="e">
        <f t="shared" si="284"/>
        <v>#DIV/0!</v>
      </c>
      <c r="AY2975" s="501" t="e">
        <f t="shared" si="285"/>
        <v>#DIV/0!</v>
      </c>
      <c r="BM2975" s="501" t="e">
        <f t="shared" si="286"/>
        <v>#DIV/0!</v>
      </c>
      <c r="BP2975" s="501" t="e">
        <f t="shared" si="287"/>
        <v>#DIV/0!</v>
      </c>
    </row>
    <row r="2976" spans="31:68" ht="15" customHeight="1" x14ac:dyDescent="0.25">
      <c r="AE2976" s="501" t="e">
        <f t="shared" si="282"/>
        <v>#DIV/0!</v>
      </c>
      <c r="AH2976" s="501" t="e">
        <f t="shared" si="283"/>
        <v>#DIV/0!</v>
      </c>
      <c r="AV2976" s="501" t="e">
        <f t="shared" si="284"/>
        <v>#DIV/0!</v>
      </c>
      <c r="AY2976" s="501" t="e">
        <f t="shared" si="285"/>
        <v>#DIV/0!</v>
      </c>
      <c r="BM2976" s="501" t="e">
        <f t="shared" si="286"/>
        <v>#DIV/0!</v>
      </c>
      <c r="BP2976" s="501" t="e">
        <f t="shared" si="287"/>
        <v>#DIV/0!</v>
      </c>
    </row>
    <row r="2977" spans="31:68" ht="15" customHeight="1" x14ac:dyDescent="0.25">
      <c r="AE2977" s="501" t="e">
        <f t="shared" si="282"/>
        <v>#DIV/0!</v>
      </c>
      <c r="AH2977" s="501" t="e">
        <f t="shared" si="283"/>
        <v>#DIV/0!</v>
      </c>
      <c r="AV2977" s="501" t="e">
        <f t="shared" si="284"/>
        <v>#DIV/0!</v>
      </c>
      <c r="AY2977" s="501" t="e">
        <f t="shared" si="285"/>
        <v>#DIV/0!</v>
      </c>
      <c r="BM2977" s="501" t="e">
        <f t="shared" si="286"/>
        <v>#DIV/0!</v>
      </c>
      <c r="BP2977" s="501" t="e">
        <f t="shared" si="287"/>
        <v>#DIV/0!</v>
      </c>
    </row>
    <row r="2978" spans="31:68" ht="15" customHeight="1" x14ac:dyDescent="0.25">
      <c r="AE2978" s="501" t="e">
        <f t="shared" si="282"/>
        <v>#DIV/0!</v>
      </c>
      <c r="AH2978" s="501" t="e">
        <f t="shared" si="283"/>
        <v>#DIV/0!</v>
      </c>
      <c r="AV2978" s="501" t="e">
        <f t="shared" si="284"/>
        <v>#DIV/0!</v>
      </c>
      <c r="AY2978" s="501" t="e">
        <f t="shared" si="285"/>
        <v>#DIV/0!</v>
      </c>
      <c r="BM2978" s="501" t="e">
        <f t="shared" si="286"/>
        <v>#DIV/0!</v>
      </c>
      <c r="BP2978" s="501" t="e">
        <f t="shared" si="287"/>
        <v>#DIV/0!</v>
      </c>
    </row>
    <row r="2979" spans="31:68" ht="15" customHeight="1" x14ac:dyDescent="0.25">
      <c r="AE2979" s="501" t="e">
        <f t="shared" si="282"/>
        <v>#DIV/0!</v>
      </c>
      <c r="AH2979" s="501" t="e">
        <f t="shared" si="283"/>
        <v>#DIV/0!</v>
      </c>
      <c r="AV2979" s="501" t="e">
        <f t="shared" si="284"/>
        <v>#DIV/0!</v>
      </c>
      <c r="AY2979" s="501" t="e">
        <f t="shared" si="285"/>
        <v>#DIV/0!</v>
      </c>
      <c r="BM2979" s="501" t="e">
        <f t="shared" si="286"/>
        <v>#DIV/0!</v>
      </c>
      <c r="BP2979" s="501" t="e">
        <f t="shared" si="287"/>
        <v>#DIV/0!</v>
      </c>
    </row>
    <row r="2980" spans="31:68" ht="15" customHeight="1" x14ac:dyDescent="0.25">
      <c r="AE2980" s="501" t="e">
        <f t="shared" si="282"/>
        <v>#DIV/0!</v>
      </c>
      <c r="AH2980" s="501" t="e">
        <f t="shared" si="283"/>
        <v>#DIV/0!</v>
      </c>
      <c r="AV2980" s="501" t="e">
        <f t="shared" si="284"/>
        <v>#DIV/0!</v>
      </c>
      <c r="AY2980" s="501" t="e">
        <f t="shared" si="285"/>
        <v>#DIV/0!</v>
      </c>
      <c r="BM2980" s="501" t="e">
        <f t="shared" si="286"/>
        <v>#DIV/0!</v>
      </c>
      <c r="BP2980" s="501" t="e">
        <f t="shared" si="287"/>
        <v>#DIV/0!</v>
      </c>
    </row>
    <row r="2981" spans="31:68" ht="15" customHeight="1" x14ac:dyDescent="0.25">
      <c r="AE2981" s="501" t="e">
        <f t="shared" si="282"/>
        <v>#DIV/0!</v>
      </c>
      <c r="AH2981" s="501" t="e">
        <f t="shared" si="283"/>
        <v>#DIV/0!</v>
      </c>
      <c r="AV2981" s="501" t="e">
        <f t="shared" si="284"/>
        <v>#DIV/0!</v>
      </c>
      <c r="AY2981" s="501" t="e">
        <f t="shared" si="285"/>
        <v>#DIV/0!</v>
      </c>
      <c r="BM2981" s="501" t="e">
        <f t="shared" si="286"/>
        <v>#DIV/0!</v>
      </c>
      <c r="BP2981" s="501" t="e">
        <f t="shared" si="287"/>
        <v>#DIV/0!</v>
      </c>
    </row>
    <row r="2982" spans="31:68" ht="15" customHeight="1" x14ac:dyDescent="0.25">
      <c r="AE2982" s="501" t="e">
        <f t="shared" si="282"/>
        <v>#DIV/0!</v>
      </c>
      <c r="AH2982" s="501" t="e">
        <f t="shared" si="283"/>
        <v>#DIV/0!</v>
      </c>
      <c r="AV2982" s="501" t="e">
        <f t="shared" si="284"/>
        <v>#DIV/0!</v>
      </c>
      <c r="AY2982" s="501" t="e">
        <f t="shared" si="285"/>
        <v>#DIV/0!</v>
      </c>
      <c r="BM2982" s="501" t="e">
        <f t="shared" si="286"/>
        <v>#DIV/0!</v>
      </c>
      <c r="BP2982" s="501" t="e">
        <f t="shared" si="287"/>
        <v>#DIV/0!</v>
      </c>
    </row>
    <row r="2983" spans="31:68" ht="15" customHeight="1" x14ac:dyDescent="0.25">
      <c r="AE2983" s="501" t="e">
        <f t="shared" si="282"/>
        <v>#DIV/0!</v>
      </c>
      <c r="AH2983" s="501" t="e">
        <f t="shared" si="283"/>
        <v>#DIV/0!</v>
      </c>
      <c r="AV2983" s="501" t="e">
        <f t="shared" si="284"/>
        <v>#DIV/0!</v>
      </c>
      <c r="AY2983" s="501" t="e">
        <f t="shared" si="285"/>
        <v>#DIV/0!</v>
      </c>
      <c r="BM2983" s="501" t="e">
        <f t="shared" si="286"/>
        <v>#DIV/0!</v>
      </c>
      <c r="BP2983" s="501" t="e">
        <f t="shared" si="287"/>
        <v>#DIV/0!</v>
      </c>
    </row>
    <row r="2984" spans="31:68" ht="15" customHeight="1" x14ac:dyDescent="0.25">
      <c r="AE2984" s="501" t="e">
        <f t="shared" si="282"/>
        <v>#DIV/0!</v>
      </c>
      <c r="AH2984" s="501" t="e">
        <f t="shared" si="283"/>
        <v>#DIV/0!</v>
      </c>
      <c r="AV2984" s="501" t="e">
        <f t="shared" si="284"/>
        <v>#DIV/0!</v>
      </c>
      <c r="AY2984" s="501" t="e">
        <f t="shared" si="285"/>
        <v>#DIV/0!</v>
      </c>
      <c r="BM2984" s="501" t="e">
        <f t="shared" si="286"/>
        <v>#DIV/0!</v>
      </c>
      <c r="BP2984" s="501" t="e">
        <f t="shared" si="287"/>
        <v>#DIV/0!</v>
      </c>
    </row>
    <row r="2985" spans="31:68" ht="15" customHeight="1" x14ac:dyDescent="0.25">
      <c r="AE2985" s="501" t="e">
        <f t="shared" si="282"/>
        <v>#DIV/0!</v>
      </c>
      <c r="AH2985" s="501" t="e">
        <f t="shared" si="283"/>
        <v>#DIV/0!</v>
      </c>
      <c r="AV2985" s="501" t="e">
        <f t="shared" si="284"/>
        <v>#DIV/0!</v>
      </c>
      <c r="AY2985" s="501" t="e">
        <f t="shared" si="285"/>
        <v>#DIV/0!</v>
      </c>
      <c r="BM2985" s="501" t="e">
        <f t="shared" si="286"/>
        <v>#DIV/0!</v>
      </c>
      <c r="BP2985" s="501" t="e">
        <f t="shared" si="287"/>
        <v>#DIV/0!</v>
      </c>
    </row>
    <row r="2986" spans="31:68" ht="15" customHeight="1" x14ac:dyDescent="0.25">
      <c r="AE2986" s="501" t="e">
        <f t="shared" si="282"/>
        <v>#DIV/0!</v>
      </c>
      <c r="AH2986" s="501" t="e">
        <f t="shared" si="283"/>
        <v>#DIV/0!</v>
      </c>
      <c r="AV2986" s="501" t="e">
        <f t="shared" si="284"/>
        <v>#DIV/0!</v>
      </c>
      <c r="AY2986" s="501" t="e">
        <f t="shared" si="285"/>
        <v>#DIV/0!</v>
      </c>
      <c r="BM2986" s="501" t="e">
        <f t="shared" si="286"/>
        <v>#DIV/0!</v>
      </c>
      <c r="BP2986" s="501" t="e">
        <f t="shared" si="287"/>
        <v>#DIV/0!</v>
      </c>
    </row>
    <row r="2987" spans="31:68" ht="15" customHeight="1" x14ac:dyDescent="0.25">
      <c r="AE2987" s="501" t="e">
        <f t="shared" si="282"/>
        <v>#DIV/0!</v>
      </c>
      <c r="AH2987" s="501" t="e">
        <f t="shared" si="283"/>
        <v>#DIV/0!</v>
      </c>
      <c r="AV2987" s="501" t="e">
        <f t="shared" si="284"/>
        <v>#DIV/0!</v>
      </c>
      <c r="AY2987" s="501" t="e">
        <f t="shared" si="285"/>
        <v>#DIV/0!</v>
      </c>
      <c r="BM2987" s="501" t="e">
        <f t="shared" si="286"/>
        <v>#DIV/0!</v>
      </c>
      <c r="BP2987" s="501" t="e">
        <f t="shared" si="287"/>
        <v>#DIV/0!</v>
      </c>
    </row>
    <row r="2988" spans="31:68" ht="15" customHeight="1" x14ac:dyDescent="0.25">
      <c r="AE2988" s="501" t="e">
        <f t="shared" si="282"/>
        <v>#DIV/0!</v>
      </c>
      <c r="AH2988" s="501" t="e">
        <f t="shared" si="283"/>
        <v>#DIV/0!</v>
      </c>
      <c r="AV2988" s="501" t="e">
        <f t="shared" si="284"/>
        <v>#DIV/0!</v>
      </c>
      <c r="AY2988" s="501" t="e">
        <f t="shared" si="285"/>
        <v>#DIV/0!</v>
      </c>
      <c r="BM2988" s="501" t="e">
        <f t="shared" si="286"/>
        <v>#DIV/0!</v>
      </c>
      <c r="BP2988" s="501" t="e">
        <f t="shared" si="287"/>
        <v>#DIV/0!</v>
      </c>
    </row>
    <row r="2989" spans="31:68" ht="15" customHeight="1" x14ac:dyDescent="0.25">
      <c r="AE2989" s="501" t="e">
        <f t="shared" si="282"/>
        <v>#DIV/0!</v>
      </c>
      <c r="AH2989" s="501" t="e">
        <f t="shared" si="283"/>
        <v>#DIV/0!</v>
      </c>
      <c r="AV2989" s="501" t="e">
        <f t="shared" si="284"/>
        <v>#DIV/0!</v>
      </c>
      <c r="AY2989" s="501" t="e">
        <f t="shared" si="285"/>
        <v>#DIV/0!</v>
      </c>
      <c r="BM2989" s="501" t="e">
        <f t="shared" si="286"/>
        <v>#DIV/0!</v>
      </c>
      <c r="BP2989" s="501" t="e">
        <f t="shared" si="287"/>
        <v>#DIV/0!</v>
      </c>
    </row>
    <row r="2990" spans="31:68" ht="15" customHeight="1" x14ac:dyDescent="0.25">
      <c r="AE2990" s="501" t="e">
        <f t="shared" si="282"/>
        <v>#DIV/0!</v>
      </c>
      <c r="AH2990" s="501" t="e">
        <f t="shared" si="283"/>
        <v>#DIV/0!</v>
      </c>
      <c r="AV2990" s="501" t="e">
        <f t="shared" si="284"/>
        <v>#DIV/0!</v>
      </c>
      <c r="AY2990" s="501" t="e">
        <f t="shared" si="285"/>
        <v>#DIV/0!</v>
      </c>
      <c r="BM2990" s="501" t="e">
        <f t="shared" si="286"/>
        <v>#DIV/0!</v>
      </c>
      <c r="BP2990" s="501" t="e">
        <f t="shared" si="287"/>
        <v>#DIV/0!</v>
      </c>
    </row>
    <row r="2991" spans="31:68" ht="15" customHeight="1" x14ac:dyDescent="0.25">
      <c r="AE2991" s="501" t="e">
        <f t="shared" si="282"/>
        <v>#DIV/0!</v>
      </c>
      <c r="AH2991" s="501" t="e">
        <f t="shared" si="283"/>
        <v>#DIV/0!</v>
      </c>
      <c r="AV2991" s="501" t="e">
        <f t="shared" si="284"/>
        <v>#DIV/0!</v>
      </c>
      <c r="AY2991" s="501" t="e">
        <f t="shared" si="285"/>
        <v>#DIV/0!</v>
      </c>
      <c r="BM2991" s="501" t="e">
        <f t="shared" si="286"/>
        <v>#DIV/0!</v>
      </c>
      <c r="BP2991" s="501" t="e">
        <f t="shared" si="287"/>
        <v>#DIV/0!</v>
      </c>
    </row>
    <row r="2992" spans="31:68" ht="15" customHeight="1" x14ac:dyDescent="0.25">
      <c r="AE2992" s="501" t="e">
        <f t="shared" si="282"/>
        <v>#DIV/0!</v>
      </c>
      <c r="AH2992" s="501" t="e">
        <f t="shared" si="283"/>
        <v>#DIV/0!</v>
      </c>
      <c r="AV2992" s="501" t="e">
        <f t="shared" si="284"/>
        <v>#DIV/0!</v>
      </c>
      <c r="AY2992" s="501" t="e">
        <f t="shared" si="285"/>
        <v>#DIV/0!</v>
      </c>
      <c r="BM2992" s="501" t="e">
        <f t="shared" si="286"/>
        <v>#DIV/0!</v>
      </c>
      <c r="BP2992" s="501" t="e">
        <f t="shared" si="287"/>
        <v>#DIV/0!</v>
      </c>
    </row>
    <row r="2993" spans="31:68" ht="15" customHeight="1" x14ac:dyDescent="0.25">
      <c r="AE2993" s="501" t="e">
        <f t="shared" si="282"/>
        <v>#DIV/0!</v>
      </c>
      <c r="AH2993" s="501" t="e">
        <f t="shared" si="283"/>
        <v>#DIV/0!</v>
      </c>
      <c r="AV2993" s="501" t="e">
        <f t="shared" si="284"/>
        <v>#DIV/0!</v>
      </c>
      <c r="AY2993" s="501" t="e">
        <f t="shared" si="285"/>
        <v>#DIV/0!</v>
      </c>
      <c r="BM2993" s="501" t="e">
        <f t="shared" si="286"/>
        <v>#DIV/0!</v>
      </c>
      <c r="BP2993" s="501" t="e">
        <f t="shared" si="287"/>
        <v>#DIV/0!</v>
      </c>
    </row>
    <row r="2994" spans="31:68" ht="15" customHeight="1" x14ac:dyDescent="0.25">
      <c r="AE2994" s="501" t="e">
        <f t="shared" si="282"/>
        <v>#DIV/0!</v>
      </c>
      <c r="AH2994" s="501" t="e">
        <f t="shared" si="283"/>
        <v>#DIV/0!</v>
      </c>
      <c r="AV2994" s="501" t="e">
        <f t="shared" si="284"/>
        <v>#DIV/0!</v>
      </c>
      <c r="AY2994" s="501" t="e">
        <f t="shared" si="285"/>
        <v>#DIV/0!</v>
      </c>
      <c r="BM2994" s="501" t="e">
        <f t="shared" si="286"/>
        <v>#DIV/0!</v>
      </c>
      <c r="BP2994" s="501" t="e">
        <f t="shared" si="287"/>
        <v>#DIV/0!</v>
      </c>
    </row>
    <row r="2995" spans="31:68" ht="15" customHeight="1" x14ac:dyDescent="0.25">
      <c r="AE2995" s="501" t="e">
        <f t="shared" si="282"/>
        <v>#DIV/0!</v>
      </c>
      <c r="AH2995" s="501" t="e">
        <f t="shared" si="283"/>
        <v>#DIV/0!</v>
      </c>
      <c r="AV2995" s="501" t="e">
        <f t="shared" si="284"/>
        <v>#DIV/0!</v>
      </c>
      <c r="AY2995" s="501" t="e">
        <f t="shared" si="285"/>
        <v>#DIV/0!</v>
      </c>
      <c r="BM2995" s="501" t="e">
        <f t="shared" si="286"/>
        <v>#DIV/0!</v>
      </c>
      <c r="BP2995" s="501" t="e">
        <f t="shared" si="287"/>
        <v>#DIV/0!</v>
      </c>
    </row>
    <row r="2996" spans="31:68" ht="15" customHeight="1" x14ac:dyDescent="0.25">
      <c r="AE2996" s="501" t="e">
        <f t="shared" si="282"/>
        <v>#DIV/0!</v>
      </c>
      <c r="AH2996" s="501" t="e">
        <f t="shared" si="283"/>
        <v>#DIV/0!</v>
      </c>
      <c r="AV2996" s="501" t="e">
        <f t="shared" si="284"/>
        <v>#DIV/0!</v>
      </c>
      <c r="AY2996" s="501" t="e">
        <f t="shared" si="285"/>
        <v>#DIV/0!</v>
      </c>
      <c r="BM2996" s="501" t="e">
        <f t="shared" si="286"/>
        <v>#DIV/0!</v>
      </c>
      <c r="BP2996" s="501" t="e">
        <f t="shared" si="287"/>
        <v>#DIV/0!</v>
      </c>
    </row>
    <row r="2997" spans="31:68" ht="15" customHeight="1" x14ac:dyDescent="0.25">
      <c r="AE2997" s="501" t="e">
        <f t="shared" si="282"/>
        <v>#DIV/0!</v>
      </c>
      <c r="AH2997" s="501" t="e">
        <f t="shared" si="283"/>
        <v>#DIV/0!</v>
      </c>
      <c r="AV2997" s="501" t="e">
        <f t="shared" si="284"/>
        <v>#DIV/0!</v>
      </c>
      <c r="AY2997" s="501" t="e">
        <f t="shared" si="285"/>
        <v>#DIV/0!</v>
      </c>
      <c r="BM2997" s="501" t="e">
        <f t="shared" si="286"/>
        <v>#DIV/0!</v>
      </c>
      <c r="BP2997" s="501" t="e">
        <f t="shared" si="287"/>
        <v>#DIV/0!</v>
      </c>
    </row>
    <row r="2998" spans="31:68" ht="15" customHeight="1" x14ac:dyDescent="0.25">
      <c r="AE2998" s="501" t="e">
        <f t="shared" si="282"/>
        <v>#DIV/0!</v>
      </c>
      <c r="AH2998" s="501" t="e">
        <f t="shared" si="283"/>
        <v>#DIV/0!</v>
      </c>
      <c r="AV2998" s="501" t="e">
        <f t="shared" si="284"/>
        <v>#DIV/0!</v>
      </c>
      <c r="AY2998" s="501" t="e">
        <f t="shared" si="285"/>
        <v>#DIV/0!</v>
      </c>
      <c r="BM2998" s="501" t="e">
        <f t="shared" si="286"/>
        <v>#DIV/0!</v>
      </c>
      <c r="BP2998" s="501" t="e">
        <f t="shared" si="287"/>
        <v>#DIV/0!</v>
      </c>
    </row>
    <row r="2999" spans="31:68" ht="15" customHeight="1" x14ac:dyDescent="0.25">
      <c r="AE2999" s="501" t="e">
        <f t="shared" si="282"/>
        <v>#DIV/0!</v>
      </c>
      <c r="AH2999" s="501" t="e">
        <f t="shared" si="283"/>
        <v>#DIV/0!</v>
      </c>
      <c r="AV2999" s="501" t="e">
        <f t="shared" si="284"/>
        <v>#DIV/0!</v>
      </c>
      <c r="AY2999" s="501" t="e">
        <f t="shared" si="285"/>
        <v>#DIV/0!</v>
      </c>
      <c r="BM2999" s="501" t="e">
        <f t="shared" si="286"/>
        <v>#DIV/0!</v>
      </c>
      <c r="BP2999" s="501" t="e">
        <f t="shared" si="287"/>
        <v>#DIV/0!</v>
      </c>
    </row>
    <row r="3000" spans="31:68" ht="15" customHeight="1" x14ac:dyDescent="0.25">
      <c r="AE3000" s="501" t="e">
        <f t="shared" si="282"/>
        <v>#DIV/0!</v>
      </c>
      <c r="AH3000" s="501" t="e">
        <f t="shared" si="283"/>
        <v>#DIV/0!</v>
      </c>
      <c r="AV3000" s="501" t="e">
        <f t="shared" si="284"/>
        <v>#DIV/0!</v>
      </c>
      <c r="AY3000" s="501" t="e">
        <f t="shared" si="285"/>
        <v>#DIV/0!</v>
      </c>
      <c r="BM3000" s="501" t="e">
        <f t="shared" si="286"/>
        <v>#DIV/0!</v>
      </c>
      <c r="BP3000" s="501" t="e">
        <f t="shared" si="287"/>
        <v>#DIV/0!</v>
      </c>
    </row>
    <row r="3001" spans="31:68" ht="15" customHeight="1" x14ac:dyDescent="0.25">
      <c r="AE3001" s="501" t="e">
        <f t="shared" si="282"/>
        <v>#DIV/0!</v>
      </c>
      <c r="AH3001" s="501" t="e">
        <f t="shared" si="283"/>
        <v>#DIV/0!</v>
      </c>
      <c r="AV3001" s="501" t="e">
        <f t="shared" si="284"/>
        <v>#DIV/0!</v>
      </c>
      <c r="AY3001" s="501" t="e">
        <f t="shared" si="285"/>
        <v>#DIV/0!</v>
      </c>
      <c r="BM3001" s="501" t="e">
        <f t="shared" si="286"/>
        <v>#DIV/0!</v>
      </c>
      <c r="BP3001" s="501" t="e">
        <f t="shared" si="287"/>
        <v>#DIV/0!</v>
      </c>
    </row>
    <row r="3002" spans="31:68" ht="15" customHeight="1" x14ac:dyDescent="0.25">
      <c r="AE3002" s="501" t="e">
        <f t="shared" si="282"/>
        <v>#DIV/0!</v>
      </c>
      <c r="AH3002" s="501" t="e">
        <f t="shared" si="283"/>
        <v>#DIV/0!</v>
      </c>
      <c r="AV3002" s="501" t="e">
        <f t="shared" si="284"/>
        <v>#DIV/0!</v>
      </c>
      <c r="AY3002" s="501" t="e">
        <f t="shared" si="285"/>
        <v>#DIV/0!</v>
      </c>
      <c r="BM3002" s="501" t="e">
        <f t="shared" si="286"/>
        <v>#DIV/0!</v>
      </c>
      <c r="BP3002" s="501" t="e">
        <f t="shared" si="287"/>
        <v>#DIV/0!</v>
      </c>
    </row>
    <row r="3003" spans="31:68" ht="15" customHeight="1" x14ac:dyDescent="0.25">
      <c r="AE3003" s="501" t="e">
        <f t="shared" si="282"/>
        <v>#DIV/0!</v>
      </c>
      <c r="AH3003" s="501" t="e">
        <f t="shared" si="283"/>
        <v>#DIV/0!</v>
      </c>
      <c r="AV3003" s="501" t="e">
        <f t="shared" si="284"/>
        <v>#DIV/0!</v>
      </c>
      <c r="AY3003" s="501" t="e">
        <f t="shared" si="285"/>
        <v>#DIV/0!</v>
      </c>
      <c r="BM3003" s="501" t="e">
        <f t="shared" si="286"/>
        <v>#DIV/0!</v>
      </c>
      <c r="BP3003" s="501" t="e">
        <f t="shared" si="287"/>
        <v>#DIV/0!</v>
      </c>
    </row>
    <row r="3004" spans="31:68" ht="15" customHeight="1" x14ac:dyDescent="0.25">
      <c r="AE3004" s="501" t="e">
        <f t="shared" si="282"/>
        <v>#DIV/0!</v>
      </c>
      <c r="AH3004" s="501" t="e">
        <f t="shared" si="283"/>
        <v>#DIV/0!</v>
      </c>
      <c r="AV3004" s="501" t="e">
        <f t="shared" si="284"/>
        <v>#DIV/0!</v>
      </c>
      <c r="AY3004" s="501" t="e">
        <f t="shared" si="285"/>
        <v>#DIV/0!</v>
      </c>
      <c r="BM3004" s="501" t="e">
        <f t="shared" si="286"/>
        <v>#DIV/0!</v>
      </c>
      <c r="BP3004" s="501" t="e">
        <f t="shared" si="287"/>
        <v>#DIV/0!</v>
      </c>
    </row>
    <row r="3005" spans="31:68" ht="15" customHeight="1" x14ac:dyDescent="0.25">
      <c r="AE3005" s="501" t="e">
        <f t="shared" si="282"/>
        <v>#DIV/0!</v>
      </c>
      <c r="AH3005" s="501" t="e">
        <f t="shared" si="283"/>
        <v>#DIV/0!</v>
      </c>
      <c r="AV3005" s="501" t="e">
        <f t="shared" si="284"/>
        <v>#DIV/0!</v>
      </c>
      <c r="AY3005" s="501" t="e">
        <f t="shared" si="285"/>
        <v>#DIV/0!</v>
      </c>
      <c r="BM3005" s="501" t="e">
        <f t="shared" si="286"/>
        <v>#DIV/0!</v>
      </c>
      <c r="BP3005" s="501" t="e">
        <f t="shared" si="287"/>
        <v>#DIV/0!</v>
      </c>
    </row>
    <row r="3006" spans="31:68" ht="15" customHeight="1" x14ac:dyDescent="0.25">
      <c r="AE3006" s="501" t="e">
        <f t="shared" si="282"/>
        <v>#DIV/0!</v>
      </c>
      <c r="AH3006" s="501" t="e">
        <f t="shared" si="283"/>
        <v>#DIV/0!</v>
      </c>
      <c r="AV3006" s="501" t="e">
        <f t="shared" si="284"/>
        <v>#DIV/0!</v>
      </c>
      <c r="AY3006" s="501" t="e">
        <f t="shared" si="285"/>
        <v>#DIV/0!</v>
      </c>
      <c r="BM3006" s="501" t="e">
        <f t="shared" si="286"/>
        <v>#DIV/0!</v>
      </c>
      <c r="BP3006" s="501" t="e">
        <f t="shared" si="287"/>
        <v>#DIV/0!</v>
      </c>
    </row>
    <row r="3007" spans="31:68" ht="15" customHeight="1" x14ac:dyDescent="0.25">
      <c r="AE3007" s="501" t="e">
        <f t="shared" si="282"/>
        <v>#DIV/0!</v>
      </c>
      <c r="AH3007" s="501" t="e">
        <f t="shared" si="283"/>
        <v>#DIV/0!</v>
      </c>
      <c r="AV3007" s="501" t="e">
        <f t="shared" si="284"/>
        <v>#DIV/0!</v>
      </c>
      <c r="AY3007" s="501" t="e">
        <f t="shared" si="285"/>
        <v>#DIV/0!</v>
      </c>
      <c r="BM3007" s="501" t="e">
        <f t="shared" si="286"/>
        <v>#DIV/0!</v>
      </c>
      <c r="BP3007" s="501" t="e">
        <f t="shared" si="287"/>
        <v>#DIV/0!</v>
      </c>
    </row>
    <row r="3008" spans="31:68" ht="15" customHeight="1" x14ac:dyDescent="0.25">
      <c r="AE3008" s="501" t="e">
        <f t="shared" si="282"/>
        <v>#DIV/0!</v>
      </c>
      <c r="AH3008" s="501" t="e">
        <f t="shared" si="283"/>
        <v>#DIV/0!</v>
      </c>
      <c r="AV3008" s="501" t="e">
        <f t="shared" si="284"/>
        <v>#DIV/0!</v>
      </c>
      <c r="AY3008" s="501" t="e">
        <f t="shared" si="285"/>
        <v>#DIV/0!</v>
      </c>
      <c r="BM3008" s="501" t="e">
        <f t="shared" si="286"/>
        <v>#DIV/0!</v>
      </c>
      <c r="BP3008" s="501" t="e">
        <f t="shared" si="287"/>
        <v>#DIV/0!</v>
      </c>
    </row>
    <row r="3009" spans="31:68" ht="15" customHeight="1" x14ac:dyDescent="0.25">
      <c r="AE3009" s="501" t="e">
        <f t="shared" si="282"/>
        <v>#DIV/0!</v>
      </c>
      <c r="AH3009" s="501" t="e">
        <f t="shared" si="283"/>
        <v>#DIV/0!</v>
      </c>
      <c r="AV3009" s="501" t="e">
        <f t="shared" si="284"/>
        <v>#DIV/0!</v>
      </c>
      <c r="AY3009" s="501" t="e">
        <f t="shared" si="285"/>
        <v>#DIV/0!</v>
      </c>
      <c r="BM3009" s="501" t="e">
        <f t="shared" si="286"/>
        <v>#DIV/0!</v>
      </c>
      <c r="BP3009" s="501" t="e">
        <f t="shared" si="287"/>
        <v>#DIV/0!</v>
      </c>
    </row>
    <row r="3010" spans="31:68" ht="15" customHeight="1" x14ac:dyDescent="0.25">
      <c r="AE3010" s="501" t="e">
        <f t="shared" si="282"/>
        <v>#DIV/0!</v>
      </c>
      <c r="AH3010" s="501" t="e">
        <f t="shared" si="283"/>
        <v>#DIV/0!</v>
      </c>
      <c r="AV3010" s="501" t="e">
        <f t="shared" si="284"/>
        <v>#DIV/0!</v>
      </c>
      <c r="AY3010" s="501" t="e">
        <f t="shared" si="285"/>
        <v>#DIV/0!</v>
      </c>
      <c r="BM3010" s="501" t="e">
        <f t="shared" si="286"/>
        <v>#DIV/0!</v>
      </c>
      <c r="BP3010" s="501" t="e">
        <f t="shared" si="287"/>
        <v>#DIV/0!</v>
      </c>
    </row>
    <row r="3011" spans="31:68" ht="15" customHeight="1" x14ac:dyDescent="0.25">
      <c r="AE3011" s="501" t="e">
        <f t="shared" si="282"/>
        <v>#DIV/0!</v>
      </c>
      <c r="AH3011" s="501" t="e">
        <f t="shared" si="283"/>
        <v>#DIV/0!</v>
      </c>
      <c r="AV3011" s="501" t="e">
        <f t="shared" si="284"/>
        <v>#DIV/0!</v>
      </c>
      <c r="AY3011" s="501" t="e">
        <f t="shared" si="285"/>
        <v>#DIV/0!</v>
      </c>
      <c r="BM3011" s="501" t="e">
        <f t="shared" si="286"/>
        <v>#DIV/0!</v>
      </c>
      <c r="BP3011" s="501" t="e">
        <f t="shared" si="287"/>
        <v>#DIV/0!</v>
      </c>
    </row>
    <row r="3012" spans="31:68" ht="15" customHeight="1" x14ac:dyDescent="0.25">
      <c r="AE3012" s="501" t="e">
        <f t="shared" si="282"/>
        <v>#DIV/0!</v>
      </c>
      <c r="AH3012" s="501" t="e">
        <f t="shared" si="283"/>
        <v>#DIV/0!</v>
      </c>
      <c r="AV3012" s="501" t="e">
        <f t="shared" si="284"/>
        <v>#DIV/0!</v>
      </c>
      <c r="AY3012" s="501" t="e">
        <f t="shared" si="285"/>
        <v>#DIV/0!</v>
      </c>
      <c r="BM3012" s="501" t="e">
        <f t="shared" si="286"/>
        <v>#DIV/0!</v>
      </c>
      <c r="BP3012" s="501" t="e">
        <f t="shared" si="287"/>
        <v>#DIV/0!</v>
      </c>
    </row>
    <row r="3013" spans="31:68" ht="15" customHeight="1" x14ac:dyDescent="0.25">
      <c r="AE3013" s="501" t="e">
        <f t="shared" si="282"/>
        <v>#DIV/0!</v>
      </c>
      <c r="AH3013" s="501" t="e">
        <f t="shared" si="283"/>
        <v>#DIV/0!</v>
      </c>
      <c r="AV3013" s="501" t="e">
        <f t="shared" si="284"/>
        <v>#DIV/0!</v>
      </c>
      <c r="AY3013" s="501" t="e">
        <f t="shared" si="285"/>
        <v>#DIV/0!</v>
      </c>
      <c r="BM3013" s="501" t="e">
        <f t="shared" si="286"/>
        <v>#DIV/0!</v>
      </c>
      <c r="BP3013" s="501" t="e">
        <f t="shared" si="287"/>
        <v>#DIV/0!</v>
      </c>
    </row>
    <row r="3014" spans="31:68" ht="15" customHeight="1" x14ac:dyDescent="0.25">
      <c r="AE3014" s="501" t="e">
        <f t="shared" si="282"/>
        <v>#DIV/0!</v>
      </c>
      <c r="AH3014" s="501" t="e">
        <f t="shared" si="283"/>
        <v>#DIV/0!</v>
      </c>
      <c r="AV3014" s="501" t="e">
        <f t="shared" si="284"/>
        <v>#DIV/0!</v>
      </c>
      <c r="AY3014" s="501" t="e">
        <f t="shared" si="285"/>
        <v>#DIV/0!</v>
      </c>
      <c r="BM3014" s="501" t="e">
        <f t="shared" si="286"/>
        <v>#DIV/0!</v>
      </c>
      <c r="BP3014" s="501" t="e">
        <f t="shared" si="287"/>
        <v>#DIV/0!</v>
      </c>
    </row>
    <row r="3015" spans="31:68" ht="15" customHeight="1" x14ac:dyDescent="0.25">
      <c r="AE3015" s="501" t="e">
        <f t="shared" si="282"/>
        <v>#DIV/0!</v>
      </c>
      <c r="AH3015" s="501" t="e">
        <f t="shared" si="283"/>
        <v>#DIV/0!</v>
      </c>
      <c r="AV3015" s="501" t="e">
        <f t="shared" si="284"/>
        <v>#DIV/0!</v>
      </c>
      <c r="AY3015" s="501" t="e">
        <f t="shared" si="285"/>
        <v>#DIV/0!</v>
      </c>
      <c r="BM3015" s="501" t="e">
        <f t="shared" si="286"/>
        <v>#DIV/0!</v>
      </c>
      <c r="BP3015" s="501" t="e">
        <f t="shared" si="287"/>
        <v>#DIV/0!</v>
      </c>
    </row>
    <row r="3016" spans="31:68" ht="15" customHeight="1" x14ac:dyDescent="0.25">
      <c r="AE3016" s="501" t="e">
        <f t="shared" si="282"/>
        <v>#DIV/0!</v>
      </c>
      <c r="AH3016" s="501" t="e">
        <f t="shared" si="283"/>
        <v>#DIV/0!</v>
      </c>
      <c r="AV3016" s="501" t="e">
        <f t="shared" si="284"/>
        <v>#DIV/0!</v>
      </c>
      <c r="AY3016" s="501" t="e">
        <f t="shared" si="285"/>
        <v>#DIV/0!</v>
      </c>
      <c r="BM3016" s="501" t="e">
        <f t="shared" si="286"/>
        <v>#DIV/0!</v>
      </c>
      <c r="BP3016" s="501" t="e">
        <f t="shared" si="287"/>
        <v>#DIV/0!</v>
      </c>
    </row>
    <row r="3017" spans="31:68" ht="15" customHeight="1" x14ac:dyDescent="0.25">
      <c r="AE3017" s="501" t="e">
        <f t="shared" si="282"/>
        <v>#DIV/0!</v>
      </c>
      <c r="AH3017" s="501" t="e">
        <f t="shared" si="283"/>
        <v>#DIV/0!</v>
      </c>
      <c r="AV3017" s="501" t="e">
        <f t="shared" si="284"/>
        <v>#DIV/0!</v>
      </c>
      <c r="AY3017" s="501" t="e">
        <f t="shared" si="285"/>
        <v>#DIV/0!</v>
      </c>
      <c r="BM3017" s="501" t="e">
        <f t="shared" si="286"/>
        <v>#DIV/0!</v>
      </c>
      <c r="BP3017" s="501" t="e">
        <f t="shared" si="287"/>
        <v>#DIV/0!</v>
      </c>
    </row>
    <row r="3018" spans="31:68" ht="15" customHeight="1" x14ac:dyDescent="0.25">
      <c r="AE3018" s="501" t="e">
        <f t="shared" si="282"/>
        <v>#DIV/0!</v>
      </c>
      <c r="AH3018" s="501" t="e">
        <f t="shared" si="283"/>
        <v>#DIV/0!</v>
      </c>
      <c r="AV3018" s="501" t="e">
        <f t="shared" si="284"/>
        <v>#DIV/0!</v>
      </c>
      <c r="AY3018" s="501" t="e">
        <f t="shared" si="285"/>
        <v>#DIV/0!</v>
      </c>
      <c r="BM3018" s="501" t="e">
        <f t="shared" si="286"/>
        <v>#DIV/0!</v>
      </c>
      <c r="BP3018" s="501" t="e">
        <f t="shared" si="287"/>
        <v>#DIV/0!</v>
      </c>
    </row>
    <row r="3019" spans="31:68" ht="15" customHeight="1" x14ac:dyDescent="0.25">
      <c r="AE3019" s="501" t="e">
        <f t="shared" si="282"/>
        <v>#DIV/0!</v>
      </c>
      <c r="AH3019" s="501" t="e">
        <f t="shared" si="283"/>
        <v>#DIV/0!</v>
      </c>
      <c r="AV3019" s="501" t="e">
        <f t="shared" si="284"/>
        <v>#DIV/0!</v>
      </c>
      <c r="AY3019" s="501" t="e">
        <f t="shared" si="285"/>
        <v>#DIV/0!</v>
      </c>
      <c r="BM3019" s="501" t="e">
        <f t="shared" si="286"/>
        <v>#DIV/0!</v>
      </c>
      <c r="BP3019" s="501" t="e">
        <f t="shared" si="287"/>
        <v>#DIV/0!</v>
      </c>
    </row>
    <row r="3020" spans="31:68" ht="15" customHeight="1" x14ac:dyDescent="0.25">
      <c r="AE3020" s="501" t="e">
        <f t="shared" si="282"/>
        <v>#DIV/0!</v>
      </c>
      <c r="AH3020" s="501" t="e">
        <f t="shared" si="283"/>
        <v>#DIV/0!</v>
      </c>
      <c r="AV3020" s="501" t="e">
        <f t="shared" si="284"/>
        <v>#DIV/0!</v>
      </c>
      <c r="AY3020" s="501" t="e">
        <f t="shared" si="285"/>
        <v>#DIV/0!</v>
      </c>
      <c r="BM3020" s="501" t="e">
        <f t="shared" si="286"/>
        <v>#DIV/0!</v>
      </c>
      <c r="BP3020" s="501" t="e">
        <f t="shared" si="287"/>
        <v>#DIV/0!</v>
      </c>
    </row>
    <row r="3021" spans="31:68" ht="15" customHeight="1" x14ac:dyDescent="0.25">
      <c r="AE3021" s="501" t="e">
        <f t="shared" si="282"/>
        <v>#DIV/0!</v>
      </c>
      <c r="AH3021" s="501" t="e">
        <f t="shared" si="283"/>
        <v>#DIV/0!</v>
      </c>
      <c r="AV3021" s="501" t="e">
        <f t="shared" si="284"/>
        <v>#DIV/0!</v>
      </c>
      <c r="AY3021" s="501" t="e">
        <f t="shared" si="285"/>
        <v>#DIV/0!</v>
      </c>
      <c r="BM3021" s="501" t="e">
        <f t="shared" si="286"/>
        <v>#DIV/0!</v>
      </c>
      <c r="BP3021" s="501" t="e">
        <f t="shared" si="287"/>
        <v>#DIV/0!</v>
      </c>
    </row>
    <row r="3022" spans="31:68" ht="15" customHeight="1" x14ac:dyDescent="0.25">
      <c r="AE3022" s="501" t="e">
        <f t="shared" si="282"/>
        <v>#DIV/0!</v>
      </c>
      <c r="AH3022" s="501" t="e">
        <f t="shared" si="283"/>
        <v>#DIV/0!</v>
      </c>
      <c r="AV3022" s="501" t="e">
        <f t="shared" si="284"/>
        <v>#DIV/0!</v>
      </c>
      <c r="AY3022" s="501" t="e">
        <f t="shared" si="285"/>
        <v>#DIV/0!</v>
      </c>
      <c r="BM3022" s="501" t="e">
        <f t="shared" si="286"/>
        <v>#DIV/0!</v>
      </c>
      <c r="BP3022" s="501" t="e">
        <f t="shared" si="287"/>
        <v>#DIV/0!</v>
      </c>
    </row>
    <row r="3023" spans="31:68" ht="15" customHeight="1" x14ac:dyDescent="0.25">
      <c r="AE3023" s="501" t="e">
        <f t="shared" ref="AE3023:AE3086" si="288">IF(AE$10*AC3023+AE$11&lt;(ROUNDUP(AD$10/100,0)*100+999),MAX(0,AE$10*AC3023+AE$11),NA())</f>
        <v>#DIV/0!</v>
      </c>
      <c r="AH3023" s="501" t="e">
        <f t="shared" ref="AH3023:AH3086" si="289">IF(AH$10*AF3023+AH$11&lt;(ROUNDUP(AG$10/100,0)*100+999),MAX(0,AH$10*AF3023+AH$11),NA())</f>
        <v>#DIV/0!</v>
      </c>
      <c r="AV3023" s="501" t="e">
        <f t="shared" ref="AV3023:AV3086" si="290">IF(AV$10*AT3023+AV$11&lt;(ROUNDUP(AU$10/100,0)*100+999),MAX(0,AV$10*AT3023+AV$11),NA())</f>
        <v>#DIV/0!</v>
      </c>
      <c r="AY3023" s="501" t="e">
        <f t="shared" ref="AY3023:AY3086" si="291">IF(AY$10*AW3023+AY$11&lt;(ROUNDUP(AX$10/100,0)*100+999),MAX(0,AY$10*AW3023+AY$11),NA())</f>
        <v>#DIV/0!</v>
      </c>
      <c r="BM3023" s="501" t="e">
        <f t="shared" ref="BM3023:BM3086" si="292">IF(BM$10*BK3023+BM$11&lt;(ROUNDUP(BL$10/100,0)*100+999),MAX(0,BM$10*BK3023+BM$11),NA())</f>
        <v>#DIV/0!</v>
      </c>
      <c r="BP3023" s="501" t="e">
        <f t="shared" ref="BP3023:BP3086" si="293">IF(BP$10*BN3023+BP$11&lt;(ROUNDUP(BO$10/100,0)*100+999),MAX(0,BP$10*BN3023+BP$11),NA())</f>
        <v>#DIV/0!</v>
      </c>
    </row>
    <row r="3024" spans="31:68" ht="15" customHeight="1" x14ac:dyDescent="0.25">
      <c r="AE3024" s="501" t="e">
        <f t="shared" si="288"/>
        <v>#DIV/0!</v>
      </c>
      <c r="AH3024" s="501" t="e">
        <f t="shared" si="289"/>
        <v>#DIV/0!</v>
      </c>
      <c r="AV3024" s="501" t="e">
        <f t="shared" si="290"/>
        <v>#DIV/0!</v>
      </c>
      <c r="AY3024" s="501" t="e">
        <f t="shared" si="291"/>
        <v>#DIV/0!</v>
      </c>
      <c r="BM3024" s="501" t="e">
        <f t="shared" si="292"/>
        <v>#DIV/0!</v>
      </c>
      <c r="BP3024" s="501" t="e">
        <f t="shared" si="293"/>
        <v>#DIV/0!</v>
      </c>
    </row>
    <row r="3025" spans="31:68" ht="15" customHeight="1" x14ac:dyDescent="0.25">
      <c r="AE3025" s="501" t="e">
        <f t="shared" si="288"/>
        <v>#DIV/0!</v>
      </c>
      <c r="AH3025" s="501" t="e">
        <f t="shared" si="289"/>
        <v>#DIV/0!</v>
      </c>
      <c r="AV3025" s="501" t="e">
        <f t="shared" si="290"/>
        <v>#DIV/0!</v>
      </c>
      <c r="AY3025" s="501" t="e">
        <f t="shared" si="291"/>
        <v>#DIV/0!</v>
      </c>
      <c r="BM3025" s="501" t="e">
        <f t="shared" si="292"/>
        <v>#DIV/0!</v>
      </c>
      <c r="BP3025" s="501" t="e">
        <f t="shared" si="293"/>
        <v>#DIV/0!</v>
      </c>
    </row>
    <row r="3026" spans="31:68" ht="15" customHeight="1" x14ac:dyDescent="0.25">
      <c r="AE3026" s="501" t="e">
        <f t="shared" si="288"/>
        <v>#DIV/0!</v>
      </c>
      <c r="AH3026" s="501" t="e">
        <f t="shared" si="289"/>
        <v>#DIV/0!</v>
      </c>
      <c r="AV3026" s="501" t="e">
        <f t="shared" si="290"/>
        <v>#DIV/0!</v>
      </c>
      <c r="AY3026" s="501" t="e">
        <f t="shared" si="291"/>
        <v>#DIV/0!</v>
      </c>
      <c r="BM3026" s="501" t="e">
        <f t="shared" si="292"/>
        <v>#DIV/0!</v>
      </c>
      <c r="BP3026" s="501" t="e">
        <f t="shared" si="293"/>
        <v>#DIV/0!</v>
      </c>
    </row>
    <row r="3027" spans="31:68" ht="15" customHeight="1" x14ac:dyDescent="0.25">
      <c r="AE3027" s="501" t="e">
        <f t="shared" si="288"/>
        <v>#DIV/0!</v>
      </c>
      <c r="AH3027" s="501" t="e">
        <f t="shared" si="289"/>
        <v>#DIV/0!</v>
      </c>
      <c r="AV3027" s="501" t="e">
        <f t="shared" si="290"/>
        <v>#DIV/0!</v>
      </c>
      <c r="AY3027" s="501" t="e">
        <f t="shared" si="291"/>
        <v>#DIV/0!</v>
      </c>
      <c r="BM3027" s="501" t="e">
        <f t="shared" si="292"/>
        <v>#DIV/0!</v>
      </c>
      <c r="BP3027" s="501" t="e">
        <f t="shared" si="293"/>
        <v>#DIV/0!</v>
      </c>
    </row>
    <row r="3028" spans="31:68" ht="15" customHeight="1" x14ac:dyDescent="0.25">
      <c r="AE3028" s="501" t="e">
        <f t="shared" si="288"/>
        <v>#DIV/0!</v>
      </c>
      <c r="AH3028" s="501" t="e">
        <f t="shared" si="289"/>
        <v>#DIV/0!</v>
      </c>
      <c r="AV3028" s="501" t="e">
        <f t="shared" si="290"/>
        <v>#DIV/0!</v>
      </c>
      <c r="AY3028" s="501" t="e">
        <f t="shared" si="291"/>
        <v>#DIV/0!</v>
      </c>
      <c r="BM3028" s="501" t="e">
        <f t="shared" si="292"/>
        <v>#DIV/0!</v>
      </c>
      <c r="BP3028" s="501" t="e">
        <f t="shared" si="293"/>
        <v>#DIV/0!</v>
      </c>
    </row>
    <row r="3029" spans="31:68" ht="15" customHeight="1" x14ac:dyDescent="0.25">
      <c r="AE3029" s="501" t="e">
        <f t="shared" si="288"/>
        <v>#DIV/0!</v>
      </c>
      <c r="AH3029" s="501" t="e">
        <f t="shared" si="289"/>
        <v>#DIV/0!</v>
      </c>
      <c r="AV3029" s="501" t="e">
        <f t="shared" si="290"/>
        <v>#DIV/0!</v>
      </c>
      <c r="AY3029" s="501" t="e">
        <f t="shared" si="291"/>
        <v>#DIV/0!</v>
      </c>
      <c r="BM3029" s="501" t="e">
        <f t="shared" si="292"/>
        <v>#DIV/0!</v>
      </c>
      <c r="BP3029" s="501" t="e">
        <f t="shared" si="293"/>
        <v>#DIV/0!</v>
      </c>
    </row>
    <row r="3030" spans="31:68" ht="15" customHeight="1" x14ac:dyDescent="0.25">
      <c r="AE3030" s="501" t="e">
        <f t="shared" si="288"/>
        <v>#DIV/0!</v>
      </c>
      <c r="AH3030" s="501" t="e">
        <f t="shared" si="289"/>
        <v>#DIV/0!</v>
      </c>
      <c r="AV3030" s="501" t="e">
        <f t="shared" si="290"/>
        <v>#DIV/0!</v>
      </c>
      <c r="AY3030" s="501" t="e">
        <f t="shared" si="291"/>
        <v>#DIV/0!</v>
      </c>
      <c r="BM3030" s="501" t="e">
        <f t="shared" si="292"/>
        <v>#DIV/0!</v>
      </c>
      <c r="BP3030" s="501" t="e">
        <f t="shared" si="293"/>
        <v>#DIV/0!</v>
      </c>
    </row>
    <row r="3031" spans="31:68" ht="15" customHeight="1" x14ac:dyDescent="0.25">
      <c r="AE3031" s="501" t="e">
        <f t="shared" si="288"/>
        <v>#DIV/0!</v>
      </c>
      <c r="AH3031" s="501" t="e">
        <f t="shared" si="289"/>
        <v>#DIV/0!</v>
      </c>
      <c r="AV3031" s="501" t="e">
        <f t="shared" si="290"/>
        <v>#DIV/0!</v>
      </c>
      <c r="AY3031" s="501" t="e">
        <f t="shared" si="291"/>
        <v>#DIV/0!</v>
      </c>
      <c r="BM3031" s="501" t="e">
        <f t="shared" si="292"/>
        <v>#DIV/0!</v>
      </c>
      <c r="BP3031" s="501" t="e">
        <f t="shared" si="293"/>
        <v>#DIV/0!</v>
      </c>
    </row>
    <row r="3032" spans="31:68" ht="15" customHeight="1" x14ac:dyDescent="0.25">
      <c r="AE3032" s="501" t="e">
        <f t="shared" si="288"/>
        <v>#DIV/0!</v>
      </c>
      <c r="AH3032" s="501" t="e">
        <f t="shared" si="289"/>
        <v>#DIV/0!</v>
      </c>
      <c r="AV3032" s="501" t="e">
        <f t="shared" si="290"/>
        <v>#DIV/0!</v>
      </c>
      <c r="AY3032" s="501" t="e">
        <f t="shared" si="291"/>
        <v>#DIV/0!</v>
      </c>
      <c r="BM3032" s="501" t="e">
        <f t="shared" si="292"/>
        <v>#DIV/0!</v>
      </c>
      <c r="BP3032" s="501" t="e">
        <f t="shared" si="293"/>
        <v>#DIV/0!</v>
      </c>
    </row>
    <row r="3033" spans="31:68" ht="15" customHeight="1" x14ac:dyDescent="0.25">
      <c r="AE3033" s="501" t="e">
        <f t="shared" si="288"/>
        <v>#DIV/0!</v>
      </c>
      <c r="AH3033" s="501" t="e">
        <f t="shared" si="289"/>
        <v>#DIV/0!</v>
      </c>
      <c r="AV3033" s="501" t="e">
        <f t="shared" si="290"/>
        <v>#DIV/0!</v>
      </c>
      <c r="AY3033" s="501" t="e">
        <f t="shared" si="291"/>
        <v>#DIV/0!</v>
      </c>
      <c r="BM3033" s="501" t="e">
        <f t="shared" si="292"/>
        <v>#DIV/0!</v>
      </c>
      <c r="BP3033" s="501" t="e">
        <f t="shared" si="293"/>
        <v>#DIV/0!</v>
      </c>
    </row>
    <row r="3034" spans="31:68" ht="15" customHeight="1" x14ac:dyDescent="0.25">
      <c r="AE3034" s="501" t="e">
        <f t="shared" si="288"/>
        <v>#DIV/0!</v>
      </c>
      <c r="AH3034" s="501" t="e">
        <f t="shared" si="289"/>
        <v>#DIV/0!</v>
      </c>
      <c r="AV3034" s="501" t="e">
        <f t="shared" si="290"/>
        <v>#DIV/0!</v>
      </c>
      <c r="AY3034" s="501" t="e">
        <f t="shared" si="291"/>
        <v>#DIV/0!</v>
      </c>
      <c r="BM3034" s="501" t="e">
        <f t="shared" si="292"/>
        <v>#DIV/0!</v>
      </c>
      <c r="BP3034" s="501" t="e">
        <f t="shared" si="293"/>
        <v>#DIV/0!</v>
      </c>
    </row>
    <row r="3035" spans="31:68" ht="15" customHeight="1" x14ac:dyDescent="0.25">
      <c r="AE3035" s="501" t="e">
        <f t="shared" si="288"/>
        <v>#DIV/0!</v>
      </c>
      <c r="AH3035" s="501" t="e">
        <f t="shared" si="289"/>
        <v>#DIV/0!</v>
      </c>
      <c r="AV3035" s="501" t="e">
        <f t="shared" si="290"/>
        <v>#DIV/0!</v>
      </c>
      <c r="AY3035" s="501" t="e">
        <f t="shared" si="291"/>
        <v>#DIV/0!</v>
      </c>
      <c r="BM3035" s="501" t="e">
        <f t="shared" si="292"/>
        <v>#DIV/0!</v>
      </c>
      <c r="BP3035" s="501" t="e">
        <f t="shared" si="293"/>
        <v>#DIV/0!</v>
      </c>
    </row>
    <row r="3036" spans="31:68" ht="15" customHeight="1" x14ac:dyDescent="0.25">
      <c r="AE3036" s="501" t="e">
        <f t="shared" si="288"/>
        <v>#DIV/0!</v>
      </c>
      <c r="AH3036" s="501" t="e">
        <f t="shared" si="289"/>
        <v>#DIV/0!</v>
      </c>
      <c r="AV3036" s="501" t="e">
        <f t="shared" si="290"/>
        <v>#DIV/0!</v>
      </c>
      <c r="AY3036" s="501" t="e">
        <f t="shared" si="291"/>
        <v>#DIV/0!</v>
      </c>
      <c r="BM3036" s="501" t="e">
        <f t="shared" si="292"/>
        <v>#DIV/0!</v>
      </c>
      <c r="BP3036" s="501" t="e">
        <f t="shared" si="293"/>
        <v>#DIV/0!</v>
      </c>
    </row>
    <row r="3037" spans="31:68" ht="15" customHeight="1" x14ac:dyDescent="0.25">
      <c r="AE3037" s="501" t="e">
        <f t="shared" si="288"/>
        <v>#DIV/0!</v>
      </c>
      <c r="AH3037" s="501" t="e">
        <f t="shared" si="289"/>
        <v>#DIV/0!</v>
      </c>
      <c r="AV3037" s="501" t="e">
        <f t="shared" si="290"/>
        <v>#DIV/0!</v>
      </c>
      <c r="AY3037" s="501" t="e">
        <f t="shared" si="291"/>
        <v>#DIV/0!</v>
      </c>
      <c r="BM3037" s="501" t="e">
        <f t="shared" si="292"/>
        <v>#DIV/0!</v>
      </c>
      <c r="BP3037" s="501" t="e">
        <f t="shared" si="293"/>
        <v>#DIV/0!</v>
      </c>
    </row>
    <row r="3038" spans="31:68" ht="15" customHeight="1" x14ac:dyDescent="0.25">
      <c r="AE3038" s="501" t="e">
        <f t="shared" si="288"/>
        <v>#DIV/0!</v>
      </c>
      <c r="AH3038" s="501" t="e">
        <f t="shared" si="289"/>
        <v>#DIV/0!</v>
      </c>
      <c r="AV3038" s="501" t="e">
        <f t="shared" si="290"/>
        <v>#DIV/0!</v>
      </c>
      <c r="AY3038" s="501" t="e">
        <f t="shared" si="291"/>
        <v>#DIV/0!</v>
      </c>
      <c r="BM3038" s="501" t="e">
        <f t="shared" si="292"/>
        <v>#DIV/0!</v>
      </c>
      <c r="BP3038" s="501" t="e">
        <f t="shared" si="293"/>
        <v>#DIV/0!</v>
      </c>
    </row>
    <row r="3039" spans="31:68" ht="15" customHeight="1" x14ac:dyDescent="0.25">
      <c r="AE3039" s="501" t="e">
        <f t="shared" si="288"/>
        <v>#DIV/0!</v>
      </c>
      <c r="AH3039" s="501" t="e">
        <f t="shared" si="289"/>
        <v>#DIV/0!</v>
      </c>
      <c r="AV3039" s="501" t="e">
        <f t="shared" si="290"/>
        <v>#DIV/0!</v>
      </c>
      <c r="AY3039" s="501" t="e">
        <f t="shared" si="291"/>
        <v>#DIV/0!</v>
      </c>
      <c r="BM3039" s="501" t="e">
        <f t="shared" si="292"/>
        <v>#DIV/0!</v>
      </c>
      <c r="BP3039" s="501" t="e">
        <f t="shared" si="293"/>
        <v>#DIV/0!</v>
      </c>
    </row>
    <row r="3040" spans="31:68" ht="15" customHeight="1" x14ac:dyDescent="0.25">
      <c r="AE3040" s="501" t="e">
        <f t="shared" si="288"/>
        <v>#DIV/0!</v>
      </c>
      <c r="AH3040" s="501" t="e">
        <f t="shared" si="289"/>
        <v>#DIV/0!</v>
      </c>
      <c r="AV3040" s="501" t="e">
        <f t="shared" si="290"/>
        <v>#DIV/0!</v>
      </c>
      <c r="AY3040" s="501" t="e">
        <f t="shared" si="291"/>
        <v>#DIV/0!</v>
      </c>
      <c r="BM3040" s="501" t="e">
        <f t="shared" si="292"/>
        <v>#DIV/0!</v>
      </c>
      <c r="BP3040" s="501" t="e">
        <f t="shared" si="293"/>
        <v>#DIV/0!</v>
      </c>
    </row>
    <row r="3041" spans="31:68" ht="15" customHeight="1" x14ac:dyDescent="0.25">
      <c r="AE3041" s="501" t="e">
        <f t="shared" si="288"/>
        <v>#DIV/0!</v>
      </c>
      <c r="AH3041" s="501" t="e">
        <f t="shared" si="289"/>
        <v>#DIV/0!</v>
      </c>
      <c r="AV3041" s="501" t="e">
        <f t="shared" si="290"/>
        <v>#DIV/0!</v>
      </c>
      <c r="AY3041" s="501" t="e">
        <f t="shared" si="291"/>
        <v>#DIV/0!</v>
      </c>
      <c r="BM3041" s="501" t="e">
        <f t="shared" si="292"/>
        <v>#DIV/0!</v>
      </c>
      <c r="BP3041" s="501" t="e">
        <f t="shared" si="293"/>
        <v>#DIV/0!</v>
      </c>
    </row>
    <row r="3042" spans="31:68" ht="15" customHeight="1" x14ac:dyDescent="0.25">
      <c r="AE3042" s="501" t="e">
        <f t="shared" si="288"/>
        <v>#DIV/0!</v>
      </c>
      <c r="AH3042" s="501" t="e">
        <f t="shared" si="289"/>
        <v>#DIV/0!</v>
      </c>
      <c r="AV3042" s="501" t="e">
        <f t="shared" si="290"/>
        <v>#DIV/0!</v>
      </c>
      <c r="AY3042" s="501" t="e">
        <f t="shared" si="291"/>
        <v>#DIV/0!</v>
      </c>
      <c r="BM3042" s="501" t="e">
        <f t="shared" si="292"/>
        <v>#DIV/0!</v>
      </c>
      <c r="BP3042" s="501" t="e">
        <f t="shared" si="293"/>
        <v>#DIV/0!</v>
      </c>
    </row>
    <row r="3043" spans="31:68" ht="15" customHeight="1" x14ac:dyDescent="0.25">
      <c r="AE3043" s="501" t="e">
        <f t="shared" si="288"/>
        <v>#DIV/0!</v>
      </c>
      <c r="AH3043" s="501" t="e">
        <f t="shared" si="289"/>
        <v>#DIV/0!</v>
      </c>
      <c r="AV3043" s="501" t="e">
        <f t="shared" si="290"/>
        <v>#DIV/0!</v>
      </c>
      <c r="AY3043" s="501" t="e">
        <f t="shared" si="291"/>
        <v>#DIV/0!</v>
      </c>
      <c r="BM3043" s="501" t="e">
        <f t="shared" si="292"/>
        <v>#DIV/0!</v>
      </c>
      <c r="BP3043" s="501" t="e">
        <f t="shared" si="293"/>
        <v>#DIV/0!</v>
      </c>
    </row>
    <row r="3044" spans="31:68" ht="15" customHeight="1" x14ac:dyDescent="0.25">
      <c r="AE3044" s="501" t="e">
        <f t="shared" si="288"/>
        <v>#DIV/0!</v>
      </c>
      <c r="AH3044" s="501" t="e">
        <f t="shared" si="289"/>
        <v>#DIV/0!</v>
      </c>
      <c r="AV3044" s="501" t="e">
        <f t="shared" si="290"/>
        <v>#DIV/0!</v>
      </c>
      <c r="AY3044" s="501" t="e">
        <f t="shared" si="291"/>
        <v>#DIV/0!</v>
      </c>
      <c r="BM3044" s="501" t="e">
        <f t="shared" si="292"/>
        <v>#DIV/0!</v>
      </c>
      <c r="BP3044" s="501" t="e">
        <f t="shared" si="293"/>
        <v>#DIV/0!</v>
      </c>
    </row>
    <row r="3045" spans="31:68" ht="15" customHeight="1" x14ac:dyDescent="0.25">
      <c r="AE3045" s="501" t="e">
        <f t="shared" si="288"/>
        <v>#DIV/0!</v>
      </c>
      <c r="AH3045" s="501" t="e">
        <f t="shared" si="289"/>
        <v>#DIV/0!</v>
      </c>
      <c r="AV3045" s="501" t="e">
        <f t="shared" si="290"/>
        <v>#DIV/0!</v>
      </c>
      <c r="AY3045" s="501" t="e">
        <f t="shared" si="291"/>
        <v>#DIV/0!</v>
      </c>
      <c r="BM3045" s="501" t="e">
        <f t="shared" si="292"/>
        <v>#DIV/0!</v>
      </c>
      <c r="BP3045" s="501" t="e">
        <f t="shared" si="293"/>
        <v>#DIV/0!</v>
      </c>
    </row>
    <row r="3046" spans="31:68" ht="15" customHeight="1" x14ac:dyDescent="0.25">
      <c r="AE3046" s="501" t="e">
        <f t="shared" si="288"/>
        <v>#DIV/0!</v>
      </c>
      <c r="AH3046" s="501" t="e">
        <f t="shared" si="289"/>
        <v>#DIV/0!</v>
      </c>
      <c r="AV3046" s="501" t="e">
        <f t="shared" si="290"/>
        <v>#DIV/0!</v>
      </c>
      <c r="AY3046" s="501" t="e">
        <f t="shared" si="291"/>
        <v>#DIV/0!</v>
      </c>
      <c r="BM3046" s="501" t="e">
        <f t="shared" si="292"/>
        <v>#DIV/0!</v>
      </c>
      <c r="BP3046" s="501" t="e">
        <f t="shared" si="293"/>
        <v>#DIV/0!</v>
      </c>
    </row>
    <row r="3047" spans="31:68" ht="15" customHeight="1" x14ac:dyDescent="0.25">
      <c r="AE3047" s="501" t="e">
        <f t="shared" si="288"/>
        <v>#DIV/0!</v>
      </c>
      <c r="AH3047" s="501" t="e">
        <f t="shared" si="289"/>
        <v>#DIV/0!</v>
      </c>
      <c r="AV3047" s="501" t="e">
        <f t="shared" si="290"/>
        <v>#DIV/0!</v>
      </c>
      <c r="AY3047" s="501" t="e">
        <f t="shared" si="291"/>
        <v>#DIV/0!</v>
      </c>
      <c r="BM3047" s="501" t="e">
        <f t="shared" si="292"/>
        <v>#DIV/0!</v>
      </c>
      <c r="BP3047" s="501" t="e">
        <f t="shared" si="293"/>
        <v>#DIV/0!</v>
      </c>
    </row>
    <row r="3048" spans="31:68" ht="15" customHeight="1" x14ac:dyDescent="0.25">
      <c r="AE3048" s="501" t="e">
        <f t="shared" si="288"/>
        <v>#DIV/0!</v>
      </c>
      <c r="AH3048" s="501" t="e">
        <f t="shared" si="289"/>
        <v>#DIV/0!</v>
      </c>
      <c r="AV3048" s="501" t="e">
        <f t="shared" si="290"/>
        <v>#DIV/0!</v>
      </c>
      <c r="AY3048" s="501" t="e">
        <f t="shared" si="291"/>
        <v>#DIV/0!</v>
      </c>
      <c r="BM3048" s="501" t="e">
        <f t="shared" si="292"/>
        <v>#DIV/0!</v>
      </c>
      <c r="BP3048" s="501" t="e">
        <f t="shared" si="293"/>
        <v>#DIV/0!</v>
      </c>
    </row>
    <row r="3049" spans="31:68" ht="15" customHeight="1" x14ac:dyDescent="0.25">
      <c r="AE3049" s="501" t="e">
        <f t="shared" si="288"/>
        <v>#DIV/0!</v>
      </c>
      <c r="AH3049" s="501" t="e">
        <f t="shared" si="289"/>
        <v>#DIV/0!</v>
      </c>
      <c r="AV3049" s="501" t="e">
        <f t="shared" si="290"/>
        <v>#DIV/0!</v>
      </c>
      <c r="AY3049" s="501" t="e">
        <f t="shared" si="291"/>
        <v>#DIV/0!</v>
      </c>
      <c r="BM3049" s="501" t="e">
        <f t="shared" si="292"/>
        <v>#DIV/0!</v>
      </c>
      <c r="BP3049" s="501" t="e">
        <f t="shared" si="293"/>
        <v>#DIV/0!</v>
      </c>
    </row>
    <row r="3050" spans="31:68" ht="15" customHeight="1" x14ac:dyDescent="0.25">
      <c r="AE3050" s="501" t="e">
        <f t="shared" si="288"/>
        <v>#DIV/0!</v>
      </c>
      <c r="AH3050" s="501" t="e">
        <f t="shared" si="289"/>
        <v>#DIV/0!</v>
      </c>
      <c r="AV3050" s="501" t="e">
        <f t="shared" si="290"/>
        <v>#DIV/0!</v>
      </c>
      <c r="AY3050" s="501" t="e">
        <f t="shared" si="291"/>
        <v>#DIV/0!</v>
      </c>
      <c r="BM3050" s="501" t="e">
        <f t="shared" si="292"/>
        <v>#DIV/0!</v>
      </c>
      <c r="BP3050" s="501" t="e">
        <f t="shared" si="293"/>
        <v>#DIV/0!</v>
      </c>
    </row>
    <row r="3051" spans="31:68" ht="15" customHeight="1" x14ac:dyDescent="0.25">
      <c r="AE3051" s="501" t="e">
        <f t="shared" si="288"/>
        <v>#DIV/0!</v>
      </c>
      <c r="AH3051" s="501" t="e">
        <f t="shared" si="289"/>
        <v>#DIV/0!</v>
      </c>
      <c r="AV3051" s="501" t="e">
        <f t="shared" si="290"/>
        <v>#DIV/0!</v>
      </c>
      <c r="AY3051" s="501" t="e">
        <f t="shared" si="291"/>
        <v>#DIV/0!</v>
      </c>
      <c r="BM3051" s="501" t="e">
        <f t="shared" si="292"/>
        <v>#DIV/0!</v>
      </c>
      <c r="BP3051" s="501" t="e">
        <f t="shared" si="293"/>
        <v>#DIV/0!</v>
      </c>
    </row>
    <row r="3052" spans="31:68" ht="15" customHeight="1" x14ac:dyDescent="0.25">
      <c r="AE3052" s="501" t="e">
        <f t="shared" si="288"/>
        <v>#DIV/0!</v>
      </c>
      <c r="AH3052" s="501" t="e">
        <f t="shared" si="289"/>
        <v>#DIV/0!</v>
      </c>
      <c r="AV3052" s="501" t="e">
        <f t="shared" si="290"/>
        <v>#DIV/0!</v>
      </c>
      <c r="AY3052" s="501" t="e">
        <f t="shared" si="291"/>
        <v>#DIV/0!</v>
      </c>
      <c r="BM3052" s="501" t="e">
        <f t="shared" si="292"/>
        <v>#DIV/0!</v>
      </c>
      <c r="BP3052" s="501" t="e">
        <f t="shared" si="293"/>
        <v>#DIV/0!</v>
      </c>
    </row>
    <row r="3053" spans="31:68" ht="15" customHeight="1" x14ac:dyDescent="0.25">
      <c r="AE3053" s="501" t="e">
        <f t="shared" si="288"/>
        <v>#DIV/0!</v>
      </c>
      <c r="AH3053" s="501" t="e">
        <f t="shared" si="289"/>
        <v>#DIV/0!</v>
      </c>
      <c r="AV3053" s="501" t="e">
        <f t="shared" si="290"/>
        <v>#DIV/0!</v>
      </c>
      <c r="AY3053" s="501" t="e">
        <f t="shared" si="291"/>
        <v>#DIV/0!</v>
      </c>
      <c r="BM3053" s="501" t="e">
        <f t="shared" si="292"/>
        <v>#DIV/0!</v>
      </c>
      <c r="BP3053" s="501" t="e">
        <f t="shared" si="293"/>
        <v>#DIV/0!</v>
      </c>
    </row>
    <row r="3054" spans="31:68" ht="15" customHeight="1" x14ac:dyDescent="0.25">
      <c r="AE3054" s="501" t="e">
        <f t="shared" si="288"/>
        <v>#DIV/0!</v>
      </c>
      <c r="AH3054" s="501" t="e">
        <f t="shared" si="289"/>
        <v>#DIV/0!</v>
      </c>
      <c r="AV3054" s="501" t="e">
        <f t="shared" si="290"/>
        <v>#DIV/0!</v>
      </c>
      <c r="AY3054" s="501" t="e">
        <f t="shared" si="291"/>
        <v>#DIV/0!</v>
      </c>
      <c r="BM3054" s="501" t="e">
        <f t="shared" si="292"/>
        <v>#DIV/0!</v>
      </c>
      <c r="BP3054" s="501" t="e">
        <f t="shared" si="293"/>
        <v>#DIV/0!</v>
      </c>
    </row>
    <row r="3055" spans="31:68" ht="15" customHeight="1" x14ac:dyDescent="0.25">
      <c r="AE3055" s="501" t="e">
        <f t="shared" si="288"/>
        <v>#DIV/0!</v>
      </c>
      <c r="AH3055" s="501" t="e">
        <f t="shared" si="289"/>
        <v>#DIV/0!</v>
      </c>
      <c r="AV3055" s="501" t="e">
        <f t="shared" si="290"/>
        <v>#DIV/0!</v>
      </c>
      <c r="AY3055" s="501" t="e">
        <f t="shared" si="291"/>
        <v>#DIV/0!</v>
      </c>
      <c r="BM3055" s="501" t="e">
        <f t="shared" si="292"/>
        <v>#DIV/0!</v>
      </c>
      <c r="BP3055" s="501" t="e">
        <f t="shared" si="293"/>
        <v>#DIV/0!</v>
      </c>
    </row>
    <row r="3056" spans="31:68" ht="15" customHeight="1" x14ac:dyDescent="0.25">
      <c r="AE3056" s="501" t="e">
        <f t="shared" si="288"/>
        <v>#DIV/0!</v>
      </c>
      <c r="AH3056" s="501" t="e">
        <f t="shared" si="289"/>
        <v>#DIV/0!</v>
      </c>
      <c r="AV3056" s="501" t="e">
        <f t="shared" si="290"/>
        <v>#DIV/0!</v>
      </c>
      <c r="AY3056" s="501" t="e">
        <f t="shared" si="291"/>
        <v>#DIV/0!</v>
      </c>
      <c r="BM3056" s="501" t="e">
        <f t="shared" si="292"/>
        <v>#DIV/0!</v>
      </c>
      <c r="BP3056" s="501" t="e">
        <f t="shared" si="293"/>
        <v>#DIV/0!</v>
      </c>
    </row>
    <row r="3057" spans="31:68" ht="15" customHeight="1" x14ac:dyDescent="0.25">
      <c r="AE3057" s="501" t="e">
        <f t="shared" si="288"/>
        <v>#DIV/0!</v>
      </c>
      <c r="AH3057" s="501" t="e">
        <f t="shared" si="289"/>
        <v>#DIV/0!</v>
      </c>
      <c r="AV3057" s="501" t="e">
        <f t="shared" si="290"/>
        <v>#DIV/0!</v>
      </c>
      <c r="AY3057" s="501" t="e">
        <f t="shared" si="291"/>
        <v>#DIV/0!</v>
      </c>
      <c r="BM3057" s="501" t="e">
        <f t="shared" si="292"/>
        <v>#DIV/0!</v>
      </c>
      <c r="BP3057" s="501" t="e">
        <f t="shared" si="293"/>
        <v>#DIV/0!</v>
      </c>
    </row>
    <row r="3058" spans="31:68" ht="15" customHeight="1" x14ac:dyDescent="0.25">
      <c r="AE3058" s="501" t="e">
        <f t="shared" si="288"/>
        <v>#DIV/0!</v>
      </c>
      <c r="AH3058" s="501" t="e">
        <f t="shared" si="289"/>
        <v>#DIV/0!</v>
      </c>
      <c r="AV3058" s="501" t="e">
        <f t="shared" si="290"/>
        <v>#DIV/0!</v>
      </c>
      <c r="AY3058" s="501" t="e">
        <f t="shared" si="291"/>
        <v>#DIV/0!</v>
      </c>
      <c r="BM3058" s="501" t="e">
        <f t="shared" si="292"/>
        <v>#DIV/0!</v>
      </c>
      <c r="BP3058" s="501" t="e">
        <f t="shared" si="293"/>
        <v>#DIV/0!</v>
      </c>
    </row>
    <row r="3059" spans="31:68" ht="15" customHeight="1" x14ac:dyDescent="0.25">
      <c r="AE3059" s="501" t="e">
        <f t="shared" si="288"/>
        <v>#DIV/0!</v>
      </c>
      <c r="AH3059" s="501" t="e">
        <f t="shared" si="289"/>
        <v>#DIV/0!</v>
      </c>
      <c r="AV3059" s="501" t="e">
        <f t="shared" si="290"/>
        <v>#DIV/0!</v>
      </c>
      <c r="AY3059" s="501" t="e">
        <f t="shared" si="291"/>
        <v>#DIV/0!</v>
      </c>
      <c r="BM3059" s="501" t="e">
        <f t="shared" si="292"/>
        <v>#DIV/0!</v>
      </c>
      <c r="BP3059" s="501" t="e">
        <f t="shared" si="293"/>
        <v>#DIV/0!</v>
      </c>
    </row>
    <row r="3060" spans="31:68" ht="15" customHeight="1" x14ac:dyDescent="0.25">
      <c r="AE3060" s="501" t="e">
        <f t="shared" si="288"/>
        <v>#DIV/0!</v>
      </c>
      <c r="AH3060" s="501" t="e">
        <f t="shared" si="289"/>
        <v>#DIV/0!</v>
      </c>
      <c r="AV3060" s="501" t="e">
        <f t="shared" si="290"/>
        <v>#DIV/0!</v>
      </c>
      <c r="AY3060" s="501" t="e">
        <f t="shared" si="291"/>
        <v>#DIV/0!</v>
      </c>
      <c r="BM3060" s="501" t="e">
        <f t="shared" si="292"/>
        <v>#DIV/0!</v>
      </c>
      <c r="BP3060" s="501" t="e">
        <f t="shared" si="293"/>
        <v>#DIV/0!</v>
      </c>
    </row>
    <row r="3061" spans="31:68" ht="15" customHeight="1" x14ac:dyDescent="0.25">
      <c r="AE3061" s="501" t="e">
        <f t="shared" si="288"/>
        <v>#DIV/0!</v>
      </c>
      <c r="AH3061" s="501" t="e">
        <f t="shared" si="289"/>
        <v>#DIV/0!</v>
      </c>
      <c r="AV3061" s="501" t="e">
        <f t="shared" si="290"/>
        <v>#DIV/0!</v>
      </c>
      <c r="AY3061" s="501" t="e">
        <f t="shared" si="291"/>
        <v>#DIV/0!</v>
      </c>
      <c r="BM3061" s="501" t="e">
        <f t="shared" si="292"/>
        <v>#DIV/0!</v>
      </c>
      <c r="BP3061" s="501" t="e">
        <f t="shared" si="293"/>
        <v>#DIV/0!</v>
      </c>
    </row>
    <row r="3062" spans="31:68" ht="15" customHeight="1" x14ac:dyDescent="0.25">
      <c r="AE3062" s="501" t="e">
        <f t="shared" si="288"/>
        <v>#DIV/0!</v>
      </c>
      <c r="AH3062" s="501" t="e">
        <f t="shared" si="289"/>
        <v>#DIV/0!</v>
      </c>
      <c r="AV3062" s="501" t="e">
        <f t="shared" si="290"/>
        <v>#DIV/0!</v>
      </c>
      <c r="AY3062" s="501" t="e">
        <f t="shared" si="291"/>
        <v>#DIV/0!</v>
      </c>
      <c r="BM3062" s="501" t="e">
        <f t="shared" si="292"/>
        <v>#DIV/0!</v>
      </c>
      <c r="BP3062" s="501" t="e">
        <f t="shared" si="293"/>
        <v>#DIV/0!</v>
      </c>
    </row>
    <row r="3063" spans="31:68" ht="15" customHeight="1" x14ac:dyDescent="0.25">
      <c r="AE3063" s="501" t="e">
        <f t="shared" si="288"/>
        <v>#DIV/0!</v>
      </c>
      <c r="AH3063" s="501" t="e">
        <f t="shared" si="289"/>
        <v>#DIV/0!</v>
      </c>
      <c r="AV3063" s="501" t="e">
        <f t="shared" si="290"/>
        <v>#DIV/0!</v>
      </c>
      <c r="AY3063" s="501" t="e">
        <f t="shared" si="291"/>
        <v>#DIV/0!</v>
      </c>
      <c r="BM3063" s="501" t="e">
        <f t="shared" si="292"/>
        <v>#DIV/0!</v>
      </c>
      <c r="BP3063" s="501" t="e">
        <f t="shared" si="293"/>
        <v>#DIV/0!</v>
      </c>
    </row>
    <row r="3064" spans="31:68" ht="15" customHeight="1" x14ac:dyDescent="0.25">
      <c r="AE3064" s="501" t="e">
        <f t="shared" si="288"/>
        <v>#DIV/0!</v>
      </c>
      <c r="AH3064" s="501" t="e">
        <f t="shared" si="289"/>
        <v>#DIV/0!</v>
      </c>
      <c r="AV3064" s="501" t="e">
        <f t="shared" si="290"/>
        <v>#DIV/0!</v>
      </c>
      <c r="AY3064" s="501" t="e">
        <f t="shared" si="291"/>
        <v>#DIV/0!</v>
      </c>
      <c r="BM3064" s="501" t="e">
        <f t="shared" si="292"/>
        <v>#DIV/0!</v>
      </c>
      <c r="BP3064" s="501" t="e">
        <f t="shared" si="293"/>
        <v>#DIV/0!</v>
      </c>
    </row>
    <row r="3065" spans="31:68" ht="15" customHeight="1" x14ac:dyDescent="0.25">
      <c r="AE3065" s="501" t="e">
        <f t="shared" si="288"/>
        <v>#DIV/0!</v>
      </c>
      <c r="AH3065" s="501" t="e">
        <f t="shared" si="289"/>
        <v>#DIV/0!</v>
      </c>
      <c r="AV3065" s="501" t="e">
        <f t="shared" si="290"/>
        <v>#DIV/0!</v>
      </c>
      <c r="AY3065" s="501" t="e">
        <f t="shared" si="291"/>
        <v>#DIV/0!</v>
      </c>
      <c r="BM3065" s="501" t="e">
        <f t="shared" si="292"/>
        <v>#DIV/0!</v>
      </c>
      <c r="BP3065" s="501" t="e">
        <f t="shared" si="293"/>
        <v>#DIV/0!</v>
      </c>
    </row>
    <row r="3066" spans="31:68" ht="15" customHeight="1" x14ac:dyDescent="0.25">
      <c r="AE3066" s="501" t="e">
        <f t="shared" si="288"/>
        <v>#DIV/0!</v>
      </c>
      <c r="AH3066" s="501" t="e">
        <f t="shared" si="289"/>
        <v>#DIV/0!</v>
      </c>
      <c r="AV3066" s="501" t="e">
        <f t="shared" si="290"/>
        <v>#DIV/0!</v>
      </c>
      <c r="AY3066" s="501" t="e">
        <f t="shared" si="291"/>
        <v>#DIV/0!</v>
      </c>
      <c r="BM3066" s="501" t="e">
        <f t="shared" si="292"/>
        <v>#DIV/0!</v>
      </c>
      <c r="BP3066" s="501" t="e">
        <f t="shared" si="293"/>
        <v>#DIV/0!</v>
      </c>
    </row>
    <row r="3067" spans="31:68" ht="15" customHeight="1" x14ac:dyDescent="0.25">
      <c r="AE3067" s="501" t="e">
        <f t="shared" si="288"/>
        <v>#DIV/0!</v>
      </c>
      <c r="AH3067" s="501" t="e">
        <f t="shared" si="289"/>
        <v>#DIV/0!</v>
      </c>
      <c r="AV3067" s="501" t="e">
        <f t="shared" si="290"/>
        <v>#DIV/0!</v>
      </c>
      <c r="AY3067" s="501" t="e">
        <f t="shared" si="291"/>
        <v>#DIV/0!</v>
      </c>
      <c r="BM3067" s="501" t="e">
        <f t="shared" si="292"/>
        <v>#DIV/0!</v>
      </c>
      <c r="BP3067" s="501" t="e">
        <f t="shared" si="293"/>
        <v>#DIV/0!</v>
      </c>
    </row>
    <row r="3068" spans="31:68" ht="15" customHeight="1" x14ac:dyDescent="0.25">
      <c r="AE3068" s="501" t="e">
        <f t="shared" si="288"/>
        <v>#DIV/0!</v>
      </c>
      <c r="AH3068" s="501" t="e">
        <f t="shared" si="289"/>
        <v>#DIV/0!</v>
      </c>
      <c r="AV3068" s="501" t="e">
        <f t="shared" si="290"/>
        <v>#DIV/0!</v>
      </c>
      <c r="AY3068" s="501" t="e">
        <f t="shared" si="291"/>
        <v>#DIV/0!</v>
      </c>
      <c r="BM3068" s="501" t="e">
        <f t="shared" si="292"/>
        <v>#DIV/0!</v>
      </c>
      <c r="BP3068" s="501" t="e">
        <f t="shared" si="293"/>
        <v>#DIV/0!</v>
      </c>
    </row>
    <row r="3069" spans="31:68" ht="15" customHeight="1" x14ac:dyDescent="0.25">
      <c r="AE3069" s="501" t="e">
        <f t="shared" si="288"/>
        <v>#DIV/0!</v>
      </c>
      <c r="AH3069" s="501" t="e">
        <f t="shared" si="289"/>
        <v>#DIV/0!</v>
      </c>
      <c r="AV3069" s="501" t="e">
        <f t="shared" si="290"/>
        <v>#DIV/0!</v>
      </c>
      <c r="AY3069" s="501" t="e">
        <f t="shared" si="291"/>
        <v>#DIV/0!</v>
      </c>
      <c r="BM3069" s="501" t="e">
        <f t="shared" si="292"/>
        <v>#DIV/0!</v>
      </c>
      <c r="BP3069" s="501" t="e">
        <f t="shared" si="293"/>
        <v>#DIV/0!</v>
      </c>
    </row>
    <row r="3070" spans="31:68" ht="15" customHeight="1" x14ac:dyDescent="0.25">
      <c r="AE3070" s="501" t="e">
        <f t="shared" si="288"/>
        <v>#DIV/0!</v>
      </c>
      <c r="AH3070" s="501" t="e">
        <f t="shared" si="289"/>
        <v>#DIV/0!</v>
      </c>
      <c r="AV3070" s="501" t="e">
        <f t="shared" si="290"/>
        <v>#DIV/0!</v>
      </c>
      <c r="AY3070" s="501" t="e">
        <f t="shared" si="291"/>
        <v>#DIV/0!</v>
      </c>
      <c r="BM3070" s="501" t="e">
        <f t="shared" si="292"/>
        <v>#DIV/0!</v>
      </c>
      <c r="BP3070" s="501" t="e">
        <f t="shared" si="293"/>
        <v>#DIV/0!</v>
      </c>
    </row>
    <row r="3071" spans="31:68" ht="15" customHeight="1" x14ac:dyDescent="0.25">
      <c r="AE3071" s="501" t="e">
        <f t="shared" si="288"/>
        <v>#DIV/0!</v>
      </c>
      <c r="AH3071" s="501" t="e">
        <f t="shared" si="289"/>
        <v>#DIV/0!</v>
      </c>
      <c r="AV3071" s="501" t="e">
        <f t="shared" si="290"/>
        <v>#DIV/0!</v>
      </c>
      <c r="AY3071" s="501" t="e">
        <f t="shared" si="291"/>
        <v>#DIV/0!</v>
      </c>
      <c r="BM3071" s="501" t="e">
        <f t="shared" si="292"/>
        <v>#DIV/0!</v>
      </c>
      <c r="BP3071" s="501" t="e">
        <f t="shared" si="293"/>
        <v>#DIV/0!</v>
      </c>
    </row>
    <row r="3072" spans="31:68" ht="15" customHeight="1" x14ac:dyDescent="0.25">
      <c r="AE3072" s="501" t="e">
        <f t="shared" si="288"/>
        <v>#DIV/0!</v>
      </c>
      <c r="AH3072" s="501" t="e">
        <f t="shared" si="289"/>
        <v>#DIV/0!</v>
      </c>
      <c r="AV3072" s="501" t="e">
        <f t="shared" si="290"/>
        <v>#DIV/0!</v>
      </c>
      <c r="AY3072" s="501" t="e">
        <f t="shared" si="291"/>
        <v>#DIV/0!</v>
      </c>
      <c r="BM3072" s="501" t="e">
        <f t="shared" si="292"/>
        <v>#DIV/0!</v>
      </c>
      <c r="BP3072" s="501" t="e">
        <f t="shared" si="293"/>
        <v>#DIV/0!</v>
      </c>
    </row>
    <row r="3073" spans="31:68" ht="15" customHeight="1" x14ac:dyDescent="0.25">
      <c r="AE3073" s="501" t="e">
        <f t="shared" si="288"/>
        <v>#DIV/0!</v>
      </c>
      <c r="AH3073" s="501" t="e">
        <f t="shared" si="289"/>
        <v>#DIV/0!</v>
      </c>
      <c r="AV3073" s="501" t="e">
        <f t="shared" si="290"/>
        <v>#DIV/0!</v>
      </c>
      <c r="AY3073" s="501" t="e">
        <f t="shared" si="291"/>
        <v>#DIV/0!</v>
      </c>
      <c r="BM3073" s="501" t="e">
        <f t="shared" si="292"/>
        <v>#DIV/0!</v>
      </c>
      <c r="BP3073" s="501" t="e">
        <f t="shared" si="293"/>
        <v>#DIV/0!</v>
      </c>
    </row>
    <row r="3074" spans="31:68" ht="15" customHeight="1" x14ac:dyDescent="0.25">
      <c r="AE3074" s="501" t="e">
        <f t="shared" si="288"/>
        <v>#DIV/0!</v>
      </c>
      <c r="AH3074" s="501" t="e">
        <f t="shared" si="289"/>
        <v>#DIV/0!</v>
      </c>
      <c r="AV3074" s="501" t="e">
        <f t="shared" si="290"/>
        <v>#DIV/0!</v>
      </c>
      <c r="AY3074" s="501" t="e">
        <f t="shared" si="291"/>
        <v>#DIV/0!</v>
      </c>
      <c r="BM3074" s="501" t="e">
        <f t="shared" si="292"/>
        <v>#DIV/0!</v>
      </c>
      <c r="BP3074" s="501" t="e">
        <f t="shared" si="293"/>
        <v>#DIV/0!</v>
      </c>
    </row>
    <row r="3075" spans="31:68" ht="15" customHeight="1" x14ac:dyDescent="0.25">
      <c r="AE3075" s="501" t="e">
        <f t="shared" si="288"/>
        <v>#DIV/0!</v>
      </c>
      <c r="AH3075" s="501" t="e">
        <f t="shared" si="289"/>
        <v>#DIV/0!</v>
      </c>
      <c r="AV3075" s="501" t="e">
        <f t="shared" si="290"/>
        <v>#DIV/0!</v>
      </c>
      <c r="AY3075" s="501" t="e">
        <f t="shared" si="291"/>
        <v>#DIV/0!</v>
      </c>
      <c r="BM3075" s="501" t="e">
        <f t="shared" si="292"/>
        <v>#DIV/0!</v>
      </c>
      <c r="BP3075" s="501" t="e">
        <f t="shared" si="293"/>
        <v>#DIV/0!</v>
      </c>
    </row>
    <row r="3076" spans="31:68" ht="15" customHeight="1" x14ac:dyDescent="0.25">
      <c r="AE3076" s="501" t="e">
        <f t="shared" si="288"/>
        <v>#DIV/0!</v>
      </c>
      <c r="AH3076" s="501" t="e">
        <f t="shared" si="289"/>
        <v>#DIV/0!</v>
      </c>
      <c r="AV3076" s="501" t="e">
        <f t="shared" si="290"/>
        <v>#DIV/0!</v>
      </c>
      <c r="AY3076" s="501" t="e">
        <f t="shared" si="291"/>
        <v>#DIV/0!</v>
      </c>
      <c r="BM3076" s="501" t="e">
        <f t="shared" si="292"/>
        <v>#DIV/0!</v>
      </c>
      <c r="BP3076" s="501" t="e">
        <f t="shared" si="293"/>
        <v>#DIV/0!</v>
      </c>
    </row>
    <row r="3077" spans="31:68" ht="15" customHeight="1" x14ac:dyDescent="0.25">
      <c r="AE3077" s="501" t="e">
        <f t="shared" si="288"/>
        <v>#DIV/0!</v>
      </c>
      <c r="AH3077" s="501" t="e">
        <f t="shared" si="289"/>
        <v>#DIV/0!</v>
      </c>
      <c r="AV3077" s="501" t="e">
        <f t="shared" si="290"/>
        <v>#DIV/0!</v>
      </c>
      <c r="AY3077" s="501" t="e">
        <f t="shared" si="291"/>
        <v>#DIV/0!</v>
      </c>
      <c r="BM3077" s="501" t="e">
        <f t="shared" si="292"/>
        <v>#DIV/0!</v>
      </c>
      <c r="BP3077" s="501" t="e">
        <f t="shared" si="293"/>
        <v>#DIV/0!</v>
      </c>
    </row>
    <row r="3078" spans="31:68" ht="15" customHeight="1" x14ac:dyDescent="0.25">
      <c r="AE3078" s="501" t="e">
        <f t="shared" si="288"/>
        <v>#DIV/0!</v>
      </c>
      <c r="AH3078" s="501" t="e">
        <f t="shared" si="289"/>
        <v>#DIV/0!</v>
      </c>
      <c r="AV3078" s="501" t="e">
        <f t="shared" si="290"/>
        <v>#DIV/0!</v>
      </c>
      <c r="AY3078" s="501" t="e">
        <f t="shared" si="291"/>
        <v>#DIV/0!</v>
      </c>
      <c r="BM3078" s="501" t="e">
        <f t="shared" si="292"/>
        <v>#DIV/0!</v>
      </c>
      <c r="BP3078" s="501" t="e">
        <f t="shared" si="293"/>
        <v>#DIV/0!</v>
      </c>
    </row>
    <row r="3079" spans="31:68" ht="15" customHeight="1" x14ac:dyDescent="0.25">
      <c r="AE3079" s="501" t="e">
        <f t="shared" si="288"/>
        <v>#DIV/0!</v>
      </c>
      <c r="AH3079" s="501" t="e">
        <f t="shared" si="289"/>
        <v>#DIV/0!</v>
      </c>
      <c r="AV3079" s="501" t="e">
        <f t="shared" si="290"/>
        <v>#DIV/0!</v>
      </c>
      <c r="AY3079" s="501" t="e">
        <f t="shared" si="291"/>
        <v>#DIV/0!</v>
      </c>
      <c r="BM3079" s="501" t="e">
        <f t="shared" si="292"/>
        <v>#DIV/0!</v>
      </c>
      <c r="BP3079" s="501" t="e">
        <f t="shared" si="293"/>
        <v>#DIV/0!</v>
      </c>
    </row>
    <row r="3080" spans="31:68" ht="15" customHeight="1" x14ac:dyDescent="0.25">
      <c r="AE3080" s="501" t="e">
        <f t="shared" si="288"/>
        <v>#DIV/0!</v>
      </c>
      <c r="AH3080" s="501" t="e">
        <f t="shared" si="289"/>
        <v>#DIV/0!</v>
      </c>
      <c r="AV3080" s="501" t="e">
        <f t="shared" si="290"/>
        <v>#DIV/0!</v>
      </c>
      <c r="AY3080" s="501" t="e">
        <f t="shared" si="291"/>
        <v>#DIV/0!</v>
      </c>
      <c r="BM3080" s="501" t="e">
        <f t="shared" si="292"/>
        <v>#DIV/0!</v>
      </c>
      <c r="BP3080" s="501" t="e">
        <f t="shared" si="293"/>
        <v>#DIV/0!</v>
      </c>
    </row>
    <row r="3081" spans="31:68" ht="15" customHeight="1" x14ac:dyDescent="0.25">
      <c r="AE3081" s="501" t="e">
        <f t="shared" si="288"/>
        <v>#DIV/0!</v>
      </c>
      <c r="AH3081" s="501" t="e">
        <f t="shared" si="289"/>
        <v>#DIV/0!</v>
      </c>
      <c r="AV3081" s="501" t="e">
        <f t="shared" si="290"/>
        <v>#DIV/0!</v>
      </c>
      <c r="AY3081" s="501" t="e">
        <f t="shared" si="291"/>
        <v>#DIV/0!</v>
      </c>
      <c r="BM3081" s="501" t="e">
        <f t="shared" si="292"/>
        <v>#DIV/0!</v>
      </c>
      <c r="BP3081" s="501" t="e">
        <f t="shared" si="293"/>
        <v>#DIV/0!</v>
      </c>
    </row>
    <row r="3082" spans="31:68" ht="15" customHeight="1" x14ac:dyDescent="0.25">
      <c r="AE3082" s="501" t="e">
        <f t="shared" si="288"/>
        <v>#DIV/0!</v>
      </c>
      <c r="AH3082" s="501" t="e">
        <f t="shared" si="289"/>
        <v>#DIV/0!</v>
      </c>
      <c r="AV3082" s="501" t="e">
        <f t="shared" si="290"/>
        <v>#DIV/0!</v>
      </c>
      <c r="AY3082" s="501" t="e">
        <f t="shared" si="291"/>
        <v>#DIV/0!</v>
      </c>
      <c r="BM3082" s="501" t="e">
        <f t="shared" si="292"/>
        <v>#DIV/0!</v>
      </c>
      <c r="BP3082" s="501" t="e">
        <f t="shared" si="293"/>
        <v>#DIV/0!</v>
      </c>
    </row>
    <row r="3083" spans="31:68" ht="15" customHeight="1" x14ac:dyDescent="0.25">
      <c r="AE3083" s="501" t="e">
        <f t="shared" si="288"/>
        <v>#DIV/0!</v>
      </c>
      <c r="AH3083" s="501" t="e">
        <f t="shared" si="289"/>
        <v>#DIV/0!</v>
      </c>
      <c r="AV3083" s="501" t="e">
        <f t="shared" si="290"/>
        <v>#DIV/0!</v>
      </c>
      <c r="AY3083" s="501" t="e">
        <f t="shared" si="291"/>
        <v>#DIV/0!</v>
      </c>
      <c r="BM3083" s="501" t="e">
        <f t="shared" si="292"/>
        <v>#DIV/0!</v>
      </c>
      <c r="BP3083" s="501" t="e">
        <f t="shared" si="293"/>
        <v>#DIV/0!</v>
      </c>
    </row>
    <row r="3084" spans="31:68" ht="15" customHeight="1" x14ac:dyDescent="0.25">
      <c r="AE3084" s="501" t="e">
        <f t="shared" si="288"/>
        <v>#DIV/0!</v>
      </c>
      <c r="AH3084" s="501" t="e">
        <f t="shared" si="289"/>
        <v>#DIV/0!</v>
      </c>
      <c r="AV3084" s="501" t="e">
        <f t="shared" si="290"/>
        <v>#DIV/0!</v>
      </c>
      <c r="AY3084" s="501" t="e">
        <f t="shared" si="291"/>
        <v>#DIV/0!</v>
      </c>
      <c r="BM3084" s="501" t="e">
        <f t="shared" si="292"/>
        <v>#DIV/0!</v>
      </c>
      <c r="BP3084" s="501" t="e">
        <f t="shared" si="293"/>
        <v>#DIV/0!</v>
      </c>
    </row>
    <row r="3085" spans="31:68" ht="15" customHeight="1" x14ac:dyDescent="0.25">
      <c r="AE3085" s="501" t="e">
        <f t="shared" si="288"/>
        <v>#DIV/0!</v>
      </c>
      <c r="AH3085" s="501" t="e">
        <f t="shared" si="289"/>
        <v>#DIV/0!</v>
      </c>
      <c r="AV3085" s="501" t="e">
        <f t="shared" si="290"/>
        <v>#DIV/0!</v>
      </c>
      <c r="AY3085" s="501" t="e">
        <f t="shared" si="291"/>
        <v>#DIV/0!</v>
      </c>
      <c r="BM3085" s="501" t="e">
        <f t="shared" si="292"/>
        <v>#DIV/0!</v>
      </c>
      <c r="BP3085" s="501" t="e">
        <f t="shared" si="293"/>
        <v>#DIV/0!</v>
      </c>
    </row>
    <row r="3086" spans="31:68" ht="15" customHeight="1" x14ac:dyDescent="0.25">
      <c r="AE3086" s="501" t="e">
        <f t="shared" si="288"/>
        <v>#DIV/0!</v>
      </c>
      <c r="AH3086" s="501" t="e">
        <f t="shared" si="289"/>
        <v>#DIV/0!</v>
      </c>
      <c r="AV3086" s="501" t="e">
        <f t="shared" si="290"/>
        <v>#DIV/0!</v>
      </c>
      <c r="AY3086" s="501" t="e">
        <f t="shared" si="291"/>
        <v>#DIV/0!</v>
      </c>
      <c r="BM3086" s="501" t="e">
        <f t="shared" si="292"/>
        <v>#DIV/0!</v>
      </c>
      <c r="BP3086" s="501" t="e">
        <f t="shared" si="293"/>
        <v>#DIV/0!</v>
      </c>
    </row>
    <row r="3087" spans="31:68" ht="15" customHeight="1" x14ac:dyDescent="0.25">
      <c r="AE3087" s="501" t="e">
        <f t="shared" ref="AE3087:AE3150" si="294">IF(AE$10*AC3087+AE$11&lt;(ROUNDUP(AD$10/100,0)*100+999),MAX(0,AE$10*AC3087+AE$11),NA())</f>
        <v>#DIV/0!</v>
      </c>
      <c r="AH3087" s="501" t="e">
        <f t="shared" ref="AH3087:AH3150" si="295">IF(AH$10*AF3087+AH$11&lt;(ROUNDUP(AG$10/100,0)*100+999),MAX(0,AH$10*AF3087+AH$11),NA())</f>
        <v>#DIV/0!</v>
      </c>
      <c r="AV3087" s="501" t="e">
        <f t="shared" ref="AV3087:AV3150" si="296">IF(AV$10*AT3087+AV$11&lt;(ROUNDUP(AU$10/100,0)*100+999),MAX(0,AV$10*AT3087+AV$11),NA())</f>
        <v>#DIV/0!</v>
      </c>
      <c r="AY3087" s="501" t="e">
        <f t="shared" ref="AY3087:AY3150" si="297">IF(AY$10*AW3087+AY$11&lt;(ROUNDUP(AX$10/100,0)*100+999),MAX(0,AY$10*AW3087+AY$11),NA())</f>
        <v>#DIV/0!</v>
      </c>
      <c r="BM3087" s="501" t="e">
        <f t="shared" ref="BM3087:BM3150" si="298">IF(BM$10*BK3087+BM$11&lt;(ROUNDUP(BL$10/100,0)*100+999),MAX(0,BM$10*BK3087+BM$11),NA())</f>
        <v>#DIV/0!</v>
      </c>
      <c r="BP3087" s="501" t="e">
        <f t="shared" ref="BP3087:BP3150" si="299">IF(BP$10*BN3087+BP$11&lt;(ROUNDUP(BO$10/100,0)*100+999),MAX(0,BP$10*BN3087+BP$11),NA())</f>
        <v>#DIV/0!</v>
      </c>
    </row>
    <row r="3088" spans="31:68" ht="15" customHeight="1" x14ac:dyDescent="0.25">
      <c r="AE3088" s="501" t="e">
        <f t="shared" si="294"/>
        <v>#DIV/0!</v>
      </c>
      <c r="AH3088" s="501" t="e">
        <f t="shared" si="295"/>
        <v>#DIV/0!</v>
      </c>
      <c r="AV3088" s="501" t="e">
        <f t="shared" si="296"/>
        <v>#DIV/0!</v>
      </c>
      <c r="AY3088" s="501" t="e">
        <f t="shared" si="297"/>
        <v>#DIV/0!</v>
      </c>
      <c r="BM3088" s="501" t="e">
        <f t="shared" si="298"/>
        <v>#DIV/0!</v>
      </c>
      <c r="BP3088" s="501" t="e">
        <f t="shared" si="299"/>
        <v>#DIV/0!</v>
      </c>
    </row>
    <row r="3089" spans="31:68" ht="15" customHeight="1" x14ac:dyDescent="0.25">
      <c r="AE3089" s="501" t="e">
        <f t="shared" si="294"/>
        <v>#DIV/0!</v>
      </c>
      <c r="AH3089" s="501" t="e">
        <f t="shared" si="295"/>
        <v>#DIV/0!</v>
      </c>
      <c r="AV3089" s="501" t="e">
        <f t="shared" si="296"/>
        <v>#DIV/0!</v>
      </c>
      <c r="AY3089" s="501" t="e">
        <f t="shared" si="297"/>
        <v>#DIV/0!</v>
      </c>
      <c r="BM3089" s="501" t="e">
        <f t="shared" si="298"/>
        <v>#DIV/0!</v>
      </c>
      <c r="BP3089" s="501" t="e">
        <f t="shared" si="299"/>
        <v>#DIV/0!</v>
      </c>
    </row>
    <row r="3090" spans="31:68" ht="15" customHeight="1" x14ac:dyDescent="0.25">
      <c r="AE3090" s="501" t="e">
        <f t="shared" si="294"/>
        <v>#DIV/0!</v>
      </c>
      <c r="AH3090" s="501" t="e">
        <f t="shared" si="295"/>
        <v>#DIV/0!</v>
      </c>
      <c r="AV3090" s="501" t="e">
        <f t="shared" si="296"/>
        <v>#DIV/0!</v>
      </c>
      <c r="AY3090" s="501" t="e">
        <f t="shared" si="297"/>
        <v>#DIV/0!</v>
      </c>
      <c r="BM3090" s="501" t="e">
        <f t="shared" si="298"/>
        <v>#DIV/0!</v>
      </c>
      <c r="BP3090" s="501" t="e">
        <f t="shared" si="299"/>
        <v>#DIV/0!</v>
      </c>
    </row>
    <row r="3091" spans="31:68" ht="15" customHeight="1" x14ac:dyDescent="0.25">
      <c r="AE3091" s="501" t="e">
        <f t="shared" si="294"/>
        <v>#DIV/0!</v>
      </c>
      <c r="AH3091" s="501" t="e">
        <f t="shared" si="295"/>
        <v>#DIV/0!</v>
      </c>
      <c r="AV3091" s="501" t="e">
        <f t="shared" si="296"/>
        <v>#DIV/0!</v>
      </c>
      <c r="AY3091" s="501" t="e">
        <f t="shared" si="297"/>
        <v>#DIV/0!</v>
      </c>
      <c r="BM3091" s="501" t="e">
        <f t="shared" si="298"/>
        <v>#DIV/0!</v>
      </c>
      <c r="BP3091" s="501" t="e">
        <f t="shared" si="299"/>
        <v>#DIV/0!</v>
      </c>
    </row>
    <row r="3092" spans="31:68" ht="15" customHeight="1" x14ac:dyDescent="0.25">
      <c r="AE3092" s="501" t="e">
        <f t="shared" si="294"/>
        <v>#DIV/0!</v>
      </c>
      <c r="AH3092" s="501" t="e">
        <f t="shared" si="295"/>
        <v>#DIV/0!</v>
      </c>
      <c r="AV3092" s="501" t="e">
        <f t="shared" si="296"/>
        <v>#DIV/0!</v>
      </c>
      <c r="AY3092" s="501" t="e">
        <f t="shared" si="297"/>
        <v>#DIV/0!</v>
      </c>
      <c r="BM3092" s="501" t="e">
        <f t="shared" si="298"/>
        <v>#DIV/0!</v>
      </c>
      <c r="BP3092" s="501" t="e">
        <f t="shared" si="299"/>
        <v>#DIV/0!</v>
      </c>
    </row>
    <row r="3093" spans="31:68" ht="15" customHeight="1" x14ac:dyDescent="0.25">
      <c r="AE3093" s="501" t="e">
        <f t="shared" si="294"/>
        <v>#DIV/0!</v>
      </c>
      <c r="AH3093" s="501" t="e">
        <f t="shared" si="295"/>
        <v>#DIV/0!</v>
      </c>
      <c r="AV3093" s="501" t="e">
        <f t="shared" si="296"/>
        <v>#DIV/0!</v>
      </c>
      <c r="AY3093" s="501" t="e">
        <f t="shared" si="297"/>
        <v>#DIV/0!</v>
      </c>
      <c r="BM3093" s="501" t="e">
        <f t="shared" si="298"/>
        <v>#DIV/0!</v>
      </c>
      <c r="BP3093" s="501" t="e">
        <f t="shared" si="299"/>
        <v>#DIV/0!</v>
      </c>
    </row>
    <row r="3094" spans="31:68" ht="15" customHeight="1" x14ac:dyDescent="0.25">
      <c r="AE3094" s="501" t="e">
        <f t="shared" si="294"/>
        <v>#DIV/0!</v>
      </c>
      <c r="AH3094" s="501" t="e">
        <f t="shared" si="295"/>
        <v>#DIV/0!</v>
      </c>
      <c r="AV3094" s="501" t="e">
        <f t="shared" si="296"/>
        <v>#DIV/0!</v>
      </c>
      <c r="AY3094" s="501" t="e">
        <f t="shared" si="297"/>
        <v>#DIV/0!</v>
      </c>
      <c r="BM3094" s="501" t="e">
        <f t="shared" si="298"/>
        <v>#DIV/0!</v>
      </c>
      <c r="BP3094" s="501" t="e">
        <f t="shared" si="299"/>
        <v>#DIV/0!</v>
      </c>
    </row>
    <row r="3095" spans="31:68" ht="15" customHeight="1" x14ac:dyDescent="0.25">
      <c r="AE3095" s="501" t="e">
        <f t="shared" si="294"/>
        <v>#DIV/0!</v>
      </c>
      <c r="AH3095" s="501" t="e">
        <f t="shared" si="295"/>
        <v>#DIV/0!</v>
      </c>
      <c r="AV3095" s="501" t="e">
        <f t="shared" si="296"/>
        <v>#DIV/0!</v>
      </c>
      <c r="AY3095" s="501" t="e">
        <f t="shared" si="297"/>
        <v>#DIV/0!</v>
      </c>
      <c r="BM3095" s="501" t="e">
        <f t="shared" si="298"/>
        <v>#DIV/0!</v>
      </c>
      <c r="BP3095" s="501" t="e">
        <f t="shared" si="299"/>
        <v>#DIV/0!</v>
      </c>
    </row>
    <row r="3096" spans="31:68" ht="15" customHeight="1" x14ac:dyDescent="0.25">
      <c r="AE3096" s="501" t="e">
        <f t="shared" si="294"/>
        <v>#DIV/0!</v>
      </c>
      <c r="AH3096" s="501" t="e">
        <f t="shared" si="295"/>
        <v>#DIV/0!</v>
      </c>
      <c r="AV3096" s="501" t="e">
        <f t="shared" si="296"/>
        <v>#DIV/0!</v>
      </c>
      <c r="AY3096" s="501" t="e">
        <f t="shared" si="297"/>
        <v>#DIV/0!</v>
      </c>
      <c r="BM3096" s="501" t="e">
        <f t="shared" si="298"/>
        <v>#DIV/0!</v>
      </c>
      <c r="BP3096" s="501" t="e">
        <f t="shared" si="299"/>
        <v>#DIV/0!</v>
      </c>
    </row>
    <row r="3097" spans="31:68" ht="15" customHeight="1" x14ac:dyDescent="0.25">
      <c r="AE3097" s="501" t="e">
        <f t="shared" si="294"/>
        <v>#DIV/0!</v>
      </c>
      <c r="AH3097" s="501" t="e">
        <f t="shared" si="295"/>
        <v>#DIV/0!</v>
      </c>
      <c r="AV3097" s="501" t="e">
        <f t="shared" si="296"/>
        <v>#DIV/0!</v>
      </c>
      <c r="AY3097" s="501" t="e">
        <f t="shared" si="297"/>
        <v>#DIV/0!</v>
      </c>
      <c r="BM3097" s="501" t="e">
        <f t="shared" si="298"/>
        <v>#DIV/0!</v>
      </c>
      <c r="BP3097" s="501" t="e">
        <f t="shared" si="299"/>
        <v>#DIV/0!</v>
      </c>
    </row>
    <row r="3098" spans="31:68" ht="15" customHeight="1" x14ac:dyDescent="0.25">
      <c r="AE3098" s="501" t="e">
        <f t="shared" si="294"/>
        <v>#DIV/0!</v>
      </c>
      <c r="AH3098" s="501" t="e">
        <f t="shared" si="295"/>
        <v>#DIV/0!</v>
      </c>
      <c r="AV3098" s="501" t="e">
        <f t="shared" si="296"/>
        <v>#DIV/0!</v>
      </c>
      <c r="AY3098" s="501" t="e">
        <f t="shared" si="297"/>
        <v>#DIV/0!</v>
      </c>
      <c r="BM3098" s="501" t="e">
        <f t="shared" si="298"/>
        <v>#DIV/0!</v>
      </c>
      <c r="BP3098" s="501" t="e">
        <f t="shared" si="299"/>
        <v>#DIV/0!</v>
      </c>
    </row>
    <row r="3099" spans="31:68" ht="15" customHeight="1" x14ac:dyDescent="0.25">
      <c r="AE3099" s="501" t="e">
        <f t="shared" si="294"/>
        <v>#DIV/0!</v>
      </c>
      <c r="AH3099" s="501" t="e">
        <f t="shared" si="295"/>
        <v>#DIV/0!</v>
      </c>
      <c r="AV3099" s="501" t="e">
        <f t="shared" si="296"/>
        <v>#DIV/0!</v>
      </c>
      <c r="AY3099" s="501" t="e">
        <f t="shared" si="297"/>
        <v>#DIV/0!</v>
      </c>
      <c r="BM3099" s="501" t="e">
        <f t="shared" si="298"/>
        <v>#DIV/0!</v>
      </c>
      <c r="BP3099" s="501" t="e">
        <f t="shared" si="299"/>
        <v>#DIV/0!</v>
      </c>
    </row>
    <row r="3100" spans="31:68" ht="15" customHeight="1" x14ac:dyDescent="0.25">
      <c r="AE3100" s="501" t="e">
        <f t="shared" si="294"/>
        <v>#DIV/0!</v>
      </c>
      <c r="AH3100" s="501" t="e">
        <f t="shared" si="295"/>
        <v>#DIV/0!</v>
      </c>
      <c r="AV3100" s="501" t="e">
        <f t="shared" si="296"/>
        <v>#DIV/0!</v>
      </c>
      <c r="AY3100" s="501" t="e">
        <f t="shared" si="297"/>
        <v>#DIV/0!</v>
      </c>
      <c r="BM3100" s="501" t="e">
        <f t="shared" si="298"/>
        <v>#DIV/0!</v>
      </c>
      <c r="BP3100" s="501" t="e">
        <f t="shared" si="299"/>
        <v>#DIV/0!</v>
      </c>
    </row>
    <row r="3101" spans="31:68" ht="15" customHeight="1" x14ac:dyDescent="0.25">
      <c r="AE3101" s="501" t="e">
        <f t="shared" si="294"/>
        <v>#DIV/0!</v>
      </c>
      <c r="AH3101" s="501" t="e">
        <f t="shared" si="295"/>
        <v>#DIV/0!</v>
      </c>
      <c r="AV3101" s="501" t="e">
        <f t="shared" si="296"/>
        <v>#DIV/0!</v>
      </c>
      <c r="AY3101" s="501" t="e">
        <f t="shared" si="297"/>
        <v>#DIV/0!</v>
      </c>
      <c r="BM3101" s="501" t="e">
        <f t="shared" si="298"/>
        <v>#DIV/0!</v>
      </c>
      <c r="BP3101" s="501" t="e">
        <f t="shared" si="299"/>
        <v>#DIV/0!</v>
      </c>
    </row>
    <row r="3102" spans="31:68" ht="15" customHeight="1" x14ac:dyDescent="0.25">
      <c r="AE3102" s="501" t="e">
        <f t="shared" si="294"/>
        <v>#DIV/0!</v>
      </c>
      <c r="AH3102" s="501" t="e">
        <f t="shared" si="295"/>
        <v>#DIV/0!</v>
      </c>
      <c r="AV3102" s="501" t="e">
        <f t="shared" si="296"/>
        <v>#DIV/0!</v>
      </c>
      <c r="AY3102" s="501" t="e">
        <f t="shared" si="297"/>
        <v>#DIV/0!</v>
      </c>
      <c r="BM3102" s="501" t="e">
        <f t="shared" si="298"/>
        <v>#DIV/0!</v>
      </c>
      <c r="BP3102" s="501" t="e">
        <f t="shared" si="299"/>
        <v>#DIV/0!</v>
      </c>
    </row>
    <row r="3103" spans="31:68" ht="15" customHeight="1" x14ac:dyDescent="0.25">
      <c r="AE3103" s="501" t="e">
        <f t="shared" si="294"/>
        <v>#DIV/0!</v>
      </c>
      <c r="AH3103" s="501" t="e">
        <f t="shared" si="295"/>
        <v>#DIV/0!</v>
      </c>
      <c r="AV3103" s="501" t="e">
        <f t="shared" si="296"/>
        <v>#DIV/0!</v>
      </c>
      <c r="AY3103" s="501" t="e">
        <f t="shared" si="297"/>
        <v>#DIV/0!</v>
      </c>
      <c r="BM3103" s="501" t="e">
        <f t="shared" si="298"/>
        <v>#DIV/0!</v>
      </c>
      <c r="BP3103" s="501" t="e">
        <f t="shared" si="299"/>
        <v>#DIV/0!</v>
      </c>
    </row>
    <row r="3104" spans="31:68" ht="15" customHeight="1" x14ac:dyDescent="0.25">
      <c r="AE3104" s="501" t="e">
        <f t="shared" si="294"/>
        <v>#DIV/0!</v>
      </c>
      <c r="AH3104" s="501" t="e">
        <f t="shared" si="295"/>
        <v>#DIV/0!</v>
      </c>
      <c r="AV3104" s="501" t="e">
        <f t="shared" si="296"/>
        <v>#DIV/0!</v>
      </c>
      <c r="AY3104" s="501" t="e">
        <f t="shared" si="297"/>
        <v>#DIV/0!</v>
      </c>
      <c r="BM3104" s="501" t="e">
        <f t="shared" si="298"/>
        <v>#DIV/0!</v>
      </c>
      <c r="BP3104" s="501" t="e">
        <f t="shared" si="299"/>
        <v>#DIV/0!</v>
      </c>
    </row>
    <row r="3105" spans="31:68" ht="15" customHeight="1" x14ac:dyDescent="0.25">
      <c r="AE3105" s="501" t="e">
        <f t="shared" si="294"/>
        <v>#DIV/0!</v>
      </c>
      <c r="AH3105" s="501" t="e">
        <f t="shared" si="295"/>
        <v>#DIV/0!</v>
      </c>
      <c r="AV3105" s="501" t="e">
        <f t="shared" si="296"/>
        <v>#DIV/0!</v>
      </c>
      <c r="AY3105" s="501" t="e">
        <f t="shared" si="297"/>
        <v>#DIV/0!</v>
      </c>
      <c r="BM3105" s="501" t="e">
        <f t="shared" si="298"/>
        <v>#DIV/0!</v>
      </c>
      <c r="BP3105" s="501" t="e">
        <f t="shared" si="299"/>
        <v>#DIV/0!</v>
      </c>
    </row>
    <row r="3106" spans="31:68" ht="15" customHeight="1" x14ac:dyDescent="0.25">
      <c r="AE3106" s="501" t="e">
        <f t="shared" si="294"/>
        <v>#DIV/0!</v>
      </c>
      <c r="AH3106" s="501" t="e">
        <f t="shared" si="295"/>
        <v>#DIV/0!</v>
      </c>
      <c r="AV3106" s="501" t="e">
        <f t="shared" si="296"/>
        <v>#DIV/0!</v>
      </c>
      <c r="AY3106" s="501" t="e">
        <f t="shared" si="297"/>
        <v>#DIV/0!</v>
      </c>
      <c r="BM3106" s="501" t="e">
        <f t="shared" si="298"/>
        <v>#DIV/0!</v>
      </c>
      <c r="BP3106" s="501" t="e">
        <f t="shared" si="299"/>
        <v>#DIV/0!</v>
      </c>
    </row>
    <row r="3107" spans="31:68" ht="15" customHeight="1" x14ac:dyDescent="0.25">
      <c r="AE3107" s="501" t="e">
        <f t="shared" si="294"/>
        <v>#DIV/0!</v>
      </c>
      <c r="AH3107" s="501" t="e">
        <f t="shared" si="295"/>
        <v>#DIV/0!</v>
      </c>
      <c r="AV3107" s="501" t="e">
        <f t="shared" si="296"/>
        <v>#DIV/0!</v>
      </c>
      <c r="AY3107" s="501" t="e">
        <f t="shared" si="297"/>
        <v>#DIV/0!</v>
      </c>
      <c r="BM3107" s="501" t="e">
        <f t="shared" si="298"/>
        <v>#DIV/0!</v>
      </c>
      <c r="BP3107" s="501" t="e">
        <f t="shared" si="299"/>
        <v>#DIV/0!</v>
      </c>
    </row>
    <row r="3108" spans="31:68" ht="15" customHeight="1" x14ac:dyDescent="0.25">
      <c r="AE3108" s="501" t="e">
        <f t="shared" si="294"/>
        <v>#DIV/0!</v>
      </c>
      <c r="AH3108" s="501" t="e">
        <f t="shared" si="295"/>
        <v>#DIV/0!</v>
      </c>
      <c r="AV3108" s="501" t="e">
        <f t="shared" si="296"/>
        <v>#DIV/0!</v>
      </c>
      <c r="AY3108" s="501" t="e">
        <f t="shared" si="297"/>
        <v>#DIV/0!</v>
      </c>
      <c r="BM3108" s="501" t="e">
        <f t="shared" si="298"/>
        <v>#DIV/0!</v>
      </c>
      <c r="BP3108" s="501" t="e">
        <f t="shared" si="299"/>
        <v>#DIV/0!</v>
      </c>
    </row>
    <row r="3109" spans="31:68" ht="15" customHeight="1" x14ac:dyDescent="0.25">
      <c r="AE3109" s="501" t="e">
        <f t="shared" si="294"/>
        <v>#DIV/0!</v>
      </c>
      <c r="AH3109" s="501" t="e">
        <f t="shared" si="295"/>
        <v>#DIV/0!</v>
      </c>
      <c r="AV3109" s="501" t="e">
        <f t="shared" si="296"/>
        <v>#DIV/0!</v>
      </c>
      <c r="AY3109" s="501" t="e">
        <f t="shared" si="297"/>
        <v>#DIV/0!</v>
      </c>
      <c r="BM3109" s="501" t="e">
        <f t="shared" si="298"/>
        <v>#DIV/0!</v>
      </c>
      <c r="BP3109" s="501" t="e">
        <f t="shared" si="299"/>
        <v>#DIV/0!</v>
      </c>
    </row>
    <row r="3110" spans="31:68" ht="15" customHeight="1" x14ac:dyDescent="0.25">
      <c r="AE3110" s="501" t="e">
        <f t="shared" si="294"/>
        <v>#DIV/0!</v>
      </c>
      <c r="AH3110" s="501" t="e">
        <f t="shared" si="295"/>
        <v>#DIV/0!</v>
      </c>
      <c r="AV3110" s="501" t="e">
        <f t="shared" si="296"/>
        <v>#DIV/0!</v>
      </c>
      <c r="AY3110" s="501" t="e">
        <f t="shared" si="297"/>
        <v>#DIV/0!</v>
      </c>
      <c r="BM3110" s="501" t="e">
        <f t="shared" si="298"/>
        <v>#DIV/0!</v>
      </c>
      <c r="BP3110" s="501" t="e">
        <f t="shared" si="299"/>
        <v>#DIV/0!</v>
      </c>
    </row>
    <row r="3111" spans="31:68" ht="15" customHeight="1" x14ac:dyDescent="0.25">
      <c r="AE3111" s="501" t="e">
        <f t="shared" si="294"/>
        <v>#DIV/0!</v>
      </c>
      <c r="AH3111" s="501" t="e">
        <f t="shared" si="295"/>
        <v>#DIV/0!</v>
      </c>
      <c r="AV3111" s="501" t="e">
        <f t="shared" si="296"/>
        <v>#DIV/0!</v>
      </c>
      <c r="AY3111" s="501" t="e">
        <f t="shared" si="297"/>
        <v>#DIV/0!</v>
      </c>
      <c r="BM3111" s="501" t="e">
        <f t="shared" si="298"/>
        <v>#DIV/0!</v>
      </c>
      <c r="BP3111" s="501" t="e">
        <f t="shared" si="299"/>
        <v>#DIV/0!</v>
      </c>
    </row>
    <row r="3112" spans="31:68" ht="15" customHeight="1" x14ac:dyDescent="0.25">
      <c r="AE3112" s="501" t="e">
        <f t="shared" si="294"/>
        <v>#DIV/0!</v>
      </c>
      <c r="AH3112" s="501" t="e">
        <f t="shared" si="295"/>
        <v>#DIV/0!</v>
      </c>
      <c r="AV3112" s="501" t="e">
        <f t="shared" si="296"/>
        <v>#DIV/0!</v>
      </c>
      <c r="AY3112" s="501" t="e">
        <f t="shared" si="297"/>
        <v>#DIV/0!</v>
      </c>
      <c r="BM3112" s="501" t="e">
        <f t="shared" si="298"/>
        <v>#DIV/0!</v>
      </c>
      <c r="BP3112" s="501" t="e">
        <f t="shared" si="299"/>
        <v>#DIV/0!</v>
      </c>
    </row>
    <row r="3113" spans="31:68" ht="15" customHeight="1" x14ac:dyDescent="0.25">
      <c r="AE3113" s="501" t="e">
        <f t="shared" si="294"/>
        <v>#DIV/0!</v>
      </c>
      <c r="AH3113" s="501" t="e">
        <f t="shared" si="295"/>
        <v>#DIV/0!</v>
      </c>
      <c r="AV3113" s="501" t="e">
        <f t="shared" si="296"/>
        <v>#DIV/0!</v>
      </c>
      <c r="AY3113" s="501" t="e">
        <f t="shared" si="297"/>
        <v>#DIV/0!</v>
      </c>
      <c r="BM3113" s="501" t="e">
        <f t="shared" si="298"/>
        <v>#DIV/0!</v>
      </c>
      <c r="BP3113" s="501" t="e">
        <f t="shared" si="299"/>
        <v>#DIV/0!</v>
      </c>
    </row>
    <row r="3114" spans="31:68" ht="15" customHeight="1" x14ac:dyDescent="0.25">
      <c r="AE3114" s="501" t="e">
        <f t="shared" si="294"/>
        <v>#DIV/0!</v>
      </c>
      <c r="AH3114" s="501" t="e">
        <f t="shared" si="295"/>
        <v>#DIV/0!</v>
      </c>
      <c r="AV3114" s="501" t="e">
        <f t="shared" si="296"/>
        <v>#DIV/0!</v>
      </c>
      <c r="AY3114" s="501" t="e">
        <f t="shared" si="297"/>
        <v>#DIV/0!</v>
      </c>
      <c r="BM3114" s="501" t="e">
        <f t="shared" si="298"/>
        <v>#DIV/0!</v>
      </c>
      <c r="BP3114" s="501" t="e">
        <f t="shared" si="299"/>
        <v>#DIV/0!</v>
      </c>
    </row>
    <row r="3115" spans="31:68" ht="15" customHeight="1" x14ac:dyDescent="0.25">
      <c r="AE3115" s="501" t="e">
        <f t="shared" si="294"/>
        <v>#DIV/0!</v>
      </c>
      <c r="AH3115" s="501" t="e">
        <f t="shared" si="295"/>
        <v>#DIV/0!</v>
      </c>
      <c r="AV3115" s="501" t="e">
        <f t="shared" si="296"/>
        <v>#DIV/0!</v>
      </c>
      <c r="AY3115" s="501" t="e">
        <f t="shared" si="297"/>
        <v>#DIV/0!</v>
      </c>
      <c r="BM3115" s="501" t="e">
        <f t="shared" si="298"/>
        <v>#DIV/0!</v>
      </c>
      <c r="BP3115" s="501" t="e">
        <f t="shared" si="299"/>
        <v>#DIV/0!</v>
      </c>
    </row>
    <row r="3116" spans="31:68" ht="15" customHeight="1" x14ac:dyDescent="0.25">
      <c r="AE3116" s="501" t="e">
        <f t="shared" si="294"/>
        <v>#DIV/0!</v>
      </c>
      <c r="AH3116" s="501" t="e">
        <f t="shared" si="295"/>
        <v>#DIV/0!</v>
      </c>
      <c r="AV3116" s="501" t="e">
        <f t="shared" si="296"/>
        <v>#DIV/0!</v>
      </c>
      <c r="AY3116" s="501" t="e">
        <f t="shared" si="297"/>
        <v>#DIV/0!</v>
      </c>
      <c r="BM3116" s="501" t="e">
        <f t="shared" si="298"/>
        <v>#DIV/0!</v>
      </c>
      <c r="BP3116" s="501" t="e">
        <f t="shared" si="299"/>
        <v>#DIV/0!</v>
      </c>
    </row>
    <row r="3117" spans="31:68" ht="15" customHeight="1" x14ac:dyDescent="0.25">
      <c r="AE3117" s="501" t="e">
        <f t="shared" si="294"/>
        <v>#DIV/0!</v>
      </c>
      <c r="AH3117" s="501" t="e">
        <f t="shared" si="295"/>
        <v>#DIV/0!</v>
      </c>
      <c r="AV3117" s="501" t="e">
        <f t="shared" si="296"/>
        <v>#DIV/0!</v>
      </c>
      <c r="AY3117" s="501" t="e">
        <f t="shared" si="297"/>
        <v>#DIV/0!</v>
      </c>
      <c r="BM3117" s="501" t="e">
        <f t="shared" si="298"/>
        <v>#DIV/0!</v>
      </c>
      <c r="BP3117" s="501" t="e">
        <f t="shared" si="299"/>
        <v>#DIV/0!</v>
      </c>
    </row>
    <row r="3118" spans="31:68" ht="15" customHeight="1" x14ac:dyDescent="0.25">
      <c r="AE3118" s="501" t="e">
        <f t="shared" si="294"/>
        <v>#DIV/0!</v>
      </c>
      <c r="AH3118" s="501" t="e">
        <f t="shared" si="295"/>
        <v>#DIV/0!</v>
      </c>
      <c r="AV3118" s="501" t="e">
        <f t="shared" si="296"/>
        <v>#DIV/0!</v>
      </c>
      <c r="AY3118" s="501" t="e">
        <f t="shared" si="297"/>
        <v>#DIV/0!</v>
      </c>
      <c r="BM3118" s="501" t="e">
        <f t="shared" si="298"/>
        <v>#DIV/0!</v>
      </c>
      <c r="BP3118" s="501" t="e">
        <f t="shared" si="299"/>
        <v>#DIV/0!</v>
      </c>
    </row>
    <row r="3119" spans="31:68" ht="15" customHeight="1" x14ac:dyDescent="0.25">
      <c r="AE3119" s="501" t="e">
        <f t="shared" si="294"/>
        <v>#DIV/0!</v>
      </c>
      <c r="AH3119" s="501" t="e">
        <f t="shared" si="295"/>
        <v>#DIV/0!</v>
      </c>
      <c r="AV3119" s="501" t="e">
        <f t="shared" si="296"/>
        <v>#DIV/0!</v>
      </c>
      <c r="AY3119" s="501" t="e">
        <f t="shared" si="297"/>
        <v>#DIV/0!</v>
      </c>
      <c r="BM3119" s="501" t="e">
        <f t="shared" si="298"/>
        <v>#DIV/0!</v>
      </c>
      <c r="BP3119" s="501" t="e">
        <f t="shared" si="299"/>
        <v>#DIV/0!</v>
      </c>
    </row>
    <row r="3120" spans="31:68" ht="15" customHeight="1" x14ac:dyDescent="0.25">
      <c r="AE3120" s="501" t="e">
        <f t="shared" si="294"/>
        <v>#DIV/0!</v>
      </c>
      <c r="AH3120" s="501" t="e">
        <f t="shared" si="295"/>
        <v>#DIV/0!</v>
      </c>
      <c r="AV3120" s="501" t="e">
        <f t="shared" si="296"/>
        <v>#DIV/0!</v>
      </c>
      <c r="AY3120" s="501" t="e">
        <f t="shared" si="297"/>
        <v>#DIV/0!</v>
      </c>
      <c r="BM3120" s="501" t="e">
        <f t="shared" si="298"/>
        <v>#DIV/0!</v>
      </c>
      <c r="BP3120" s="501" t="e">
        <f t="shared" si="299"/>
        <v>#DIV/0!</v>
      </c>
    </row>
    <row r="3121" spans="31:68" ht="15" customHeight="1" x14ac:dyDescent="0.25">
      <c r="AE3121" s="501" t="e">
        <f t="shared" si="294"/>
        <v>#DIV/0!</v>
      </c>
      <c r="AH3121" s="501" t="e">
        <f t="shared" si="295"/>
        <v>#DIV/0!</v>
      </c>
      <c r="AV3121" s="501" t="e">
        <f t="shared" si="296"/>
        <v>#DIV/0!</v>
      </c>
      <c r="AY3121" s="501" t="e">
        <f t="shared" si="297"/>
        <v>#DIV/0!</v>
      </c>
      <c r="BM3121" s="501" t="e">
        <f t="shared" si="298"/>
        <v>#DIV/0!</v>
      </c>
      <c r="BP3121" s="501" t="e">
        <f t="shared" si="299"/>
        <v>#DIV/0!</v>
      </c>
    </row>
    <row r="3122" spans="31:68" ht="15" customHeight="1" x14ac:dyDescent="0.25">
      <c r="AE3122" s="501" t="e">
        <f t="shared" si="294"/>
        <v>#DIV/0!</v>
      </c>
      <c r="AH3122" s="501" t="e">
        <f t="shared" si="295"/>
        <v>#DIV/0!</v>
      </c>
      <c r="AV3122" s="501" t="e">
        <f t="shared" si="296"/>
        <v>#DIV/0!</v>
      </c>
      <c r="AY3122" s="501" t="e">
        <f t="shared" si="297"/>
        <v>#DIV/0!</v>
      </c>
      <c r="BM3122" s="501" t="e">
        <f t="shared" si="298"/>
        <v>#DIV/0!</v>
      </c>
      <c r="BP3122" s="501" t="e">
        <f t="shared" si="299"/>
        <v>#DIV/0!</v>
      </c>
    </row>
    <row r="3123" spans="31:68" ht="15" customHeight="1" x14ac:dyDescent="0.25">
      <c r="AE3123" s="501" t="e">
        <f t="shared" si="294"/>
        <v>#DIV/0!</v>
      </c>
      <c r="AH3123" s="501" t="e">
        <f t="shared" si="295"/>
        <v>#DIV/0!</v>
      </c>
      <c r="AV3123" s="501" t="e">
        <f t="shared" si="296"/>
        <v>#DIV/0!</v>
      </c>
      <c r="AY3123" s="501" t="e">
        <f t="shared" si="297"/>
        <v>#DIV/0!</v>
      </c>
      <c r="BM3123" s="501" t="e">
        <f t="shared" si="298"/>
        <v>#DIV/0!</v>
      </c>
      <c r="BP3123" s="501" t="e">
        <f t="shared" si="299"/>
        <v>#DIV/0!</v>
      </c>
    </row>
    <row r="3124" spans="31:68" ht="15" customHeight="1" x14ac:dyDescent="0.25">
      <c r="AE3124" s="501" t="e">
        <f t="shared" si="294"/>
        <v>#DIV/0!</v>
      </c>
      <c r="AH3124" s="501" t="e">
        <f t="shared" si="295"/>
        <v>#DIV/0!</v>
      </c>
      <c r="AV3124" s="501" t="e">
        <f t="shared" si="296"/>
        <v>#DIV/0!</v>
      </c>
      <c r="AY3124" s="501" t="e">
        <f t="shared" si="297"/>
        <v>#DIV/0!</v>
      </c>
      <c r="BM3124" s="501" t="e">
        <f t="shared" si="298"/>
        <v>#DIV/0!</v>
      </c>
      <c r="BP3124" s="501" t="e">
        <f t="shared" si="299"/>
        <v>#DIV/0!</v>
      </c>
    </row>
    <row r="3125" spans="31:68" ht="15" customHeight="1" x14ac:dyDescent="0.25">
      <c r="AE3125" s="501" t="e">
        <f t="shared" si="294"/>
        <v>#DIV/0!</v>
      </c>
      <c r="AH3125" s="501" t="e">
        <f t="shared" si="295"/>
        <v>#DIV/0!</v>
      </c>
      <c r="AV3125" s="501" t="e">
        <f t="shared" si="296"/>
        <v>#DIV/0!</v>
      </c>
      <c r="AY3125" s="501" t="e">
        <f t="shared" si="297"/>
        <v>#DIV/0!</v>
      </c>
      <c r="BM3125" s="501" t="e">
        <f t="shared" si="298"/>
        <v>#DIV/0!</v>
      </c>
      <c r="BP3125" s="501" t="e">
        <f t="shared" si="299"/>
        <v>#DIV/0!</v>
      </c>
    </row>
    <row r="3126" spans="31:68" ht="15" customHeight="1" x14ac:dyDescent="0.25">
      <c r="AE3126" s="501" t="e">
        <f t="shared" si="294"/>
        <v>#DIV/0!</v>
      </c>
      <c r="AH3126" s="501" t="e">
        <f t="shared" si="295"/>
        <v>#DIV/0!</v>
      </c>
      <c r="AV3126" s="501" t="e">
        <f t="shared" si="296"/>
        <v>#DIV/0!</v>
      </c>
      <c r="AY3126" s="501" t="e">
        <f t="shared" si="297"/>
        <v>#DIV/0!</v>
      </c>
      <c r="BM3126" s="501" t="e">
        <f t="shared" si="298"/>
        <v>#DIV/0!</v>
      </c>
      <c r="BP3126" s="501" t="e">
        <f t="shared" si="299"/>
        <v>#DIV/0!</v>
      </c>
    </row>
    <row r="3127" spans="31:68" ht="15" customHeight="1" x14ac:dyDescent="0.25">
      <c r="AE3127" s="501" t="e">
        <f t="shared" si="294"/>
        <v>#DIV/0!</v>
      </c>
      <c r="AH3127" s="501" t="e">
        <f t="shared" si="295"/>
        <v>#DIV/0!</v>
      </c>
      <c r="AV3127" s="501" t="e">
        <f t="shared" si="296"/>
        <v>#DIV/0!</v>
      </c>
      <c r="AY3127" s="501" t="e">
        <f t="shared" si="297"/>
        <v>#DIV/0!</v>
      </c>
      <c r="BM3127" s="501" t="e">
        <f t="shared" si="298"/>
        <v>#DIV/0!</v>
      </c>
      <c r="BP3127" s="501" t="e">
        <f t="shared" si="299"/>
        <v>#DIV/0!</v>
      </c>
    </row>
    <row r="3128" spans="31:68" ht="15" customHeight="1" x14ac:dyDescent="0.25">
      <c r="AE3128" s="501" t="e">
        <f t="shared" si="294"/>
        <v>#DIV/0!</v>
      </c>
      <c r="AH3128" s="501" t="e">
        <f t="shared" si="295"/>
        <v>#DIV/0!</v>
      </c>
      <c r="AV3128" s="501" t="e">
        <f t="shared" si="296"/>
        <v>#DIV/0!</v>
      </c>
      <c r="AY3128" s="501" t="e">
        <f t="shared" si="297"/>
        <v>#DIV/0!</v>
      </c>
      <c r="BM3128" s="501" t="e">
        <f t="shared" si="298"/>
        <v>#DIV/0!</v>
      </c>
      <c r="BP3128" s="501" t="e">
        <f t="shared" si="299"/>
        <v>#DIV/0!</v>
      </c>
    </row>
    <row r="3129" spans="31:68" ht="15" customHeight="1" x14ac:dyDescent="0.25">
      <c r="AE3129" s="501" t="e">
        <f t="shared" si="294"/>
        <v>#DIV/0!</v>
      </c>
      <c r="AH3129" s="501" t="e">
        <f t="shared" si="295"/>
        <v>#DIV/0!</v>
      </c>
      <c r="AV3129" s="501" t="e">
        <f t="shared" si="296"/>
        <v>#DIV/0!</v>
      </c>
      <c r="AY3129" s="501" t="e">
        <f t="shared" si="297"/>
        <v>#DIV/0!</v>
      </c>
      <c r="BM3129" s="501" t="e">
        <f t="shared" si="298"/>
        <v>#DIV/0!</v>
      </c>
      <c r="BP3129" s="501" t="e">
        <f t="shared" si="299"/>
        <v>#DIV/0!</v>
      </c>
    </row>
    <row r="3130" spans="31:68" ht="15" customHeight="1" x14ac:dyDescent="0.25">
      <c r="AE3130" s="501" t="e">
        <f t="shared" si="294"/>
        <v>#DIV/0!</v>
      </c>
      <c r="AH3130" s="501" t="e">
        <f t="shared" si="295"/>
        <v>#DIV/0!</v>
      </c>
      <c r="AV3130" s="501" t="e">
        <f t="shared" si="296"/>
        <v>#DIV/0!</v>
      </c>
      <c r="AY3130" s="501" t="e">
        <f t="shared" si="297"/>
        <v>#DIV/0!</v>
      </c>
      <c r="BM3130" s="501" t="e">
        <f t="shared" si="298"/>
        <v>#DIV/0!</v>
      </c>
      <c r="BP3130" s="501" t="e">
        <f t="shared" si="299"/>
        <v>#DIV/0!</v>
      </c>
    </row>
    <row r="3131" spans="31:68" ht="15" customHeight="1" x14ac:dyDescent="0.25">
      <c r="AE3131" s="501" t="e">
        <f t="shared" si="294"/>
        <v>#DIV/0!</v>
      </c>
      <c r="AH3131" s="501" t="e">
        <f t="shared" si="295"/>
        <v>#DIV/0!</v>
      </c>
      <c r="AV3131" s="501" t="e">
        <f t="shared" si="296"/>
        <v>#DIV/0!</v>
      </c>
      <c r="AY3131" s="501" t="e">
        <f t="shared" si="297"/>
        <v>#DIV/0!</v>
      </c>
      <c r="BM3131" s="501" t="e">
        <f t="shared" si="298"/>
        <v>#DIV/0!</v>
      </c>
      <c r="BP3131" s="501" t="e">
        <f t="shared" si="299"/>
        <v>#DIV/0!</v>
      </c>
    </row>
    <row r="3132" spans="31:68" ht="15" customHeight="1" x14ac:dyDescent="0.25">
      <c r="AE3132" s="501" t="e">
        <f t="shared" si="294"/>
        <v>#DIV/0!</v>
      </c>
      <c r="AH3132" s="501" t="e">
        <f t="shared" si="295"/>
        <v>#DIV/0!</v>
      </c>
      <c r="AV3132" s="501" t="e">
        <f t="shared" si="296"/>
        <v>#DIV/0!</v>
      </c>
      <c r="AY3132" s="501" t="e">
        <f t="shared" si="297"/>
        <v>#DIV/0!</v>
      </c>
      <c r="BM3132" s="501" t="e">
        <f t="shared" si="298"/>
        <v>#DIV/0!</v>
      </c>
      <c r="BP3132" s="501" t="e">
        <f t="shared" si="299"/>
        <v>#DIV/0!</v>
      </c>
    </row>
    <row r="3133" spans="31:68" ht="15" customHeight="1" x14ac:dyDescent="0.25">
      <c r="AE3133" s="501" t="e">
        <f t="shared" si="294"/>
        <v>#DIV/0!</v>
      </c>
      <c r="AH3133" s="501" t="e">
        <f t="shared" si="295"/>
        <v>#DIV/0!</v>
      </c>
      <c r="AV3133" s="501" t="e">
        <f t="shared" si="296"/>
        <v>#DIV/0!</v>
      </c>
      <c r="AY3133" s="501" t="e">
        <f t="shared" si="297"/>
        <v>#DIV/0!</v>
      </c>
      <c r="BM3133" s="501" t="e">
        <f t="shared" si="298"/>
        <v>#DIV/0!</v>
      </c>
      <c r="BP3133" s="501" t="e">
        <f t="shared" si="299"/>
        <v>#DIV/0!</v>
      </c>
    </row>
    <row r="3134" spans="31:68" ht="15" customHeight="1" x14ac:dyDescent="0.25">
      <c r="AE3134" s="501" t="e">
        <f t="shared" si="294"/>
        <v>#DIV/0!</v>
      </c>
      <c r="AH3134" s="501" t="e">
        <f t="shared" si="295"/>
        <v>#DIV/0!</v>
      </c>
      <c r="AV3134" s="501" t="e">
        <f t="shared" si="296"/>
        <v>#DIV/0!</v>
      </c>
      <c r="AY3134" s="501" t="e">
        <f t="shared" si="297"/>
        <v>#DIV/0!</v>
      </c>
      <c r="BM3134" s="501" t="e">
        <f t="shared" si="298"/>
        <v>#DIV/0!</v>
      </c>
      <c r="BP3134" s="501" t="e">
        <f t="shared" si="299"/>
        <v>#DIV/0!</v>
      </c>
    </row>
    <row r="3135" spans="31:68" ht="15" customHeight="1" x14ac:dyDescent="0.25">
      <c r="AE3135" s="501" t="e">
        <f t="shared" si="294"/>
        <v>#DIV/0!</v>
      </c>
      <c r="AH3135" s="501" t="e">
        <f t="shared" si="295"/>
        <v>#DIV/0!</v>
      </c>
      <c r="AV3135" s="501" t="e">
        <f t="shared" si="296"/>
        <v>#DIV/0!</v>
      </c>
      <c r="AY3135" s="501" t="e">
        <f t="shared" si="297"/>
        <v>#DIV/0!</v>
      </c>
      <c r="BM3135" s="501" t="e">
        <f t="shared" si="298"/>
        <v>#DIV/0!</v>
      </c>
      <c r="BP3135" s="501" t="e">
        <f t="shared" si="299"/>
        <v>#DIV/0!</v>
      </c>
    </row>
    <row r="3136" spans="31:68" ht="15" customHeight="1" x14ac:dyDescent="0.25">
      <c r="AE3136" s="501" t="e">
        <f t="shared" si="294"/>
        <v>#DIV/0!</v>
      </c>
      <c r="AH3136" s="501" t="e">
        <f t="shared" si="295"/>
        <v>#DIV/0!</v>
      </c>
      <c r="AV3136" s="501" t="e">
        <f t="shared" si="296"/>
        <v>#DIV/0!</v>
      </c>
      <c r="AY3136" s="501" t="e">
        <f t="shared" si="297"/>
        <v>#DIV/0!</v>
      </c>
      <c r="BM3136" s="501" t="e">
        <f t="shared" si="298"/>
        <v>#DIV/0!</v>
      </c>
      <c r="BP3136" s="501" t="e">
        <f t="shared" si="299"/>
        <v>#DIV/0!</v>
      </c>
    </row>
    <row r="3137" spans="31:68" ht="15" customHeight="1" x14ac:dyDescent="0.25">
      <c r="AE3137" s="501" t="e">
        <f t="shared" si="294"/>
        <v>#DIV/0!</v>
      </c>
      <c r="AH3137" s="501" t="e">
        <f t="shared" si="295"/>
        <v>#DIV/0!</v>
      </c>
      <c r="AV3137" s="501" t="e">
        <f t="shared" si="296"/>
        <v>#DIV/0!</v>
      </c>
      <c r="AY3137" s="501" t="e">
        <f t="shared" si="297"/>
        <v>#DIV/0!</v>
      </c>
      <c r="BM3137" s="501" t="e">
        <f t="shared" si="298"/>
        <v>#DIV/0!</v>
      </c>
      <c r="BP3137" s="501" t="e">
        <f t="shared" si="299"/>
        <v>#DIV/0!</v>
      </c>
    </row>
    <row r="3138" spans="31:68" ht="15" customHeight="1" x14ac:dyDescent="0.25">
      <c r="AE3138" s="501" t="e">
        <f t="shared" si="294"/>
        <v>#DIV/0!</v>
      </c>
      <c r="AH3138" s="501" t="e">
        <f t="shared" si="295"/>
        <v>#DIV/0!</v>
      </c>
      <c r="AV3138" s="501" t="e">
        <f t="shared" si="296"/>
        <v>#DIV/0!</v>
      </c>
      <c r="AY3138" s="501" t="e">
        <f t="shared" si="297"/>
        <v>#DIV/0!</v>
      </c>
      <c r="BM3138" s="501" t="e">
        <f t="shared" si="298"/>
        <v>#DIV/0!</v>
      </c>
      <c r="BP3138" s="501" t="e">
        <f t="shared" si="299"/>
        <v>#DIV/0!</v>
      </c>
    </row>
    <row r="3139" spans="31:68" ht="15" customHeight="1" x14ac:dyDescent="0.25">
      <c r="AE3139" s="501" t="e">
        <f t="shared" si="294"/>
        <v>#DIV/0!</v>
      </c>
      <c r="AH3139" s="501" t="e">
        <f t="shared" si="295"/>
        <v>#DIV/0!</v>
      </c>
      <c r="AV3139" s="501" t="e">
        <f t="shared" si="296"/>
        <v>#DIV/0!</v>
      </c>
      <c r="AY3139" s="501" t="e">
        <f t="shared" si="297"/>
        <v>#DIV/0!</v>
      </c>
      <c r="BM3139" s="501" t="e">
        <f t="shared" si="298"/>
        <v>#DIV/0!</v>
      </c>
      <c r="BP3139" s="501" t="e">
        <f t="shared" si="299"/>
        <v>#DIV/0!</v>
      </c>
    </row>
    <row r="3140" spans="31:68" ht="15" customHeight="1" x14ac:dyDescent="0.25">
      <c r="AE3140" s="501" t="e">
        <f t="shared" si="294"/>
        <v>#DIV/0!</v>
      </c>
      <c r="AH3140" s="501" t="e">
        <f t="shared" si="295"/>
        <v>#DIV/0!</v>
      </c>
      <c r="AV3140" s="501" t="e">
        <f t="shared" si="296"/>
        <v>#DIV/0!</v>
      </c>
      <c r="AY3140" s="501" t="e">
        <f t="shared" si="297"/>
        <v>#DIV/0!</v>
      </c>
      <c r="BM3140" s="501" t="e">
        <f t="shared" si="298"/>
        <v>#DIV/0!</v>
      </c>
      <c r="BP3140" s="501" t="e">
        <f t="shared" si="299"/>
        <v>#DIV/0!</v>
      </c>
    </row>
    <row r="3141" spans="31:68" ht="15" customHeight="1" x14ac:dyDescent="0.25">
      <c r="AE3141" s="501" t="e">
        <f t="shared" si="294"/>
        <v>#DIV/0!</v>
      </c>
      <c r="AH3141" s="501" t="e">
        <f t="shared" si="295"/>
        <v>#DIV/0!</v>
      </c>
      <c r="AV3141" s="501" t="e">
        <f t="shared" si="296"/>
        <v>#DIV/0!</v>
      </c>
      <c r="AY3141" s="501" t="e">
        <f t="shared" si="297"/>
        <v>#DIV/0!</v>
      </c>
      <c r="BM3141" s="501" t="e">
        <f t="shared" si="298"/>
        <v>#DIV/0!</v>
      </c>
      <c r="BP3141" s="501" t="e">
        <f t="shared" si="299"/>
        <v>#DIV/0!</v>
      </c>
    </row>
    <row r="3142" spans="31:68" ht="15" customHeight="1" x14ac:dyDescent="0.25">
      <c r="AE3142" s="501" t="e">
        <f t="shared" si="294"/>
        <v>#DIV/0!</v>
      </c>
      <c r="AH3142" s="501" t="e">
        <f t="shared" si="295"/>
        <v>#DIV/0!</v>
      </c>
      <c r="AV3142" s="501" t="e">
        <f t="shared" si="296"/>
        <v>#DIV/0!</v>
      </c>
      <c r="AY3142" s="501" t="e">
        <f t="shared" si="297"/>
        <v>#DIV/0!</v>
      </c>
      <c r="BM3142" s="501" t="e">
        <f t="shared" si="298"/>
        <v>#DIV/0!</v>
      </c>
      <c r="BP3142" s="501" t="e">
        <f t="shared" si="299"/>
        <v>#DIV/0!</v>
      </c>
    </row>
    <row r="3143" spans="31:68" ht="15" customHeight="1" x14ac:dyDescent="0.25">
      <c r="AE3143" s="501" t="e">
        <f t="shared" si="294"/>
        <v>#DIV/0!</v>
      </c>
      <c r="AH3143" s="501" t="e">
        <f t="shared" si="295"/>
        <v>#DIV/0!</v>
      </c>
      <c r="AV3143" s="501" t="e">
        <f t="shared" si="296"/>
        <v>#DIV/0!</v>
      </c>
      <c r="AY3143" s="501" t="e">
        <f t="shared" si="297"/>
        <v>#DIV/0!</v>
      </c>
      <c r="BM3143" s="501" t="e">
        <f t="shared" si="298"/>
        <v>#DIV/0!</v>
      </c>
      <c r="BP3143" s="501" t="e">
        <f t="shared" si="299"/>
        <v>#DIV/0!</v>
      </c>
    </row>
    <row r="3144" spans="31:68" ht="15" customHeight="1" x14ac:dyDescent="0.25">
      <c r="AE3144" s="501" t="e">
        <f t="shared" si="294"/>
        <v>#DIV/0!</v>
      </c>
      <c r="AH3144" s="501" t="e">
        <f t="shared" si="295"/>
        <v>#DIV/0!</v>
      </c>
      <c r="AV3144" s="501" t="e">
        <f t="shared" si="296"/>
        <v>#DIV/0!</v>
      </c>
      <c r="AY3144" s="501" t="e">
        <f t="shared" si="297"/>
        <v>#DIV/0!</v>
      </c>
      <c r="BM3144" s="501" t="e">
        <f t="shared" si="298"/>
        <v>#DIV/0!</v>
      </c>
      <c r="BP3144" s="501" t="e">
        <f t="shared" si="299"/>
        <v>#DIV/0!</v>
      </c>
    </row>
    <row r="3145" spans="31:68" ht="15" customHeight="1" x14ac:dyDescent="0.25">
      <c r="AE3145" s="501" t="e">
        <f t="shared" si="294"/>
        <v>#DIV/0!</v>
      </c>
      <c r="AH3145" s="501" t="e">
        <f t="shared" si="295"/>
        <v>#DIV/0!</v>
      </c>
      <c r="AV3145" s="501" t="e">
        <f t="shared" si="296"/>
        <v>#DIV/0!</v>
      </c>
      <c r="AY3145" s="501" t="e">
        <f t="shared" si="297"/>
        <v>#DIV/0!</v>
      </c>
      <c r="BM3145" s="501" t="e">
        <f t="shared" si="298"/>
        <v>#DIV/0!</v>
      </c>
      <c r="BP3145" s="501" t="e">
        <f t="shared" si="299"/>
        <v>#DIV/0!</v>
      </c>
    </row>
    <row r="3146" spans="31:68" ht="15" customHeight="1" x14ac:dyDescent="0.25">
      <c r="AE3146" s="501" t="e">
        <f t="shared" si="294"/>
        <v>#DIV/0!</v>
      </c>
      <c r="AH3146" s="501" t="e">
        <f t="shared" si="295"/>
        <v>#DIV/0!</v>
      </c>
      <c r="AV3146" s="501" t="e">
        <f t="shared" si="296"/>
        <v>#DIV/0!</v>
      </c>
      <c r="AY3146" s="501" t="e">
        <f t="shared" si="297"/>
        <v>#DIV/0!</v>
      </c>
      <c r="BM3146" s="501" t="e">
        <f t="shared" si="298"/>
        <v>#DIV/0!</v>
      </c>
      <c r="BP3146" s="501" t="e">
        <f t="shared" si="299"/>
        <v>#DIV/0!</v>
      </c>
    </row>
    <row r="3147" spans="31:68" ht="15" customHeight="1" x14ac:dyDescent="0.25">
      <c r="AE3147" s="501" t="e">
        <f t="shared" si="294"/>
        <v>#DIV/0!</v>
      </c>
      <c r="AH3147" s="501" t="e">
        <f t="shared" si="295"/>
        <v>#DIV/0!</v>
      </c>
      <c r="AV3147" s="501" t="e">
        <f t="shared" si="296"/>
        <v>#DIV/0!</v>
      </c>
      <c r="AY3147" s="501" t="e">
        <f t="shared" si="297"/>
        <v>#DIV/0!</v>
      </c>
      <c r="BM3147" s="501" t="e">
        <f t="shared" si="298"/>
        <v>#DIV/0!</v>
      </c>
      <c r="BP3147" s="501" t="e">
        <f t="shared" si="299"/>
        <v>#DIV/0!</v>
      </c>
    </row>
    <row r="3148" spans="31:68" ht="15" customHeight="1" x14ac:dyDescent="0.25">
      <c r="AE3148" s="501" t="e">
        <f t="shared" si="294"/>
        <v>#DIV/0!</v>
      </c>
      <c r="AH3148" s="501" t="e">
        <f t="shared" si="295"/>
        <v>#DIV/0!</v>
      </c>
      <c r="AV3148" s="501" t="e">
        <f t="shared" si="296"/>
        <v>#DIV/0!</v>
      </c>
      <c r="AY3148" s="501" t="e">
        <f t="shared" si="297"/>
        <v>#DIV/0!</v>
      </c>
      <c r="BM3148" s="501" t="e">
        <f t="shared" si="298"/>
        <v>#DIV/0!</v>
      </c>
      <c r="BP3148" s="501" t="e">
        <f t="shared" si="299"/>
        <v>#DIV/0!</v>
      </c>
    </row>
    <row r="3149" spans="31:68" ht="15" customHeight="1" x14ac:dyDescent="0.25">
      <c r="AE3149" s="501" t="e">
        <f t="shared" si="294"/>
        <v>#DIV/0!</v>
      </c>
      <c r="AH3149" s="501" t="e">
        <f t="shared" si="295"/>
        <v>#DIV/0!</v>
      </c>
      <c r="AV3149" s="501" t="e">
        <f t="shared" si="296"/>
        <v>#DIV/0!</v>
      </c>
      <c r="AY3149" s="501" t="e">
        <f t="shared" si="297"/>
        <v>#DIV/0!</v>
      </c>
      <c r="BM3149" s="501" t="e">
        <f t="shared" si="298"/>
        <v>#DIV/0!</v>
      </c>
      <c r="BP3149" s="501" t="e">
        <f t="shared" si="299"/>
        <v>#DIV/0!</v>
      </c>
    </row>
    <row r="3150" spans="31:68" ht="15" customHeight="1" x14ac:dyDescent="0.25">
      <c r="AE3150" s="501" t="e">
        <f t="shared" si="294"/>
        <v>#DIV/0!</v>
      </c>
      <c r="AH3150" s="501" t="e">
        <f t="shared" si="295"/>
        <v>#DIV/0!</v>
      </c>
      <c r="AV3150" s="501" t="e">
        <f t="shared" si="296"/>
        <v>#DIV/0!</v>
      </c>
      <c r="AY3150" s="501" t="e">
        <f t="shared" si="297"/>
        <v>#DIV/0!</v>
      </c>
      <c r="BM3150" s="501" t="e">
        <f t="shared" si="298"/>
        <v>#DIV/0!</v>
      </c>
      <c r="BP3150" s="501" t="e">
        <f t="shared" si="299"/>
        <v>#DIV/0!</v>
      </c>
    </row>
    <row r="3151" spans="31:68" ht="15" customHeight="1" x14ac:dyDescent="0.25">
      <c r="AE3151" s="501" t="e">
        <f t="shared" ref="AE3151:AE3214" si="300">IF(AE$10*AC3151+AE$11&lt;(ROUNDUP(AD$10/100,0)*100+999),MAX(0,AE$10*AC3151+AE$11),NA())</f>
        <v>#DIV/0!</v>
      </c>
      <c r="AH3151" s="501" t="e">
        <f t="shared" ref="AH3151:AH3214" si="301">IF(AH$10*AF3151+AH$11&lt;(ROUNDUP(AG$10/100,0)*100+999),MAX(0,AH$10*AF3151+AH$11),NA())</f>
        <v>#DIV/0!</v>
      </c>
      <c r="AV3151" s="501" t="e">
        <f t="shared" ref="AV3151:AV3214" si="302">IF(AV$10*AT3151+AV$11&lt;(ROUNDUP(AU$10/100,0)*100+999),MAX(0,AV$10*AT3151+AV$11),NA())</f>
        <v>#DIV/0!</v>
      </c>
      <c r="AY3151" s="501" t="e">
        <f t="shared" ref="AY3151:AY3214" si="303">IF(AY$10*AW3151+AY$11&lt;(ROUNDUP(AX$10/100,0)*100+999),MAX(0,AY$10*AW3151+AY$11),NA())</f>
        <v>#DIV/0!</v>
      </c>
      <c r="BM3151" s="501" t="e">
        <f t="shared" ref="BM3151:BM3214" si="304">IF(BM$10*BK3151+BM$11&lt;(ROUNDUP(BL$10/100,0)*100+999),MAX(0,BM$10*BK3151+BM$11),NA())</f>
        <v>#DIV/0!</v>
      </c>
      <c r="BP3151" s="501" t="e">
        <f t="shared" ref="BP3151:BP3214" si="305">IF(BP$10*BN3151+BP$11&lt;(ROUNDUP(BO$10/100,0)*100+999),MAX(0,BP$10*BN3151+BP$11),NA())</f>
        <v>#DIV/0!</v>
      </c>
    </row>
    <row r="3152" spans="31:68" ht="15" customHeight="1" x14ac:dyDescent="0.25">
      <c r="AE3152" s="501" t="e">
        <f t="shared" si="300"/>
        <v>#DIV/0!</v>
      </c>
      <c r="AH3152" s="501" t="e">
        <f t="shared" si="301"/>
        <v>#DIV/0!</v>
      </c>
      <c r="AV3152" s="501" t="e">
        <f t="shared" si="302"/>
        <v>#DIV/0!</v>
      </c>
      <c r="AY3152" s="501" t="e">
        <f t="shared" si="303"/>
        <v>#DIV/0!</v>
      </c>
      <c r="BM3152" s="501" t="e">
        <f t="shared" si="304"/>
        <v>#DIV/0!</v>
      </c>
      <c r="BP3152" s="501" t="e">
        <f t="shared" si="305"/>
        <v>#DIV/0!</v>
      </c>
    </row>
    <row r="3153" spans="31:68" ht="15" customHeight="1" x14ac:dyDescent="0.25">
      <c r="AE3153" s="501" t="e">
        <f t="shared" si="300"/>
        <v>#DIV/0!</v>
      </c>
      <c r="AH3153" s="501" t="e">
        <f t="shared" si="301"/>
        <v>#DIV/0!</v>
      </c>
      <c r="AV3153" s="501" t="e">
        <f t="shared" si="302"/>
        <v>#DIV/0!</v>
      </c>
      <c r="AY3153" s="501" t="e">
        <f t="shared" si="303"/>
        <v>#DIV/0!</v>
      </c>
      <c r="BM3153" s="501" t="e">
        <f t="shared" si="304"/>
        <v>#DIV/0!</v>
      </c>
      <c r="BP3153" s="501" t="e">
        <f t="shared" si="305"/>
        <v>#DIV/0!</v>
      </c>
    </row>
    <row r="3154" spans="31:68" ht="15" customHeight="1" x14ac:dyDescent="0.25">
      <c r="AE3154" s="501" t="e">
        <f t="shared" si="300"/>
        <v>#DIV/0!</v>
      </c>
      <c r="AH3154" s="501" t="e">
        <f t="shared" si="301"/>
        <v>#DIV/0!</v>
      </c>
      <c r="AV3154" s="501" t="e">
        <f t="shared" si="302"/>
        <v>#DIV/0!</v>
      </c>
      <c r="AY3154" s="501" t="e">
        <f t="shared" si="303"/>
        <v>#DIV/0!</v>
      </c>
      <c r="BM3154" s="501" t="e">
        <f t="shared" si="304"/>
        <v>#DIV/0!</v>
      </c>
      <c r="BP3154" s="501" t="e">
        <f t="shared" si="305"/>
        <v>#DIV/0!</v>
      </c>
    </row>
    <row r="3155" spans="31:68" ht="15" customHeight="1" x14ac:dyDescent="0.25">
      <c r="AE3155" s="501" t="e">
        <f t="shared" si="300"/>
        <v>#DIV/0!</v>
      </c>
      <c r="AH3155" s="501" t="e">
        <f t="shared" si="301"/>
        <v>#DIV/0!</v>
      </c>
      <c r="AV3155" s="501" t="e">
        <f t="shared" si="302"/>
        <v>#DIV/0!</v>
      </c>
      <c r="AY3155" s="501" t="e">
        <f t="shared" si="303"/>
        <v>#DIV/0!</v>
      </c>
      <c r="BM3155" s="501" t="e">
        <f t="shared" si="304"/>
        <v>#DIV/0!</v>
      </c>
      <c r="BP3155" s="501" t="e">
        <f t="shared" si="305"/>
        <v>#DIV/0!</v>
      </c>
    </row>
    <row r="3156" spans="31:68" ht="15" customHeight="1" x14ac:dyDescent="0.25">
      <c r="AE3156" s="501" t="e">
        <f t="shared" si="300"/>
        <v>#DIV/0!</v>
      </c>
      <c r="AH3156" s="501" t="e">
        <f t="shared" si="301"/>
        <v>#DIV/0!</v>
      </c>
      <c r="AV3156" s="501" t="e">
        <f t="shared" si="302"/>
        <v>#DIV/0!</v>
      </c>
      <c r="AY3156" s="501" t="e">
        <f t="shared" si="303"/>
        <v>#DIV/0!</v>
      </c>
      <c r="BM3156" s="501" t="e">
        <f t="shared" si="304"/>
        <v>#DIV/0!</v>
      </c>
      <c r="BP3156" s="501" t="e">
        <f t="shared" si="305"/>
        <v>#DIV/0!</v>
      </c>
    </row>
    <row r="3157" spans="31:68" ht="15" customHeight="1" x14ac:dyDescent="0.25">
      <c r="AE3157" s="501" t="e">
        <f t="shared" si="300"/>
        <v>#DIV/0!</v>
      </c>
      <c r="AH3157" s="501" t="e">
        <f t="shared" si="301"/>
        <v>#DIV/0!</v>
      </c>
      <c r="AV3157" s="501" t="e">
        <f t="shared" si="302"/>
        <v>#DIV/0!</v>
      </c>
      <c r="AY3157" s="501" t="e">
        <f t="shared" si="303"/>
        <v>#DIV/0!</v>
      </c>
      <c r="BM3157" s="501" t="e">
        <f t="shared" si="304"/>
        <v>#DIV/0!</v>
      </c>
      <c r="BP3157" s="501" t="e">
        <f t="shared" si="305"/>
        <v>#DIV/0!</v>
      </c>
    </row>
    <row r="3158" spans="31:68" ht="15" customHeight="1" x14ac:dyDescent="0.25">
      <c r="AE3158" s="501" t="e">
        <f t="shared" si="300"/>
        <v>#DIV/0!</v>
      </c>
      <c r="AH3158" s="501" t="e">
        <f t="shared" si="301"/>
        <v>#DIV/0!</v>
      </c>
      <c r="AV3158" s="501" t="e">
        <f t="shared" si="302"/>
        <v>#DIV/0!</v>
      </c>
      <c r="AY3158" s="501" t="e">
        <f t="shared" si="303"/>
        <v>#DIV/0!</v>
      </c>
      <c r="BM3158" s="501" t="e">
        <f t="shared" si="304"/>
        <v>#DIV/0!</v>
      </c>
      <c r="BP3158" s="501" t="e">
        <f t="shared" si="305"/>
        <v>#DIV/0!</v>
      </c>
    </row>
    <row r="3159" spans="31:68" ht="15" customHeight="1" x14ac:dyDescent="0.25">
      <c r="AE3159" s="501" t="e">
        <f t="shared" si="300"/>
        <v>#DIV/0!</v>
      </c>
      <c r="AH3159" s="501" t="e">
        <f t="shared" si="301"/>
        <v>#DIV/0!</v>
      </c>
      <c r="AV3159" s="501" t="e">
        <f t="shared" si="302"/>
        <v>#DIV/0!</v>
      </c>
      <c r="AY3159" s="501" t="e">
        <f t="shared" si="303"/>
        <v>#DIV/0!</v>
      </c>
      <c r="BM3159" s="501" t="e">
        <f t="shared" si="304"/>
        <v>#DIV/0!</v>
      </c>
      <c r="BP3159" s="501" t="e">
        <f t="shared" si="305"/>
        <v>#DIV/0!</v>
      </c>
    </row>
    <row r="3160" spans="31:68" ht="15" customHeight="1" x14ac:dyDescent="0.25">
      <c r="AE3160" s="501" t="e">
        <f t="shared" si="300"/>
        <v>#DIV/0!</v>
      </c>
      <c r="AH3160" s="501" t="e">
        <f t="shared" si="301"/>
        <v>#DIV/0!</v>
      </c>
      <c r="AV3160" s="501" t="e">
        <f t="shared" si="302"/>
        <v>#DIV/0!</v>
      </c>
      <c r="AY3160" s="501" t="e">
        <f t="shared" si="303"/>
        <v>#DIV/0!</v>
      </c>
      <c r="BM3160" s="501" t="e">
        <f t="shared" si="304"/>
        <v>#DIV/0!</v>
      </c>
      <c r="BP3160" s="501" t="e">
        <f t="shared" si="305"/>
        <v>#DIV/0!</v>
      </c>
    </row>
    <row r="3161" spans="31:68" ht="15" customHeight="1" x14ac:dyDescent="0.25">
      <c r="AE3161" s="501" t="e">
        <f t="shared" si="300"/>
        <v>#DIV/0!</v>
      </c>
      <c r="AH3161" s="501" t="e">
        <f t="shared" si="301"/>
        <v>#DIV/0!</v>
      </c>
      <c r="AV3161" s="501" t="e">
        <f t="shared" si="302"/>
        <v>#DIV/0!</v>
      </c>
      <c r="AY3161" s="501" t="e">
        <f t="shared" si="303"/>
        <v>#DIV/0!</v>
      </c>
      <c r="BM3161" s="501" t="e">
        <f t="shared" si="304"/>
        <v>#DIV/0!</v>
      </c>
      <c r="BP3161" s="501" t="e">
        <f t="shared" si="305"/>
        <v>#DIV/0!</v>
      </c>
    </row>
    <row r="3162" spans="31:68" ht="15" customHeight="1" x14ac:dyDescent="0.25">
      <c r="AE3162" s="501" t="e">
        <f t="shared" si="300"/>
        <v>#DIV/0!</v>
      </c>
      <c r="AH3162" s="501" t="e">
        <f t="shared" si="301"/>
        <v>#DIV/0!</v>
      </c>
      <c r="AV3162" s="501" t="e">
        <f t="shared" si="302"/>
        <v>#DIV/0!</v>
      </c>
      <c r="AY3162" s="501" t="e">
        <f t="shared" si="303"/>
        <v>#DIV/0!</v>
      </c>
      <c r="BM3162" s="501" t="e">
        <f t="shared" si="304"/>
        <v>#DIV/0!</v>
      </c>
      <c r="BP3162" s="501" t="e">
        <f t="shared" si="305"/>
        <v>#DIV/0!</v>
      </c>
    </row>
    <row r="3163" spans="31:68" ht="15" customHeight="1" x14ac:dyDescent="0.25">
      <c r="AE3163" s="501" t="e">
        <f t="shared" si="300"/>
        <v>#DIV/0!</v>
      </c>
      <c r="AH3163" s="501" t="e">
        <f t="shared" si="301"/>
        <v>#DIV/0!</v>
      </c>
      <c r="AV3163" s="501" t="e">
        <f t="shared" si="302"/>
        <v>#DIV/0!</v>
      </c>
      <c r="AY3163" s="501" t="e">
        <f t="shared" si="303"/>
        <v>#DIV/0!</v>
      </c>
      <c r="BM3163" s="501" t="e">
        <f t="shared" si="304"/>
        <v>#DIV/0!</v>
      </c>
      <c r="BP3163" s="501" t="e">
        <f t="shared" si="305"/>
        <v>#DIV/0!</v>
      </c>
    </row>
    <row r="3164" spans="31:68" ht="15" customHeight="1" x14ac:dyDescent="0.25">
      <c r="AE3164" s="501" t="e">
        <f t="shared" si="300"/>
        <v>#DIV/0!</v>
      </c>
      <c r="AH3164" s="501" t="e">
        <f t="shared" si="301"/>
        <v>#DIV/0!</v>
      </c>
      <c r="AV3164" s="501" t="e">
        <f t="shared" si="302"/>
        <v>#DIV/0!</v>
      </c>
      <c r="AY3164" s="501" t="e">
        <f t="shared" si="303"/>
        <v>#DIV/0!</v>
      </c>
      <c r="BM3164" s="501" t="e">
        <f t="shared" si="304"/>
        <v>#DIV/0!</v>
      </c>
      <c r="BP3164" s="501" t="e">
        <f t="shared" si="305"/>
        <v>#DIV/0!</v>
      </c>
    </row>
    <row r="3165" spans="31:68" ht="15" customHeight="1" x14ac:dyDescent="0.25">
      <c r="AE3165" s="501" t="e">
        <f t="shared" si="300"/>
        <v>#DIV/0!</v>
      </c>
      <c r="AH3165" s="501" t="e">
        <f t="shared" si="301"/>
        <v>#DIV/0!</v>
      </c>
      <c r="AV3165" s="501" t="e">
        <f t="shared" si="302"/>
        <v>#DIV/0!</v>
      </c>
      <c r="AY3165" s="501" t="e">
        <f t="shared" si="303"/>
        <v>#DIV/0!</v>
      </c>
      <c r="BM3165" s="501" t="e">
        <f t="shared" si="304"/>
        <v>#DIV/0!</v>
      </c>
      <c r="BP3165" s="501" t="e">
        <f t="shared" si="305"/>
        <v>#DIV/0!</v>
      </c>
    </row>
    <row r="3166" spans="31:68" ht="15" customHeight="1" x14ac:dyDescent="0.25">
      <c r="AE3166" s="501" t="e">
        <f t="shared" si="300"/>
        <v>#DIV/0!</v>
      </c>
      <c r="AH3166" s="501" t="e">
        <f t="shared" si="301"/>
        <v>#DIV/0!</v>
      </c>
      <c r="AV3166" s="501" t="e">
        <f t="shared" si="302"/>
        <v>#DIV/0!</v>
      </c>
      <c r="AY3166" s="501" t="e">
        <f t="shared" si="303"/>
        <v>#DIV/0!</v>
      </c>
      <c r="BM3166" s="501" t="e">
        <f t="shared" si="304"/>
        <v>#DIV/0!</v>
      </c>
      <c r="BP3166" s="501" t="e">
        <f t="shared" si="305"/>
        <v>#DIV/0!</v>
      </c>
    </row>
    <row r="3167" spans="31:68" ht="15" customHeight="1" x14ac:dyDescent="0.25">
      <c r="AE3167" s="501" t="e">
        <f t="shared" si="300"/>
        <v>#DIV/0!</v>
      </c>
      <c r="AH3167" s="501" t="e">
        <f t="shared" si="301"/>
        <v>#DIV/0!</v>
      </c>
      <c r="AV3167" s="501" t="e">
        <f t="shared" si="302"/>
        <v>#DIV/0!</v>
      </c>
      <c r="AY3167" s="501" t="e">
        <f t="shared" si="303"/>
        <v>#DIV/0!</v>
      </c>
      <c r="BM3167" s="501" t="e">
        <f t="shared" si="304"/>
        <v>#DIV/0!</v>
      </c>
      <c r="BP3167" s="501" t="e">
        <f t="shared" si="305"/>
        <v>#DIV/0!</v>
      </c>
    </row>
    <row r="3168" spans="31:68" ht="15" customHeight="1" x14ac:dyDescent="0.25">
      <c r="AE3168" s="501" t="e">
        <f t="shared" si="300"/>
        <v>#DIV/0!</v>
      </c>
      <c r="AH3168" s="501" t="e">
        <f t="shared" si="301"/>
        <v>#DIV/0!</v>
      </c>
      <c r="AV3168" s="501" t="e">
        <f t="shared" si="302"/>
        <v>#DIV/0!</v>
      </c>
      <c r="AY3168" s="501" t="e">
        <f t="shared" si="303"/>
        <v>#DIV/0!</v>
      </c>
      <c r="BM3168" s="501" t="e">
        <f t="shared" si="304"/>
        <v>#DIV/0!</v>
      </c>
      <c r="BP3168" s="501" t="e">
        <f t="shared" si="305"/>
        <v>#DIV/0!</v>
      </c>
    </row>
    <row r="3169" spans="31:68" ht="15" customHeight="1" x14ac:dyDescent="0.25">
      <c r="AE3169" s="501" t="e">
        <f t="shared" si="300"/>
        <v>#DIV/0!</v>
      </c>
      <c r="AH3169" s="501" t="e">
        <f t="shared" si="301"/>
        <v>#DIV/0!</v>
      </c>
      <c r="AV3169" s="501" t="e">
        <f t="shared" si="302"/>
        <v>#DIV/0!</v>
      </c>
      <c r="AY3169" s="501" t="e">
        <f t="shared" si="303"/>
        <v>#DIV/0!</v>
      </c>
      <c r="BM3169" s="501" t="e">
        <f t="shared" si="304"/>
        <v>#DIV/0!</v>
      </c>
      <c r="BP3169" s="501" t="e">
        <f t="shared" si="305"/>
        <v>#DIV/0!</v>
      </c>
    </row>
    <row r="3170" spans="31:68" ht="15" customHeight="1" x14ac:dyDescent="0.25">
      <c r="AE3170" s="501" t="e">
        <f t="shared" si="300"/>
        <v>#DIV/0!</v>
      </c>
      <c r="AH3170" s="501" t="e">
        <f t="shared" si="301"/>
        <v>#DIV/0!</v>
      </c>
      <c r="AV3170" s="501" t="e">
        <f t="shared" si="302"/>
        <v>#DIV/0!</v>
      </c>
      <c r="AY3170" s="501" t="e">
        <f t="shared" si="303"/>
        <v>#DIV/0!</v>
      </c>
      <c r="BM3170" s="501" t="e">
        <f t="shared" si="304"/>
        <v>#DIV/0!</v>
      </c>
      <c r="BP3170" s="501" t="e">
        <f t="shared" si="305"/>
        <v>#DIV/0!</v>
      </c>
    </row>
    <row r="3171" spans="31:68" ht="15" customHeight="1" x14ac:dyDescent="0.25">
      <c r="AE3171" s="501" t="e">
        <f t="shared" si="300"/>
        <v>#DIV/0!</v>
      </c>
      <c r="AH3171" s="501" t="e">
        <f t="shared" si="301"/>
        <v>#DIV/0!</v>
      </c>
      <c r="AV3171" s="501" t="e">
        <f t="shared" si="302"/>
        <v>#DIV/0!</v>
      </c>
      <c r="AY3171" s="501" t="e">
        <f t="shared" si="303"/>
        <v>#DIV/0!</v>
      </c>
      <c r="BM3171" s="501" t="e">
        <f t="shared" si="304"/>
        <v>#DIV/0!</v>
      </c>
      <c r="BP3171" s="501" t="e">
        <f t="shared" si="305"/>
        <v>#DIV/0!</v>
      </c>
    </row>
    <row r="3172" spans="31:68" ht="15" customHeight="1" x14ac:dyDescent="0.25">
      <c r="AE3172" s="501" t="e">
        <f t="shared" si="300"/>
        <v>#DIV/0!</v>
      </c>
      <c r="AH3172" s="501" t="e">
        <f t="shared" si="301"/>
        <v>#DIV/0!</v>
      </c>
      <c r="AV3172" s="501" t="e">
        <f t="shared" si="302"/>
        <v>#DIV/0!</v>
      </c>
      <c r="AY3172" s="501" t="e">
        <f t="shared" si="303"/>
        <v>#DIV/0!</v>
      </c>
      <c r="BM3172" s="501" t="e">
        <f t="shared" si="304"/>
        <v>#DIV/0!</v>
      </c>
      <c r="BP3172" s="501" t="e">
        <f t="shared" si="305"/>
        <v>#DIV/0!</v>
      </c>
    </row>
    <row r="3173" spans="31:68" ht="15" customHeight="1" x14ac:dyDescent="0.25">
      <c r="AE3173" s="501" t="e">
        <f t="shared" si="300"/>
        <v>#DIV/0!</v>
      </c>
      <c r="AH3173" s="501" t="e">
        <f t="shared" si="301"/>
        <v>#DIV/0!</v>
      </c>
      <c r="AV3173" s="501" t="e">
        <f t="shared" si="302"/>
        <v>#DIV/0!</v>
      </c>
      <c r="AY3173" s="501" t="e">
        <f t="shared" si="303"/>
        <v>#DIV/0!</v>
      </c>
      <c r="BM3173" s="501" t="e">
        <f t="shared" si="304"/>
        <v>#DIV/0!</v>
      </c>
      <c r="BP3173" s="501" t="e">
        <f t="shared" si="305"/>
        <v>#DIV/0!</v>
      </c>
    </row>
    <row r="3174" spans="31:68" ht="15" customHeight="1" x14ac:dyDescent="0.25">
      <c r="AE3174" s="501" t="e">
        <f t="shared" si="300"/>
        <v>#DIV/0!</v>
      </c>
      <c r="AH3174" s="501" t="e">
        <f t="shared" si="301"/>
        <v>#DIV/0!</v>
      </c>
      <c r="AV3174" s="501" t="e">
        <f t="shared" si="302"/>
        <v>#DIV/0!</v>
      </c>
      <c r="AY3174" s="501" t="e">
        <f t="shared" si="303"/>
        <v>#DIV/0!</v>
      </c>
      <c r="BM3174" s="501" t="e">
        <f t="shared" si="304"/>
        <v>#DIV/0!</v>
      </c>
      <c r="BP3174" s="501" t="e">
        <f t="shared" si="305"/>
        <v>#DIV/0!</v>
      </c>
    </row>
    <row r="3175" spans="31:68" ht="15" customHeight="1" x14ac:dyDescent="0.25">
      <c r="AE3175" s="501" t="e">
        <f t="shared" si="300"/>
        <v>#DIV/0!</v>
      </c>
      <c r="AH3175" s="501" t="e">
        <f t="shared" si="301"/>
        <v>#DIV/0!</v>
      </c>
      <c r="AV3175" s="501" t="e">
        <f t="shared" si="302"/>
        <v>#DIV/0!</v>
      </c>
      <c r="AY3175" s="501" t="e">
        <f t="shared" si="303"/>
        <v>#DIV/0!</v>
      </c>
      <c r="BM3175" s="501" t="e">
        <f t="shared" si="304"/>
        <v>#DIV/0!</v>
      </c>
      <c r="BP3175" s="501" t="e">
        <f t="shared" si="305"/>
        <v>#DIV/0!</v>
      </c>
    </row>
    <row r="3176" spans="31:68" ht="15" customHeight="1" x14ac:dyDescent="0.25">
      <c r="AE3176" s="501" t="e">
        <f t="shared" si="300"/>
        <v>#DIV/0!</v>
      </c>
      <c r="AH3176" s="501" t="e">
        <f t="shared" si="301"/>
        <v>#DIV/0!</v>
      </c>
      <c r="AV3176" s="501" t="e">
        <f t="shared" si="302"/>
        <v>#DIV/0!</v>
      </c>
      <c r="AY3176" s="501" t="e">
        <f t="shared" si="303"/>
        <v>#DIV/0!</v>
      </c>
      <c r="BM3176" s="501" t="e">
        <f t="shared" si="304"/>
        <v>#DIV/0!</v>
      </c>
      <c r="BP3176" s="501" t="e">
        <f t="shared" si="305"/>
        <v>#DIV/0!</v>
      </c>
    </row>
    <row r="3177" spans="31:68" ht="15" customHeight="1" x14ac:dyDescent="0.25">
      <c r="AE3177" s="501" t="e">
        <f t="shared" si="300"/>
        <v>#DIV/0!</v>
      </c>
      <c r="AH3177" s="501" t="e">
        <f t="shared" si="301"/>
        <v>#DIV/0!</v>
      </c>
      <c r="AV3177" s="501" t="e">
        <f t="shared" si="302"/>
        <v>#DIV/0!</v>
      </c>
      <c r="AY3177" s="501" t="e">
        <f t="shared" si="303"/>
        <v>#DIV/0!</v>
      </c>
      <c r="BM3177" s="501" t="e">
        <f t="shared" si="304"/>
        <v>#DIV/0!</v>
      </c>
      <c r="BP3177" s="501" t="e">
        <f t="shared" si="305"/>
        <v>#DIV/0!</v>
      </c>
    </row>
    <row r="3178" spans="31:68" ht="15" customHeight="1" x14ac:dyDescent="0.25">
      <c r="AE3178" s="501" t="e">
        <f t="shared" si="300"/>
        <v>#DIV/0!</v>
      </c>
      <c r="AH3178" s="501" t="e">
        <f t="shared" si="301"/>
        <v>#DIV/0!</v>
      </c>
      <c r="AV3178" s="501" t="e">
        <f t="shared" si="302"/>
        <v>#DIV/0!</v>
      </c>
      <c r="AY3178" s="501" t="e">
        <f t="shared" si="303"/>
        <v>#DIV/0!</v>
      </c>
      <c r="BM3178" s="501" t="e">
        <f t="shared" si="304"/>
        <v>#DIV/0!</v>
      </c>
      <c r="BP3178" s="501" t="e">
        <f t="shared" si="305"/>
        <v>#DIV/0!</v>
      </c>
    </row>
    <row r="3179" spans="31:68" ht="15" customHeight="1" x14ac:dyDescent="0.25">
      <c r="AE3179" s="501" t="e">
        <f t="shared" si="300"/>
        <v>#DIV/0!</v>
      </c>
      <c r="AH3179" s="501" t="e">
        <f t="shared" si="301"/>
        <v>#DIV/0!</v>
      </c>
      <c r="AV3179" s="501" t="e">
        <f t="shared" si="302"/>
        <v>#DIV/0!</v>
      </c>
      <c r="AY3179" s="501" t="e">
        <f t="shared" si="303"/>
        <v>#DIV/0!</v>
      </c>
      <c r="BM3179" s="501" t="e">
        <f t="shared" si="304"/>
        <v>#DIV/0!</v>
      </c>
      <c r="BP3179" s="501" t="e">
        <f t="shared" si="305"/>
        <v>#DIV/0!</v>
      </c>
    </row>
    <row r="3180" spans="31:68" ht="15" customHeight="1" x14ac:dyDescent="0.25">
      <c r="AE3180" s="501" t="e">
        <f t="shared" si="300"/>
        <v>#DIV/0!</v>
      </c>
      <c r="AH3180" s="501" t="e">
        <f t="shared" si="301"/>
        <v>#DIV/0!</v>
      </c>
      <c r="AV3180" s="501" t="e">
        <f t="shared" si="302"/>
        <v>#DIV/0!</v>
      </c>
      <c r="AY3180" s="501" t="e">
        <f t="shared" si="303"/>
        <v>#DIV/0!</v>
      </c>
      <c r="BM3180" s="501" t="e">
        <f t="shared" si="304"/>
        <v>#DIV/0!</v>
      </c>
      <c r="BP3180" s="501" t="e">
        <f t="shared" si="305"/>
        <v>#DIV/0!</v>
      </c>
    </row>
    <row r="3181" spans="31:68" ht="15" customHeight="1" x14ac:dyDescent="0.25">
      <c r="AE3181" s="501" t="e">
        <f t="shared" si="300"/>
        <v>#DIV/0!</v>
      </c>
      <c r="AH3181" s="501" t="e">
        <f t="shared" si="301"/>
        <v>#DIV/0!</v>
      </c>
      <c r="AV3181" s="501" t="e">
        <f t="shared" si="302"/>
        <v>#DIV/0!</v>
      </c>
      <c r="AY3181" s="501" t="e">
        <f t="shared" si="303"/>
        <v>#DIV/0!</v>
      </c>
      <c r="BM3181" s="501" t="e">
        <f t="shared" si="304"/>
        <v>#DIV/0!</v>
      </c>
      <c r="BP3181" s="501" t="e">
        <f t="shared" si="305"/>
        <v>#DIV/0!</v>
      </c>
    </row>
    <row r="3182" spans="31:68" ht="15" customHeight="1" x14ac:dyDescent="0.25">
      <c r="AE3182" s="501" t="e">
        <f t="shared" si="300"/>
        <v>#DIV/0!</v>
      </c>
      <c r="AH3182" s="501" t="e">
        <f t="shared" si="301"/>
        <v>#DIV/0!</v>
      </c>
      <c r="AV3182" s="501" t="e">
        <f t="shared" si="302"/>
        <v>#DIV/0!</v>
      </c>
      <c r="AY3182" s="501" t="e">
        <f t="shared" si="303"/>
        <v>#DIV/0!</v>
      </c>
      <c r="BM3182" s="501" t="e">
        <f t="shared" si="304"/>
        <v>#DIV/0!</v>
      </c>
      <c r="BP3182" s="501" t="e">
        <f t="shared" si="305"/>
        <v>#DIV/0!</v>
      </c>
    </row>
    <row r="3183" spans="31:68" ht="15" customHeight="1" x14ac:dyDescent="0.25">
      <c r="AE3183" s="501" t="e">
        <f t="shared" si="300"/>
        <v>#DIV/0!</v>
      </c>
      <c r="AH3183" s="501" t="e">
        <f t="shared" si="301"/>
        <v>#DIV/0!</v>
      </c>
      <c r="AV3183" s="501" t="e">
        <f t="shared" si="302"/>
        <v>#DIV/0!</v>
      </c>
      <c r="AY3183" s="501" t="e">
        <f t="shared" si="303"/>
        <v>#DIV/0!</v>
      </c>
      <c r="BM3183" s="501" t="e">
        <f t="shared" si="304"/>
        <v>#DIV/0!</v>
      </c>
      <c r="BP3183" s="501" t="e">
        <f t="shared" si="305"/>
        <v>#DIV/0!</v>
      </c>
    </row>
    <row r="3184" spans="31:68" ht="15" customHeight="1" x14ac:dyDescent="0.25">
      <c r="AE3184" s="501" t="e">
        <f t="shared" si="300"/>
        <v>#DIV/0!</v>
      </c>
      <c r="AH3184" s="501" t="e">
        <f t="shared" si="301"/>
        <v>#DIV/0!</v>
      </c>
      <c r="AV3184" s="501" t="e">
        <f t="shared" si="302"/>
        <v>#DIV/0!</v>
      </c>
      <c r="AY3184" s="501" t="e">
        <f t="shared" si="303"/>
        <v>#DIV/0!</v>
      </c>
      <c r="BM3184" s="501" t="e">
        <f t="shared" si="304"/>
        <v>#DIV/0!</v>
      </c>
      <c r="BP3184" s="501" t="e">
        <f t="shared" si="305"/>
        <v>#DIV/0!</v>
      </c>
    </row>
    <row r="3185" spans="31:68" ht="15" customHeight="1" x14ac:dyDescent="0.25">
      <c r="AE3185" s="501" t="e">
        <f t="shared" si="300"/>
        <v>#DIV/0!</v>
      </c>
      <c r="AH3185" s="501" t="e">
        <f t="shared" si="301"/>
        <v>#DIV/0!</v>
      </c>
      <c r="AV3185" s="501" t="e">
        <f t="shared" si="302"/>
        <v>#DIV/0!</v>
      </c>
      <c r="AY3185" s="501" t="e">
        <f t="shared" si="303"/>
        <v>#DIV/0!</v>
      </c>
      <c r="BM3185" s="501" t="e">
        <f t="shared" si="304"/>
        <v>#DIV/0!</v>
      </c>
      <c r="BP3185" s="501" t="e">
        <f t="shared" si="305"/>
        <v>#DIV/0!</v>
      </c>
    </row>
    <row r="3186" spans="31:68" ht="15" customHeight="1" x14ac:dyDescent="0.25">
      <c r="AE3186" s="501" t="e">
        <f t="shared" si="300"/>
        <v>#DIV/0!</v>
      </c>
      <c r="AH3186" s="501" t="e">
        <f t="shared" si="301"/>
        <v>#DIV/0!</v>
      </c>
      <c r="AV3186" s="501" t="e">
        <f t="shared" si="302"/>
        <v>#DIV/0!</v>
      </c>
      <c r="AY3186" s="501" t="e">
        <f t="shared" si="303"/>
        <v>#DIV/0!</v>
      </c>
      <c r="BM3186" s="501" t="e">
        <f t="shared" si="304"/>
        <v>#DIV/0!</v>
      </c>
      <c r="BP3186" s="501" t="e">
        <f t="shared" si="305"/>
        <v>#DIV/0!</v>
      </c>
    </row>
    <row r="3187" spans="31:68" ht="15" customHeight="1" x14ac:dyDescent="0.25">
      <c r="AE3187" s="501" t="e">
        <f t="shared" si="300"/>
        <v>#DIV/0!</v>
      </c>
      <c r="AH3187" s="501" t="e">
        <f t="shared" si="301"/>
        <v>#DIV/0!</v>
      </c>
      <c r="AV3187" s="501" t="e">
        <f t="shared" si="302"/>
        <v>#DIV/0!</v>
      </c>
      <c r="AY3187" s="501" t="e">
        <f t="shared" si="303"/>
        <v>#DIV/0!</v>
      </c>
      <c r="BM3187" s="501" t="e">
        <f t="shared" si="304"/>
        <v>#DIV/0!</v>
      </c>
      <c r="BP3187" s="501" t="e">
        <f t="shared" si="305"/>
        <v>#DIV/0!</v>
      </c>
    </row>
    <row r="3188" spans="31:68" ht="15" customHeight="1" x14ac:dyDescent="0.25">
      <c r="AE3188" s="501" t="e">
        <f t="shared" si="300"/>
        <v>#DIV/0!</v>
      </c>
      <c r="AH3188" s="501" t="e">
        <f t="shared" si="301"/>
        <v>#DIV/0!</v>
      </c>
      <c r="AV3188" s="501" t="e">
        <f t="shared" si="302"/>
        <v>#DIV/0!</v>
      </c>
      <c r="AY3188" s="501" t="e">
        <f t="shared" si="303"/>
        <v>#DIV/0!</v>
      </c>
      <c r="BM3188" s="501" t="e">
        <f t="shared" si="304"/>
        <v>#DIV/0!</v>
      </c>
      <c r="BP3188" s="501" t="e">
        <f t="shared" si="305"/>
        <v>#DIV/0!</v>
      </c>
    </row>
    <row r="3189" spans="31:68" ht="15" customHeight="1" x14ac:dyDescent="0.25">
      <c r="AE3189" s="501" t="e">
        <f t="shared" si="300"/>
        <v>#DIV/0!</v>
      </c>
      <c r="AH3189" s="501" t="e">
        <f t="shared" si="301"/>
        <v>#DIV/0!</v>
      </c>
      <c r="AV3189" s="501" t="e">
        <f t="shared" si="302"/>
        <v>#DIV/0!</v>
      </c>
      <c r="AY3189" s="501" t="e">
        <f t="shared" si="303"/>
        <v>#DIV/0!</v>
      </c>
      <c r="BM3189" s="501" t="e">
        <f t="shared" si="304"/>
        <v>#DIV/0!</v>
      </c>
      <c r="BP3189" s="501" t="e">
        <f t="shared" si="305"/>
        <v>#DIV/0!</v>
      </c>
    </row>
    <row r="3190" spans="31:68" ht="15" customHeight="1" x14ac:dyDescent="0.25">
      <c r="AE3190" s="501" t="e">
        <f t="shared" si="300"/>
        <v>#DIV/0!</v>
      </c>
      <c r="AH3190" s="501" t="e">
        <f t="shared" si="301"/>
        <v>#DIV/0!</v>
      </c>
      <c r="AV3190" s="501" t="e">
        <f t="shared" si="302"/>
        <v>#DIV/0!</v>
      </c>
      <c r="AY3190" s="501" t="e">
        <f t="shared" si="303"/>
        <v>#DIV/0!</v>
      </c>
      <c r="BM3190" s="501" t="e">
        <f t="shared" si="304"/>
        <v>#DIV/0!</v>
      </c>
      <c r="BP3190" s="501" t="e">
        <f t="shared" si="305"/>
        <v>#DIV/0!</v>
      </c>
    </row>
    <row r="3191" spans="31:68" ht="15" customHeight="1" x14ac:dyDescent="0.25">
      <c r="AE3191" s="501" t="e">
        <f t="shared" si="300"/>
        <v>#DIV/0!</v>
      </c>
      <c r="AH3191" s="501" t="e">
        <f t="shared" si="301"/>
        <v>#DIV/0!</v>
      </c>
      <c r="AV3191" s="501" t="e">
        <f t="shared" si="302"/>
        <v>#DIV/0!</v>
      </c>
      <c r="AY3191" s="501" t="e">
        <f t="shared" si="303"/>
        <v>#DIV/0!</v>
      </c>
      <c r="BM3191" s="501" t="e">
        <f t="shared" si="304"/>
        <v>#DIV/0!</v>
      </c>
      <c r="BP3191" s="501" t="e">
        <f t="shared" si="305"/>
        <v>#DIV/0!</v>
      </c>
    </row>
    <row r="3192" spans="31:68" ht="15" customHeight="1" x14ac:dyDescent="0.25">
      <c r="AE3192" s="501" t="e">
        <f t="shared" si="300"/>
        <v>#DIV/0!</v>
      </c>
      <c r="AH3192" s="501" t="e">
        <f t="shared" si="301"/>
        <v>#DIV/0!</v>
      </c>
      <c r="AV3192" s="501" t="e">
        <f t="shared" si="302"/>
        <v>#DIV/0!</v>
      </c>
      <c r="AY3192" s="501" t="e">
        <f t="shared" si="303"/>
        <v>#DIV/0!</v>
      </c>
      <c r="BM3192" s="501" t="e">
        <f t="shared" si="304"/>
        <v>#DIV/0!</v>
      </c>
      <c r="BP3192" s="501" t="e">
        <f t="shared" si="305"/>
        <v>#DIV/0!</v>
      </c>
    </row>
    <row r="3193" spans="31:68" ht="15" customHeight="1" x14ac:dyDescent="0.25">
      <c r="AE3193" s="501" t="e">
        <f t="shared" si="300"/>
        <v>#DIV/0!</v>
      </c>
      <c r="AH3193" s="501" t="e">
        <f t="shared" si="301"/>
        <v>#DIV/0!</v>
      </c>
      <c r="AV3193" s="501" t="e">
        <f t="shared" si="302"/>
        <v>#DIV/0!</v>
      </c>
      <c r="AY3193" s="501" t="e">
        <f t="shared" si="303"/>
        <v>#DIV/0!</v>
      </c>
      <c r="BM3193" s="501" t="e">
        <f t="shared" si="304"/>
        <v>#DIV/0!</v>
      </c>
      <c r="BP3193" s="501" t="e">
        <f t="shared" si="305"/>
        <v>#DIV/0!</v>
      </c>
    </row>
    <row r="3194" spans="31:68" ht="15" customHeight="1" x14ac:dyDescent="0.25">
      <c r="AE3194" s="501" t="e">
        <f t="shared" si="300"/>
        <v>#DIV/0!</v>
      </c>
      <c r="AH3194" s="501" t="e">
        <f t="shared" si="301"/>
        <v>#DIV/0!</v>
      </c>
      <c r="AV3194" s="501" t="e">
        <f t="shared" si="302"/>
        <v>#DIV/0!</v>
      </c>
      <c r="AY3194" s="501" t="e">
        <f t="shared" si="303"/>
        <v>#DIV/0!</v>
      </c>
      <c r="BM3194" s="501" t="e">
        <f t="shared" si="304"/>
        <v>#DIV/0!</v>
      </c>
      <c r="BP3194" s="501" t="e">
        <f t="shared" si="305"/>
        <v>#DIV/0!</v>
      </c>
    </row>
    <row r="3195" spans="31:68" ht="15" customHeight="1" x14ac:dyDescent="0.25">
      <c r="AE3195" s="501" t="e">
        <f t="shared" si="300"/>
        <v>#DIV/0!</v>
      </c>
      <c r="AH3195" s="501" t="e">
        <f t="shared" si="301"/>
        <v>#DIV/0!</v>
      </c>
      <c r="AV3195" s="501" t="e">
        <f t="shared" si="302"/>
        <v>#DIV/0!</v>
      </c>
      <c r="AY3195" s="501" t="e">
        <f t="shared" si="303"/>
        <v>#DIV/0!</v>
      </c>
      <c r="BM3195" s="501" t="e">
        <f t="shared" si="304"/>
        <v>#DIV/0!</v>
      </c>
      <c r="BP3195" s="501" t="e">
        <f t="shared" si="305"/>
        <v>#DIV/0!</v>
      </c>
    </row>
    <row r="3196" spans="31:68" ht="15" customHeight="1" x14ac:dyDescent="0.25">
      <c r="AE3196" s="501" t="e">
        <f t="shared" si="300"/>
        <v>#DIV/0!</v>
      </c>
      <c r="AH3196" s="501" t="e">
        <f t="shared" si="301"/>
        <v>#DIV/0!</v>
      </c>
      <c r="AV3196" s="501" t="e">
        <f t="shared" si="302"/>
        <v>#DIV/0!</v>
      </c>
      <c r="AY3196" s="501" t="e">
        <f t="shared" si="303"/>
        <v>#DIV/0!</v>
      </c>
      <c r="BM3196" s="501" t="e">
        <f t="shared" si="304"/>
        <v>#DIV/0!</v>
      </c>
      <c r="BP3196" s="501" t="e">
        <f t="shared" si="305"/>
        <v>#DIV/0!</v>
      </c>
    </row>
    <row r="3197" spans="31:68" ht="15" customHeight="1" x14ac:dyDescent="0.25">
      <c r="AE3197" s="501" t="e">
        <f t="shared" si="300"/>
        <v>#DIV/0!</v>
      </c>
      <c r="AH3197" s="501" t="e">
        <f t="shared" si="301"/>
        <v>#DIV/0!</v>
      </c>
      <c r="AV3197" s="501" t="e">
        <f t="shared" si="302"/>
        <v>#DIV/0!</v>
      </c>
      <c r="AY3197" s="501" t="e">
        <f t="shared" si="303"/>
        <v>#DIV/0!</v>
      </c>
      <c r="BM3197" s="501" t="e">
        <f t="shared" si="304"/>
        <v>#DIV/0!</v>
      </c>
      <c r="BP3197" s="501" t="e">
        <f t="shared" si="305"/>
        <v>#DIV/0!</v>
      </c>
    </row>
    <row r="3198" spans="31:68" ht="15" customHeight="1" x14ac:dyDescent="0.25">
      <c r="AE3198" s="501" t="e">
        <f t="shared" si="300"/>
        <v>#DIV/0!</v>
      </c>
      <c r="AH3198" s="501" t="e">
        <f t="shared" si="301"/>
        <v>#DIV/0!</v>
      </c>
      <c r="AV3198" s="501" t="e">
        <f t="shared" si="302"/>
        <v>#DIV/0!</v>
      </c>
      <c r="AY3198" s="501" t="e">
        <f t="shared" si="303"/>
        <v>#DIV/0!</v>
      </c>
      <c r="BM3198" s="501" t="e">
        <f t="shared" si="304"/>
        <v>#DIV/0!</v>
      </c>
      <c r="BP3198" s="501" t="e">
        <f t="shared" si="305"/>
        <v>#DIV/0!</v>
      </c>
    </row>
    <row r="3199" spans="31:68" ht="15" customHeight="1" x14ac:dyDescent="0.25">
      <c r="AE3199" s="501" t="e">
        <f t="shared" si="300"/>
        <v>#DIV/0!</v>
      </c>
      <c r="AH3199" s="501" t="e">
        <f t="shared" si="301"/>
        <v>#DIV/0!</v>
      </c>
      <c r="AV3199" s="501" t="e">
        <f t="shared" si="302"/>
        <v>#DIV/0!</v>
      </c>
      <c r="AY3199" s="501" t="e">
        <f t="shared" si="303"/>
        <v>#DIV/0!</v>
      </c>
      <c r="BM3199" s="501" t="e">
        <f t="shared" si="304"/>
        <v>#DIV/0!</v>
      </c>
      <c r="BP3199" s="501" t="e">
        <f t="shared" si="305"/>
        <v>#DIV/0!</v>
      </c>
    </row>
    <row r="3200" spans="31:68" ht="15" customHeight="1" x14ac:dyDescent="0.25">
      <c r="AE3200" s="501" t="e">
        <f t="shared" si="300"/>
        <v>#DIV/0!</v>
      </c>
      <c r="AH3200" s="501" t="e">
        <f t="shared" si="301"/>
        <v>#DIV/0!</v>
      </c>
      <c r="AV3200" s="501" t="e">
        <f t="shared" si="302"/>
        <v>#DIV/0!</v>
      </c>
      <c r="AY3200" s="501" t="e">
        <f t="shared" si="303"/>
        <v>#DIV/0!</v>
      </c>
      <c r="BM3200" s="501" t="e">
        <f t="shared" si="304"/>
        <v>#DIV/0!</v>
      </c>
      <c r="BP3200" s="501" t="e">
        <f t="shared" si="305"/>
        <v>#DIV/0!</v>
      </c>
    </row>
    <row r="3201" spans="31:68" ht="15" customHeight="1" x14ac:dyDescent="0.25">
      <c r="AE3201" s="501" t="e">
        <f t="shared" si="300"/>
        <v>#DIV/0!</v>
      </c>
      <c r="AH3201" s="501" t="e">
        <f t="shared" si="301"/>
        <v>#DIV/0!</v>
      </c>
      <c r="AV3201" s="501" t="e">
        <f t="shared" si="302"/>
        <v>#DIV/0!</v>
      </c>
      <c r="AY3201" s="501" t="e">
        <f t="shared" si="303"/>
        <v>#DIV/0!</v>
      </c>
      <c r="BM3201" s="501" t="e">
        <f t="shared" si="304"/>
        <v>#DIV/0!</v>
      </c>
      <c r="BP3201" s="501" t="e">
        <f t="shared" si="305"/>
        <v>#DIV/0!</v>
      </c>
    </row>
    <row r="3202" spans="31:68" ht="15" customHeight="1" x14ac:dyDescent="0.25">
      <c r="AE3202" s="501" t="e">
        <f t="shared" si="300"/>
        <v>#DIV/0!</v>
      </c>
      <c r="AH3202" s="501" t="e">
        <f t="shared" si="301"/>
        <v>#DIV/0!</v>
      </c>
      <c r="AV3202" s="501" t="e">
        <f t="shared" si="302"/>
        <v>#DIV/0!</v>
      </c>
      <c r="AY3202" s="501" t="e">
        <f t="shared" si="303"/>
        <v>#DIV/0!</v>
      </c>
      <c r="BM3202" s="501" t="e">
        <f t="shared" si="304"/>
        <v>#DIV/0!</v>
      </c>
      <c r="BP3202" s="501" t="e">
        <f t="shared" si="305"/>
        <v>#DIV/0!</v>
      </c>
    </row>
    <row r="3203" spans="31:68" ht="15" customHeight="1" x14ac:dyDescent="0.25">
      <c r="AE3203" s="501" t="e">
        <f t="shared" si="300"/>
        <v>#DIV/0!</v>
      </c>
      <c r="AH3203" s="501" t="e">
        <f t="shared" si="301"/>
        <v>#DIV/0!</v>
      </c>
      <c r="AV3203" s="501" t="e">
        <f t="shared" si="302"/>
        <v>#DIV/0!</v>
      </c>
      <c r="AY3203" s="501" t="e">
        <f t="shared" si="303"/>
        <v>#DIV/0!</v>
      </c>
      <c r="BM3203" s="501" t="e">
        <f t="shared" si="304"/>
        <v>#DIV/0!</v>
      </c>
      <c r="BP3203" s="501" t="e">
        <f t="shared" si="305"/>
        <v>#DIV/0!</v>
      </c>
    </row>
    <row r="3204" spans="31:68" ht="15" customHeight="1" x14ac:dyDescent="0.25">
      <c r="AE3204" s="501" t="e">
        <f t="shared" si="300"/>
        <v>#DIV/0!</v>
      </c>
      <c r="AH3204" s="501" t="e">
        <f t="shared" si="301"/>
        <v>#DIV/0!</v>
      </c>
      <c r="AV3204" s="501" t="e">
        <f t="shared" si="302"/>
        <v>#DIV/0!</v>
      </c>
      <c r="AY3204" s="501" t="e">
        <f t="shared" si="303"/>
        <v>#DIV/0!</v>
      </c>
      <c r="BM3204" s="501" t="e">
        <f t="shared" si="304"/>
        <v>#DIV/0!</v>
      </c>
      <c r="BP3204" s="501" t="e">
        <f t="shared" si="305"/>
        <v>#DIV/0!</v>
      </c>
    </row>
    <row r="3205" spans="31:68" ht="15" customHeight="1" x14ac:dyDescent="0.25">
      <c r="AE3205" s="501" t="e">
        <f t="shared" si="300"/>
        <v>#DIV/0!</v>
      </c>
      <c r="AH3205" s="501" t="e">
        <f t="shared" si="301"/>
        <v>#DIV/0!</v>
      </c>
      <c r="AV3205" s="501" t="e">
        <f t="shared" si="302"/>
        <v>#DIV/0!</v>
      </c>
      <c r="AY3205" s="501" t="e">
        <f t="shared" si="303"/>
        <v>#DIV/0!</v>
      </c>
      <c r="BM3205" s="501" t="e">
        <f t="shared" si="304"/>
        <v>#DIV/0!</v>
      </c>
      <c r="BP3205" s="501" t="e">
        <f t="shared" si="305"/>
        <v>#DIV/0!</v>
      </c>
    </row>
    <row r="3206" spans="31:68" ht="15" customHeight="1" x14ac:dyDescent="0.25">
      <c r="AE3206" s="501" t="e">
        <f t="shared" si="300"/>
        <v>#DIV/0!</v>
      </c>
      <c r="AH3206" s="501" t="e">
        <f t="shared" si="301"/>
        <v>#DIV/0!</v>
      </c>
      <c r="AV3206" s="501" t="e">
        <f t="shared" si="302"/>
        <v>#DIV/0!</v>
      </c>
      <c r="AY3206" s="501" t="e">
        <f t="shared" si="303"/>
        <v>#DIV/0!</v>
      </c>
      <c r="BM3206" s="501" t="e">
        <f t="shared" si="304"/>
        <v>#DIV/0!</v>
      </c>
      <c r="BP3206" s="501" t="e">
        <f t="shared" si="305"/>
        <v>#DIV/0!</v>
      </c>
    </row>
    <row r="3207" spans="31:68" ht="15" customHeight="1" x14ac:dyDescent="0.25">
      <c r="AE3207" s="501" t="e">
        <f t="shared" si="300"/>
        <v>#DIV/0!</v>
      </c>
      <c r="AH3207" s="501" t="e">
        <f t="shared" si="301"/>
        <v>#DIV/0!</v>
      </c>
      <c r="AV3207" s="501" t="e">
        <f t="shared" si="302"/>
        <v>#DIV/0!</v>
      </c>
      <c r="AY3207" s="501" t="e">
        <f t="shared" si="303"/>
        <v>#DIV/0!</v>
      </c>
      <c r="BM3207" s="501" t="e">
        <f t="shared" si="304"/>
        <v>#DIV/0!</v>
      </c>
      <c r="BP3207" s="501" t="e">
        <f t="shared" si="305"/>
        <v>#DIV/0!</v>
      </c>
    </row>
    <row r="3208" spans="31:68" ht="15" customHeight="1" x14ac:dyDescent="0.25">
      <c r="AE3208" s="501" t="e">
        <f t="shared" si="300"/>
        <v>#DIV/0!</v>
      </c>
      <c r="AH3208" s="501" t="e">
        <f t="shared" si="301"/>
        <v>#DIV/0!</v>
      </c>
      <c r="AV3208" s="501" t="e">
        <f t="shared" si="302"/>
        <v>#DIV/0!</v>
      </c>
      <c r="AY3208" s="501" t="e">
        <f t="shared" si="303"/>
        <v>#DIV/0!</v>
      </c>
      <c r="BM3208" s="501" t="e">
        <f t="shared" si="304"/>
        <v>#DIV/0!</v>
      </c>
      <c r="BP3208" s="501" t="e">
        <f t="shared" si="305"/>
        <v>#DIV/0!</v>
      </c>
    </row>
    <row r="3209" spans="31:68" ht="15" customHeight="1" x14ac:dyDescent="0.25">
      <c r="AE3209" s="501" t="e">
        <f t="shared" si="300"/>
        <v>#DIV/0!</v>
      </c>
      <c r="AH3209" s="501" t="e">
        <f t="shared" si="301"/>
        <v>#DIV/0!</v>
      </c>
      <c r="AV3209" s="501" t="e">
        <f t="shared" si="302"/>
        <v>#DIV/0!</v>
      </c>
      <c r="AY3209" s="501" t="e">
        <f t="shared" si="303"/>
        <v>#DIV/0!</v>
      </c>
      <c r="BM3209" s="501" t="e">
        <f t="shared" si="304"/>
        <v>#DIV/0!</v>
      </c>
      <c r="BP3209" s="501" t="e">
        <f t="shared" si="305"/>
        <v>#DIV/0!</v>
      </c>
    </row>
    <row r="3210" spans="31:68" ht="15" customHeight="1" x14ac:dyDescent="0.25">
      <c r="AE3210" s="501" t="e">
        <f t="shared" si="300"/>
        <v>#DIV/0!</v>
      </c>
      <c r="AH3210" s="501" t="e">
        <f t="shared" si="301"/>
        <v>#DIV/0!</v>
      </c>
      <c r="AV3210" s="501" t="e">
        <f t="shared" si="302"/>
        <v>#DIV/0!</v>
      </c>
      <c r="AY3210" s="501" t="e">
        <f t="shared" si="303"/>
        <v>#DIV/0!</v>
      </c>
      <c r="BM3210" s="501" t="e">
        <f t="shared" si="304"/>
        <v>#DIV/0!</v>
      </c>
      <c r="BP3210" s="501" t="e">
        <f t="shared" si="305"/>
        <v>#DIV/0!</v>
      </c>
    </row>
    <row r="3211" spans="31:68" ht="15" customHeight="1" x14ac:dyDescent="0.25">
      <c r="AE3211" s="501" t="e">
        <f t="shared" si="300"/>
        <v>#DIV/0!</v>
      </c>
      <c r="AH3211" s="501" t="e">
        <f t="shared" si="301"/>
        <v>#DIV/0!</v>
      </c>
      <c r="AV3211" s="501" t="e">
        <f t="shared" si="302"/>
        <v>#DIV/0!</v>
      </c>
      <c r="AY3211" s="501" t="e">
        <f t="shared" si="303"/>
        <v>#DIV/0!</v>
      </c>
      <c r="BM3211" s="501" t="e">
        <f t="shared" si="304"/>
        <v>#DIV/0!</v>
      </c>
      <c r="BP3211" s="501" t="e">
        <f t="shared" si="305"/>
        <v>#DIV/0!</v>
      </c>
    </row>
    <row r="3212" spans="31:68" ht="15" customHeight="1" x14ac:dyDescent="0.25">
      <c r="AE3212" s="501" t="e">
        <f t="shared" si="300"/>
        <v>#DIV/0!</v>
      </c>
      <c r="AH3212" s="501" t="e">
        <f t="shared" si="301"/>
        <v>#DIV/0!</v>
      </c>
      <c r="AV3212" s="501" t="e">
        <f t="shared" si="302"/>
        <v>#DIV/0!</v>
      </c>
      <c r="AY3212" s="501" t="e">
        <f t="shared" si="303"/>
        <v>#DIV/0!</v>
      </c>
      <c r="BM3212" s="501" t="e">
        <f t="shared" si="304"/>
        <v>#DIV/0!</v>
      </c>
      <c r="BP3212" s="501" t="e">
        <f t="shared" si="305"/>
        <v>#DIV/0!</v>
      </c>
    </row>
    <row r="3213" spans="31:68" ht="15" customHeight="1" x14ac:dyDescent="0.25">
      <c r="AE3213" s="501" t="e">
        <f t="shared" si="300"/>
        <v>#DIV/0!</v>
      </c>
      <c r="AH3213" s="501" t="e">
        <f t="shared" si="301"/>
        <v>#DIV/0!</v>
      </c>
      <c r="AV3213" s="501" t="e">
        <f t="shared" si="302"/>
        <v>#DIV/0!</v>
      </c>
      <c r="AY3213" s="501" t="e">
        <f t="shared" si="303"/>
        <v>#DIV/0!</v>
      </c>
      <c r="BM3213" s="501" t="e">
        <f t="shared" si="304"/>
        <v>#DIV/0!</v>
      </c>
      <c r="BP3213" s="501" t="e">
        <f t="shared" si="305"/>
        <v>#DIV/0!</v>
      </c>
    </row>
    <row r="3214" spans="31:68" ht="15" customHeight="1" x14ac:dyDescent="0.25">
      <c r="AE3214" s="501" t="e">
        <f t="shared" si="300"/>
        <v>#DIV/0!</v>
      </c>
      <c r="AH3214" s="501" t="e">
        <f t="shared" si="301"/>
        <v>#DIV/0!</v>
      </c>
      <c r="AV3214" s="501" t="e">
        <f t="shared" si="302"/>
        <v>#DIV/0!</v>
      </c>
      <c r="AY3214" s="501" t="e">
        <f t="shared" si="303"/>
        <v>#DIV/0!</v>
      </c>
      <c r="BM3214" s="501" t="e">
        <f t="shared" si="304"/>
        <v>#DIV/0!</v>
      </c>
      <c r="BP3214" s="501" t="e">
        <f t="shared" si="305"/>
        <v>#DIV/0!</v>
      </c>
    </row>
    <row r="3215" spans="31:68" ht="15" customHeight="1" x14ac:dyDescent="0.25">
      <c r="AE3215" s="501" t="e">
        <f t="shared" ref="AE3215:AE3278" si="306">IF(AE$10*AC3215+AE$11&lt;(ROUNDUP(AD$10/100,0)*100+999),MAX(0,AE$10*AC3215+AE$11),NA())</f>
        <v>#DIV/0!</v>
      </c>
      <c r="AH3215" s="501" t="e">
        <f t="shared" ref="AH3215:AH3278" si="307">IF(AH$10*AF3215+AH$11&lt;(ROUNDUP(AG$10/100,0)*100+999),MAX(0,AH$10*AF3215+AH$11),NA())</f>
        <v>#DIV/0!</v>
      </c>
      <c r="AV3215" s="501" t="e">
        <f t="shared" ref="AV3215:AV3278" si="308">IF(AV$10*AT3215+AV$11&lt;(ROUNDUP(AU$10/100,0)*100+999),MAX(0,AV$10*AT3215+AV$11),NA())</f>
        <v>#DIV/0!</v>
      </c>
      <c r="AY3215" s="501" t="e">
        <f t="shared" ref="AY3215:AY3278" si="309">IF(AY$10*AW3215+AY$11&lt;(ROUNDUP(AX$10/100,0)*100+999),MAX(0,AY$10*AW3215+AY$11),NA())</f>
        <v>#DIV/0!</v>
      </c>
      <c r="BM3215" s="501" t="e">
        <f t="shared" ref="BM3215:BM3278" si="310">IF(BM$10*BK3215+BM$11&lt;(ROUNDUP(BL$10/100,0)*100+999),MAX(0,BM$10*BK3215+BM$11),NA())</f>
        <v>#DIV/0!</v>
      </c>
      <c r="BP3215" s="501" t="e">
        <f t="shared" ref="BP3215:BP3278" si="311">IF(BP$10*BN3215+BP$11&lt;(ROUNDUP(BO$10/100,0)*100+999),MAX(0,BP$10*BN3215+BP$11),NA())</f>
        <v>#DIV/0!</v>
      </c>
    </row>
    <row r="3216" spans="31:68" ht="15" customHeight="1" x14ac:dyDescent="0.25">
      <c r="AE3216" s="501" t="e">
        <f t="shared" si="306"/>
        <v>#DIV/0!</v>
      </c>
      <c r="AH3216" s="501" t="e">
        <f t="shared" si="307"/>
        <v>#DIV/0!</v>
      </c>
      <c r="AV3216" s="501" t="e">
        <f t="shared" si="308"/>
        <v>#DIV/0!</v>
      </c>
      <c r="AY3216" s="501" t="e">
        <f t="shared" si="309"/>
        <v>#DIV/0!</v>
      </c>
      <c r="BM3216" s="501" t="e">
        <f t="shared" si="310"/>
        <v>#DIV/0!</v>
      </c>
      <c r="BP3216" s="501" t="e">
        <f t="shared" si="311"/>
        <v>#DIV/0!</v>
      </c>
    </row>
    <row r="3217" spans="31:68" ht="15" customHeight="1" x14ac:dyDescent="0.25">
      <c r="AE3217" s="501" t="e">
        <f t="shared" si="306"/>
        <v>#DIV/0!</v>
      </c>
      <c r="AH3217" s="501" t="e">
        <f t="shared" si="307"/>
        <v>#DIV/0!</v>
      </c>
      <c r="AV3217" s="501" t="e">
        <f t="shared" si="308"/>
        <v>#DIV/0!</v>
      </c>
      <c r="AY3217" s="501" t="e">
        <f t="shared" si="309"/>
        <v>#DIV/0!</v>
      </c>
      <c r="BM3217" s="501" t="e">
        <f t="shared" si="310"/>
        <v>#DIV/0!</v>
      </c>
      <c r="BP3217" s="501" t="e">
        <f t="shared" si="311"/>
        <v>#DIV/0!</v>
      </c>
    </row>
    <row r="3218" spans="31:68" ht="15" customHeight="1" x14ac:dyDescent="0.25">
      <c r="AE3218" s="501" t="e">
        <f t="shared" si="306"/>
        <v>#DIV/0!</v>
      </c>
      <c r="AH3218" s="501" t="e">
        <f t="shared" si="307"/>
        <v>#DIV/0!</v>
      </c>
      <c r="AV3218" s="501" t="e">
        <f t="shared" si="308"/>
        <v>#DIV/0!</v>
      </c>
      <c r="AY3218" s="501" t="e">
        <f t="shared" si="309"/>
        <v>#DIV/0!</v>
      </c>
      <c r="BM3218" s="501" t="e">
        <f t="shared" si="310"/>
        <v>#DIV/0!</v>
      </c>
      <c r="BP3218" s="501" t="e">
        <f t="shared" si="311"/>
        <v>#DIV/0!</v>
      </c>
    </row>
    <row r="3219" spans="31:68" ht="15" customHeight="1" x14ac:dyDescent="0.25">
      <c r="AE3219" s="501" t="e">
        <f t="shared" si="306"/>
        <v>#DIV/0!</v>
      </c>
      <c r="AH3219" s="501" t="e">
        <f t="shared" si="307"/>
        <v>#DIV/0!</v>
      </c>
      <c r="AV3219" s="501" t="e">
        <f t="shared" si="308"/>
        <v>#DIV/0!</v>
      </c>
      <c r="AY3219" s="501" t="e">
        <f t="shared" si="309"/>
        <v>#DIV/0!</v>
      </c>
      <c r="BM3219" s="501" t="e">
        <f t="shared" si="310"/>
        <v>#DIV/0!</v>
      </c>
      <c r="BP3219" s="501" t="e">
        <f t="shared" si="311"/>
        <v>#DIV/0!</v>
      </c>
    </row>
    <row r="3220" spans="31:68" ht="15" customHeight="1" x14ac:dyDescent="0.25">
      <c r="AE3220" s="501" t="e">
        <f t="shared" si="306"/>
        <v>#DIV/0!</v>
      </c>
      <c r="AH3220" s="501" t="e">
        <f t="shared" si="307"/>
        <v>#DIV/0!</v>
      </c>
      <c r="AV3220" s="501" t="e">
        <f t="shared" si="308"/>
        <v>#DIV/0!</v>
      </c>
      <c r="AY3220" s="501" t="e">
        <f t="shared" si="309"/>
        <v>#DIV/0!</v>
      </c>
      <c r="BM3220" s="501" t="e">
        <f t="shared" si="310"/>
        <v>#DIV/0!</v>
      </c>
      <c r="BP3220" s="501" t="e">
        <f t="shared" si="311"/>
        <v>#DIV/0!</v>
      </c>
    </row>
    <row r="3221" spans="31:68" ht="15" customHeight="1" x14ac:dyDescent="0.25">
      <c r="AE3221" s="501" t="e">
        <f t="shared" si="306"/>
        <v>#DIV/0!</v>
      </c>
      <c r="AH3221" s="501" t="e">
        <f t="shared" si="307"/>
        <v>#DIV/0!</v>
      </c>
      <c r="AV3221" s="501" t="e">
        <f t="shared" si="308"/>
        <v>#DIV/0!</v>
      </c>
      <c r="AY3221" s="501" t="e">
        <f t="shared" si="309"/>
        <v>#DIV/0!</v>
      </c>
      <c r="BM3221" s="501" t="e">
        <f t="shared" si="310"/>
        <v>#DIV/0!</v>
      </c>
      <c r="BP3221" s="501" t="e">
        <f t="shared" si="311"/>
        <v>#DIV/0!</v>
      </c>
    </row>
    <row r="3222" spans="31:68" ht="15" customHeight="1" x14ac:dyDescent="0.25">
      <c r="AE3222" s="501" t="e">
        <f t="shared" si="306"/>
        <v>#DIV/0!</v>
      </c>
      <c r="AH3222" s="501" t="e">
        <f t="shared" si="307"/>
        <v>#DIV/0!</v>
      </c>
      <c r="AV3222" s="501" t="e">
        <f t="shared" si="308"/>
        <v>#DIV/0!</v>
      </c>
      <c r="AY3222" s="501" t="e">
        <f t="shared" si="309"/>
        <v>#DIV/0!</v>
      </c>
      <c r="BM3222" s="501" t="e">
        <f t="shared" si="310"/>
        <v>#DIV/0!</v>
      </c>
      <c r="BP3222" s="501" t="e">
        <f t="shared" si="311"/>
        <v>#DIV/0!</v>
      </c>
    </row>
    <row r="3223" spans="31:68" ht="15" customHeight="1" x14ac:dyDescent="0.25">
      <c r="AE3223" s="501" t="e">
        <f t="shared" si="306"/>
        <v>#DIV/0!</v>
      </c>
      <c r="AH3223" s="501" t="e">
        <f t="shared" si="307"/>
        <v>#DIV/0!</v>
      </c>
      <c r="AV3223" s="501" t="e">
        <f t="shared" si="308"/>
        <v>#DIV/0!</v>
      </c>
      <c r="AY3223" s="501" t="e">
        <f t="shared" si="309"/>
        <v>#DIV/0!</v>
      </c>
      <c r="BM3223" s="501" t="e">
        <f t="shared" si="310"/>
        <v>#DIV/0!</v>
      </c>
      <c r="BP3223" s="501" t="e">
        <f t="shared" si="311"/>
        <v>#DIV/0!</v>
      </c>
    </row>
    <row r="3224" spans="31:68" ht="15" customHeight="1" x14ac:dyDescent="0.25">
      <c r="AE3224" s="501" t="e">
        <f t="shared" si="306"/>
        <v>#DIV/0!</v>
      </c>
      <c r="AH3224" s="501" t="e">
        <f t="shared" si="307"/>
        <v>#DIV/0!</v>
      </c>
      <c r="AV3224" s="501" t="e">
        <f t="shared" si="308"/>
        <v>#DIV/0!</v>
      </c>
      <c r="AY3224" s="501" t="e">
        <f t="shared" si="309"/>
        <v>#DIV/0!</v>
      </c>
      <c r="BM3224" s="501" t="e">
        <f t="shared" si="310"/>
        <v>#DIV/0!</v>
      </c>
      <c r="BP3224" s="501" t="e">
        <f t="shared" si="311"/>
        <v>#DIV/0!</v>
      </c>
    </row>
    <row r="3225" spans="31:68" ht="15" customHeight="1" x14ac:dyDescent="0.25">
      <c r="AE3225" s="501" t="e">
        <f t="shared" si="306"/>
        <v>#DIV/0!</v>
      </c>
      <c r="AH3225" s="501" t="e">
        <f t="shared" si="307"/>
        <v>#DIV/0!</v>
      </c>
      <c r="AV3225" s="501" t="e">
        <f t="shared" si="308"/>
        <v>#DIV/0!</v>
      </c>
      <c r="AY3225" s="501" t="e">
        <f t="shared" si="309"/>
        <v>#DIV/0!</v>
      </c>
      <c r="BM3225" s="501" t="e">
        <f t="shared" si="310"/>
        <v>#DIV/0!</v>
      </c>
      <c r="BP3225" s="501" t="e">
        <f t="shared" si="311"/>
        <v>#DIV/0!</v>
      </c>
    </row>
    <row r="3226" spans="31:68" ht="15" customHeight="1" x14ac:dyDescent="0.25">
      <c r="AE3226" s="501" t="e">
        <f t="shared" si="306"/>
        <v>#DIV/0!</v>
      </c>
      <c r="AH3226" s="501" t="e">
        <f t="shared" si="307"/>
        <v>#DIV/0!</v>
      </c>
      <c r="AV3226" s="501" t="e">
        <f t="shared" si="308"/>
        <v>#DIV/0!</v>
      </c>
      <c r="AY3226" s="501" t="e">
        <f t="shared" si="309"/>
        <v>#DIV/0!</v>
      </c>
      <c r="BM3226" s="501" t="e">
        <f t="shared" si="310"/>
        <v>#DIV/0!</v>
      </c>
      <c r="BP3226" s="501" t="e">
        <f t="shared" si="311"/>
        <v>#DIV/0!</v>
      </c>
    </row>
    <row r="3227" spans="31:68" ht="15" customHeight="1" x14ac:dyDescent="0.25">
      <c r="AE3227" s="501" t="e">
        <f t="shared" si="306"/>
        <v>#DIV/0!</v>
      </c>
      <c r="AH3227" s="501" t="e">
        <f t="shared" si="307"/>
        <v>#DIV/0!</v>
      </c>
      <c r="AV3227" s="501" t="e">
        <f t="shared" si="308"/>
        <v>#DIV/0!</v>
      </c>
      <c r="AY3227" s="501" t="e">
        <f t="shared" si="309"/>
        <v>#DIV/0!</v>
      </c>
      <c r="BM3227" s="501" t="e">
        <f t="shared" si="310"/>
        <v>#DIV/0!</v>
      </c>
      <c r="BP3227" s="501" t="e">
        <f t="shared" si="311"/>
        <v>#DIV/0!</v>
      </c>
    </row>
    <row r="3228" spans="31:68" ht="15" customHeight="1" x14ac:dyDescent="0.25">
      <c r="AE3228" s="501" t="e">
        <f t="shared" si="306"/>
        <v>#DIV/0!</v>
      </c>
      <c r="AH3228" s="501" t="e">
        <f t="shared" si="307"/>
        <v>#DIV/0!</v>
      </c>
      <c r="AV3228" s="501" t="e">
        <f t="shared" si="308"/>
        <v>#DIV/0!</v>
      </c>
      <c r="AY3228" s="501" t="e">
        <f t="shared" si="309"/>
        <v>#DIV/0!</v>
      </c>
      <c r="BM3228" s="501" t="e">
        <f t="shared" si="310"/>
        <v>#DIV/0!</v>
      </c>
      <c r="BP3228" s="501" t="e">
        <f t="shared" si="311"/>
        <v>#DIV/0!</v>
      </c>
    </row>
    <row r="3229" spans="31:68" ht="15" customHeight="1" x14ac:dyDescent="0.25">
      <c r="AE3229" s="501" t="e">
        <f t="shared" si="306"/>
        <v>#DIV/0!</v>
      </c>
      <c r="AH3229" s="501" t="e">
        <f t="shared" si="307"/>
        <v>#DIV/0!</v>
      </c>
      <c r="AV3229" s="501" t="e">
        <f t="shared" si="308"/>
        <v>#DIV/0!</v>
      </c>
      <c r="AY3229" s="501" t="e">
        <f t="shared" si="309"/>
        <v>#DIV/0!</v>
      </c>
      <c r="BM3229" s="501" t="e">
        <f t="shared" si="310"/>
        <v>#DIV/0!</v>
      </c>
      <c r="BP3229" s="501" t="e">
        <f t="shared" si="311"/>
        <v>#DIV/0!</v>
      </c>
    </row>
    <row r="3230" spans="31:68" ht="15" customHeight="1" x14ac:dyDescent="0.25">
      <c r="AE3230" s="501" t="e">
        <f t="shared" si="306"/>
        <v>#DIV/0!</v>
      </c>
      <c r="AH3230" s="501" t="e">
        <f t="shared" si="307"/>
        <v>#DIV/0!</v>
      </c>
      <c r="AV3230" s="501" t="e">
        <f t="shared" si="308"/>
        <v>#DIV/0!</v>
      </c>
      <c r="AY3230" s="501" t="e">
        <f t="shared" si="309"/>
        <v>#DIV/0!</v>
      </c>
      <c r="BM3230" s="501" t="e">
        <f t="shared" si="310"/>
        <v>#DIV/0!</v>
      </c>
      <c r="BP3230" s="501" t="e">
        <f t="shared" si="311"/>
        <v>#DIV/0!</v>
      </c>
    </row>
    <row r="3231" spans="31:68" ht="15" customHeight="1" x14ac:dyDescent="0.25">
      <c r="AE3231" s="501" t="e">
        <f t="shared" si="306"/>
        <v>#DIV/0!</v>
      </c>
      <c r="AH3231" s="501" t="e">
        <f t="shared" si="307"/>
        <v>#DIV/0!</v>
      </c>
      <c r="AV3231" s="501" t="e">
        <f t="shared" si="308"/>
        <v>#DIV/0!</v>
      </c>
      <c r="AY3231" s="501" t="e">
        <f t="shared" si="309"/>
        <v>#DIV/0!</v>
      </c>
      <c r="BM3231" s="501" t="e">
        <f t="shared" si="310"/>
        <v>#DIV/0!</v>
      </c>
      <c r="BP3231" s="501" t="e">
        <f t="shared" si="311"/>
        <v>#DIV/0!</v>
      </c>
    </row>
    <row r="3232" spans="31:68" ht="15" customHeight="1" x14ac:dyDescent="0.25">
      <c r="AE3232" s="501" t="e">
        <f t="shared" si="306"/>
        <v>#DIV/0!</v>
      </c>
      <c r="AH3232" s="501" t="e">
        <f t="shared" si="307"/>
        <v>#DIV/0!</v>
      </c>
      <c r="AV3232" s="501" t="e">
        <f t="shared" si="308"/>
        <v>#DIV/0!</v>
      </c>
      <c r="AY3232" s="501" t="e">
        <f t="shared" si="309"/>
        <v>#DIV/0!</v>
      </c>
      <c r="BM3232" s="501" t="e">
        <f t="shared" si="310"/>
        <v>#DIV/0!</v>
      </c>
      <c r="BP3232" s="501" t="e">
        <f t="shared" si="311"/>
        <v>#DIV/0!</v>
      </c>
    </row>
    <row r="3233" spans="31:68" ht="15" customHeight="1" x14ac:dyDescent="0.25">
      <c r="AE3233" s="501" t="e">
        <f t="shared" si="306"/>
        <v>#DIV/0!</v>
      </c>
      <c r="AH3233" s="501" t="e">
        <f t="shared" si="307"/>
        <v>#DIV/0!</v>
      </c>
      <c r="AV3233" s="501" t="e">
        <f t="shared" si="308"/>
        <v>#DIV/0!</v>
      </c>
      <c r="AY3233" s="501" t="e">
        <f t="shared" si="309"/>
        <v>#DIV/0!</v>
      </c>
      <c r="BM3233" s="501" t="e">
        <f t="shared" si="310"/>
        <v>#DIV/0!</v>
      </c>
      <c r="BP3233" s="501" t="e">
        <f t="shared" si="311"/>
        <v>#DIV/0!</v>
      </c>
    </row>
    <row r="3234" spans="31:68" ht="15" customHeight="1" x14ac:dyDescent="0.25">
      <c r="AE3234" s="501" t="e">
        <f t="shared" si="306"/>
        <v>#DIV/0!</v>
      </c>
      <c r="AH3234" s="501" t="e">
        <f t="shared" si="307"/>
        <v>#DIV/0!</v>
      </c>
      <c r="AV3234" s="501" t="e">
        <f t="shared" si="308"/>
        <v>#DIV/0!</v>
      </c>
      <c r="AY3234" s="501" t="e">
        <f t="shared" si="309"/>
        <v>#DIV/0!</v>
      </c>
      <c r="BM3234" s="501" t="e">
        <f t="shared" si="310"/>
        <v>#DIV/0!</v>
      </c>
      <c r="BP3234" s="501" t="e">
        <f t="shared" si="311"/>
        <v>#DIV/0!</v>
      </c>
    </row>
    <row r="3235" spans="31:68" ht="15" customHeight="1" x14ac:dyDescent="0.25">
      <c r="AE3235" s="501" t="e">
        <f t="shared" si="306"/>
        <v>#DIV/0!</v>
      </c>
      <c r="AH3235" s="501" t="e">
        <f t="shared" si="307"/>
        <v>#DIV/0!</v>
      </c>
      <c r="AV3235" s="501" t="e">
        <f t="shared" si="308"/>
        <v>#DIV/0!</v>
      </c>
      <c r="AY3235" s="501" t="e">
        <f t="shared" si="309"/>
        <v>#DIV/0!</v>
      </c>
      <c r="BM3235" s="501" t="e">
        <f t="shared" si="310"/>
        <v>#DIV/0!</v>
      </c>
      <c r="BP3235" s="501" t="e">
        <f t="shared" si="311"/>
        <v>#DIV/0!</v>
      </c>
    </row>
    <row r="3236" spans="31:68" ht="15" customHeight="1" x14ac:dyDescent="0.25">
      <c r="AE3236" s="501" t="e">
        <f t="shared" si="306"/>
        <v>#DIV/0!</v>
      </c>
      <c r="AH3236" s="501" t="e">
        <f t="shared" si="307"/>
        <v>#DIV/0!</v>
      </c>
      <c r="AV3236" s="501" t="e">
        <f t="shared" si="308"/>
        <v>#DIV/0!</v>
      </c>
      <c r="AY3236" s="501" t="e">
        <f t="shared" si="309"/>
        <v>#DIV/0!</v>
      </c>
      <c r="BM3236" s="501" t="e">
        <f t="shared" si="310"/>
        <v>#DIV/0!</v>
      </c>
      <c r="BP3236" s="501" t="e">
        <f t="shared" si="311"/>
        <v>#DIV/0!</v>
      </c>
    </row>
    <row r="3237" spans="31:68" ht="15" customHeight="1" x14ac:dyDescent="0.25">
      <c r="AE3237" s="501" t="e">
        <f t="shared" si="306"/>
        <v>#DIV/0!</v>
      </c>
      <c r="AH3237" s="501" t="e">
        <f t="shared" si="307"/>
        <v>#DIV/0!</v>
      </c>
      <c r="AV3237" s="501" t="e">
        <f t="shared" si="308"/>
        <v>#DIV/0!</v>
      </c>
      <c r="AY3237" s="501" t="e">
        <f t="shared" si="309"/>
        <v>#DIV/0!</v>
      </c>
      <c r="BM3237" s="501" t="e">
        <f t="shared" si="310"/>
        <v>#DIV/0!</v>
      </c>
      <c r="BP3237" s="501" t="e">
        <f t="shared" si="311"/>
        <v>#DIV/0!</v>
      </c>
    </row>
    <row r="3238" spans="31:68" ht="15" customHeight="1" x14ac:dyDescent="0.25">
      <c r="AE3238" s="501" t="e">
        <f t="shared" si="306"/>
        <v>#DIV/0!</v>
      </c>
      <c r="AH3238" s="501" t="e">
        <f t="shared" si="307"/>
        <v>#DIV/0!</v>
      </c>
      <c r="AV3238" s="501" t="e">
        <f t="shared" si="308"/>
        <v>#DIV/0!</v>
      </c>
      <c r="AY3238" s="501" t="e">
        <f t="shared" si="309"/>
        <v>#DIV/0!</v>
      </c>
      <c r="BM3238" s="501" t="e">
        <f t="shared" si="310"/>
        <v>#DIV/0!</v>
      </c>
      <c r="BP3238" s="501" t="e">
        <f t="shared" si="311"/>
        <v>#DIV/0!</v>
      </c>
    </row>
    <row r="3239" spans="31:68" ht="15" customHeight="1" x14ac:dyDescent="0.25">
      <c r="AE3239" s="501" t="e">
        <f t="shared" si="306"/>
        <v>#DIV/0!</v>
      </c>
      <c r="AH3239" s="501" t="e">
        <f t="shared" si="307"/>
        <v>#DIV/0!</v>
      </c>
      <c r="AV3239" s="501" t="e">
        <f t="shared" si="308"/>
        <v>#DIV/0!</v>
      </c>
      <c r="AY3239" s="501" t="e">
        <f t="shared" si="309"/>
        <v>#DIV/0!</v>
      </c>
      <c r="BM3239" s="501" t="e">
        <f t="shared" si="310"/>
        <v>#DIV/0!</v>
      </c>
      <c r="BP3239" s="501" t="e">
        <f t="shared" si="311"/>
        <v>#DIV/0!</v>
      </c>
    </row>
    <row r="3240" spans="31:68" ht="15" customHeight="1" x14ac:dyDescent="0.25">
      <c r="AE3240" s="501" t="e">
        <f t="shared" si="306"/>
        <v>#DIV/0!</v>
      </c>
      <c r="AH3240" s="501" t="e">
        <f t="shared" si="307"/>
        <v>#DIV/0!</v>
      </c>
      <c r="AV3240" s="501" t="e">
        <f t="shared" si="308"/>
        <v>#DIV/0!</v>
      </c>
      <c r="AY3240" s="501" t="e">
        <f t="shared" si="309"/>
        <v>#DIV/0!</v>
      </c>
      <c r="BM3240" s="501" t="e">
        <f t="shared" si="310"/>
        <v>#DIV/0!</v>
      </c>
      <c r="BP3240" s="501" t="e">
        <f t="shared" si="311"/>
        <v>#DIV/0!</v>
      </c>
    </row>
    <row r="3241" spans="31:68" ht="15" customHeight="1" x14ac:dyDescent="0.25">
      <c r="AE3241" s="501" t="e">
        <f t="shared" si="306"/>
        <v>#DIV/0!</v>
      </c>
      <c r="AH3241" s="501" t="e">
        <f t="shared" si="307"/>
        <v>#DIV/0!</v>
      </c>
      <c r="AV3241" s="501" t="e">
        <f t="shared" si="308"/>
        <v>#DIV/0!</v>
      </c>
      <c r="AY3241" s="501" t="e">
        <f t="shared" si="309"/>
        <v>#DIV/0!</v>
      </c>
      <c r="BM3241" s="501" t="e">
        <f t="shared" si="310"/>
        <v>#DIV/0!</v>
      </c>
      <c r="BP3241" s="501" t="e">
        <f t="shared" si="311"/>
        <v>#DIV/0!</v>
      </c>
    </row>
    <row r="3242" spans="31:68" ht="15" customHeight="1" x14ac:dyDescent="0.25">
      <c r="AE3242" s="501" t="e">
        <f t="shared" si="306"/>
        <v>#DIV/0!</v>
      </c>
      <c r="AH3242" s="501" t="e">
        <f t="shared" si="307"/>
        <v>#DIV/0!</v>
      </c>
      <c r="AV3242" s="501" t="e">
        <f t="shared" si="308"/>
        <v>#DIV/0!</v>
      </c>
      <c r="AY3242" s="501" t="e">
        <f t="shared" si="309"/>
        <v>#DIV/0!</v>
      </c>
      <c r="BM3242" s="501" t="e">
        <f t="shared" si="310"/>
        <v>#DIV/0!</v>
      </c>
      <c r="BP3242" s="501" t="e">
        <f t="shared" si="311"/>
        <v>#DIV/0!</v>
      </c>
    </row>
    <row r="3243" spans="31:68" ht="15" customHeight="1" x14ac:dyDescent="0.25">
      <c r="AE3243" s="501" t="e">
        <f t="shared" si="306"/>
        <v>#DIV/0!</v>
      </c>
      <c r="AH3243" s="501" t="e">
        <f t="shared" si="307"/>
        <v>#DIV/0!</v>
      </c>
      <c r="AV3243" s="501" t="e">
        <f t="shared" si="308"/>
        <v>#DIV/0!</v>
      </c>
      <c r="AY3243" s="501" t="e">
        <f t="shared" si="309"/>
        <v>#DIV/0!</v>
      </c>
      <c r="BM3243" s="501" t="e">
        <f t="shared" si="310"/>
        <v>#DIV/0!</v>
      </c>
      <c r="BP3243" s="501" t="e">
        <f t="shared" si="311"/>
        <v>#DIV/0!</v>
      </c>
    </row>
    <row r="3244" spans="31:68" ht="15" customHeight="1" x14ac:dyDescent="0.25">
      <c r="AE3244" s="501" t="e">
        <f t="shared" si="306"/>
        <v>#DIV/0!</v>
      </c>
      <c r="AH3244" s="501" t="e">
        <f t="shared" si="307"/>
        <v>#DIV/0!</v>
      </c>
      <c r="AV3244" s="501" t="e">
        <f t="shared" si="308"/>
        <v>#DIV/0!</v>
      </c>
      <c r="AY3244" s="501" t="e">
        <f t="shared" si="309"/>
        <v>#DIV/0!</v>
      </c>
      <c r="BM3244" s="501" t="e">
        <f t="shared" si="310"/>
        <v>#DIV/0!</v>
      </c>
      <c r="BP3244" s="501" t="e">
        <f t="shared" si="311"/>
        <v>#DIV/0!</v>
      </c>
    </row>
    <row r="3245" spans="31:68" ht="15" customHeight="1" x14ac:dyDescent="0.25">
      <c r="AE3245" s="501" t="e">
        <f t="shared" si="306"/>
        <v>#DIV/0!</v>
      </c>
      <c r="AH3245" s="501" t="e">
        <f t="shared" si="307"/>
        <v>#DIV/0!</v>
      </c>
      <c r="AV3245" s="501" t="e">
        <f t="shared" si="308"/>
        <v>#DIV/0!</v>
      </c>
      <c r="AY3245" s="501" t="e">
        <f t="shared" si="309"/>
        <v>#DIV/0!</v>
      </c>
      <c r="BM3245" s="501" t="e">
        <f t="shared" si="310"/>
        <v>#DIV/0!</v>
      </c>
      <c r="BP3245" s="501" t="e">
        <f t="shared" si="311"/>
        <v>#DIV/0!</v>
      </c>
    </row>
    <row r="3246" spans="31:68" ht="15" customHeight="1" x14ac:dyDescent="0.25">
      <c r="AE3246" s="501" t="e">
        <f t="shared" si="306"/>
        <v>#DIV/0!</v>
      </c>
      <c r="AH3246" s="501" t="e">
        <f t="shared" si="307"/>
        <v>#DIV/0!</v>
      </c>
      <c r="AV3246" s="501" t="e">
        <f t="shared" si="308"/>
        <v>#DIV/0!</v>
      </c>
      <c r="AY3246" s="501" t="e">
        <f t="shared" si="309"/>
        <v>#DIV/0!</v>
      </c>
      <c r="BM3246" s="501" t="e">
        <f t="shared" si="310"/>
        <v>#DIV/0!</v>
      </c>
      <c r="BP3246" s="501" t="e">
        <f t="shared" si="311"/>
        <v>#DIV/0!</v>
      </c>
    </row>
    <row r="3247" spans="31:68" ht="15" customHeight="1" x14ac:dyDescent="0.25">
      <c r="AE3247" s="501" t="e">
        <f t="shared" si="306"/>
        <v>#DIV/0!</v>
      </c>
      <c r="AH3247" s="501" t="e">
        <f t="shared" si="307"/>
        <v>#DIV/0!</v>
      </c>
      <c r="AV3247" s="501" t="e">
        <f t="shared" si="308"/>
        <v>#DIV/0!</v>
      </c>
      <c r="AY3247" s="501" t="e">
        <f t="shared" si="309"/>
        <v>#DIV/0!</v>
      </c>
      <c r="BM3247" s="501" t="e">
        <f t="shared" si="310"/>
        <v>#DIV/0!</v>
      </c>
      <c r="BP3247" s="501" t="e">
        <f t="shared" si="311"/>
        <v>#DIV/0!</v>
      </c>
    </row>
    <row r="3248" spans="31:68" ht="15" customHeight="1" x14ac:dyDescent="0.25">
      <c r="AE3248" s="501" t="e">
        <f t="shared" si="306"/>
        <v>#DIV/0!</v>
      </c>
      <c r="AH3248" s="501" t="e">
        <f t="shared" si="307"/>
        <v>#DIV/0!</v>
      </c>
      <c r="AV3248" s="501" t="e">
        <f t="shared" si="308"/>
        <v>#DIV/0!</v>
      </c>
      <c r="AY3248" s="501" t="e">
        <f t="shared" si="309"/>
        <v>#DIV/0!</v>
      </c>
      <c r="BM3248" s="501" t="e">
        <f t="shared" si="310"/>
        <v>#DIV/0!</v>
      </c>
      <c r="BP3248" s="501" t="e">
        <f t="shared" si="311"/>
        <v>#DIV/0!</v>
      </c>
    </row>
    <row r="3249" spans="31:68" ht="15" customHeight="1" x14ac:dyDescent="0.25">
      <c r="AE3249" s="501" t="e">
        <f t="shared" si="306"/>
        <v>#DIV/0!</v>
      </c>
      <c r="AH3249" s="501" t="e">
        <f t="shared" si="307"/>
        <v>#DIV/0!</v>
      </c>
      <c r="AV3249" s="501" t="e">
        <f t="shared" si="308"/>
        <v>#DIV/0!</v>
      </c>
      <c r="AY3249" s="501" t="e">
        <f t="shared" si="309"/>
        <v>#DIV/0!</v>
      </c>
      <c r="BM3249" s="501" t="e">
        <f t="shared" si="310"/>
        <v>#DIV/0!</v>
      </c>
      <c r="BP3249" s="501" t="e">
        <f t="shared" si="311"/>
        <v>#DIV/0!</v>
      </c>
    </row>
    <row r="3250" spans="31:68" ht="15" customHeight="1" x14ac:dyDescent="0.25">
      <c r="AE3250" s="501" t="e">
        <f t="shared" si="306"/>
        <v>#DIV/0!</v>
      </c>
      <c r="AH3250" s="501" t="e">
        <f t="shared" si="307"/>
        <v>#DIV/0!</v>
      </c>
      <c r="AV3250" s="501" t="e">
        <f t="shared" si="308"/>
        <v>#DIV/0!</v>
      </c>
      <c r="AY3250" s="501" t="e">
        <f t="shared" si="309"/>
        <v>#DIV/0!</v>
      </c>
      <c r="BM3250" s="501" t="e">
        <f t="shared" si="310"/>
        <v>#DIV/0!</v>
      </c>
      <c r="BP3250" s="501" t="e">
        <f t="shared" si="311"/>
        <v>#DIV/0!</v>
      </c>
    </row>
    <row r="3251" spans="31:68" ht="15" customHeight="1" x14ac:dyDescent="0.25">
      <c r="AE3251" s="501" t="e">
        <f t="shared" si="306"/>
        <v>#DIV/0!</v>
      </c>
      <c r="AH3251" s="501" t="e">
        <f t="shared" si="307"/>
        <v>#DIV/0!</v>
      </c>
      <c r="AV3251" s="501" t="e">
        <f t="shared" si="308"/>
        <v>#DIV/0!</v>
      </c>
      <c r="AY3251" s="501" t="e">
        <f t="shared" si="309"/>
        <v>#DIV/0!</v>
      </c>
      <c r="BM3251" s="501" t="e">
        <f t="shared" si="310"/>
        <v>#DIV/0!</v>
      </c>
      <c r="BP3251" s="501" t="e">
        <f t="shared" si="311"/>
        <v>#DIV/0!</v>
      </c>
    </row>
    <row r="3252" spans="31:68" ht="15" customHeight="1" x14ac:dyDescent="0.25">
      <c r="AE3252" s="501" t="e">
        <f t="shared" si="306"/>
        <v>#DIV/0!</v>
      </c>
      <c r="AH3252" s="501" t="e">
        <f t="shared" si="307"/>
        <v>#DIV/0!</v>
      </c>
      <c r="AV3252" s="501" t="e">
        <f t="shared" si="308"/>
        <v>#DIV/0!</v>
      </c>
      <c r="AY3252" s="501" t="e">
        <f t="shared" si="309"/>
        <v>#DIV/0!</v>
      </c>
      <c r="BM3252" s="501" t="e">
        <f t="shared" si="310"/>
        <v>#DIV/0!</v>
      </c>
      <c r="BP3252" s="501" t="e">
        <f t="shared" si="311"/>
        <v>#DIV/0!</v>
      </c>
    </row>
    <row r="3253" spans="31:68" ht="15" customHeight="1" x14ac:dyDescent="0.25">
      <c r="AE3253" s="501" t="e">
        <f t="shared" si="306"/>
        <v>#DIV/0!</v>
      </c>
      <c r="AH3253" s="501" t="e">
        <f t="shared" si="307"/>
        <v>#DIV/0!</v>
      </c>
      <c r="AV3253" s="501" t="e">
        <f t="shared" si="308"/>
        <v>#DIV/0!</v>
      </c>
      <c r="AY3253" s="501" t="e">
        <f t="shared" si="309"/>
        <v>#DIV/0!</v>
      </c>
      <c r="BM3253" s="501" t="e">
        <f t="shared" si="310"/>
        <v>#DIV/0!</v>
      </c>
      <c r="BP3253" s="501" t="e">
        <f t="shared" si="311"/>
        <v>#DIV/0!</v>
      </c>
    </row>
    <row r="3254" spans="31:68" ht="15" customHeight="1" x14ac:dyDescent="0.25">
      <c r="AE3254" s="501" t="e">
        <f t="shared" si="306"/>
        <v>#DIV/0!</v>
      </c>
      <c r="AH3254" s="501" t="e">
        <f t="shared" si="307"/>
        <v>#DIV/0!</v>
      </c>
      <c r="AV3254" s="501" t="e">
        <f t="shared" si="308"/>
        <v>#DIV/0!</v>
      </c>
      <c r="AY3254" s="501" t="e">
        <f t="shared" si="309"/>
        <v>#DIV/0!</v>
      </c>
      <c r="BM3254" s="501" t="e">
        <f t="shared" si="310"/>
        <v>#DIV/0!</v>
      </c>
      <c r="BP3254" s="501" t="e">
        <f t="shared" si="311"/>
        <v>#DIV/0!</v>
      </c>
    </row>
    <row r="3255" spans="31:68" ht="15" customHeight="1" x14ac:dyDescent="0.25">
      <c r="AE3255" s="501" t="e">
        <f t="shared" si="306"/>
        <v>#DIV/0!</v>
      </c>
      <c r="AH3255" s="501" t="e">
        <f t="shared" si="307"/>
        <v>#DIV/0!</v>
      </c>
      <c r="AV3255" s="501" t="e">
        <f t="shared" si="308"/>
        <v>#DIV/0!</v>
      </c>
      <c r="AY3255" s="501" t="e">
        <f t="shared" si="309"/>
        <v>#DIV/0!</v>
      </c>
      <c r="BM3255" s="501" t="e">
        <f t="shared" si="310"/>
        <v>#DIV/0!</v>
      </c>
      <c r="BP3255" s="501" t="e">
        <f t="shared" si="311"/>
        <v>#DIV/0!</v>
      </c>
    </row>
    <row r="3256" spans="31:68" ht="15" customHeight="1" x14ac:dyDescent="0.25">
      <c r="AE3256" s="501" t="e">
        <f t="shared" si="306"/>
        <v>#DIV/0!</v>
      </c>
      <c r="AH3256" s="501" t="e">
        <f t="shared" si="307"/>
        <v>#DIV/0!</v>
      </c>
      <c r="AV3256" s="501" t="e">
        <f t="shared" si="308"/>
        <v>#DIV/0!</v>
      </c>
      <c r="AY3256" s="501" t="e">
        <f t="shared" si="309"/>
        <v>#DIV/0!</v>
      </c>
      <c r="BM3256" s="501" t="e">
        <f t="shared" si="310"/>
        <v>#DIV/0!</v>
      </c>
      <c r="BP3256" s="501" t="e">
        <f t="shared" si="311"/>
        <v>#DIV/0!</v>
      </c>
    </row>
    <row r="3257" spans="31:68" ht="15" customHeight="1" x14ac:dyDescent="0.25">
      <c r="AE3257" s="501" t="e">
        <f t="shared" si="306"/>
        <v>#DIV/0!</v>
      </c>
      <c r="AH3257" s="501" t="e">
        <f t="shared" si="307"/>
        <v>#DIV/0!</v>
      </c>
      <c r="AV3257" s="501" t="e">
        <f t="shared" si="308"/>
        <v>#DIV/0!</v>
      </c>
      <c r="AY3257" s="501" t="e">
        <f t="shared" si="309"/>
        <v>#DIV/0!</v>
      </c>
      <c r="BM3257" s="501" t="e">
        <f t="shared" si="310"/>
        <v>#DIV/0!</v>
      </c>
      <c r="BP3257" s="501" t="e">
        <f t="shared" si="311"/>
        <v>#DIV/0!</v>
      </c>
    </row>
    <row r="3258" spans="31:68" ht="15" customHeight="1" x14ac:dyDescent="0.25">
      <c r="AE3258" s="501" t="e">
        <f t="shared" si="306"/>
        <v>#DIV/0!</v>
      </c>
      <c r="AH3258" s="501" t="e">
        <f t="shared" si="307"/>
        <v>#DIV/0!</v>
      </c>
      <c r="AV3258" s="501" t="e">
        <f t="shared" si="308"/>
        <v>#DIV/0!</v>
      </c>
      <c r="AY3258" s="501" t="e">
        <f t="shared" si="309"/>
        <v>#DIV/0!</v>
      </c>
      <c r="BM3258" s="501" t="e">
        <f t="shared" si="310"/>
        <v>#DIV/0!</v>
      </c>
      <c r="BP3258" s="501" t="e">
        <f t="shared" si="311"/>
        <v>#DIV/0!</v>
      </c>
    </row>
    <row r="3259" spans="31:68" ht="15" customHeight="1" x14ac:dyDescent="0.25">
      <c r="AE3259" s="501" t="e">
        <f t="shared" si="306"/>
        <v>#DIV/0!</v>
      </c>
      <c r="AH3259" s="501" t="e">
        <f t="shared" si="307"/>
        <v>#DIV/0!</v>
      </c>
      <c r="AV3259" s="501" t="e">
        <f t="shared" si="308"/>
        <v>#DIV/0!</v>
      </c>
      <c r="AY3259" s="501" t="e">
        <f t="shared" si="309"/>
        <v>#DIV/0!</v>
      </c>
      <c r="BM3259" s="501" t="e">
        <f t="shared" si="310"/>
        <v>#DIV/0!</v>
      </c>
      <c r="BP3259" s="501" t="e">
        <f t="shared" si="311"/>
        <v>#DIV/0!</v>
      </c>
    </row>
    <row r="3260" spans="31:68" ht="15" customHeight="1" x14ac:dyDescent="0.25">
      <c r="AE3260" s="501" t="e">
        <f t="shared" si="306"/>
        <v>#DIV/0!</v>
      </c>
      <c r="AH3260" s="501" t="e">
        <f t="shared" si="307"/>
        <v>#DIV/0!</v>
      </c>
      <c r="AV3260" s="501" t="e">
        <f t="shared" si="308"/>
        <v>#DIV/0!</v>
      </c>
      <c r="AY3260" s="501" t="e">
        <f t="shared" si="309"/>
        <v>#DIV/0!</v>
      </c>
      <c r="BM3260" s="501" t="e">
        <f t="shared" si="310"/>
        <v>#DIV/0!</v>
      </c>
      <c r="BP3260" s="501" t="e">
        <f t="shared" si="311"/>
        <v>#DIV/0!</v>
      </c>
    </row>
    <row r="3261" spans="31:68" ht="15" customHeight="1" x14ac:dyDescent="0.25">
      <c r="AE3261" s="501" t="e">
        <f t="shared" si="306"/>
        <v>#DIV/0!</v>
      </c>
      <c r="AH3261" s="501" t="e">
        <f t="shared" si="307"/>
        <v>#DIV/0!</v>
      </c>
      <c r="AV3261" s="501" t="e">
        <f t="shared" si="308"/>
        <v>#DIV/0!</v>
      </c>
      <c r="AY3261" s="501" t="e">
        <f t="shared" si="309"/>
        <v>#DIV/0!</v>
      </c>
      <c r="BM3261" s="501" t="e">
        <f t="shared" si="310"/>
        <v>#DIV/0!</v>
      </c>
      <c r="BP3261" s="501" t="e">
        <f t="shared" si="311"/>
        <v>#DIV/0!</v>
      </c>
    </row>
    <row r="3262" spans="31:68" ht="15" customHeight="1" x14ac:dyDescent="0.25">
      <c r="AE3262" s="501" t="e">
        <f t="shared" si="306"/>
        <v>#DIV/0!</v>
      </c>
      <c r="AH3262" s="501" t="e">
        <f t="shared" si="307"/>
        <v>#DIV/0!</v>
      </c>
      <c r="AV3262" s="501" t="e">
        <f t="shared" si="308"/>
        <v>#DIV/0!</v>
      </c>
      <c r="AY3262" s="501" t="e">
        <f t="shared" si="309"/>
        <v>#DIV/0!</v>
      </c>
      <c r="BM3262" s="501" t="e">
        <f t="shared" si="310"/>
        <v>#DIV/0!</v>
      </c>
      <c r="BP3262" s="501" t="e">
        <f t="shared" si="311"/>
        <v>#DIV/0!</v>
      </c>
    </row>
    <row r="3263" spans="31:68" ht="15" customHeight="1" x14ac:dyDescent="0.25">
      <c r="AE3263" s="501" t="e">
        <f t="shared" si="306"/>
        <v>#DIV/0!</v>
      </c>
      <c r="AH3263" s="501" t="e">
        <f t="shared" si="307"/>
        <v>#DIV/0!</v>
      </c>
      <c r="AV3263" s="501" t="e">
        <f t="shared" si="308"/>
        <v>#DIV/0!</v>
      </c>
      <c r="AY3263" s="501" t="e">
        <f t="shared" si="309"/>
        <v>#DIV/0!</v>
      </c>
      <c r="BM3263" s="501" t="e">
        <f t="shared" si="310"/>
        <v>#DIV/0!</v>
      </c>
      <c r="BP3263" s="501" t="e">
        <f t="shared" si="311"/>
        <v>#DIV/0!</v>
      </c>
    </row>
    <row r="3264" spans="31:68" ht="15" customHeight="1" x14ac:dyDescent="0.25">
      <c r="AE3264" s="501" t="e">
        <f t="shared" si="306"/>
        <v>#DIV/0!</v>
      </c>
      <c r="AH3264" s="501" t="e">
        <f t="shared" si="307"/>
        <v>#DIV/0!</v>
      </c>
      <c r="AV3264" s="501" t="e">
        <f t="shared" si="308"/>
        <v>#DIV/0!</v>
      </c>
      <c r="AY3264" s="501" t="e">
        <f t="shared" si="309"/>
        <v>#DIV/0!</v>
      </c>
      <c r="BM3264" s="501" t="e">
        <f t="shared" si="310"/>
        <v>#DIV/0!</v>
      </c>
      <c r="BP3264" s="501" t="e">
        <f t="shared" si="311"/>
        <v>#DIV/0!</v>
      </c>
    </row>
    <row r="3265" spans="31:68" ht="15" customHeight="1" x14ac:dyDescent="0.25">
      <c r="AE3265" s="501" t="e">
        <f t="shared" si="306"/>
        <v>#DIV/0!</v>
      </c>
      <c r="AH3265" s="501" t="e">
        <f t="shared" si="307"/>
        <v>#DIV/0!</v>
      </c>
      <c r="AV3265" s="501" t="e">
        <f t="shared" si="308"/>
        <v>#DIV/0!</v>
      </c>
      <c r="AY3265" s="501" t="e">
        <f t="shared" si="309"/>
        <v>#DIV/0!</v>
      </c>
      <c r="BM3265" s="501" t="e">
        <f t="shared" si="310"/>
        <v>#DIV/0!</v>
      </c>
      <c r="BP3265" s="501" t="e">
        <f t="shared" si="311"/>
        <v>#DIV/0!</v>
      </c>
    </row>
    <row r="3266" spans="31:68" ht="15" customHeight="1" x14ac:dyDescent="0.25">
      <c r="AE3266" s="501" t="e">
        <f t="shared" si="306"/>
        <v>#DIV/0!</v>
      </c>
      <c r="AH3266" s="501" t="e">
        <f t="shared" si="307"/>
        <v>#DIV/0!</v>
      </c>
      <c r="AV3266" s="501" t="e">
        <f t="shared" si="308"/>
        <v>#DIV/0!</v>
      </c>
      <c r="AY3266" s="501" t="e">
        <f t="shared" si="309"/>
        <v>#DIV/0!</v>
      </c>
      <c r="BM3266" s="501" t="e">
        <f t="shared" si="310"/>
        <v>#DIV/0!</v>
      </c>
      <c r="BP3266" s="501" t="e">
        <f t="shared" si="311"/>
        <v>#DIV/0!</v>
      </c>
    </row>
    <row r="3267" spans="31:68" ht="15" customHeight="1" x14ac:dyDescent="0.25">
      <c r="AE3267" s="501" t="e">
        <f t="shared" si="306"/>
        <v>#DIV/0!</v>
      </c>
      <c r="AH3267" s="501" t="e">
        <f t="shared" si="307"/>
        <v>#DIV/0!</v>
      </c>
      <c r="AV3267" s="501" t="e">
        <f t="shared" si="308"/>
        <v>#DIV/0!</v>
      </c>
      <c r="AY3267" s="501" t="e">
        <f t="shared" si="309"/>
        <v>#DIV/0!</v>
      </c>
      <c r="BM3267" s="501" t="e">
        <f t="shared" si="310"/>
        <v>#DIV/0!</v>
      </c>
      <c r="BP3267" s="501" t="e">
        <f t="shared" si="311"/>
        <v>#DIV/0!</v>
      </c>
    </row>
    <row r="3268" spans="31:68" ht="15" customHeight="1" x14ac:dyDescent="0.25">
      <c r="AE3268" s="501" t="e">
        <f t="shared" si="306"/>
        <v>#DIV/0!</v>
      </c>
      <c r="AH3268" s="501" t="e">
        <f t="shared" si="307"/>
        <v>#DIV/0!</v>
      </c>
      <c r="AV3268" s="501" t="e">
        <f t="shared" si="308"/>
        <v>#DIV/0!</v>
      </c>
      <c r="AY3268" s="501" t="e">
        <f t="shared" si="309"/>
        <v>#DIV/0!</v>
      </c>
      <c r="BM3268" s="501" t="e">
        <f t="shared" si="310"/>
        <v>#DIV/0!</v>
      </c>
      <c r="BP3268" s="501" t="e">
        <f t="shared" si="311"/>
        <v>#DIV/0!</v>
      </c>
    </row>
    <row r="3269" spans="31:68" ht="15" customHeight="1" x14ac:dyDescent="0.25">
      <c r="AE3269" s="501" t="e">
        <f t="shared" si="306"/>
        <v>#DIV/0!</v>
      </c>
      <c r="AH3269" s="501" t="e">
        <f t="shared" si="307"/>
        <v>#DIV/0!</v>
      </c>
      <c r="AV3269" s="501" t="e">
        <f t="shared" si="308"/>
        <v>#DIV/0!</v>
      </c>
      <c r="AY3269" s="501" t="e">
        <f t="shared" si="309"/>
        <v>#DIV/0!</v>
      </c>
      <c r="BM3269" s="501" t="e">
        <f t="shared" si="310"/>
        <v>#DIV/0!</v>
      </c>
      <c r="BP3269" s="501" t="e">
        <f t="shared" si="311"/>
        <v>#DIV/0!</v>
      </c>
    </row>
    <row r="3270" spans="31:68" ht="15" customHeight="1" x14ac:dyDescent="0.25">
      <c r="AE3270" s="501" t="e">
        <f t="shared" si="306"/>
        <v>#DIV/0!</v>
      </c>
      <c r="AH3270" s="501" t="e">
        <f t="shared" si="307"/>
        <v>#DIV/0!</v>
      </c>
      <c r="AV3270" s="501" t="e">
        <f t="shared" si="308"/>
        <v>#DIV/0!</v>
      </c>
      <c r="AY3270" s="501" t="e">
        <f t="shared" si="309"/>
        <v>#DIV/0!</v>
      </c>
      <c r="BM3270" s="501" t="e">
        <f t="shared" si="310"/>
        <v>#DIV/0!</v>
      </c>
      <c r="BP3270" s="501" t="e">
        <f t="shared" si="311"/>
        <v>#DIV/0!</v>
      </c>
    </row>
    <row r="3271" spans="31:68" ht="15" customHeight="1" x14ac:dyDescent="0.25">
      <c r="AE3271" s="501" t="e">
        <f t="shared" si="306"/>
        <v>#DIV/0!</v>
      </c>
      <c r="AH3271" s="501" t="e">
        <f t="shared" si="307"/>
        <v>#DIV/0!</v>
      </c>
      <c r="AV3271" s="501" t="e">
        <f t="shared" si="308"/>
        <v>#DIV/0!</v>
      </c>
      <c r="AY3271" s="501" t="e">
        <f t="shared" si="309"/>
        <v>#DIV/0!</v>
      </c>
      <c r="BM3271" s="501" t="e">
        <f t="shared" si="310"/>
        <v>#DIV/0!</v>
      </c>
      <c r="BP3271" s="501" t="e">
        <f t="shared" si="311"/>
        <v>#DIV/0!</v>
      </c>
    </row>
    <row r="3272" spans="31:68" ht="15" customHeight="1" x14ac:dyDescent="0.25">
      <c r="AE3272" s="501" t="e">
        <f t="shared" si="306"/>
        <v>#DIV/0!</v>
      </c>
      <c r="AH3272" s="501" t="e">
        <f t="shared" si="307"/>
        <v>#DIV/0!</v>
      </c>
      <c r="AV3272" s="501" t="e">
        <f t="shared" si="308"/>
        <v>#DIV/0!</v>
      </c>
      <c r="AY3272" s="501" t="e">
        <f t="shared" si="309"/>
        <v>#DIV/0!</v>
      </c>
      <c r="BM3272" s="501" t="e">
        <f t="shared" si="310"/>
        <v>#DIV/0!</v>
      </c>
      <c r="BP3272" s="501" t="e">
        <f t="shared" si="311"/>
        <v>#DIV/0!</v>
      </c>
    </row>
    <row r="3273" spans="31:68" ht="15" customHeight="1" x14ac:dyDescent="0.25">
      <c r="AE3273" s="501" t="e">
        <f t="shared" si="306"/>
        <v>#DIV/0!</v>
      </c>
      <c r="AH3273" s="501" t="e">
        <f t="shared" si="307"/>
        <v>#DIV/0!</v>
      </c>
      <c r="AV3273" s="501" t="e">
        <f t="shared" si="308"/>
        <v>#DIV/0!</v>
      </c>
      <c r="AY3273" s="501" t="e">
        <f t="shared" si="309"/>
        <v>#DIV/0!</v>
      </c>
      <c r="BM3273" s="501" t="e">
        <f t="shared" si="310"/>
        <v>#DIV/0!</v>
      </c>
      <c r="BP3273" s="501" t="e">
        <f t="shared" si="311"/>
        <v>#DIV/0!</v>
      </c>
    </row>
    <row r="3274" spans="31:68" ht="15" customHeight="1" x14ac:dyDescent="0.25">
      <c r="AE3274" s="501" t="e">
        <f t="shared" si="306"/>
        <v>#DIV/0!</v>
      </c>
      <c r="AH3274" s="501" t="e">
        <f t="shared" si="307"/>
        <v>#DIV/0!</v>
      </c>
      <c r="AV3274" s="501" t="e">
        <f t="shared" si="308"/>
        <v>#DIV/0!</v>
      </c>
      <c r="AY3274" s="501" t="e">
        <f t="shared" si="309"/>
        <v>#DIV/0!</v>
      </c>
      <c r="BM3274" s="501" t="e">
        <f t="shared" si="310"/>
        <v>#DIV/0!</v>
      </c>
      <c r="BP3274" s="501" t="e">
        <f t="shared" si="311"/>
        <v>#DIV/0!</v>
      </c>
    </row>
    <row r="3275" spans="31:68" ht="15" customHeight="1" x14ac:dyDescent="0.25">
      <c r="AE3275" s="501" t="e">
        <f t="shared" si="306"/>
        <v>#DIV/0!</v>
      </c>
      <c r="AH3275" s="501" t="e">
        <f t="shared" si="307"/>
        <v>#DIV/0!</v>
      </c>
      <c r="AV3275" s="501" t="e">
        <f t="shared" si="308"/>
        <v>#DIV/0!</v>
      </c>
      <c r="AY3275" s="501" t="e">
        <f t="shared" si="309"/>
        <v>#DIV/0!</v>
      </c>
      <c r="BM3275" s="501" t="e">
        <f t="shared" si="310"/>
        <v>#DIV/0!</v>
      </c>
      <c r="BP3275" s="501" t="e">
        <f t="shared" si="311"/>
        <v>#DIV/0!</v>
      </c>
    </row>
    <row r="3276" spans="31:68" ht="15" customHeight="1" x14ac:dyDescent="0.25">
      <c r="AE3276" s="501" t="e">
        <f t="shared" si="306"/>
        <v>#DIV/0!</v>
      </c>
      <c r="AH3276" s="501" t="e">
        <f t="shared" si="307"/>
        <v>#DIV/0!</v>
      </c>
      <c r="AV3276" s="501" t="e">
        <f t="shared" si="308"/>
        <v>#DIV/0!</v>
      </c>
      <c r="AY3276" s="501" t="e">
        <f t="shared" si="309"/>
        <v>#DIV/0!</v>
      </c>
      <c r="BM3276" s="501" t="e">
        <f t="shared" si="310"/>
        <v>#DIV/0!</v>
      </c>
      <c r="BP3276" s="501" t="e">
        <f t="shared" si="311"/>
        <v>#DIV/0!</v>
      </c>
    </row>
    <row r="3277" spans="31:68" ht="15" customHeight="1" x14ac:dyDescent="0.25">
      <c r="AE3277" s="501" t="e">
        <f t="shared" si="306"/>
        <v>#DIV/0!</v>
      </c>
      <c r="AH3277" s="501" t="e">
        <f t="shared" si="307"/>
        <v>#DIV/0!</v>
      </c>
      <c r="AV3277" s="501" t="e">
        <f t="shared" si="308"/>
        <v>#DIV/0!</v>
      </c>
      <c r="AY3277" s="501" t="e">
        <f t="shared" si="309"/>
        <v>#DIV/0!</v>
      </c>
      <c r="BM3277" s="501" t="e">
        <f t="shared" si="310"/>
        <v>#DIV/0!</v>
      </c>
      <c r="BP3277" s="501" t="e">
        <f t="shared" si="311"/>
        <v>#DIV/0!</v>
      </c>
    </row>
    <row r="3278" spans="31:68" ht="15" customHeight="1" x14ac:dyDescent="0.25">
      <c r="AE3278" s="501" t="e">
        <f t="shared" si="306"/>
        <v>#DIV/0!</v>
      </c>
      <c r="AH3278" s="501" t="e">
        <f t="shared" si="307"/>
        <v>#DIV/0!</v>
      </c>
      <c r="AV3278" s="501" t="e">
        <f t="shared" si="308"/>
        <v>#DIV/0!</v>
      </c>
      <c r="AY3278" s="501" t="e">
        <f t="shared" si="309"/>
        <v>#DIV/0!</v>
      </c>
      <c r="BM3278" s="501" t="e">
        <f t="shared" si="310"/>
        <v>#DIV/0!</v>
      </c>
      <c r="BP3278" s="501" t="e">
        <f t="shared" si="311"/>
        <v>#DIV/0!</v>
      </c>
    </row>
    <row r="3279" spans="31:68" ht="15" customHeight="1" x14ac:dyDescent="0.25">
      <c r="AE3279" s="501" t="e">
        <f t="shared" ref="AE3279:AE3342" si="312">IF(AE$10*AC3279+AE$11&lt;(ROUNDUP(AD$10/100,0)*100+999),MAX(0,AE$10*AC3279+AE$11),NA())</f>
        <v>#DIV/0!</v>
      </c>
      <c r="AH3279" s="501" t="e">
        <f t="shared" ref="AH3279:AH3342" si="313">IF(AH$10*AF3279+AH$11&lt;(ROUNDUP(AG$10/100,0)*100+999),MAX(0,AH$10*AF3279+AH$11),NA())</f>
        <v>#DIV/0!</v>
      </c>
      <c r="AV3279" s="501" t="e">
        <f t="shared" ref="AV3279:AV3342" si="314">IF(AV$10*AT3279+AV$11&lt;(ROUNDUP(AU$10/100,0)*100+999),MAX(0,AV$10*AT3279+AV$11),NA())</f>
        <v>#DIV/0!</v>
      </c>
      <c r="AY3279" s="501" t="e">
        <f t="shared" ref="AY3279:AY3342" si="315">IF(AY$10*AW3279+AY$11&lt;(ROUNDUP(AX$10/100,0)*100+999),MAX(0,AY$10*AW3279+AY$11),NA())</f>
        <v>#DIV/0!</v>
      </c>
      <c r="BM3279" s="501" t="e">
        <f t="shared" ref="BM3279:BM3342" si="316">IF(BM$10*BK3279+BM$11&lt;(ROUNDUP(BL$10/100,0)*100+999),MAX(0,BM$10*BK3279+BM$11),NA())</f>
        <v>#DIV/0!</v>
      </c>
      <c r="BP3279" s="501" t="e">
        <f t="shared" ref="BP3279:BP3342" si="317">IF(BP$10*BN3279+BP$11&lt;(ROUNDUP(BO$10/100,0)*100+999),MAX(0,BP$10*BN3279+BP$11),NA())</f>
        <v>#DIV/0!</v>
      </c>
    </row>
    <row r="3280" spans="31:68" ht="15" customHeight="1" x14ac:dyDescent="0.25">
      <c r="AE3280" s="501" t="e">
        <f t="shared" si="312"/>
        <v>#DIV/0!</v>
      </c>
      <c r="AH3280" s="501" t="e">
        <f t="shared" si="313"/>
        <v>#DIV/0!</v>
      </c>
      <c r="AV3280" s="501" t="e">
        <f t="shared" si="314"/>
        <v>#DIV/0!</v>
      </c>
      <c r="AY3280" s="501" t="e">
        <f t="shared" si="315"/>
        <v>#DIV/0!</v>
      </c>
      <c r="BM3280" s="501" t="e">
        <f t="shared" si="316"/>
        <v>#DIV/0!</v>
      </c>
      <c r="BP3280" s="501" t="e">
        <f t="shared" si="317"/>
        <v>#DIV/0!</v>
      </c>
    </row>
    <row r="3281" spans="31:68" ht="15" customHeight="1" x14ac:dyDescent="0.25">
      <c r="AE3281" s="501" t="e">
        <f t="shared" si="312"/>
        <v>#DIV/0!</v>
      </c>
      <c r="AH3281" s="501" t="e">
        <f t="shared" si="313"/>
        <v>#DIV/0!</v>
      </c>
      <c r="AV3281" s="501" t="e">
        <f t="shared" si="314"/>
        <v>#DIV/0!</v>
      </c>
      <c r="AY3281" s="501" t="e">
        <f t="shared" si="315"/>
        <v>#DIV/0!</v>
      </c>
      <c r="BM3281" s="501" t="e">
        <f t="shared" si="316"/>
        <v>#DIV/0!</v>
      </c>
      <c r="BP3281" s="501" t="e">
        <f t="shared" si="317"/>
        <v>#DIV/0!</v>
      </c>
    </row>
    <row r="3282" spans="31:68" ht="15" customHeight="1" x14ac:dyDescent="0.25">
      <c r="AE3282" s="501" t="e">
        <f t="shared" si="312"/>
        <v>#DIV/0!</v>
      </c>
      <c r="AH3282" s="501" t="e">
        <f t="shared" si="313"/>
        <v>#DIV/0!</v>
      </c>
      <c r="AV3282" s="501" t="e">
        <f t="shared" si="314"/>
        <v>#DIV/0!</v>
      </c>
      <c r="AY3282" s="501" t="e">
        <f t="shared" si="315"/>
        <v>#DIV/0!</v>
      </c>
      <c r="BM3282" s="501" t="e">
        <f t="shared" si="316"/>
        <v>#DIV/0!</v>
      </c>
      <c r="BP3282" s="501" t="e">
        <f t="shared" si="317"/>
        <v>#DIV/0!</v>
      </c>
    </row>
    <row r="3283" spans="31:68" ht="15" customHeight="1" x14ac:dyDescent="0.25">
      <c r="AE3283" s="501" t="e">
        <f t="shared" si="312"/>
        <v>#DIV/0!</v>
      </c>
      <c r="AH3283" s="501" t="e">
        <f t="shared" si="313"/>
        <v>#DIV/0!</v>
      </c>
      <c r="AV3283" s="501" t="e">
        <f t="shared" si="314"/>
        <v>#DIV/0!</v>
      </c>
      <c r="AY3283" s="501" t="e">
        <f t="shared" si="315"/>
        <v>#DIV/0!</v>
      </c>
      <c r="BM3283" s="501" t="e">
        <f t="shared" si="316"/>
        <v>#DIV/0!</v>
      </c>
      <c r="BP3283" s="501" t="e">
        <f t="shared" si="317"/>
        <v>#DIV/0!</v>
      </c>
    </row>
    <row r="3284" spans="31:68" ht="15" customHeight="1" x14ac:dyDescent="0.25">
      <c r="AE3284" s="501" t="e">
        <f t="shared" si="312"/>
        <v>#DIV/0!</v>
      </c>
      <c r="AH3284" s="501" t="e">
        <f t="shared" si="313"/>
        <v>#DIV/0!</v>
      </c>
      <c r="AV3284" s="501" t="e">
        <f t="shared" si="314"/>
        <v>#DIV/0!</v>
      </c>
      <c r="AY3284" s="501" t="e">
        <f t="shared" si="315"/>
        <v>#DIV/0!</v>
      </c>
      <c r="BM3284" s="501" t="e">
        <f t="shared" si="316"/>
        <v>#DIV/0!</v>
      </c>
      <c r="BP3284" s="501" t="e">
        <f t="shared" si="317"/>
        <v>#DIV/0!</v>
      </c>
    </row>
    <row r="3285" spans="31:68" ht="15" customHeight="1" x14ac:dyDescent="0.25">
      <c r="AE3285" s="501" t="e">
        <f t="shared" si="312"/>
        <v>#DIV/0!</v>
      </c>
      <c r="AH3285" s="501" t="e">
        <f t="shared" si="313"/>
        <v>#DIV/0!</v>
      </c>
      <c r="AV3285" s="501" t="e">
        <f t="shared" si="314"/>
        <v>#DIV/0!</v>
      </c>
      <c r="AY3285" s="501" t="e">
        <f t="shared" si="315"/>
        <v>#DIV/0!</v>
      </c>
      <c r="BM3285" s="501" t="e">
        <f t="shared" si="316"/>
        <v>#DIV/0!</v>
      </c>
      <c r="BP3285" s="501" t="e">
        <f t="shared" si="317"/>
        <v>#DIV/0!</v>
      </c>
    </row>
    <row r="3286" spans="31:68" ht="15" customHeight="1" x14ac:dyDescent="0.25">
      <c r="AE3286" s="501" t="e">
        <f t="shared" si="312"/>
        <v>#DIV/0!</v>
      </c>
      <c r="AH3286" s="501" t="e">
        <f t="shared" si="313"/>
        <v>#DIV/0!</v>
      </c>
      <c r="AV3286" s="501" t="e">
        <f t="shared" si="314"/>
        <v>#DIV/0!</v>
      </c>
      <c r="AY3286" s="501" t="e">
        <f t="shared" si="315"/>
        <v>#DIV/0!</v>
      </c>
      <c r="BM3286" s="501" t="e">
        <f t="shared" si="316"/>
        <v>#DIV/0!</v>
      </c>
      <c r="BP3286" s="501" t="e">
        <f t="shared" si="317"/>
        <v>#DIV/0!</v>
      </c>
    </row>
    <row r="3287" spans="31:68" ht="15" customHeight="1" x14ac:dyDescent="0.25">
      <c r="AE3287" s="501" t="e">
        <f t="shared" si="312"/>
        <v>#DIV/0!</v>
      </c>
      <c r="AH3287" s="501" t="e">
        <f t="shared" si="313"/>
        <v>#DIV/0!</v>
      </c>
      <c r="AV3287" s="501" t="e">
        <f t="shared" si="314"/>
        <v>#DIV/0!</v>
      </c>
      <c r="AY3287" s="501" t="e">
        <f t="shared" si="315"/>
        <v>#DIV/0!</v>
      </c>
      <c r="BM3287" s="501" t="e">
        <f t="shared" si="316"/>
        <v>#DIV/0!</v>
      </c>
      <c r="BP3287" s="501" t="e">
        <f t="shared" si="317"/>
        <v>#DIV/0!</v>
      </c>
    </row>
    <row r="3288" spans="31:68" ht="15" customHeight="1" x14ac:dyDescent="0.25">
      <c r="AE3288" s="501" t="e">
        <f t="shared" si="312"/>
        <v>#DIV/0!</v>
      </c>
      <c r="AH3288" s="501" t="e">
        <f t="shared" si="313"/>
        <v>#DIV/0!</v>
      </c>
      <c r="AV3288" s="501" t="e">
        <f t="shared" si="314"/>
        <v>#DIV/0!</v>
      </c>
      <c r="AY3288" s="501" t="e">
        <f t="shared" si="315"/>
        <v>#DIV/0!</v>
      </c>
      <c r="BM3288" s="501" t="e">
        <f t="shared" si="316"/>
        <v>#DIV/0!</v>
      </c>
      <c r="BP3288" s="501" t="e">
        <f t="shared" si="317"/>
        <v>#DIV/0!</v>
      </c>
    </row>
    <row r="3289" spans="31:68" ht="15" customHeight="1" x14ac:dyDescent="0.25">
      <c r="AE3289" s="501" t="e">
        <f t="shared" si="312"/>
        <v>#DIV/0!</v>
      </c>
      <c r="AH3289" s="501" t="e">
        <f t="shared" si="313"/>
        <v>#DIV/0!</v>
      </c>
      <c r="AV3289" s="501" t="e">
        <f t="shared" si="314"/>
        <v>#DIV/0!</v>
      </c>
      <c r="AY3289" s="501" t="e">
        <f t="shared" si="315"/>
        <v>#DIV/0!</v>
      </c>
      <c r="BM3289" s="501" t="e">
        <f t="shared" si="316"/>
        <v>#DIV/0!</v>
      </c>
      <c r="BP3289" s="501" t="e">
        <f t="shared" si="317"/>
        <v>#DIV/0!</v>
      </c>
    </row>
    <row r="3290" spans="31:68" ht="15" customHeight="1" x14ac:dyDescent="0.25">
      <c r="AE3290" s="501" t="e">
        <f t="shared" si="312"/>
        <v>#DIV/0!</v>
      </c>
      <c r="AH3290" s="501" t="e">
        <f t="shared" si="313"/>
        <v>#DIV/0!</v>
      </c>
      <c r="AV3290" s="501" t="e">
        <f t="shared" si="314"/>
        <v>#DIV/0!</v>
      </c>
      <c r="AY3290" s="501" t="e">
        <f t="shared" si="315"/>
        <v>#DIV/0!</v>
      </c>
      <c r="BM3290" s="501" t="e">
        <f t="shared" si="316"/>
        <v>#DIV/0!</v>
      </c>
      <c r="BP3290" s="501" t="e">
        <f t="shared" si="317"/>
        <v>#DIV/0!</v>
      </c>
    </row>
    <row r="3291" spans="31:68" ht="15" customHeight="1" x14ac:dyDescent="0.25">
      <c r="AE3291" s="501" t="e">
        <f t="shared" si="312"/>
        <v>#DIV/0!</v>
      </c>
      <c r="AH3291" s="501" t="e">
        <f t="shared" si="313"/>
        <v>#DIV/0!</v>
      </c>
      <c r="AV3291" s="501" t="e">
        <f t="shared" si="314"/>
        <v>#DIV/0!</v>
      </c>
      <c r="AY3291" s="501" t="e">
        <f t="shared" si="315"/>
        <v>#DIV/0!</v>
      </c>
      <c r="BM3291" s="501" t="e">
        <f t="shared" si="316"/>
        <v>#DIV/0!</v>
      </c>
      <c r="BP3291" s="501" t="e">
        <f t="shared" si="317"/>
        <v>#DIV/0!</v>
      </c>
    </row>
    <row r="3292" spans="31:68" ht="15" customHeight="1" x14ac:dyDescent="0.25">
      <c r="AE3292" s="501" t="e">
        <f t="shared" si="312"/>
        <v>#DIV/0!</v>
      </c>
      <c r="AH3292" s="501" t="e">
        <f t="shared" si="313"/>
        <v>#DIV/0!</v>
      </c>
      <c r="AV3292" s="501" t="e">
        <f t="shared" si="314"/>
        <v>#DIV/0!</v>
      </c>
      <c r="AY3292" s="501" t="e">
        <f t="shared" si="315"/>
        <v>#DIV/0!</v>
      </c>
      <c r="BM3292" s="501" t="e">
        <f t="shared" si="316"/>
        <v>#DIV/0!</v>
      </c>
      <c r="BP3292" s="501" t="e">
        <f t="shared" si="317"/>
        <v>#DIV/0!</v>
      </c>
    </row>
    <row r="3293" spans="31:68" ht="15" customHeight="1" x14ac:dyDescent="0.25">
      <c r="AE3293" s="501" t="e">
        <f t="shared" si="312"/>
        <v>#DIV/0!</v>
      </c>
      <c r="AH3293" s="501" t="e">
        <f t="shared" si="313"/>
        <v>#DIV/0!</v>
      </c>
      <c r="AV3293" s="501" t="e">
        <f t="shared" si="314"/>
        <v>#DIV/0!</v>
      </c>
      <c r="AY3293" s="501" t="e">
        <f t="shared" si="315"/>
        <v>#DIV/0!</v>
      </c>
      <c r="BM3293" s="501" t="e">
        <f t="shared" si="316"/>
        <v>#DIV/0!</v>
      </c>
      <c r="BP3293" s="501" t="e">
        <f t="shared" si="317"/>
        <v>#DIV/0!</v>
      </c>
    </row>
    <row r="3294" spans="31:68" ht="15" customHeight="1" x14ac:dyDescent="0.25">
      <c r="AE3294" s="501" t="e">
        <f t="shared" si="312"/>
        <v>#DIV/0!</v>
      </c>
      <c r="AH3294" s="501" t="e">
        <f t="shared" si="313"/>
        <v>#DIV/0!</v>
      </c>
      <c r="AV3294" s="501" t="e">
        <f t="shared" si="314"/>
        <v>#DIV/0!</v>
      </c>
      <c r="AY3294" s="501" t="e">
        <f t="shared" si="315"/>
        <v>#DIV/0!</v>
      </c>
      <c r="BM3294" s="501" t="e">
        <f t="shared" si="316"/>
        <v>#DIV/0!</v>
      </c>
      <c r="BP3294" s="501" t="e">
        <f t="shared" si="317"/>
        <v>#DIV/0!</v>
      </c>
    </row>
    <row r="3295" spans="31:68" ht="15" customHeight="1" x14ac:dyDescent="0.25">
      <c r="AE3295" s="501" t="e">
        <f t="shared" si="312"/>
        <v>#DIV/0!</v>
      </c>
      <c r="AH3295" s="501" t="e">
        <f t="shared" si="313"/>
        <v>#DIV/0!</v>
      </c>
      <c r="AV3295" s="501" t="e">
        <f t="shared" si="314"/>
        <v>#DIV/0!</v>
      </c>
      <c r="AY3295" s="501" t="e">
        <f t="shared" si="315"/>
        <v>#DIV/0!</v>
      </c>
      <c r="BM3295" s="501" t="e">
        <f t="shared" si="316"/>
        <v>#DIV/0!</v>
      </c>
      <c r="BP3295" s="501" t="e">
        <f t="shared" si="317"/>
        <v>#DIV/0!</v>
      </c>
    </row>
    <row r="3296" spans="31:68" ht="15" customHeight="1" x14ac:dyDescent="0.25">
      <c r="AE3296" s="501" t="e">
        <f t="shared" si="312"/>
        <v>#DIV/0!</v>
      </c>
      <c r="AH3296" s="501" t="e">
        <f t="shared" si="313"/>
        <v>#DIV/0!</v>
      </c>
      <c r="AV3296" s="501" t="e">
        <f t="shared" si="314"/>
        <v>#DIV/0!</v>
      </c>
      <c r="AY3296" s="501" t="e">
        <f t="shared" si="315"/>
        <v>#DIV/0!</v>
      </c>
      <c r="BM3296" s="501" t="e">
        <f t="shared" si="316"/>
        <v>#DIV/0!</v>
      </c>
      <c r="BP3296" s="501" t="e">
        <f t="shared" si="317"/>
        <v>#DIV/0!</v>
      </c>
    </row>
    <row r="3297" spans="31:68" ht="15" customHeight="1" x14ac:dyDescent="0.25">
      <c r="AE3297" s="501" t="e">
        <f t="shared" si="312"/>
        <v>#DIV/0!</v>
      </c>
      <c r="AH3297" s="501" t="e">
        <f t="shared" si="313"/>
        <v>#DIV/0!</v>
      </c>
      <c r="AV3297" s="501" t="e">
        <f t="shared" si="314"/>
        <v>#DIV/0!</v>
      </c>
      <c r="AY3297" s="501" t="e">
        <f t="shared" si="315"/>
        <v>#DIV/0!</v>
      </c>
      <c r="BM3297" s="501" t="e">
        <f t="shared" si="316"/>
        <v>#DIV/0!</v>
      </c>
      <c r="BP3297" s="501" t="e">
        <f t="shared" si="317"/>
        <v>#DIV/0!</v>
      </c>
    </row>
    <row r="3298" spans="31:68" ht="15" customHeight="1" x14ac:dyDescent="0.25">
      <c r="AE3298" s="501" t="e">
        <f t="shared" si="312"/>
        <v>#DIV/0!</v>
      </c>
      <c r="AH3298" s="501" t="e">
        <f t="shared" si="313"/>
        <v>#DIV/0!</v>
      </c>
      <c r="AV3298" s="501" t="e">
        <f t="shared" si="314"/>
        <v>#DIV/0!</v>
      </c>
      <c r="AY3298" s="501" t="e">
        <f t="shared" si="315"/>
        <v>#DIV/0!</v>
      </c>
      <c r="BM3298" s="501" t="e">
        <f t="shared" si="316"/>
        <v>#DIV/0!</v>
      </c>
      <c r="BP3298" s="501" t="e">
        <f t="shared" si="317"/>
        <v>#DIV/0!</v>
      </c>
    </row>
    <row r="3299" spans="31:68" ht="15" customHeight="1" x14ac:dyDescent="0.25">
      <c r="AE3299" s="501" t="e">
        <f t="shared" si="312"/>
        <v>#DIV/0!</v>
      </c>
      <c r="AH3299" s="501" t="e">
        <f t="shared" si="313"/>
        <v>#DIV/0!</v>
      </c>
      <c r="AV3299" s="501" t="e">
        <f t="shared" si="314"/>
        <v>#DIV/0!</v>
      </c>
      <c r="AY3299" s="501" t="e">
        <f t="shared" si="315"/>
        <v>#DIV/0!</v>
      </c>
      <c r="BM3299" s="501" t="e">
        <f t="shared" si="316"/>
        <v>#DIV/0!</v>
      </c>
      <c r="BP3299" s="501" t="e">
        <f t="shared" si="317"/>
        <v>#DIV/0!</v>
      </c>
    </row>
    <row r="3300" spans="31:68" ht="15" customHeight="1" x14ac:dyDescent="0.25">
      <c r="AE3300" s="501" t="e">
        <f t="shared" si="312"/>
        <v>#DIV/0!</v>
      </c>
      <c r="AH3300" s="501" t="e">
        <f t="shared" si="313"/>
        <v>#DIV/0!</v>
      </c>
      <c r="AV3300" s="501" t="e">
        <f t="shared" si="314"/>
        <v>#DIV/0!</v>
      </c>
      <c r="AY3300" s="501" t="e">
        <f t="shared" si="315"/>
        <v>#DIV/0!</v>
      </c>
      <c r="BM3300" s="501" t="e">
        <f t="shared" si="316"/>
        <v>#DIV/0!</v>
      </c>
      <c r="BP3300" s="501" t="e">
        <f t="shared" si="317"/>
        <v>#DIV/0!</v>
      </c>
    </row>
    <row r="3301" spans="31:68" ht="15" customHeight="1" x14ac:dyDescent="0.25">
      <c r="AE3301" s="501" t="e">
        <f t="shared" si="312"/>
        <v>#DIV/0!</v>
      </c>
      <c r="AH3301" s="501" t="e">
        <f t="shared" si="313"/>
        <v>#DIV/0!</v>
      </c>
      <c r="AV3301" s="501" t="e">
        <f t="shared" si="314"/>
        <v>#DIV/0!</v>
      </c>
      <c r="AY3301" s="501" t="e">
        <f t="shared" si="315"/>
        <v>#DIV/0!</v>
      </c>
      <c r="BM3301" s="501" t="e">
        <f t="shared" si="316"/>
        <v>#DIV/0!</v>
      </c>
      <c r="BP3301" s="501" t="e">
        <f t="shared" si="317"/>
        <v>#DIV/0!</v>
      </c>
    </row>
    <row r="3302" spans="31:68" ht="15" customHeight="1" x14ac:dyDescent="0.25">
      <c r="AE3302" s="501" t="e">
        <f t="shared" si="312"/>
        <v>#DIV/0!</v>
      </c>
      <c r="AH3302" s="501" t="e">
        <f t="shared" si="313"/>
        <v>#DIV/0!</v>
      </c>
      <c r="AV3302" s="501" t="e">
        <f t="shared" si="314"/>
        <v>#DIV/0!</v>
      </c>
      <c r="AY3302" s="501" t="e">
        <f t="shared" si="315"/>
        <v>#DIV/0!</v>
      </c>
      <c r="BM3302" s="501" t="e">
        <f t="shared" si="316"/>
        <v>#DIV/0!</v>
      </c>
      <c r="BP3302" s="501" t="e">
        <f t="shared" si="317"/>
        <v>#DIV/0!</v>
      </c>
    </row>
    <row r="3303" spans="31:68" ht="15" customHeight="1" x14ac:dyDescent="0.25">
      <c r="AE3303" s="501" t="e">
        <f t="shared" si="312"/>
        <v>#DIV/0!</v>
      </c>
      <c r="AH3303" s="501" t="e">
        <f t="shared" si="313"/>
        <v>#DIV/0!</v>
      </c>
      <c r="AV3303" s="501" t="e">
        <f t="shared" si="314"/>
        <v>#DIV/0!</v>
      </c>
      <c r="AY3303" s="501" t="e">
        <f t="shared" si="315"/>
        <v>#DIV/0!</v>
      </c>
      <c r="BM3303" s="501" t="e">
        <f t="shared" si="316"/>
        <v>#DIV/0!</v>
      </c>
      <c r="BP3303" s="501" t="e">
        <f t="shared" si="317"/>
        <v>#DIV/0!</v>
      </c>
    </row>
    <row r="3304" spans="31:68" ht="15" customHeight="1" x14ac:dyDescent="0.25">
      <c r="AE3304" s="501" t="e">
        <f t="shared" si="312"/>
        <v>#DIV/0!</v>
      </c>
      <c r="AH3304" s="501" t="e">
        <f t="shared" si="313"/>
        <v>#DIV/0!</v>
      </c>
      <c r="AV3304" s="501" t="e">
        <f t="shared" si="314"/>
        <v>#DIV/0!</v>
      </c>
      <c r="AY3304" s="501" t="e">
        <f t="shared" si="315"/>
        <v>#DIV/0!</v>
      </c>
      <c r="BM3304" s="501" t="e">
        <f t="shared" si="316"/>
        <v>#DIV/0!</v>
      </c>
      <c r="BP3304" s="501" t="e">
        <f t="shared" si="317"/>
        <v>#DIV/0!</v>
      </c>
    </row>
    <row r="3305" spans="31:68" ht="15" customHeight="1" x14ac:dyDescent="0.25">
      <c r="AE3305" s="501" t="e">
        <f t="shared" si="312"/>
        <v>#DIV/0!</v>
      </c>
      <c r="AH3305" s="501" t="e">
        <f t="shared" si="313"/>
        <v>#DIV/0!</v>
      </c>
      <c r="AV3305" s="501" t="e">
        <f t="shared" si="314"/>
        <v>#DIV/0!</v>
      </c>
      <c r="AY3305" s="501" t="e">
        <f t="shared" si="315"/>
        <v>#DIV/0!</v>
      </c>
      <c r="BM3305" s="501" t="e">
        <f t="shared" si="316"/>
        <v>#DIV/0!</v>
      </c>
      <c r="BP3305" s="501" t="e">
        <f t="shared" si="317"/>
        <v>#DIV/0!</v>
      </c>
    </row>
    <row r="3306" spans="31:68" ht="15" customHeight="1" x14ac:dyDescent="0.25">
      <c r="AE3306" s="501" t="e">
        <f t="shared" si="312"/>
        <v>#DIV/0!</v>
      </c>
      <c r="AH3306" s="501" t="e">
        <f t="shared" si="313"/>
        <v>#DIV/0!</v>
      </c>
      <c r="AV3306" s="501" t="e">
        <f t="shared" si="314"/>
        <v>#DIV/0!</v>
      </c>
      <c r="AY3306" s="501" t="e">
        <f t="shared" si="315"/>
        <v>#DIV/0!</v>
      </c>
      <c r="BM3306" s="501" t="e">
        <f t="shared" si="316"/>
        <v>#DIV/0!</v>
      </c>
      <c r="BP3306" s="501" t="e">
        <f t="shared" si="317"/>
        <v>#DIV/0!</v>
      </c>
    </row>
    <row r="3307" spans="31:68" ht="15" customHeight="1" x14ac:dyDescent="0.25">
      <c r="AE3307" s="501" t="e">
        <f t="shared" si="312"/>
        <v>#DIV/0!</v>
      </c>
      <c r="AH3307" s="501" t="e">
        <f t="shared" si="313"/>
        <v>#DIV/0!</v>
      </c>
      <c r="AV3307" s="501" t="e">
        <f t="shared" si="314"/>
        <v>#DIV/0!</v>
      </c>
      <c r="AY3307" s="501" t="e">
        <f t="shared" si="315"/>
        <v>#DIV/0!</v>
      </c>
      <c r="BM3307" s="501" t="e">
        <f t="shared" si="316"/>
        <v>#DIV/0!</v>
      </c>
      <c r="BP3307" s="501" t="e">
        <f t="shared" si="317"/>
        <v>#DIV/0!</v>
      </c>
    </row>
    <row r="3308" spans="31:68" ht="15" customHeight="1" x14ac:dyDescent="0.25">
      <c r="AE3308" s="501" t="e">
        <f t="shared" si="312"/>
        <v>#DIV/0!</v>
      </c>
      <c r="AH3308" s="501" t="e">
        <f t="shared" si="313"/>
        <v>#DIV/0!</v>
      </c>
      <c r="AV3308" s="501" t="e">
        <f t="shared" si="314"/>
        <v>#DIV/0!</v>
      </c>
      <c r="AY3308" s="501" t="e">
        <f t="shared" si="315"/>
        <v>#DIV/0!</v>
      </c>
      <c r="BM3308" s="501" t="e">
        <f t="shared" si="316"/>
        <v>#DIV/0!</v>
      </c>
      <c r="BP3308" s="501" t="e">
        <f t="shared" si="317"/>
        <v>#DIV/0!</v>
      </c>
    </row>
    <row r="3309" spans="31:68" ht="15" customHeight="1" x14ac:dyDescent="0.25">
      <c r="AE3309" s="501" t="e">
        <f t="shared" si="312"/>
        <v>#DIV/0!</v>
      </c>
      <c r="AH3309" s="501" t="e">
        <f t="shared" si="313"/>
        <v>#DIV/0!</v>
      </c>
      <c r="AV3309" s="501" t="e">
        <f t="shared" si="314"/>
        <v>#DIV/0!</v>
      </c>
      <c r="AY3309" s="501" t="e">
        <f t="shared" si="315"/>
        <v>#DIV/0!</v>
      </c>
      <c r="BM3309" s="501" t="e">
        <f t="shared" si="316"/>
        <v>#DIV/0!</v>
      </c>
      <c r="BP3309" s="501" t="e">
        <f t="shared" si="317"/>
        <v>#DIV/0!</v>
      </c>
    </row>
    <row r="3310" spans="31:68" ht="15" customHeight="1" x14ac:dyDescent="0.25">
      <c r="AE3310" s="501" t="e">
        <f t="shared" si="312"/>
        <v>#DIV/0!</v>
      </c>
      <c r="AH3310" s="501" t="e">
        <f t="shared" si="313"/>
        <v>#DIV/0!</v>
      </c>
      <c r="AV3310" s="501" t="e">
        <f t="shared" si="314"/>
        <v>#DIV/0!</v>
      </c>
      <c r="AY3310" s="501" t="e">
        <f t="shared" si="315"/>
        <v>#DIV/0!</v>
      </c>
      <c r="BM3310" s="501" t="e">
        <f t="shared" si="316"/>
        <v>#DIV/0!</v>
      </c>
      <c r="BP3310" s="501" t="e">
        <f t="shared" si="317"/>
        <v>#DIV/0!</v>
      </c>
    </row>
    <row r="3311" spans="31:68" ht="15" customHeight="1" x14ac:dyDescent="0.25">
      <c r="AE3311" s="501" t="e">
        <f t="shared" si="312"/>
        <v>#DIV/0!</v>
      </c>
      <c r="AH3311" s="501" t="e">
        <f t="shared" si="313"/>
        <v>#DIV/0!</v>
      </c>
      <c r="AV3311" s="501" t="e">
        <f t="shared" si="314"/>
        <v>#DIV/0!</v>
      </c>
      <c r="AY3311" s="501" t="e">
        <f t="shared" si="315"/>
        <v>#DIV/0!</v>
      </c>
      <c r="BM3311" s="501" t="e">
        <f t="shared" si="316"/>
        <v>#DIV/0!</v>
      </c>
      <c r="BP3311" s="501" t="e">
        <f t="shared" si="317"/>
        <v>#DIV/0!</v>
      </c>
    </row>
    <row r="3312" spans="31:68" ht="15" customHeight="1" x14ac:dyDescent="0.25">
      <c r="AE3312" s="501" t="e">
        <f t="shared" si="312"/>
        <v>#DIV/0!</v>
      </c>
      <c r="AH3312" s="501" t="e">
        <f t="shared" si="313"/>
        <v>#DIV/0!</v>
      </c>
      <c r="AV3312" s="501" t="e">
        <f t="shared" si="314"/>
        <v>#DIV/0!</v>
      </c>
      <c r="AY3312" s="501" t="e">
        <f t="shared" si="315"/>
        <v>#DIV/0!</v>
      </c>
      <c r="BM3312" s="501" t="e">
        <f t="shared" si="316"/>
        <v>#DIV/0!</v>
      </c>
      <c r="BP3312" s="501" t="e">
        <f t="shared" si="317"/>
        <v>#DIV/0!</v>
      </c>
    </row>
    <row r="3313" spans="31:68" ht="15" customHeight="1" x14ac:dyDescent="0.25">
      <c r="AE3313" s="501" t="e">
        <f t="shared" si="312"/>
        <v>#DIV/0!</v>
      </c>
      <c r="AH3313" s="501" t="e">
        <f t="shared" si="313"/>
        <v>#DIV/0!</v>
      </c>
      <c r="AV3313" s="501" t="e">
        <f t="shared" si="314"/>
        <v>#DIV/0!</v>
      </c>
      <c r="AY3313" s="501" t="e">
        <f t="shared" si="315"/>
        <v>#DIV/0!</v>
      </c>
      <c r="BM3313" s="501" t="e">
        <f t="shared" si="316"/>
        <v>#DIV/0!</v>
      </c>
      <c r="BP3313" s="501" t="e">
        <f t="shared" si="317"/>
        <v>#DIV/0!</v>
      </c>
    </row>
    <row r="3314" spans="31:68" ht="15" customHeight="1" x14ac:dyDescent="0.25">
      <c r="AE3314" s="501" t="e">
        <f t="shared" si="312"/>
        <v>#DIV/0!</v>
      </c>
      <c r="AH3314" s="501" t="e">
        <f t="shared" si="313"/>
        <v>#DIV/0!</v>
      </c>
      <c r="AV3314" s="501" t="e">
        <f t="shared" si="314"/>
        <v>#DIV/0!</v>
      </c>
      <c r="AY3314" s="501" t="e">
        <f t="shared" si="315"/>
        <v>#DIV/0!</v>
      </c>
      <c r="BM3314" s="501" t="e">
        <f t="shared" si="316"/>
        <v>#DIV/0!</v>
      </c>
      <c r="BP3314" s="501" t="e">
        <f t="shared" si="317"/>
        <v>#DIV/0!</v>
      </c>
    </row>
    <row r="3315" spans="31:68" ht="15" customHeight="1" x14ac:dyDescent="0.25">
      <c r="AE3315" s="501" t="e">
        <f t="shared" si="312"/>
        <v>#DIV/0!</v>
      </c>
      <c r="AH3315" s="501" t="e">
        <f t="shared" si="313"/>
        <v>#DIV/0!</v>
      </c>
      <c r="AV3315" s="501" t="e">
        <f t="shared" si="314"/>
        <v>#DIV/0!</v>
      </c>
      <c r="AY3315" s="501" t="e">
        <f t="shared" si="315"/>
        <v>#DIV/0!</v>
      </c>
      <c r="BM3315" s="501" t="e">
        <f t="shared" si="316"/>
        <v>#DIV/0!</v>
      </c>
      <c r="BP3315" s="501" t="e">
        <f t="shared" si="317"/>
        <v>#DIV/0!</v>
      </c>
    </row>
    <row r="3316" spans="31:68" ht="15" customHeight="1" x14ac:dyDescent="0.25">
      <c r="AE3316" s="501" t="e">
        <f t="shared" si="312"/>
        <v>#DIV/0!</v>
      </c>
      <c r="AH3316" s="501" t="e">
        <f t="shared" si="313"/>
        <v>#DIV/0!</v>
      </c>
      <c r="AV3316" s="501" t="e">
        <f t="shared" si="314"/>
        <v>#DIV/0!</v>
      </c>
      <c r="AY3316" s="501" t="e">
        <f t="shared" si="315"/>
        <v>#DIV/0!</v>
      </c>
      <c r="BM3316" s="501" t="e">
        <f t="shared" si="316"/>
        <v>#DIV/0!</v>
      </c>
      <c r="BP3316" s="501" t="e">
        <f t="shared" si="317"/>
        <v>#DIV/0!</v>
      </c>
    </row>
    <row r="3317" spans="31:68" ht="15" customHeight="1" x14ac:dyDescent="0.25">
      <c r="AE3317" s="501" t="e">
        <f t="shared" si="312"/>
        <v>#DIV/0!</v>
      </c>
      <c r="AH3317" s="501" t="e">
        <f t="shared" si="313"/>
        <v>#DIV/0!</v>
      </c>
      <c r="AV3317" s="501" t="e">
        <f t="shared" si="314"/>
        <v>#DIV/0!</v>
      </c>
      <c r="AY3317" s="501" t="e">
        <f t="shared" si="315"/>
        <v>#DIV/0!</v>
      </c>
      <c r="BM3317" s="501" t="e">
        <f t="shared" si="316"/>
        <v>#DIV/0!</v>
      </c>
      <c r="BP3317" s="501" t="e">
        <f t="shared" si="317"/>
        <v>#DIV/0!</v>
      </c>
    </row>
    <row r="3318" spans="31:68" ht="15" customHeight="1" x14ac:dyDescent="0.25">
      <c r="AE3318" s="501" t="e">
        <f t="shared" si="312"/>
        <v>#DIV/0!</v>
      </c>
      <c r="AH3318" s="501" t="e">
        <f t="shared" si="313"/>
        <v>#DIV/0!</v>
      </c>
      <c r="AV3318" s="501" t="e">
        <f t="shared" si="314"/>
        <v>#DIV/0!</v>
      </c>
      <c r="AY3318" s="501" t="e">
        <f t="shared" si="315"/>
        <v>#DIV/0!</v>
      </c>
      <c r="BM3318" s="501" t="e">
        <f t="shared" si="316"/>
        <v>#DIV/0!</v>
      </c>
      <c r="BP3318" s="501" t="e">
        <f t="shared" si="317"/>
        <v>#DIV/0!</v>
      </c>
    </row>
    <row r="3319" spans="31:68" ht="15" customHeight="1" x14ac:dyDescent="0.25">
      <c r="AE3319" s="501" t="e">
        <f t="shared" si="312"/>
        <v>#DIV/0!</v>
      </c>
      <c r="AH3319" s="501" t="e">
        <f t="shared" si="313"/>
        <v>#DIV/0!</v>
      </c>
      <c r="AV3319" s="501" t="e">
        <f t="shared" si="314"/>
        <v>#DIV/0!</v>
      </c>
      <c r="AY3319" s="501" t="e">
        <f t="shared" si="315"/>
        <v>#DIV/0!</v>
      </c>
      <c r="BM3319" s="501" t="e">
        <f t="shared" si="316"/>
        <v>#DIV/0!</v>
      </c>
      <c r="BP3319" s="501" t="e">
        <f t="shared" si="317"/>
        <v>#DIV/0!</v>
      </c>
    </row>
    <row r="3320" spans="31:68" ht="15" customHeight="1" x14ac:dyDescent="0.25">
      <c r="AE3320" s="501" t="e">
        <f t="shared" si="312"/>
        <v>#DIV/0!</v>
      </c>
      <c r="AH3320" s="501" t="e">
        <f t="shared" si="313"/>
        <v>#DIV/0!</v>
      </c>
      <c r="AV3320" s="501" t="e">
        <f t="shared" si="314"/>
        <v>#DIV/0!</v>
      </c>
      <c r="AY3320" s="501" t="e">
        <f t="shared" si="315"/>
        <v>#DIV/0!</v>
      </c>
      <c r="BM3320" s="501" t="e">
        <f t="shared" si="316"/>
        <v>#DIV/0!</v>
      </c>
      <c r="BP3320" s="501" t="e">
        <f t="shared" si="317"/>
        <v>#DIV/0!</v>
      </c>
    </row>
    <row r="3321" spans="31:68" ht="15" customHeight="1" x14ac:dyDescent="0.25">
      <c r="AE3321" s="501" t="e">
        <f t="shared" si="312"/>
        <v>#DIV/0!</v>
      </c>
      <c r="AH3321" s="501" t="e">
        <f t="shared" si="313"/>
        <v>#DIV/0!</v>
      </c>
      <c r="AV3321" s="501" t="e">
        <f t="shared" si="314"/>
        <v>#DIV/0!</v>
      </c>
      <c r="AY3321" s="501" t="e">
        <f t="shared" si="315"/>
        <v>#DIV/0!</v>
      </c>
      <c r="BM3321" s="501" t="e">
        <f t="shared" si="316"/>
        <v>#DIV/0!</v>
      </c>
      <c r="BP3321" s="501" t="e">
        <f t="shared" si="317"/>
        <v>#DIV/0!</v>
      </c>
    </row>
    <row r="3322" spans="31:68" ht="15" customHeight="1" x14ac:dyDescent="0.25">
      <c r="AE3322" s="501" t="e">
        <f t="shared" si="312"/>
        <v>#DIV/0!</v>
      </c>
      <c r="AH3322" s="501" t="e">
        <f t="shared" si="313"/>
        <v>#DIV/0!</v>
      </c>
      <c r="AV3322" s="501" t="e">
        <f t="shared" si="314"/>
        <v>#DIV/0!</v>
      </c>
      <c r="AY3322" s="501" t="e">
        <f t="shared" si="315"/>
        <v>#DIV/0!</v>
      </c>
      <c r="BM3322" s="501" t="e">
        <f t="shared" si="316"/>
        <v>#DIV/0!</v>
      </c>
      <c r="BP3322" s="501" t="e">
        <f t="shared" si="317"/>
        <v>#DIV/0!</v>
      </c>
    </row>
    <row r="3323" spans="31:68" ht="15" customHeight="1" x14ac:dyDescent="0.25">
      <c r="AE3323" s="501" t="e">
        <f t="shared" si="312"/>
        <v>#DIV/0!</v>
      </c>
      <c r="AH3323" s="501" t="e">
        <f t="shared" si="313"/>
        <v>#DIV/0!</v>
      </c>
      <c r="AV3323" s="501" t="e">
        <f t="shared" si="314"/>
        <v>#DIV/0!</v>
      </c>
      <c r="AY3323" s="501" t="e">
        <f t="shared" si="315"/>
        <v>#DIV/0!</v>
      </c>
      <c r="BM3323" s="501" t="e">
        <f t="shared" si="316"/>
        <v>#DIV/0!</v>
      </c>
      <c r="BP3323" s="501" t="e">
        <f t="shared" si="317"/>
        <v>#DIV/0!</v>
      </c>
    </row>
    <row r="3324" spans="31:68" ht="15" customHeight="1" x14ac:dyDescent="0.25">
      <c r="AE3324" s="501" t="e">
        <f t="shared" si="312"/>
        <v>#DIV/0!</v>
      </c>
      <c r="AH3324" s="501" t="e">
        <f t="shared" si="313"/>
        <v>#DIV/0!</v>
      </c>
      <c r="AV3324" s="501" t="e">
        <f t="shared" si="314"/>
        <v>#DIV/0!</v>
      </c>
      <c r="AY3324" s="501" t="e">
        <f t="shared" si="315"/>
        <v>#DIV/0!</v>
      </c>
      <c r="BM3324" s="501" t="e">
        <f t="shared" si="316"/>
        <v>#DIV/0!</v>
      </c>
      <c r="BP3324" s="501" t="e">
        <f t="shared" si="317"/>
        <v>#DIV/0!</v>
      </c>
    </row>
    <row r="3325" spans="31:68" ht="15" customHeight="1" x14ac:dyDescent="0.25">
      <c r="AE3325" s="501" t="e">
        <f t="shared" si="312"/>
        <v>#DIV/0!</v>
      </c>
      <c r="AH3325" s="501" t="e">
        <f t="shared" si="313"/>
        <v>#DIV/0!</v>
      </c>
      <c r="AV3325" s="501" t="e">
        <f t="shared" si="314"/>
        <v>#DIV/0!</v>
      </c>
      <c r="AY3325" s="501" t="e">
        <f t="shared" si="315"/>
        <v>#DIV/0!</v>
      </c>
      <c r="BM3325" s="501" t="e">
        <f t="shared" si="316"/>
        <v>#DIV/0!</v>
      </c>
      <c r="BP3325" s="501" t="e">
        <f t="shared" si="317"/>
        <v>#DIV/0!</v>
      </c>
    </row>
    <row r="3326" spans="31:68" ht="15" customHeight="1" x14ac:dyDescent="0.25">
      <c r="AE3326" s="501" t="e">
        <f t="shared" si="312"/>
        <v>#DIV/0!</v>
      </c>
      <c r="AH3326" s="501" t="e">
        <f t="shared" si="313"/>
        <v>#DIV/0!</v>
      </c>
      <c r="AV3326" s="501" t="e">
        <f t="shared" si="314"/>
        <v>#DIV/0!</v>
      </c>
      <c r="AY3326" s="501" t="e">
        <f t="shared" si="315"/>
        <v>#DIV/0!</v>
      </c>
      <c r="BM3326" s="501" t="e">
        <f t="shared" si="316"/>
        <v>#DIV/0!</v>
      </c>
      <c r="BP3326" s="501" t="e">
        <f t="shared" si="317"/>
        <v>#DIV/0!</v>
      </c>
    </row>
    <row r="3327" spans="31:68" ht="15" customHeight="1" x14ac:dyDescent="0.25">
      <c r="AE3327" s="501" t="e">
        <f t="shared" si="312"/>
        <v>#DIV/0!</v>
      </c>
      <c r="AH3327" s="501" t="e">
        <f t="shared" si="313"/>
        <v>#DIV/0!</v>
      </c>
      <c r="AV3327" s="501" t="e">
        <f t="shared" si="314"/>
        <v>#DIV/0!</v>
      </c>
      <c r="AY3327" s="501" t="e">
        <f t="shared" si="315"/>
        <v>#DIV/0!</v>
      </c>
      <c r="BM3327" s="501" t="e">
        <f t="shared" si="316"/>
        <v>#DIV/0!</v>
      </c>
      <c r="BP3327" s="501" t="e">
        <f t="shared" si="317"/>
        <v>#DIV/0!</v>
      </c>
    </row>
    <row r="3328" spans="31:68" ht="15" customHeight="1" x14ac:dyDescent="0.25">
      <c r="AE3328" s="501" t="e">
        <f t="shared" si="312"/>
        <v>#DIV/0!</v>
      </c>
      <c r="AH3328" s="501" t="e">
        <f t="shared" si="313"/>
        <v>#DIV/0!</v>
      </c>
      <c r="AV3328" s="501" t="e">
        <f t="shared" si="314"/>
        <v>#DIV/0!</v>
      </c>
      <c r="AY3328" s="501" t="e">
        <f t="shared" si="315"/>
        <v>#DIV/0!</v>
      </c>
      <c r="BM3328" s="501" t="e">
        <f t="shared" si="316"/>
        <v>#DIV/0!</v>
      </c>
      <c r="BP3328" s="501" t="e">
        <f t="shared" si="317"/>
        <v>#DIV/0!</v>
      </c>
    </row>
    <row r="3329" spans="31:68" ht="15" customHeight="1" x14ac:dyDescent="0.25">
      <c r="AE3329" s="501" t="e">
        <f t="shared" si="312"/>
        <v>#DIV/0!</v>
      </c>
      <c r="AH3329" s="501" t="e">
        <f t="shared" si="313"/>
        <v>#DIV/0!</v>
      </c>
      <c r="AV3329" s="501" t="e">
        <f t="shared" si="314"/>
        <v>#DIV/0!</v>
      </c>
      <c r="AY3329" s="501" t="e">
        <f t="shared" si="315"/>
        <v>#DIV/0!</v>
      </c>
      <c r="BM3329" s="501" t="e">
        <f t="shared" si="316"/>
        <v>#DIV/0!</v>
      </c>
      <c r="BP3329" s="501" t="e">
        <f t="shared" si="317"/>
        <v>#DIV/0!</v>
      </c>
    </row>
    <row r="3330" spans="31:68" ht="15" customHeight="1" x14ac:dyDescent="0.25">
      <c r="AE3330" s="501" t="e">
        <f t="shared" si="312"/>
        <v>#DIV/0!</v>
      </c>
      <c r="AH3330" s="501" t="e">
        <f t="shared" si="313"/>
        <v>#DIV/0!</v>
      </c>
      <c r="AV3330" s="501" t="e">
        <f t="shared" si="314"/>
        <v>#DIV/0!</v>
      </c>
      <c r="AY3330" s="501" t="e">
        <f t="shared" si="315"/>
        <v>#DIV/0!</v>
      </c>
      <c r="BM3330" s="501" t="e">
        <f t="shared" si="316"/>
        <v>#DIV/0!</v>
      </c>
      <c r="BP3330" s="501" t="e">
        <f t="shared" si="317"/>
        <v>#DIV/0!</v>
      </c>
    </row>
    <row r="3331" spans="31:68" ht="15" customHeight="1" x14ac:dyDescent="0.25">
      <c r="AE3331" s="501" t="e">
        <f t="shared" si="312"/>
        <v>#DIV/0!</v>
      </c>
      <c r="AH3331" s="501" t="e">
        <f t="shared" si="313"/>
        <v>#DIV/0!</v>
      </c>
      <c r="AV3331" s="501" t="e">
        <f t="shared" si="314"/>
        <v>#DIV/0!</v>
      </c>
      <c r="AY3331" s="501" t="e">
        <f t="shared" si="315"/>
        <v>#DIV/0!</v>
      </c>
      <c r="BM3331" s="501" t="e">
        <f t="shared" si="316"/>
        <v>#DIV/0!</v>
      </c>
      <c r="BP3331" s="501" t="e">
        <f t="shared" si="317"/>
        <v>#DIV/0!</v>
      </c>
    </row>
    <row r="3332" spans="31:68" ht="15" customHeight="1" x14ac:dyDescent="0.25">
      <c r="AE3332" s="501" t="e">
        <f t="shared" si="312"/>
        <v>#DIV/0!</v>
      </c>
      <c r="AH3332" s="501" t="e">
        <f t="shared" si="313"/>
        <v>#DIV/0!</v>
      </c>
      <c r="AV3332" s="501" t="e">
        <f t="shared" si="314"/>
        <v>#DIV/0!</v>
      </c>
      <c r="AY3332" s="501" t="e">
        <f t="shared" si="315"/>
        <v>#DIV/0!</v>
      </c>
      <c r="BM3332" s="501" t="e">
        <f t="shared" si="316"/>
        <v>#DIV/0!</v>
      </c>
      <c r="BP3332" s="501" t="e">
        <f t="shared" si="317"/>
        <v>#DIV/0!</v>
      </c>
    </row>
    <row r="3333" spans="31:68" ht="15" customHeight="1" x14ac:dyDescent="0.25">
      <c r="AE3333" s="501" t="e">
        <f t="shared" si="312"/>
        <v>#DIV/0!</v>
      </c>
      <c r="AH3333" s="501" t="e">
        <f t="shared" si="313"/>
        <v>#DIV/0!</v>
      </c>
      <c r="AV3333" s="501" t="e">
        <f t="shared" si="314"/>
        <v>#DIV/0!</v>
      </c>
      <c r="AY3333" s="501" t="e">
        <f t="shared" si="315"/>
        <v>#DIV/0!</v>
      </c>
      <c r="BM3333" s="501" t="e">
        <f t="shared" si="316"/>
        <v>#DIV/0!</v>
      </c>
      <c r="BP3333" s="501" t="e">
        <f t="shared" si="317"/>
        <v>#DIV/0!</v>
      </c>
    </row>
    <row r="3334" spans="31:68" ht="15" customHeight="1" x14ac:dyDescent="0.25">
      <c r="AE3334" s="501" t="e">
        <f t="shared" si="312"/>
        <v>#DIV/0!</v>
      </c>
      <c r="AH3334" s="501" t="e">
        <f t="shared" si="313"/>
        <v>#DIV/0!</v>
      </c>
      <c r="AV3334" s="501" t="e">
        <f t="shared" si="314"/>
        <v>#DIV/0!</v>
      </c>
      <c r="AY3334" s="501" t="e">
        <f t="shared" si="315"/>
        <v>#DIV/0!</v>
      </c>
      <c r="BM3334" s="501" t="e">
        <f t="shared" si="316"/>
        <v>#DIV/0!</v>
      </c>
      <c r="BP3334" s="501" t="e">
        <f t="shared" si="317"/>
        <v>#DIV/0!</v>
      </c>
    </row>
    <row r="3335" spans="31:68" ht="15" customHeight="1" x14ac:dyDescent="0.25">
      <c r="AE3335" s="501" t="e">
        <f t="shared" si="312"/>
        <v>#DIV/0!</v>
      </c>
      <c r="AH3335" s="501" t="e">
        <f t="shared" si="313"/>
        <v>#DIV/0!</v>
      </c>
      <c r="AV3335" s="501" t="e">
        <f t="shared" si="314"/>
        <v>#DIV/0!</v>
      </c>
      <c r="AY3335" s="501" t="e">
        <f t="shared" si="315"/>
        <v>#DIV/0!</v>
      </c>
      <c r="BM3335" s="501" t="e">
        <f t="shared" si="316"/>
        <v>#DIV/0!</v>
      </c>
      <c r="BP3335" s="501" t="e">
        <f t="shared" si="317"/>
        <v>#DIV/0!</v>
      </c>
    </row>
    <row r="3336" spans="31:68" ht="15" customHeight="1" x14ac:dyDescent="0.25">
      <c r="AE3336" s="501" t="e">
        <f t="shared" si="312"/>
        <v>#DIV/0!</v>
      </c>
      <c r="AH3336" s="501" t="e">
        <f t="shared" si="313"/>
        <v>#DIV/0!</v>
      </c>
      <c r="AV3336" s="501" t="e">
        <f t="shared" si="314"/>
        <v>#DIV/0!</v>
      </c>
      <c r="AY3336" s="501" t="e">
        <f t="shared" si="315"/>
        <v>#DIV/0!</v>
      </c>
      <c r="BM3336" s="501" t="e">
        <f t="shared" si="316"/>
        <v>#DIV/0!</v>
      </c>
      <c r="BP3336" s="501" t="e">
        <f t="shared" si="317"/>
        <v>#DIV/0!</v>
      </c>
    </row>
    <row r="3337" spans="31:68" ht="15" customHeight="1" x14ac:dyDescent="0.25">
      <c r="AE3337" s="501" t="e">
        <f t="shared" si="312"/>
        <v>#DIV/0!</v>
      </c>
      <c r="AH3337" s="501" t="e">
        <f t="shared" si="313"/>
        <v>#DIV/0!</v>
      </c>
      <c r="AV3337" s="501" t="e">
        <f t="shared" si="314"/>
        <v>#DIV/0!</v>
      </c>
      <c r="AY3337" s="501" t="e">
        <f t="shared" si="315"/>
        <v>#DIV/0!</v>
      </c>
      <c r="BM3337" s="501" t="e">
        <f t="shared" si="316"/>
        <v>#DIV/0!</v>
      </c>
      <c r="BP3337" s="501" t="e">
        <f t="shared" si="317"/>
        <v>#DIV/0!</v>
      </c>
    </row>
    <row r="3338" spans="31:68" ht="15" customHeight="1" x14ac:dyDescent="0.25">
      <c r="AE3338" s="501" t="e">
        <f t="shared" si="312"/>
        <v>#DIV/0!</v>
      </c>
      <c r="AH3338" s="501" t="e">
        <f t="shared" si="313"/>
        <v>#DIV/0!</v>
      </c>
      <c r="AV3338" s="501" t="e">
        <f t="shared" si="314"/>
        <v>#DIV/0!</v>
      </c>
      <c r="AY3338" s="501" t="e">
        <f t="shared" si="315"/>
        <v>#DIV/0!</v>
      </c>
      <c r="BM3338" s="501" t="e">
        <f t="shared" si="316"/>
        <v>#DIV/0!</v>
      </c>
      <c r="BP3338" s="501" t="e">
        <f t="shared" si="317"/>
        <v>#DIV/0!</v>
      </c>
    </row>
    <row r="3339" spans="31:68" ht="15" customHeight="1" x14ac:dyDescent="0.25">
      <c r="AE3339" s="501" t="e">
        <f t="shared" si="312"/>
        <v>#DIV/0!</v>
      </c>
      <c r="AH3339" s="501" t="e">
        <f t="shared" si="313"/>
        <v>#DIV/0!</v>
      </c>
      <c r="AV3339" s="501" t="e">
        <f t="shared" si="314"/>
        <v>#DIV/0!</v>
      </c>
      <c r="AY3339" s="501" t="e">
        <f t="shared" si="315"/>
        <v>#DIV/0!</v>
      </c>
      <c r="BM3339" s="501" t="e">
        <f t="shared" si="316"/>
        <v>#DIV/0!</v>
      </c>
      <c r="BP3339" s="501" t="e">
        <f t="shared" si="317"/>
        <v>#DIV/0!</v>
      </c>
    </row>
    <row r="3340" spans="31:68" ht="15" customHeight="1" x14ac:dyDescent="0.25">
      <c r="AE3340" s="501" t="e">
        <f t="shared" si="312"/>
        <v>#DIV/0!</v>
      </c>
      <c r="AH3340" s="501" t="e">
        <f t="shared" si="313"/>
        <v>#DIV/0!</v>
      </c>
      <c r="AV3340" s="501" t="e">
        <f t="shared" si="314"/>
        <v>#DIV/0!</v>
      </c>
      <c r="AY3340" s="501" t="e">
        <f t="shared" si="315"/>
        <v>#DIV/0!</v>
      </c>
      <c r="BM3340" s="501" t="e">
        <f t="shared" si="316"/>
        <v>#DIV/0!</v>
      </c>
      <c r="BP3340" s="501" t="e">
        <f t="shared" si="317"/>
        <v>#DIV/0!</v>
      </c>
    </row>
    <row r="3341" spans="31:68" ht="15" customHeight="1" x14ac:dyDescent="0.25">
      <c r="AE3341" s="501" t="e">
        <f t="shared" si="312"/>
        <v>#DIV/0!</v>
      </c>
      <c r="AH3341" s="501" t="e">
        <f t="shared" si="313"/>
        <v>#DIV/0!</v>
      </c>
      <c r="AV3341" s="501" t="e">
        <f t="shared" si="314"/>
        <v>#DIV/0!</v>
      </c>
      <c r="AY3341" s="501" t="e">
        <f t="shared" si="315"/>
        <v>#DIV/0!</v>
      </c>
      <c r="BM3341" s="501" t="e">
        <f t="shared" si="316"/>
        <v>#DIV/0!</v>
      </c>
      <c r="BP3341" s="501" t="e">
        <f t="shared" si="317"/>
        <v>#DIV/0!</v>
      </c>
    </row>
    <row r="3342" spans="31:68" ht="15" customHeight="1" x14ac:dyDescent="0.25">
      <c r="AE3342" s="501" t="e">
        <f t="shared" si="312"/>
        <v>#DIV/0!</v>
      </c>
      <c r="AH3342" s="501" t="e">
        <f t="shared" si="313"/>
        <v>#DIV/0!</v>
      </c>
      <c r="AV3342" s="501" t="e">
        <f t="shared" si="314"/>
        <v>#DIV/0!</v>
      </c>
      <c r="AY3342" s="501" t="e">
        <f t="shared" si="315"/>
        <v>#DIV/0!</v>
      </c>
      <c r="BM3342" s="501" t="e">
        <f t="shared" si="316"/>
        <v>#DIV/0!</v>
      </c>
      <c r="BP3342" s="501" t="e">
        <f t="shared" si="317"/>
        <v>#DIV/0!</v>
      </c>
    </row>
    <row r="3343" spans="31:68" ht="15" customHeight="1" x14ac:dyDescent="0.25">
      <c r="AE3343" s="501" t="e">
        <f t="shared" ref="AE3343:AE3406" si="318">IF(AE$10*AC3343+AE$11&lt;(ROUNDUP(AD$10/100,0)*100+999),MAX(0,AE$10*AC3343+AE$11),NA())</f>
        <v>#DIV/0!</v>
      </c>
      <c r="AH3343" s="501" t="e">
        <f t="shared" ref="AH3343:AH3406" si="319">IF(AH$10*AF3343+AH$11&lt;(ROUNDUP(AG$10/100,0)*100+999),MAX(0,AH$10*AF3343+AH$11),NA())</f>
        <v>#DIV/0!</v>
      </c>
      <c r="AV3343" s="501" t="e">
        <f t="shared" ref="AV3343:AV3406" si="320">IF(AV$10*AT3343+AV$11&lt;(ROUNDUP(AU$10/100,0)*100+999),MAX(0,AV$10*AT3343+AV$11),NA())</f>
        <v>#DIV/0!</v>
      </c>
      <c r="AY3343" s="501" t="e">
        <f t="shared" ref="AY3343:AY3406" si="321">IF(AY$10*AW3343+AY$11&lt;(ROUNDUP(AX$10/100,0)*100+999),MAX(0,AY$10*AW3343+AY$11),NA())</f>
        <v>#DIV/0!</v>
      </c>
      <c r="BM3343" s="501" t="e">
        <f t="shared" ref="BM3343:BM3406" si="322">IF(BM$10*BK3343+BM$11&lt;(ROUNDUP(BL$10/100,0)*100+999),MAX(0,BM$10*BK3343+BM$11),NA())</f>
        <v>#DIV/0!</v>
      </c>
      <c r="BP3343" s="501" t="e">
        <f t="shared" ref="BP3343:BP3406" si="323">IF(BP$10*BN3343+BP$11&lt;(ROUNDUP(BO$10/100,0)*100+999),MAX(0,BP$10*BN3343+BP$11),NA())</f>
        <v>#DIV/0!</v>
      </c>
    </row>
    <row r="3344" spans="31:68" ht="15" customHeight="1" x14ac:dyDescent="0.25">
      <c r="AE3344" s="501" t="e">
        <f t="shared" si="318"/>
        <v>#DIV/0!</v>
      </c>
      <c r="AH3344" s="501" t="e">
        <f t="shared" si="319"/>
        <v>#DIV/0!</v>
      </c>
      <c r="AV3344" s="501" t="e">
        <f t="shared" si="320"/>
        <v>#DIV/0!</v>
      </c>
      <c r="AY3344" s="501" t="e">
        <f t="shared" si="321"/>
        <v>#DIV/0!</v>
      </c>
      <c r="BM3344" s="501" t="e">
        <f t="shared" si="322"/>
        <v>#DIV/0!</v>
      </c>
      <c r="BP3344" s="501" t="e">
        <f t="shared" si="323"/>
        <v>#DIV/0!</v>
      </c>
    </row>
    <row r="3345" spans="31:68" ht="15" customHeight="1" x14ac:dyDescent="0.25">
      <c r="AE3345" s="501" t="e">
        <f t="shared" si="318"/>
        <v>#DIV/0!</v>
      </c>
      <c r="AH3345" s="501" t="e">
        <f t="shared" si="319"/>
        <v>#DIV/0!</v>
      </c>
      <c r="AV3345" s="501" t="e">
        <f t="shared" si="320"/>
        <v>#DIV/0!</v>
      </c>
      <c r="AY3345" s="501" t="e">
        <f t="shared" si="321"/>
        <v>#DIV/0!</v>
      </c>
      <c r="BM3345" s="501" t="e">
        <f t="shared" si="322"/>
        <v>#DIV/0!</v>
      </c>
      <c r="BP3345" s="501" t="e">
        <f t="shared" si="323"/>
        <v>#DIV/0!</v>
      </c>
    </row>
    <row r="3346" spans="31:68" ht="15" customHeight="1" x14ac:dyDescent="0.25">
      <c r="AE3346" s="501" t="e">
        <f t="shared" si="318"/>
        <v>#DIV/0!</v>
      </c>
      <c r="AH3346" s="501" t="e">
        <f t="shared" si="319"/>
        <v>#DIV/0!</v>
      </c>
      <c r="AV3346" s="501" t="e">
        <f t="shared" si="320"/>
        <v>#DIV/0!</v>
      </c>
      <c r="AY3346" s="501" t="e">
        <f t="shared" si="321"/>
        <v>#DIV/0!</v>
      </c>
      <c r="BM3346" s="501" t="e">
        <f t="shared" si="322"/>
        <v>#DIV/0!</v>
      </c>
      <c r="BP3346" s="501" t="e">
        <f t="shared" si="323"/>
        <v>#DIV/0!</v>
      </c>
    </row>
    <row r="3347" spans="31:68" ht="15" customHeight="1" x14ac:dyDescent="0.25">
      <c r="AE3347" s="501" t="e">
        <f t="shared" si="318"/>
        <v>#DIV/0!</v>
      </c>
      <c r="AH3347" s="501" t="e">
        <f t="shared" si="319"/>
        <v>#DIV/0!</v>
      </c>
      <c r="AV3347" s="501" t="e">
        <f t="shared" si="320"/>
        <v>#DIV/0!</v>
      </c>
      <c r="AY3347" s="501" t="e">
        <f t="shared" si="321"/>
        <v>#DIV/0!</v>
      </c>
      <c r="BM3347" s="501" t="e">
        <f t="shared" si="322"/>
        <v>#DIV/0!</v>
      </c>
      <c r="BP3347" s="501" t="e">
        <f t="shared" si="323"/>
        <v>#DIV/0!</v>
      </c>
    </row>
    <row r="3348" spans="31:68" ht="15" customHeight="1" x14ac:dyDescent="0.25">
      <c r="AE3348" s="501" t="e">
        <f t="shared" si="318"/>
        <v>#DIV/0!</v>
      </c>
      <c r="AH3348" s="501" t="e">
        <f t="shared" si="319"/>
        <v>#DIV/0!</v>
      </c>
      <c r="AV3348" s="501" t="e">
        <f t="shared" si="320"/>
        <v>#DIV/0!</v>
      </c>
      <c r="AY3348" s="501" t="e">
        <f t="shared" si="321"/>
        <v>#DIV/0!</v>
      </c>
      <c r="BM3348" s="501" t="e">
        <f t="shared" si="322"/>
        <v>#DIV/0!</v>
      </c>
      <c r="BP3348" s="501" t="e">
        <f t="shared" si="323"/>
        <v>#DIV/0!</v>
      </c>
    </row>
    <row r="3349" spans="31:68" ht="15" customHeight="1" x14ac:dyDescent="0.25">
      <c r="AE3349" s="501" t="e">
        <f t="shared" si="318"/>
        <v>#DIV/0!</v>
      </c>
      <c r="AH3349" s="501" t="e">
        <f t="shared" si="319"/>
        <v>#DIV/0!</v>
      </c>
      <c r="AV3349" s="501" t="e">
        <f t="shared" si="320"/>
        <v>#DIV/0!</v>
      </c>
      <c r="AY3349" s="501" t="e">
        <f t="shared" si="321"/>
        <v>#DIV/0!</v>
      </c>
      <c r="BM3349" s="501" t="e">
        <f t="shared" si="322"/>
        <v>#DIV/0!</v>
      </c>
      <c r="BP3349" s="501" t="e">
        <f t="shared" si="323"/>
        <v>#DIV/0!</v>
      </c>
    </row>
    <row r="3350" spans="31:68" ht="15" customHeight="1" x14ac:dyDescent="0.25">
      <c r="AE3350" s="501" t="e">
        <f t="shared" si="318"/>
        <v>#DIV/0!</v>
      </c>
      <c r="AH3350" s="501" t="e">
        <f t="shared" si="319"/>
        <v>#DIV/0!</v>
      </c>
      <c r="AV3350" s="501" t="e">
        <f t="shared" si="320"/>
        <v>#DIV/0!</v>
      </c>
      <c r="AY3350" s="501" t="e">
        <f t="shared" si="321"/>
        <v>#DIV/0!</v>
      </c>
      <c r="BM3350" s="501" t="e">
        <f t="shared" si="322"/>
        <v>#DIV/0!</v>
      </c>
      <c r="BP3350" s="501" t="e">
        <f t="shared" si="323"/>
        <v>#DIV/0!</v>
      </c>
    </row>
    <row r="3351" spans="31:68" ht="15" customHeight="1" x14ac:dyDescent="0.25">
      <c r="AE3351" s="501" t="e">
        <f t="shared" si="318"/>
        <v>#DIV/0!</v>
      </c>
      <c r="AH3351" s="501" t="e">
        <f t="shared" si="319"/>
        <v>#DIV/0!</v>
      </c>
      <c r="AV3351" s="501" t="e">
        <f t="shared" si="320"/>
        <v>#DIV/0!</v>
      </c>
      <c r="AY3351" s="501" t="e">
        <f t="shared" si="321"/>
        <v>#DIV/0!</v>
      </c>
      <c r="BM3351" s="501" t="e">
        <f t="shared" si="322"/>
        <v>#DIV/0!</v>
      </c>
      <c r="BP3351" s="501" t="e">
        <f t="shared" si="323"/>
        <v>#DIV/0!</v>
      </c>
    </row>
    <row r="3352" spans="31:68" ht="15" customHeight="1" x14ac:dyDescent="0.25">
      <c r="AE3352" s="501" t="e">
        <f t="shared" si="318"/>
        <v>#DIV/0!</v>
      </c>
      <c r="AH3352" s="501" t="e">
        <f t="shared" si="319"/>
        <v>#DIV/0!</v>
      </c>
      <c r="AV3352" s="501" t="e">
        <f t="shared" si="320"/>
        <v>#DIV/0!</v>
      </c>
      <c r="AY3352" s="501" t="e">
        <f t="shared" si="321"/>
        <v>#DIV/0!</v>
      </c>
      <c r="BM3352" s="501" t="e">
        <f t="shared" si="322"/>
        <v>#DIV/0!</v>
      </c>
      <c r="BP3352" s="501" t="e">
        <f t="shared" si="323"/>
        <v>#DIV/0!</v>
      </c>
    </row>
    <row r="3353" spans="31:68" ht="15" customHeight="1" x14ac:dyDescent="0.25">
      <c r="AE3353" s="501" t="e">
        <f t="shared" si="318"/>
        <v>#DIV/0!</v>
      </c>
      <c r="AH3353" s="501" t="e">
        <f t="shared" si="319"/>
        <v>#DIV/0!</v>
      </c>
      <c r="AV3353" s="501" t="e">
        <f t="shared" si="320"/>
        <v>#DIV/0!</v>
      </c>
      <c r="AY3353" s="501" t="e">
        <f t="shared" si="321"/>
        <v>#DIV/0!</v>
      </c>
      <c r="BM3353" s="501" t="e">
        <f t="shared" si="322"/>
        <v>#DIV/0!</v>
      </c>
      <c r="BP3353" s="501" t="e">
        <f t="shared" si="323"/>
        <v>#DIV/0!</v>
      </c>
    </row>
    <row r="3354" spans="31:68" ht="15" customHeight="1" x14ac:dyDescent="0.25">
      <c r="AE3354" s="501" t="e">
        <f t="shared" si="318"/>
        <v>#DIV/0!</v>
      </c>
      <c r="AH3354" s="501" t="e">
        <f t="shared" si="319"/>
        <v>#DIV/0!</v>
      </c>
      <c r="AV3354" s="501" t="e">
        <f t="shared" si="320"/>
        <v>#DIV/0!</v>
      </c>
      <c r="AY3354" s="501" t="e">
        <f t="shared" si="321"/>
        <v>#DIV/0!</v>
      </c>
      <c r="BM3354" s="501" t="e">
        <f t="shared" si="322"/>
        <v>#DIV/0!</v>
      </c>
      <c r="BP3354" s="501" t="e">
        <f t="shared" si="323"/>
        <v>#DIV/0!</v>
      </c>
    </row>
    <row r="3355" spans="31:68" ht="15" customHeight="1" x14ac:dyDescent="0.25">
      <c r="AE3355" s="501" t="e">
        <f t="shared" si="318"/>
        <v>#DIV/0!</v>
      </c>
      <c r="AH3355" s="501" t="e">
        <f t="shared" si="319"/>
        <v>#DIV/0!</v>
      </c>
      <c r="AV3355" s="501" t="e">
        <f t="shared" si="320"/>
        <v>#DIV/0!</v>
      </c>
      <c r="AY3355" s="501" t="e">
        <f t="shared" si="321"/>
        <v>#DIV/0!</v>
      </c>
      <c r="BM3355" s="501" t="e">
        <f t="shared" si="322"/>
        <v>#DIV/0!</v>
      </c>
      <c r="BP3355" s="501" t="e">
        <f t="shared" si="323"/>
        <v>#DIV/0!</v>
      </c>
    </row>
    <row r="3356" spans="31:68" ht="15" customHeight="1" x14ac:dyDescent="0.25">
      <c r="AE3356" s="501" t="e">
        <f t="shared" si="318"/>
        <v>#DIV/0!</v>
      </c>
      <c r="AH3356" s="501" t="e">
        <f t="shared" si="319"/>
        <v>#DIV/0!</v>
      </c>
      <c r="AV3356" s="501" t="e">
        <f t="shared" si="320"/>
        <v>#DIV/0!</v>
      </c>
      <c r="AY3356" s="501" t="e">
        <f t="shared" si="321"/>
        <v>#DIV/0!</v>
      </c>
      <c r="BM3356" s="501" t="e">
        <f t="shared" si="322"/>
        <v>#DIV/0!</v>
      </c>
      <c r="BP3356" s="501" t="e">
        <f t="shared" si="323"/>
        <v>#DIV/0!</v>
      </c>
    </row>
    <row r="3357" spans="31:68" ht="15" customHeight="1" x14ac:dyDescent="0.25">
      <c r="AE3357" s="501" t="e">
        <f t="shared" si="318"/>
        <v>#DIV/0!</v>
      </c>
      <c r="AH3357" s="501" t="e">
        <f t="shared" si="319"/>
        <v>#DIV/0!</v>
      </c>
      <c r="AV3357" s="501" t="e">
        <f t="shared" si="320"/>
        <v>#DIV/0!</v>
      </c>
      <c r="AY3357" s="501" t="e">
        <f t="shared" si="321"/>
        <v>#DIV/0!</v>
      </c>
      <c r="BM3357" s="501" t="e">
        <f t="shared" si="322"/>
        <v>#DIV/0!</v>
      </c>
      <c r="BP3357" s="501" t="e">
        <f t="shared" si="323"/>
        <v>#DIV/0!</v>
      </c>
    </row>
    <row r="3358" spans="31:68" ht="15" customHeight="1" x14ac:dyDescent="0.25">
      <c r="AE3358" s="501" t="e">
        <f t="shared" si="318"/>
        <v>#DIV/0!</v>
      </c>
      <c r="AH3358" s="501" t="e">
        <f t="shared" si="319"/>
        <v>#DIV/0!</v>
      </c>
      <c r="AV3358" s="501" t="e">
        <f t="shared" si="320"/>
        <v>#DIV/0!</v>
      </c>
      <c r="AY3358" s="501" t="e">
        <f t="shared" si="321"/>
        <v>#DIV/0!</v>
      </c>
      <c r="BM3358" s="501" t="e">
        <f t="shared" si="322"/>
        <v>#DIV/0!</v>
      </c>
      <c r="BP3358" s="501" t="e">
        <f t="shared" si="323"/>
        <v>#DIV/0!</v>
      </c>
    </row>
    <row r="3359" spans="31:68" ht="15" customHeight="1" x14ac:dyDescent="0.25">
      <c r="AE3359" s="501" t="e">
        <f t="shared" si="318"/>
        <v>#DIV/0!</v>
      </c>
      <c r="AH3359" s="501" t="e">
        <f t="shared" si="319"/>
        <v>#DIV/0!</v>
      </c>
      <c r="AV3359" s="501" t="e">
        <f t="shared" si="320"/>
        <v>#DIV/0!</v>
      </c>
      <c r="AY3359" s="501" t="e">
        <f t="shared" si="321"/>
        <v>#DIV/0!</v>
      </c>
      <c r="BM3359" s="501" t="e">
        <f t="shared" si="322"/>
        <v>#DIV/0!</v>
      </c>
      <c r="BP3359" s="501" t="e">
        <f t="shared" si="323"/>
        <v>#DIV/0!</v>
      </c>
    </row>
    <row r="3360" spans="31:68" ht="15" customHeight="1" x14ac:dyDescent="0.25">
      <c r="AE3360" s="501" t="e">
        <f t="shared" si="318"/>
        <v>#DIV/0!</v>
      </c>
      <c r="AH3360" s="501" t="e">
        <f t="shared" si="319"/>
        <v>#DIV/0!</v>
      </c>
      <c r="AV3360" s="501" t="e">
        <f t="shared" si="320"/>
        <v>#DIV/0!</v>
      </c>
      <c r="AY3360" s="501" t="e">
        <f t="shared" si="321"/>
        <v>#DIV/0!</v>
      </c>
      <c r="BM3360" s="501" t="e">
        <f t="shared" si="322"/>
        <v>#DIV/0!</v>
      </c>
      <c r="BP3360" s="501" t="e">
        <f t="shared" si="323"/>
        <v>#DIV/0!</v>
      </c>
    </row>
    <row r="3361" spans="31:68" ht="15" customHeight="1" x14ac:dyDescent="0.25">
      <c r="AE3361" s="501" t="e">
        <f t="shared" si="318"/>
        <v>#DIV/0!</v>
      </c>
      <c r="AH3361" s="501" t="e">
        <f t="shared" si="319"/>
        <v>#DIV/0!</v>
      </c>
      <c r="AV3361" s="501" t="e">
        <f t="shared" si="320"/>
        <v>#DIV/0!</v>
      </c>
      <c r="AY3361" s="501" t="e">
        <f t="shared" si="321"/>
        <v>#DIV/0!</v>
      </c>
      <c r="BM3361" s="501" t="e">
        <f t="shared" si="322"/>
        <v>#DIV/0!</v>
      </c>
      <c r="BP3361" s="501" t="e">
        <f t="shared" si="323"/>
        <v>#DIV/0!</v>
      </c>
    </row>
    <row r="3362" spans="31:68" ht="15" customHeight="1" x14ac:dyDescent="0.25">
      <c r="AE3362" s="501" t="e">
        <f t="shared" si="318"/>
        <v>#DIV/0!</v>
      </c>
      <c r="AH3362" s="501" t="e">
        <f t="shared" si="319"/>
        <v>#DIV/0!</v>
      </c>
      <c r="AV3362" s="501" t="e">
        <f t="shared" si="320"/>
        <v>#DIV/0!</v>
      </c>
      <c r="AY3362" s="501" t="e">
        <f t="shared" si="321"/>
        <v>#DIV/0!</v>
      </c>
      <c r="BM3362" s="501" t="e">
        <f t="shared" si="322"/>
        <v>#DIV/0!</v>
      </c>
      <c r="BP3362" s="501" t="e">
        <f t="shared" si="323"/>
        <v>#DIV/0!</v>
      </c>
    </row>
    <row r="3363" spans="31:68" ht="15" customHeight="1" x14ac:dyDescent="0.25">
      <c r="AE3363" s="501" t="e">
        <f t="shared" si="318"/>
        <v>#DIV/0!</v>
      </c>
      <c r="AH3363" s="501" t="e">
        <f t="shared" si="319"/>
        <v>#DIV/0!</v>
      </c>
      <c r="AV3363" s="501" t="e">
        <f t="shared" si="320"/>
        <v>#DIV/0!</v>
      </c>
      <c r="AY3363" s="501" t="e">
        <f t="shared" si="321"/>
        <v>#DIV/0!</v>
      </c>
      <c r="BM3363" s="501" t="e">
        <f t="shared" si="322"/>
        <v>#DIV/0!</v>
      </c>
      <c r="BP3363" s="501" t="e">
        <f t="shared" si="323"/>
        <v>#DIV/0!</v>
      </c>
    </row>
    <row r="3364" spans="31:68" ht="15" customHeight="1" x14ac:dyDescent="0.25">
      <c r="AE3364" s="501" t="e">
        <f t="shared" si="318"/>
        <v>#DIV/0!</v>
      </c>
      <c r="AH3364" s="501" t="e">
        <f t="shared" si="319"/>
        <v>#DIV/0!</v>
      </c>
      <c r="AV3364" s="501" t="e">
        <f t="shared" si="320"/>
        <v>#DIV/0!</v>
      </c>
      <c r="AY3364" s="501" t="e">
        <f t="shared" si="321"/>
        <v>#DIV/0!</v>
      </c>
      <c r="BM3364" s="501" t="e">
        <f t="shared" si="322"/>
        <v>#DIV/0!</v>
      </c>
      <c r="BP3364" s="501" t="e">
        <f t="shared" si="323"/>
        <v>#DIV/0!</v>
      </c>
    </row>
    <row r="3365" spans="31:68" ht="15" customHeight="1" x14ac:dyDescent="0.25">
      <c r="AE3365" s="501" t="e">
        <f t="shared" si="318"/>
        <v>#DIV/0!</v>
      </c>
      <c r="AH3365" s="501" t="e">
        <f t="shared" si="319"/>
        <v>#DIV/0!</v>
      </c>
      <c r="AV3365" s="501" t="e">
        <f t="shared" si="320"/>
        <v>#DIV/0!</v>
      </c>
      <c r="AY3365" s="501" t="e">
        <f t="shared" si="321"/>
        <v>#DIV/0!</v>
      </c>
      <c r="BM3365" s="501" t="e">
        <f t="shared" si="322"/>
        <v>#DIV/0!</v>
      </c>
      <c r="BP3365" s="501" t="e">
        <f t="shared" si="323"/>
        <v>#DIV/0!</v>
      </c>
    </row>
    <row r="3366" spans="31:68" ht="15" customHeight="1" x14ac:dyDescent="0.25">
      <c r="AE3366" s="501" t="e">
        <f t="shared" si="318"/>
        <v>#DIV/0!</v>
      </c>
      <c r="AH3366" s="501" t="e">
        <f t="shared" si="319"/>
        <v>#DIV/0!</v>
      </c>
      <c r="AV3366" s="501" t="e">
        <f t="shared" si="320"/>
        <v>#DIV/0!</v>
      </c>
      <c r="AY3366" s="501" t="e">
        <f t="shared" si="321"/>
        <v>#DIV/0!</v>
      </c>
      <c r="BM3366" s="501" t="e">
        <f t="shared" si="322"/>
        <v>#DIV/0!</v>
      </c>
      <c r="BP3366" s="501" t="e">
        <f t="shared" si="323"/>
        <v>#DIV/0!</v>
      </c>
    </row>
    <row r="3367" spans="31:68" ht="15" customHeight="1" x14ac:dyDescent="0.25">
      <c r="AE3367" s="501" t="e">
        <f t="shared" si="318"/>
        <v>#DIV/0!</v>
      </c>
      <c r="AH3367" s="501" t="e">
        <f t="shared" si="319"/>
        <v>#DIV/0!</v>
      </c>
      <c r="AV3367" s="501" t="e">
        <f t="shared" si="320"/>
        <v>#DIV/0!</v>
      </c>
      <c r="AY3367" s="501" t="e">
        <f t="shared" si="321"/>
        <v>#DIV/0!</v>
      </c>
      <c r="BM3367" s="501" t="e">
        <f t="shared" si="322"/>
        <v>#DIV/0!</v>
      </c>
      <c r="BP3367" s="501" t="e">
        <f t="shared" si="323"/>
        <v>#DIV/0!</v>
      </c>
    </row>
    <row r="3368" spans="31:68" ht="15" customHeight="1" x14ac:dyDescent="0.25">
      <c r="AE3368" s="501" t="e">
        <f t="shared" si="318"/>
        <v>#DIV/0!</v>
      </c>
      <c r="AH3368" s="501" t="e">
        <f t="shared" si="319"/>
        <v>#DIV/0!</v>
      </c>
      <c r="AV3368" s="501" t="e">
        <f t="shared" si="320"/>
        <v>#DIV/0!</v>
      </c>
      <c r="AY3368" s="501" t="e">
        <f t="shared" si="321"/>
        <v>#DIV/0!</v>
      </c>
      <c r="BM3368" s="501" t="e">
        <f t="shared" si="322"/>
        <v>#DIV/0!</v>
      </c>
      <c r="BP3368" s="501" t="e">
        <f t="shared" si="323"/>
        <v>#DIV/0!</v>
      </c>
    </row>
    <row r="3369" spans="31:68" ht="15" customHeight="1" x14ac:dyDescent="0.25">
      <c r="AE3369" s="501" t="e">
        <f t="shared" si="318"/>
        <v>#DIV/0!</v>
      </c>
      <c r="AH3369" s="501" t="e">
        <f t="shared" si="319"/>
        <v>#DIV/0!</v>
      </c>
      <c r="AV3369" s="501" t="e">
        <f t="shared" si="320"/>
        <v>#DIV/0!</v>
      </c>
      <c r="AY3369" s="501" t="e">
        <f t="shared" si="321"/>
        <v>#DIV/0!</v>
      </c>
      <c r="BM3369" s="501" t="e">
        <f t="shared" si="322"/>
        <v>#DIV/0!</v>
      </c>
      <c r="BP3369" s="501" t="e">
        <f t="shared" si="323"/>
        <v>#DIV/0!</v>
      </c>
    </row>
    <row r="3370" spans="31:68" ht="15" customHeight="1" x14ac:dyDescent="0.25">
      <c r="AE3370" s="501" t="e">
        <f t="shared" si="318"/>
        <v>#DIV/0!</v>
      </c>
      <c r="AH3370" s="501" t="e">
        <f t="shared" si="319"/>
        <v>#DIV/0!</v>
      </c>
      <c r="AV3370" s="501" t="e">
        <f t="shared" si="320"/>
        <v>#DIV/0!</v>
      </c>
      <c r="AY3370" s="501" t="e">
        <f t="shared" si="321"/>
        <v>#DIV/0!</v>
      </c>
      <c r="BM3370" s="501" t="e">
        <f t="shared" si="322"/>
        <v>#DIV/0!</v>
      </c>
      <c r="BP3370" s="501" t="e">
        <f t="shared" si="323"/>
        <v>#DIV/0!</v>
      </c>
    </row>
    <row r="3371" spans="31:68" ht="15" customHeight="1" x14ac:dyDescent="0.25">
      <c r="AE3371" s="501" t="e">
        <f t="shared" si="318"/>
        <v>#DIV/0!</v>
      </c>
      <c r="AH3371" s="501" t="e">
        <f t="shared" si="319"/>
        <v>#DIV/0!</v>
      </c>
      <c r="AV3371" s="501" t="e">
        <f t="shared" si="320"/>
        <v>#DIV/0!</v>
      </c>
      <c r="AY3371" s="501" t="e">
        <f t="shared" si="321"/>
        <v>#DIV/0!</v>
      </c>
      <c r="BM3371" s="501" t="e">
        <f t="shared" si="322"/>
        <v>#DIV/0!</v>
      </c>
      <c r="BP3371" s="501" t="e">
        <f t="shared" si="323"/>
        <v>#DIV/0!</v>
      </c>
    </row>
    <row r="3372" spans="31:68" ht="15" customHeight="1" x14ac:dyDescent="0.25">
      <c r="AE3372" s="501" t="e">
        <f t="shared" si="318"/>
        <v>#DIV/0!</v>
      </c>
      <c r="AH3372" s="501" t="e">
        <f t="shared" si="319"/>
        <v>#DIV/0!</v>
      </c>
      <c r="AV3372" s="501" t="e">
        <f t="shared" si="320"/>
        <v>#DIV/0!</v>
      </c>
      <c r="AY3372" s="501" t="e">
        <f t="shared" si="321"/>
        <v>#DIV/0!</v>
      </c>
      <c r="BM3372" s="501" t="e">
        <f t="shared" si="322"/>
        <v>#DIV/0!</v>
      </c>
      <c r="BP3372" s="501" t="e">
        <f t="shared" si="323"/>
        <v>#DIV/0!</v>
      </c>
    </row>
    <row r="3373" spans="31:68" ht="15" customHeight="1" x14ac:dyDescent="0.25">
      <c r="AE3373" s="501" t="e">
        <f t="shared" si="318"/>
        <v>#DIV/0!</v>
      </c>
      <c r="AH3373" s="501" t="e">
        <f t="shared" si="319"/>
        <v>#DIV/0!</v>
      </c>
      <c r="AV3373" s="501" t="e">
        <f t="shared" si="320"/>
        <v>#DIV/0!</v>
      </c>
      <c r="AY3373" s="501" t="e">
        <f t="shared" si="321"/>
        <v>#DIV/0!</v>
      </c>
      <c r="BM3373" s="501" t="e">
        <f t="shared" si="322"/>
        <v>#DIV/0!</v>
      </c>
      <c r="BP3373" s="501" t="e">
        <f t="shared" si="323"/>
        <v>#DIV/0!</v>
      </c>
    </row>
    <row r="3374" spans="31:68" ht="15" customHeight="1" x14ac:dyDescent="0.25">
      <c r="AE3374" s="501" t="e">
        <f t="shared" si="318"/>
        <v>#DIV/0!</v>
      </c>
      <c r="AH3374" s="501" t="e">
        <f t="shared" si="319"/>
        <v>#DIV/0!</v>
      </c>
      <c r="AV3374" s="501" t="e">
        <f t="shared" si="320"/>
        <v>#DIV/0!</v>
      </c>
      <c r="AY3374" s="501" t="e">
        <f t="shared" si="321"/>
        <v>#DIV/0!</v>
      </c>
      <c r="BM3374" s="501" t="e">
        <f t="shared" si="322"/>
        <v>#DIV/0!</v>
      </c>
      <c r="BP3374" s="501" t="e">
        <f t="shared" si="323"/>
        <v>#DIV/0!</v>
      </c>
    </row>
    <row r="3375" spans="31:68" ht="15" customHeight="1" x14ac:dyDescent="0.25">
      <c r="AE3375" s="501" t="e">
        <f t="shared" si="318"/>
        <v>#DIV/0!</v>
      </c>
      <c r="AH3375" s="501" t="e">
        <f t="shared" si="319"/>
        <v>#DIV/0!</v>
      </c>
      <c r="AV3375" s="501" t="e">
        <f t="shared" si="320"/>
        <v>#DIV/0!</v>
      </c>
      <c r="AY3375" s="501" t="e">
        <f t="shared" si="321"/>
        <v>#DIV/0!</v>
      </c>
      <c r="BM3375" s="501" t="e">
        <f t="shared" si="322"/>
        <v>#DIV/0!</v>
      </c>
      <c r="BP3375" s="501" t="e">
        <f t="shared" si="323"/>
        <v>#DIV/0!</v>
      </c>
    </row>
    <row r="3376" spans="31:68" ht="15" customHeight="1" x14ac:dyDescent="0.25">
      <c r="AE3376" s="501" t="e">
        <f t="shared" si="318"/>
        <v>#DIV/0!</v>
      </c>
      <c r="AH3376" s="501" t="e">
        <f t="shared" si="319"/>
        <v>#DIV/0!</v>
      </c>
      <c r="AV3376" s="501" t="e">
        <f t="shared" si="320"/>
        <v>#DIV/0!</v>
      </c>
      <c r="AY3376" s="501" t="e">
        <f t="shared" si="321"/>
        <v>#DIV/0!</v>
      </c>
      <c r="BM3376" s="501" t="e">
        <f t="shared" si="322"/>
        <v>#DIV/0!</v>
      </c>
      <c r="BP3376" s="501" t="e">
        <f t="shared" si="323"/>
        <v>#DIV/0!</v>
      </c>
    </row>
    <row r="3377" spans="31:68" ht="15" customHeight="1" x14ac:dyDescent="0.25">
      <c r="AE3377" s="501" t="e">
        <f t="shared" si="318"/>
        <v>#DIV/0!</v>
      </c>
      <c r="AH3377" s="501" t="e">
        <f t="shared" si="319"/>
        <v>#DIV/0!</v>
      </c>
      <c r="AV3377" s="501" t="e">
        <f t="shared" si="320"/>
        <v>#DIV/0!</v>
      </c>
      <c r="AY3377" s="501" t="e">
        <f t="shared" si="321"/>
        <v>#DIV/0!</v>
      </c>
      <c r="BM3377" s="501" t="e">
        <f t="shared" si="322"/>
        <v>#DIV/0!</v>
      </c>
      <c r="BP3377" s="501" t="e">
        <f t="shared" si="323"/>
        <v>#DIV/0!</v>
      </c>
    </row>
    <row r="3378" spans="31:68" ht="15" customHeight="1" x14ac:dyDescent="0.25">
      <c r="AE3378" s="501" t="e">
        <f t="shared" si="318"/>
        <v>#DIV/0!</v>
      </c>
      <c r="AH3378" s="501" t="e">
        <f t="shared" si="319"/>
        <v>#DIV/0!</v>
      </c>
      <c r="AV3378" s="501" t="e">
        <f t="shared" si="320"/>
        <v>#DIV/0!</v>
      </c>
      <c r="AY3378" s="501" t="e">
        <f t="shared" si="321"/>
        <v>#DIV/0!</v>
      </c>
      <c r="BM3378" s="501" t="e">
        <f t="shared" si="322"/>
        <v>#DIV/0!</v>
      </c>
      <c r="BP3378" s="501" t="e">
        <f t="shared" si="323"/>
        <v>#DIV/0!</v>
      </c>
    </row>
    <row r="3379" spans="31:68" ht="15" customHeight="1" x14ac:dyDescent="0.25">
      <c r="AE3379" s="501" t="e">
        <f t="shared" si="318"/>
        <v>#DIV/0!</v>
      </c>
      <c r="AH3379" s="501" t="e">
        <f t="shared" si="319"/>
        <v>#DIV/0!</v>
      </c>
      <c r="AV3379" s="501" t="e">
        <f t="shared" si="320"/>
        <v>#DIV/0!</v>
      </c>
      <c r="AY3379" s="501" t="e">
        <f t="shared" si="321"/>
        <v>#DIV/0!</v>
      </c>
      <c r="BM3379" s="501" t="e">
        <f t="shared" si="322"/>
        <v>#DIV/0!</v>
      </c>
      <c r="BP3379" s="501" t="e">
        <f t="shared" si="323"/>
        <v>#DIV/0!</v>
      </c>
    </row>
    <row r="3380" spans="31:68" ht="15" customHeight="1" x14ac:dyDescent="0.25">
      <c r="AE3380" s="501" t="e">
        <f t="shared" si="318"/>
        <v>#DIV/0!</v>
      </c>
      <c r="AH3380" s="501" t="e">
        <f t="shared" si="319"/>
        <v>#DIV/0!</v>
      </c>
      <c r="AV3380" s="501" t="e">
        <f t="shared" si="320"/>
        <v>#DIV/0!</v>
      </c>
      <c r="AY3380" s="501" t="e">
        <f t="shared" si="321"/>
        <v>#DIV/0!</v>
      </c>
      <c r="BM3380" s="501" t="e">
        <f t="shared" si="322"/>
        <v>#DIV/0!</v>
      </c>
      <c r="BP3380" s="501" t="e">
        <f t="shared" si="323"/>
        <v>#DIV/0!</v>
      </c>
    </row>
    <row r="3381" spans="31:68" ht="15" customHeight="1" x14ac:dyDescent="0.25">
      <c r="AE3381" s="501" t="e">
        <f t="shared" si="318"/>
        <v>#DIV/0!</v>
      </c>
      <c r="AH3381" s="501" t="e">
        <f t="shared" si="319"/>
        <v>#DIV/0!</v>
      </c>
      <c r="AV3381" s="501" t="e">
        <f t="shared" si="320"/>
        <v>#DIV/0!</v>
      </c>
      <c r="AY3381" s="501" t="e">
        <f t="shared" si="321"/>
        <v>#DIV/0!</v>
      </c>
      <c r="BM3381" s="501" t="e">
        <f t="shared" si="322"/>
        <v>#DIV/0!</v>
      </c>
      <c r="BP3381" s="501" t="e">
        <f t="shared" si="323"/>
        <v>#DIV/0!</v>
      </c>
    </row>
    <row r="3382" spans="31:68" ht="15" customHeight="1" x14ac:dyDescent="0.25">
      <c r="AE3382" s="501" t="e">
        <f t="shared" si="318"/>
        <v>#DIV/0!</v>
      </c>
      <c r="AH3382" s="501" t="e">
        <f t="shared" si="319"/>
        <v>#DIV/0!</v>
      </c>
      <c r="AV3382" s="501" t="e">
        <f t="shared" si="320"/>
        <v>#DIV/0!</v>
      </c>
      <c r="AY3382" s="501" t="e">
        <f t="shared" si="321"/>
        <v>#DIV/0!</v>
      </c>
      <c r="BM3382" s="501" t="e">
        <f t="shared" si="322"/>
        <v>#DIV/0!</v>
      </c>
      <c r="BP3382" s="501" t="e">
        <f t="shared" si="323"/>
        <v>#DIV/0!</v>
      </c>
    </row>
    <row r="3383" spans="31:68" ht="15" customHeight="1" x14ac:dyDescent="0.25">
      <c r="AE3383" s="501" t="e">
        <f t="shared" si="318"/>
        <v>#DIV/0!</v>
      </c>
      <c r="AH3383" s="501" t="e">
        <f t="shared" si="319"/>
        <v>#DIV/0!</v>
      </c>
      <c r="AV3383" s="501" t="e">
        <f t="shared" si="320"/>
        <v>#DIV/0!</v>
      </c>
      <c r="AY3383" s="501" t="e">
        <f t="shared" si="321"/>
        <v>#DIV/0!</v>
      </c>
      <c r="BM3383" s="501" t="e">
        <f t="shared" si="322"/>
        <v>#DIV/0!</v>
      </c>
      <c r="BP3383" s="501" t="e">
        <f t="shared" si="323"/>
        <v>#DIV/0!</v>
      </c>
    </row>
    <row r="3384" spans="31:68" ht="15" customHeight="1" x14ac:dyDescent="0.25">
      <c r="AE3384" s="501" t="e">
        <f t="shared" si="318"/>
        <v>#DIV/0!</v>
      </c>
      <c r="AH3384" s="501" t="e">
        <f t="shared" si="319"/>
        <v>#DIV/0!</v>
      </c>
      <c r="AV3384" s="501" t="e">
        <f t="shared" si="320"/>
        <v>#DIV/0!</v>
      </c>
      <c r="AY3384" s="501" t="e">
        <f t="shared" si="321"/>
        <v>#DIV/0!</v>
      </c>
      <c r="BM3384" s="501" t="e">
        <f t="shared" si="322"/>
        <v>#DIV/0!</v>
      </c>
      <c r="BP3384" s="501" t="e">
        <f t="shared" si="323"/>
        <v>#DIV/0!</v>
      </c>
    </row>
    <row r="3385" spans="31:68" ht="15" customHeight="1" x14ac:dyDescent="0.25">
      <c r="AE3385" s="501" t="e">
        <f t="shared" si="318"/>
        <v>#DIV/0!</v>
      </c>
      <c r="AH3385" s="501" t="e">
        <f t="shared" si="319"/>
        <v>#DIV/0!</v>
      </c>
      <c r="AV3385" s="501" t="e">
        <f t="shared" si="320"/>
        <v>#DIV/0!</v>
      </c>
      <c r="AY3385" s="501" t="e">
        <f t="shared" si="321"/>
        <v>#DIV/0!</v>
      </c>
      <c r="BM3385" s="501" t="e">
        <f t="shared" si="322"/>
        <v>#DIV/0!</v>
      </c>
      <c r="BP3385" s="501" t="e">
        <f t="shared" si="323"/>
        <v>#DIV/0!</v>
      </c>
    </row>
    <row r="3386" spans="31:68" ht="15" customHeight="1" x14ac:dyDescent="0.25">
      <c r="AE3386" s="501" t="e">
        <f t="shared" si="318"/>
        <v>#DIV/0!</v>
      </c>
      <c r="AH3386" s="501" t="e">
        <f t="shared" si="319"/>
        <v>#DIV/0!</v>
      </c>
      <c r="AV3386" s="501" t="e">
        <f t="shared" si="320"/>
        <v>#DIV/0!</v>
      </c>
      <c r="AY3386" s="501" t="e">
        <f t="shared" si="321"/>
        <v>#DIV/0!</v>
      </c>
      <c r="BM3386" s="501" t="e">
        <f t="shared" si="322"/>
        <v>#DIV/0!</v>
      </c>
      <c r="BP3386" s="501" t="e">
        <f t="shared" si="323"/>
        <v>#DIV/0!</v>
      </c>
    </row>
    <row r="3387" spans="31:68" ht="15" customHeight="1" x14ac:dyDescent="0.25">
      <c r="AE3387" s="501" t="e">
        <f t="shared" si="318"/>
        <v>#DIV/0!</v>
      </c>
      <c r="AH3387" s="501" t="e">
        <f t="shared" si="319"/>
        <v>#DIV/0!</v>
      </c>
      <c r="AV3387" s="501" t="e">
        <f t="shared" si="320"/>
        <v>#DIV/0!</v>
      </c>
      <c r="AY3387" s="501" t="e">
        <f t="shared" si="321"/>
        <v>#DIV/0!</v>
      </c>
      <c r="BM3387" s="501" t="e">
        <f t="shared" si="322"/>
        <v>#DIV/0!</v>
      </c>
      <c r="BP3387" s="501" t="e">
        <f t="shared" si="323"/>
        <v>#DIV/0!</v>
      </c>
    </row>
    <row r="3388" spans="31:68" ht="15" customHeight="1" x14ac:dyDescent="0.25">
      <c r="AE3388" s="501" t="e">
        <f t="shared" si="318"/>
        <v>#DIV/0!</v>
      </c>
      <c r="AH3388" s="501" t="e">
        <f t="shared" si="319"/>
        <v>#DIV/0!</v>
      </c>
      <c r="AV3388" s="501" t="e">
        <f t="shared" si="320"/>
        <v>#DIV/0!</v>
      </c>
      <c r="AY3388" s="501" t="e">
        <f t="shared" si="321"/>
        <v>#DIV/0!</v>
      </c>
      <c r="BM3388" s="501" t="e">
        <f t="shared" si="322"/>
        <v>#DIV/0!</v>
      </c>
      <c r="BP3388" s="501" t="e">
        <f t="shared" si="323"/>
        <v>#DIV/0!</v>
      </c>
    </row>
    <row r="3389" spans="31:68" ht="15" customHeight="1" x14ac:dyDescent="0.25">
      <c r="AE3389" s="501" t="e">
        <f t="shared" si="318"/>
        <v>#DIV/0!</v>
      </c>
      <c r="AH3389" s="501" t="e">
        <f t="shared" si="319"/>
        <v>#DIV/0!</v>
      </c>
      <c r="AV3389" s="501" t="e">
        <f t="shared" si="320"/>
        <v>#DIV/0!</v>
      </c>
      <c r="AY3389" s="501" t="e">
        <f t="shared" si="321"/>
        <v>#DIV/0!</v>
      </c>
      <c r="BM3389" s="501" t="e">
        <f t="shared" si="322"/>
        <v>#DIV/0!</v>
      </c>
      <c r="BP3389" s="501" t="e">
        <f t="shared" si="323"/>
        <v>#DIV/0!</v>
      </c>
    </row>
    <row r="3390" spans="31:68" ht="15" customHeight="1" x14ac:dyDescent="0.25">
      <c r="AE3390" s="501" t="e">
        <f t="shared" si="318"/>
        <v>#DIV/0!</v>
      </c>
      <c r="AH3390" s="501" t="e">
        <f t="shared" si="319"/>
        <v>#DIV/0!</v>
      </c>
      <c r="AV3390" s="501" t="e">
        <f t="shared" si="320"/>
        <v>#DIV/0!</v>
      </c>
      <c r="AY3390" s="501" t="e">
        <f t="shared" si="321"/>
        <v>#DIV/0!</v>
      </c>
      <c r="BM3390" s="501" t="e">
        <f t="shared" si="322"/>
        <v>#DIV/0!</v>
      </c>
      <c r="BP3390" s="501" t="e">
        <f t="shared" si="323"/>
        <v>#DIV/0!</v>
      </c>
    </row>
    <row r="3391" spans="31:68" ht="15" customHeight="1" x14ac:dyDescent="0.25">
      <c r="AE3391" s="501" t="e">
        <f t="shared" si="318"/>
        <v>#DIV/0!</v>
      </c>
      <c r="AH3391" s="501" t="e">
        <f t="shared" si="319"/>
        <v>#DIV/0!</v>
      </c>
      <c r="AV3391" s="501" t="e">
        <f t="shared" si="320"/>
        <v>#DIV/0!</v>
      </c>
      <c r="AY3391" s="501" t="e">
        <f t="shared" si="321"/>
        <v>#DIV/0!</v>
      </c>
      <c r="BM3391" s="501" t="e">
        <f t="shared" si="322"/>
        <v>#DIV/0!</v>
      </c>
      <c r="BP3391" s="501" t="e">
        <f t="shared" si="323"/>
        <v>#DIV/0!</v>
      </c>
    </row>
    <row r="3392" spans="31:68" ht="15" customHeight="1" x14ac:dyDescent="0.25">
      <c r="AE3392" s="501" t="e">
        <f t="shared" si="318"/>
        <v>#DIV/0!</v>
      </c>
      <c r="AH3392" s="501" t="e">
        <f t="shared" si="319"/>
        <v>#DIV/0!</v>
      </c>
      <c r="AV3392" s="501" t="e">
        <f t="shared" si="320"/>
        <v>#DIV/0!</v>
      </c>
      <c r="AY3392" s="501" t="e">
        <f t="shared" si="321"/>
        <v>#DIV/0!</v>
      </c>
      <c r="BM3392" s="501" t="e">
        <f t="shared" si="322"/>
        <v>#DIV/0!</v>
      </c>
      <c r="BP3392" s="501" t="e">
        <f t="shared" si="323"/>
        <v>#DIV/0!</v>
      </c>
    </row>
    <row r="3393" spans="31:68" ht="15" customHeight="1" x14ac:dyDescent="0.25">
      <c r="AE3393" s="501" t="e">
        <f t="shared" si="318"/>
        <v>#DIV/0!</v>
      </c>
      <c r="AH3393" s="501" t="e">
        <f t="shared" si="319"/>
        <v>#DIV/0!</v>
      </c>
      <c r="AV3393" s="501" t="e">
        <f t="shared" si="320"/>
        <v>#DIV/0!</v>
      </c>
      <c r="AY3393" s="501" t="e">
        <f t="shared" si="321"/>
        <v>#DIV/0!</v>
      </c>
      <c r="BM3393" s="501" t="e">
        <f t="shared" si="322"/>
        <v>#DIV/0!</v>
      </c>
      <c r="BP3393" s="501" t="e">
        <f t="shared" si="323"/>
        <v>#DIV/0!</v>
      </c>
    </row>
    <row r="3394" spans="31:68" ht="15" customHeight="1" x14ac:dyDescent="0.25">
      <c r="AE3394" s="501" t="e">
        <f t="shared" si="318"/>
        <v>#DIV/0!</v>
      </c>
      <c r="AH3394" s="501" t="e">
        <f t="shared" si="319"/>
        <v>#DIV/0!</v>
      </c>
      <c r="AV3394" s="501" t="e">
        <f t="shared" si="320"/>
        <v>#DIV/0!</v>
      </c>
      <c r="AY3394" s="501" t="e">
        <f t="shared" si="321"/>
        <v>#DIV/0!</v>
      </c>
      <c r="BM3394" s="501" t="e">
        <f t="shared" si="322"/>
        <v>#DIV/0!</v>
      </c>
      <c r="BP3394" s="501" t="e">
        <f t="shared" si="323"/>
        <v>#DIV/0!</v>
      </c>
    </row>
    <row r="3395" spans="31:68" ht="15" customHeight="1" x14ac:dyDescent="0.25">
      <c r="AE3395" s="501" t="e">
        <f t="shared" si="318"/>
        <v>#DIV/0!</v>
      </c>
      <c r="AH3395" s="501" t="e">
        <f t="shared" si="319"/>
        <v>#DIV/0!</v>
      </c>
      <c r="AV3395" s="501" t="e">
        <f t="shared" si="320"/>
        <v>#DIV/0!</v>
      </c>
      <c r="AY3395" s="501" t="e">
        <f t="shared" si="321"/>
        <v>#DIV/0!</v>
      </c>
      <c r="BM3395" s="501" t="e">
        <f t="shared" si="322"/>
        <v>#DIV/0!</v>
      </c>
      <c r="BP3395" s="501" t="e">
        <f t="shared" si="323"/>
        <v>#DIV/0!</v>
      </c>
    </row>
    <row r="3396" spans="31:68" ht="15" customHeight="1" x14ac:dyDescent="0.25">
      <c r="AE3396" s="501" t="e">
        <f t="shared" si="318"/>
        <v>#DIV/0!</v>
      </c>
      <c r="AH3396" s="501" t="e">
        <f t="shared" si="319"/>
        <v>#DIV/0!</v>
      </c>
      <c r="AV3396" s="501" t="e">
        <f t="shared" si="320"/>
        <v>#DIV/0!</v>
      </c>
      <c r="AY3396" s="501" t="e">
        <f t="shared" si="321"/>
        <v>#DIV/0!</v>
      </c>
      <c r="BM3396" s="501" t="e">
        <f t="shared" si="322"/>
        <v>#DIV/0!</v>
      </c>
      <c r="BP3396" s="501" t="e">
        <f t="shared" si="323"/>
        <v>#DIV/0!</v>
      </c>
    </row>
    <row r="3397" spans="31:68" ht="15" customHeight="1" x14ac:dyDescent="0.25">
      <c r="AE3397" s="501" t="e">
        <f t="shared" si="318"/>
        <v>#DIV/0!</v>
      </c>
      <c r="AH3397" s="501" t="e">
        <f t="shared" si="319"/>
        <v>#DIV/0!</v>
      </c>
      <c r="AV3397" s="501" t="e">
        <f t="shared" si="320"/>
        <v>#DIV/0!</v>
      </c>
      <c r="AY3397" s="501" t="e">
        <f t="shared" si="321"/>
        <v>#DIV/0!</v>
      </c>
      <c r="BM3397" s="501" t="e">
        <f t="shared" si="322"/>
        <v>#DIV/0!</v>
      </c>
      <c r="BP3397" s="501" t="e">
        <f t="shared" si="323"/>
        <v>#DIV/0!</v>
      </c>
    </row>
    <row r="3398" spans="31:68" ht="15" customHeight="1" x14ac:dyDescent="0.25">
      <c r="AE3398" s="501" t="e">
        <f t="shared" si="318"/>
        <v>#DIV/0!</v>
      </c>
      <c r="AH3398" s="501" t="e">
        <f t="shared" si="319"/>
        <v>#DIV/0!</v>
      </c>
      <c r="AV3398" s="501" t="e">
        <f t="shared" si="320"/>
        <v>#DIV/0!</v>
      </c>
      <c r="AY3398" s="501" t="e">
        <f t="shared" si="321"/>
        <v>#DIV/0!</v>
      </c>
      <c r="BM3398" s="501" t="e">
        <f t="shared" si="322"/>
        <v>#DIV/0!</v>
      </c>
      <c r="BP3398" s="501" t="e">
        <f t="shared" si="323"/>
        <v>#DIV/0!</v>
      </c>
    </row>
    <row r="3399" spans="31:68" ht="15" customHeight="1" x14ac:dyDescent="0.25">
      <c r="AE3399" s="501" t="e">
        <f t="shared" si="318"/>
        <v>#DIV/0!</v>
      </c>
      <c r="AH3399" s="501" t="e">
        <f t="shared" si="319"/>
        <v>#DIV/0!</v>
      </c>
      <c r="AV3399" s="501" t="e">
        <f t="shared" si="320"/>
        <v>#DIV/0!</v>
      </c>
      <c r="AY3399" s="501" t="e">
        <f t="shared" si="321"/>
        <v>#DIV/0!</v>
      </c>
      <c r="BM3399" s="501" t="e">
        <f t="shared" si="322"/>
        <v>#DIV/0!</v>
      </c>
      <c r="BP3399" s="501" t="e">
        <f t="shared" si="323"/>
        <v>#DIV/0!</v>
      </c>
    </row>
    <row r="3400" spans="31:68" ht="15" customHeight="1" x14ac:dyDescent="0.25">
      <c r="AE3400" s="501" t="e">
        <f t="shared" si="318"/>
        <v>#DIV/0!</v>
      </c>
      <c r="AH3400" s="501" t="e">
        <f t="shared" si="319"/>
        <v>#DIV/0!</v>
      </c>
      <c r="AV3400" s="501" t="e">
        <f t="shared" si="320"/>
        <v>#DIV/0!</v>
      </c>
      <c r="AY3400" s="501" t="e">
        <f t="shared" si="321"/>
        <v>#DIV/0!</v>
      </c>
      <c r="BM3400" s="501" t="e">
        <f t="shared" si="322"/>
        <v>#DIV/0!</v>
      </c>
      <c r="BP3400" s="501" t="e">
        <f t="shared" si="323"/>
        <v>#DIV/0!</v>
      </c>
    </row>
    <row r="3401" spans="31:68" ht="15" customHeight="1" x14ac:dyDescent="0.25">
      <c r="AE3401" s="501" t="e">
        <f t="shared" si="318"/>
        <v>#DIV/0!</v>
      </c>
      <c r="AH3401" s="501" t="e">
        <f t="shared" si="319"/>
        <v>#DIV/0!</v>
      </c>
      <c r="AV3401" s="501" t="e">
        <f t="shared" si="320"/>
        <v>#DIV/0!</v>
      </c>
      <c r="AY3401" s="501" t="e">
        <f t="shared" si="321"/>
        <v>#DIV/0!</v>
      </c>
      <c r="BM3401" s="501" t="e">
        <f t="shared" si="322"/>
        <v>#DIV/0!</v>
      </c>
      <c r="BP3401" s="501" t="e">
        <f t="shared" si="323"/>
        <v>#DIV/0!</v>
      </c>
    </row>
    <row r="3402" spans="31:68" ht="15" customHeight="1" x14ac:dyDescent="0.25">
      <c r="AE3402" s="501" t="e">
        <f t="shared" si="318"/>
        <v>#DIV/0!</v>
      </c>
      <c r="AH3402" s="501" t="e">
        <f t="shared" si="319"/>
        <v>#DIV/0!</v>
      </c>
      <c r="AV3402" s="501" t="e">
        <f t="shared" si="320"/>
        <v>#DIV/0!</v>
      </c>
      <c r="AY3402" s="501" t="e">
        <f t="shared" si="321"/>
        <v>#DIV/0!</v>
      </c>
      <c r="BM3402" s="501" t="e">
        <f t="shared" si="322"/>
        <v>#DIV/0!</v>
      </c>
      <c r="BP3402" s="501" t="e">
        <f t="shared" si="323"/>
        <v>#DIV/0!</v>
      </c>
    </row>
    <row r="3403" spans="31:68" ht="15" customHeight="1" x14ac:dyDescent="0.25">
      <c r="AE3403" s="501" t="e">
        <f t="shared" si="318"/>
        <v>#DIV/0!</v>
      </c>
      <c r="AH3403" s="501" t="e">
        <f t="shared" si="319"/>
        <v>#DIV/0!</v>
      </c>
      <c r="AV3403" s="501" t="e">
        <f t="shared" si="320"/>
        <v>#DIV/0!</v>
      </c>
      <c r="AY3403" s="501" t="e">
        <f t="shared" si="321"/>
        <v>#DIV/0!</v>
      </c>
      <c r="BM3403" s="501" t="e">
        <f t="shared" si="322"/>
        <v>#DIV/0!</v>
      </c>
      <c r="BP3403" s="501" t="e">
        <f t="shared" si="323"/>
        <v>#DIV/0!</v>
      </c>
    </row>
    <row r="3404" spans="31:68" ht="15" customHeight="1" x14ac:dyDescent="0.25">
      <c r="AE3404" s="501" t="e">
        <f t="shared" si="318"/>
        <v>#DIV/0!</v>
      </c>
      <c r="AH3404" s="501" t="e">
        <f t="shared" si="319"/>
        <v>#DIV/0!</v>
      </c>
      <c r="AV3404" s="501" t="e">
        <f t="shared" si="320"/>
        <v>#DIV/0!</v>
      </c>
      <c r="AY3404" s="501" t="e">
        <f t="shared" si="321"/>
        <v>#DIV/0!</v>
      </c>
      <c r="BM3404" s="501" t="e">
        <f t="shared" si="322"/>
        <v>#DIV/0!</v>
      </c>
      <c r="BP3404" s="501" t="e">
        <f t="shared" si="323"/>
        <v>#DIV/0!</v>
      </c>
    </row>
    <row r="3405" spans="31:68" ht="15" customHeight="1" x14ac:dyDescent="0.25">
      <c r="AE3405" s="501" t="e">
        <f t="shared" si="318"/>
        <v>#DIV/0!</v>
      </c>
      <c r="AH3405" s="501" t="e">
        <f t="shared" si="319"/>
        <v>#DIV/0!</v>
      </c>
      <c r="AV3405" s="501" t="e">
        <f t="shared" si="320"/>
        <v>#DIV/0!</v>
      </c>
      <c r="AY3405" s="501" t="e">
        <f t="shared" si="321"/>
        <v>#DIV/0!</v>
      </c>
      <c r="BM3405" s="501" t="e">
        <f t="shared" si="322"/>
        <v>#DIV/0!</v>
      </c>
      <c r="BP3405" s="501" t="e">
        <f t="shared" si="323"/>
        <v>#DIV/0!</v>
      </c>
    </row>
    <row r="3406" spans="31:68" ht="15" customHeight="1" x14ac:dyDescent="0.25">
      <c r="AE3406" s="501" t="e">
        <f t="shared" si="318"/>
        <v>#DIV/0!</v>
      </c>
      <c r="AH3406" s="501" t="e">
        <f t="shared" si="319"/>
        <v>#DIV/0!</v>
      </c>
      <c r="AV3406" s="501" t="e">
        <f t="shared" si="320"/>
        <v>#DIV/0!</v>
      </c>
      <c r="AY3406" s="501" t="e">
        <f t="shared" si="321"/>
        <v>#DIV/0!</v>
      </c>
      <c r="BM3406" s="501" t="e">
        <f t="shared" si="322"/>
        <v>#DIV/0!</v>
      </c>
      <c r="BP3406" s="501" t="e">
        <f t="shared" si="323"/>
        <v>#DIV/0!</v>
      </c>
    </row>
    <row r="3407" spans="31:68" ht="15" customHeight="1" x14ac:dyDescent="0.25">
      <c r="AE3407" s="501" t="e">
        <f t="shared" ref="AE3407:AE3470" si="324">IF(AE$10*AC3407+AE$11&lt;(ROUNDUP(AD$10/100,0)*100+999),MAX(0,AE$10*AC3407+AE$11),NA())</f>
        <v>#DIV/0!</v>
      </c>
      <c r="AH3407" s="501" t="e">
        <f t="shared" ref="AH3407:AH3470" si="325">IF(AH$10*AF3407+AH$11&lt;(ROUNDUP(AG$10/100,0)*100+999),MAX(0,AH$10*AF3407+AH$11),NA())</f>
        <v>#DIV/0!</v>
      </c>
      <c r="AV3407" s="501" t="e">
        <f t="shared" ref="AV3407:AV3470" si="326">IF(AV$10*AT3407+AV$11&lt;(ROUNDUP(AU$10/100,0)*100+999),MAX(0,AV$10*AT3407+AV$11),NA())</f>
        <v>#DIV/0!</v>
      </c>
      <c r="AY3407" s="501" t="e">
        <f t="shared" ref="AY3407:AY3470" si="327">IF(AY$10*AW3407+AY$11&lt;(ROUNDUP(AX$10/100,0)*100+999),MAX(0,AY$10*AW3407+AY$11),NA())</f>
        <v>#DIV/0!</v>
      </c>
      <c r="BM3407" s="501" t="e">
        <f t="shared" ref="BM3407:BM3470" si="328">IF(BM$10*BK3407+BM$11&lt;(ROUNDUP(BL$10/100,0)*100+999),MAX(0,BM$10*BK3407+BM$11),NA())</f>
        <v>#DIV/0!</v>
      </c>
      <c r="BP3407" s="501" t="e">
        <f t="shared" ref="BP3407:BP3470" si="329">IF(BP$10*BN3407+BP$11&lt;(ROUNDUP(BO$10/100,0)*100+999),MAX(0,BP$10*BN3407+BP$11),NA())</f>
        <v>#DIV/0!</v>
      </c>
    </row>
    <row r="3408" spans="31:68" ht="15" customHeight="1" x14ac:dyDescent="0.25">
      <c r="AE3408" s="501" t="e">
        <f t="shared" si="324"/>
        <v>#DIV/0!</v>
      </c>
      <c r="AH3408" s="501" t="e">
        <f t="shared" si="325"/>
        <v>#DIV/0!</v>
      </c>
      <c r="AV3408" s="501" t="e">
        <f t="shared" si="326"/>
        <v>#DIV/0!</v>
      </c>
      <c r="AY3408" s="501" t="e">
        <f t="shared" si="327"/>
        <v>#DIV/0!</v>
      </c>
      <c r="BM3408" s="501" t="e">
        <f t="shared" si="328"/>
        <v>#DIV/0!</v>
      </c>
      <c r="BP3408" s="501" t="e">
        <f t="shared" si="329"/>
        <v>#DIV/0!</v>
      </c>
    </row>
    <row r="3409" spans="31:68" ht="15" customHeight="1" x14ac:dyDescent="0.25">
      <c r="AE3409" s="501" t="e">
        <f t="shared" si="324"/>
        <v>#DIV/0!</v>
      </c>
      <c r="AH3409" s="501" t="e">
        <f t="shared" si="325"/>
        <v>#DIV/0!</v>
      </c>
      <c r="AV3409" s="501" t="e">
        <f t="shared" si="326"/>
        <v>#DIV/0!</v>
      </c>
      <c r="AY3409" s="501" t="e">
        <f t="shared" si="327"/>
        <v>#DIV/0!</v>
      </c>
      <c r="BM3409" s="501" t="e">
        <f t="shared" si="328"/>
        <v>#DIV/0!</v>
      </c>
      <c r="BP3409" s="501" t="e">
        <f t="shared" si="329"/>
        <v>#DIV/0!</v>
      </c>
    </row>
    <row r="3410" spans="31:68" ht="15" customHeight="1" x14ac:dyDescent="0.25">
      <c r="AE3410" s="501" t="e">
        <f t="shared" si="324"/>
        <v>#DIV/0!</v>
      </c>
      <c r="AH3410" s="501" t="e">
        <f t="shared" si="325"/>
        <v>#DIV/0!</v>
      </c>
      <c r="AV3410" s="501" t="e">
        <f t="shared" si="326"/>
        <v>#DIV/0!</v>
      </c>
      <c r="AY3410" s="501" t="e">
        <f t="shared" si="327"/>
        <v>#DIV/0!</v>
      </c>
      <c r="BM3410" s="501" t="e">
        <f t="shared" si="328"/>
        <v>#DIV/0!</v>
      </c>
      <c r="BP3410" s="501" t="e">
        <f t="shared" si="329"/>
        <v>#DIV/0!</v>
      </c>
    </row>
    <row r="3411" spans="31:68" ht="15" customHeight="1" x14ac:dyDescent="0.25">
      <c r="AE3411" s="501" t="e">
        <f t="shared" si="324"/>
        <v>#DIV/0!</v>
      </c>
      <c r="AH3411" s="501" t="e">
        <f t="shared" si="325"/>
        <v>#DIV/0!</v>
      </c>
      <c r="AV3411" s="501" t="e">
        <f t="shared" si="326"/>
        <v>#DIV/0!</v>
      </c>
      <c r="AY3411" s="501" t="e">
        <f t="shared" si="327"/>
        <v>#DIV/0!</v>
      </c>
      <c r="BM3411" s="501" t="e">
        <f t="shared" si="328"/>
        <v>#DIV/0!</v>
      </c>
      <c r="BP3411" s="501" t="e">
        <f t="shared" si="329"/>
        <v>#DIV/0!</v>
      </c>
    </row>
    <row r="3412" spans="31:68" ht="15" customHeight="1" x14ac:dyDescent="0.25">
      <c r="AE3412" s="501" t="e">
        <f t="shared" si="324"/>
        <v>#DIV/0!</v>
      </c>
      <c r="AH3412" s="501" t="e">
        <f t="shared" si="325"/>
        <v>#DIV/0!</v>
      </c>
      <c r="AV3412" s="501" t="e">
        <f t="shared" si="326"/>
        <v>#DIV/0!</v>
      </c>
      <c r="AY3412" s="501" t="e">
        <f t="shared" si="327"/>
        <v>#DIV/0!</v>
      </c>
      <c r="BM3412" s="501" t="e">
        <f t="shared" si="328"/>
        <v>#DIV/0!</v>
      </c>
      <c r="BP3412" s="501" t="e">
        <f t="shared" si="329"/>
        <v>#DIV/0!</v>
      </c>
    </row>
    <row r="3413" spans="31:68" ht="15" customHeight="1" x14ac:dyDescent="0.25">
      <c r="AE3413" s="501" t="e">
        <f t="shared" si="324"/>
        <v>#DIV/0!</v>
      </c>
      <c r="AH3413" s="501" t="e">
        <f t="shared" si="325"/>
        <v>#DIV/0!</v>
      </c>
      <c r="AV3413" s="501" t="e">
        <f t="shared" si="326"/>
        <v>#DIV/0!</v>
      </c>
      <c r="AY3413" s="501" t="e">
        <f t="shared" si="327"/>
        <v>#DIV/0!</v>
      </c>
      <c r="BM3413" s="501" t="e">
        <f t="shared" si="328"/>
        <v>#DIV/0!</v>
      </c>
      <c r="BP3413" s="501" t="e">
        <f t="shared" si="329"/>
        <v>#DIV/0!</v>
      </c>
    </row>
    <row r="3414" spans="31:68" ht="15" customHeight="1" x14ac:dyDescent="0.25">
      <c r="AE3414" s="501" t="e">
        <f t="shared" si="324"/>
        <v>#DIV/0!</v>
      </c>
      <c r="AH3414" s="501" t="e">
        <f t="shared" si="325"/>
        <v>#DIV/0!</v>
      </c>
      <c r="AV3414" s="501" t="e">
        <f t="shared" si="326"/>
        <v>#DIV/0!</v>
      </c>
      <c r="AY3414" s="501" t="e">
        <f t="shared" si="327"/>
        <v>#DIV/0!</v>
      </c>
      <c r="BM3414" s="501" t="e">
        <f t="shared" si="328"/>
        <v>#DIV/0!</v>
      </c>
      <c r="BP3414" s="501" t="e">
        <f t="shared" si="329"/>
        <v>#DIV/0!</v>
      </c>
    </row>
    <row r="3415" spans="31:68" ht="15" customHeight="1" x14ac:dyDescent="0.25">
      <c r="AE3415" s="501" t="e">
        <f t="shared" si="324"/>
        <v>#DIV/0!</v>
      </c>
      <c r="AH3415" s="501" t="e">
        <f t="shared" si="325"/>
        <v>#DIV/0!</v>
      </c>
      <c r="AV3415" s="501" t="e">
        <f t="shared" si="326"/>
        <v>#DIV/0!</v>
      </c>
      <c r="AY3415" s="501" t="e">
        <f t="shared" si="327"/>
        <v>#DIV/0!</v>
      </c>
      <c r="BM3415" s="501" t="e">
        <f t="shared" si="328"/>
        <v>#DIV/0!</v>
      </c>
      <c r="BP3415" s="501" t="e">
        <f t="shared" si="329"/>
        <v>#DIV/0!</v>
      </c>
    </row>
    <row r="3416" spans="31:68" ht="15" customHeight="1" x14ac:dyDescent="0.25">
      <c r="AE3416" s="501" t="e">
        <f t="shared" si="324"/>
        <v>#DIV/0!</v>
      </c>
      <c r="AH3416" s="501" t="e">
        <f t="shared" si="325"/>
        <v>#DIV/0!</v>
      </c>
      <c r="AV3416" s="501" t="e">
        <f t="shared" si="326"/>
        <v>#DIV/0!</v>
      </c>
      <c r="AY3416" s="501" t="e">
        <f t="shared" si="327"/>
        <v>#DIV/0!</v>
      </c>
      <c r="BM3416" s="501" t="e">
        <f t="shared" si="328"/>
        <v>#DIV/0!</v>
      </c>
      <c r="BP3416" s="501" t="e">
        <f t="shared" si="329"/>
        <v>#DIV/0!</v>
      </c>
    </row>
    <row r="3417" spans="31:68" ht="15" customHeight="1" x14ac:dyDescent="0.25">
      <c r="AE3417" s="501" t="e">
        <f t="shared" si="324"/>
        <v>#DIV/0!</v>
      </c>
      <c r="AH3417" s="501" t="e">
        <f t="shared" si="325"/>
        <v>#DIV/0!</v>
      </c>
      <c r="AV3417" s="501" t="e">
        <f t="shared" si="326"/>
        <v>#DIV/0!</v>
      </c>
      <c r="AY3417" s="501" t="e">
        <f t="shared" si="327"/>
        <v>#DIV/0!</v>
      </c>
      <c r="BM3417" s="501" t="e">
        <f t="shared" si="328"/>
        <v>#DIV/0!</v>
      </c>
      <c r="BP3417" s="501" t="e">
        <f t="shared" si="329"/>
        <v>#DIV/0!</v>
      </c>
    </row>
    <row r="3418" spans="31:68" ht="15" customHeight="1" x14ac:dyDescent="0.25">
      <c r="AE3418" s="501" t="e">
        <f t="shared" si="324"/>
        <v>#DIV/0!</v>
      </c>
      <c r="AH3418" s="501" t="e">
        <f t="shared" si="325"/>
        <v>#DIV/0!</v>
      </c>
      <c r="AV3418" s="501" t="e">
        <f t="shared" si="326"/>
        <v>#DIV/0!</v>
      </c>
      <c r="AY3418" s="501" t="e">
        <f t="shared" si="327"/>
        <v>#DIV/0!</v>
      </c>
      <c r="BM3418" s="501" t="e">
        <f t="shared" si="328"/>
        <v>#DIV/0!</v>
      </c>
      <c r="BP3418" s="501" t="e">
        <f t="shared" si="329"/>
        <v>#DIV/0!</v>
      </c>
    </row>
    <row r="3419" spans="31:68" ht="15" customHeight="1" x14ac:dyDescent="0.25">
      <c r="AE3419" s="501" t="e">
        <f t="shared" si="324"/>
        <v>#DIV/0!</v>
      </c>
      <c r="AH3419" s="501" t="e">
        <f t="shared" si="325"/>
        <v>#DIV/0!</v>
      </c>
      <c r="AV3419" s="501" t="e">
        <f t="shared" si="326"/>
        <v>#DIV/0!</v>
      </c>
      <c r="AY3419" s="501" t="e">
        <f t="shared" si="327"/>
        <v>#DIV/0!</v>
      </c>
      <c r="BM3419" s="501" t="e">
        <f t="shared" si="328"/>
        <v>#DIV/0!</v>
      </c>
      <c r="BP3419" s="501" t="e">
        <f t="shared" si="329"/>
        <v>#DIV/0!</v>
      </c>
    </row>
    <row r="3420" spans="31:68" ht="15" customHeight="1" x14ac:dyDescent="0.25">
      <c r="AE3420" s="501" t="e">
        <f t="shared" si="324"/>
        <v>#DIV/0!</v>
      </c>
      <c r="AH3420" s="501" t="e">
        <f t="shared" si="325"/>
        <v>#DIV/0!</v>
      </c>
      <c r="AV3420" s="501" t="e">
        <f t="shared" si="326"/>
        <v>#DIV/0!</v>
      </c>
      <c r="AY3420" s="501" t="e">
        <f t="shared" si="327"/>
        <v>#DIV/0!</v>
      </c>
      <c r="BM3420" s="501" t="e">
        <f t="shared" si="328"/>
        <v>#DIV/0!</v>
      </c>
      <c r="BP3420" s="501" t="e">
        <f t="shared" si="329"/>
        <v>#DIV/0!</v>
      </c>
    </row>
    <row r="3421" spans="31:68" ht="15" customHeight="1" x14ac:dyDescent="0.25">
      <c r="AE3421" s="501" t="e">
        <f t="shared" si="324"/>
        <v>#DIV/0!</v>
      </c>
      <c r="AH3421" s="501" t="e">
        <f t="shared" si="325"/>
        <v>#DIV/0!</v>
      </c>
      <c r="AV3421" s="501" t="e">
        <f t="shared" si="326"/>
        <v>#DIV/0!</v>
      </c>
      <c r="AY3421" s="501" t="e">
        <f t="shared" si="327"/>
        <v>#DIV/0!</v>
      </c>
      <c r="BM3421" s="501" t="e">
        <f t="shared" si="328"/>
        <v>#DIV/0!</v>
      </c>
      <c r="BP3421" s="501" t="e">
        <f t="shared" si="329"/>
        <v>#DIV/0!</v>
      </c>
    </row>
    <row r="3422" spans="31:68" ht="15" customHeight="1" x14ac:dyDescent="0.25">
      <c r="AE3422" s="501" t="e">
        <f t="shared" si="324"/>
        <v>#DIV/0!</v>
      </c>
      <c r="AH3422" s="501" t="e">
        <f t="shared" si="325"/>
        <v>#DIV/0!</v>
      </c>
      <c r="AV3422" s="501" t="e">
        <f t="shared" si="326"/>
        <v>#DIV/0!</v>
      </c>
      <c r="AY3422" s="501" t="e">
        <f t="shared" si="327"/>
        <v>#DIV/0!</v>
      </c>
      <c r="BM3422" s="501" t="e">
        <f t="shared" si="328"/>
        <v>#DIV/0!</v>
      </c>
      <c r="BP3422" s="501" t="e">
        <f t="shared" si="329"/>
        <v>#DIV/0!</v>
      </c>
    </row>
    <row r="3423" spans="31:68" ht="15" customHeight="1" x14ac:dyDescent="0.25">
      <c r="AE3423" s="501" t="e">
        <f t="shared" si="324"/>
        <v>#DIV/0!</v>
      </c>
      <c r="AH3423" s="501" t="e">
        <f t="shared" si="325"/>
        <v>#DIV/0!</v>
      </c>
      <c r="AV3423" s="501" t="e">
        <f t="shared" si="326"/>
        <v>#DIV/0!</v>
      </c>
      <c r="AY3423" s="501" t="e">
        <f t="shared" si="327"/>
        <v>#DIV/0!</v>
      </c>
      <c r="BM3423" s="501" t="e">
        <f t="shared" si="328"/>
        <v>#DIV/0!</v>
      </c>
      <c r="BP3423" s="501" t="e">
        <f t="shared" si="329"/>
        <v>#DIV/0!</v>
      </c>
    </row>
    <row r="3424" spans="31:68" ht="15" customHeight="1" x14ac:dyDescent="0.25">
      <c r="AE3424" s="501" t="e">
        <f t="shared" si="324"/>
        <v>#DIV/0!</v>
      </c>
      <c r="AH3424" s="501" t="e">
        <f t="shared" si="325"/>
        <v>#DIV/0!</v>
      </c>
      <c r="AV3424" s="501" t="e">
        <f t="shared" si="326"/>
        <v>#DIV/0!</v>
      </c>
      <c r="AY3424" s="501" t="e">
        <f t="shared" si="327"/>
        <v>#DIV/0!</v>
      </c>
      <c r="BM3424" s="501" t="e">
        <f t="shared" si="328"/>
        <v>#DIV/0!</v>
      </c>
      <c r="BP3424" s="501" t="e">
        <f t="shared" si="329"/>
        <v>#DIV/0!</v>
      </c>
    </row>
    <row r="3425" spans="31:68" ht="15" customHeight="1" x14ac:dyDescent="0.25">
      <c r="AE3425" s="501" t="e">
        <f t="shared" si="324"/>
        <v>#DIV/0!</v>
      </c>
      <c r="AH3425" s="501" t="e">
        <f t="shared" si="325"/>
        <v>#DIV/0!</v>
      </c>
      <c r="AV3425" s="501" t="e">
        <f t="shared" si="326"/>
        <v>#DIV/0!</v>
      </c>
      <c r="AY3425" s="501" t="e">
        <f t="shared" si="327"/>
        <v>#DIV/0!</v>
      </c>
      <c r="BM3425" s="501" t="e">
        <f t="shared" si="328"/>
        <v>#DIV/0!</v>
      </c>
      <c r="BP3425" s="501" t="e">
        <f t="shared" si="329"/>
        <v>#DIV/0!</v>
      </c>
    </row>
    <row r="3426" spans="31:68" ht="15" customHeight="1" x14ac:dyDescent="0.25">
      <c r="AE3426" s="501" t="e">
        <f t="shared" si="324"/>
        <v>#DIV/0!</v>
      </c>
      <c r="AH3426" s="501" t="e">
        <f t="shared" si="325"/>
        <v>#DIV/0!</v>
      </c>
      <c r="AV3426" s="501" t="e">
        <f t="shared" si="326"/>
        <v>#DIV/0!</v>
      </c>
      <c r="AY3426" s="501" t="e">
        <f t="shared" si="327"/>
        <v>#DIV/0!</v>
      </c>
      <c r="BM3426" s="501" t="e">
        <f t="shared" si="328"/>
        <v>#DIV/0!</v>
      </c>
      <c r="BP3426" s="501" t="e">
        <f t="shared" si="329"/>
        <v>#DIV/0!</v>
      </c>
    </row>
    <row r="3427" spans="31:68" ht="15" customHeight="1" x14ac:dyDescent="0.25">
      <c r="AE3427" s="501" t="e">
        <f t="shared" si="324"/>
        <v>#DIV/0!</v>
      </c>
      <c r="AH3427" s="501" t="e">
        <f t="shared" si="325"/>
        <v>#DIV/0!</v>
      </c>
      <c r="AV3427" s="501" t="e">
        <f t="shared" si="326"/>
        <v>#DIV/0!</v>
      </c>
      <c r="AY3427" s="501" t="e">
        <f t="shared" si="327"/>
        <v>#DIV/0!</v>
      </c>
      <c r="BM3427" s="501" t="e">
        <f t="shared" si="328"/>
        <v>#DIV/0!</v>
      </c>
      <c r="BP3427" s="501" t="e">
        <f t="shared" si="329"/>
        <v>#DIV/0!</v>
      </c>
    </row>
    <row r="3428" spans="31:68" ht="15" customHeight="1" x14ac:dyDescent="0.25">
      <c r="AE3428" s="501" t="e">
        <f t="shared" si="324"/>
        <v>#DIV/0!</v>
      </c>
      <c r="AH3428" s="501" t="e">
        <f t="shared" si="325"/>
        <v>#DIV/0!</v>
      </c>
      <c r="AV3428" s="501" t="e">
        <f t="shared" si="326"/>
        <v>#DIV/0!</v>
      </c>
      <c r="AY3428" s="501" t="e">
        <f t="shared" si="327"/>
        <v>#DIV/0!</v>
      </c>
      <c r="BM3428" s="501" t="e">
        <f t="shared" si="328"/>
        <v>#DIV/0!</v>
      </c>
      <c r="BP3428" s="501" t="e">
        <f t="shared" si="329"/>
        <v>#DIV/0!</v>
      </c>
    </row>
    <row r="3429" spans="31:68" ht="15" customHeight="1" x14ac:dyDescent="0.25">
      <c r="AE3429" s="501" t="e">
        <f t="shared" si="324"/>
        <v>#DIV/0!</v>
      </c>
      <c r="AH3429" s="501" t="e">
        <f t="shared" si="325"/>
        <v>#DIV/0!</v>
      </c>
      <c r="AV3429" s="501" t="e">
        <f t="shared" si="326"/>
        <v>#DIV/0!</v>
      </c>
      <c r="AY3429" s="501" t="e">
        <f t="shared" si="327"/>
        <v>#DIV/0!</v>
      </c>
      <c r="BM3429" s="501" t="e">
        <f t="shared" si="328"/>
        <v>#DIV/0!</v>
      </c>
      <c r="BP3429" s="501" t="e">
        <f t="shared" si="329"/>
        <v>#DIV/0!</v>
      </c>
    </row>
    <row r="3430" spans="31:68" ht="15" customHeight="1" x14ac:dyDescent="0.25">
      <c r="AE3430" s="501" t="e">
        <f t="shared" si="324"/>
        <v>#DIV/0!</v>
      </c>
      <c r="AH3430" s="501" t="e">
        <f t="shared" si="325"/>
        <v>#DIV/0!</v>
      </c>
      <c r="AV3430" s="501" t="e">
        <f t="shared" si="326"/>
        <v>#DIV/0!</v>
      </c>
      <c r="AY3430" s="501" t="e">
        <f t="shared" si="327"/>
        <v>#DIV/0!</v>
      </c>
      <c r="BM3430" s="501" t="e">
        <f t="shared" si="328"/>
        <v>#DIV/0!</v>
      </c>
      <c r="BP3430" s="501" t="e">
        <f t="shared" si="329"/>
        <v>#DIV/0!</v>
      </c>
    </row>
    <row r="3431" spans="31:68" ht="15" customHeight="1" x14ac:dyDescent="0.25">
      <c r="AE3431" s="501" t="e">
        <f t="shared" si="324"/>
        <v>#DIV/0!</v>
      </c>
      <c r="AH3431" s="501" t="e">
        <f t="shared" si="325"/>
        <v>#DIV/0!</v>
      </c>
      <c r="AV3431" s="501" t="e">
        <f t="shared" si="326"/>
        <v>#DIV/0!</v>
      </c>
      <c r="AY3431" s="501" t="e">
        <f t="shared" si="327"/>
        <v>#DIV/0!</v>
      </c>
      <c r="BM3431" s="501" t="e">
        <f t="shared" si="328"/>
        <v>#DIV/0!</v>
      </c>
      <c r="BP3431" s="501" t="e">
        <f t="shared" si="329"/>
        <v>#DIV/0!</v>
      </c>
    </row>
    <row r="3432" spans="31:68" ht="15" customHeight="1" x14ac:dyDescent="0.25">
      <c r="AE3432" s="501" t="e">
        <f t="shared" si="324"/>
        <v>#DIV/0!</v>
      </c>
      <c r="AH3432" s="501" t="e">
        <f t="shared" si="325"/>
        <v>#DIV/0!</v>
      </c>
      <c r="AV3432" s="501" t="e">
        <f t="shared" si="326"/>
        <v>#DIV/0!</v>
      </c>
      <c r="AY3432" s="501" t="e">
        <f t="shared" si="327"/>
        <v>#DIV/0!</v>
      </c>
      <c r="BM3432" s="501" t="e">
        <f t="shared" si="328"/>
        <v>#DIV/0!</v>
      </c>
      <c r="BP3432" s="501" t="e">
        <f t="shared" si="329"/>
        <v>#DIV/0!</v>
      </c>
    </row>
    <row r="3433" spans="31:68" ht="15" customHeight="1" x14ac:dyDescent="0.25">
      <c r="AE3433" s="501" t="e">
        <f t="shared" si="324"/>
        <v>#DIV/0!</v>
      </c>
      <c r="AH3433" s="501" t="e">
        <f t="shared" si="325"/>
        <v>#DIV/0!</v>
      </c>
      <c r="AV3433" s="501" t="e">
        <f t="shared" si="326"/>
        <v>#DIV/0!</v>
      </c>
      <c r="AY3433" s="501" t="e">
        <f t="shared" si="327"/>
        <v>#DIV/0!</v>
      </c>
      <c r="BM3433" s="501" t="e">
        <f t="shared" si="328"/>
        <v>#DIV/0!</v>
      </c>
      <c r="BP3433" s="501" t="e">
        <f t="shared" si="329"/>
        <v>#DIV/0!</v>
      </c>
    </row>
    <row r="3434" spans="31:68" ht="15" customHeight="1" x14ac:dyDescent="0.25">
      <c r="AE3434" s="501" t="e">
        <f t="shared" si="324"/>
        <v>#DIV/0!</v>
      </c>
      <c r="AH3434" s="501" t="e">
        <f t="shared" si="325"/>
        <v>#DIV/0!</v>
      </c>
      <c r="AV3434" s="501" t="e">
        <f t="shared" si="326"/>
        <v>#DIV/0!</v>
      </c>
      <c r="AY3434" s="501" t="e">
        <f t="shared" si="327"/>
        <v>#DIV/0!</v>
      </c>
      <c r="BM3434" s="501" t="e">
        <f t="shared" si="328"/>
        <v>#DIV/0!</v>
      </c>
      <c r="BP3434" s="501" t="e">
        <f t="shared" si="329"/>
        <v>#DIV/0!</v>
      </c>
    </row>
    <row r="3435" spans="31:68" ht="15" customHeight="1" x14ac:dyDescent="0.25">
      <c r="AE3435" s="501" t="e">
        <f t="shared" si="324"/>
        <v>#DIV/0!</v>
      </c>
      <c r="AH3435" s="501" t="e">
        <f t="shared" si="325"/>
        <v>#DIV/0!</v>
      </c>
      <c r="AV3435" s="501" t="e">
        <f t="shared" si="326"/>
        <v>#DIV/0!</v>
      </c>
      <c r="AY3435" s="501" t="e">
        <f t="shared" si="327"/>
        <v>#DIV/0!</v>
      </c>
      <c r="BM3435" s="501" t="e">
        <f t="shared" si="328"/>
        <v>#DIV/0!</v>
      </c>
      <c r="BP3435" s="501" t="e">
        <f t="shared" si="329"/>
        <v>#DIV/0!</v>
      </c>
    </row>
    <row r="3436" spans="31:68" ht="15" customHeight="1" x14ac:dyDescent="0.25">
      <c r="AE3436" s="501" t="e">
        <f t="shared" si="324"/>
        <v>#DIV/0!</v>
      </c>
      <c r="AH3436" s="501" t="e">
        <f t="shared" si="325"/>
        <v>#DIV/0!</v>
      </c>
      <c r="AV3436" s="501" t="e">
        <f t="shared" si="326"/>
        <v>#DIV/0!</v>
      </c>
      <c r="AY3436" s="501" t="e">
        <f t="shared" si="327"/>
        <v>#DIV/0!</v>
      </c>
      <c r="BM3436" s="501" t="e">
        <f t="shared" si="328"/>
        <v>#DIV/0!</v>
      </c>
      <c r="BP3436" s="501" t="e">
        <f t="shared" si="329"/>
        <v>#DIV/0!</v>
      </c>
    </row>
    <row r="3437" spans="31:68" ht="15" customHeight="1" x14ac:dyDescent="0.25">
      <c r="AE3437" s="501" t="e">
        <f t="shared" si="324"/>
        <v>#DIV/0!</v>
      </c>
      <c r="AH3437" s="501" t="e">
        <f t="shared" si="325"/>
        <v>#DIV/0!</v>
      </c>
      <c r="AV3437" s="501" t="e">
        <f t="shared" si="326"/>
        <v>#DIV/0!</v>
      </c>
      <c r="AY3437" s="501" t="e">
        <f t="shared" si="327"/>
        <v>#DIV/0!</v>
      </c>
      <c r="BM3437" s="501" t="e">
        <f t="shared" si="328"/>
        <v>#DIV/0!</v>
      </c>
      <c r="BP3437" s="501" t="e">
        <f t="shared" si="329"/>
        <v>#DIV/0!</v>
      </c>
    </row>
    <row r="3438" spans="31:68" ht="15" customHeight="1" x14ac:dyDescent="0.25">
      <c r="AE3438" s="501" t="e">
        <f t="shared" si="324"/>
        <v>#DIV/0!</v>
      </c>
      <c r="AH3438" s="501" t="e">
        <f t="shared" si="325"/>
        <v>#DIV/0!</v>
      </c>
      <c r="AV3438" s="501" t="e">
        <f t="shared" si="326"/>
        <v>#DIV/0!</v>
      </c>
      <c r="AY3438" s="501" t="e">
        <f t="shared" si="327"/>
        <v>#DIV/0!</v>
      </c>
      <c r="BM3438" s="501" t="e">
        <f t="shared" si="328"/>
        <v>#DIV/0!</v>
      </c>
      <c r="BP3438" s="501" t="e">
        <f t="shared" si="329"/>
        <v>#DIV/0!</v>
      </c>
    </row>
    <row r="3439" spans="31:68" ht="15" customHeight="1" x14ac:dyDescent="0.25">
      <c r="AE3439" s="501" t="e">
        <f t="shared" si="324"/>
        <v>#DIV/0!</v>
      </c>
      <c r="AH3439" s="501" t="e">
        <f t="shared" si="325"/>
        <v>#DIV/0!</v>
      </c>
      <c r="AV3439" s="501" t="e">
        <f t="shared" si="326"/>
        <v>#DIV/0!</v>
      </c>
      <c r="AY3439" s="501" t="e">
        <f t="shared" si="327"/>
        <v>#DIV/0!</v>
      </c>
      <c r="BM3439" s="501" t="e">
        <f t="shared" si="328"/>
        <v>#DIV/0!</v>
      </c>
      <c r="BP3439" s="501" t="e">
        <f t="shared" si="329"/>
        <v>#DIV/0!</v>
      </c>
    </row>
    <row r="3440" spans="31:68" ht="15" customHeight="1" x14ac:dyDescent="0.25">
      <c r="AE3440" s="501" t="e">
        <f t="shared" si="324"/>
        <v>#DIV/0!</v>
      </c>
      <c r="AH3440" s="501" t="e">
        <f t="shared" si="325"/>
        <v>#DIV/0!</v>
      </c>
      <c r="AV3440" s="501" t="e">
        <f t="shared" si="326"/>
        <v>#DIV/0!</v>
      </c>
      <c r="AY3440" s="501" t="e">
        <f t="shared" si="327"/>
        <v>#DIV/0!</v>
      </c>
      <c r="BM3440" s="501" t="e">
        <f t="shared" si="328"/>
        <v>#DIV/0!</v>
      </c>
      <c r="BP3440" s="501" t="e">
        <f t="shared" si="329"/>
        <v>#DIV/0!</v>
      </c>
    </row>
    <row r="3441" spans="31:68" ht="15" customHeight="1" x14ac:dyDescent="0.25">
      <c r="AE3441" s="501" t="e">
        <f t="shared" si="324"/>
        <v>#DIV/0!</v>
      </c>
      <c r="AH3441" s="501" t="e">
        <f t="shared" si="325"/>
        <v>#DIV/0!</v>
      </c>
      <c r="AV3441" s="501" t="e">
        <f t="shared" si="326"/>
        <v>#DIV/0!</v>
      </c>
      <c r="AY3441" s="501" t="e">
        <f t="shared" si="327"/>
        <v>#DIV/0!</v>
      </c>
      <c r="BM3441" s="501" t="e">
        <f t="shared" si="328"/>
        <v>#DIV/0!</v>
      </c>
      <c r="BP3441" s="501" t="e">
        <f t="shared" si="329"/>
        <v>#DIV/0!</v>
      </c>
    </row>
    <row r="3442" spans="31:68" ht="15" customHeight="1" x14ac:dyDescent="0.25">
      <c r="AE3442" s="501" t="e">
        <f t="shared" si="324"/>
        <v>#DIV/0!</v>
      </c>
      <c r="AH3442" s="501" t="e">
        <f t="shared" si="325"/>
        <v>#DIV/0!</v>
      </c>
      <c r="AV3442" s="501" t="e">
        <f t="shared" si="326"/>
        <v>#DIV/0!</v>
      </c>
      <c r="AY3442" s="501" t="e">
        <f t="shared" si="327"/>
        <v>#DIV/0!</v>
      </c>
      <c r="BM3442" s="501" t="e">
        <f t="shared" si="328"/>
        <v>#DIV/0!</v>
      </c>
      <c r="BP3442" s="501" t="e">
        <f t="shared" si="329"/>
        <v>#DIV/0!</v>
      </c>
    </row>
    <row r="3443" spans="31:68" ht="15" customHeight="1" x14ac:dyDescent="0.25">
      <c r="AE3443" s="501" t="e">
        <f t="shared" si="324"/>
        <v>#DIV/0!</v>
      </c>
      <c r="AH3443" s="501" t="e">
        <f t="shared" si="325"/>
        <v>#DIV/0!</v>
      </c>
      <c r="AV3443" s="501" t="e">
        <f t="shared" si="326"/>
        <v>#DIV/0!</v>
      </c>
      <c r="AY3443" s="501" t="e">
        <f t="shared" si="327"/>
        <v>#DIV/0!</v>
      </c>
      <c r="BM3443" s="501" t="e">
        <f t="shared" si="328"/>
        <v>#DIV/0!</v>
      </c>
      <c r="BP3443" s="501" t="e">
        <f t="shared" si="329"/>
        <v>#DIV/0!</v>
      </c>
    </row>
    <row r="3444" spans="31:68" ht="15" customHeight="1" x14ac:dyDescent="0.25">
      <c r="AE3444" s="501" t="e">
        <f t="shared" si="324"/>
        <v>#DIV/0!</v>
      </c>
      <c r="AH3444" s="501" t="e">
        <f t="shared" si="325"/>
        <v>#DIV/0!</v>
      </c>
      <c r="AV3444" s="501" t="e">
        <f t="shared" si="326"/>
        <v>#DIV/0!</v>
      </c>
      <c r="AY3444" s="501" t="e">
        <f t="shared" si="327"/>
        <v>#DIV/0!</v>
      </c>
      <c r="BM3444" s="501" t="e">
        <f t="shared" si="328"/>
        <v>#DIV/0!</v>
      </c>
      <c r="BP3444" s="501" t="e">
        <f t="shared" si="329"/>
        <v>#DIV/0!</v>
      </c>
    </row>
    <row r="3445" spans="31:68" ht="15" customHeight="1" x14ac:dyDescent="0.25">
      <c r="AE3445" s="501" t="e">
        <f t="shared" si="324"/>
        <v>#DIV/0!</v>
      </c>
      <c r="AH3445" s="501" t="e">
        <f t="shared" si="325"/>
        <v>#DIV/0!</v>
      </c>
      <c r="AV3445" s="501" t="e">
        <f t="shared" si="326"/>
        <v>#DIV/0!</v>
      </c>
      <c r="AY3445" s="501" t="e">
        <f t="shared" si="327"/>
        <v>#DIV/0!</v>
      </c>
      <c r="BM3445" s="501" t="e">
        <f t="shared" si="328"/>
        <v>#DIV/0!</v>
      </c>
      <c r="BP3445" s="501" t="e">
        <f t="shared" si="329"/>
        <v>#DIV/0!</v>
      </c>
    </row>
    <row r="3446" spans="31:68" ht="15" customHeight="1" x14ac:dyDescent="0.25">
      <c r="AE3446" s="501" t="e">
        <f t="shared" si="324"/>
        <v>#DIV/0!</v>
      </c>
      <c r="AH3446" s="501" t="e">
        <f t="shared" si="325"/>
        <v>#DIV/0!</v>
      </c>
      <c r="AV3446" s="501" t="e">
        <f t="shared" si="326"/>
        <v>#DIV/0!</v>
      </c>
      <c r="AY3446" s="501" t="e">
        <f t="shared" si="327"/>
        <v>#DIV/0!</v>
      </c>
      <c r="BM3446" s="501" t="e">
        <f t="shared" si="328"/>
        <v>#DIV/0!</v>
      </c>
      <c r="BP3446" s="501" t="e">
        <f t="shared" si="329"/>
        <v>#DIV/0!</v>
      </c>
    </row>
    <row r="3447" spans="31:68" ht="15" customHeight="1" x14ac:dyDescent="0.25">
      <c r="AE3447" s="501" t="e">
        <f t="shared" si="324"/>
        <v>#DIV/0!</v>
      </c>
      <c r="AH3447" s="501" t="e">
        <f t="shared" si="325"/>
        <v>#DIV/0!</v>
      </c>
      <c r="AV3447" s="501" t="e">
        <f t="shared" si="326"/>
        <v>#DIV/0!</v>
      </c>
      <c r="AY3447" s="501" t="e">
        <f t="shared" si="327"/>
        <v>#DIV/0!</v>
      </c>
      <c r="BM3447" s="501" t="e">
        <f t="shared" si="328"/>
        <v>#DIV/0!</v>
      </c>
      <c r="BP3447" s="501" t="e">
        <f t="shared" si="329"/>
        <v>#DIV/0!</v>
      </c>
    </row>
    <row r="3448" spans="31:68" ht="15" customHeight="1" x14ac:dyDescent="0.25">
      <c r="AE3448" s="501" t="e">
        <f t="shared" si="324"/>
        <v>#DIV/0!</v>
      </c>
      <c r="AH3448" s="501" t="e">
        <f t="shared" si="325"/>
        <v>#DIV/0!</v>
      </c>
      <c r="AV3448" s="501" t="e">
        <f t="shared" si="326"/>
        <v>#DIV/0!</v>
      </c>
      <c r="AY3448" s="501" t="e">
        <f t="shared" si="327"/>
        <v>#DIV/0!</v>
      </c>
      <c r="BM3448" s="501" t="e">
        <f t="shared" si="328"/>
        <v>#DIV/0!</v>
      </c>
      <c r="BP3448" s="501" t="e">
        <f t="shared" si="329"/>
        <v>#DIV/0!</v>
      </c>
    </row>
    <row r="3449" spans="31:68" ht="15" customHeight="1" x14ac:dyDescent="0.25">
      <c r="AE3449" s="501" t="e">
        <f t="shared" si="324"/>
        <v>#DIV/0!</v>
      </c>
      <c r="AH3449" s="501" t="e">
        <f t="shared" si="325"/>
        <v>#DIV/0!</v>
      </c>
      <c r="AV3449" s="501" t="e">
        <f t="shared" si="326"/>
        <v>#DIV/0!</v>
      </c>
      <c r="AY3449" s="501" t="e">
        <f t="shared" si="327"/>
        <v>#DIV/0!</v>
      </c>
      <c r="BM3449" s="501" t="e">
        <f t="shared" si="328"/>
        <v>#DIV/0!</v>
      </c>
      <c r="BP3449" s="501" t="e">
        <f t="shared" si="329"/>
        <v>#DIV/0!</v>
      </c>
    </row>
    <row r="3450" spans="31:68" ht="15" customHeight="1" x14ac:dyDescent="0.25">
      <c r="AE3450" s="501" t="e">
        <f t="shared" si="324"/>
        <v>#DIV/0!</v>
      </c>
      <c r="AH3450" s="501" t="e">
        <f t="shared" si="325"/>
        <v>#DIV/0!</v>
      </c>
      <c r="AV3450" s="501" t="e">
        <f t="shared" si="326"/>
        <v>#DIV/0!</v>
      </c>
      <c r="AY3450" s="501" t="e">
        <f t="shared" si="327"/>
        <v>#DIV/0!</v>
      </c>
      <c r="BM3450" s="501" t="e">
        <f t="shared" si="328"/>
        <v>#DIV/0!</v>
      </c>
      <c r="BP3450" s="501" t="e">
        <f t="shared" si="329"/>
        <v>#DIV/0!</v>
      </c>
    </row>
    <row r="3451" spans="31:68" ht="15" customHeight="1" x14ac:dyDescent="0.25">
      <c r="AE3451" s="501" t="e">
        <f t="shared" si="324"/>
        <v>#DIV/0!</v>
      </c>
      <c r="AH3451" s="501" t="e">
        <f t="shared" si="325"/>
        <v>#DIV/0!</v>
      </c>
      <c r="AV3451" s="501" t="e">
        <f t="shared" si="326"/>
        <v>#DIV/0!</v>
      </c>
      <c r="AY3451" s="501" t="e">
        <f t="shared" si="327"/>
        <v>#DIV/0!</v>
      </c>
      <c r="BM3451" s="501" t="e">
        <f t="shared" si="328"/>
        <v>#DIV/0!</v>
      </c>
      <c r="BP3451" s="501" t="e">
        <f t="shared" si="329"/>
        <v>#DIV/0!</v>
      </c>
    </row>
    <row r="3452" spans="31:68" ht="15" customHeight="1" x14ac:dyDescent="0.25">
      <c r="AE3452" s="501" t="e">
        <f t="shared" si="324"/>
        <v>#DIV/0!</v>
      </c>
      <c r="AH3452" s="501" t="e">
        <f t="shared" si="325"/>
        <v>#DIV/0!</v>
      </c>
      <c r="AV3452" s="501" t="e">
        <f t="shared" si="326"/>
        <v>#DIV/0!</v>
      </c>
      <c r="AY3452" s="501" t="e">
        <f t="shared" si="327"/>
        <v>#DIV/0!</v>
      </c>
      <c r="BM3452" s="501" t="e">
        <f t="shared" si="328"/>
        <v>#DIV/0!</v>
      </c>
      <c r="BP3452" s="501" t="e">
        <f t="shared" si="329"/>
        <v>#DIV/0!</v>
      </c>
    </row>
    <row r="3453" spans="31:68" ht="15" customHeight="1" x14ac:dyDescent="0.25">
      <c r="AE3453" s="501" t="e">
        <f t="shared" si="324"/>
        <v>#DIV/0!</v>
      </c>
      <c r="AH3453" s="501" t="e">
        <f t="shared" si="325"/>
        <v>#DIV/0!</v>
      </c>
      <c r="AV3453" s="501" t="e">
        <f t="shared" si="326"/>
        <v>#DIV/0!</v>
      </c>
      <c r="AY3453" s="501" t="e">
        <f t="shared" si="327"/>
        <v>#DIV/0!</v>
      </c>
      <c r="BM3453" s="501" t="e">
        <f t="shared" si="328"/>
        <v>#DIV/0!</v>
      </c>
      <c r="BP3453" s="501" t="e">
        <f t="shared" si="329"/>
        <v>#DIV/0!</v>
      </c>
    </row>
    <row r="3454" spans="31:68" ht="15" customHeight="1" x14ac:dyDescent="0.25">
      <c r="AE3454" s="501" t="e">
        <f t="shared" si="324"/>
        <v>#DIV/0!</v>
      </c>
      <c r="AH3454" s="501" t="e">
        <f t="shared" si="325"/>
        <v>#DIV/0!</v>
      </c>
      <c r="AV3454" s="501" t="e">
        <f t="shared" si="326"/>
        <v>#DIV/0!</v>
      </c>
      <c r="AY3454" s="501" t="e">
        <f t="shared" si="327"/>
        <v>#DIV/0!</v>
      </c>
      <c r="BM3454" s="501" t="e">
        <f t="shared" si="328"/>
        <v>#DIV/0!</v>
      </c>
      <c r="BP3454" s="501" t="e">
        <f t="shared" si="329"/>
        <v>#DIV/0!</v>
      </c>
    </row>
    <row r="3455" spans="31:68" ht="15" customHeight="1" x14ac:dyDescent="0.25">
      <c r="AE3455" s="501" t="e">
        <f t="shared" si="324"/>
        <v>#DIV/0!</v>
      </c>
      <c r="AH3455" s="501" t="e">
        <f t="shared" si="325"/>
        <v>#DIV/0!</v>
      </c>
      <c r="AV3455" s="501" t="e">
        <f t="shared" si="326"/>
        <v>#DIV/0!</v>
      </c>
      <c r="AY3455" s="501" t="e">
        <f t="shared" si="327"/>
        <v>#DIV/0!</v>
      </c>
      <c r="BM3455" s="501" t="e">
        <f t="shared" si="328"/>
        <v>#DIV/0!</v>
      </c>
      <c r="BP3455" s="501" t="e">
        <f t="shared" si="329"/>
        <v>#DIV/0!</v>
      </c>
    </row>
    <row r="3456" spans="31:68" ht="15" customHeight="1" x14ac:dyDescent="0.25">
      <c r="AE3456" s="501" t="e">
        <f t="shared" si="324"/>
        <v>#DIV/0!</v>
      </c>
      <c r="AH3456" s="501" t="e">
        <f t="shared" si="325"/>
        <v>#DIV/0!</v>
      </c>
      <c r="AV3456" s="501" t="e">
        <f t="shared" si="326"/>
        <v>#DIV/0!</v>
      </c>
      <c r="AY3456" s="501" t="e">
        <f t="shared" si="327"/>
        <v>#DIV/0!</v>
      </c>
      <c r="BM3456" s="501" t="e">
        <f t="shared" si="328"/>
        <v>#DIV/0!</v>
      </c>
      <c r="BP3456" s="501" t="e">
        <f t="shared" si="329"/>
        <v>#DIV/0!</v>
      </c>
    </row>
    <row r="3457" spans="31:68" ht="15" customHeight="1" x14ac:dyDescent="0.25">
      <c r="AE3457" s="501" t="e">
        <f t="shared" si="324"/>
        <v>#DIV/0!</v>
      </c>
      <c r="AH3457" s="501" t="e">
        <f t="shared" si="325"/>
        <v>#DIV/0!</v>
      </c>
      <c r="AV3457" s="501" t="e">
        <f t="shared" si="326"/>
        <v>#DIV/0!</v>
      </c>
      <c r="AY3457" s="501" t="e">
        <f t="shared" si="327"/>
        <v>#DIV/0!</v>
      </c>
      <c r="BM3457" s="501" t="e">
        <f t="shared" si="328"/>
        <v>#DIV/0!</v>
      </c>
      <c r="BP3457" s="501" t="e">
        <f t="shared" si="329"/>
        <v>#DIV/0!</v>
      </c>
    </row>
    <row r="3458" spans="31:68" ht="15" customHeight="1" x14ac:dyDescent="0.25">
      <c r="AE3458" s="501" t="e">
        <f t="shared" si="324"/>
        <v>#DIV/0!</v>
      </c>
      <c r="AH3458" s="501" t="e">
        <f t="shared" si="325"/>
        <v>#DIV/0!</v>
      </c>
      <c r="AV3458" s="501" t="e">
        <f t="shared" si="326"/>
        <v>#DIV/0!</v>
      </c>
      <c r="AY3458" s="501" t="e">
        <f t="shared" si="327"/>
        <v>#DIV/0!</v>
      </c>
      <c r="BM3458" s="501" t="e">
        <f t="shared" si="328"/>
        <v>#DIV/0!</v>
      </c>
      <c r="BP3458" s="501" t="e">
        <f t="shared" si="329"/>
        <v>#DIV/0!</v>
      </c>
    </row>
    <row r="3459" spans="31:68" ht="15" customHeight="1" x14ac:dyDescent="0.25">
      <c r="AE3459" s="501" t="e">
        <f t="shared" si="324"/>
        <v>#DIV/0!</v>
      </c>
      <c r="AH3459" s="501" t="e">
        <f t="shared" si="325"/>
        <v>#DIV/0!</v>
      </c>
      <c r="AV3459" s="501" t="e">
        <f t="shared" si="326"/>
        <v>#DIV/0!</v>
      </c>
      <c r="AY3459" s="501" t="e">
        <f t="shared" si="327"/>
        <v>#DIV/0!</v>
      </c>
      <c r="BM3459" s="501" t="e">
        <f t="shared" si="328"/>
        <v>#DIV/0!</v>
      </c>
      <c r="BP3459" s="501" t="e">
        <f t="shared" si="329"/>
        <v>#DIV/0!</v>
      </c>
    </row>
    <row r="3460" spans="31:68" ht="15" customHeight="1" x14ac:dyDescent="0.25">
      <c r="AE3460" s="501" t="e">
        <f t="shared" si="324"/>
        <v>#DIV/0!</v>
      </c>
      <c r="AH3460" s="501" t="e">
        <f t="shared" si="325"/>
        <v>#DIV/0!</v>
      </c>
      <c r="AV3460" s="501" t="e">
        <f t="shared" si="326"/>
        <v>#DIV/0!</v>
      </c>
      <c r="AY3460" s="501" t="e">
        <f t="shared" si="327"/>
        <v>#DIV/0!</v>
      </c>
      <c r="BM3460" s="501" t="e">
        <f t="shared" si="328"/>
        <v>#DIV/0!</v>
      </c>
      <c r="BP3460" s="501" t="e">
        <f t="shared" si="329"/>
        <v>#DIV/0!</v>
      </c>
    </row>
    <row r="3461" spans="31:68" ht="15" customHeight="1" x14ac:dyDescent="0.25">
      <c r="AE3461" s="501" t="e">
        <f t="shared" si="324"/>
        <v>#DIV/0!</v>
      </c>
      <c r="AH3461" s="501" t="e">
        <f t="shared" si="325"/>
        <v>#DIV/0!</v>
      </c>
      <c r="AV3461" s="501" t="e">
        <f t="shared" si="326"/>
        <v>#DIV/0!</v>
      </c>
      <c r="AY3461" s="501" t="e">
        <f t="shared" si="327"/>
        <v>#DIV/0!</v>
      </c>
      <c r="BM3461" s="501" t="e">
        <f t="shared" si="328"/>
        <v>#DIV/0!</v>
      </c>
      <c r="BP3461" s="501" t="e">
        <f t="shared" si="329"/>
        <v>#DIV/0!</v>
      </c>
    </row>
    <row r="3462" spans="31:68" ht="15" customHeight="1" x14ac:dyDescent="0.25">
      <c r="AE3462" s="501" t="e">
        <f t="shared" si="324"/>
        <v>#DIV/0!</v>
      </c>
      <c r="AH3462" s="501" t="e">
        <f t="shared" si="325"/>
        <v>#DIV/0!</v>
      </c>
      <c r="AV3462" s="501" t="e">
        <f t="shared" si="326"/>
        <v>#DIV/0!</v>
      </c>
      <c r="AY3462" s="501" t="e">
        <f t="shared" si="327"/>
        <v>#DIV/0!</v>
      </c>
      <c r="BM3462" s="501" t="e">
        <f t="shared" si="328"/>
        <v>#DIV/0!</v>
      </c>
      <c r="BP3462" s="501" t="e">
        <f t="shared" si="329"/>
        <v>#DIV/0!</v>
      </c>
    </row>
    <row r="3463" spans="31:68" ht="15" customHeight="1" x14ac:dyDescent="0.25">
      <c r="AE3463" s="501" t="e">
        <f t="shared" si="324"/>
        <v>#DIV/0!</v>
      </c>
      <c r="AH3463" s="501" t="e">
        <f t="shared" si="325"/>
        <v>#DIV/0!</v>
      </c>
      <c r="AV3463" s="501" t="e">
        <f t="shared" si="326"/>
        <v>#DIV/0!</v>
      </c>
      <c r="AY3463" s="501" t="e">
        <f t="shared" si="327"/>
        <v>#DIV/0!</v>
      </c>
      <c r="BM3463" s="501" t="e">
        <f t="shared" si="328"/>
        <v>#DIV/0!</v>
      </c>
      <c r="BP3463" s="501" t="e">
        <f t="shared" si="329"/>
        <v>#DIV/0!</v>
      </c>
    </row>
    <row r="3464" spans="31:68" ht="15" customHeight="1" x14ac:dyDescent="0.25">
      <c r="AE3464" s="501" t="e">
        <f t="shared" si="324"/>
        <v>#DIV/0!</v>
      </c>
      <c r="AH3464" s="501" t="e">
        <f t="shared" si="325"/>
        <v>#DIV/0!</v>
      </c>
      <c r="AV3464" s="501" t="e">
        <f t="shared" si="326"/>
        <v>#DIV/0!</v>
      </c>
      <c r="AY3464" s="501" t="e">
        <f t="shared" si="327"/>
        <v>#DIV/0!</v>
      </c>
      <c r="BM3464" s="501" t="e">
        <f t="shared" si="328"/>
        <v>#DIV/0!</v>
      </c>
      <c r="BP3464" s="501" t="e">
        <f t="shared" si="329"/>
        <v>#DIV/0!</v>
      </c>
    </row>
    <row r="3465" spans="31:68" ht="15" customHeight="1" x14ac:dyDescent="0.25">
      <c r="AE3465" s="501" t="e">
        <f t="shared" si="324"/>
        <v>#DIV/0!</v>
      </c>
      <c r="AH3465" s="501" t="e">
        <f t="shared" si="325"/>
        <v>#DIV/0!</v>
      </c>
      <c r="AV3465" s="501" t="e">
        <f t="shared" si="326"/>
        <v>#DIV/0!</v>
      </c>
      <c r="AY3465" s="501" t="e">
        <f t="shared" si="327"/>
        <v>#DIV/0!</v>
      </c>
      <c r="BM3465" s="501" t="e">
        <f t="shared" si="328"/>
        <v>#DIV/0!</v>
      </c>
      <c r="BP3465" s="501" t="e">
        <f t="shared" si="329"/>
        <v>#DIV/0!</v>
      </c>
    </row>
    <row r="3466" spans="31:68" ht="15" customHeight="1" x14ac:dyDescent="0.25">
      <c r="AE3466" s="501" t="e">
        <f t="shared" si="324"/>
        <v>#DIV/0!</v>
      </c>
      <c r="AH3466" s="501" t="e">
        <f t="shared" si="325"/>
        <v>#DIV/0!</v>
      </c>
      <c r="AV3466" s="501" t="e">
        <f t="shared" si="326"/>
        <v>#DIV/0!</v>
      </c>
      <c r="AY3466" s="501" t="e">
        <f t="shared" si="327"/>
        <v>#DIV/0!</v>
      </c>
      <c r="BM3466" s="501" t="e">
        <f t="shared" si="328"/>
        <v>#DIV/0!</v>
      </c>
      <c r="BP3466" s="501" t="e">
        <f t="shared" si="329"/>
        <v>#DIV/0!</v>
      </c>
    </row>
    <row r="3467" spans="31:68" ht="15" customHeight="1" x14ac:dyDescent="0.25">
      <c r="AE3467" s="501" t="e">
        <f t="shared" si="324"/>
        <v>#DIV/0!</v>
      </c>
      <c r="AH3467" s="501" t="e">
        <f t="shared" si="325"/>
        <v>#DIV/0!</v>
      </c>
      <c r="AV3467" s="501" t="e">
        <f t="shared" si="326"/>
        <v>#DIV/0!</v>
      </c>
      <c r="AY3467" s="501" t="e">
        <f t="shared" si="327"/>
        <v>#DIV/0!</v>
      </c>
      <c r="BM3467" s="501" t="e">
        <f t="shared" si="328"/>
        <v>#DIV/0!</v>
      </c>
      <c r="BP3467" s="501" t="e">
        <f t="shared" si="329"/>
        <v>#DIV/0!</v>
      </c>
    </row>
    <row r="3468" spans="31:68" ht="15" customHeight="1" x14ac:dyDescent="0.25">
      <c r="AE3468" s="501" t="e">
        <f t="shared" si="324"/>
        <v>#DIV/0!</v>
      </c>
      <c r="AH3468" s="501" t="e">
        <f t="shared" si="325"/>
        <v>#DIV/0!</v>
      </c>
      <c r="AV3468" s="501" t="e">
        <f t="shared" si="326"/>
        <v>#DIV/0!</v>
      </c>
      <c r="AY3468" s="501" t="e">
        <f t="shared" si="327"/>
        <v>#DIV/0!</v>
      </c>
      <c r="BM3468" s="501" t="e">
        <f t="shared" si="328"/>
        <v>#DIV/0!</v>
      </c>
      <c r="BP3468" s="501" t="e">
        <f t="shared" si="329"/>
        <v>#DIV/0!</v>
      </c>
    </row>
    <row r="3469" spans="31:68" ht="15" customHeight="1" x14ac:dyDescent="0.25">
      <c r="AE3469" s="501" t="e">
        <f t="shared" si="324"/>
        <v>#DIV/0!</v>
      </c>
      <c r="AH3469" s="501" t="e">
        <f t="shared" si="325"/>
        <v>#DIV/0!</v>
      </c>
      <c r="AV3469" s="501" t="e">
        <f t="shared" si="326"/>
        <v>#DIV/0!</v>
      </c>
      <c r="AY3469" s="501" t="e">
        <f t="shared" si="327"/>
        <v>#DIV/0!</v>
      </c>
      <c r="BM3469" s="501" t="e">
        <f t="shared" si="328"/>
        <v>#DIV/0!</v>
      </c>
      <c r="BP3469" s="501" t="e">
        <f t="shared" si="329"/>
        <v>#DIV/0!</v>
      </c>
    </row>
    <row r="3470" spans="31:68" ht="15" customHeight="1" x14ac:dyDescent="0.25">
      <c r="AE3470" s="501" t="e">
        <f t="shared" si="324"/>
        <v>#DIV/0!</v>
      </c>
      <c r="AH3470" s="501" t="e">
        <f t="shared" si="325"/>
        <v>#DIV/0!</v>
      </c>
      <c r="AV3470" s="501" t="e">
        <f t="shared" si="326"/>
        <v>#DIV/0!</v>
      </c>
      <c r="AY3470" s="501" t="e">
        <f t="shared" si="327"/>
        <v>#DIV/0!</v>
      </c>
      <c r="BM3470" s="501" t="e">
        <f t="shared" si="328"/>
        <v>#DIV/0!</v>
      </c>
      <c r="BP3470" s="501" t="e">
        <f t="shared" si="329"/>
        <v>#DIV/0!</v>
      </c>
    </row>
    <row r="3471" spans="31:68" ht="15" customHeight="1" x14ac:dyDescent="0.25">
      <c r="AE3471" s="501" t="e">
        <f t="shared" ref="AE3471:AE3534" si="330">IF(AE$10*AC3471+AE$11&lt;(ROUNDUP(AD$10/100,0)*100+999),MAX(0,AE$10*AC3471+AE$11),NA())</f>
        <v>#DIV/0!</v>
      </c>
      <c r="AH3471" s="501" t="e">
        <f t="shared" ref="AH3471:AH3534" si="331">IF(AH$10*AF3471+AH$11&lt;(ROUNDUP(AG$10/100,0)*100+999),MAX(0,AH$10*AF3471+AH$11),NA())</f>
        <v>#DIV/0!</v>
      </c>
      <c r="AV3471" s="501" t="e">
        <f t="shared" ref="AV3471:AV3534" si="332">IF(AV$10*AT3471+AV$11&lt;(ROUNDUP(AU$10/100,0)*100+999),MAX(0,AV$10*AT3471+AV$11),NA())</f>
        <v>#DIV/0!</v>
      </c>
      <c r="AY3471" s="501" t="e">
        <f t="shared" ref="AY3471:AY3534" si="333">IF(AY$10*AW3471+AY$11&lt;(ROUNDUP(AX$10/100,0)*100+999),MAX(0,AY$10*AW3471+AY$11),NA())</f>
        <v>#DIV/0!</v>
      </c>
      <c r="BM3471" s="501" t="e">
        <f t="shared" ref="BM3471:BM3534" si="334">IF(BM$10*BK3471+BM$11&lt;(ROUNDUP(BL$10/100,0)*100+999),MAX(0,BM$10*BK3471+BM$11),NA())</f>
        <v>#DIV/0!</v>
      </c>
      <c r="BP3471" s="501" t="e">
        <f t="shared" ref="BP3471:BP3534" si="335">IF(BP$10*BN3471+BP$11&lt;(ROUNDUP(BO$10/100,0)*100+999),MAX(0,BP$10*BN3471+BP$11),NA())</f>
        <v>#DIV/0!</v>
      </c>
    </row>
    <row r="3472" spans="31:68" ht="15" customHeight="1" x14ac:dyDescent="0.25">
      <c r="AE3472" s="501" t="e">
        <f t="shared" si="330"/>
        <v>#DIV/0!</v>
      </c>
      <c r="AH3472" s="501" t="e">
        <f t="shared" si="331"/>
        <v>#DIV/0!</v>
      </c>
      <c r="AV3472" s="501" t="e">
        <f t="shared" si="332"/>
        <v>#DIV/0!</v>
      </c>
      <c r="AY3472" s="501" t="e">
        <f t="shared" si="333"/>
        <v>#DIV/0!</v>
      </c>
      <c r="BM3472" s="501" t="e">
        <f t="shared" si="334"/>
        <v>#DIV/0!</v>
      </c>
      <c r="BP3472" s="501" t="e">
        <f t="shared" si="335"/>
        <v>#DIV/0!</v>
      </c>
    </row>
    <row r="3473" spans="31:68" ht="15" customHeight="1" x14ac:dyDescent="0.25">
      <c r="AE3473" s="501" t="e">
        <f t="shared" si="330"/>
        <v>#DIV/0!</v>
      </c>
      <c r="AH3473" s="501" t="e">
        <f t="shared" si="331"/>
        <v>#DIV/0!</v>
      </c>
      <c r="AV3473" s="501" t="e">
        <f t="shared" si="332"/>
        <v>#DIV/0!</v>
      </c>
      <c r="AY3473" s="501" t="e">
        <f t="shared" si="333"/>
        <v>#DIV/0!</v>
      </c>
      <c r="BM3473" s="501" t="e">
        <f t="shared" si="334"/>
        <v>#DIV/0!</v>
      </c>
      <c r="BP3473" s="501" t="e">
        <f t="shared" si="335"/>
        <v>#DIV/0!</v>
      </c>
    </row>
    <row r="3474" spans="31:68" ht="15" customHeight="1" x14ac:dyDescent="0.25">
      <c r="AE3474" s="501" t="e">
        <f t="shared" si="330"/>
        <v>#DIV/0!</v>
      </c>
      <c r="AH3474" s="501" t="e">
        <f t="shared" si="331"/>
        <v>#DIV/0!</v>
      </c>
      <c r="AV3474" s="501" t="e">
        <f t="shared" si="332"/>
        <v>#DIV/0!</v>
      </c>
      <c r="AY3474" s="501" t="e">
        <f t="shared" si="333"/>
        <v>#DIV/0!</v>
      </c>
      <c r="BM3474" s="501" t="e">
        <f t="shared" si="334"/>
        <v>#DIV/0!</v>
      </c>
      <c r="BP3474" s="501" t="e">
        <f t="shared" si="335"/>
        <v>#DIV/0!</v>
      </c>
    </row>
    <row r="3475" spans="31:68" ht="15" customHeight="1" x14ac:dyDescent="0.25">
      <c r="AE3475" s="501" t="e">
        <f t="shared" si="330"/>
        <v>#DIV/0!</v>
      </c>
      <c r="AH3475" s="501" t="e">
        <f t="shared" si="331"/>
        <v>#DIV/0!</v>
      </c>
      <c r="AV3475" s="501" t="e">
        <f t="shared" si="332"/>
        <v>#DIV/0!</v>
      </c>
      <c r="AY3475" s="501" t="e">
        <f t="shared" si="333"/>
        <v>#DIV/0!</v>
      </c>
      <c r="BM3475" s="501" t="e">
        <f t="shared" si="334"/>
        <v>#DIV/0!</v>
      </c>
      <c r="BP3475" s="501" t="e">
        <f t="shared" si="335"/>
        <v>#DIV/0!</v>
      </c>
    </row>
    <row r="3476" spans="31:68" ht="15" customHeight="1" x14ac:dyDescent="0.25">
      <c r="AE3476" s="501" t="e">
        <f t="shared" si="330"/>
        <v>#DIV/0!</v>
      </c>
      <c r="AH3476" s="501" t="e">
        <f t="shared" si="331"/>
        <v>#DIV/0!</v>
      </c>
      <c r="AV3476" s="501" t="e">
        <f t="shared" si="332"/>
        <v>#DIV/0!</v>
      </c>
      <c r="AY3476" s="501" t="e">
        <f t="shared" si="333"/>
        <v>#DIV/0!</v>
      </c>
      <c r="BM3476" s="501" t="e">
        <f t="shared" si="334"/>
        <v>#DIV/0!</v>
      </c>
      <c r="BP3476" s="501" t="e">
        <f t="shared" si="335"/>
        <v>#DIV/0!</v>
      </c>
    </row>
    <row r="3477" spans="31:68" ht="15" customHeight="1" x14ac:dyDescent="0.25">
      <c r="AE3477" s="501" t="e">
        <f t="shared" si="330"/>
        <v>#DIV/0!</v>
      </c>
      <c r="AH3477" s="501" t="e">
        <f t="shared" si="331"/>
        <v>#DIV/0!</v>
      </c>
      <c r="AV3477" s="501" t="e">
        <f t="shared" si="332"/>
        <v>#DIV/0!</v>
      </c>
      <c r="AY3477" s="501" t="e">
        <f t="shared" si="333"/>
        <v>#DIV/0!</v>
      </c>
      <c r="BM3477" s="501" t="e">
        <f t="shared" si="334"/>
        <v>#DIV/0!</v>
      </c>
      <c r="BP3477" s="501" t="e">
        <f t="shared" si="335"/>
        <v>#DIV/0!</v>
      </c>
    </row>
    <row r="3478" spans="31:68" ht="15" customHeight="1" x14ac:dyDescent="0.25">
      <c r="AE3478" s="501" t="e">
        <f t="shared" si="330"/>
        <v>#DIV/0!</v>
      </c>
      <c r="AH3478" s="501" t="e">
        <f t="shared" si="331"/>
        <v>#DIV/0!</v>
      </c>
      <c r="AV3478" s="501" t="e">
        <f t="shared" si="332"/>
        <v>#DIV/0!</v>
      </c>
      <c r="AY3478" s="501" t="e">
        <f t="shared" si="333"/>
        <v>#DIV/0!</v>
      </c>
      <c r="BM3478" s="501" t="e">
        <f t="shared" si="334"/>
        <v>#DIV/0!</v>
      </c>
      <c r="BP3478" s="501" t="e">
        <f t="shared" si="335"/>
        <v>#DIV/0!</v>
      </c>
    </row>
    <row r="3479" spans="31:68" ht="15" customHeight="1" x14ac:dyDescent="0.25">
      <c r="AE3479" s="501" t="e">
        <f t="shared" si="330"/>
        <v>#DIV/0!</v>
      </c>
      <c r="AH3479" s="501" t="e">
        <f t="shared" si="331"/>
        <v>#DIV/0!</v>
      </c>
      <c r="AV3479" s="501" t="e">
        <f t="shared" si="332"/>
        <v>#DIV/0!</v>
      </c>
      <c r="AY3479" s="501" t="e">
        <f t="shared" si="333"/>
        <v>#DIV/0!</v>
      </c>
      <c r="BM3479" s="501" t="e">
        <f t="shared" si="334"/>
        <v>#DIV/0!</v>
      </c>
      <c r="BP3479" s="501" t="e">
        <f t="shared" si="335"/>
        <v>#DIV/0!</v>
      </c>
    </row>
    <row r="3480" spans="31:68" ht="15" customHeight="1" x14ac:dyDescent="0.25">
      <c r="AE3480" s="501" t="e">
        <f t="shared" si="330"/>
        <v>#DIV/0!</v>
      </c>
      <c r="AH3480" s="501" t="e">
        <f t="shared" si="331"/>
        <v>#DIV/0!</v>
      </c>
      <c r="AV3480" s="501" t="e">
        <f t="shared" si="332"/>
        <v>#DIV/0!</v>
      </c>
      <c r="AY3480" s="501" t="e">
        <f t="shared" si="333"/>
        <v>#DIV/0!</v>
      </c>
      <c r="BM3480" s="501" t="e">
        <f t="shared" si="334"/>
        <v>#DIV/0!</v>
      </c>
      <c r="BP3480" s="501" t="e">
        <f t="shared" si="335"/>
        <v>#DIV/0!</v>
      </c>
    </row>
    <row r="3481" spans="31:68" ht="15" customHeight="1" x14ac:dyDescent="0.25">
      <c r="AE3481" s="501" t="e">
        <f t="shared" si="330"/>
        <v>#DIV/0!</v>
      </c>
      <c r="AH3481" s="501" t="e">
        <f t="shared" si="331"/>
        <v>#DIV/0!</v>
      </c>
      <c r="AV3481" s="501" t="e">
        <f t="shared" si="332"/>
        <v>#DIV/0!</v>
      </c>
      <c r="AY3481" s="501" t="e">
        <f t="shared" si="333"/>
        <v>#DIV/0!</v>
      </c>
      <c r="BM3481" s="501" t="e">
        <f t="shared" si="334"/>
        <v>#DIV/0!</v>
      </c>
      <c r="BP3481" s="501" t="e">
        <f t="shared" si="335"/>
        <v>#DIV/0!</v>
      </c>
    </row>
    <row r="3482" spans="31:68" ht="15" customHeight="1" x14ac:dyDescent="0.25">
      <c r="AE3482" s="501" t="e">
        <f t="shared" si="330"/>
        <v>#DIV/0!</v>
      </c>
      <c r="AH3482" s="501" t="e">
        <f t="shared" si="331"/>
        <v>#DIV/0!</v>
      </c>
      <c r="AV3482" s="501" t="e">
        <f t="shared" si="332"/>
        <v>#DIV/0!</v>
      </c>
      <c r="AY3482" s="501" t="e">
        <f t="shared" si="333"/>
        <v>#DIV/0!</v>
      </c>
      <c r="BM3482" s="501" t="e">
        <f t="shared" si="334"/>
        <v>#DIV/0!</v>
      </c>
      <c r="BP3482" s="501" t="e">
        <f t="shared" si="335"/>
        <v>#DIV/0!</v>
      </c>
    </row>
    <row r="3483" spans="31:68" ht="15" customHeight="1" x14ac:dyDescent="0.25">
      <c r="AE3483" s="501" t="e">
        <f t="shared" si="330"/>
        <v>#DIV/0!</v>
      </c>
      <c r="AH3483" s="501" t="e">
        <f t="shared" si="331"/>
        <v>#DIV/0!</v>
      </c>
      <c r="AV3483" s="501" t="e">
        <f t="shared" si="332"/>
        <v>#DIV/0!</v>
      </c>
      <c r="AY3483" s="501" t="e">
        <f t="shared" si="333"/>
        <v>#DIV/0!</v>
      </c>
      <c r="BM3483" s="501" t="e">
        <f t="shared" si="334"/>
        <v>#DIV/0!</v>
      </c>
      <c r="BP3483" s="501" t="e">
        <f t="shared" si="335"/>
        <v>#DIV/0!</v>
      </c>
    </row>
    <row r="3484" spans="31:68" ht="15" customHeight="1" x14ac:dyDescent="0.25">
      <c r="AE3484" s="501" t="e">
        <f t="shared" si="330"/>
        <v>#DIV/0!</v>
      </c>
      <c r="AH3484" s="501" t="e">
        <f t="shared" si="331"/>
        <v>#DIV/0!</v>
      </c>
      <c r="AV3484" s="501" t="e">
        <f t="shared" si="332"/>
        <v>#DIV/0!</v>
      </c>
      <c r="AY3484" s="501" t="e">
        <f t="shared" si="333"/>
        <v>#DIV/0!</v>
      </c>
      <c r="BM3484" s="501" t="e">
        <f t="shared" si="334"/>
        <v>#DIV/0!</v>
      </c>
      <c r="BP3484" s="501" t="e">
        <f t="shared" si="335"/>
        <v>#DIV/0!</v>
      </c>
    </row>
    <row r="3485" spans="31:68" ht="15" customHeight="1" x14ac:dyDescent="0.25">
      <c r="AE3485" s="501" t="e">
        <f t="shared" si="330"/>
        <v>#DIV/0!</v>
      </c>
      <c r="AH3485" s="501" t="e">
        <f t="shared" si="331"/>
        <v>#DIV/0!</v>
      </c>
      <c r="AV3485" s="501" t="e">
        <f t="shared" si="332"/>
        <v>#DIV/0!</v>
      </c>
      <c r="AY3485" s="501" t="e">
        <f t="shared" si="333"/>
        <v>#DIV/0!</v>
      </c>
      <c r="BM3485" s="501" t="e">
        <f t="shared" si="334"/>
        <v>#DIV/0!</v>
      </c>
      <c r="BP3485" s="501" t="e">
        <f t="shared" si="335"/>
        <v>#DIV/0!</v>
      </c>
    </row>
    <row r="3486" spans="31:68" ht="15" customHeight="1" x14ac:dyDescent="0.25">
      <c r="AE3486" s="501" t="e">
        <f t="shared" si="330"/>
        <v>#DIV/0!</v>
      </c>
      <c r="AH3486" s="501" t="e">
        <f t="shared" si="331"/>
        <v>#DIV/0!</v>
      </c>
      <c r="AV3486" s="501" t="e">
        <f t="shared" si="332"/>
        <v>#DIV/0!</v>
      </c>
      <c r="AY3486" s="501" t="e">
        <f t="shared" si="333"/>
        <v>#DIV/0!</v>
      </c>
      <c r="BM3486" s="501" t="e">
        <f t="shared" si="334"/>
        <v>#DIV/0!</v>
      </c>
      <c r="BP3486" s="501" t="e">
        <f t="shared" si="335"/>
        <v>#DIV/0!</v>
      </c>
    </row>
    <row r="3487" spans="31:68" ht="15" customHeight="1" x14ac:dyDescent="0.25">
      <c r="AE3487" s="501" t="e">
        <f t="shared" si="330"/>
        <v>#DIV/0!</v>
      </c>
      <c r="AH3487" s="501" t="e">
        <f t="shared" si="331"/>
        <v>#DIV/0!</v>
      </c>
      <c r="AV3487" s="501" t="e">
        <f t="shared" si="332"/>
        <v>#DIV/0!</v>
      </c>
      <c r="AY3487" s="501" t="e">
        <f t="shared" si="333"/>
        <v>#DIV/0!</v>
      </c>
      <c r="BM3487" s="501" t="e">
        <f t="shared" si="334"/>
        <v>#DIV/0!</v>
      </c>
      <c r="BP3487" s="501" t="e">
        <f t="shared" si="335"/>
        <v>#DIV/0!</v>
      </c>
    </row>
    <row r="3488" spans="31:68" ht="15" customHeight="1" x14ac:dyDescent="0.25">
      <c r="AE3488" s="501" t="e">
        <f t="shared" si="330"/>
        <v>#DIV/0!</v>
      </c>
      <c r="AH3488" s="501" t="e">
        <f t="shared" si="331"/>
        <v>#DIV/0!</v>
      </c>
      <c r="AV3488" s="501" t="e">
        <f t="shared" si="332"/>
        <v>#DIV/0!</v>
      </c>
      <c r="AY3488" s="501" t="e">
        <f t="shared" si="333"/>
        <v>#DIV/0!</v>
      </c>
      <c r="BM3488" s="501" t="e">
        <f t="shared" si="334"/>
        <v>#DIV/0!</v>
      </c>
      <c r="BP3488" s="501" t="e">
        <f t="shared" si="335"/>
        <v>#DIV/0!</v>
      </c>
    </row>
    <row r="3489" spans="31:68" ht="15" customHeight="1" x14ac:dyDescent="0.25">
      <c r="AE3489" s="501" t="e">
        <f t="shared" si="330"/>
        <v>#DIV/0!</v>
      </c>
      <c r="AH3489" s="501" t="e">
        <f t="shared" si="331"/>
        <v>#DIV/0!</v>
      </c>
      <c r="AV3489" s="501" t="e">
        <f t="shared" si="332"/>
        <v>#DIV/0!</v>
      </c>
      <c r="AY3489" s="501" t="e">
        <f t="shared" si="333"/>
        <v>#DIV/0!</v>
      </c>
      <c r="BM3489" s="501" t="e">
        <f t="shared" si="334"/>
        <v>#DIV/0!</v>
      </c>
      <c r="BP3489" s="501" t="e">
        <f t="shared" si="335"/>
        <v>#DIV/0!</v>
      </c>
    </row>
    <row r="3490" spans="31:68" ht="15" customHeight="1" x14ac:dyDescent="0.25">
      <c r="AE3490" s="501" t="e">
        <f t="shared" si="330"/>
        <v>#DIV/0!</v>
      </c>
      <c r="AH3490" s="501" t="e">
        <f t="shared" si="331"/>
        <v>#DIV/0!</v>
      </c>
      <c r="AV3490" s="501" t="e">
        <f t="shared" si="332"/>
        <v>#DIV/0!</v>
      </c>
      <c r="AY3490" s="501" t="e">
        <f t="shared" si="333"/>
        <v>#DIV/0!</v>
      </c>
      <c r="BM3490" s="501" t="e">
        <f t="shared" si="334"/>
        <v>#DIV/0!</v>
      </c>
      <c r="BP3490" s="501" t="e">
        <f t="shared" si="335"/>
        <v>#DIV/0!</v>
      </c>
    </row>
    <row r="3491" spans="31:68" ht="15" customHeight="1" x14ac:dyDescent="0.25">
      <c r="AE3491" s="501" t="e">
        <f t="shared" si="330"/>
        <v>#DIV/0!</v>
      </c>
      <c r="AH3491" s="501" t="e">
        <f t="shared" si="331"/>
        <v>#DIV/0!</v>
      </c>
      <c r="AV3491" s="501" t="e">
        <f t="shared" si="332"/>
        <v>#DIV/0!</v>
      </c>
      <c r="AY3491" s="501" t="e">
        <f t="shared" si="333"/>
        <v>#DIV/0!</v>
      </c>
      <c r="BM3491" s="501" t="e">
        <f t="shared" si="334"/>
        <v>#DIV/0!</v>
      </c>
      <c r="BP3491" s="501" t="e">
        <f t="shared" si="335"/>
        <v>#DIV/0!</v>
      </c>
    </row>
    <row r="3492" spans="31:68" ht="15" customHeight="1" x14ac:dyDescent="0.25">
      <c r="AE3492" s="501" t="e">
        <f t="shared" si="330"/>
        <v>#DIV/0!</v>
      </c>
      <c r="AH3492" s="501" t="e">
        <f t="shared" si="331"/>
        <v>#DIV/0!</v>
      </c>
      <c r="AV3492" s="501" t="e">
        <f t="shared" si="332"/>
        <v>#DIV/0!</v>
      </c>
      <c r="AY3492" s="501" t="e">
        <f t="shared" si="333"/>
        <v>#DIV/0!</v>
      </c>
      <c r="BM3492" s="501" t="e">
        <f t="shared" si="334"/>
        <v>#DIV/0!</v>
      </c>
      <c r="BP3492" s="501" t="e">
        <f t="shared" si="335"/>
        <v>#DIV/0!</v>
      </c>
    </row>
    <row r="3493" spans="31:68" ht="15" customHeight="1" x14ac:dyDescent="0.25">
      <c r="AE3493" s="501" t="e">
        <f t="shared" si="330"/>
        <v>#DIV/0!</v>
      </c>
      <c r="AH3493" s="501" t="e">
        <f t="shared" si="331"/>
        <v>#DIV/0!</v>
      </c>
      <c r="AV3493" s="501" t="e">
        <f t="shared" si="332"/>
        <v>#DIV/0!</v>
      </c>
      <c r="AY3493" s="501" t="e">
        <f t="shared" si="333"/>
        <v>#DIV/0!</v>
      </c>
      <c r="BM3493" s="501" t="e">
        <f t="shared" si="334"/>
        <v>#DIV/0!</v>
      </c>
      <c r="BP3493" s="501" t="e">
        <f t="shared" si="335"/>
        <v>#DIV/0!</v>
      </c>
    </row>
    <row r="3494" spans="31:68" ht="15" customHeight="1" x14ac:dyDescent="0.25">
      <c r="AE3494" s="501" t="e">
        <f t="shared" si="330"/>
        <v>#DIV/0!</v>
      </c>
      <c r="AH3494" s="501" t="e">
        <f t="shared" si="331"/>
        <v>#DIV/0!</v>
      </c>
      <c r="AV3494" s="501" t="e">
        <f t="shared" si="332"/>
        <v>#DIV/0!</v>
      </c>
      <c r="AY3494" s="501" t="e">
        <f t="shared" si="333"/>
        <v>#DIV/0!</v>
      </c>
      <c r="BM3494" s="501" t="e">
        <f t="shared" si="334"/>
        <v>#DIV/0!</v>
      </c>
      <c r="BP3494" s="501" t="e">
        <f t="shared" si="335"/>
        <v>#DIV/0!</v>
      </c>
    </row>
    <row r="3495" spans="31:68" ht="15" customHeight="1" x14ac:dyDescent="0.25">
      <c r="AE3495" s="501" t="e">
        <f t="shared" si="330"/>
        <v>#DIV/0!</v>
      </c>
      <c r="AH3495" s="501" t="e">
        <f t="shared" si="331"/>
        <v>#DIV/0!</v>
      </c>
      <c r="AV3495" s="501" t="e">
        <f t="shared" si="332"/>
        <v>#DIV/0!</v>
      </c>
      <c r="AY3495" s="501" t="e">
        <f t="shared" si="333"/>
        <v>#DIV/0!</v>
      </c>
      <c r="BM3495" s="501" t="e">
        <f t="shared" si="334"/>
        <v>#DIV/0!</v>
      </c>
      <c r="BP3495" s="501" t="e">
        <f t="shared" si="335"/>
        <v>#DIV/0!</v>
      </c>
    </row>
    <row r="3496" spans="31:68" ht="15" customHeight="1" x14ac:dyDescent="0.25">
      <c r="AE3496" s="501" t="e">
        <f t="shared" si="330"/>
        <v>#DIV/0!</v>
      </c>
      <c r="AH3496" s="501" t="e">
        <f t="shared" si="331"/>
        <v>#DIV/0!</v>
      </c>
      <c r="AV3496" s="501" t="e">
        <f t="shared" si="332"/>
        <v>#DIV/0!</v>
      </c>
      <c r="AY3496" s="501" t="e">
        <f t="shared" si="333"/>
        <v>#DIV/0!</v>
      </c>
      <c r="BM3496" s="501" t="e">
        <f t="shared" si="334"/>
        <v>#DIV/0!</v>
      </c>
      <c r="BP3496" s="501" t="e">
        <f t="shared" si="335"/>
        <v>#DIV/0!</v>
      </c>
    </row>
    <row r="3497" spans="31:68" ht="15" customHeight="1" x14ac:dyDescent="0.25">
      <c r="AE3497" s="501" t="e">
        <f t="shared" si="330"/>
        <v>#DIV/0!</v>
      </c>
      <c r="AH3497" s="501" t="e">
        <f t="shared" si="331"/>
        <v>#DIV/0!</v>
      </c>
      <c r="AV3497" s="501" t="e">
        <f t="shared" si="332"/>
        <v>#DIV/0!</v>
      </c>
      <c r="AY3497" s="501" t="e">
        <f t="shared" si="333"/>
        <v>#DIV/0!</v>
      </c>
      <c r="BM3497" s="501" t="e">
        <f t="shared" si="334"/>
        <v>#DIV/0!</v>
      </c>
      <c r="BP3497" s="501" t="e">
        <f t="shared" si="335"/>
        <v>#DIV/0!</v>
      </c>
    </row>
    <row r="3498" spans="31:68" ht="15" customHeight="1" x14ac:dyDescent="0.25">
      <c r="AE3498" s="501" t="e">
        <f t="shared" si="330"/>
        <v>#DIV/0!</v>
      </c>
      <c r="AH3498" s="501" t="e">
        <f t="shared" si="331"/>
        <v>#DIV/0!</v>
      </c>
      <c r="AV3498" s="501" t="e">
        <f t="shared" si="332"/>
        <v>#DIV/0!</v>
      </c>
      <c r="AY3498" s="501" t="e">
        <f t="shared" si="333"/>
        <v>#DIV/0!</v>
      </c>
      <c r="BM3498" s="501" t="e">
        <f t="shared" si="334"/>
        <v>#DIV/0!</v>
      </c>
      <c r="BP3498" s="501" t="e">
        <f t="shared" si="335"/>
        <v>#DIV/0!</v>
      </c>
    </row>
    <row r="3499" spans="31:68" ht="15" customHeight="1" x14ac:dyDescent="0.25">
      <c r="AE3499" s="501" t="e">
        <f t="shared" si="330"/>
        <v>#DIV/0!</v>
      </c>
      <c r="AH3499" s="501" t="e">
        <f t="shared" si="331"/>
        <v>#DIV/0!</v>
      </c>
      <c r="AV3499" s="501" t="e">
        <f t="shared" si="332"/>
        <v>#DIV/0!</v>
      </c>
      <c r="AY3499" s="501" t="e">
        <f t="shared" si="333"/>
        <v>#DIV/0!</v>
      </c>
      <c r="BM3499" s="501" t="e">
        <f t="shared" si="334"/>
        <v>#DIV/0!</v>
      </c>
      <c r="BP3499" s="501" t="e">
        <f t="shared" si="335"/>
        <v>#DIV/0!</v>
      </c>
    </row>
    <row r="3500" spans="31:68" ht="15" customHeight="1" x14ac:dyDescent="0.25">
      <c r="AE3500" s="501" t="e">
        <f t="shared" si="330"/>
        <v>#DIV/0!</v>
      </c>
      <c r="AH3500" s="501" t="e">
        <f t="shared" si="331"/>
        <v>#DIV/0!</v>
      </c>
      <c r="AV3500" s="501" t="e">
        <f t="shared" si="332"/>
        <v>#DIV/0!</v>
      </c>
      <c r="AY3500" s="501" t="e">
        <f t="shared" si="333"/>
        <v>#DIV/0!</v>
      </c>
      <c r="BM3500" s="501" t="e">
        <f t="shared" si="334"/>
        <v>#DIV/0!</v>
      </c>
      <c r="BP3500" s="501" t="e">
        <f t="shared" si="335"/>
        <v>#DIV/0!</v>
      </c>
    </row>
    <row r="3501" spans="31:68" ht="15" customHeight="1" x14ac:dyDescent="0.25">
      <c r="AE3501" s="501" t="e">
        <f t="shared" si="330"/>
        <v>#DIV/0!</v>
      </c>
      <c r="AH3501" s="501" t="e">
        <f t="shared" si="331"/>
        <v>#DIV/0!</v>
      </c>
      <c r="AV3501" s="501" t="e">
        <f t="shared" si="332"/>
        <v>#DIV/0!</v>
      </c>
      <c r="AY3501" s="501" t="e">
        <f t="shared" si="333"/>
        <v>#DIV/0!</v>
      </c>
      <c r="BM3501" s="501" t="e">
        <f t="shared" si="334"/>
        <v>#DIV/0!</v>
      </c>
      <c r="BP3501" s="501" t="e">
        <f t="shared" si="335"/>
        <v>#DIV/0!</v>
      </c>
    </row>
    <row r="3502" spans="31:68" ht="15" customHeight="1" x14ac:dyDescent="0.25">
      <c r="AE3502" s="501" t="e">
        <f t="shared" si="330"/>
        <v>#DIV/0!</v>
      </c>
      <c r="AH3502" s="501" t="e">
        <f t="shared" si="331"/>
        <v>#DIV/0!</v>
      </c>
      <c r="AV3502" s="501" t="e">
        <f t="shared" si="332"/>
        <v>#DIV/0!</v>
      </c>
      <c r="AY3502" s="501" t="e">
        <f t="shared" si="333"/>
        <v>#DIV/0!</v>
      </c>
      <c r="BM3502" s="501" t="e">
        <f t="shared" si="334"/>
        <v>#DIV/0!</v>
      </c>
      <c r="BP3502" s="501" t="e">
        <f t="shared" si="335"/>
        <v>#DIV/0!</v>
      </c>
    </row>
    <row r="3503" spans="31:68" ht="15" customHeight="1" x14ac:dyDescent="0.25">
      <c r="AE3503" s="501" t="e">
        <f t="shared" si="330"/>
        <v>#DIV/0!</v>
      </c>
      <c r="AH3503" s="501" t="e">
        <f t="shared" si="331"/>
        <v>#DIV/0!</v>
      </c>
      <c r="AV3503" s="501" t="e">
        <f t="shared" si="332"/>
        <v>#DIV/0!</v>
      </c>
      <c r="AY3503" s="501" t="e">
        <f t="shared" si="333"/>
        <v>#DIV/0!</v>
      </c>
      <c r="BM3503" s="501" t="e">
        <f t="shared" si="334"/>
        <v>#DIV/0!</v>
      </c>
      <c r="BP3503" s="501" t="e">
        <f t="shared" si="335"/>
        <v>#DIV/0!</v>
      </c>
    </row>
    <row r="3504" spans="31:68" ht="15" customHeight="1" x14ac:dyDescent="0.25">
      <c r="AE3504" s="501" t="e">
        <f t="shared" si="330"/>
        <v>#DIV/0!</v>
      </c>
      <c r="AH3504" s="501" t="e">
        <f t="shared" si="331"/>
        <v>#DIV/0!</v>
      </c>
      <c r="AV3504" s="501" t="e">
        <f t="shared" si="332"/>
        <v>#DIV/0!</v>
      </c>
      <c r="AY3504" s="501" t="e">
        <f t="shared" si="333"/>
        <v>#DIV/0!</v>
      </c>
      <c r="BM3504" s="501" t="e">
        <f t="shared" si="334"/>
        <v>#DIV/0!</v>
      </c>
      <c r="BP3504" s="501" t="e">
        <f t="shared" si="335"/>
        <v>#DIV/0!</v>
      </c>
    </row>
    <row r="3505" spans="31:68" ht="15" customHeight="1" x14ac:dyDescent="0.25">
      <c r="AE3505" s="501" t="e">
        <f t="shared" si="330"/>
        <v>#DIV/0!</v>
      </c>
      <c r="AH3505" s="501" t="e">
        <f t="shared" si="331"/>
        <v>#DIV/0!</v>
      </c>
      <c r="AV3505" s="501" t="e">
        <f t="shared" si="332"/>
        <v>#DIV/0!</v>
      </c>
      <c r="AY3505" s="501" t="e">
        <f t="shared" si="333"/>
        <v>#DIV/0!</v>
      </c>
      <c r="BM3505" s="501" t="e">
        <f t="shared" si="334"/>
        <v>#DIV/0!</v>
      </c>
      <c r="BP3505" s="501" t="e">
        <f t="shared" si="335"/>
        <v>#DIV/0!</v>
      </c>
    </row>
    <row r="3506" spans="31:68" ht="15" customHeight="1" x14ac:dyDescent="0.25">
      <c r="AE3506" s="501" t="e">
        <f t="shared" si="330"/>
        <v>#DIV/0!</v>
      </c>
      <c r="AH3506" s="501" t="e">
        <f t="shared" si="331"/>
        <v>#DIV/0!</v>
      </c>
      <c r="AV3506" s="501" t="e">
        <f t="shared" si="332"/>
        <v>#DIV/0!</v>
      </c>
      <c r="AY3506" s="501" t="e">
        <f t="shared" si="333"/>
        <v>#DIV/0!</v>
      </c>
      <c r="BM3506" s="501" t="e">
        <f t="shared" si="334"/>
        <v>#DIV/0!</v>
      </c>
      <c r="BP3506" s="501" t="e">
        <f t="shared" si="335"/>
        <v>#DIV/0!</v>
      </c>
    </row>
    <row r="3507" spans="31:68" ht="15" customHeight="1" x14ac:dyDescent="0.25">
      <c r="AE3507" s="501" t="e">
        <f t="shared" si="330"/>
        <v>#DIV/0!</v>
      </c>
      <c r="AH3507" s="501" t="e">
        <f t="shared" si="331"/>
        <v>#DIV/0!</v>
      </c>
      <c r="AV3507" s="501" t="e">
        <f t="shared" si="332"/>
        <v>#DIV/0!</v>
      </c>
      <c r="AY3507" s="501" t="e">
        <f t="shared" si="333"/>
        <v>#DIV/0!</v>
      </c>
      <c r="BM3507" s="501" t="e">
        <f t="shared" si="334"/>
        <v>#DIV/0!</v>
      </c>
      <c r="BP3507" s="501" t="e">
        <f t="shared" si="335"/>
        <v>#DIV/0!</v>
      </c>
    </row>
    <row r="3508" spans="31:68" ht="15" customHeight="1" x14ac:dyDescent="0.25">
      <c r="AE3508" s="501" t="e">
        <f t="shared" si="330"/>
        <v>#DIV/0!</v>
      </c>
      <c r="AH3508" s="501" t="e">
        <f t="shared" si="331"/>
        <v>#DIV/0!</v>
      </c>
      <c r="AV3508" s="501" t="e">
        <f t="shared" si="332"/>
        <v>#DIV/0!</v>
      </c>
      <c r="AY3508" s="501" t="e">
        <f t="shared" si="333"/>
        <v>#DIV/0!</v>
      </c>
      <c r="BM3508" s="501" t="e">
        <f t="shared" si="334"/>
        <v>#DIV/0!</v>
      </c>
      <c r="BP3508" s="501" t="e">
        <f t="shared" si="335"/>
        <v>#DIV/0!</v>
      </c>
    </row>
    <row r="3509" spans="31:68" ht="15" customHeight="1" x14ac:dyDescent="0.25">
      <c r="AE3509" s="501" t="e">
        <f t="shared" si="330"/>
        <v>#DIV/0!</v>
      </c>
      <c r="AH3509" s="501" t="e">
        <f t="shared" si="331"/>
        <v>#DIV/0!</v>
      </c>
      <c r="AV3509" s="501" t="e">
        <f t="shared" si="332"/>
        <v>#DIV/0!</v>
      </c>
      <c r="AY3509" s="501" t="e">
        <f t="shared" si="333"/>
        <v>#DIV/0!</v>
      </c>
      <c r="BM3509" s="501" t="e">
        <f t="shared" si="334"/>
        <v>#DIV/0!</v>
      </c>
      <c r="BP3509" s="501" t="e">
        <f t="shared" si="335"/>
        <v>#DIV/0!</v>
      </c>
    </row>
    <row r="3510" spans="31:68" ht="15" customHeight="1" x14ac:dyDescent="0.25">
      <c r="AE3510" s="501" t="e">
        <f t="shared" si="330"/>
        <v>#DIV/0!</v>
      </c>
      <c r="AH3510" s="501" t="e">
        <f t="shared" si="331"/>
        <v>#DIV/0!</v>
      </c>
      <c r="AV3510" s="501" t="e">
        <f t="shared" si="332"/>
        <v>#DIV/0!</v>
      </c>
      <c r="AY3510" s="501" t="e">
        <f t="shared" si="333"/>
        <v>#DIV/0!</v>
      </c>
      <c r="BM3510" s="501" t="e">
        <f t="shared" si="334"/>
        <v>#DIV/0!</v>
      </c>
      <c r="BP3510" s="501" t="e">
        <f t="shared" si="335"/>
        <v>#DIV/0!</v>
      </c>
    </row>
    <row r="3511" spans="31:68" ht="15" customHeight="1" x14ac:dyDescent="0.25">
      <c r="AE3511" s="501" t="e">
        <f t="shared" si="330"/>
        <v>#DIV/0!</v>
      </c>
      <c r="AH3511" s="501" t="e">
        <f t="shared" si="331"/>
        <v>#DIV/0!</v>
      </c>
      <c r="AV3511" s="501" t="e">
        <f t="shared" si="332"/>
        <v>#DIV/0!</v>
      </c>
      <c r="AY3511" s="501" t="e">
        <f t="shared" si="333"/>
        <v>#DIV/0!</v>
      </c>
      <c r="BM3511" s="501" t="e">
        <f t="shared" si="334"/>
        <v>#DIV/0!</v>
      </c>
      <c r="BP3511" s="501" t="e">
        <f t="shared" si="335"/>
        <v>#DIV/0!</v>
      </c>
    </row>
    <row r="3512" spans="31:68" ht="15" customHeight="1" x14ac:dyDescent="0.25">
      <c r="AE3512" s="501" t="e">
        <f t="shared" si="330"/>
        <v>#DIV/0!</v>
      </c>
      <c r="AH3512" s="501" t="e">
        <f t="shared" si="331"/>
        <v>#DIV/0!</v>
      </c>
      <c r="AV3512" s="501" t="e">
        <f t="shared" si="332"/>
        <v>#DIV/0!</v>
      </c>
      <c r="AY3512" s="501" t="e">
        <f t="shared" si="333"/>
        <v>#DIV/0!</v>
      </c>
      <c r="BM3512" s="501" t="e">
        <f t="shared" si="334"/>
        <v>#DIV/0!</v>
      </c>
      <c r="BP3512" s="501" t="e">
        <f t="shared" si="335"/>
        <v>#DIV/0!</v>
      </c>
    </row>
    <row r="3513" spans="31:68" ht="15" customHeight="1" x14ac:dyDescent="0.25">
      <c r="AE3513" s="501" t="e">
        <f t="shared" si="330"/>
        <v>#DIV/0!</v>
      </c>
      <c r="AH3513" s="501" t="e">
        <f t="shared" si="331"/>
        <v>#DIV/0!</v>
      </c>
      <c r="AV3513" s="501" t="e">
        <f t="shared" si="332"/>
        <v>#DIV/0!</v>
      </c>
      <c r="AY3513" s="501" t="e">
        <f t="shared" si="333"/>
        <v>#DIV/0!</v>
      </c>
      <c r="BM3513" s="501" t="e">
        <f t="shared" si="334"/>
        <v>#DIV/0!</v>
      </c>
      <c r="BP3513" s="501" t="e">
        <f t="shared" si="335"/>
        <v>#DIV/0!</v>
      </c>
    </row>
    <row r="3514" spans="31:68" ht="15" customHeight="1" x14ac:dyDescent="0.25">
      <c r="AE3514" s="501" t="e">
        <f t="shared" si="330"/>
        <v>#DIV/0!</v>
      </c>
      <c r="AH3514" s="501" t="e">
        <f t="shared" si="331"/>
        <v>#DIV/0!</v>
      </c>
      <c r="AV3514" s="501" t="e">
        <f t="shared" si="332"/>
        <v>#DIV/0!</v>
      </c>
      <c r="AY3514" s="501" t="e">
        <f t="shared" si="333"/>
        <v>#DIV/0!</v>
      </c>
      <c r="BM3514" s="501" t="e">
        <f t="shared" si="334"/>
        <v>#DIV/0!</v>
      </c>
      <c r="BP3514" s="501" t="e">
        <f t="shared" si="335"/>
        <v>#DIV/0!</v>
      </c>
    </row>
    <row r="3515" spans="31:68" ht="15" customHeight="1" x14ac:dyDescent="0.25">
      <c r="AE3515" s="501" t="e">
        <f t="shared" si="330"/>
        <v>#DIV/0!</v>
      </c>
      <c r="AH3515" s="501" t="e">
        <f t="shared" si="331"/>
        <v>#DIV/0!</v>
      </c>
      <c r="AV3515" s="501" t="e">
        <f t="shared" si="332"/>
        <v>#DIV/0!</v>
      </c>
      <c r="AY3515" s="501" t="e">
        <f t="shared" si="333"/>
        <v>#DIV/0!</v>
      </c>
      <c r="BM3515" s="501" t="e">
        <f t="shared" si="334"/>
        <v>#DIV/0!</v>
      </c>
      <c r="BP3515" s="501" t="e">
        <f t="shared" si="335"/>
        <v>#DIV/0!</v>
      </c>
    </row>
    <row r="3516" spans="31:68" ht="15" customHeight="1" x14ac:dyDescent="0.25">
      <c r="AE3516" s="501" t="e">
        <f t="shared" si="330"/>
        <v>#DIV/0!</v>
      </c>
      <c r="AH3516" s="501" t="e">
        <f t="shared" si="331"/>
        <v>#DIV/0!</v>
      </c>
      <c r="AV3516" s="501" t="e">
        <f t="shared" si="332"/>
        <v>#DIV/0!</v>
      </c>
      <c r="AY3516" s="501" t="e">
        <f t="shared" si="333"/>
        <v>#DIV/0!</v>
      </c>
      <c r="BM3516" s="501" t="e">
        <f t="shared" si="334"/>
        <v>#DIV/0!</v>
      </c>
      <c r="BP3516" s="501" t="e">
        <f t="shared" si="335"/>
        <v>#DIV/0!</v>
      </c>
    </row>
    <row r="3517" spans="31:68" ht="15" customHeight="1" x14ac:dyDescent="0.25">
      <c r="AE3517" s="501" t="e">
        <f t="shared" si="330"/>
        <v>#DIV/0!</v>
      </c>
      <c r="AH3517" s="501" t="e">
        <f t="shared" si="331"/>
        <v>#DIV/0!</v>
      </c>
      <c r="AV3517" s="501" t="e">
        <f t="shared" si="332"/>
        <v>#DIV/0!</v>
      </c>
      <c r="AY3517" s="501" t="e">
        <f t="shared" si="333"/>
        <v>#DIV/0!</v>
      </c>
      <c r="BM3517" s="501" t="e">
        <f t="shared" si="334"/>
        <v>#DIV/0!</v>
      </c>
      <c r="BP3517" s="501" t="e">
        <f t="shared" si="335"/>
        <v>#DIV/0!</v>
      </c>
    </row>
    <row r="3518" spans="31:68" ht="15" customHeight="1" x14ac:dyDescent="0.25">
      <c r="AE3518" s="501" t="e">
        <f t="shared" si="330"/>
        <v>#DIV/0!</v>
      </c>
      <c r="AH3518" s="501" t="e">
        <f t="shared" si="331"/>
        <v>#DIV/0!</v>
      </c>
      <c r="AV3518" s="501" t="e">
        <f t="shared" si="332"/>
        <v>#DIV/0!</v>
      </c>
      <c r="AY3518" s="501" t="e">
        <f t="shared" si="333"/>
        <v>#DIV/0!</v>
      </c>
      <c r="BM3518" s="501" t="e">
        <f t="shared" si="334"/>
        <v>#DIV/0!</v>
      </c>
      <c r="BP3518" s="501" t="e">
        <f t="shared" si="335"/>
        <v>#DIV/0!</v>
      </c>
    </row>
    <row r="3519" spans="31:68" ht="15" customHeight="1" x14ac:dyDescent="0.25">
      <c r="AE3519" s="501" t="e">
        <f t="shared" si="330"/>
        <v>#DIV/0!</v>
      </c>
      <c r="AH3519" s="501" t="e">
        <f t="shared" si="331"/>
        <v>#DIV/0!</v>
      </c>
      <c r="AV3519" s="501" t="e">
        <f t="shared" si="332"/>
        <v>#DIV/0!</v>
      </c>
      <c r="AY3519" s="501" t="e">
        <f t="shared" si="333"/>
        <v>#DIV/0!</v>
      </c>
      <c r="BM3519" s="501" t="e">
        <f t="shared" si="334"/>
        <v>#DIV/0!</v>
      </c>
      <c r="BP3519" s="501" t="e">
        <f t="shared" si="335"/>
        <v>#DIV/0!</v>
      </c>
    </row>
    <row r="3520" spans="31:68" ht="15" customHeight="1" x14ac:dyDescent="0.25">
      <c r="AE3520" s="501" t="e">
        <f t="shared" si="330"/>
        <v>#DIV/0!</v>
      </c>
      <c r="AH3520" s="501" t="e">
        <f t="shared" si="331"/>
        <v>#DIV/0!</v>
      </c>
      <c r="AV3520" s="501" t="e">
        <f t="shared" si="332"/>
        <v>#DIV/0!</v>
      </c>
      <c r="AY3520" s="501" t="e">
        <f t="shared" si="333"/>
        <v>#DIV/0!</v>
      </c>
      <c r="BM3520" s="501" t="e">
        <f t="shared" si="334"/>
        <v>#DIV/0!</v>
      </c>
      <c r="BP3520" s="501" t="e">
        <f t="shared" si="335"/>
        <v>#DIV/0!</v>
      </c>
    </row>
    <row r="3521" spans="31:68" ht="15" customHeight="1" x14ac:dyDescent="0.25">
      <c r="AE3521" s="501" t="e">
        <f t="shared" si="330"/>
        <v>#DIV/0!</v>
      </c>
      <c r="AH3521" s="501" t="e">
        <f t="shared" si="331"/>
        <v>#DIV/0!</v>
      </c>
      <c r="AV3521" s="501" t="e">
        <f t="shared" si="332"/>
        <v>#DIV/0!</v>
      </c>
      <c r="AY3521" s="501" t="e">
        <f t="shared" si="333"/>
        <v>#DIV/0!</v>
      </c>
      <c r="BM3521" s="501" t="e">
        <f t="shared" si="334"/>
        <v>#DIV/0!</v>
      </c>
      <c r="BP3521" s="501" t="e">
        <f t="shared" si="335"/>
        <v>#DIV/0!</v>
      </c>
    </row>
    <row r="3522" spans="31:68" ht="15" customHeight="1" x14ac:dyDescent="0.25">
      <c r="AE3522" s="501" t="e">
        <f t="shared" si="330"/>
        <v>#DIV/0!</v>
      </c>
      <c r="AH3522" s="501" t="e">
        <f t="shared" si="331"/>
        <v>#DIV/0!</v>
      </c>
      <c r="AV3522" s="501" t="e">
        <f t="shared" si="332"/>
        <v>#DIV/0!</v>
      </c>
      <c r="AY3522" s="501" t="e">
        <f t="shared" si="333"/>
        <v>#DIV/0!</v>
      </c>
      <c r="BM3522" s="501" t="e">
        <f t="shared" si="334"/>
        <v>#DIV/0!</v>
      </c>
      <c r="BP3522" s="501" t="e">
        <f t="shared" si="335"/>
        <v>#DIV/0!</v>
      </c>
    </row>
    <row r="3523" spans="31:68" ht="15" customHeight="1" x14ac:dyDescent="0.25">
      <c r="AE3523" s="501" t="e">
        <f t="shared" si="330"/>
        <v>#DIV/0!</v>
      </c>
      <c r="AH3523" s="501" t="e">
        <f t="shared" si="331"/>
        <v>#DIV/0!</v>
      </c>
      <c r="AV3523" s="501" t="e">
        <f t="shared" si="332"/>
        <v>#DIV/0!</v>
      </c>
      <c r="AY3523" s="501" t="e">
        <f t="shared" si="333"/>
        <v>#DIV/0!</v>
      </c>
      <c r="BM3523" s="501" t="e">
        <f t="shared" si="334"/>
        <v>#DIV/0!</v>
      </c>
      <c r="BP3523" s="501" t="e">
        <f t="shared" si="335"/>
        <v>#DIV/0!</v>
      </c>
    </row>
    <row r="3524" spans="31:68" ht="15" customHeight="1" x14ac:dyDescent="0.25">
      <c r="AE3524" s="501" t="e">
        <f t="shared" si="330"/>
        <v>#DIV/0!</v>
      </c>
      <c r="AH3524" s="501" t="e">
        <f t="shared" si="331"/>
        <v>#DIV/0!</v>
      </c>
      <c r="AV3524" s="501" t="e">
        <f t="shared" si="332"/>
        <v>#DIV/0!</v>
      </c>
      <c r="AY3524" s="501" t="e">
        <f t="shared" si="333"/>
        <v>#DIV/0!</v>
      </c>
      <c r="BM3524" s="501" t="e">
        <f t="shared" si="334"/>
        <v>#DIV/0!</v>
      </c>
      <c r="BP3524" s="501" t="e">
        <f t="shared" si="335"/>
        <v>#DIV/0!</v>
      </c>
    </row>
    <row r="3525" spans="31:68" ht="15" customHeight="1" x14ac:dyDescent="0.25">
      <c r="AE3525" s="501" t="e">
        <f t="shared" si="330"/>
        <v>#DIV/0!</v>
      </c>
      <c r="AH3525" s="501" t="e">
        <f t="shared" si="331"/>
        <v>#DIV/0!</v>
      </c>
      <c r="AV3525" s="501" t="e">
        <f t="shared" si="332"/>
        <v>#DIV/0!</v>
      </c>
      <c r="AY3525" s="501" t="e">
        <f t="shared" si="333"/>
        <v>#DIV/0!</v>
      </c>
      <c r="BM3525" s="501" t="e">
        <f t="shared" si="334"/>
        <v>#DIV/0!</v>
      </c>
      <c r="BP3525" s="501" t="e">
        <f t="shared" si="335"/>
        <v>#DIV/0!</v>
      </c>
    </row>
    <row r="3526" spans="31:68" ht="15" customHeight="1" x14ac:dyDescent="0.25">
      <c r="AE3526" s="501" t="e">
        <f t="shared" si="330"/>
        <v>#DIV/0!</v>
      </c>
      <c r="AH3526" s="501" t="e">
        <f t="shared" si="331"/>
        <v>#DIV/0!</v>
      </c>
      <c r="AV3526" s="501" t="e">
        <f t="shared" si="332"/>
        <v>#DIV/0!</v>
      </c>
      <c r="AY3526" s="501" t="e">
        <f t="shared" si="333"/>
        <v>#DIV/0!</v>
      </c>
      <c r="BM3526" s="501" t="e">
        <f t="shared" si="334"/>
        <v>#DIV/0!</v>
      </c>
      <c r="BP3526" s="501" t="e">
        <f t="shared" si="335"/>
        <v>#DIV/0!</v>
      </c>
    </row>
    <row r="3527" spans="31:68" ht="15" customHeight="1" x14ac:dyDescent="0.25">
      <c r="AE3527" s="501" t="e">
        <f t="shared" si="330"/>
        <v>#DIV/0!</v>
      </c>
      <c r="AH3527" s="501" t="e">
        <f t="shared" si="331"/>
        <v>#DIV/0!</v>
      </c>
      <c r="AV3527" s="501" t="e">
        <f t="shared" si="332"/>
        <v>#DIV/0!</v>
      </c>
      <c r="AY3527" s="501" t="e">
        <f t="shared" si="333"/>
        <v>#DIV/0!</v>
      </c>
      <c r="BM3527" s="501" t="e">
        <f t="shared" si="334"/>
        <v>#DIV/0!</v>
      </c>
      <c r="BP3527" s="501" t="e">
        <f t="shared" si="335"/>
        <v>#DIV/0!</v>
      </c>
    </row>
    <row r="3528" spans="31:68" ht="15" customHeight="1" x14ac:dyDescent="0.25">
      <c r="AE3528" s="501" t="e">
        <f t="shared" si="330"/>
        <v>#DIV/0!</v>
      </c>
      <c r="AH3528" s="501" t="e">
        <f t="shared" si="331"/>
        <v>#DIV/0!</v>
      </c>
      <c r="AV3528" s="501" t="e">
        <f t="shared" si="332"/>
        <v>#DIV/0!</v>
      </c>
      <c r="AY3528" s="501" t="e">
        <f t="shared" si="333"/>
        <v>#DIV/0!</v>
      </c>
      <c r="BM3528" s="501" t="e">
        <f t="shared" si="334"/>
        <v>#DIV/0!</v>
      </c>
      <c r="BP3528" s="501" t="e">
        <f t="shared" si="335"/>
        <v>#DIV/0!</v>
      </c>
    </row>
    <row r="3529" spans="31:68" ht="15" customHeight="1" x14ac:dyDescent="0.25">
      <c r="AE3529" s="501" t="e">
        <f t="shared" si="330"/>
        <v>#DIV/0!</v>
      </c>
      <c r="AH3529" s="501" t="e">
        <f t="shared" si="331"/>
        <v>#DIV/0!</v>
      </c>
      <c r="AV3529" s="501" t="e">
        <f t="shared" si="332"/>
        <v>#DIV/0!</v>
      </c>
      <c r="AY3529" s="501" t="e">
        <f t="shared" si="333"/>
        <v>#DIV/0!</v>
      </c>
      <c r="BM3529" s="501" t="e">
        <f t="shared" si="334"/>
        <v>#DIV/0!</v>
      </c>
      <c r="BP3529" s="501" t="e">
        <f t="shared" si="335"/>
        <v>#DIV/0!</v>
      </c>
    </row>
    <row r="3530" spans="31:68" ht="15" customHeight="1" x14ac:dyDescent="0.25">
      <c r="AE3530" s="501" t="e">
        <f t="shared" si="330"/>
        <v>#DIV/0!</v>
      </c>
      <c r="AH3530" s="501" t="e">
        <f t="shared" si="331"/>
        <v>#DIV/0!</v>
      </c>
      <c r="AV3530" s="501" t="e">
        <f t="shared" si="332"/>
        <v>#DIV/0!</v>
      </c>
      <c r="AY3530" s="501" t="e">
        <f t="shared" si="333"/>
        <v>#DIV/0!</v>
      </c>
      <c r="BM3530" s="501" t="e">
        <f t="shared" si="334"/>
        <v>#DIV/0!</v>
      </c>
      <c r="BP3530" s="501" t="e">
        <f t="shared" si="335"/>
        <v>#DIV/0!</v>
      </c>
    </row>
    <row r="3531" spans="31:68" ht="15" customHeight="1" x14ac:dyDescent="0.25">
      <c r="AE3531" s="501" t="e">
        <f t="shared" si="330"/>
        <v>#DIV/0!</v>
      </c>
      <c r="AH3531" s="501" t="e">
        <f t="shared" si="331"/>
        <v>#DIV/0!</v>
      </c>
      <c r="AV3531" s="501" t="e">
        <f t="shared" si="332"/>
        <v>#DIV/0!</v>
      </c>
      <c r="AY3531" s="501" t="e">
        <f t="shared" si="333"/>
        <v>#DIV/0!</v>
      </c>
      <c r="BM3531" s="501" t="e">
        <f t="shared" si="334"/>
        <v>#DIV/0!</v>
      </c>
      <c r="BP3531" s="501" t="e">
        <f t="shared" si="335"/>
        <v>#DIV/0!</v>
      </c>
    </row>
    <row r="3532" spans="31:68" ht="15" customHeight="1" x14ac:dyDescent="0.25">
      <c r="AE3532" s="501" t="e">
        <f t="shared" si="330"/>
        <v>#DIV/0!</v>
      </c>
      <c r="AH3532" s="501" t="e">
        <f t="shared" si="331"/>
        <v>#DIV/0!</v>
      </c>
      <c r="AV3532" s="501" t="e">
        <f t="shared" si="332"/>
        <v>#DIV/0!</v>
      </c>
      <c r="AY3532" s="501" t="e">
        <f t="shared" si="333"/>
        <v>#DIV/0!</v>
      </c>
      <c r="BM3532" s="501" t="e">
        <f t="shared" si="334"/>
        <v>#DIV/0!</v>
      </c>
      <c r="BP3532" s="501" t="e">
        <f t="shared" si="335"/>
        <v>#DIV/0!</v>
      </c>
    </row>
    <row r="3533" spans="31:68" ht="15" customHeight="1" x14ac:dyDescent="0.25">
      <c r="AE3533" s="501" t="e">
        <f t="shared" si="330"/>
        <v>#DIV/0!</v>
      </c>
      <c r="AH3533" s="501" t="e">
        <f t="shared" si="331"/>
        <v>#DIV/0!</v>
      </c>
      <c r="AV3533" s="501" t="e">
        <f t="shared" si="332"/>
        <v>#DIV/0!</v>
      </c>
      <c r="AY3533" s="501" t="e">
        <f t="shared" si="333"/>
        <v>#DIV/0!</v>
      </c>
      <c r="BM3533" s="501" t="e">
        <f t="shared" si="334"/>
        <v>#DIV/0!</v>
      </c>
      <c r="BP3533" s="501" t="e">
        <f t="shared" si="335"/>
        <v>#DIV/0!</v>
      </c>
    </row>
    <row r="3534" spans="31:68" ht="15" customHeight="1" x14ac:dyDescent="0.25">
      <c r="AE3534" s="501" t="e">
        <f t="shared" si="330"/>
        <v>#DIV/0!</v>
      </c>
      <c r="AH3534" s="501" t="e">
        <f t="shared" si="331"/>
        <v>#DIV/0!</v>
      </c>
      <c r="AV3534" s="501" t="e">
        <f t="shared" si="332"/>
        <v>#DIV/0!</v>
      </c>
      <c r="AY3534" s="501" t="e">
        <f t="shared" si="333"/>
        <v>#DIV/0!</v>
      </c>
      <c r="BM3534" s="501" t="e">
        <f t="shared" si="334"/>
        <v>#DIV/0!</v>
      </c>
      <c r="BP3534" s="501" t="e">
        <f t="shared" si="335"/>
        <v>#DIV/0!</v>
      </c>
    </row>
    <row r="3535" spans="31:68" ht="15" customHeight="1" x14ac:dyDescent="0.25">
      <c r="AE3535" s="501" t="e">
        <f t="shared" ref="AE3535:AE3598" si="336">IF(AE$10*AC3535+AE$11&lt;(ROUNDUP(AD$10/100,0)*100+999),MAX(0,AE$10*AC3535+AE$11),NA())</f>
        <v>#DIV/0!</v>
      </c>
      <c r="AH3535" s="501" t="e">
        <f t="shared" ref="AH3535:AH3598" si="337">IF(AH$10*AF3535+AH$11&lt;(ROUNDUP(AG$10/100,0)*100+999),MAX(0,AH$10*AF3535+AH$11),NA())</f>
        <v>#DIV/0!</v>
      </c>
      <c r="AV3535" s="501" t="e">
        <f t="shared" ref="AV3535:AV3598" si="338">IF(AV$10*AT3535+AV$11&lt;(ROUNDUP(AU$10/100,0)*100+999),MAX(0,AV$10*AT3535+AV$11),NA())</f>
        <v>#DIV/0!</v>
      </c>
      <c r="AY3535" s="501" t="e">
        <f t="shared" ref="AY3535:AY3598" si="339">IF(AY$10*AW3535+AY$11&lt;(ROUNDUP(AX$10/100,0)*100+999),MAX(0,AY$10*AW3535+AY$11),NA())</f>
        <v>#DIV/0!</v>
      </c>
      <c r="BM3535" s="501" t="e">
        <f t="shared" ref="BM3535:BM3598" si="340">IF(BM$10*BK3535+BM$11&lt;(ROUNDUP(BL$10/100,0)*100+999),MAX(0,BM$10*BK3535+BM$11),NA())</f>
        <v>#DIV/0!</v>
      </c>
      <c r="BP3535" s="501" t="e">
        <f t="shared" ref="BP3535:BP3598" si="341">IF(BP$10*BN3535+BP$11&lt;(ROUNDUP(BO$10/100,0)*100+999),MAX(0,BP$10*BN3535+BP$11),NA())</f>
        <v>#DIV/0!</v>
      </c>
    </row>
    <row r="3536" spans="31:68" ht="15" customHeight="1" x14ac:dyDescent="0.25">
      <c r="AE3536" s="501" t="e">
        <f t="shared" si="336"/>
        <v>#DIV/0!</v>
      </c>
      <c r="AH3536" s="501" t="e">
        <f t="shared" si="337"/>
        <v>#DIV/0!</v>
      </c>
      <c r="AV3536" s="501" t="e">
        <f t="shared" si="338"/>
        <v>#DIV/0!</v>
      </c>
      <c r="AY3536" s="501" t="e">
        <f t="shared" si="339"/>
        <v>#DIV/0!</v>
      </c>
      <c r="BM3536" s="501" t="e">
        <f t="shared" si="340"/>
        <v>#DIV/0!</v>
      </c>
      <c r="BP3536" s="501" t="e">
        <f t="shared" si="341"/>
        <v>#DIV/0!</v>
      </c>
    </row>
    <row r="3537" spans="31:68" ht="15" customHeight="1" x14ac:dyDescent="0.25">
      <c r="AE3537" s="501" t="e">
        <f t="shared" si="336"/>
        <v>#DIV/0!</v>
      </c>
      <c r="AH3537" s="501" t="e">
        <f t="shared" si="337"/>
        <v>#DIV/0!</v>
      </c>
      <c r="AV3537" s="501" t="e">
        <f t="shared" si="338"/>
        <v>#DIV/0!</v>
      </c>
      <c r="AY3537" s="501" t="e">
        <f t="shared" si="339"/>
        <v>#DIV/0!</v>
      </c>
      <c r="BM3537" s="501" t="e">
        <f t="shared" si="340"/>
        <v>#DIV/0!</v>
      </c>
      <c r="BP3537" s="501" t="e">
        <f t="shared" si="341"/>
        <v>#DIV/0!</v>
      </c>
    </row>
    <row r="3538" spans="31:68" ht="15" customHeight="1" x14ac:dyDescent="0.25">
      <c r="AE3538" s="501" t="e">
        <f t="shared" si="336"/>
        <v>#DIV/0!</v>
      </c>
      <c r="AH3538" s="501" t="e">
        <f t="shared" si="337"/>
        <v>#DIV/0!</v>
      </c>
      <c r="AV3538" s="501" t="e">
        <f t="shared" si="338"/>
        <v>#DIV/0!</v>
      </c>
      <c r="AY3538" s="501" t="e">
        <f t="shared" si="339"/>
        <v>#DIV/0!</v>
      </c>
      <c r="BM3538" s="501" t="e">
        <f t="shared" si="340"/>
        <v>#DIV/0!</v>
      </c>
      <c r="BP3538" s="501" t="e">
        <f t="shared" si="341"/>
        <v>#DIV/0!</v>
      </c>
    </row>
    <row r="3539" spans="31:68" ht="15" customHeight="1" x14ac:dyDescent="0.25">
      <c r="AE3539" s="501" t="e">
        <f t="shared" si="336"/>
        <v>#DIV/0!</v>
      </c>
      <c r="AH3539" s="501" t="e">
        <f t="shared" si="337"/>
        <v>#DIV/0!</v>
      </c>
      <c r="AV3539" s="501" t="e">
        <f t="shared" si="338"/>
        <v>#DIV/0!</v>
      </c>
      <c r="AY3539" s="501" t="e">
        <f t="shared" si="339"/>
        <v>#DIV/0!</v>
      </c>
      <c r="BM3539" s="501" t="e">
        <f t="shared" si="340"/>
        <v>#DIV/0!</v>
      </c>
      <c r="BP3539" s="501" t="e">
        <f t="shared" si="341"/>
        <v>#DIV/0!</v>
      </c>
    </row>
    <row r="3540" spans="31:68" ht="15" customHeight="1" x14ac:dyDescent="0.25">
      <c r="AE3540" s="501" t="e">
        <f t="shared" si="336"/>
        <v>#DIV/0!</v>
      </c>
      <c r="AH3540" s="501" t="e">
        <f t="shared" si="337"/>
        <v>#DIV/0!</v>
      </c>
      <c r="AV3540" s="501" t="e">
        <f t="shared" si="338"/>
        <v>#DIV/0!</v>
      </c>
      <c r="AY3540" s="501" t="e">
        <f t="shared" si="339"/>
        <v>#DIV/0!</v>
      </c>
      <c r="BM3540" s="501" t="e">
        <f t="shared" si="340"/>
        <v>#DIV/0!</v>
      </c>
      <c r="BP3540" s="501" t="e">
        <f t="shared" si="341"/>
        <v>#DIV/0!</v>
      </c>
    </row>
    <row r="3541" spans="31:68" ht="15" customHeight="1" x14ac:dyDescent="0.25">
      <c r="AE3541" s="501" t="e">
        <f t="shared" si="336"/>
        <v>#DIV/0!</v>
      </c>
      <c r="AH3541" s="501" t="e">
        <f t="shared" si="337"/>
        <v>#DIV/0!</v>
      </c>
      <c r="AV3541" s="501" t="e">
        <f t="shared" si="338"/>
        <v>#DIV/0!</v>
      </c>
      <c r="AY3541" s="501" t="e">
        <f t="shared" si="339"/>
        <v>#DIV/0!</v>
      </c>
      <c r="BM3541" s="501" t="e">
        <f t="shared" si="340"/>
        <v>#DIV/0!</v>
      </c>
      <c r="BP3541" s="501" t="e">
        <f t="shared" si="341"/>
        <v>#DIV/0!</v>
      </c>
    </row>
    <row r="3542" spans="31:68" ht="15" customHeight="1" x14ac:dyDescent="0.25">
      <c r="AE3542" s="501" t="e">
        <f t="shared" si="336"/>
        <v>#DIV/0!</v>
      </c>
      <c r="AH3542" s="501" t="e">
        <f t="shared" si="337"/>
        <v>#DIV/0!</v>
      </c>
      <c r="AV3542" s="501" t="e">
        <f t="shared" si="338"/>
        <v>#DIV/0!</v>
      </c>
      <c r="AY3542" s="501" t="e">
        <f t="shared" si="339"/>
        <v>#DIV/0!</v>
      </c>
      <c r="BM3542" s="501" t="e">
        <f t="shared" si="340"/>
        <v>#DIV/0!</v>
      </c>
      <c r="BP3542" s="501" t="e">
        <f t="shared" si="341"/>
        <v>#DIV/0!</v>
      </c>
    </row>
    <row r="3543" spans="31:68" ht="15" customHeight="1" x14ac:dyDescent="0.25">
      <c r="AE3543" s="501" t="e">
        <f t="shared" si="336"/>
        <v>#DIV/0!</v>
      </c>
      <c r="AH3543" s="501" t="e">
        <f t="shared" si="337"/>
        <v>#DIV/0!</v>
      </c>
      <c r="AV3543" s="501" t="e">
        <f t="shared" si="338"/>
        <v>#DIV/0!</v>
      </c>
      <c r="AY3543" s="501" t="e">
        <f t="shared" si="339"/>
        <v>#DIV/0!</v>
      </c>
      <c r="BM3543" s="501" t="e">
        <f t="shared" si="340"/>
        <v>#DIV/0!</v>
      </c>
      <c r="BP3543" s="501" t="e">
        <f t="shared" si="341"/>
        <v>#DIV/0!</v>
      </c>
    </row>
    <row r="3544" spans="31:68" ht="15" customHeight="1" x14ac:dyDescent="0.25">
      <c r="AE3544" s="501" t="e">
        <f t="shared" si="336"/>
        <v>#DIV/0!</v>
      </c>
      <c r="AH3544" s="501" t="e">
        <f t="shared" si="337"/>
        <v>#DIV/0!</v>
      </c>
      <c r="AV3544" s="501" t="e">
        <f t="shared" si="338"/>
        <v>#DIV/0!</v>
      </c>
      <c r="AY3544" s="501" t="e">
        <f t="shared" si="339"/>
        <v>#DIV/0!</v>
      </c>
      <c r="BM3544" s="501" t="e">
        <f t="shared" si="340"/>
        <v>#DIV/0!</v>
      </c>
      <c r="BP3544" s="501" t="e">
        <f t="shared" si="341"/>
        <v>#DIV/0!</v>
      </c>
    </row>
    <row r="3545" spans="31:68" ht="15" customHeight="1" x14ac:dyDescent="0.25">
      <c r="AE3545" s="501" t="e">
        <f t="shared" si="336"/>
        <v>#DIV/0!</v>
      </c>
      <c r="AH3545" s="501" t="e">
        <f t="shared" si="337"/>
        <v>#DIV/0!</v>
      </c>
      <c r="AV3545" s="501" t="e">
        <f t="shared" si="338"/>
        <v>#DIV/0!</v>
      </c>
      <c r="AY3545" s="501" t="e">
        <f t="shared" si="339"/>
        <v>#DIV/0!</v>
      </c>
      <c r="BM3545" s="501" t="e">
        <f t="shared" si="340"/>
        <v>#DIV/0!</v>
      </c>
      <c r="BP3545" s="501" t="e">
        <f t="shared" si="341"/>
        <v>#DIV/0!</v>
      </c>
    </row>
    <row r="3546" spans="31:68" ht="15" customHeight="1" x14ac:dyDescent="0.25">
      <c r="AE3546" s="501" t="e">
        <f t="shared" si="336"/>
        <v>#DIV/0!</v>
      </c>
      <c r="AH3546" s="501" t="e">
        <f t="shared" si="337"/>
        <v>#DIV/0!</v>
      </c>
      <c r="AV3546" s="501" t="e">
        <f t="shared" si="338"/>
        <v>#DIV/0!</v>
      </c>
      <c r="AY3546" s="501" t="e">
        <f t="shared" si="339"/>
        <v>#DIV/0!</v>
      </c>
      <c r="BM3546" s="501" t="e">
        <f t="shared" si="340"/>
        <v>#DIV/0!</v>
      </c>
      <c r="BP3546" s="501" t="e">
        <f t="shared" si="341"/>
        <v>#DIV/0!</v>
      </c>
    </row>
    <row r="3547" spans="31:68" ht="15" customHeight="1" x14ac:dyDescent="0.25">
      <c r="AE3547" s="501" t="e">
        <f t="shared" si="336"/>
        <v>#DIV/0!</v>
      </c>
      <c r="AH3547" s="501" t="e">
        <f t="shared" si="337"/>
        <v>#DIV/0!</v>
      </c>
      <c r="AV3547" s="501" t="e">
        <f t="shared" si="338"/>
        <v>#DIV/0!</v>
      </c>
      <c r="AY3547" s="501" t="e">
        <f t="shared" si="339"/>
        <v>#DIV/0!</v>
      </c>
      <c r="BM3547" s="501" t="e">
        <f t="shared" si="340"/>
        <v>#DIV/0!</v>
      </c>
      <c r="BP3547" s="501" t="e">
        <f t="shared" si="341"/>
        <v>#DIV/0!</v>
      </c>
    </row>
    <row r="3548" spans="31:68" ht="15" customHeight="1" x14ac:dyDescent="0.25">
      <c r="AE3548" s="501" t="e">
        <f t="shared" si="336"/>
        <v>#DIV/0!</v>
      </c>
      <c r="AH3548" s="501" t="e">
        <f t="shared" si="337"/>
        <v>#DIV/0!</v>
      </c>
      <c r="AV3548" s="501" t="e">
        <f t="shared" si="338"/>
        <v>#DIV/0!</v>
      </c>
      <c r="AY3548" s="501" t="e">
        <f t="shared" si="339"/>
        <v>#DIV/0!</v>
      </c>
      <c r="BM3548" s="501" t="e">
        <f t="shared" si="340"/>
        <v>#DIV/0!</v>
      </c>
      <c r="BP3548" s="501" t="e">
        <f t="shared" si="341"/>
        <v>#DIV/0!</v>
      </c>
    </row>
    <row r="3549" spans="31:68" ht="15" customHeight="1" x14ac:dyDescent="0.25">
      <c r="AE3549" s="501" t="e">
        <f t="shared" si="336"/>
        <v>#DIV/0!</v>
      </c>
      <c r="AH3549" s="501" t="e">
        <f t="shared" si="337"/>
        <v>#DIV/0!</v>
      </c>
      <c r="AV3549" s="501" t="e">
        <f t="shared" si="338"/>
        <v>#DIV/0!</v>
      </c>
      <c r="AY3549" s="501" t="e">
        <f t="shared" si="339"/>
        <v>#DIV/0!</v>
      </c>
      <c r="BM3549" s="501" t="e">
        <f t="shared" si="340"/>
        <v>#DIV/0!</v>
      </c>
      <c r="BP3549" s="501" t="e">
        <f t="shared" si="341"/>
        <v>#DIV/0!</v>
      </c>
    </row>
    <row r="3550" spans="31:68" ht="15" customHeight="1" x14ac:dyDescent="0.25">
      <c r="AE3550" s="501" t="e">
        <f t="shared" si="336"/>
        <v>#DIV/0!</v>
      </c>
      <c r="AH3550" s="501" t="e">
        <f t="shared" si="337"/>
        <v>#DIV/0!</v>
      </c>
      <c r="AV3550" s="501" t="e">
        <f t="shared" si="338"/>
        <v>#DIV/0!</v>
      </c>
      <c r="AY3550" s="501" t="e">
        <f t="shared" si="339"/>
        <v>#DIV/0!</v>
      </c>
      <c r="BM3550" s="501" t="e">
        <f t="shared" si="340"/>
        <v>#DIV/0!</v>
      </c>
      <c r="BP3550" s="501" t="e">
        <f t="shared" si="341"/>
        <v>#DIV/0!</v>
      </c>
    </row>
    <row r="3551" spans="31:68" ht="15" customHeight="1" x14ac:dyDescent="0.25">
      <c r="AE3551" s="501" t="e">
        <f t="shared" si="336"/>
        <v>#DIV/0!</v>
      </c>
      <c r="AH3551" s="501" t="e">
        <f t="shared" si="337"/>
        <v>#DIV/0!</v>
      </c>
      <c r="AV3551" s="501" t="e">
        <f t="shared" si="338"/>
        <v>#DIV/0!</v>
      </c>
      <c r="AY3551" s="501" t="e">
        <f t="shared" si="339"/>
        <v>#DIV/0!</v>
      </c>
      <c r="BM3551" s="501" t="e">
        <f t="shared" si="340"/>
        <v>#DIV/0!</v>
      </c>
      <c r="BP3551" s="501" t="e">
        <f t="shared" si="341"/>
        <v>#DIV/0!</v>
      </c>
    </row>
    <row r="3552" spans="31:68" ht="15" customHeight="1" x14ac:dyDescent="0.25">
      <c r="AE3552" s="501" t="e">
        <f t="shared" si="336"/>
        <v>#DIV/0!</v>
      </c>
      <c r="AH3552" s="501" t="e">
        <f t="shared" si="337"/>
        <v>#DIV/0!</v>
      </c>
      <c r="AV3552" s="501" t="e">
        <f t="shared" si="338"/>
        <v>#DIV/0!</v>
      </c>
      <c r="AY3552" s="501" t="e">
        <f t="shared" si="339"/>
        <v>#DIV/0!</v>
      </c>
      <c r="BM3552" s="501" t="e">
        <f t="shared" si="340"/>
        <v>#DIV/0!</v>
      </c>
      <c r="BP3552" s="501" t="e">
        <f t="shared" si="341"/>
        <v>#DIV/0!</v>
      </c>
    </row>
    <row r="3553" spans="31:68" ht="15" customHeight="1" x14ac:dyDescent="0.25">
      <c r="AE3553" s="501" t="e">
        <f t="shared" si="336"/>
        <v>#DIV/0!</v>
      </c>
      <c r="AH3553" s="501" t="e">
        <f t="shared" si="337"/>
        <v>#DIV/0!</v>
      </c>
      <c r="AV3553" s="501" t="e">
        <f t="shared" si="338"/>
        <v>#DIV/0!</v>
      </c>
      <c r="AY3553" s="501" t="e">
        <f t="shared" si="339"/>
        <v>#DIV/0!</v>
      </c>
      <c r="BM3553" s="501" t="e">
        <f t="shared" si="340"/>
        <v>#DIV/0!</v>
      </c>
      <c r="BP3553" s="501" t="e">
        <f t="shared" si="341"/>
        <v>#DIV/0!</v>
      </c>
    </row>
    <row r="3554" spans="31:68" ht="15" customHeight="1" x14ac:dyDescent="0.25">
      <c r="AE3554" s="501" t="e">
        <f t="shared" si="336"/>
        <v>#DIV/0!</v>
      </c>
      <c r="AH3554" s="501" t="e">
        <f t="shared" si="337"/>
        <v>#DIV/0!</v>
      </c>
      <c r="AV3554" s="501" t="e">
        <f t="shared" si="338"/>
        <v>#DIV/0!</v>
      </c>
      <c r="AY3554" s="501" t="e">
        <f t="shared" si="339"/>
        <v>#DIV/0!</v>
      </c>
      <c r="BM3554" s="501" t="e">
        <f t="shared" si="340"/>
        <v>#DIV/0!</v>
      </c>
      <c r="BP3554" s="501" t="e">
        <f t="shared" si="341"/>
        <v>#DIV/0!</v>
      </c>
    </row>
    <row r="3555" spans="31:68" ht="15" customHeight="1" x14ac:dyDescent="0.25">
      <c r="AE3555" s="501" t="e">
        <f t="shared" si="336"/>
        <v>#DIV/0!</v>
      </c>
      <c r="AH3555" s="501" t="e">
        <f t="shared" si="337"/>
        <v>#DIV/0!</v>
      </c>
      <c r="AV3555" s="501" t="e">
        <f t="shared" si="338"/>
        <v>#DIV/0!</v>
      </c>
      <c r="AY3555" s="501" t="e">
        <f t="shared" si="339"/>
        <v>#DIV/0!</v>
      </c>
      <c r="BM3555" s="501" t="e">
        <f t="shared" si="340"/>
        <v>#DIV/0!</v>
      </c>
      <c r="BP3555" s="501" t="e">
        <f t="shared" si="341"/>
        <v>#DIV/0!</v>
      </c>
    </row>
    <row r="3556" spans="31:68" ht="15" customHeight="1" x14ac:dyDescent="0.25">
      <c r="AE3556" s="501" t="e">
        <f t="shared" si="336"/>
        <v>#DIV/0!</v>
      </c>
      <c r="AH3556" s="501" t="e">
        <f t="shared" si="337"/>
        <v>#DIV/0!</v>
      </c>
      <c r="AV3556" s="501" t="e">
        <f t="shared" si="338"/>
        <v>#DIV/0!</v>
      </c>
      <c r="AY3556" s="501" t="e">
        <f t="shared" si="339"/>
        <v>#DIV/0!</v>
      </c>
      <c r="BM3556" s="501" t="e">
        <f t="shared" si="340"/>
        <v>#DIV/0!</v>
      </c>
      <c r="BP3556" s="501" t="e">
        <f t="shared" si="341"/>
        <v>#DIV/0!</v>
      </c>
    </row>
    <row r="3557" spans="31:68" ht="15" customHeight="1" x14ac:dyDescent="0.25">
      <c r="AE3557" s="501" t="e">
        <f t="shared" si="336"/>
        <v>#DIV/0!</v>
      </c>
      <c r="AH3557" s="501" t="e">
        <f t="shared" si="337"/>
        <v>#DIV/0!</v>
      </c>
      <c r="AV3557" s="501" t="e">
        <f t="shared" si="338"/>
        <v>#DIV/0!</v>
      </c>
      <c r="AY3557" s="501" t="e">
        <f t="shared" si="339"/>
        <v>#DIV/0!</v>
      </c>
      <c r="BM3557" s="501" t="e">
        <f t="shared" si="340"/>
        <v>#DIV/0!</v>
      </c>
      <c r="BP3557" s="501" t="e">
        <f t="shared" si="341"/>
        <v>#DIV/0!</v>
      </c>
    </row>
    <row r="3558" spans="31:68" ht="15" customHeight="1" x14ac:dyDescent="0.25">
      <c r="AE3558" s="501" t="e">
        <f t="shared" si="336"/>
        <v>#DIV/0!</v>
      </c>
      <c r="AH3558" s="501" t="e">
        <f t="shared" si="337"/>
        <v>#DIV/0!</v>
      </c>
      <c r="AV3558" s="501" t="e">
        <f t="shared" si="338"/>
        <v>#DIV/0!</v>
      </c>
      <c r="AY3558" s="501" t="e">
        <f t="shared" si="339"/>
        <v>#DIV/0!</v>
      </c>
      <c r="BM3558" s="501" t="e">
        <f t="shared" si="340"/>
        <v>#DIV/0!</v>
      </c>
      <c r="BP3558" s="501" t="e">
        <f t="shared" si="341"/>
        <v>#DIV/0!</v>
      </c>
    </row>
    <row r="3559" spans="31:68" ht="15" customHeight="1" x14ac:dyDescent="0.25">
      <c r="AE3559" s="501" t="e">
        <f t="shared" si="336"/>
        <v>#DIV/0!</v>
      </c>
      <c r="AH3559" s="501" t="e">
        <f t="shared" si="337"/>
        <v>#DIV/0!</v>
      </c>
      <c r="AV3559" s="501" t="e">
        <f t="shared" si="338"/>
        <v>#DIV/0!</v>
      </c>
      <c r="AY3559" s="501" t="e">
        <f t="shared" si="339"/>
        <v>#DIV/0!</v>
      </c>
      <c r="BM3559" s="501" t="e">
        <f t="shared" si="340"/>
        <v>#DIV/0!</v>
      </c>
      <c r="BP3559" s="501" t="e">
        <f t="shared" si="341"/>
        <v>#DIV/0!</v>
      </c>
    </row>
    <row r="3560" spans="31:68" ht="15" customHeight="1" x14ac:dyDescent="0.25">
      <c r="AE3560" s="501" t="e">
        <f t="shared" si="336"/>
        <v>#DIV/0!</v>
      </c>
      <c r="AH3560" s="501" t="e">
        <f t="shared" si="337"/>
        <v>#DIV/0!</v>
      </c>
      <c r="AV3560" s="501" t="e">
        <f t="shared" si="338"/>
        <v>#DIV/0!</v>
      </c>
      <c r="AY3560" s="501" t="e">
        <f t="shared" si="339"/>
        <v>#DIV/0!</v>
      </c>
      <c r="BM3560" s="501" t="e">
        <f t="shared" si="340"/>
        <v>#DIV/0!</v>
      </c>
      <c r="BP3560" s="501" t="e">
        <f t="shared" si="341"/>
        <v>#DIV/0!</v>
      </c>
    </row>
    <row r="3561" spans="31:68" ht="15" customHeight="1" x14ac:dyDescent="0.25">
      <c r="AE3561" s="501" t="e">
        <f t="shared" si="336"/>
        <v>#DIV/0!</v>
      </c>
      <c r="AH3561" s="501" t="e">
        <f t="shared" si="337"/>
        <v>#DIV/0!</v>
      </c>
      <c r="AV3561" s="501" t="e">
        <f t="shared" si="338"/>
        <v>#DIV/0!</v>
      </c>
      <c r="AY3561" s="501" t="e">
        <f t="shared" si="339"/>
        <v>#DIV/0!</v>
      </c>
      <c r="BM3561" s="501" t="e">
        <f t="shared" si="340"/>
        <v>#DIV/0!</v>
      </c>
      <c r="BP3561" s="501" t="e">
        <f t="shared" si="341"/>
        <v>#DIV/0!</v>
      </c>
    </row>
    <row r="3562" spans="31:68" ht="15" customHeight="1" x14ac:dyDescent="0.25">
      <c r="AE3562" s="501" t="e">
        <f t="shared" si="336"/>
        <v>#DIV/0!</v>
      </c>
      <c r="AH3562" s="501" t="e">
        <f t="shared" si="337"/>
        <v>#DIV/0!</v>
      </c>
      <c r="AV3562" s="501" t="e">
        <f t="shared" si="338"/>
        <v>#DIV/0!</v>
      </c>
      <c r="AY3562" s="501" t="e">
        <f t="shared" si="339"/>
        <v>#DIV/0!</v>
      </c>
      <c r="BM3562" s="501" t="e">
        <f t="shared" si="340"/>
        <v>#DIV/0!</v>
      </c>
      <c r="BP3562" s="501" t="e">
        <f t="shared" si="341"/>
        <v>#DIV/0!</v>
      </c>
    </row>
    <row r="3563" spans="31:68" ht="15" customHeight="1" x14ac:dyDescent="0.25">
      <c r="AE3563" s="501" t="e">
        <f t="shared" si="336"/>
        <v>#DIV/0!</v>
      </c>
      <c r="AH3563" s="501" t="e">
        <f t="shared" si="337"/>
        <v>#DIV/0!</v>
      </c>
      <c r="AV3563" s="501" t="e">
        <f t="shared" si="338"/>
        <v>#DIV/0!</v>
      </c>
      <c r="AY3563" s="501" t="e">
        <f t="shared" si="339"/>
        <v>#DIV/0!</v>
      </c>
      <c r="BM3563" s="501" t="e">
        <f t="shared" si="340"/>
        <v>#DIV/0!</v>
      </c>
      <c r="BP3563" s="501" t="e">
        <f t="shared" si="341"/>
        <v>#DIV/0!</v>
      </c>
    </row>
    <row r="3564" spans="31:68" ht="15" customHeight="1" x14ac:dyDescent="0.25">
      <c r="AE3564" s="501" t="e">
        <f t="shared" si="336"/>
        <v>#DIV/0!</v>
      </c>
      <c r="AH3564" s="501" t="e">
        <f t="shared" si="337"/>
        <v>#DIV/0!</v>
      </c>
      <c r="AV3564" s="501" t="e">
        <f t="shared" si="338"/>
        <v>#DIV/0!</v>
      </c>
      <c r="AY3564" s="501" t="e">
        <f t="shared" si="339"/>
        <v>#DIV/0!</v>
      </c>
      <c r="BM3564" s="501" t="e">
        <f t="shared" si="340"/>
        <v>#DIV/0!</v>
      </c>
      <c r="BP3564" s="501" t="e">
        <f t="shared" si="341"/>
        <v>#DIV/0!</v>
      </c>
    </row>
    <row r="3565" spans="31:68" ht="15" customHeight="1" x14ac:dyDescent="0.25">
      <c r="AE3565" s="501" t="e">
        <f t="shared" si="336"/>
        <v>#DIV/0!</v>
      </c>
      <c r="AH3565" s="501" t="e">
        <f t="shared" si="337"/>
        <v>#DIV/0!</v>
      </c>
      <c r="AV3565" s="501" t="e">
        <f t="shared" si="338"/>
        <v>#DIV/0!</v>
      </c>
      <c r="AY3565" s="501" t="e">
        <f t="shared" si="339"/>
        <v>#DIV/0!</v>
      </c>
      <c r="BM3565" s="501" t="e">
        <f t="shared" si="340"/>
        <v>#DIV/0!</v>
      </c>
      <c r="BP3565" s="501" t="e">
        <f t="shared" si="341"/>
        <v>#DIV/0!</v>
      </c>
    </row>
    <row r="3566" spans="31:68" ht="15" customHeight="1" x14ac:dyDescent="0.25">
      <c r="AE3566" s="501" t="e">
        <f t="shared" si="336"/>
        <v>#DIV/0!</v>
      </c>
      <c r="AH3566" s="501" t="e">
        <f t="shared" si="337"/>
        <v>#DIV/0!</v>
      </c>
      <c r="AV3566" s="501" t="e">
        <f t="shared" si="338"/>
        <v>#DIV/0!</v>
      </c>
      <c r="AY3566" s="501" t="e">
        <f t="shared" si="339"/>
        <v>#DIV/0!</v>
      </c>
      <c r="BM3566" s="501" t="e">
        <f t="shared" si="340"/>
        <v>#DIV/0!</v>
      </c>
      <c r="BP3566" s="501" t="e">
        <f t="shared" si="341"/>
        <v>#DIV/0!</v>
      </c>
    </row>
    <row r="3567" spans="31:68" ht="15" customHeight="1" x14ac:dyDescent="0.25">
      <c r="AE3567" s="501" t="e">
        <f t="shared" si="336"/>
        <v>#DIV/0!</v>
      </c>
      <c r="AH3567" s="501" t="e">
        <f t="shared" si="337"/>
        <v>#DIV/0!</v>
      </c>
      <c r="AV3567" s="501" t="e">
        <f t="shared" si="338"/>
        <v>#DIV/0!</v>
      </c>
      <c r="AY3567" s="501" t="e">
        <f t="shared" si="339"/>
        <v>#DIV/0!</v>
      </c>
      <c r="BM3567" s="501" t="e">
        <f t="shared" si="340"/>
        <v>#DIV/0!</v>
      </c>
      <c r="BP3567" s="501" t="e">
        <f t="shared" si="341"/>
        <v>#DIV/0!</v>
      </c>
    </row>
    <row r="3568" spans="31:68" ht="15" customHeight="1" x14ac:dyDescent="0.25">
      <c r="AE3568" s="501" t="e">
        <f t="shared" si="336"/>
        <v>#DIV/0!</v>
      </c>
      <c r="AH3568" s="501" t="e">
        <f t="shared" si="337"/>
        <v>#DIV/0!</v>
      </c>
      <c r="AV3568" s="501" t="e">
        <f t="shared" si="338"/>
        <v>#DIV/0!</v>
      </c>
      <c r="AY3568" s="501" t="e">
        <f t="shared" si="339"/>
        <v>#DIV/0!</v>
      </c>
      <c r="BM3568" s="501" t="e">
        <f t="shared" si="340"/>
        <v>#DIV/0!</v>
      </c>
      <c r="BP3568" s="501" t="e">
        <f t="shared" si="341"/>
        <v>#DIV/0!</v>
      </c>
    </row>
    <row r="3569" spans="31:68" ht="15" customHeight="1" x14ac:dyDescent="0.25">
      <c r="AE3569" s="501" t="e">
        <f t="shared" si="336"/>
        <v>#DIV/0!</v>
      </c>
      <c r="AH3569" s="501" t="e">
        <f t="shared" si="337"/>
        <v>#DIV/0!</v>
      </c>
      <c r="AV3569" s="501" t="e">
        <f t="shared" si="338"/>
        <v>#DIV/0!</v>
      </c>
      <c r="AY3569" s="501" t="e">
        <f t="shared" si="339"/>
        <v>#DIV/0!</v>
      </c>
      <c r="BM3569" s="501" t="e">
        <f t="shared" si="340"/>
        <v>#DIV/0!</v>
      </c>
      <c r="BP3569" s="501" t="e">
        <f t="shared" si="341"/>
        <v>#DIV/0!</v>
      </c>
    </row>
    <row r="3570" spans="31:68" ht="15" customHeight="1" x14ac:dyDescent="0.25">
      <c r="AE3570" s="501" t="e">
        <f t="shared" si="336"/>
        <v>#DIV/0!</v>
      </c>
      <c r="AH3570" s="501" t="e">
        <f t="shared" si="337"/>
        <v>#DIV/0!</v>
      </c>
      <c r="AV3570" s="501" t="e">
        <f t="shared" si="338"/>
        <v>#DIV/0!</v>
      </c>
      <c r="AY3570" s="501" t="e">
        <f t="shared" si="339"/>
        <v>#DIV/0!</v>
      </c>
      <c r="BM3570" s="501" t="e">
        <f t="shared" si="340"/>
        <v>#DIV/0!</v>
      </c>
      <c r="BP3570" s="501" t="e">
        <f t="shared" si="341"/>
        <v>#DIV/0!</v>
      </c>
    </row>
    <row r="3571" spans="31:68" ht="15" customHeight="1" x14ac:dyDescent="0.25">
      <c r="AE3571" s="501" t="e">
        <f t="shared" si="336"/>
        <v>#DIV/0!</v>
      </c>
      <c r="AH3571" s="501" t="e">
        <f t="shared" si="337"/>
        <v>#DIV/0!</v>
      </c>
      <c r="AV3571" s="501" t="e">
        <f t="shared" si="338"/>
        <v>#DIV/0!</v>
      </c>
      <c r="AY3571" s="501" t="e">
        <f t="shared" si="339"/>
        <v>#DIV/0!</v>
      </c>
      <c r="BM3571" s="501" t="e">
        <f t="shared" si="340"/>
        <v>#DIV/0!</v>
      </c>
      <c r="BP3571" s="501" t="e">
        <f t="shared" si="341"/>
        <v>#DIV/0!</v>
      </c>
    </row>
    <row r="3572" spans="31:68" ht="15" customHeight="1" x14ac:dyDescent="0.25">
      <c r="AE3572" s="501" t="e">
        <f t="shared" si="336"/>
        <v>#DIV/0!</v>
      </c>
      <c r="AH3572" s="501" t="e">
        <f t="shared" si="337"/>
        <v>#DIV/0!</v>
      </c>
      <c r="AV3572" s="501" t="e">
        <f t="shared" si="338"/>
        <v>#DIV/0!</v>
      </c>
      <c r="AY3572" s="501" t="e">
        <f t="shared" si="339"/>
        <v>#DIV/0!</v>
      </c>
      <c r="BM3572" s="501" t="e">
        <f t="shared" si="340"/>
        <v>#DIV/0!</v>
      </c>
      <c r="BP3572" s="501" t="e">
        <f t="shared" si="341"/>
        <v>#DIV/0!</v>
      </c>
    </row>
    <row r="3573" spans="31:68" ht="15" customHeight="1" x14ac:dyDescent="0.25">
      <c r="AE3573" s="501" t="e">
        <f t="shared" si="336"/>
        <v>#DIV/0!</v>
      </c>
      <c r="AH3573" s="501" t="e">
        <f t="shared" si="337"/>
        <v>#DIV/0!</v>
      </c>
      <c r="AV3573" s="501" t="e">
        <f t="shared" si="338"/>
        <v>#DIV/0!</v>
      </c>
      <c r="AY3573" s="501" t="e">
        <f t="shared" si="339"/>
        <v>#DIV/0!</v>
      </c>
      <c r="BM3573" s="501" t="e">
        <f t="shared" si="340"/>
        <v>#DIV/0!</v>
      </c>
      <c r="BP3573" s="501" t="e">
        <f t="shared" si="341"/>
        <v>#DIV/0!</v>
      </c>
    </row>
    <row r="3574" spans="31:68" ht="15" customHeight="1" x14ac:dyDescent="0.25">
      <c r="AE3574" s="501" t="e">
        <f t="shared" si="336"/>
        <v>#DIV/0!</v>
      </c>
      <c r="AH3574" s="501" t="e">
        <f t="shared" si="337"/>
        <v>#DIV/0!</v>
      </c>
      <c r="AV3574" s="501" t="e">
        <f t="shared" si="338"/>
        <v>#DIV/0!</v>
      </c>
      <c r="AY3574" s="501" t="e">
        <f t="shared" si="339"/>
        <v>#DIV/0!</v>
      </c>
      <c r="BM3574" s="501" t="e">
        <f t="shared" si="340"/>
        <v>#DIV/0!</v>
      </c>
      <c r="BP3574" s="501" t="e">
        <f t="shared" si="341"/>
        <v>#DIV/0!</v>
      </c>
    </row>
    <row r="3575" spans="31:68" ht="15" customHeight="1" x14ac:dyDescent="0.25">
      <c r="AE3575" s="501" t="e">
        <f t="shared" si="336"/>
        <v>#DIV/0!</v>
      </c>
      <c r="AH3575" s="501" t="e">
        <f t="shared" si="337"/>
        <v>#DIV/0!</v>
      </c>
      <c r="AV3575" s="501" t="e">
        <f t="shared" si="338"/>
        <v>#DIV/0!</v>
      </c>
      <c r="AY3575" s="501" t="e">
        <f t="shared" si="339"/>
        <v>#DIV/0!</v>
      </c>
      <c r="BM3575" s="501" t="e">
        <f t="shared" si="340"/>
        <v>#DIV/0!</v>
      </c>
      <c r="BP3575" s="501" t="e">
        <f t="shared" si="341"/>
        <v>#DIV/0!</v>
      </c>
    </row>
    <row r="3576" spans="31:68" ht="15" customHeight="1" x14ac:dyDescent="0.25">
      <c r="AE3576" s="501" t="e">
        <f t="shared" si="336"/>
        <v>#DIV/0!</v>
      </c>
      <c r="AH3576" s="501" t="e">
        <f t="shared" si="337"/>
        <v>#DIV/0!</v>
      </c>
      <c r="AV3576" s="501" t="e">
        <f t="shared" si="338"/>
        <v>#DIV/0!</v>
      </c>
      <c r="AY3576" s="501" t="e">
        <f t="shared" si="339"/>
        <v>#DIV/0!</v>
      </c>
      <c r="BM3576" s="501" t="e">
        <f t="shared" si="340"/>
        <v>#DIV/0!</v>
      </c>
      <c r="BP3576" s="501" t="e">
        <f t="shared" si="341"/>
        <v>#DIV/0!</v>
      </c>
    </row>
    <row r="3577" spans="31:68" ht="15" customHeight="1" x14ac:dyDescent="0.25">
      <c r="AE3577" s="501" t="e">
        <f t="shared" si="336"/>
        <v>#DIV/0!</v>
      </c>
      <c r="AH3577" s="501" t="e">
        <f t="shared" si="337"/>
        <v>#DIV/0!</v>
      </c>
      <c r="AV3577" s="501" t="e">
        <f t="shared" si="338"/>
        <v>#DIV/0!</v>
      </c>
      <c r="AY3577" s="501" t="e">
        <f t="shared" si="339"/>
        <v>#DIV/0!</v>
      </c>
      <c r="BM3577" s="501" t="e">
        <f t="shared" si="340"/>
        <v>#DIV/0!</v>
      </c>
      <c r="BP3577" s="501" t="e">
        <f t="shared" si="341"/>
        <v>#DIV/0!</v>
      </c>
    </row>
    <row r="3578" spans="31:68" ht="15" customHeight="1" x14ac:dyDescent="0.25">
      <c r="AE3578" s="501" t="e">
        <f t="shared" si="336"/>
        <v>#DIV/0!</v>
      </c>
      <c r="AH3578" s="501" t="e">
        <f t="shared" si="337"/>
        <v>#DIV/0!</v>
      </c>
      <c r="AV3578" s="501" t="e">
        <f t="shared" si="338"/>
        <v>#DIV/0!</v>
      </c>
      <c r="AY3578" s="501" t="e">
        <f t="shared" si="339"/>
        <v>#DIV/0!</v>
      </c>
      <c r="BM3578" s="501" t="e">
        <f t="shared" si="340"/>
        <v>#DIV/0!</v>
      </c>
      <c r="BP3578" s="501" t="e">
        <f t="shared" si="341"/>
        <v>#DIV/0!</v>
      </c>
    </row>
    <row r="3579" spans="31:68" ht="15" customHeight="1" x14ac:dyDescent="0.25">
      <c r="AE3579" s="501" t="e">
        <f t="shared" si="336"/>
        <v>#DIV/0!</v>
      </c>
      <c r="AH3579" s="501" t="e">
        <f t="shared" si="337"/>
        <v>#DIV/0!</v>
      </c>
      <c r="AV3579" s="501" t="e">
        <f t="shared" si="338"/>
        <v>#DIV/0!</v>
      </c>
      <c r="AY3579" s="501" t="e">
        <f t="shared" si="339"/>
        <v>#DIV/0!</v>
      </c>
      <c r="BM3579" s="501" t="e">
        <f t="shared" si="340"/>
        <v>#DIV/0!</v>
      </c>
      <c r="BP3579" s="501" t="e">
        <f t="shared" si="341"/>
        <v>#DIV/0!</v>
      </c>
    </row>
    <row r="3580" spans="31:68" ht="15" customHeight="1" x14ac:dyDescent="0.25">
      <c r="AE3580" s="501" t="e">
        <f t="shared" si="336"/>
        <v>#DIV/0!</v>
      </c>
      <c r="AH3580" s="501" t="e">
        <f t="shared" si="337"/>
        <v>#DIV/0!</v>
      </c>
      <c r="AV3580" s="501" t="e">
        <f t="shared" si="338"/>
        <v>#DIV/0!</v>
      </c>
      <c r="AY3580" s="501" t="e">
        <f t="shared" si="339"/>
        <v>#DIV/0!</v>
      </c>
      <c r="BM3580" s="501" t="e">
        <f t="shared" si="340"/>
        <v>#DIV/0!</v>
      </c>
      <c r="BP3580" s="501" t="e">
        <f t="shared" si="341"/>
        <v>#DIV/0!</v>
      </c>
    </row>
    <row r="3581" spans="31:68" ht="15" customHeight="1" x14ac:dyDescent="0.25">
      <c r="AE3581" s="501" t="e">
        <f t="shared" si="336"/>
        <v>#DIV/0!</v>
      </c>
      <c r="AH3581" s="501" t="e">
        <f t="shared" si="337"/>
        <v>#DIV/0!</v>
      </c>
      <c r="AV3581" s="501" t="e">
        <f t="shared" si="338"/>
        <v>#DIV/0!</v>
      </c>
      <c r="AY3581" s="501" t="e">
        <f t="shared" si="339"/>
        <v>#DIV/0!</v>
      </c>
      <c r="BM3581" s="501" t="e">
        <f t="shared" si="340"/>
        <v>#DIV/0!</v>
      </c>
      <c r="BP3581" s="501" t="e">
        <f t="shared" si="341"/>
        <v>#DIV/0!</v>
      </c>
    </row>
    <row r="3582" spans="31:68" ht="15" customHeight="1" x14ac:dyDescent="0.25">
      <c r="AE3582" s="501" t="e">
        <f t="shared" si="336"/>
        <v>#DIV/0!</v>
      </c>
      <c r="AH3582" s="501" t="e">
        <f t="shared" si="337"/>
        <v>#DIV/0!</v>
      </c>
      <c r="AV3582" s="501" t="e">
        <f t="shared" si="338"/>
        <v>#DIV/0!</v>
      </c>
      <c r="AY3582" s="501" t="e">
        <f t="shared" si="339"/>
        <v>#DIV/0!</v>
      </c>
      <c r="BM3582" s="501" t="e">
        <f t="shared" si="340"/>
        <v>#DIV/0!</v>
      </c>
      <c r="BP3582" s="501" t="e">
        <f t="shared" si="341"/>
        <v>#DIV/0!</v>
      </c>
    </row>
    <row r="3583" spans="31:68" ht="15" customHeight="1" x14ac:dyDescent="0.25">
      <c r="AE3583" s="501" t="e">
        <f t="shared" si="336"/>
        <v>#DIV/0!</v>
      </c>
      <c r="AH3583" s="501" t="e">
        <f t="shared" si="337"/>
        <v>#DIV/0!</v>
      </c>
      <c r="AV3583" s="501" t="e">
        <f t="shared" si="338"/>
        <v>#DIV/0!</v>
      </c>
      <c r="AY3583" s="501" t="e">
        <f t="shared" si="339"/>
        <v>#DIV/0!</v>
      </c>
      <c r="BM3583" s="501" t="e">
        <f t="shared" si="340"/>
        <v>#DIV/0!</v>
      </c>
      <c r="BP3583" s="501" t="e">
        <f t="shared" si="341"/>
        <v>#DIV/0!</v>
      </c>
    </row>
    <row r="3584" spans="31:68" ht="15" customHeight="1" x14ac:dyDescent="0.25">
      <c r="AE3584" s="501" t="e">
        <f t="shared" si="336"/>
        <v>#DIV/0!</v>
      </c>
      <c r="AH3584" s="501" t="e">
        <f t="shared" si="337"/>
        <v>#DIV/0!</v>
      </c>
      <c r="AV3584" s="501" t="e">
        <f t="shared" si="338"/>
        <v>#DIV/0!</v>
      </c>
      <c r="AY3584" s="501" t="e">
        <f t="shared" si="339"/>
        <v>#DIV/0!</v>
      </c>
      <c r="BM3584" s="501" t="e">
        <f t="shared" si="340"/>
        <v>#DIV/0!</v>
      </c>
      <c r="BP3584" s="501" t="e">
        <f t="shared" si="341"/>
        <v>#DIV/0!</v>
      </c>
    </row>
    <row r="3585" spans="31:68" ht="15" customHeight="1" x14ac:dyDescent="0.25">
      <c r="AE3585" s="501" t="e">
        <f t="shared" si="336"/>
        <v>#DIV/0!</v>
      </c>
      <c r="AH3585" s="501" t="e">
        <f t="shared" si="337"/>
        <v>#DIV/0!</v>
      </c>
      <c r="AV3585" s="501" t="e">
        <f t="shared" si="338"/>
        <v>#DIV/0!</v>
      </c>
      <c r="AY3585" s="501" t="e">
        <f t="shared" si="339"/>
        <v>#DIV/0!</v>
      </c>
      <c r="BM3585" s="501" t="e">
        <f t="shared" si="340"/>
        <v>#DIV/0!</v>
      </c>
      <c r="BP3585" s="501" t="e">
        <f t="shared" si="341"/>
        <v>#DIV/0!</v>
      </c>
    </row>
    <row r="3586" spans="31:68" ht="15" customHeight="1" x14ac:dyDescent="0.25">
      <c r="AE3586" s="501" t="e">
        <f t="shared" si="336"/>
        <v>#DIV/0!</v>
      </c>
      <c r="AH3586" s="501" t="e">
        <f t="shared" si="337"/>
        <v>#DIV/0!</v>
      </c>
      <c r="AV3586" s="501" t="e">
        <f t="shared" si="338"/>
        <v>#DIV/0!</v>
      </c>
      <c r="AY3586" s="501" t="e">
        <f t="shared" si="339"/>
        <v>#DIV/0!</v>
      </c>
      <c r="BM3586" s="501" t="e">
        <f t="shared" si="340"/>
        <v>#DIV/0!</v>
      </c>
      <c r="BP3586" s="501" t="e">
        <f t="shared" si="341"/>
        <v>#DIV/0!</v>
      </c>
    </row>
    <row r="3587" spans="31:68" ht="15" customHeight="1" x14ac:dyDescent="0.25">
      <c r="AE3587" s="501" t="e">
        <f t="shared" si="336"/>
        <v>#DIV/0!</v>
      </c>
      <c r="AH3587" s="501" t="e">
        <f t="shared" si="337"/>
        <v>#DIV/0!</v>
      </c>
      <c r="AV3587" s="501" t="e">
        <f t="shared" si="338"/>
        <v>#DIV/0!</v>
      </c>
      <c r="AY3587" s="501" t="e">
        <f t="shared" si="339"/>
        <v>#DIV/0!</v>
      </c>
      <c r="BM3587" s="501" t="e">
        <f t="shared" si="340"/>
        <v>#DIV/0!</v>
      </c>
      <c r="BP3587" s="501" t="e">
        <f t="shared" si="341"/>
        <v>#DIV/0!</v>
      </c>
    </row>
    <row r="3588" spans="31:68" ht="15" customHeight="1" x14ac:dyDescent="0.25">
      <c r="AE3588" s="501" t="e">
        <f t="shared" si="336"/>
        <v>#DIV/0!</v>
      </c>
      <c r="AH3588" s="501" t="e">
        <f t="shared" si="337"/>
        <v>#DIV/0!</v>
      </c>
      <c r="AV3588" s="501" t="e">
        <f t="shared" si="338"/>
        <v>#DIV/0!</v>
      </c>
      <c r="AY3588" s="501" t="e">
        <f t="shared" si="339"/>
        <v>#DIV/0!</v>
      </c>
      <c r="BM3588" s="501" t="e">
        <f t="shared" si="340"/>
        <v>#DIV/0!</v>
      </c>
      <c r="BP3588" s="501" t="e">
        <f t="shared" si="341"/>
        <v>#DIV/0!</v>
      </c>
    </row>
    <row r="3589" spans="31:68" ht="15" customHeight="1" x14ac:dyDescent="0.25">
      <c r="AE3589" s="501" t="e">
        <f t="shared" si="336"/>
        <v>#DIV/0!</v>
      </c>
      <c r="AH3589" s="501" t="e">
        <f t="shared" si="337"/>
        <v>#DIV/0!</v>
      </c>
      <c r="AV3589" s="501" t="e">
        <f t="shared" si="338"/>
        <v>#DIV/0!</v>
      </c>
      <c r="AY3589" s="501" t="e">
        <f t="shared" si="339"/>
        <v>#DIV/0!</v>
      </c>
      <c r="BM3589" s="501" t="e">
        <f t="shared" si="340"/>
        <v>#DIV/0!</v>
      </c>
      <c r="BP3589" s="501" t="e">
        <f t="shared" si="341"/>
        <v>#DIV/0!</v>
      </c>
    </row>
    <row r="3590" spans="31:68" ht="15" customHeight="1" x14ac:dyDescent="0.25">
      <c r="AE3590" s="501" t="e">
        <f t="shared" si="336"/>
        <v>#DIV/0!</v>
      </c>
      <c r="AH3590" s="501" t="e">
        <f t="shared" si="337"/>
        <v>#DIV/0!</v>
      </c>
      <c r="AV3590" s="501" t="e">
        <f t="shared" si="338"/>
        <v>#DIV/0!</v>
      </c>
      <c r="AY3590" s="501" t="e">
        <f t="shared" si="339"/>
        <v>#DIV/0!</v>
      </c>
      <c r="BM3590" s="501" t="e">
        <f t="shared" si="340"/>
        <v>#DIV/0!</v>
      </c>
      <c r="BP3590" s="501" t="e">
        <f t="shared" si="341"/>
        <v>#DIV/0!</v>
      </c>
    </row>
    <row r="3591" spans="31:68" ht="15" customHeight="1" x14ac:dyDescent="0.25">
      <c r="AE3591" s="501" t="e">
        <f t="shared" si="336"/>
        <v>#DIV/0!</v>
      </c>
      <c r="AH3591" s="501" t="e">
        <f t="shared" si="337"/>
        <v>#DIV/0!</v>
      </c>
      <c r="AV3591" s="501" t="e">
        <f t="shared" si="338"/>
        <v>#DIV/0!</v>
      </c>
      <c r="AY3591" s="501" t="e">
        <f t="shared" si="339"/>
        <v>#DIV/0!</v>
      </c>
      <c r="BM3591" s="501" t="e">
        <f t="shared" si="340"/>
        <v>#DIV/0!</v>
      </c>
      <c r="BP3591" s="501" t="e">
        <f t="shared" si="341"/>
        <v>#DIV/0!</v>
      </c>
    </row>
    <row r="3592" spans="31:68" ht="15" customHeight="1" x14ac:dyDescent="0.25">
      <c r="AE3592" s="501" t="e">
        <f t="shared" si="336"/>
        <v>#DIV/0!</v>
      </c>
      <c r="AH3592" s="501" t="e">
        <f t="shared" si="337"/>
        <v>#DIV/0!</v>
      </c>
      <c r="AV3592" s="501" t="e">
        <f t="shared" si="338"/>
        <v>#DIV/0!</v>
      </c>
      <c r="AY3592" s="501" t="e">
        <f t="shared" si="339"/>
        <v>#DIV/0!</v>
      </c>
      <c r="BM3592" s="501" t="e">
        <f t="shared" si="340"/>
        <v>#DIV/0!</v>
      </c>
      <c r="BP3592" s="501" t="e">
        <f t="shared" si="341"/>
        <v>#DIV/0!</v>
      </c>
    </row>
    <row r="3593" spans="31:68" ht="15" customHeight="1" x14ac:dyDescent="0.25">
      <c r="AE3593" s="501" t="e">
        <f t="shared" si="336"/>
        <v>#DIV/0!</v>
      </c>
      <c r="AH3593" s="501" t="e">
        <f t="shared" si="337"/>
        <v>#DIV/0!</v>
      </c>
      <c r="AV3593" s="501" t="e">
        <f t="shared" si="338"/>
        <v>#DIV/0!</v>
      </c>
      <c r="AY3593" s="501" t="e">
        <f t="shared" si="339"/>
        <v>#DIV/0!</v>
      </c>
      <c r="BM3593" s="501" t="e">
        <f t="shared" si="340"/>
        <v>#DIV/0!</v>
      </c>
      <c r="BP3593" s="501" t="e">
        <f t="shared" si="341"/>
        <v>#DIV/0!</v>
      </c>
    </row>
    <row r="3594" spans="31:68" ht="15" customHeight="1" x14ac:dyDescent="0.25">
      <c r="AE3594" s="501" t="e">
        <f t="shared" si="336"/>
        <v>#DIV/0!</v>
      </c>
      <c r="AH3594" s="501" t="e">
        <f t="shared" si="337"/>
        <v>#DIV/0!</v>
      </c>
      <c r="AV3594" s="501" t="e">
        <f t="shared" si="338"/>
        <v>#DIV/0!</v>
      </c>
      <c r="AY3594" s="501" t="e">
        <f t="shared" si="339"/>
        <v>#DIV/0!</v>
      </c>
      <c r="BM3594" s="501" t="e">
        <f t="shared" si="340"/>
        <v>#DIV/0!</v>
      </c>
      <c r="BP3594" s="501" t="e">
        <f t="shared" si="341"/>
        <v>#DIV/0!</v>
      </c>
    </row>
    <row r="3595" spans="31:68" ht="15" customHeight="1" x14ac:dyDescent="0.25">
      <c r="AE3595" s="501" t="e">
        <f t="shared" si="336"/>
        <v>#DIV/0!</v>
      </c>
      <c r="AH3595" s="501" t="e">
        <f t="shared" si="337"/>
        <v>#DIV/0!</v>
      </c>
      <c r="AV3595" s="501" t="e">
        <f t="shared" si="338"/>
        <v>#DIV/0!</v>
      </c>
      <c r="AY3595" s="501" t="e">
        <f t="shared" si="339"/>
        <v>#DIV/0!</v>
      </c>
      <c r="BM3595" s="501" t="e">
        <f t="shared" si="340"/>
        <v>#DIV/0!</v>
      </c>
      <c r="BP3595" s="501" t="e">
        <f t="shared" si="341"/>
        <v>#DIV/0!</v>
      </c>
    </row>
    <row r="3596" spans="31:68" ht="15" customHeight="1" x14ac:dyDescent="0.25">
      <c r="AE3596" s="501" t="e">
        <f t="shared" si="336"/>
        <v>#DIV/0!</v>
      </c>
      <c r="AH3596" s="501" t="e">
        <f t="shared" si="337"/>
        <v>#DIV/0!</v>
      </c>
      <c r="AV3596" s="501" t="e">
        <f t="shared" si="338"/>
        <v>#DIV/0!</v>
      </c>
      <c r="AY3596" s="501" t="e">
        <f t="shared" si="339"/>
        <v>#DIV/0!</v>
      </c>
      <c r="BM3596" s="501" t="e">
        <f t="shared" si="340"/>
        <v>#DIV/0!</v>
      </c>
      <c r="BP3596" s="501" t="e">
        <f t="shared" si="341"/>
        <v>#DIV/0!</v>
      </c>
    </row>
    <row r="3597" spans="31:68" ht="15" customHeight="1" x14ac:dyDescent="0.25">
      <c r="AE3597" s="501" t="e">
        <f t="shared" si="336"/>
        <v>#DIV/0!</v>
      </c>
      <c r="AH3597" s="501" t="e">
        <f t="shared" si="337"/>
        <v>#DIV/0!</v>
      </c>
      <c r="AV3597" s="501" t="e">
        <f t="shared" si="338"/>
        <v>#DIV/0!</v>
      </c>
      <c r="AY3597" s="501" t="e">
        <f t="shared" si="339"/>
        <v>#DIV/0!</v>
      </c>
      <c r="BM3597" s="501" t="e">
        <f t="shared" si="340"/>
        <v>#DIV/0!</v>
      </c>
      <c r="BP3597" s="501" t="e">
        <f t="shared" si="341"/>
        <v>#DIV/0!</v>
      </c>
    </row>
    <row r="3598" spans="31:68" ht="15" customHeight="1" x14ac:dyDescent="0.25">
      <c r="AE3598" s="501" t="e">
        <f t="shared" si="336"/>
        <v>#DIV/0!</v>
      </c>
      <c r="AH3598" s="501" t="e">
        <f t="shared" si="337"/>
        <v>#DIV/0!</v>
      </c>
      <c r="AV3598" s="501" t="e">
        <f t="shared" si="338"/>
        <v>#DIV/0!</v>
      </c>
      <c r="AY3598" s="501" t="e">
        <f t="shared" si="339"/>
        <v>#DIV/0!</v>
      </c>
      <c r="BM3598" s="501" t="e">
        <f t="shared" si="340"/>
        <v>#DIV/0!</v>
      </c>
      <c r="BP3598" s="501" t="e">
        <f t="shared" si="341"/>
        <v>#DIV/0!</v>
      </c>
    </row>
    <row r="3599" spans="31:68" ht="15" customHeight="1" x14ac:dyDescent="0.25">
      <c r="AE3599" s="501" t="e">
        <f t="shared" ref="AE3599:AE3662" si="342">IF(AE$10*AC3599+AE$11&lt;(ROUNDUP(AD$10/100,0)*100+999),MAX(0,AE$10*AC3599+AE$11),NA())</f>
        <v>#DIV/0!</v>
      </c>
      <c r="AH3599" s="501" t="e">
        <f t="shared" ref="AH3599:AH3662" si="343">IF(AH$10*AF3599+AH$11&lt;(ROUNDUP(AG$10/100,0)*100+999),MAX(0,AH$10*AF3599+AH$11),NA())</f>
        <v>#DIV/0!</v>
      </c>
      <c r="AV3599" s="501" t="e">
        <f t="shared" ref="AV3599:AV3662" si="344">IF(AV$10*AT3599+AV$11&lt;(ROUNDUP(AU$10/100,0)*100+999),MAX(0,AV$10*AT3599+AV$11),NA())</f>
        <v>#DIV/0!</v>
      </c>
      <c r="AY3599" s="501" t="e">
        <f t="shared" ref="AY3599:AY3662" si="345">IF(AY$10*AW3599+AY$11&lt;(ROUNDUP(AX$10/100,0)*100+999),MAX(0,AY$10*AW3599+AY$11),NA())</f>
        <v>#DIV/0!</v>
      </c>
      <c r="BM3599" s="501" t="e">
        <f t="shared" ref="BM3599:BM3662" si="346">IF(BM$10*BK3599+BM$11&lt;(ROUNDUP(BL$10/100,0)*100+999),MAX(0,BM$10*BK3599+BM$11),NA())</f>
        <v>#DIV/0!</v>
      </c>
      <c r="BP3599" s="501" t="e">
        <f t="shared" ref="BP3599:BP3662" si="347">IF(BP$10*BN3599+BP$11&lt;(ROUNDUP(BO$10/100,0)*100+999),MAX(0,BP$10*BN3599+BP$11),NA())</f>
        <v>#DIV/0!</v>
      </c>
    </row>
    <row r="3600" spans="31:68" ht="15" customHeight="1" x14ac:dyDescent="0.25">
      <c r="AE3600" s="501" t="e">
        <f t="shared" si="342"/>
        <v>#DIV/0!</v>
      </c>
      <c r="AH3600" s="501" t="e">
        <f t="shared" si="343"/>
        <v>#DIV/0!</v>
      </c>
      <c r="AV3600" s="501" t="e">
        <f t="shared" si="344"/>
        <v>#DIV/0!</v>
      </c>
      <c r="AY3600" s="501" t="e">
        <f t="shared" si="345"/>
        <v>#DIV/0!</v>
      </c>
      <c r="BM3600" s="501" t="e">
        <f t="shared" si="346"/>
        <v>#DIV/0!</v>
      </c>
      <c r="BP3600" s="501" t="e">
        <f t="shared" si="347"/>
        <v>#DIV/0!</v>
      </c>
    </row>
    <row r="3601" spans="31:68" ht="15" customHeight="1" x14ac:dyDescent="0.25">
      <c r="AE3601" s="501" t="e">
        <f t="shared" si="342"/>
        <v>#DIV/0!</v>
      </c>
      <c r="AH3601" s="501" t="e">
        <f t="shared" si="343"/>
        <v>#DIV/0!</v>
      </c>
      <c r="AV3601" s="501" t="e">
        <f t="shared" si="344"/>
        <v>#DIV/0!</v>
      </c>
      <c r="AY3601" s="501" t="e">
        <f t="shared" si="345"/>
        <v>#DIV/0!</v>
      </c>
      <c r="BM3601" s="501" t="e">
        <f t="shared" si="346"/>
        <v>#DIV/0!</v>
      </c>
      <c r="BP3601" s="501" t="e">
        <f t="shared" si="347"/>
        <v>#DIV/0!</v>
      </c>
    </row>
    <row r="3602" spans="31:68" ht="15" customHeight="1" x14ac:dyDescent="0.25">
      <c r="AE3602" s="501" t="e">
        <f t="shared" si="342"/>
        <v>#DIV/0!</v>
      </c>
      <c r="AH3602" s="501" t="e">
        <f t="shared" si="343"/>
        <v>#DIV/0!</v>
      </c>
      <c r="AV3602" s="501" t="e">
        <f t="shared" si="344"/>
        <v>#DIV/0!</v>
      </c>
      <c r="AY3602" s="501" t="e">
        <f t="shared" si="345"/>
        <v>#DIV/0!</v>
      </c>
      <c r="BM3602" s="501" t="e">
        <f t="shared" si="346"/>
        <v>#DIV/0!</v>
      </c>
      <c r="BP3602" s="501" t="e">
        <f t="shared" si="347"/>
        <v>#DIV/0!</v>
      </c>
    </row>
    <row r="3603" spans="31:68" ht="15" customHeight="1" x14ac:dyDescent="0.25">
      <c r="AE3603" s="501" t="e">
        <f t="shared" si="342"/>
        <v>#DIV/0!</v>
      </c>
      <c r="AH3603" s="501" t="e">
        <f t="shared" si="343"/>
        <v>#DIV/0!</v>
      </c>
      <c r="AV3603" s="501" t="e">
        <f t="shared" si="344"/>
        <v>#DIV/0!</v>
      </c>
      <c r="AY3603" s="501" t="e">
        <f t="shared" si="345"/>
        <v>#DIV/0!</v>
      </c>
      <c r="BM3603" s="501" t="e">
        <f t="shared" si="346"/>
        <v>#DIV/0!</v>
      </c>
      <c r="BP3603" s="501" t="e">
        <f t="shared" si="347"/>
        <v>#DIV/0!</v>
      </c>
    </row>
    <row r="3604" spans="31:68" ht="15" customHeight="1" x14ac:dyDescent="0.25">
      <c r="AE3604" s="501" t="e">
        <f t="shared" si="342"/>
        <v>#DIV/0!</v>
      </c>
      <c r="AH3604" s="501" t="e">
        <f t="shared" si="343"/>
        <v>#DIV/0!</v>
      </c>
      <c r="AV3604" s="501" t="e">
        <f t="shared" si="344"/>
        <v>#DIV/0!</v>
      </c>
      <c r="AY3604" s="501" t="e">
        <f t="shared" si="345"/>
        <v>#DIV/0!</v>
      </c>
      <c r="BM3604" s="501" t="e">
        <f t="shared" si="346"/>
        <v>#DIV/0!</v>
      </c>
      <c r="BP3604" s="501" t="e">
        <f t="shared" si="347"/>
        <v>#DIV/0!</v>
      </c>
    </row>
    <row r="3605" spans="31:68" ht="15" customHeight="1" x14ac:dyDescent="0.25">
      <c r="AE3605" s="501" t="e">
        <f t="shared" si="342"/>
        <v>#DIV/0!</v>
      </c>
      <c r="AH3605" s="501" t="e">
        <f t="shared" si="343"/>
        <v>#DIV/0!</v>
      </c>
      <c r="AV3605" s="501" t="e">
        <f t="shared" si="344"/>
        <v>#DIV/0!</v>
      </c>
      <c r="AY3605" s="501" t="e">
        <f t="shared" si="345"/>
        <v>#DIV/0!</v>
      </c>
      <c r="BM3605" s="501" t="e">
        <f t="shared" si="346"/>
        <v>#DIV/0!</v>
      </c>
      <c r="BP3605" s="501" t="e">
        <f t="shared" si="347"/>
        <v>#DIV/0!</v>
      </c>
    </row>
    <row r="3606" spans="31:68" ht="15" customHeight="1" x14ac:dyDescent="0.25">
      <c r="AE3606" s="501" t="e">
        <f t="shared" si="342"/>
        <v>#DIV/0!</v>
      </c>
      <c r="AH3606" s="501" t="e">
        <f t="shared" si="343"/>
        <v>#DIV/0!</v>
      </c>
      <c r="AV3606" s="501" t="e">
        <f t="shared" si="344"/>
        <v>#DIV/0!</v>
      </c>
      <c r="AY3606" s="501" t="e">
        <f t="shared" si="345"/>
        <v>#DIV/0!</v>
      </c>
      <c r="BM3606" s="501" t="e">
        <f t="shared" si="346"/>
        <v>#DIV/0!</v>
      </c>
      <c r="BP3606" s="501" t="e">
        <f t="shared" si="347"/>
        <v>#DIV/0!</v>
      </c>
    </row>
    <row r="3607" spans="31:68" ht="15" customHeight="1" x14ac:dyDescent="0.25">
      <c r="AE3607" s="501" t="e">
        <f t="shared" si="342"/>
        <v>#DIV/0!</v>
      </c>
      <c r="AH3607" s="501" t="e">
        <f t="shared" si="343"/>
        <v>#DIV/0!</v>
      </c>
      <c r="AV3607" s="501" t="e">
        <f t="shared" si="344"/>
        <v>#DIV/0!</v>
      </c>
      <c r="AY3607" s="501" t="e">
        <f t="shared" si="345"/>
        <v>#DIV/0!</v>
      </c>
      <c r="BM3607" s="501" t="e">
        <f t="shared" si="346"/>
        <v>#DIV/0!</v>
      </c>
      <c r="BP3607" s="501" t="e">
        <f t="shared" si="347"/>
        <v>#DIV/0!</v>
      </c>
    </row>
    <row r="3608" spans="31:68" ht="15" customHeight="1" x14ac:dyDescent="0.25">
      <c r="AE3608" s="501" t="e">
        <f t="shared" si="342"/>
        <v>#DIV/0!</v>
      </c>
      <c r="AH3608" s="501" t="e">
        <f t="shared" si="343"/>
        <v>#DIV/0!</v>
      </c>
      <c r="AV3608" s="501" t="e">
        <f t="shared" si="344"/>
        <v>#DIV/0!</v>
      </c>
      <c r="AY3608" s="501" t="e">
        <f t="shared" si="345"/>
        <v>#DIV/0!</v>
      </c>
      <c r="BM3608" s="501" t="e">
        <f t="shared" si="346"/>
        <v>#DIV/0!</v>
      </c>
      <c r="BP3608" s="501" t="e">
        <f t="shared" si="347"/>
        <v>#DIV/0!</v>
      </c>
    </row>
    <row r="3609" spans="31:68" ht="15" customHeight="1" x14ac:dyDescent="0.25">
      <c r="AE3609" s="501" t="e">
        <f t="shared" si="342"/>
        <v>#DIV/0!</v>
      </c>
      <c r="AH3609" s="501" t="e">
        <f t="shared" si="343"/>
        <v>#DIV/0!</v>
      </c>
      <c r="AV3609" s="501" t="e">
        <f t="shared" si="344"/>
        <v>#DIV/0!</v>
      </c>
      <c r="AY3609" s="501" t="e">
        <f t="shared" si="345"/>
        <v>#DIV/0!</v>
      </c>
      <c r="BM3609" s="501" t="e">
        <f t="shared" si="346"/>
        <v>#DIV/0!</v>
      </c>
      <c r="BP3609" s="501" t="e">
        <f t="shared" si="347"/>
        <v>#DIV/0!</v>
      </c>
    </row>
    <row r="3610" spans="31:68" ht="15" customHeight="1" x14ac:dyDescent="0.25">
      <c r="AE3610" s="501" t="e">
        <f t="shared" si="342"/>
        <v>#DIV/0!</v>
      </c>
      <c r="AH3610" s="501" t="e">
        <f t="shared" si="343"/>
        <v>#DIV/0!</v>
      </c>
      <c r="AV3610" s="501" t="e">
        <f t="shared" si="344"/>
        <v>#DIV/0!</v>
      </c>
      <c r="AY3610" s="501" t="e">
        <f t="shared" si="345"/>
        <v>#DIV/0!</v>
      </c>
      <c r="BM3610" s="501" t="e">
        <f t="shared" si="346"/>
        <v>#DIV/0!</v>
      </c>
      <c r="BP3610" s="501" t="e">
        <f t="shared" si="347"/>
        <v>#DIV/0!</v>
      </c>
    </row>
    <row r="3611" spans="31:68" ht="15" customHeight="1" x14ac:dyDescent="0.25">
      <c r="AE3611" s="501" t="e">
        <f t="shared" si="342"/>
        <v>#DIV/0!</v>
      </c>
      <c r="AH3611" s="501" t="e">
        <f t="shared" si="343"/>
        <v>#DIV/0!</v>
      </c>
      <c r="AV3611" s="501" t="e">
        <f t="shared" si="344"/>
        <v>#DIV/0!</v>
      </c>
      <c r="AY3611" s="501" t="e">
        <f t="shared" si="345"/>
        <v>#DIV/0!</v>
      </c>
      <c r="BM3611" s="501" t="e">
        <f t="shared" si="346"/>
        <v>#DIV/0!</v>
      </c>
      <c r="BP3611" s="501" t="e">
        <f t="shared" si="347"/>
        <v>#DIV/0!</v>
      </c>
    </row>
    <row r="3612" spans="31:68" ht="15" customHeight="1" x14ac:dyDescent="0.25">
      <c r="AE3612" s="501" t="e">
        <f t="shared" si="342"/>
        <v>#DIV/0!</v>
      </c>
      <c r="AH3612" s="501" t="e">
        <f t="shared" si="343"/>
        <v>#DIV/0!</v>
      </c>
      <c r="AV3612" s="501" t="e">
        <f t="shared" si="344"/>
        <v>#DIV/0!</v>
      </c>
      <c r="AY3612" s="501" t="e">
        <f t="shared" si="345"/>
        <v>#DIV/0!</v>
      </c>
      <c r="BM3612" s="501" t="e">
        <f t="shared" si="346"/>
        <v>#DIV/0!</v>
      </c>
      <c r="BP3612" s="501" t="e">
        <f t="shared" si="347"/>
        <v>#DIV/0!</v>
      </c>
    </row>
    <row r="3613" spans="31:68" ht="15" customHeight="1" x14ac:dyDescent="0.25">
      <c r="AE3613" s="501" t="e">
        <f t="shared" si="342"/>
        <v>#DIV/0!</v>
      </c>
      <c r="AH3613" s="501" t="e">
        <f t="shared" si="343"/>
        <v>#DIV/0!</v>
      </c>
      <c r="AV3613" s="501" t="e">
        <f t="shared" si="344"/>
        <v>#DIV/0!</v>
      </c>
      <c r="AY3613" s="501" t="e">
        <f t="shared" si="345"/>
        <v>#DIV/0!</v>
      </c>
      <c r="BM3613" s="501" t="e">
        <f t="shared" si="346"/>
        <v>#DIV/0!</v>
      </c>
      <c r="BP3613" s="501" t="e">
        <f t="shared" si="347"/>
        <v>#DIV/0!</v>
      </c>
    </row>
    <row r="3614" spans="31:68" ht="15" customHeight="1" x14ac:dyDescent="0.25">
      <c r="AE3614" s="501" t="e">
        <f t="shared" si="342"/>
        <v>#DIV/0!</v>
      </c>
      <c r="AH3614" s="501" t="e">
        <f t="shared" si="343"/>
        <v>#DIV/0!</v>
      </c>
      <c r="AV3614" s="501" t="e">
        <f t="shared" si="344"/>
        <v>#DIV/0!</v>
      </c>
      <c r="AY3614" s="501" t="e">
        <f t="shared" si="345"/>
        <v>#DIV/0!</v>
      </c>
      <c r="BM3614" s="501" t="e">
        <f t="shared" si="346"/>
        <v>#DIV/0!</v>
      </c>
      <c r="BP3614" s="501" t="e">
        <f t="shared" si="347"/>
        <v>#DIV/0!</v>
      </c>
    </row>
    <row r="3615" spans="31:68" ht="15" customHeight="1" x14ac:dyDescent="0.25">
      <c r="AE3615" s="501" t="e">
        <f t="shared" si="342"/>
        <v>#DIV/0!</v>
      </c>
      <c r="AH3615" s="501" t="e">
        <f t="shared" si="343"/>
        <v>#DIV/0!</v>
      </c>
      <c r="AV3615" s="501" t="e">
        <f t="shared" si="344"/>
        <v>#DIV/0!</v>
      </c>
      <c r="AY3615" s="501" t="e">
        <f t="shared" si="345"/>
        <v>#DIV/0!</v>
      </c>
      <c r="BM3615" s="501" t="e">
        <f t="shared" si="346"/>
        <v>#DIV/0!</v>
      </c>
      <c r="BP3615" s="501" t="e">
        <f t="shared" si="347"/>
        <v>#DIV/0!</v>
      </c>
    </row>
    <row r="3616" spans="31:68" ht="15" customHeight="1" x14ac:dyDescent="0.25">
      <c r="AE3616" s="501" t="e">
        <f t="shared" si="342"/>
        <v>#DIV/0!</v>
      </c>
      <c r="AH3616" s="501" t="e">
        <f t="shared" si="343"/>
        <v>#DIV/0!</v>
      </c>
      <c r="AV3616" s="501" t="e">
        <f t="shared" si="344"/>
        <v>#DIV/0!</v>
      </c>
      <c r="AY3616" s="501" t="e">
        <f t="shared" si="345"/>
        <v>#DIV/0!</v>
      </c>
      <c r="BM3616" s="501" t="e">
        <f t="shared" si="346"/>
        <v>#DIV/0!</v>
      </c>
      <c r="BP3616" s="501" t="e">
        <f t="shared" si="347"/>
        <v>#DIV/0!</v>
      </c>
    </row>
    <row r="3617" spans="31:68" ht="15" customHeight="1" x14ac:dyDescent="0.25">
      <c r="AE3617" s="501" t="e">
        <f t="shared" si="342"/>
        <v>#DIV/0!</v>
      </c>
      <c r="AH3617" s="501" t="e">
        <f t="shared" si="343"/>
        <v>#DIV/0!</v>
      </c>
      <c r="AV3617" s="501" t="e">
        <f t="shared" si="344"/>
        <v>#DIV/0!</v>
      </c>
      <c r="AY3617" s="501" t="e">
        <f t="shared" si="345"/>
        <v>#DIV/0!</v>
      </c>
      <c r="BM3617" s="501" t="e">
        <f t="shared" si="346"/>
        <v>#DIV/0!</v>
      </c>
      <c r="BP3617" s="501" t="e">
        <f t="shared" si="347"/>
        <v>#DIV/0!</v>
      </c>
    </row>
    <row r="3618" spans="31:68" ht="15" customHeight="1" x14ac:dyDescent="0.25">
      <c r="AE3618" s="501" t="e">
        <f t="shared" si="342"/>
        <v>#DIV/0!</v>
      </c>
      <c r="AH3618" s="501" t="e">
        <f t="shared" si="343"/>
        <v>#DIV/0!</v>
      </c>
      <c r="AV3618" s="501" t="e">
        <f t="shared" si="344"/>
        <v>#DIV/0!</v>
      </c>
      <c r="AY3618" s="501" t="e">
        <f t="shared" si="345"/>
        <v>#DIV/0!</v>
      </c>
      <c r="BM3618" s="501" t="e">
        <f t="shared" si="346"/>
        <v>#DIV/0!</v>
      </c>
      <c r="BP3618" s="501" t="e">
        <f t="shared" si="347"/>
        <v>#DIV/0!</v>
      </c>
    </row>
    <row r="3619" spans="31:68" ht="15" customHeight="1" x14ac:dyDescent="0.25">
      <c r="AE3619" s="501" t="e">
        <f t="shared" si="342"/>
        <v>#DIV/0!</v>
      </c>
      <c r="AH3619" s="501" t="e">
        <f t="shared" si="343"/>
        <v>#DIV/0!</v>
      </c>
      <c r="AV3619" s="501" t="e">
        <f t="shared" si="344"/>
        <v>#DIV/0!</v>
      </c>
      <c r="AY3619" s="501" t="e">
        <f t="shared" si="345"/>
        <v>#DIV/0!</v>
      </c>
      <c r="BM3619" s="501" t="e">
        <f t="shared" si="346"/>
        <v>#DIV/0!</v>
      </c>
      <c r="BP3619" s="501" t="e">
        <f t="shared" si="347"/>
        <v>#DIV/0!</v>
      </c>
    </row>
    <row r="3620" spans="31:68" ht="15" customHeight="1" x14ac:dyDescent="0.25">
      <c r="AE3620" s="501" t="e">
        <f t="shared" si="342"/>
        <v>#DIV/0!</v>
      </c>
      <c r="AH3620" s="501" t="e">
        <f t="shared" si="343"/>
        <v>#DIV/0!</v>
      </c>
      <c r="AV3620" s="501" t="e">
        <f t="shared" si="344"/>
        <v>#DIV/0!</v>
      </c>
      <c r="AY3620" s="501" t="e">
        <f t="shared" si="345"/>
        <v>#DIV/0!</v>
      </c>
      <c r="BM3620" s="501" t="e">
        <f t="shared" si="346"/>
        <v>#DIV/0!</v>
      </c>
      <c r="BP3620" s="501" t="e">
        <f t="shared" si="347"/>
        <v>#DIV/0!</v>
      </c>
    </row>
    <row r="3621" spans="31:68" ht="15" customHeight="1" x14ac:dyDescent="0.25">
      <c r="AE3621" s="501" t="e">
        <f t="shared" si="342"/>
        <v>#DIV/0!</v>
      </c>
      <c r="AH3621" s="501" t="e">
        <f t="shared" si="343"/>
        <v>#DIV/0!</v>
      </c>
      <c r="AV3621" s="501" t="e">
        <f t="shared" si="344"/>
        <v>#DIV/0!</v>
      </c>
      <c r="AY3621" s="501" t="e">
        <f t="shared" si="345"/>
        <v>#DIV/0!</v>
      </c>
      <c r="BM3621" s="501" t="e">
        <f t="shared" si="346"/>
        <v>#DIV/0!</v>
      </c>
      <c r="BP3621" s="501" t="e">
        <f t="shared" si="347"/>
        <v>#DIV/0!</v>
      </c>
    </row>
    <row r="3622" spans="31:68" ht="15" customHeight="1" x14ac:dyDescent="0.25">
      <c r="AE3622" s="501" t="e">
        <f t="shared" si="342"/>
        <v>#DIV/0!</v>
      </c>
      <c r="AH3622" s="501" t="e">
        <f t="shared" si="343"/>
        <v>#DIV/0!</v>
      </c>
      <c r="AV3622" s="501" t="e">
        <f t="shared" si="344"/>
        <v>#DIV/0!</v>
      </c>
      <c r="AY3622" s="501" t="e">
        <f t="shared" si="345"/>
        <v>#DIV/0!</v>
      </c>
      <c r="BM3622" s="501" t="e">
        <f t="shared" si="346"/>
        <v>#DIV/0!</v>
      </c>
      <c r="BP3622" s="501" t="e">
        <f t="shared" si="347"/>
        <v>#DIV/0!</v>
      </c>
    </row>
    <row r="3623" spans="31:68" ht="15" customHeight="1" x14ac:dyDescent="0.25">
      <c r="AE3623" s="501" t="e">
        <f t="shared" si="342"/>
        <v>#DIV/0!</v>
      </c>
      <c r="AH3623" s="501" t="e">
        <f t="shared" si="343"/>
        <v>#DIV/0!</v>
      </c>
      <c r="AV3623" s="501" t="e">
        <f t="shared" si="344"/>
        <v>#DIV/0!</v>
      </c>
      <c r="AY3623" s="501" t="e">
        <f t="shared" si="345"/>
        <v>#DIV/0!</v>
      </c>
      <c r="BM3623" s="501" t="e">
        <f t="shared" si="346"/>
        <v>#DIV/0!</v>
      </c>
      <c r="BP3623" s="501" t="e">
        <f t="shared" si="347"/>
        <v>#DIV/0!</v>
      </c>
    </row>
    <row r="3624" spans="31:68" ht="15" customHeight="1" x14ac:dyDescent="0.25">
      <c r="AE3624" s="501" t="e">
        <f t="shared" si="342"/>
        <v>#DIV/0!</v>
      </c>
      <c r="AH3624" s="501" t="e">
        <f t="shared" si="343"/>
        <v>#DIV/0!</v>
      </c>
      <c r="AV3624" s="501" t="e">
        <f t="shared" si="344"/>
        <v>#DIV/0!</v>
      </c>
      <c r="AY3624" s="501" t="e">
        <f t="shared" si="345"/>
        <v>#DIV/0!</v>
      </c>
      <c r="BM3624" s="501" t="e">
        <f t="shared" si="346"/>
        <v>#DIV/0!</v>
      </c>
      <c r="BP3624" s="501" t="e">
        <f t="shared" si="347"/>
        <v>#DIV/0!</v>
      </c>
    </row>
    <row r="3625" spans="31:68" ht="15" customHeight="1" x14ac:dyDescent="0.25">
      <c r="AE3625" s="501" t="e">
        <f t="shared" si="342"/>
        <v>#DIV/0!</v>
      </c>
      <c r="AH3625" s="501" t="e">
        <f t="shared" si="343"/>
        <v>#DIV/0!</v>
      </c>
      <c r="AV3625" s="501" t="e">
        <f t="shared" si="344"/>
        <v>#DIV/0!</v>
      </c>
      <c r="AY3625" s="501" t="e">
        <f t="shared" si="345"/>
        <v>#DIV/0!</v>
      </c>
      <c r="BM3625" s="501" t="e">
        <f t="shared" si="346"/>
        <v>#DIV/0!</v>
      </c>
      <c r="BP3625" s="501" t="e">
        <f t="shared" si="347"/>
        <v>#DIV/0!</v>
      </c>
    </row>
    <row r="3626" spans="31:68" ht="15" customHeight="1" x14ac:dyDescent="0.25">
      <c r="AE3626" s="501" t="e">
        <f t="shared" si="342"/>
        <v>#DIV/0!</v>
      </c>
      <c r="AH3626" s="501" t="e">
        <f t="shared" si="343"/>
        <v>#DIV/0!</v>
      </c>
      <c r="AV3626" s="501" t="e">
        <f t="shared" si="344"/>
        <v>#DIV/0!</v>
      </c>
      <c r="AY3626" s="501" t="e">
        <f t="shared" si="345"/>
        <v>#DIV/0!</v>
      </c>
      <c r="BM3626" s="501" t="e">
        <f t="shared" si="346"/>
        <v>#DIV/0!</v>
      </c>
      <c r="BP3626" s="501" t="e">
        <f t="shared" si="347"/>
        <v>#DIV/0!</v>
      </c>
    </row>
    <row r="3627" spans="31:68" ht="15" customHeight="1" x14ac:dyDescent="0.25">
      <c r="AE3627" s="501" t="e">
        <f t="shared" si="342"/>
        <v>#DIV/0!</v>
      </c>
      <c r="AH3627" s="501" t="e">
        <f t="shared" si="343"/>
        <v>#DIV/0!</v>
      </c>
      <c r="AV3627" s="501" t="e">
        <f t="shared" si="344"/>
        <v>#DIV/0!</v>
      </c>
      <c r="AY3627" s="501" t="e">
        <f t="shared" si="345"/>
        <v>#DIV/0!</v>
      </c>
      <c r="BM3627" s="501" t="e">
        <f t="shared" si="346"/>
        <v>#DIV/0!</v>
      </c>
      <c r="BP3627" s="501" t="e">
        <f t="shared" si="347"/>
        <v>#DIV/0!</v>
      </c>
    </row>
    <row r="3628" spans="31:68" ht="15" customHeight="1" x14ac:dyDescent="0.25">
      <c r="AE3628" s="501" t="e">
        <f t="shared" si="342"/>
        <v>#DIV/0!</v>
      </c>
      <c r="AH3628" s="501" t="e">
        <f t="shared" si="343"/>
        <v>#DIV/0!</v>
      </c>
      <c r="AV3628" s="501" t="e">
        <f t="shared" si="344"/>
        <v>#DIV/0!</v>
      </c>
      <c r="AY3628" s="501" t="e">
        <f t="shared" si="345"/>
        <v>#DIV/0!</v>
      </c>
      <c r="BM3628" s="501" t="e">
        <f t="shared" si="346"/>
        <v>#DIV/0!</v>
      </c>
      <c r="BP3628" s="501" t="e">
        <f t="shared" si="347"/>
        <v>#DIV/0!</v>
      </c>
    </row>
    <row r="3629" spans="31:68" ht="15" customHeight="1" x14ac:dyDescent="0.25">
      <c r="AE3629" s="501" t="e">
        <f t="shared" si="342"/>
        <v>#DIV/0!</v>
      </c>
      <c r="AH3629" s="501" t="e">
        <f t="shared" si="343"/>
        <v>#DIV/0!</v>
      </c>
      <c r="AV3629" s="501" t="e">
        <f t="shared" si="344"/>
        <v>#DIV/0!</v>
      </c>
      <c r="AY3629" s="501" t="e">
        <f t="shared" si="345"/>
        <v>#DIV/0!</v>
      </c>
      <c r="BM3629" s="501" t="e">
        <f t="shared" si="346"/>
        <v>#DIV/0!</v>
      </c>
      <c r="BP3629" s="501" t="e">
        <f t="shared" si="347"/>
        <v>#DIV/0!</v>
      </c>
    </row>
    <row r="3630" spans="31:68" ht="15" customHeight="1" x14ac:dyDescent="0.25">
      <c r="AE3630" s="501" t="e">
        <f t="shared" si="342"/>
        <v>#DIV/0!</v>
      </c>
      <c r="AH3630" s="501" t="e">
        <f t="shared" si="343"/>
        <v>#DIV/0!</v>
      </c>
      <c r="AV3630" s="501" t="e">
        <f t="shared" si="344"/>
        <v>#DIV/0!</v>
      </c>
      <c r="AY3630" s="501" t="e">
        <f t="shared" si="345"/>
        <v>#DIV/0!</v>
      </c>
      <c r="BM3630" s="501" t="e">
        <f t="shared" si="346"/>
        <v>#DIV/0!</v>
      </c>
      <c r="BP3630" s="501" t="e">
        <f t="shared" si="347"/>
        <v>#DIV/0!</v>
      </c>
    </row>
    <row r="3631" spans="31:68" ht="15" customHeight="1" x14ac:dyDescent="0.25">
      <c r="AE3631" s="501" t="e">
        <f t="shared" si="342"/>
        <v>#DIV/0!</v>
      </c>
      <c r="AH3631" s="501" t="e">
        <f t="shared" si="343"/>
        <v>#DIV/0!</v>
      </c>
      <c r="AV3631" s="501" t="e">
        <f t="shared" si="344"/>
        <v>#DIV/0!</v>
      </c>
      <c r="AY3631" s="501" t="e">
        <f t="shared" si="345"/>
        <v>#DIV/0!</v>
      </c>
      <c r="BM3631" s="501" t="e">
        <f t="shared" si="346"/>
        <v>#DIV/0!</v>
      </c>
      <c r="BP3631" s="501" t="e">
        <f t="shared" si="347"/>
        <v>#DIV/0!</v>
      </c>
    </row>
    <row r="3632" spans="31:68" ht="15" customHeight="1" x14ac:dyDescent="0.25">
      <c r="AE3632" s="501" t="e">
        <f t="shared" si="342"/>
        <v>#DIV/0!</v>
      </c>
      <c r="AH3632" s="501" t="e">
        <f t="shared" si="343"/>
        <v>#DIV/0!</v>
      </c>
      <c r="AV3632" s="501" t="e">
        <f t="shared" si="344"/>
        <v>#DIV/0!</v>
      </c>
      <c r="AY3632" s="501" t="e">
        <f t="shared" si="345"/>
        <v>#DIV/0!</v>
      </c>
      <c r="BM3632" s="501" t="e">
        <f t="shared" si="346"/>
        <v>#DIV/0!</v>
      </c>
      <c r="BP3632" s="501" t="e">
        <f t="shared" si="347"/>
        <v>#DIV/0!</v>
      </c>
    </row>
    <row r="3633" spans="31:68" ht="15" customHeight="1" x14ac:dyDescent="0.25">
      <c r="AE3633" s="501" t="e">
        <f t="shared" si="342"/>
        <v>#DIV/0!</v>
      </c>
      <c r="AH3633" s="501" t="e">
        <f t="shared" si="343"/>
        <v>#DIV/0!</v>
      </c>
      <c r="AV3633" s="501" t="e">
        <f t="shared" si="344"/>
        <v>#DIV/0!</v>
      </c>
      <c r="AY3633" s="501" t="e">
        <f t="shared" si="345"/>
        <v>#DIV/0!</v>
      </c>
      <c r="BM3633" s="501" t="e">
        <f t="shared" si="346"/>
        <v>#DIV/0!</v>
      </c>
      <c r="BP3633" s="501" t="e">
        <f t="shared" si="347"/>
        <v>#DIV/0!</v>
      </c>
    </row>
    <row r="3634" spans="31:68" ht="15" customHeight="1" x14ac:dyDescent="0.25">
      <c r="AE3634" s="501" t="e">
        <f t="shared" si="342"/>
        <v>#DIV/0!</v>
      </c>
      <c r="AH3634" s="501" t="e">
        <f t="shared" si="343"/>
        <v>#DIV/0!</v>
      </c>
      <c r="AV3634" s="501" t="e">
        <f t="shared" si="344"/>
        <v>#DIV/0!</v>
      </c>
      <c r="AY3634" s="501" t="e">
        <f t="shared" si="345"/>
        <v>#DIV/0!</v>
      </c>
      <c r="BM3634" s="501" t="e">
        <f t="shared" si="346"/>
        <v>#DIV/0!</v>
      </c>
      <c r="BP3634" s="501" t="e">
        <f t="shared" si="347"/>
        <v>#DIV/0!</v>
      </c>
    </row>
    <row r="3635" spans="31:68" ht="15" customHeight="1" x14ac:dyDescent="0.25">
      <c r="AE3635" s="501" t="e">
        <f t="shared" si="342"/>
        <v>#DIV/0!</v>
      </c>
      <c r="AH3635" s="501" t="e">
        <f t="shared" si="343"/>
        <v>#DIV/0!</v>
      </c>
      <c r="AV3635" s="501" t="e">
        <f t="shared" si="344"/>
        <v>#DIV/0!</v>
      </c>
      <c r="AY3635" s="501" t="e">
        <f t="shared" si="345"/>
        <v>#DIV/0!</v>
      </c>
      <c r="BM3635" s="501" t="e">
        <f t="shared" si="346"/>
        <v>#DIV/0!</v>
      </c>
      <c r="BP3635" s="501" t="e">
        <f t="shared" si="347"/>
        <v>#DIV/0!</v>
      </c>
    </row>
    <row r="3636" spans="31:68" ht="15" customHeight="1" x14ac:dyDescent="0.25">
      <c r="AE3636" s="501" t="e">
        <f t="shared" si="342"/>
        <v>#DIV/0!</v>
      </c>
      <c r="AH3636" s="501" t="e">
        <f t="shared" si="343"/>
        <v>#DIV/0!</v>
      </c>
      <c r="AV3636" s="501" t="e">
        <f t="shared" si="344"/>
        <v>#DIV/0!</v>
      </c>
      <c r="AY3636" s="501" t="e">
        <f t="shared" si="345"/>
        <v>#DIV/0!</v>
      </c>
      <c r="BM3636" s="501" t="e">
        <f t="shared" si="346"/>
        <v>#DIV/0!</v>
      </c>
      <c r="BP3636" s="501" t="e">
        <f t="shared" si="347"/>
        <v>#DIV/0!</v>
      </c>
    </row>
    <row r="3637" spans="31:68" ht="15" customHeight="1" x14ac:dyDescent="0.25">
      <c r="AE3637" s="501" t="e">
        <f t="shared" si="342"/>
        <v>#DIV/0!</v>
      </c>
      <c r="AH3637" s="501" t="e">
        <f t="shared" si="343"/>
        <v>#DIV/0!</v>
      </c>
      <c r="AV3637" s="501" t="e">
        <f t="shared" si="344"/>
        <v>#DIV/0!</v>
      </c>
      <c r="AY3637" s="501" t="e">
        <f t="shared" si="345"/>
        <v>#DIV/0!</v>
      </c>
      <c r="BM3637" s="501" t="e">
        <f t="shared" si="346"/>
        <v>#DIV/0!</v>
      </c>
      <c r="BP3637" s="501" t="e">
        <f t="shared" si="347"/>
        <v>#DIV/0!</v>
      </c>
    </row>
    <row r="3638" spans="31:68" ht="15" customHeight="1" x14ac:dyDescent="0.25">
      <c r="AE3638" s="501" t="e">
        <f t="shared" si="342"/>
        <v>#DIV/0!</v>
      </c>
      <c r="AH3638" s="501" t="e">
        <f t="shared" si="343"/>
        <v>#DIV/0!</v>
      </c>
      <c r="AV3638" s="501" t="e">
        <f t="shared" si="344"/>
        <v>#DIV/0!</v>
      </c>
      <c r="AY3638" s="501" t="e">
        <f t="shared" si="345"/>
        <v>#DIV/0!</v>
      </c>
      <c r="BM3638" s="501" t="e">
        <f t="shared" si="346"/>
        <v>#DIV/0!</v>
      </c>
      <c r="BP3638" s="501" t="e">
        <f t="shared" si="347"/>
        <v>#DIV/0!</v>
      </c>
    </row>
    <row r="3639" spans="31:68" ht="15" customHeight="1" x14ac:dyDescent="0.25">
      <c r="AE3639" s="501" t="e">
        <f t="shared" si="342"/>
        <v>#DIV/0!</v>
      </c>
      <c r="AH3639" s="501" t="e">
        <f t="shared" si="343"/>
        <v>#DIV/0!</v>
      </c>
      <c r="AV3639" s="501" t="e">
        <f t="shared" si="344"/>
        <v>#DIV/0!</v>
      </c>
      <c r="AY3639" s="501" t="e">
        <f t="shared" si="345"/>
        <v>#DIV/0!</v>
      </c>
      <c r="BM3639" s="501" t="e">
        <f t="shared" si="346"/>
        <v>#DIV/0!</v>
      </c>
      <c r="BP3639" s="501" t="e">
        <f t="shared" si="347"/>
        <v>#DIV/0!</v>
      </c>
    </row>
    <row r="3640" spans="31:68" ht="15" customHeight="1" x14ac:dyDescent="0.25">
      <c r="AE3640" s="501" t="e">
        <f t="shared" si="342"/>
        <v>#DIV/0!</v>
      </c>
      <c r="AH3640" s="501" t="e">
        <f t="shared" si="343"/>
        <v>#DIV/0!</v>
      </c>
      <c r="AV3640" s="501" t="e">
        <f t="shared" si="344"/>
        <v>#DIV/0!</v>
      </c>
      <c r="AY3640" s="501" t="e">
        <f t="shared" si="345"/>
        <v>#DIV/0!</v>
      </c>
      <c r="BM3640" s="501" t="e">
        <f t="shared" si="346"/>
        <v>#DIV/0!</v>
      </c>
      <c r="BP3640" s="501" t="e">
        <f t="shared" si="347"/>
        <v>#DIV/0!</v>
      </c>
    </row>
    <row r="3641" spans="31:68" ht="15" customHeight="1" x14ac:dyDescent="0.25">
      <c r="AE3641" s="501" t="e">
        <f t="shared" si="342"/>
        <v>#DIV/0!</v>
      </c>
      <c r="AH3641" s="501" t="e">
        <f t="shared" si="343"/>
        <v>#DIV/0!</v>
      </c>
      <c r="AV3641" s="501" t="e">
        <f t="shared" si="344"/>
        <v>#DIV/0!</v>
      </c>
      <c r="AY3641" s="501" t="e">
        <f t="shared" si="345"/>
        <v>#DIV/0!</v>
      </c>
      <c r="BM3641" s="501" t="e">
        <f t="shared" si="346"/>
        <v>#DIV/0!</v>
      </c>
      <c r="BP3641" s="501" t="e">
        <f t="shared" si="347"/>
        <v>#DIV/0!</v>
      </c>
    </row>
    <row r="3642" spans="31:68" ht="15" customHeight="1" x14ac:dyDescent="0.25">
      <c r="AE3642" s="501" t="e">
        <f t="shared" si="342"/>
        <v>#DIV/0!</v>
      </c>
      <c r="AH3642" s="501" t="e">
        <f t="shared" si="343"/>
        <v>#DIV/0!</v>
      </c>
      <c r="AV3642" s="501" t="e">
        <f t="shared" si="344"/>
        <v>#DIV/0!</v>
      </c>
      <c r="AY3642" s="501" t="e">
        <f t="shared" si="345"/>
        <v>#DIV/0!</v>
      </c>
      <c r="BM3642" s="501" t="e">
        <f t="shared" si="346"/>
        <v>#DIV/0!</v>
      </c>
      <c r="BP3642" s="501" t="e">
        <f t="shared" si="347"/>
        <v>#DIV/0!</v>
      </c>
    </row>
    <row r="3643" spans="31:68" ht="15" customHeight="1" x14ac:dyDescent="0.25">
      <c r="AE3643" s="501" t="e">
        <f t="shared" si="342"/>
        <v>#DIV/0!</v>
      </c>
      <c r="AH3643" s="501" t="e">
        <f t="shared" si="343"/>
        <v>#DIV/0!</v>
      </c>
      <c r="AV3643" s="501" t="e">
        <f t="shared" si="344"/>
        <v>#DIV/0!</v>
      </c>
      <c r="AY3643" s="501" t="e">
        <f t="shared" si="345"/>
        <v>#DIV/0!</v>
      </c>
      <c r="BM3643" s="501" t="e">
        <f t="shared" si="346"/>
        <v>#DIV/0!</v>
      </c>
      <c r="BP3643" s="501" t="e">
        <f t="shared" si="347"/>
        <v>#DIV/0!</v>
      </c>
    </row>
    <row r="3644" spans="31:68" ht="15" customHeight="1" x14ac:dyDescent="0.25">
      <c r="AE3644" s="501" t="e">
        <f t="shared" si="342"/>
        <v>#DIV/0!</v>
      </c>
      <c r="AH3644" s="501" t="e">
        <f t="shared" si="343"/>
        <v>#DIV/0!</v>
      </c>
      <c r="AV3644" s="501" t="e">
        <f t="shared" si="344"/>
        <v>#DIV/0!</v>
      </c>
      <c r="AY3644" s="501" t="e">
        <f t="shared" si="345"/>
        <v>#DIV/0!</v>
      </c>
      <c r="BM3644" s="501" t="e">
        <f t="shared" si="346"/>
        <v>#DIV/0!</v>
      </c>
      <c r="BP3644" s="501" t="e">
        <f t="shared" si="347"/>
        <v>#DIV/0!</v>
      </c>
    </row>
    <row r="3645" spans="31:68" ht="15" customHeight="1" x14ac:dyDescent="0.25">
      <c r="AE3645" s="501" t="e">
        <f t="shared" si="342"/>
        <v>#DIV/0!</v>
      </c>
      <c r="AH3645" s="501" t="e">
        <f t="shared" si="343"/>
        <v>#DIV/0!</v>
      </c>
      <c r="AV3645" s="501" t="e">
        <f t="shared" si="344"/>
        <v>#DIV/0!</v>
      </c>
      <c r="AY3645" s="501" t="e">
        <f t="shared" si="345"/>
        <v>#DIV/0!</v>
      </c>
      <c r="BM3645" s="501" t="e">
        <f t="shared" si="346"/>
        <v>#DIV/0!</v>
      </c>
      <c r="BP3645" s="501" t="e">
        <f t="shared" si="347"/>
        <v>#DIV/0!</v>
      </c>
    </row>
    <row r="3646" spans="31:68" ht="15" customHeight="1" x14ac:dyDescent="0.25">
      <c r="AE3646" s="501" t="e">
        <f t="shared" si="342"/>
        <v>#DIV/0!</v>
      </c>
      <c r="AH3646" s="501" t="e">
        <f t="shared" si="343"/>
        <v>#DIV/0!</v>
      </c>
      <c r="AV3646" s="501" t="e">
        <f t="shared" si="344"/>
        <v>#DIV/0!</v>
      </c>
      <c r="AY3646" s="501" t="e">
        <f t="shared" si="345"/>
        <v>#DIV/0!</v>
      </c>
      <c r="BM3646" s="501" t="e">
        <f t="shared" si="346"/>
        <v>#DIV/0!</v>
      </c>
      <c r="BP3646" s="501" t="e">
        <f t="shared" si="347"/>
        <v>#DIV/0!</v>
      </c>
    </row>
    <row r="3647" spans="31:68" ht="15" customHeight="1" x14ac:dyDescent="0.25">
      <c r="AE3647" s="501" t="e">
        <f t="shared" si="342"/>
        <v>#DIV/0!</v>
      </c>
      <c r="AH3647" s="501" t="e">
        <f t="shared" si="343"/>
        <v>#DIV/0!</v>
      </c>
      <c r="AV3647" s="501" t="e">
        <f t="shared" si="344"/>
        <v>#DIV/0!</v>
      </c>
      <c r="AY3647" s="501" t="e">
        <f t="shared" si="345"/>
        <v>#DIV/0!</v>
      </c>
      <c r="BM3647" s="501" t="e">
        <f t="shared" si="346"/>
        <v>#DIV/0!</v>
      </c>
      <c r="BP3647" s="501" t="e">
        <f t="shared" si="347"/>
        <v>#DIV/0!</v>
      </c>
    </row>
    <row r="3648" spans="31:68" ht="15" customHeight="1" x14ac:dyDescent="0.25">
      <c r="AE3648" s="501" t="e">
        <f t="shared" si="342"/>
        <v>#DIV/0!</v>
      </c>
      <c r="AH3648" s="501" t="e">
        <f t="shared" si="343"/>
        <v>#DIV/0!</v>
      </c>
      <c r="AV3648" s="501" t="e">
        <f t="shared" si="344"/>
        <v>#DIV/0!</v>
      </c>
      <c r="AY3648" s="501" t="e">
        <f t="shared" si="345"/>
        <v>#DIV/0!</v>
      </c>
      <c r="BM3648" s="501" t="e">
        <f t="shared" si="346"/>
        <v>#DIV/0!</v>
      </c>
      <c r="BP3648" s="501" t="e">
        <f t="shared" si="347"/>
        <v>#DIV/0!</v>
      </c>
    </row>
    <row r="3649" spans="31:68" ht="15" customHeight="1" x14ac:dyDescent="0.25">
      <c r="AE3649" s="501" t="e">
        <f t="shared" si="342"/>
        <v>#DIV/0!</v>
      </c>
      <c r="AH3649" s="501" t="e">
        <f t="shared" si="343"/>
        <v>#DIV/0!</v>
      </c>
      <c r="AV3649" s="501" t="e">
        <f t="shared" si="344"/>
        <v>#DIV/0!</v>
      </c>
      <c r="AY3649" s="501" t="e">
        <f t="shared" si="345"/>
        <v>#DIV/0!</v>
      </c>
      <c r="BM3649" s="501" t="e">
        <f t="shared" si="346"/>
        <v>#DIV/0!</v>
      </c>
      <c r="BP3649" s="501" t="e">
        <f t="shared" si="347"/>
        <v>#DIV/0!</v>
      </c>
    </row>
    <row r="3650" spans="31:68" ht="15" customHeight="1" x14ac:dyDescent="0.25">
      <c r="AE3650" s="501" t="e">
        <f t="shared" si="342"/>
        <v>#DIV/0!</v>
      </c>
      <c r="AH3650" s="501" t="e">
        <f t="shared" si="343"/>
        <v>#DIV/0!</v>
      </c>
      <c r="AV3650" s="501" t="e">
        <f t="shared" si="344"/>
        <v>#DIV/0!</v>
      </c>
      <c r="AY3650" s="501" t="e">
        <f t="shared" si="345"/>
        <v>#DIV/0!</v>
      </c>
      <c r="BM3650" s="501" t="e">
        <f t="shared" si="346"/>
        <v>#DIV/0!</v>
      </c>
      <c r="BP3650" s="501" t="e">
        <f t="shared" si="347"/>
        <v>#DIV/0!</v>
      </c>
    </row>
    <row r="3651" spans="31:68" ht="15" customHeight="1" x14ac:dyDescent="0.25">
      <c r="AE3651" s="501" t="e">
        <f t="shared" si="342"/>
        <v>#DIV/0!</v>
      </c>
      <c r="AH3651" s="501" t="e">
        <f t="shared" si="343"/>
        <v>#DIV/0!</v>
      </c>
      <c r="AV3651" s="501" t="e">
        <f t="shared" si="344"/>
        <v>#DIV/0!</v>
      </c>
      <c r="AY3651" s="501" t="e">
        <f t="shared" si="345"/>
        <v>#DIV/0!</v>
      </c>
      <c r="BM3651" s="501" t="e">
        <f t="shared" si="346"/>
        <v>#DIV/0!</v>
      </c>
      <c r="BP3651" s="501" t="e">
        <f t="shared" si="347"/>
        <v>#DIV/0!</v>
      </c>
    </row>
    <row r="3652" spans="31:68" ht="15" customHeight="1" x14ac:dyDescent="0.25">
      <c r="AE3652" s="501" t="e">
        <f t="shared" si="342"/>
        <v>#DIV/0!</v>
      </c>
      <c r="AH3652" s="501" t="e">
        <f t="shared" si="343"/>
        <v>#DIV/0!</v>
      </c>
      <c r="AV3652" s="501" t="e">
        <f t="shared" si="344"/>
        <v>#DIV/0!</v>
      </c>
      <c r="AY3652" s="501" t="e">
        <f t="shared" si="345"/>
        <v>#DIV/0!</v>
      </c>
      <c r="BM3652" s="501" t="e">
        <f t="shared" si="346"/>
        <v>#DIV/0!</v>
      </c>
      <c r="BP3652" s="501" t="e">
        <f t="shared" si="347"/>
        <v>#DIV/0!</v>
      </c>
    </row>
    <row r="3653" spans="31:68" ht="15" customHeight="1" x14ac:dyDescent="0.25">
      <c r="AE3653" s="501" t="e">
        <f t="shared" si="342"/>
        <v>#DIV/0!</v>
      </c>
      <c r="AH3653" s="501" t="e">
        <f t="shared" si="343"/>
        <v>#DIV/0!</v>
      </c>
      <c r="AV3653" s="501" t="e">
        <f t="shared" si="344"/>
        <v>#DIV/0!</v>
      </c>
      <c r="AY3653" s="501" t="e">
        <f t="shared" si="345"/>
        <v>#DIV/0!</v>
      </c>
      <c r="BM3653" s="501" t="e">
        <f t="shared" si="346"/>
        <v>#DIV/0!</v>
      </c>
      <c r="BP3653" s="501" t="e">
        <f t="shared" si="347"/>
        <v>#DIV/0!</v>
      </c>
    </row>
    <row r="3654" spans="31:68" ht="15" customHeight="1" x14ac:dyDescent="0.25">
      <c r="AE3654" s="501" t="e">
        <f t="shared" si="342"/>
        <v>#DIV/0!</v>
      </c>
      <c r="AH3654" s="501" t="e">
        <f t="shared" si="343"/>
        <v>#DIV/0!</v>
      </c>
      <c r="AV3654" s="501" t="e">
        <f t="shared" si="344"/>
        <v>#DIV/0!</v>
      </c>
      <c r="AY3654" s="501" t="e">
        <f t="shared" si="345"/>
        <v>#DIV/0!</v>
      </c>
      <c r="BM3654" s="501" t="e">
        <f t="shared" si="346"/>
        <v>#DIV/0!</v>
      </c>
      <c r="BP3654" s="501" t="e">
        <f t="shared" si="347"/>
        <v>#DIV/0!</v>
      </c>
    </row>
    <row r="3655" spans="31:68" ht="15" customHeight="1" x14ac:dyDescent="0.25">
      <c r="AE3655" s="501" t="e">
        <f t="shared" si="342"/>
        <v>#DIV/0!</v>
      </c>
      <c r="AH3655" s="501" t="e">
        <f t="shared" si="343"/>
        <v>#DIV/0!</v>
      </c>
      <c r="AV3655" s="501" t="e">
        <f t="shared" si="344"/>
        <v>#DIV/0!</v>
      </c>
      <c r="AY3655" s="501" t="e">
        <f t="shared" si="345"/>
        <v>#DIV/0!</v>
      </c>
      <c r="BM3655" s="501" t="e">
        <f t="shared" si="346"/>
        <v>#DIV/0!</v>
      </c>
      <c r="BP3655" s="501" t="e">
        <f t="shared" si="347"/>
        <v>#DIV/0!</v>
      </c>
    </row>
    <row r="3656" spans="31:68" ht="15" customHeight="1" x14ac:dyDescent="0.25">
      <c r="AE3656" s="501" t="e">
        <f t="shared" si="342"/>
        <v>#DIV/0!</v>
      </c>
      <c r="AH3656" s="501" t="e">
        <f t="shared" si="343"/>
        <v>#DIV/0!</v>
      </c>
      <c r="AV3656" s="501" t="e">
        <f t="shared" si="344"/>
        <v>#DIV/0!</v>
      </c>
      <c r="AY3656" s="501" t="e">
        <f t="shared" si="345"/>
        <v>#DIV/0!</v>
      </c>
      <c r="BM3656" s="501" t="e">
        <f t="shared" si="346"/>
        <v>#DIV/0!</v>
      </c>
      <c r="BP3656" s="501" t="e">
        <f t="shared" si="347"/>
        <v>#DIV/0!</v>
      </c>
    </row>
    <row r="3657" spans="31:68" ht="15" customHeight="1" x14ac:dyDescent="0.25">
      <c r="AE3657" s="501" t="e">
        <f t="shared" si="342"/>
        <v>#DIV/0!</v>
      </c>
      <c r="AH3657" s="501" t="e">
        <f t="shared" si="343"/>
        <v>#DIV/0!</v>
      </c>
      <c r="AV3657" s="501" t="e">
        <f t="shared" si="344"/>
        <v>#DIV/0!</v>
      </c>
      <c r="AY3657" s="501" t="e">
        <f t="shared" si="345"/>
        <v>#DIV/0!</v>
      </c>
      <c r="BM3657" s="501" t="e">
        <f t="shared" si="346"/>
        <v>#DIV/0!</v>
      </c>
      <c r="BP3657" s="501" t="e">
        <f t="shared" si="347"/>
        <v>#DIV/0!</v>
      </c>
    </row>
    <row r="3658" spans="31:68" ht="15" customHeight="1" x14ac:dyDescent="0.25">
      <c r="AE3658" s="501" t="e">
        <f t="shared" si="342"/>
        <v>#DIV/0!</v>
      </c>
      <c r="AH3658" s="501" t="e">
        <f t="shared" si="343"/>
        <v>#DIV/0!</v>
      </c>
      <c r="AV3658" s="501" t="e">
        <f t="shared" si="344"/>
        <v>#DIV/0!</v>
      </c>
      <c r="AY3658" s="501" t="e">
        <f t="shared" si="345"/>
        <v>#DIV/0!</v>
      </c>
      <c r="BM3658" s="501" t="e">
        <f t="shared" si="346"/>
        <v>#DIV/0!</v>
      </c>
      <c r="BP3658" s="501" t="e">
        <f t="shared" si="347"/>
        <v>#DIV/0!</v>
      </c>
    </row>
    <row r="3659" spans="31:68" ht="15" customHeight="1" x14ac:dyDescent="0.25">
      <c r="AE3659" s="501" t="e">
        <f t="shared" si="342"/>
        <v>#DIV/0!</v>
      </c>
      <c r="AH3659" s="501" t="e">
        <f t="shared" si="343"/>
        <v>#DIV/0!</v>
      </c>
      <c r="AV3659" s="501" t="e">
        <f t="shared" si="344"/>
        <v>#DIV/0!</v>
      </c>
      <c r="AY3659" s="501" t="e">
        <f t="shared" si="345"/>
        <v>#DIV/0!</v>
      </c>
      <c r="BM3659" s="501" t="e">
        <f t="shared" si="346"/>
        <v>#DIV/0!</v>
      </c>
      <c r="BP3659" s="501" t="e">
        <f t="shared" si="347"/>
        <v>#DIV/0!</v>
      </c>
    </row>
    <row r="3660" spans="31:68" ht="15" customHeight="1" x14ac:dyDescent="0.25">
      <c r="AE3660" s="501" t="e">
        <f t="shared" si="342"/>
        <v>#DIV/0!</v>
      </c>
      <c r="AH3660" s="501" t="e">
        <f t="shared" si="343"/>
        <v>#DIV/0!</v>
      </c>
      <c r="AV3660" s="501" t="e">
        <f t="shared" si="344"/>
        <v>#DIV/0!</v>
      </c>
      <c r="AY3660" s="501" t="e">
        <f t="shared" si="345"/>
        <v>#DIV/0!</v>
      </c>
      <c r="BM3660" s="501" t="e">
        <f t="shared" si="346"/>
        <v>#DIV/0!</v>
      </c>
      <c r="BP3660" s="501" t="e">
        <f t="shared" si="347"/>
        <v>#DIV/0!</v>
      </c>
    </row>
    <row r="3661" spans="31:68" ht="15" customHeight="1" x14ac:dyDescent="0.25">
      <c r="AE3661" s="501" t="e">
        <f t="shared" si="342"/>
        <v>#DIV/0!</v>
      </c>
      <c r="AH3661" s="501" t="e">
        <f t="shared" si="343"/>
        <v>#DIV/0!</v>
      </c>
      <c r="AV3661" s="501" t="e">
        <f t="shared" si="344"/>
        <v>#DIV/0!</v>
      </c>
      <c r="AY3661" s="501" t="e">
        <f t="shared" si="345"/>
        <v>#DIV/0!</v>
      </c>
      <c r="BM3661" s="501" t="e">
        <f t="shared" si="346"/>
        <v>#DIV/0!</v>
      </c>
      <c r="BP3661" s="501" t="e">
        <f t="shared" si="347"/>
        <v>#DIV/0!</v>
      </c>
    </row>
    <row r="3662" spans="31:68" ht="15" customHeight="1" x14ac:dyDescent="0.25">
      <c r="AE3662" s="501" t="e">
        <f t="shared" si="342"/>
        <v>#DIV/0!</v>
      </c>
      <c r="AH3662" s="501" t="e">
        <f t="shared" si="343"/>
        <v>#DIV/0!</v>
      </c>
      <c r="AV3662" s="501" t="e">
        <f t="shared" si="344"/>
        <v>#DIV/0!</v>
      </c>
      <c r="AY3662" s="501" t="e">
        <f t="shared" si="345"/>
        <v>#DIV/0!</v>
      </c>
      <c r="BM3662" s="501" t="e">
        <f t="shared" si="346"/>
        <v>#DIV/0!</v>
      </c>
      <c r="BP3662" s="501" t="e">
        <f t="shared" si="347"/>
        <v>#DIV/0!</v>
      </c>
    </row>
    <row r="3663" spans="31:68" ht="15" customHeight="1" x14ac:dyDescent="0.25">
      <c r="AE3663" s="501" t="e">
        <f t="shared" ref="AE3663:AE3726" si="348">IF(AE$10*AC3663+AE$11&lt;(ROUNDUP(AD$10/100,0)*100+999),MAX(0,AE$10*AC3663+AE$11),NA())</f>
        <v>#DIV/0!</v>
      </c>
      <c r="AH3663" s="501" t="e">
        <f t="shared" ref="AH3663:AH3726" si="349">IF(AH$10*AF3663+AH$11&lt;(ROUNDUP(AG$10/100,0)*100+999),MAX(0,AH$10*AF3663+AH$11),NA())</f>
        <v>#DIV/0!</v>
      </c>
      <c r="AV3663" s="501" t="e">
        <f t="shared" ref="AV3663:AV3726" si="350">IF(AV$10*AT3663+AV$11&lt;(ROUNDUP(AU$10/100,0)*100+999),MAX(0,AV$10*AT3663+AV$11),NA())</f>
        <v>#DIV/0!</v>
      </c>
      <c r="AY3663" s="501" t="e">
        <f t="shared" ref="AY3663:AY3726" si="351">IF(AY$10*AW3663+AY$11&lt;(ROUNDUP(AX$10/100,0)*100+999),MAX(0,AY$10*AW3663+AY$11),NA())</f>
        <v>#DIV/0!</v>
      </c>
      <c r="BM3663" s="501" t="e">
        <f t="shared" ref="BM3663:BM3726" si="352">IF(BM$10*BK3663+BM$11&lt;(ROUNDUP(BL$10/100,0)*100+999),MAX(0,BM$10*BK3663+BM$11),NA())</f>
        <v>#DIV/0!</v>
      </c>
      <c r="BP3663" s="501" t="e">
        <f t="shared" ref="BP3663:BP3726" si="353">IF(BP$10*BN3663+BP$11&lt;(ROUNDUP(BO$10/100,0)*100+999),MAX(0,BP$10*BN3663+BP$11),NA())</f>
        <v>#DIV/0!</v>
      </c>
    </row>
    <row r="3664" spans="31:68" ht="15" customHeight="1" x14ac:dyDescent="0.25">
      <c r="AE3664" s="501" t="e">
        <f t="shared" si="348"/>
        <v>#DIV/0!</v>
      </c>
      <c r="AH3664" s="501" t="e">
        <f t="shared" si="349"/>
        <v>#DIV/0!</v>
      </c>
      <c r="AV3664" s="501" t="e">
        <f t="shared" si="350"/>
        <v>#DIV/0!</v>
      </c>
      <c r="AY3664" s="501" t="e">
        <f t="shared" si="351"/>
        <v>#DIV/0!</v>
      </c>
      <c r="BM3664" s="501" t="e">
        <f t="shared" si="352"/>
        <v>#DIV/0!</v>
      </c>
      <c r="BP3664" s="501" t="e">
        <f t="shared" si="353"/>
        <v>#DIV/0!</v>
      </c>
    </row>
    <row r="3665" spans="31:68" ht="15" customHeight="1" x14ac:dyDescent="0.25">
      <c r="AE3665" s="501" t="e">
        <f t="shared" si="348"/>
        <v>#DIV/0!</v>
      </c>
      <c r="AH3665" s="501" t="e">
        <f t="shared" si="349"/>
        <v>#DIV/0!</v>
      </c>
      <c r="AV3665" s="501" t="e">
        <f t="shared" si="350"/>
        <v>#DIV/0!</v>
      </c>
      <c r="AY3665" s="501" t="e">
        <f t="shared" si="351"/>
        <v>#DIV/0!</v>
      </c>
      <c r="BM3665" s="501" t="e">
        <f t="shared" si="352"/>
        <v>#DIV/0!</v>
      </c>
      <c r="BP3665" s="501" t="e">
        <f t="shared" si="353"/>
        <v>#DIV/0!</v>
      </c>
    </row>
    <row r="3666" spans="31:68" ht="15" customHeight="1" x14ac:dyDescent="0.25">
      <c r="AE3666" s="501" t="e">
        <f t="shared" si="348"/>
        <v>#DIV/0!</v>
      </c>
      <c r="AH3666" s="501" t="e">
        <f t="shared" si="349"/>
        <v>#DIV/0!</v>
      </c>
      <c r="AV3666" s="501" t="e">
        <f t="shared" si="350"/>
        <v>#DIV/0!</v>
      </c>
      <c r="AY3666" s="501" t="e">
        <f t="shared" si="351"/>
        <v>#DIV/0!</v>
      </c>
      <c r="BM3666" s="501" t="e">
        <f t="shared" si="352"/>
        <v>#DIV/0!</v>
      </c>
      <c r="BP3666" s="501" t="e">
        <f t="shared" si="353"/>
        <v>#DIV/0!</v>
      </c>
    </row>
    <row r="3667" spans="31:68" ht="15" customHeight="1" x14ac:dyDescent="0.25">
      <c r="AE3667" s="501" t="e">
        <f t="shared" si="348"/>
        <v>#DIV/0!</v>
      </c>
      <c r="AH3667" s="501" t="e">
        <f t="shared" si="349"/>
        <v>#DIV/0!</v>
      </c>
      <c r="AV3667" s="501" t="e">
        <f t="shared" si="350"/>
        <v>#DIV/0!</v>
      </c>
      <c r="AY3667" s="501" t="e">
        <f t="shared" si="351"/>
        <v>#DIV/0!</v>
      </c>
      <c r="BM3667" s="501" t="e">
        <f t="shared" si="352"/>
        <v>#DIV/0!</v>
      </c>
      <c r="BP3667" s="501" t="e">
        <f t="shared" si="353"/>
        <v>#DIV/0!</v>
      </c>
    </row>
    <row r="3668" spans="31:68" ht="15" customHeight="1" x14ac:dyDescent="0.25">
      <c r="AE3668" s="501" t="e">
        <f t="shared" si="348"/>
        <v>#DIV/0!</v>
      </c>
      <c r="AH3668" s="501" t="e">
        <f t="shared" si="349"/>
        <v>#DIV/0!</v>
      </c>
      <c r="AV3668" s="501" t="e">
        <f t="shared" si="350"/>
        <v>#DIV/0!</v>
      </c>
      <c r="AY3668" s="501" t="e">
        <f t="shared" si="351"/>
        <v>#DIV/0!</v>
      </c>
      <c r="BM3668" s="501" t="e">
        <f t="shared" si="352"/>
        <v>#DIV/0!</v>
      </c>
      <c r="BP3668" s="501" t="e">
        <f t="shared" si="353"/>
        <v>#DIV/0!</v>
      </c>
    </row>
    <row r="3669" spans="31:68" ht="15" customHeight="1" x14ac:dyDescent="0.25">
      <c r="AE3669" s="501" t="e">
        <f t="shared" si="348"/>
        <v>#DIV/0!</v>
      </c>
      <c r="AH3669" s="501" t="e">
        <f t="shared" si="349"/>
        <v>#DIV/0!</v>
      </c>
      <c r="AV3669" s="501" t="e">
        <f t="shared" si="350"/>
        <v>#DIV/0!</v>
      </c>
      <c r="AY3669" s="501" t="e">
        <f t="shared" si="351"/>
        <v>#DIV/0!</v>
      </c>
      <c r="BM3669" s="501" t="e">
        <f t="shared" si="352"/>
        <v>#DIV/0!</v>
      </c>
      <c r="BP3669" s="501" t="e">
        <f t="shared" si="353"/>
        <v>#DIV/0!</v>
      </c>
    </row>
    <row r="3670" spans="31:68" ht="15" customHeight="1" x14ac:dyDescent="0.25">
      <c r="AE3670" s="501" t="e">
        <f t="shared" si="348"/>
        <v>#DIV/0!</v>
      </c>
      <c r="AH3670" s="501" t="e">
        <f t="shared" si="349"/>
        <v>#DIV/0!</v>
      </c>
      <c r="AV3670" s="501" t="e">
        <f t="shared" si="350"/>
        <v>#DIV/0!</v>
      </c>
      <c r="AY3670" s="501" t="e">
        <f t="shared" si="351"/>
        <v>#DIV/0!</v>
      </c>
      <c r="BM3670" s="501" t="e">
        <f t="shared" si="352"/>
        <v>#DIV/0!</v>
      </c>
      <c r="BP3670" s="501" t="e">
        <f t="shared" si="353"/>
        <v>#DIV/0!</v>
      </c>
    </row>
    <row r="3671" spans="31:68" ht="15" customHeight="1" x14ac:dyDescent="0.25">
      <c r="AE3671" s="501" t="e">
        <f t="shared" si="348"/>
        <v>#DIV/0!</v>
      </c>
      <c r="AH3671" s="501" t="e">
        <f t="shared" si="349"/>
        <v>#DIV/0!</v>
      </c>
      <c r="AV3671" s="501" t="e">
        <f t="shared" si="350"/>
        <v>#DIV/0!</v>
      </c>
      <c r="AY3671" s="501" t="e">
        <f t="shared" si="351"/>
        <v>#DIV/0!</v>
      </c>
      <c r="BM3671" s="501" t="e">
        <f t="shared" si="352"/>
        <v>#DIV/0!</v>
      </c>
      <c r="BP3671" s="501" t="e">
        <f t="shared" si="353"/>
        <v>#DIV/0!</v>
      </c>
    </row>
    <row r="3672" spans="31:68" ht="15" customHeight="1" x14ac:dyDescent="0.25">
      <c r="AE3672" s="501" t="e">
        <f t="shared" si="348"/>
        <v>#DIV/0!</v>
      </c>
      <c r="AH3672" s="501" t="e">
        <f t="shared" si="349"/>
        <v>#DIV/0!</v>
      </c>
      <c r="AV3672" s="501" t="e">
        <f t="shared" si="350"/>
        <v>#DIV/0!</v>
      </c>
      <c r="AY3672" s="501" t="e">
        <f t="shared" si="351"/>
        <v>#DIV/0!</v>
      </c>
      <c r="BM3672" s="501" t="e">
        <f t="shared" si="352"/>
        <v>#DIV/0!</v>
      </c>
      <c r="BP3672" s="501" t="e">
        <f t="shared" si="353"/>
        <v>#DIV/0!</v>
      </c>
    </row>
    <row r="3673" spans="31:68" ht="15" customHeight="1" x14ac:dyDescent="0.25">
      <c r="AE3673" s="501" t="e">
        <f t="shared" si="348"/>
        <v>#DIV/0!</v>
      </c>
      <c r="AH3673" s="501" t="e">
        <f t="shared" si="349"/>
        <v>#DIV/0!</v>
      </c>
      <c r="AV3673" s="501" t="e">
        <f t="shared" si="350"/>
        <v>#DIV/0!</v>
      </c>
      <c r="AY3673" s="501" t="e">
        <f t="shared" si="351"/>
        <v>#DIV/0!</v>
      </c>
      <c r="BM3673" s="501" t="e">
        <f t="shared" si="352"/>
        <v>#DIV/0!</v>
      </c>
      <c r="BP3673" s="501" t="e">
        <f t="shared" si="353"/>
        <v>#DIV/0!</v>
      </c>
    </row>
    <row r="3674" spans="31:68" ht="15" customHeight="1" x14ac:dyDescent="0.25">
      <c r="AE3674" s="501" t="e">
        <f t="shared" si="348"/>
        <v>#DIV/0!</v>
      </c>
      <c r="AH3674" s="501" t="e">
        <f t="shared" si="349"/>
        <v>#DIV/0!</v>
      </c>
      <c r="AV3674" s="501" t="e">
        <f t="shared" si="350"/>
        <v>#DIV/0!</v>
      </c>
      <c r="AY3674" s="501" t="e">
        <f t="shared" si="351"/>
        <v>#DIV/0!</v>
      </c>
      <c r="BM3674" s="501" t="e">
        <f t="shared" si="352"/>
        <v>#DIV/0!</v>
      </c>
      <c r="BP3674" s="501" t="e">
        <f t="shared" si="353"/>
        <v>#DIV/0!</v>
      </c>
    </row>
    <row r="3675" spans="31:68" ht="15" customHeight="1" x14ac:dyDescent="0.25">
      <c r="AE3675" s="501" t="e">
        <f t="shared" si="348"/>
        <v>#DIV/0!</v>
      </c>
      <c r="AH3675" s="501" t="e">
        <f t="shared" si="349"/>
        <v>#DIV/0!</v>
      </c>
      <c r="AV3675" s="501" t="e">
        <f t="shared" si="350"/>
        <v>#DIV/0!</v>
      </c>
      <c r="AY3675" s="501" t="e">
        <f t="shared" si="351"/>
        <v>#DIV/0!</v>
      </c>
      <c r="BM3675" s="501" t="e">
        <f t="shared" si="352"/>
        <v>#DIV/0!</v>
      </c>
      <c r="BP3675" s="501" t="e">
        <f t="shared" si="353"/>
        <v>#DIV/0!</v>
      </c>
    </row>
    <row r="3676" spans="31:68" ht="15" customHeight="1" x14ac:dyDescent="0.25">
      <c r="AE3676" s="501" t="e">
        <f t="shared" si="348"/>
        <v>#DIV/0!</v>
      </c>
      <c r="AH3676" s="501" t="e">
        <f t="shared" si="349"/>
        <v>#DIV/0!</v>
      </c>
      <c r="AV3676" s="501" t="e">
        <f t="shared" si="350"/>
        <v>#DIV/0!</v>
      </c>
      <c r="AY3676" s="501" t="e">
        <f t="shared" si="351"/>
        <v>#DIV/0!</v>
      </c>
      <c r="BM3676" s="501" t="e">
        <f t="shared" si="352"/>
        <v>#DIV/0!</v>
      </c>
      <c r="BP3676" s="501" t="e">
        <f t="shared" si="353"/>
        <v>#DIV/0!</v>
      </c>
    </row>
    <row r="3677" spans="31:68" ht="15" customHeight="1" x14ac:dyDescent="0.25">
      <c r="AE3677" s="501" t="e">
        <f t="shared" si="348"/>
        <v>#DIV/0!</v>
      </c>
      <c r="AH3677" s="501" t="e">
        <f t="shared" si="349"/>
        <v>#DIV/0!</v>
      </c>
      <c r="AV3677" s="501" t="e">
        <f t="shared" si="350"/>
        <v>#DIV/0!</v>
      </c>
      <c r="AY3677" s="501" t="e">
        <f t="shared" si="351"/>
        <v>#DIV/0!</v>
      </c>
      <c r="BM3677" s="501" t="e">
        <f t="shared" si="352"/>
        <v>#DIV/0!</v>
      </c>
      <c r="BP3677" s="501" t="e">
        <f t="shared" si="353"/>
        <v>#DIV/0!</v>
      </c>
    </row>
    <row r="3678" spans="31:68" ht="15" customHeight="1" x14ac:dyDescent="0.25">
      <c r="AE3678" s="501" t="e">
        <f t="shared" si="348"/>
        <v>#DIV/0!</v>
      </c>
      <c r="AH3678" s="501" t="e">
        <f t="shared" si="349"/>
        <v>#DIV/0!</v>
      </c>
      <c r="AV3678" s="501" t="e">
        <f t="shared" si="350"/>
        <v>#DIV/0!</v>
      </c>
      <c r="AY3678" s="501" t="e">
        <f t="shared" si="351"/>
        <v>#DIV/0!</v>
      </c>
      <c r="BM3678" s="501" t="e">
        <f t="shared" si="352"/>
        <v>#DIV/0!</v>
      </c>
      <c r="BP3678" s="501" t="e">
        <f t="shared" si="353"/>
        <v>#DIV/0!</v>
      </c>
    </row>
    <row r="3679" spans="31:68" ht="15" customHeight="1" x14ac:dyDescent="0.25">
      <c r="AE3679" s="501" t="e">
        <f t="shared" si="348"/>
        <v>#DIV/0!</v>
      </c>
      <c r="AH3679" s="501" t="e">
        <f t="shared" si="349"/>
        <v>#DIV/0!</v>
      </c>
      <c r="AV3679" s="501" t="e">
        <f t="shared" si="350"/>
        <v>#DIV/0!</v>
      </c>
      <c r="AY3679" s="501" t="e">
        <f t="shared" si="351"/>
        <v>#DIV/0!</v>
      </c>
      <c r="BM3679" s="501" t="e">
        <f t="shared" si="352"/>
        <v>#DIV/0!</v>
      </c>
      <c r="BP3679" s="501" t="e">
        <f t="shared" si="353"/>
        <v>#DIV/0!</v>
      </c>
    </row>
    <row r="3680" spans="31:68" ht="15" customHeight="1" x14ac:dyDescent="0.25">
      <c r="AE3680" s="501" t="e">
        <f t="shared" si="348"/>
        <v>#DIV/0!</v>
      </c>
      <c r="AH3680" s="501" t="e">
        <f t="shared" si="349"/>
        <v>#DIV/0!</v>
      </c>
      <c r="AV3680" s="501" t="e">
        <f t="shared" si="350"/>
        <v>#DIV/0!</v>
      </c>
      <c r="AY3680" s="501" t="e">
        <f t="shared" si="351"/>
        <v>#DIV/0!</v>
      </c>
      <c r="BM3680" s="501" t="e">
        <f t="shared" si="352"/>
        <v>#DIV/0!</v>
      </c>
      <c r="BP3680" s="501" t="e">
        <f t="shared" si="353"/>
        <v>#DIV/0!</v>
      </c>
    </row>
    <row r="3681" spans="31:68" ht="15" customHeight="1" x14ac:dyDescent="0.25">
      <c r="AE3681" s="501" t="e">
        <f t="shared" si="348"/>
        <v>#DIV/0!</v>
      </c>
      <c r="AH3681" s="501" t="e">
        <f t="shared" si="349"/>
        <v>#DIV/0!</v>
      </c>
      <c r="AV3681" s="501" t="e">
        <f t="shared" si="350"/>
        <v>#DIV/0!</v>
      </c>
      <c r="AY3681" s="501" t="e">
        <f t="shared" si="351"/>
        <v>#DIV/0!</v>
      </c>
      <c r="BM3681" s="501" t="e">
        <f t="shared" si="352"/>
        <v>#DIV/0!</v>
      </c>
      <c r="BP3681" s="501" t="e">
        <f t="shared" si="353"/>
        <v>#DIV/0!</v>
      </c>
    </row>
    <row r="3682" spans="31:68" ht="15" customHeight="1" x14ac:dyDescent="0.25">
      <c r="AE3682" s="501" t="e">
        <f t="shared" si="348"/>
        <v>#DIV/0!</v>
      </c>
      <c r="AH3682" s="501" t="e">
        <f t="shared" si="349"/>
        <v>#DIV/0!</v>
      </c>
      <c r="AV3682" s="501" t="e">
        <f t="shared" si="350"/>
        <v>#DIV/0!</v>
      </c>
      <c r="AY3682" s="501" t="e">
        <f t="shared" si="351"/>
        <v>#DIV/0!</v>
      </c>
      <c r="BM3682" s="501" t="e">
        <f t="shared" si="352"/>
        <v>#DIV/0!</v>
      </c>
      <c r="BP3682" s="501" t="e">
        <f t="shared" si="353"/>
        <v>#DIV/0!</v>
      </c>
    </row>
    <row r="3683" spans="31:68" ht="15" customHeight="1" x14ac:dyDescent="0.25">
      <c r="AE3683" s="501" t="e">
        <f t="shared" si="348"/>
        <v>#DIV/0!</v>
      </c>
      <c r="AH3683" s="501" t="e">
        <f t="shared" si="349"/>
        <v>#DIV/0!</v>
      </c>
      <c r="AV3683" s="501" t="e">
        <f t="shared" si="350"/>
        <v>#DIV/0!</v>
      </c>
      <c r="AY3683" s="501" t="e">
        <f t="shared" si="351"/>
        <v>#DIV/0!</v>
      </c>
      <c r="BM3683" s="501" t="e">
        <f t="shared" si="352"/>
        <v>#DIV/0!</v>
      </c>
      <c r="BP3683" s="501" t="e">
        <f t="shared" si="353"/>
        <v>#DIV/0!</v>
      </c>
    </row>
    <row r="3684" spans="31:68" ht="15" customHeight="1" x14ac:dyDescent="0.25">
      <c r="AE3684" s="501" t="e">
        <f t="shared" si="348"/>
        <v>#DIV/0!</v>
      </c>
      <c r="AH3684" s="501" t="e">
        <f t="shared" si="349"/>
        <v>#DIV/0!</v>
      </c>
      <c r="AV3684" s="501" t="e">
        <f t="shared" si="350"/>
        <v>#DIV/0!</v>
      </c>
      <c r="AY3684" s="501" t="e">
        <f t="shared" si="351"/>
        <v>#DIV/0!</v>
      </c>
      <c r="BM3684" s="501" t="e">
        <f t="shared" si="352"/>
        <v>#DIV/0!</v>
      </c>
      <c r="BP3684" s="501" t="e">
        <f t="shared" si="353"/>
        <v>#DIV/0!</v>
      </c>
    </row>
    <row r="3685" spans="31:68" ht="15" customHeight="1" x14ac:dyDescent="0.25">
      <c r="AE3685" s="501" t="e">
        <f t="shared" si="348"/>
        <v>#DIV/0!</v>
      </c>
      <c r="AH3685" s="501" t="e">
        <f t="shared" si="349"/>
        <v>#DIV/0!</v>
      </c>
      <c r="AV3685" s="501" t="e">
        <f t="shared" si="350"/>
        <v>#DIV/0!</v>
      </c>
      <c r="AY3685" s="501" t="e">
        <f t="shared" si="351"/>
        <v>#DIV/0!</v>
      </c>
      <c r="BM3685" s="501" t="e">
        <f t="shared" si="352"/>
        <v>#DIV/0!</v>
      </c>
      <c r="BP3685" s="501" t="e">
        <f t="shared" si="353"/>
        <v>#DIV/0!</v>
      </c>
    </row>
    <row r="3686" spans="31:68" ht="15" customHeight="1" x14ac:dyDescent="0.25">
      <c r="AE3686" s="501" t="e">
        <f t="shared" si="348"/>
        <v>#DIV/0!</v>
      </c>
      <c r="AH3686" s="501" t="e">
        <f t="shared" si="349"/>
        <v>#DIV/0!</v>
      </c>
      <c r="AV3686" s="501" t="e">
        <f t="shared" si="350"/>
        <v>#DIV/0!</v>
      </c>
      <c r="AY3686" s="501" t="e">
        <f t="shared" si="351"/>
        <v>#DIV/0!</v>
      </c>
      <c r="BM3686" s="501" t="e">
        <f t="shared" si="352"/>
        <v>#DIV/0!</v>
      </c>
      <c r="BP3686" s="501" t="e">
        <f t="shared" si="353"/>
        <v>#DIV/0!</v>
      </c>
    </row>
    <row r="3687" spans="31:68" ht="15" customHeight="1" x14ac:dyDescent="0.25">
      <c r="AE3687" s="501" t="e">
        <f t="shared" si="348"/>
        <v>#DIV/0!</v>
      </c>
      <c r="AH3687" s="501" t="e">
        <f t="shared" si="349"/>
        <v>#DIV/0!</v>
      </c>
      <c r="AV3687" s="501" t="e">
        <f t="shared" si="350"/>
        <v>#DIV/0!</v>
      </c>
      <c r="AY3687" s="501" t="e">
        <f t="shared" si="351"/>
        <v>#DIV/0!</v>
      </c>
      <c r="BM3687" s="501" t="e">
        <f t="shared" si="352"/>
        <v>#DIV/0!</v>
      </c>
      <c r="BP3687" s="501" t="e">
        <f t="shared" si="353"/>
        <v>#DIV/0!</v>
      </c>
    </row>
    <row r="3688" spans="31:68" ht="15" customHeight="1" x14ac:dyDescent="0.25">
      <c r="AE3688" s="501" t="e">
        <f t="shared" si="348"/>
        <v>#DIV/0!</v>
      </c>
      <c r="AH3688" s="501" t="e">
        <f t="shared" si="349"/>
        <v>#DIV/0!</v>
      </c>
      <c r="AV3688" s="501" t="e">
        <f t="shared" si="350"/>
        <v>#DIV/0!</v>
      </c>
      <c r="AY3688" s="501" t="e">
        <f t="shared" si="351"/>
        <v>#DIV/0!</v>
      </c>
      <c r="BM3688" s="501" t="e">
        <f t="shared" si="352"/>
        <v>#DIV/0!</v>
      </c>
      <c r="BP3688" s="501" t="e">
        <f t="shared" si="353"/>
        <v>#DIV/0!</v>
      </c>
    </row>
    <row r="3689" spans="31:68" ht="15" customHeight="1" x14ac:dyDescent="0.25">
      <c r="AE3689" s="501" t="e">
        <f t="shared" si="348"/>
        <v>#DIV/0!</v>
      </c>
      <c r="AH3689" s="501" t="e">
        <f t="shared" si="349"/>
        <v>#DIV/0!</v>
      </c>
      <c r="AV3689" s="501" t="e">
        <f t="shared" si="350"/>
        <v>#DIV/0!</v>
      </c>
      <c r="AY3689" s="501" t="e">
        <f t="shared" si="351"/>
        <v>#DIV/0!</v>
      </c>
      <c r="BM3689" s="501" t="e">
        <f t="shared" si="352"/>
        <v>#DIV/0!</v>
      </c>
      <c r="BP3689" s="501" t="e">
        <f t="shared" si="353"/>
        <v>#DIV/0!</v>
      </c>
    </row>
    <row r="3690" spans="31:68" ht="15" customHeight="1" x14ac:dyDescent="0.25">
      <c r="AE3690" s="501" t="e">
        <f t="shared" si="348"/>
        <v>#DIV/0!</v>
      </c>
      <c r="AH3690" s="501" t="e">
        <f t="shared" si="349"/>
        <v>#DIV/0!</v>
      </c>
      <c r="AV3690" s="501" t="e">
        <f t="shared" si="350"/>
        <v>#DIV/0!</v>
      </c>
      <c r="AY3690" s="501" t="e">
        <f t="shared" si="351"/>
        <v>#DIV/0!</v>
      </c>
      <c r="BM3690" s="501" t="e">
        <f t="shared" si="352"/>
        <v>#DIV/0!</v>
      </c>
      <c r="BP3690" s="501" t="e">
        <f t="shared" si="353"/>
        <v>#DIV/0!</v>
      </c>
    </row>
    <row r="3691" spans="31:68" ht="15" customHeight="1" x14ac:dyDescent="0.25">
      <c r="AE3691" s="501" t="e">
        <f t="shared" si="348"/>
        <v>#DIV/0!</v>
      </c>
      <c r="AH3691" s="501" t="e">
        <f t="shared" si="349"/>
        <v>#DIV/0!</v>
      </c>
      <c r="AV3691" s="501" t="e">
        <f t="shared" si="350"/>
        <v>#DIV/0!</v>
      </c>
      <c r="AY3691" s="501" t="e">
        <f t="shared" si="351"/>
        <v>#DIV/0!</v>
      </c>
      <c r="BM3691" s="501" t="e">
        <f t="shared" si="352"/>
        <v>#DIV/0!</v>
      </c>
      <c r="BP3691" s="501" t="e">
        <f t="shared" si="353"/>
        <v>#DIV/0!</v>
      </c>
    </row>
    <row r="3692" spans="31:68" ht="15" customHeight="1" x14ac:dyDescent="0.25">
      <c r="AE3692" s="501" t="e">
        <f t="shared" si="348"/>
        <v>#DIV/0!</v>
      </c>
      <c r="AH3692" s="501" t="e">
        <f t="shared" si="349"/>
        <v>#DIV/0!</v>
      </c>
      <c r="AV3692" s="501" t="e">
        <f t="shared" si="350"/>
        <v>#DIV/0!</v>
      </c>
      <c r="AY3692" s="501" t="e">
        <f t="shared" si="351"/>
        <v>#DIV/0!</v>
      </c>
      <c r="BM3692" s="501" t="e">
        <f t="shared" si="352"/>
        <v>#DIV/0!</v>
      </c>
      <c r="BP3692" s="501" t="e">
        <f t="shared" si="353"/>
        <v>#DIV/0!</v>
      </c>
    </row>
    <row r="3693" spans="31:68" ht="15" customHeight="1" x14ac:dyDescent="0.25">
      <c r="AE3693" s="501" t="e">
        <f t="shared" si="348"/>
        <v>#DIV/0!</v>
      </c>
      <c r="AH3693" s="501" t="e">
        <f t="shared" si="349"/>
        <v>#DIV/0!</v>
      </c>
      <c r="AV3693" s="501" t="e">
        <f t="shared" si="350"/>
        <v>#DIV/0!</v>
      </c>
      <c r="AY3693" s="501" t="e">
        <f t="shared" si="351"/>
        <v>#DIV/0!</v>
      </c>
      <c r="BM3693" s="501" t="e">
        <f t="shared" si="352"/>
        <v>#DIV/0!</v>
      </c>
      <c r="BP3693" s="501" t="e">
        <f t="shared" si="353"/>
        <v>#DIV/0!</v>
      </c>
    </row>
    <row r="3694" spans="31:68" ht="15" customHeight="1" x14ac:dyDescent="0.25">
      <c r="AE3694" s="501" t="e">
        <f t="shared" si="348"/>
        <v>#DIV/0!</v>
      </c>
      <c r="AH3694" s="501" t="e">
        <f t="shared" si="349"/>
        <v>#DIV/0!</v>
      </c>
      <c r="AV3694" s="501" t="e">
        <f t="shared" si="350"/>
        <v>#DIV/0!</v>
      </c>
      <c r="AY3694" s="501" t="e">
        <f t="shared" si="351"/>
        <v>#DIV/0!</v>
      </c>
      <c r="BM3694" s="501" t="e">
        <f t="shared" si="352"/>
        <v>#DIV/0!</v>
      </c>
      <c r="BP3694" s="501" t="e">
        <f t="shared" si="353"/>
        <v>#DIV/0!</v>
      </c>
    </row>
    <row r="3695" spans="31:68" ht="15" customHeight="1" x14ac:dyDescent="0.25">
      <c r="AE3695" s="501" t="e">
        <f t="shared" si="348"/>
        <v>#DIV/0!</v>
      </c>
      <c r="AH3695" s="501" t="e">
        <f t="shared" si="349"/>
        <v>#DIV/0!</v>
      </c>
      <c r="AV3695" s="501" t="e">
        <f t="shared" si="350"/>
        <v>#DIV/0!</v>
      </c>
      <c r="AY3695" s="501" t="e">
        <f t="shared" si="351"/>
        <v>#DIV/0!</v>
      </c>
      <c r="BM3695" s="501" t="e">
        <f t="shared" si="352"/>
        <v>#DIV/0!</v>
      </c>
      <c r="BP3695" s="501" t="e">
        <f t="shared" si="353"/>
        <v>#DIV/0!</v>
      </c>
    </row>
    <row r="3696" spans="31:68" ht="15" customHeight="1" x14ac:dyDescent="0.25">
      <c r="AE3696" s="501" t="e">
        <f t="shared" si="348"/>
        <v>#DIV/0!</v>
      </c>
      <c r="AH3696" s="501" t="e">
        <f t="shared" si="349"/>
        <v>#DIV/0!</v>
      </c>
      <c r="AV3696" s="501" t="e">
        <f t="shared" si="350"/>
        <v>#DIV/0!</v>
      </c>
      <c r="AY3696" s="501" t="e">
        <f t="shared" si="351"/>
        <v>#DIV/0!</v>
      </c>
      <c r="BM3696" s="501" t="e">
        <f t="shared" si="352"/>
        <v>#DIV/0!</v>
      </c>
      <c r="BP3696" s="501" t="e">
        <f t="shared" si="353"/>
        <v>#DIV/0!</v>
      </c>
    </row>
    <row r="3697" spans="31:68" ht="15" customHeight="1" x14ac:dyDescent="0.25">
      <c r="AE3697" s="501" t="e">
        <f t="shared" si="348"/>
        <v>#DIV/0!</v>
      </c>
      <c r="AH3697" s="501" t="e">
        <f t="shared" si="349"/>
        <v>#DIV/0!</v>
      </c>
      <c r="AV3697" s="501" t="e">
        <f t="shared" si="350"/>
        <v>#DIV/0!</v>
      </c>
      <c r="AY3697" s="501" t="e">
        <f t="shared" si="351"/>
        <v>#DIV/0!</v>
      </c>
      <c r="BM3697" s="501" t="e">
        <f t="shared" si="352"/>
        <v>#DIV/0!</v>
      </c>
      <c r="BP3697" s="501" t="e">
        <f t="shared" si="353"/>
        <v>#DIV/0!</v>
      </c>
    </row>
    <row r="3698" spans="31:68" ht="15" customHeight="1" x14ac:dyDescent="0.25">
      <c r="AE3698" s="501" t="e">
        <f t="shared" si="348"/>
        <v>#DIV/0!</v>
      </c>
      <c r="AH3698" s="501" t="e">
        <f t="shared" si="349"/>
        <v>#DIV/0!</v>
      </c>
      <c r="AV3698" s="501" t="e">
        <f t="shared" si="350"/>
        <v>#DIV/0!</v>
      </c>
      <c r="AY3698" s="501" t="e">
        <f t="shared" si="351"/>
        <v>#DIV/0!</v>
      </c>
      <c r="BM3698" s="501" t="e">
        <f t="shared" si="352"/>
        <v>#DIV/0!</v>
      </c>
      <c r="BP3698" s="501" t="e">
        <f t="shared" si="353"/>
        <v>#DIV/0!</v>
      </c>
    </row>
    <row r="3699" spans="31:68" ht="15" customHeight="1" x14ac:dyDescent="0.25">
      <c r="AE3699" s="501" t="e">
        <f t="shared" si="348"/>
        <v>#DIV/0!</v>
      </c>
      <c r="AH3699" s="501" t="e">
        <f t="shared" si="349"/>
        <v>#DIV/0!</v>
      </c>
      <c r="AV3699" s="501" t="e">
        <f t="shared" si="350"/>
        <v>#DIV/0!</v>
      </c>
      <c r="AY3699" s="501" t="e">
        <f t="shared" si="351"/>
        <v>#DIV/0!</v>
      </c>
      <c r="BM3699" s="501" t="e">
        <f t="shared" si="352"/>
        <v>#DIV/0!</v>
      </c>
      <c r="BP3699" s="501" t="e">
        <f t="shared" si="353"/>
        <v>#DIV/0!</v>
      </c>
    </row>
    <row r="3700" spans="31:68" ht="15" customHeight="1" x14ac:dyDescent="0.25">
      <c r="AE3700" s="501" t="e">
        <f t="shared" si="348"/>
        <v>#DIV/0!</v>
      </c>
      <c r="AH3700" s="501" t="e">
        <f t="shared" si="349"/>
        <v>#DIV/0!</v>
      </c>
      <c r="AV3700" s="501" t="e">
        <f t="shared" si="350"/>
        <v>#DIV/0!</v>
      </c>
      <c r="AY3700" s="501" t="e">
        <f t="shared" si="351"/>
        <v>#DIV/0!</v>
      </c>
      <c r="BM3700" s="501" t="e">
        <f t="shared" si="352"/>
        <v>#DIV/0!</v>
      </c>
      <c r="BP3700" s="501" t="e">
        <f t="shared" si="353"/>
        <v>#DIV/0!</v>
      </c>
    </row>
    <row r="3701" spans="31:68" ht="15" customHeight="1" x14ac:dyDescent="0.25">
      <c r="AE3701" s="501" t="e">
        <f t="shared" si="348"/>
        <v>#DIV/0!</v>
      </c>
      <c r="AH3701" s="501" t="e">
        <f t="shared" si="349"/>
        <v>#DIV/0!</v>
      </c>
      <c r="AV3701" s="501" t="e">
        <f t="shared" si="350"/>
        <v>#DIV/0!</v>
      </c>
      <c r="AY3701" s="501" t="e">
        <f t="shared" si="351"/>
        <v>#DIV/0!</v>
      </c>
      <c r="BM3701" s="501" t="e">
        <f t="shared" si="352"/>
        <v>#DIV/0!</v>
      </c>
      <c r="BP3701" s="501" t="e">
        <f t="shared" si="353"/>
        <v>#DIV/0!</v>
      </c>
    </row>
    <row r="3702" spans="31:68" ht="15" customHeight="1" x14ac:dyDescent="0.25">
      <c r="AE3702" s="501" t="e">
        <f t="shared" si="348"/>
        <v>#DIV/0!</v>
      </c>
      <c r="AH3702" s="501" t="e">
        <f t="shared" si="349"/>
        <v>#DIV/0!</v>
      </c>
      <c r="AV3702" s="501" t="e">
        <f t="shared" si="350"/>
        <v>#DIV/0!</v>
      </c>
      <c r="AY3702" s="501" t="e">
        <f t="shared" si="351"/>
        <v>#DIV/0!</v>
      </c>
      <c r="BM3702" s="501" t="e">
        <f t="shared" si="352"/>
        <v>#DIV/0!</v>
      </c>
      <c r="BP3702" s="501" t="e">
        <f t="shared" si="353"/>
        <v>#DIV/0!</v>
      </c>
    </row>
    <row r="3703" spans="31:68" ht="15" customHeight="1" x14ac:dyDescent="0.25">
      <c r="AE3703" s="501" t="e">
        <f t="shared" si="348"/>
        <v>#DIV/0!</v>
      </c>
      <c r="AH3703" s="501" t="e">
        <f t="shared" si="349"/>
        <v>#DIV/0!</v>
      </c>
      <c r="AV3703" s="501" t="e">
        <f t="shared" si="350"/>
        <v>#DIV/0!</v>
      </c>
      <c r="AY3703" s="501" t="e">
        <f t="shared" si="351"/>
        <v>#DIV/0!</v>
      </c>
      <c r="BM3703" s="501" t="e">
        <f t="shared" si="352"/>
        <v>#DIV/0!</v>
      </c>
      <c r="BP3703" s="501" t="e">
        <f t="shared" si="353"/>
        <v>#DIV/0!</v>
      </c>
    </row>
    <row r="3704" spans="31:68" ht="15" customHeight="1" x14ac:dyDescent="0.25">
      <c r="AE3704" s="501" t="e">
        <f t="shared" si="348"/>
        <v>#DIV/0!</v>
      </c>
      <c r="AH3704" s="501" t="e">
        <f t="shared" si="349"/>
        <v>#DIV/0!</v>
      </c>
      <c r="AV3704" s="501" t="e">
        <f t="shared" si="350"/>
        <v>#DIV/0!</v>
      </c>
      <c r="AY3704" s="501" t="e">
        <f t="shared" si="351"/>
        <v>#DIV/0!</v>
      </c>
      <c r="BM3704" s="501" t="e">
        <f t="shared" si="352"/>
        <v>#DIV/0!</v>
      </c>
      <c r="BP3704" s="501" t="e">
        <f t="shared" si="353"/>
        <v>#DIV/0!</v>
      </c>
    </row>
    <row r="3705" spans="31:68" ht="15" customHeight="1" x14ac:dyDescent="0.25">
      <c r="AE3705" s="501" t="e">
        <f t="shared" si="348"/>
        <v>#DIV/0!</v>
      </c>
      <c r="AH3705" s="501" t="e">
        <f t="shared" si="349"/>
        <v>#DIV/0!</v>
      </c>
      <c r="AV3705" s="501" t="e">
        <f t="shared" si="350"/>
        <v>#DIV/0!</v>
      </c>
      <c r="AY3705" s="501" t="e">
        <f t="shared" si="351"/>
        <v>#DIV/0!</v>
      </c>
      <c r="BM3705" s="501" t="e">
        <f t="shared" si="352"/>
        <v>#DIV/0!</v>
      </c>
      <c r="BP3705" s="501" t="e">
        <f t="shared" si="353"/>
        <v>#DIV/0!</v>
      </c>
    </row>
    <row r="3706" spans="31:68" ht="15" customHeight="1" x14ac:dyDescent="0.25">
      <c r="AE3706" s="501" t="e">
        <f t="shared" si="348"/>
        <v>#DIV/0!</v>
      </c>
      <c r="AH3706" s="501" t="e">
        <f t="shared" si="349"/>
        <v>#DIV/0!</v>
      </c>
      <c r="AV3706" s="501" t="e">
        <f t="shared" si="350"/>
        <v>#DIV/0!</v>
      </c>
      <c r="AY3706" s="501" t="e">
        <f t="shared" si="351"/>
        <v>#DIV/0!</v>
      </c>
      <c r="BM3706" s="501" t="e">
        <f t="shared" si="352"/>
        <v>#DIV/0!</v>
      </c>
      <c r="BP3706" s="501" t="e">
        <f t="shared" si="353"/>
        <v>#DIV/0!</v>
      </c>
    </row>
    <row r="3707" spans="31:68" ht="15" customHeight="1" x14ac:dyDescent="0.25">
      <c r="AE3707" s="501" t="e">
        <f t="shared" si="348"/>
        <v>#DIV/0!</v>
      </c>
      <c r="AH3707" s="501" t="e">
        <f t="shared" si="349"/>
        <v>#DIV/0!</v>
      </c>
      <c r="AV3707" s="501" t="e">
        <f t="shared" si="350"/>
        <v>#DIV/0!</v>
      </c>
      <c r="AY3707" s="501" t="e">
        <f t="shared" si="351"/>
        <v>#DIV/0!</v>
      </c>
      <c r="BM3707" s="501" t="e">
        <f t="shared" si="352"/>
        <v>#DIV/0!</v>
      </c>
      <c r="BP3707" s="501" t="e">
        <f t="shared" si="353"/>
        <v>#DIV/0!</v>
      </c>
    </row>
    <row r="3708" spans="31:68" ht="15" customHeight="1" x14ac:dyDescent="0.25">
      <c r="AE3708" s="501" t="e">
        <f t="shared" si="348"/>
        <v>#DIV/0!</v>
      </c>
      <c r="AH3708" s="501" t="e">
        <f t="shared" si="349"/>
        <v>#DIV/0!</v>
      </c>
      <c r="AV3708" s="501" t="e">
        <f t="shared" si="350"/>
        <v>#DIV/0!</v>
      </c>
      <c r="AY3708" s="501" t="e">
        <f t="shared" si="351"/>
        <v>#DIV/0!</v>
      </c>
      <c r="BM3708" s="501" t="e">
        <f t="shared" si="352"/>
        <v>#DIV/0!</v>
      </c>
      <c r="BP3708" s="501" t="e">
        <f t="shared" si="353"/>
        <v>#DIV/0!</v>
      </c>
    </row>
    <row r="3709" spans="31:68" ht="15" customHeight="1" x14ac:dyDescent="0.25">
      <c r="AE3709" s="501" t="e">
        <f t="shared" si="348"/>
        <v>#DIV/0!</v>
      </c>
      <c r="AH3709" s="501" t="e">
        <f t="shared" si="349"/>
        <v>#DIV/0!</v>
      </c>
      <c r="AV3709" s="501" t="e">
        <f t="shared" si="350"/>
        <v>#DIV/0!</v>
      </c>
      <c r="AY3709" s="501" t="e">
        <f t="shared" si="351"/>
        <v>#DIV/0!</v>
      </c>
      <c r="BM3709" s="501" t="e">
        <f t="shared" si="352"/>
        <v>#DIV/0!</v>
      </c>
      <c r="BP3709" s="501" t="e">
        <f t="shared" si="353"/>
        <v>#DIV/0!</v>
      </c>
    </row>
    <row r="3710" spans="31:68" ht="15" customHeight="1" x14ac:dyDescent="0.25">
      <c r="AE3710" s="501" t="e">
        <f t="shared" si="348"/>
        <v>#DIV/0!</v>
      </c>
      <c r="AH3710" s="501" t="e">
        <f t="shared" si="349"/>
        <v>#DIV/0!</v>
      </c>
      <c r="AV3710" s="501" t="e">
        <f t="shared" si="350"/>
        <v>#DIV/0!</v>
      </c>
      <c r="AY3710" s="501" t="e">
        <f t="shared" si="351"/>
        <v>#DIV/0!</v>
      </c>
      <c r="BM3710" s="501" t="e">
        <f t="shared" si="352"/>
        <v>#DIV/0!</v>
      </c>
      <c r="BP3710" s="501" t="e">
        <f t="shared" si="353"/>
        <v>#DIV/0!</v>
      </c>
    </row>
    <row r="3711" spans="31:68" ht="15" customHeight="1" x14ac:dyDescent="0.25">
      <c r="AE3711" s="501" t="e">
        <f t="shared" si="348"/>
        <v>#DIV/0!</v>
      </c>
      <c r="AH3711" s="501" t="e">
        <f t="shared" si="349"/>
        <v>#DIV/0!</v>
      </c>
      <c r="AV3711" s="501" t="e">
        <f t="shared" si="350"/>
        <v>#DIV/0!</v>
      </c>
      <c r="AY3711" s="501" t="e">
        <f t="shared" si="351"/>
        <v>#DIV/0!</v>
      </c>
      <c r="BM3711" s="501" t="e">
        <f t="shared" si="352"/>
        <v>#DIV/0!</v>
      </c>
      <c r="BP3711" s="501" t="e">
        <f t="shared" si="353"/>
        <v>#DIV/0!</v>
      </c>
    </row>
    <row r="3712" spans="31:68" ht="15" customHeight="1" x14ac:dyDescent="0.25">
      <c r="AE3712" s="501" t="e">
        <f t="shared" si="348"/>
        <v>#DIV/0!</v>
      </c>
      <c r="AH3712" s="501" t="e">
        <f t="shared" si="349"/>
        <v>#DIV/0!</v>
      </c>
      <c r="AV3712" s="501" t="e">
        <f t="shared" si="350"/>
        <v>#DIV/0!</v>
      </c>
      <c r="AY3712" s="501" t="e">
        <f t="shared" si="351"/>
        <v>#DIV/0!</v>
      </c>
      <c r="BM3712" s="501" t="e">
        <f t="shared" si="352"/>
        <v>#DIV/0!</v>
      </c>
      <c r="BP3712" s="501" t="e">
        <f t="shared" si="353"/>
        <v>#DIV/0!</v>
      </c>
    </row>
    <row r="3713" spans="31:68" ht="15" customHeight="1" x14ac:dyDescent="0.25">
      <c r="AE3713" s="501" t="e">
        <f t="shared" si="348"/>
        <v>#DIV/0!</v>
      </c>
      <c r="AH3713" s="501" t="e">
        <f t="shared" si="349"/>
        <v>#DIV/0!</v>
      </c>
      <c r="AV3713" s="501" t="e">
        <f t="shared" si="350"/>
        <v>#DIV/0!</v>
      </c>
      <c r="AY3713" s="501" t="e">
        <f t="shared" si="351"/>
        <v>#DIV/0!</v>
      </c>
      <c r="BM3713" s="501" t="e">
        <f t="shared" si="352"/>
        <v>#DIV/0!</v>
      </c>
      <c r="BP3713" s="501" t="e">
        <f t="shared" si="353"/>
        <v>#DIV/0!</v>
      </c>
    </row>
    <row r="3714" spans="31:68" ht="15" customHeight="1" x14ac:dyDescent="0.25">
      <c r="AE3714" s="501" t="e">
        <f t="shared" si="348"/>
        <v>#DIV/0!</v>
      </c>
      <c r="AH3714" s="501" t="e">
        <f t="shared" si="349"/>
        <v>#DIV/0!</v>
      </c>
      <c r="AV3714" s="501" t="e">
        <f t="shared" si="350"/>
        <v>#DIV/0!</v>
      </c>
      <c r="AY3714" s="501" t="e">
        <f t="shared" si="351"/>
        <v>#DIV/0!</v>
      </c>
      <c r="BM3714" s="501" t="e">
        <f t="shared" si="352"/>
        <v>#DIV/0!</v>
      </c>
      <c r="BP3714" s="501" t="e">
        <f t="shared" si="353"/>
        <v>#DIV/0!</v>
      </c>
    </row>
    <row r="3715" spans="31:68" ht="15" customHeight="1" x14ac:dyDescent="0.25">
      <c r="AE3715" s="501" t="e">
        <f t="shared" si="348"/>
        <v>#DIV/0!</v>
      </c>
      <c r="AH3715" s="501" t="e">
        <f t="shared" si="349"/>
        <v>#DIV/0!</v>
      </c>
      <c r="AV3715" s="501" t="e">
        <f t="shared" si="350"/>
        <v>#DIV/0!</v>
      </c>
      <c r="AY3715" s="501" t="e">
        <f t="shared" si="351"/>
        <v>#DIV/0!</v>
      </c>
      <c r="BM3715" s="501" t="e">
        <f t="shared" si="352"/>
        <v>#DIV/0!</v>
      </c>
      <c r="BP3715" s="501" t="e">
        <f t="shared" si="353"/>
        <v>#DIV/0!</v>
      </c>
    </row>
    <row r="3716" spans="31:68" ht="15" customHeight="1" x14ac:dyDescent="0.25">
      <c r="AE3716" s="501" t="e">
        <f t="shared" si="348"/>
        <v>#DIV/0!</v>
      </c>
      <c r="AH3716" s="501" t="e">
        <f t="shared" si="349"/>
        <v>#DIV/0!</v>
      </c>
      <c r="AV3716" s="501" t="e">
        <f t="shared" si="350"/>
        <v>#DIV/0!</v>
      </c>
      <c r="AY3716" s="501" t="e">
        <f t="shared" si="351"/>
        <v>#DIV/0!</v>
      </c>
      <c r="BM3716" s="501" t="e">
        <f t="shared" si="352"/>
        <v>#DIV/0!</v>
      </c>
      <c r="BP3716" s="501" t="e">
        <f t="shared" si="353"/>
        <v>#DIV/0!</v>
      </c>
    </row>
    <row r="3717" spans="31:68" ht="15" customHeight="1" x14ac:dyDescent="0.25">
      <c r="AE3717" s="501" t="e">
        <f t="shared" si="348"/>
        <v>#DIV/0!</v>
      </c>
      <c r="AH3717" s="501" t="e">
        <f t="shared" si="349"/>
        <v>#DIV/0!</v>
      </c>
      <c r="AV3717" s="501" t="e">
        <f t="shared" si="350"/>
        <v>#DIV/0!</v>
      </c>
      <c r="AY3717" s="501" t="e">
        <f t="shared" si="351"/>
        <v>#DIV/0!</v>
      </c>
      <c r="BM3717" s="501" t="e">
        <f t="shared" si="352"/>
        <v>#DIV/0!</v>
      </c>
      <c r="BP3717" s="501" t="e">
        <f t="shared" si="353"/>
        <v>#DIV/0!</v>
      </c>
    </row>
    <row r="3718" spans="31:68" ht="15" customHeight="1" x14ac:dyDescent="0.25">
      <c r="AE3718" s="501" t="e">
        <f t="shared" si="348"/>
        <v>#DIV/0!</v>
      </c>
      <c r="AH3718" s="501" t="e">
        <f t="shared" si="349"/>
        <v>#DIV/0!</v>
      </c>
      <c r="AV3718" s="501" t="e">
        <f t="shared" si="350"/>
        <v>#DIV/0!</v>
      </c>
      <c r="AY3718" s="501" t="e">
        <f t="shared" si="351"/>
        <v>#DIV/0!</v>
      </c>
      <c r="BM3718" s="501" t="e">
        <f t="shared" si="352"/>
        <v>#DIV/0!</v>
      </c>
      <c r="BP3718" s="501" t="e">
        <f t="shared" si="353"/>
        <v>#DIV/0!</v>
      </c>
    </row>
    <row r="3719" spans="31:68" ht="15" customHeight="1" x14ac:dyDescent="0.25">
      <c r="AE3719" s="501" t="e">
        <f t="shared" si="348"/>
        <v>#DIV/0!</v>
      </c>
      <c r="AH3719" s="501" t="e">
        <f t="shared" si="349"/>
        <v>#DIV/0!</v>
      </c>
      <c r="AV3719" s="501" t="e">
        <f t="shared" si="350"/>
        <v>#DIV/0!</v>
      </c>
      <c r="AY3719" s="501" t="e">
        <f t="shared" si="351"/>
        <v>#DIV/0!</v>
      </c>
      <c r="BM3719" s="501" t="e">
        <f t="shared" si="352"/>
        <v>#DIV/0!</v>
      </c>
      <c r="BP3719" s="501" t="e">
        <f t="shared" si="353"/>
        <v>#DIV/0!</v>
      </c>
    </row>
    <row r="3720" spans="31:68" ht="15" customHeight="1" x14ac:dyDescent="0.25">
      <c r="AE3720" s="501" t="e">
        <f t="shared" si="348"/>
        <v>#DIV/0!</v>
      </c>
      <c r="AH3720" s="501" t="e">
        <f t="shared" si="349"/>
        <v>#DIV/0!</v>
      </c>
      <c r="AV3720" s="501" t="e">
        <f t="shared" si="350"/>
        <v>#DIV/0!</v>
      </c>
      <c r="AY3720" s="501" t="e">
        <f t="shared" si="351"/>
        <v>#DIV/0!</v>
      </c>
      <c r="BM3720" s="501" t="e">
        <f t="shared" si="352"/>
        <v>#DIV/0!</v>
      </c>
      <c r="BP3720" s="501" t="e">
        <f t="shared" si="353"/>
        <v>#DIV/0!</v>
      </c>
    </row>
    <row r="3721" spans="31:68" ht="15" customHeight="1" x14ac:dyDescent="0.25">
      <c r="AE3721" s="501" t="e">
        <f t="shared" si="348"/>
        <v>#DIV/0!</v>
      </c>
      <c r="AH3721" s="501" t="e">
        <f t="shared" si="349"/>
        <v>#DIV/0!</v>
      </c>
      <c r="AV3721" s="501" t="e">
        <f t="shared" si="350"/>
        <v>#DIV/0!</v>
      </c>
      <c r="AY3721" s="501" t="e">
        <f t="shared" si="351"/>
        <v>#DIV/0!</v>
      </c>
      <c r="BM3721" s="501" t="e">
        <f t="shared" si="352"/>
        <v>#DIV/0!</v>
      </c>
      <c r="BP3721" s="501" t="e">
        <f t="shared" si="353"/>
        <v>#DIV/0!</v>
      </c>
    </row>
    <row r="3722" spans="31:68" ht="15" customHeight="1" x14ac:dyDescent="0.25">
      <c r="AE3722" s="501" t="e">
        <f t="shared" si="348"/>
        <v>#DIV/0!</v>
      </c>
      <c r="AH3722" s="501" t="e">
        <f t="shared" si="349"/>
        <v>#DIV/0!</v>
      </c>
      <c r="AV3722" s="501" t="e">
        <f t="shared" si="350"/>
        <v>#DIV/0!</v>
      </c>
      <c r="AY3722" s="501" t="e">
        <f t="shared" si="351"/>
        <v>#DIV/0!</v>
      </c>
      <c r="BM3722" s="501" t="e">
        <f t="shared" si="352"/>
        <v>#DIV/0!</v>
      </c>
      <c r="BP3722" s="501" t="e">
        <f t="shared" si="353"/>
        <v>#DIV/0!</v>
      </c>
    </row>
    <row r="3723" spans="31:68" ht="15" customHeight="1" x14ac:dyDescent="0.25">
      <c r="AE3723" s="501" t="e">
        <f t="shared" si="348"/>
        <v>#DIV/0!</v>
      </c>
      <c r="AH3723" s="501" t="e">
        <f t="shared" si="349"/>
        <v>#DIV/0!</v>
      </c>
      <c r="AV3723" s="501" t="e">
        <f t="shared" si="350"/>
        <v>#DIV/0!</v>
      </c>
      <c r="AY3723" s="501" t="e">
        <f t="shared" si="351"/>
        <v>#DIV/0!</v>
      </c>
      <c r="BM3723" s="501" t="e">
        <f t="shared" si="352"/>
        <v>#DIV/0!</v>
      </c>
      <c r="BP3723" s="501" t="e">
        <f t="shared" si="353"/>
        <v>#DIV/0!</v>
      </c>
    </row>
    <row r="3724" spans="31:68" ht="15" customHeight="1" x14ac:dyDescent="0.25">
      <c r="AE3724" s="501" t="e">
        <f t="shared" si="348"/>
        <v>#DIV/0!</v>
      </c>
      <c r="AH3724" s="501" t="e">
        <f t="shared" si="349"/>
        <v>#DIV/0!</v>
      </c>
      <c r="AV3724" s="501" t="e">
        <f t="shared" si="350"/>
        <v>#DIV/0!</v>
      </c>
      <c r="AY3724" s="501" t="e">
        <f t="shared" si="351"/>
        <v>#DIV/0!</v>
      </c>
      <c r="BM3724" s="501" t="e">
        <f t="shared" si="352"/>
        <v>#DIV/0!</v>
      </c>
      <c r="BP3724" s="501" t="e">
        <f t="shared" si="353"/>
        <v>#DIV/0!</v>
      </c>
    </row>
    <row r="3725" spans="31:68" ht="15" customHeight="1" x14ac:dyDescent="0.25">
      <c r="AE3725" s="501" t="e">
        <f t="shared" si="348"/>
        <v>#DIV/0!</v>
      </c>
      <c r="AH3725" s="501" t="e">
        <f t="shared" si="349"/>
        <v>#DIV/0!</v>
      </c>
      <c r="AV3725" s="501" t="e">
        <f t="shared" si="350"/>
        <v>#DIV/0!</v>
      </c>
      <c r="AY3725" s="501" t="e">
        <f t="shared" si="351"/>
        <v>#DIV/0!</v>
      </c>
      <c r="BM3725" s="501" t="e">
        <f t="shared" si="352"/>
        <v>#DIV/0!</v>
      </c>
      <c r="BP3725" s="501" t="e">
        <f t="shared" si="353"/>
        <v>#DIV/0!</v>
      </c>
    </row>
    <row r="3726" spans="31:68" ht="15" customHeight="1" x14ac:dyDescent="0.25">
      <c r="AE3726" s="501" t="e">
        <f t="shared" si="348"/>
        <v>#DIV/0!</v>
      </c>
      <c r="AH3726" s="501" t="e">
        <f t="shared" si="349"/>
        <v>#DIV/0!</v>
      </c>
      <c r="AV3726" s="501" t="e">
        <f t="shared" si="350"/>
        <v>#DIV/0!</v>
      </c>
      <c r="AY3726" s="501" t="e">
        <f t="shared" si="351"/>
        <v>#DIV/0!</v>
      </c>
      <c r="BM3726" s="501" t="e">
        <f t="shared" si="352"/>
        <v>#DIV/0!</v>
      </c>
      <c r="BP3726" s="501" t="e">
        <f t="shared" si="353"/>
        <v>#DIV/0!</v>
      </c>
    </row>
    <row r="3727" spans="31:68" ht="15" customHeight="1" x14ac:dyDescent="0.25">
      <c r="AE3727" s="501" t="e">
        <f t="shared" ref="AE3727:AE3790" si="354">IF(AE$10*AC3727+AE$11&lt;(ROUNDUP(AD$10/100,0)*100+999),MAX(0,AE$10*AC3727+AE$11),NA())</f>
        <v>#DIV/0!</v>
      </c>
      <c r="AH3727" s="501" t="e">
        <f t="shared" ref="AH3727:AH3790" si="355">IF(AH$10*AF3727+AH$11&lt;(ROUNDUP(AG$10/100,0)*100+999),MAX(0,AH$10*AF3727+AH$11),NA())</f>
        <v>#DIV/0!</v>
      </c>
      <c r="AV3727" s="501" t="e">
        <f t="shared" ref="AV3727:AV3790" si="356">IF(AV$10*AT3727+AV$11&lt;(ROUNDUP(AU$10/100,0)*100+999),MAX(0,AV$10*AT3727+AV$11),NA())</f>
        <v>#DIV/0!</v>
      </c>
      <c r="AY3727" s="501" t="e">
        <f t="shared" ref="AY3727:AY3790" si="357">IF(AY$10*AW3727+AY$11&lt;(ROUNDUP(AX$10/100,0)*100+999),MAX(0,AY$10*AW3727+AY$11),NA())</f>
        <v>#DIV/0!</v>
      </c>
      <c r="BM3727" s="501" t="e">
        <f t="shared" ref="BM3727:BM3790" si="358">IF(BM$10*BK3727+BM$11&lt;(ROUNDUP(BL$10/100,0)*100+999),MAX(0,BM$10*BK3727+BM$11),NA())</f>
        <v>#DIV/0!</v>
      </c>
      <c r="BP3727" s="501" t="e">
        <f t="shared" ref="BP3727:BP3790" si="359">IF(BP$10*BN3727+BP$11&lt;(ROUNDUP(BO$10/100,0)*100+999),MAX(0,BP$10*BN3727+BP$11),NA())</f>
        <v>#DIV/0!</v>
      </c>
    </row>
    <row r="3728" spans="31:68" ht="15" customHeight="1" x14ac:dyDescent="0.25">
      <c r="AE3728" s="501" t="e">
        <f t="shared" si="354"/>
        <v>#DIV/0!</v>
      </c>
      <c r="AH3728" s="501" t="e">
        <f t="shared" si="355"/>
        <v>#DIV/0!</v>
      </c>
      <c r="AV3728" s="501" t="e">
        <f t="shared" si="356"/>
        <v>#DIV/0!</v>
      </c>
      <c r="AY3728" s="501" t="e">
        <f t="shared" si="357"/>
        <v>#DIV/0!</v>
      </c>
      <c r="BM3728" s="501" t="e">
        <f t="shared" si="358"/>
        <v>#DIV/0!</v>
      </c>
      <c r="BP3728" s="501" t="e">
        <f t="shared" si="359"/>
        <v>#DIV/0!</v>
      </c>
    </row>
    <row r="3729" spans="31:68" ht="15" customHeight="1" x14ac:dyDescent="0.25">
      <c r="AE3729" s="501" t="e">
        <f t="shared" si="354"/>
        <v>#DIV/0!</v>
      </c>
      <c r="AH3729" s="501" t="e">
        <f t="shared" si="355"/>
        <v>#DIV/0!</v>
      </c>
      <c r="AV3729" s="501" t="e">
        <f t="shared" si="356"/>
        <v>#DIV/0!</v>
      </c>
      <c r="AY3729" s="501" t="e">
        <f t="shared" si="357"/>
        <v>#DIV/0!</v>
      </c>
      <c r="BM3729" s="501" t="e">
        <f t="shared" si="358"/>
        <v>#DIV/0!</v>
      </c>
      <c r="BP3729" s="501" t="e">
        <f t="shared" si="359"/>
        <v>#DIV/0!</v>
      </c>
    </row>
    <row r="3730" spans="31:68" ht="15" customHeight="1" x14ac:dyDescent="0.25">
      <c r="AE3730" s="501" t="e">
        <f t="shared" si="354"/>
        <v>#DIV/0!</v>
      </c>
      <c r="AH3730" s="501" t="e">
        <f t="shared" si="355"/>
        <v>#DIV/0!</v>
      </c>
      <c r="AV3730" s="501" t="e">
        <f t="shared" si="356"/>
        <v>#DIV/0!</v>
      </c>
      <c r="AY3730" s="501" t="e">
        <f t="shared" si="357"/>
        <v>#DIV/0!</v>
      </c>
      <c r="BM3730" s="501" t="e">
        <f t="shared" si="358"/>
        <v>#DIV/0!</v>
      </c>
      <c r="BP3730" s="501" t="e">
        <f t="shared" si="359"/>
        <v>#DIV/0!</v>
      </c>
    </row>
    <row r="3731" spans="31:68" ht="15" customHeight="1" x14ac:dyDescent="0.25">
      <c r="AE3731" s="501" t="e">
        <f t="shared" si="354"/>
        <v>#DIV/0!</v>
      </c>
      <c r="AH3731" s="501" t="e">
        <f t="shared" si="355"/>
        <v>#DIV/0!</v>
      </c>
      <c r="AV3731" s="501" t="e">
        <f t="shared" si="356"/>
        <v>#DIV/0!</v>
      </c>
      <c r="AY3731" s="501" t="e">
        <f t="shared" si="357"/>
        <v>#DIV/0!</v>
      </c>
      <c r="BM3731" s="501" t="e">
        <f t="shared" si="358"/>
        <v>#DIV/0!</v>
      </c>
      <c r="BP3731" s="501" t="e">
        <f t="shared" si="359"/>
        <v>#DIV/0!</v>
      </c>
    </row>
    <row r="3732" spans="31:68" ht="15" customHeight="1" x14ac:dyDescent="0.25">
      <c r="AE3732" s="501" t="e">
        <f t="shared" si="354"/>
        <v>#DIV/0!</v>
      </c>
      <c r="AH3732" s="501" t="e">
        <f t="shared" si="355"/>
        <v>#DIV/0!</v>
      </c>
      <c r="AV3732" s="501" t="e">
        <f t="shared" si="356"/>
        <v>#DIV/0!</v>
      </c>
      <c r="AY3732" s="501" t="e">
        <f t="shared" si="357"/>
        <v>#DIV/0!</v>
      </c>
      <c r="BM3732" s="501" t="e">
        <f t="shared" si="358"/>
        <v>#DIV/0!</v>
      </c>
      <c r="BP3732" s="501" t="e">
        <f t="shared" si="359"/>
        <v>#DIV/0!</v>
      </c>
    </row>
    <row r="3733" spans="31:68" ht="15" customHeight="1" x14ac:dyDescent="0.25">
      <c r="AE3733" s="501" t="e">
        <f t="shared" si="354"/>
        <v>#DIV/0!</v>
      </c>
      <c r="AH3733" s="501" t="e">
        <f t="shared" si="355"/>
        <v>#DIV/0!</v>
      </c>
      <c r="AV3733" s="501" t="e">
        <f t="shared" si="356"/>
        <v>#DIV/0!</v>
      </c>
      <c r="AY3733" s="501" t="e">
        <f t="shared" si="357"/>
        <v>#DIV/0!</v>
      </c>
      <c r="BM3733" s="501" t="e">
        <f t="shared" si="358"/>
        <v>#DIV/0!</v>
      </c>
      <c r="BP3733" s="501" t="e">
        <f t="shared" si="359"/>
        <v>#DIV/0!</v>
      </c>
    </row>
    <row r="3734" spans="31:68" ht="15" customHeight="1" x14ac:dyDescent="0.25">
      <c r="AE3734" s="501" t="e">
        <f t="shared" si="354"/>
        <v>#DIV/0!</v>
      </c>
      <c r="AH3734" s="501" t="e">
        <f t="shared" si="355"/>
        <v>#DIV/0!</v>
      </c>
      <c r="AV3734" s="501" t="e">
        <f t="shared" si="356"/>
        <v>#DIV/0!</v>
      </c>
      <c r="AY3734" s="501" t="e">
        <f t="shared" si="357"/>
        <v>#DIV/0!</v>
      </c>
      <c r="BM3734" s="501" t="e">
        <f t="shared" si="358"/>
        <v>#DIV/0!</v>
      </c>
      <c r="BP3734" s="501" t="e">
        <f t="shared" si="359"/>
        <v>#DIV/0!</v>
      </c>
    </row>
    <row r="3735" spans="31:68" ht="15" customHeight="1" x14ac:dyDescent="0.25">
      <c r="AE3735" s="501" t="e">
        <f t="shared" si="354"/>
        <v>#DIV/0!</v>
      </c>
      <c r="AH3735" s="501" t="e">
        <f t="shared" si="355"/>
        <v>#DIV/0!</v>
      </c>
      <c r="AV3735" s="501" t="e">
        <f t="shared" si="356"/>
        <v>#DIV/0!</v>
      </c>
      <c r="AY3735" s="501" t="e">
        <f t="shared" si="357"/>
        <v>#DIV/0!</v>
      </c>
      <c r="BM3735" s="501" t="e">
        <f t="shared" si="358"/>
        <v>#DIV/0!</v>
      </c>
      <c r="BP3735" s="501" t="e">
        <f t="shared" si="359"/>
        <v>#DIV/0!</v>
      </c>
    </row>
    <row r="3736" spans="31:68" ht="15" customHeight="1" x14ac:dyDescent="0.25">
      <c r="AE3736" s="501" t="e">
        <f t="shared" si="354"/>
        <v>#DIV/0!</v>
      </c>
      <c r="AH3736" s="501" t="e">
        <f t="shared" si="355"/>
        <v>#DIV/0!</v>
      </c>
      <c r="AV3736" s="501" t="e">
        <f t="shared" si="356"/>
        <v>#DIV/0!</v>
      </c>
      <c r="AY3736" s="501" t="e">
        <f t="shared" si="357"/>
        <v>#DIV/0!</v>
      </c>
      <c r="BM3736" s="501" t="e">
        <f t="shared" si="358"/>
        <v>#DIV/0!</v>
      </c>
      <c r="BP3736" s="501" t="e">
        <f t="shared" si="359"/>
        <v>#DIV/0!</v>
      </c>
    </row>
    <row r="3737" spans="31:68" ht="15" customHeight="1" x14ac:dyDescent="0.25">
      <c r="AE3737" s="501" t="e">
        <f t="shared" si="354"/>
        <v>#DIV/0!</v>
      </c>
      <c r="AH3737" s="501" t="e">
        <f t="shared" si="355"/>
        <v>#DIV/0!</v>
      </c>
      <c r="AV3737" s="501" t="e">
        <f t="shared" si="356"/>
        <v>#DIV/0!</v>
      </c>
      <c r="AY3737" s="501" t="e">
        <f t="shared" si="357"/>
        <v>#DIV/0!</v>
      </c>
      <c r="BM3737" s="501" t="e">
        <f t="shared" si="358"/>
        <v>#DIV/0!</v>
      </c>
      <c r="BP3737" s="501" t="e">
        <f t="shared" si="359"/>
        <v>#DIV/0!</v>
      </c>
    </row>
    <row r="3738" spans="31:68" ht="15" customHeight="1" x14ac:dyDescent="0.25">
      <c r="AE3738" s="501" t="e">
        <f t="shared" si="354"/>
        <v>#DIV/0!</v>
      </c>
      <c r="AH3738" s="501" t="e">
        <f t="shared" si="355"/>
        <v>#DIV/0!</v>
      </c>
      <c r="AV3738" s="501" t="e">
        <f t="shared" si="356"/>
        <v>#DIV/0!</v>
      </c>
      <c r="AY3738" s="501" t="e">
        <f t="shared" si="357"/>
        <v>#DIV/0!</v>
      </c>
      <c r="BM3738" s="501" t="e">
        <f t="shared" si="358"/>
        <v>#DIV/0!</v>
      </c>
      <c r="BP3738" s="501" t="e">
        <f t="shared" si="359"/>
        <v>#DIV/0!</v>
      </c>
    </row>
    <row r="3739" spans="31:68" ht="15" customHeight="1" x14ac:dyDescent="0.25">
      <c r="AE3739" s="501" t="e">
        <f t="shared" si="354"/>
        <v>#DIV/0!</v>
      </c>
      <c r="AH3739" s="501" t="e">
        <f t="shared" si="355"/>
        <v>#DIV/0!</v>
      </c>
      <c r="AV3739" s="501" t="e">
        <f t="shared" si="356"/>
        <v>#DIV/0!</v>
      </c>
      <c r="AY3739" s="501" t="e">
        <f t="shared" si="357"/>
        <v>#DIV/0!</v>
      </c>
      <c r="BM3739" s="501" t="e">
        <f t="shared" si="358"/>
        <v>#DIV/0!</v>
      </c>
      <c r="BP3739" s="501" t="e">
        <f t="shared" si="359"/>
        <v>#DIV/0!</v>
      </c>
    </row>
    <row r="3740" spans="31:68" ht="15" customHeight="1" x14ac:dyDescent="0.25">
      <c r="AE3740" s="501" t="e">
        <f t="shared" si="354"/>
        <v>#DIV/0!</v>
      </c>
      <c r="AH3740" s="501" t="e">
        <f t="shared" si="355"/>
        <v>#DIV/0!</v>
      </c>
      <c r="AV3740" s="501" t="e">
        <f t="shared" si="356"/>
        <v>#DIV/0!</v>
      </c>
      <c r="AY3740" s="501" t="e">
        <f t="shared" si="357"/>
        <v>#DIV/0!</v>
      </c>
      <c r="BM3740" s="501" t="e">
        <f t="shared" si="358"/>
        <v>#DIV/0!</v>
      </c>
      <c r="BP3740" s="501" t="e">
        <f t="shared" si="359"/>
        <v>#DIV/0!</v>
      </c>
    </row>
    <row r="3741" spans="31:68" ht="15" customHeight="1" x14ac:dyDescent="0.25">
      <c r="AE3741" s="501" t="e">
        <f t="shared" si="354"/>
        <v>#DIV/0!</v>
      </c>
      <c r="AH3741" s="501" t="e">
        <f t="shared" si="355"/>
        <v>#DIV/0!</v>
      </c>
      <c r="AV3741" s="501" t="e">
        <f t="shared" si="356"/>
        <v>#DIV/0!</v>
      </c>
      <c r="AY3741" s="501" t="e">
        <f t="shared" si="357"/>
        <v>#DIV/0!</v>
      </c>
      <c r="BM3741" s="501" t="e">
        <f t="shared" si="358"/>
        <v>#DIV/0!</v>
      </c>
      <c r="BP3741" s="501" t="e">
        <f t="shared" si="359"/>
        <v>#DIV/0!</v>
      </c>
    </row>
    <row r="3742" spans="31:68" ht="15" customHeight="1" x14ac:dyDescent="0.25">
      <c r="AE3742" s="501" t="e">
        <f t="shared" si="354"/>
        <v>#DIV/0!</v>
      </c>
      <c r="AH3742" s="501" t="e">
        <f t="shared" si="355"/>
        <v>#DIV/0!</v>
      </c>
      <c r="AV3742" s="501" t="e">
        <f t="shared" si="356"/>
        <v>#DIV/0!</v>
      </c>
      <c r="AY3742" s="501" t="e">
        <f t="shared" si="357"/>
        <v>#DIV/0!</v>
      </c>
      <c r="BM3742" s="501" t="e">
        <f t="shared" si="358"/>
        <v>#DIV/0!</v>
      </c>
      <c r="BP3742" s="501" t="e">
        <f t="shared" si="359"/>
        <v>#DIV/0!</v>
      </c>
    </row>
    <row r="3743" spans="31:68" ht="15" customHeight="1" x14ac:dyDescent="0.25">
      <c r="AE3743" s="501" t="e">
        <f t="shared" si="354"/>
        <v>#DIV/0!</v>
      </c>
      <c r="AH3743" s="501" t="e">
        <f t="shared" si="355"/>
        <v>#DIV/0!</v>
      </c>
      <c r="AV3743" s="501" t="e">
        <f t="shared" si="356"/>
        <v>#DIV/0!</v>
      </c>
      <c r="AY3743" s="501" t="e">
        <f t="shared" si="357"/>
        <v>#DIV/0!</v>
      </c>
      <c r="BM3743" s="501" t="e">
        <f t="shared" si="358"/>
        <v>#DIV/0!</v>
      </c>
      <c r="BP3743" s="501" t="e">
        <f t="shared" si="359"/>
        <v>#DIV/0!</v>
      </c>
    </row>
    <row r="3744" spans="31:68" ht="15" customHeight="1" x14ac:dyDescent="0.25">
      <c r="AE3744" s="501" t="e">
        <f t="shared" si="354"/>
        <v>#DIV/0!</v>
      </c>
      <c r="AH3744" s="501" t="e">
        <f t="shared" si="355"/>
        <v>#DIV/0!</v>
      </c>
      <c r="AV3744" s="501" t="e">
        <f t="shared" si="356"/>
        <v>#DIV/0!</v>
      </c>
      <c r="AY3744" s="501" t="e">
        <f t="shared" si="357"/>
        <v>#DIV/0!</v>
      </c>
      <c r="BM3744" s="501" t="e">
        <f t="shared" si="358"/>
        <v>#DIV/0!</v>
      </c>
      <c r="BP3744" s="501" t="e">
        <f t="shared" si="359"/>
        <v>#DIV/0!</v>
      </c>
    </row>
    <row r="3745" spans="31:68" ht="15" customHeight="1" x14ac:dyDescent="0.25">
      <c r="AE3745" s="501" t="e">
        <f t="shared" si="354"/>
        <v>#DIV/0!</v>
      </c>
      <c r="AH3745" s="501" t="e">
        <f t="shared" si="355"/>
        <v>#DIV/0!</v>
      </c>
      <c r="AV3745" s="501" t="e">
        <f t="shared" si="356"/>
        <v>#DIV/0!</v>
      </c>
      <c r="AY3745" s="501" t="e">
        <f t="shared" si="357"/>
        <v>#DIV/0!</v>
      </c>
      <c r="BM3745" s="501" t="e">
        <f t="shared" si="358"/>
        <v>#DIV/0!</v>
      </c>
      <c r="BP3745" s="501" t="e">
        <f t="shared" si="359"/>
        <v>#DIV/0!</v>
      </c>
    </row>
    <row r="3746" spans="31:68" ht="15" customHeight="1" x14ac:dyDescent="0.25">
      <c r="AE3746" s="501" t="e">
        <f t="shared" si="354"/>
        <v>#DIV/0!</v>
      </c>
      <c r="AH3746" s="501" t="e">
        <f t="shared" si="355"/>
        <v>#DIV/0!</v>
      </c>
      <c r="AV3746" s="501" t="e">
        <f t="shared" si="356"/>
        <v>#DIV/0!</v>
      </c>
      <c r="AY3746" s="501" t="e">
        <f t="shared" si="357"/>
        <v>#DIV/0!</v>
      </c>
      <c r="BM3746" s="501" t="e">
        <f t="shared" si="358"/>
        <v>#DIV/0!</v>
      </c>
      <c r="BP3746" s="501" t="e">
        <f t="shared" si="359"/>
        <v>#DIV/0!</v>
      </c>
    </row>
    <row r="3747" spans="31:68" ht="15" customHeight="1" x14ac:dyDescent="0.25">
      <c r="AE3747" s="501" t="e">
        <f t="shared" si="354"/>
        <v>#DIV/0!</v>
      </c>
      <c r="AH3747" s="501" t="e">
        <f t="shared" si="355"/>
        <v>#DIV/0!</v>
      </c>
      <c r="AV3747" s="501" t="e">
        <f t="shared" si="356"/>
        <v>#DIV/0!</v>
      </c>
      <c r="AY3747" s="501" t="e">
        <f t="shared" si="357"/>
        <v>#DIV/0!</v>
      </c>
      <c r="BM3747" s="501" t="e">
        <f t="shared" si="358"/>
        <v>#DIV/0!</v>
      </c>
      <c r="BP3747" s="501" t="e">
        <f t="shared" si="359"/>
        <v>#DIV/0!</v>
      </c>
    </row>
    <row r="3748" spans="31:68" ht="15" customHeight="1" x14ac:dyDescent="0.25">
      <c r="AE3748" s="501" t="e">
        <f t="shared" si="354"/>
        <v>#DIV/0!</v>
      </c>
      <c r="AH3748" s="501" t="e">
        <f t="shared" si="355"/>
        <v>#DIV/0!</v>
      </c>
      <c r="AV3748" s="501" t="e">
        <f t="shared" si="356"/>
        <v>#DIV/0!</v>
      </c>
      <c r="AY3748" s="501" t="e">
        <f t="shared" si="357"/>
        <v>#DIV/0!</v>
      </c>
      <c r="BM3748" s="501" t="e">
        <f t="shared" si="358"/>
        <v>#DIV/0!</v>
      </c>
      <c r="BP3748" s="501" t="e">
        <f t="shared" si="359"/>
        <v>#DIV/0!</v>
      </c>
    </row>
    <row r="3749" spans="31:68" ht="15" customHeight="1" x14ac:dyDescent="0.25">
      <c r="AE3749" s="501" t="e">
        <f t="shared" si="354"/>
        <v>#DIV/0!</v>
      </c>
      <c r="AH3749" s="501" t="e">
        <f t="shared" si="355"/>
        <v>#DIV/0!</v>
      </c>
      <c r="AV3749" s="501" t="e">
        <f t="shared" si="356"/>
        <v>#DIV/0!</v>
      </c>
      <c r="AY3749" s="501" t="e">
        <f t="shared" si="357"/>
        <v>#DIV/0!</v>
      </c>
      <c r="BM3749" s="501" t="e">
        <f t="shared" si="358"/>
        <v>#DIV/0!</v>
      </c>
      <c r="BP3749" s="501" t="e">
        <f t="shared" si="359"/>
        <v>#DIV/0!</v>
      </c>
    </row>
    <row r="3750" spans="31:68" ht="15" customHeight="1" x14ac:dyDescent="0.25">
      <c r="AE3750" s="501" t="e">
        <f t="shared" si="354"/>
        <v>#DIV/0!</v>
      </c>
      <c r="AH3750" s="501" t="e">
        <f t="shared" si="355"/>
        <v>#DIV/0!</v>
      </c>
      <c r="AV3750" s="501" t="e">
        <f t="shared" si="356"/>
        <v>#DIV/0!</v>
      </c>
      <c r="AY3750" s="501" t="e">
        <f t="shared" si="357"/>
        <v>#DIV/0!</v>
      </c>
      <c r="BM3750" s="501" t="e">
        <f t="shared" si="358"/>
        <v>#DIV/0!</v>
      </c>
      <c r="BP3750" s="501" t="e">
        <f t="shared" si="359"/>
        <v>#DIV/0!</v>
      </c>
    </row>
    <row r="3751" spans="31:68" ht="15" customHeight="1" x14ac:dyDescent="0.25">
      <c r="AE3751" s="501" t="e">
        <f t="shared" si="354"/>
        <v>#DIV/0!</v>
      </c>
      <c r="AH3751" s="501" t="e">
        <f t="shared" si="355"/>
        <v>#DIV/0!</v>
      </c>
      <c r="AV3751" s="501" t="e">
        <f t="shared" si="356"/>
        <v>#DIV/0!</v>
      </c>
      <c r="AY3751" s="501" t="e">
        <f t="shared" si="357"/>
        <v>#DIV/0!</v>
      </c>
      <c r="BM3751" s="501" t="e">
        <f t="shared" si="358"/>
        <v>#DIV/0!</v>
      </c>
      <c r="BP3751" s="501" t="e">
        <f t="shared" si="359"/>
        <v>#DIV/0!</v>
      </c>
    </row>
    <row r="3752" spans="31:68" ht="15" customHeight="1" x14ac:dyDescent="0.25">
      <c r="AE3752" s="501" t="e">
        <f t="shared" si="354"/>
        <v>#DIV/0!</v>
      </c>
      <c r="AH3752" s="501" t="e">
        <f t="shared" si="355"/>
        <v>#DIV/0!</v>
      </c>
      <c r="AV3752" s="501" t="e">
        <f t="shared" si="356"/>
        <v>#DIV/0!</v>
      </c>
      <c r="AY3752" s="501" t="e">
        <f t="shared" si="357"/>
        <v>#DIV/0!</v>
      </c>
      <c r="BM3752" s="501" t="e">
        <f t="shared" si="358"/>
        <v>#DIV/0!</v>
      </c>
      <c r="BP3752" s="501" t="e">
        <f t="shared" si="359"/>
        <v>#DIV/0!</v>
      </c>
    </row>
    <row r="3753" spans="31:68" ht="15" customHeight="1" x14ac:dyDescent="0.25">
      <c r="AE3753" s="501" t="e">
        <f t="shared" si="354"/>
        <v>#DIV/0!</v>
      </c>
      <c r="AH3753" s="501" t="e">
        <f t="shared" si="355"/>
        <v>#DIV/0!</v>
      </c>
      <c r="AV3753" s="501" t="e">
        <f t="shared" si="356"/>
        <v>#DIV/0!</v>
      </c>
      <c r="AY3753" s="501" t="e">
        <f t="shared" si="357"/>
        <v>#DIV/0!</v>
      </c>
      <c r="BM3753" s="501" t="e">
        <f t="shared" si="358"/>
        <v>#DIV/0!</v>
      </c>
      <c r="BP3753" s="501" t="e">
        <f t="shared" si="359"/>
        <v>#DIV/0!</v>
      </c>
    </row>
    <row r="3754" spans="31:68" ht="15" customHeight="1" x14ac:dyDescent="0.25">
      <c r="AE3754" s="501" t="e">
        <f t="shared" si="354"/>
        <v>#DIV/0!</v>
      </c>
      <c r="AH3754" s="501" t="e">
        <f t="shared" si="355"/>
        <v>#DIV/0!</v>
      </c>
      <c r="AV3754" s="501" t="e">
        <f t="shared" si="356"/>
        <v>#DIV/0!</v>
      </c>
      <c r="AY3754" s="501" t="e">
        <f t="shared" si="357"/>
        <v>#DIV/0!</v>
      </c>
      <c r="BM3754" s="501" t="e">
        <f t="shared" si="358"/>
        <v>#DIV/0!</v>
      </c>
      <c r="BP3754" s="501" t="e">
        <f t="shared" si="359"/>
        <v>#DIV/0!</v>
      </c>
    </row>
    <row r="3755" spans="31:68" ht="15" customHeight="1" x14ac:dyDescent="0.25">
      <c r="AE3755" s="501" t="e">
        <f t="shared" si="354"/>
        <v>#DIV/0!</v>
      </c>
      <c r="AH3755" s="501" t="e">
        <f t="shared" si="355"/>
        <v>#DIV/0!</v>
      </c>
      <c r="AV3755" s="501" t="e">
        <f t="shared" si="356"/>
        <v>#DIV/0!</v>
      </c>
      <c r="AY3755" s="501" t="e">
        <f t="shared" si="357"/>
        <v>#DIV/0!</v>
      </c>
      <c r="BM3755" s="501" t="e">
        <f t="shared" si="358"/>
        <v>#DIV/0!</v>
      </c>
      <c r="BP3755" s="501" t="e">
        <f t="shared" si="359"/>
        <v>#DIV/0!</v>
      </c>
    </row>
    <row r="3756" spans="31:68" ht="15" customHeight="1" x14ac:dyDescent="0.25">
      <c r="AE3756" s="501" t="e">
        <f t="shared" si="354"/>
        <v>#DIV/0!</v>
      </c>
      <c r="AH3756" s="501" t="e">
        <f t="shared" si="355"/>
        <v>#DIV/0!</v>
      </c>
      <c r="AV3756" s="501" t="e">
        <f t="shared" si="356"/>
        <v>#DIV/0!</v>
      </c>
      <c r="AY3756" s="501" t="e">
        <f t="shared" si="357"/>
        <v>#DIV/0!</v>
      </c>
      <c r="BM3756" s="501" t="e">
        <f t="shared" si="358"/>
        <v>#DIV/0!</v>
      </c>
      <c r="BP3756" s="501" t="e">
        <f t="shared" si="359"/>
        <v>#DIV/0!</v>
      </c>
    </row>
    <row r="3757" spans="31:68" ht="15" customHeight="1" x14ac:dyDescent="0.25">
      <c r="AE3757" s="501" t="e">
        <f t="shared" si="354"/>
        <v>#DIV/0!</v>
      </c>
      <c r="AH3757" s="501" t="e">
        <f t="shared" si="355"/>
        <v>#DIV/0!</v>
      </c>
      <c r="AV3757" s="501" t="e">
        <f t="shared" si="356"/>
        <v>#DIV/0!</v>
      </c>
      <c r="AY3757" s="501" t="e">
        <f t="shared" si="357"/>
        <v>#DIV/0!</v>
      </c>
      <c r="BM3757" s="501" t="e">
        <f t="shared" si="358"/>
        <v>#DIV/0!</v>
      </c>
      <c r="BP3757" s="501" t="e">
        <f t="shared" si="359"/>
        <v>#DIV/0!</v>
      </c>
    </row>
    <row r="3758" spans="31:68" ht="15" customHeight="1" x14ac:dyDescent="0.25">
      <c r="AE3758" s="501" t="e">
        <f t="shared" si="354"/>
        <v>#DIV/0!</v>
      </c>
      <c r="AH3758" s="501" t="e">
        <f t="shared" si="355"/>
        <v>#DIV/0!</v>
      </c>
      <c r="AV3758" s="501" t="e">
        <f t="shared" si="356"/>
        <v>#DIV/0!</v>
      </c>
      <c r="AY3758" s="501" t="e">
        <f t="shared" si="357"/>
        <v>#DIV/0!</v>
      </c>
      <c r="BM3758" s="501" t="e">
        <f t="shared" si="358"/>
        <v>#DIV/0!</v>
      </c>
      <c r="BP3758" s="501" t="e">
        <f t="shared" si="359"/>
        <v>#DIV/0!</v>
      </c>
    </row>
    <row r="3759" spans="31:68" ht="15" customHeight="1" x14ac:dyDescent="0.25">
      <c r="AE3759" s="501" t="e">
        <f t="shared" si="354"/>
        <v>#DIV/0!</v>
      </c>
      <c r="AH3759" s="501" t="e">
        <f t="shared" si="355"/>
        <v>#DIV/0!</v>
      </c>
      <c r="AV3759" s="501" t="e">
        <f t="shared" si="356"/>
        <v>#DIV/0!</v>
      </c>
      <c r="AY3759" s="501" t="e">
        <f t="shared" si="357"/>
        <v>#DIV/0!</v>
      </c>
      <c r="BM3759" s="501" t="e">
        <f t="shared" si="358"/>
        <v>#DIV/0!</v>
      </c>
      <c r="BP3759" s="501" t="e">
        <f t="shared" si="359"/>
        <v>#DIV/0!</v>
      </c>
    </row>
    <row r="3760" spans="31:68" ht="15" customHeight="1" x14ac:dyDescent="0.25">
      <c r="AE3760" s="501" t="e">
        <f t="shared" si="354"/>
        <v>#DIV/0!</v>
      </c>
      <c r="AH3760" s="501" t="e">
        <f t="shared" si="355"/>
        <v>#DIV/0!</v>
      </c>
      <c r="AV3760" s="501" t="e">
        <f t="shared" si="356"/>
        <v>#DIV/0!</v>
      </c>
      <c r="AY3760" s="501" t="e">
        <f t="shared" si="357"/>
        <v>#DIV/0!</v>
      </c>
      <c r="BM3760" s="501" t="e">
        <f t="shared" si="358"/>
        <v>#DIV/0!</v>
      </c>
      <c r="BP3760" s="501" t="e">
        <f t="shared" si="359"/>
        <v>#DIV/0!</v>
      </c>
    </row>
    <row r="3761" spans="31:68" ht="15" customHeight="1" x14ac:dyDescent="0.25">
      <c r="AE3761" s="501" t="e">
        <f t="shared" si="354"/>
        <v>#DIV/0!</v>
      </c>
      <c r="AH3761" s="501" t="e">
        <f t="shared" si="355"/>
        <v>#DIV/0!</v>
      </c>
      <c r="AV3761" s="501" t="e">
        <f t="shared" si="356"/>
        <v>#DIV/0!</v>
      </c>
      <c r="AY3761" s="501" t="e">
        <f t="shared" si="357"/>
        <v>#DIV/0!</v>
      </c>
      <c r="BM3761" s="501" t="e">
        <f t="shared" si="358"/>
        <v>#DIV/0!</v>
      </c>
      <c r="BP3761" s="501" t="e">
        <f t="shared" si="359"/>
        <v>#DIV/0!</v>
      </c>
    </row>
    <row r="3762" spans="31:68" ht="15" customHeight="1" x14ac:dyDescent="0.25">
      <c r="AE3762" s="501" t="e">
        <f t="shared" si="354"/>
        <v>#DIV/0!</v>
      </c>
      <c r="AH3762" s="501" t="e">
        <f t="shared" si="355"/>
        <v>#DIV/0!</v>
      </c>
      <c r="AV3762" s="501" t="e">
        <f t="shared" si="356"/>
        <v>#DIV/0!</v>
      </c>
      <c r="AY3762" s="501" t="e">
        <f t="shared" si="357"/>
        <v>#DIV/0!</v>
      </c>
      <c r="BM3762" s="501" t="e">
        <f t="shared" si="358"/>
        <v>#DIV/0!</v>
      </c>
      <c r="BP3762" s="501" t="e">
        <f t="shared" si="359"/>
        <v>#DIV/0!</v>
      </c>
    </row>
    <row r="3763" spans="31:68" ht="15" customHeight="1" x14ac:dyDescent="0.25">
      <c r="AE3763" s="501" t="e">
        <f t="shared" si="354"/>
        <v>#DIV/0!</v>
      </c>
      <c r="AH3763" s="501" t="e">
        <f t="shared" si="355"/>
        <v>#DIV/0!</v>
      </c>
      <c r="AV3763" s="501" t="e">
        <f t="shared" si="356"/>
        <v>#DIV/0!</v>
      </c>
      <c r="AY3763" s="501" t="e">
        <f t="shared" si="357"/>
        <v>#DIV/0!</v>
      </c>
      <c r="BM3763" s="501" t="e">
        <f t="shared" si="358"/>
        <v>#DIV/0!</v>
      </c>
      <c r="BP3763" s="501" t="e">
        <f t="shared" si="359"/>
        <v>#DIV/0!</v>
      </c>
    </row>
    <row r="3764" spans="31:68" ht="15" customHeight="1" x14ac:dyDescent="0.25">
      <c r="AE3764" s="501" t="e">
        <f t="shared" si="354"/>
        <v>#DIV/0!</v>
      </c>
      <c r="AH3764" s="501" t="e">
        <f t="shared" si="355"/>
        <v>#DIV/0!</v>
      </c>
      <c r="AV3764" s="501" t="e">
        <f t="shared" si="356"/>
        <v>#DIV/0!</v>
      </c>
      <c r="AY3764" s="501" t="e">
        <f t="shared" si="357"/>
        <v>#DIV/0!</v>
      </c>
      <c r="BM3764" s="501" t="e">
        <f t="shared" si="358"/>
        <v>#DIV/0!</v>
      </c>
      <c r="BP3764" s="501" t="e">
        <f t="shared" si="359"/>
        <v>#DIV/0!</v>
      </c>
    </row>
    <row r="3765" spans="31:68" ht="15" customHeight="1" x14ac:dyDescent="0.25">
      <c r="AE3765" s="501" t="e">
        <f t="shared" si="354"/>
        <v>#DIV/0!</v>
      </c>
      <c r="AH3765" s="501" t="e">
        <f t="shared" si="355"/>
        <v>#DIV/0!</v>
      </c>
      <c r="AV3765" s="501" t="e">
        <f t="shared" si="356"/>
        <v>#DIV/0!</v>
      </c>
      <c r="AY3765" s="501" t="e">
        <f t="shared" si="357"/>
        <v>#DIV/0!</v>
      </c>
      <c r="BM3765" s="501" t="e">
        <f t="shared" si="358"/>
        <v>#DIV/0!</v>
      </c>
      <c r="BP3765" s="501" t="e">
        <f t="shared" si="359"/>
        <v>#DIV/0!</v>
      </c>
    </row>
    <row r="3766" spans="31:68" ht="15" customHeight="1" x14ac:dyDescent="0.25">
      <c r="AE3766" s="501" t="e">
        <f t="shared" si="354"/>
        <v>#DIV/0!</v>
      </c>
      <c r="AH3766" s="501" t="e">
        <f t="shared" si="355"/>
        <v>#DIV/0!</v>
      </c>
      <c r="AV3766" s="501" t="e">
        <f t="shared" si="356"/>
        <v>#DIV/0!</v>
      </c>
      <c r="AY3766" s="501" t="e">
        <f t="shared" si="357"/>
        <v>#DIV/0!</v>
      </c>
      <c r="BM3766" s="501" t="e">
        <f t="shared" si="358"/>
        <v>#DIV/0!</v>
      </c>
      <c r="BP3766" s="501" t="e">
        <f t="shared" si="359"/>
        <v>#DIV/0!</v>
      </c>
    </row>
    <row r="3767" spans="31:68" ht="15" customHeight="1" x14ac:dyDescent="0.25">
      <c r="AE3767" s="501" t="e">
        <f t="shared" si="354"/>
        <v>#DIV/0!</v>
      </c>
      <c r="AH3767" s="501" t="e">
        <f t="shared" si="355"/>
        <v>#DIV/0!</v>
      </c>
      <c r="AV3767" s="501" t="e">
        <f t="shared" si="356"/>
        <v>#DIV/0!</v>
      </c>
      <c r="AY3767" s="501" t="e">
        <f t="shared" si="357"/>
        <v>#DIV/0!</v>
      </c>
      <c r="BM3767" s="501" t="e">
        <f t="shared" si="358"/>
        <v>#DIV/0!</v>
      </c>
      <c r="BP3767" s="501" t="e">
        <f t="shared" si="359"/>
        <v>#DIV/0!</v>
      </c>
    </row>
    <row r="3768" spans="31:68" ht="15" customHeight="1" x14ac:dyDescent="0.25">
      <c r="AE3768" s="501" t="e">
        <f t="shared" si="354"/>
        <v>#DIV/0!</v>
      </c>
      <c r="AH3768" s="501" t="e">
        <f t="shared" si="355"/>
        <v>#DIV/0!</v>
      </c>
      <c r="AV3768" s="501" t="e">
        <f t="shared" si="356"/>
        <v>#DIV/0!</v>
      </c>
      <c r="AY3768" s="501" t="e">
        <f t="shared" si="357"/>
        <v>#DIV/0!</v>
      </c>
      <c r="BM3768" s="501" t="e">
        <f t="shared" si="358"/>
        <v>#DIV/0!</v>
      </c>
      <c r="BP3768" s="501" t="e">
        <f t="shared" si="359"/>
        <v>#DIV/0!</v>
      </c>
    </row>
    <row r="3769" spans="31:68" ht="15" customHeight="1" x14ac:dyDescent="0.25">
      <c r="AE3769" s="501" t="e">
        <f t="shared" si="354"/>
        <v>#DIV/0!</v>
      </c>
      <c r="AH3769" s="501" t="e">
        <f t="shared" si="355"/>
        <v>#DIV/0!</v>
      </c>
      <c r="AV3769" s="501" t="e">
        <f t="shared" si="356"/>
        <v>#DIV/0!</v>
      </c>
      <c r="AY3769" s="501" t="e">
        <f t="shared" si="357"/>
        <v>#DIV/0!</v>
      </c>
      <c r="BM3769" s="501" t="e">
        <f t="shared" si="358"/>
        <v>#DIV/0!</v>
      </c>
      <c r="BP3769" s="501" t="e">
        <f t="shared" si="359"/>
        <v>#DIV/0!</v>
      </c>
    </row>
    <row r="3770" spans="31:68" ht="15" customHeight="1" x14ac:dyDescent="0.25">
      <c r="AE3770" s="501" t="e">
        <f t="shared" si="354"/>
        <v>#DIV/0!</v>
      </c>
      <c r="AH3770" s="501" t="e">
        <f t="shared" si="355"/>
        <v>#DIV/0!</v>
      </c>
      <c r="AV3770" s="501" t="e">
        <f t="shared" si="356"/>
        <v>#DIV/0!</v>
      </c>
      <c r="AY3770" s="501" t="e">
        <f t="shared" si="357"/>
        <v>#DIV/0!</v>
      </c>
      <c r="BM3770" s="501" t="e">
        <f t="shared" si="358"/>
        <v>#DIV/0!</v>
      </c>
      <c r="BP3770" s="501" t="e">
        <f t="shared" si="359"/>
        <v>#DIV/0!</v>
      </c>
    </row>
    <row r="3771" spans="31:68" ht="15" customHeight="1" x14ac:dyDescent="0.25">
      <c r="AE3771" s="501" t="e">
        <f t="shared" si="354"/>
        <v>#DIV/0!</v>
      </c>
      <c r="AH3771" s="501" t="e">
        <f t="shared" si="355"/>
        <v>#DIV/0!</v>
      </c>
      <c r="AV3771" s="501" t="e">
        <f t="shared" si="356"/>
        <v>#DIV/0!</v>
      </c>
      <c r="AY3771" s="501" t="e">
        <f t="shared" si="357"/>
        <v>#DIV/0!</v>
      </c>
      <c r="BM3771" s="501" t="e">
        <f t="shared" si="358"/>
        <v>#DIV/0!</v>
      </c>
      <c r="BP3771" s="501" t="e">
        <f t="shared" si="359"/>
        <v>#DIV/0!</v>
      </c>
    </row>
    <row r="3772" spans="31:68" ht="15" customHeight="1" x14ac:dyDescent="0.25">
      <c r="AE3772" s="501" t="e">
        <f t="shared" si="354"/>
        <v>#DIV/0!</v>
      </c>
      <c r="AH3772" s="501" t="e">
        <f t="shared" si="355"/>
        <v>#DIV/0!</v>
      </c>
      <c r="AV3772" s="501" t="e">
        <f t="shared" si="356"/>
        <v>#DIV/0!</v>
      </c>
      <c r="AY3772" s="501" t="e">
        <f t="shared" si="357"/>
        <v>#DIV/0!</v>
      </c>
      <c r="BM3772" s="501" t="e">
        <f t="shared" si="358"/>
        <v>#DIV/0!</v>
      </c>
      <c r="BP3772" s="501" t="e">
        <f t="shared" si="359"/>
        <v>#DIV/0!</v>
      </c>
    </row>
    <row r="3773" spans="31:68" ht="15" customHeight="1" x14ac:dyDescent="0.25">
      <c r="AE3773" s="501" t="e">
        <f t="shared" si="354"/>
        <v>#DIV/0!</v>
      </c>
      <c r="AH3773" s="501" t="e">
        <f t="shared" si="355"/>
        <v>#DIV/0!</v>
      </c>
      <c r="AV3773" s="501" t="e">
        <f t="shared" si="356"/>
        <v>#DIV/0!</v>
      </c>
      <c r="AY3773" s="501" t="e">
        <f t="shared" si="357"/>
        <v>#DIV/0!</v>
      </c>
      <c r="BM3773" s="501" t="e">
        <f t="shared" si="358"/>
        <v>#DIV/0!</v>
      </c>
      <c r="BP3773" s="501" t="e">
        <f t="shared" si="359"/>
        <v>#DIV/0!</v>
      </c>
    </row>
    <row r="3774" spans="31:68" ht="15" customHeight="1" x14ac:dyDescent="0.25">
      <c r="AE3774" s="501" t="e">
        <f t="shared" si="354"/>
        <v>#DIV/0!</v>
      </c>
      <c r="AH3774" s="501" t="e">
        <f t="shared" si="355"/>
        <v>#DIV/0!</v>
      </c>
      <c r="AV3774" s="501" t="e">
        <f t="shared" si="356"/>
        <v>#DIV/0!</v>
      </c>
      <c r="AY3774" s="501" t="e">
        <f t="shared" si="357"/>
        <v>#DIV/0!</v>
      </c>
      <c r="BM3774" s="501" t="e">
        <f t="shared" si="358"/>
        <v>#DIV/0!</v>
      </c>
      <c r="BP3774" s="501" t="e">
        <f t="shared" si="359"/>
        <v>#DIV/0!</v>
      </c>
    </row>
    <row r="3775" spans="31:68" ht="15" customHeight="1" x14ac:dyDescent="0.25">
      <c r="AE3775" s="501" t="e">
        <f t="shared" si="354"/>
        <v>#DIV/0!</v>
      </c>
      <c r="AH3775" s="501" t="e">
        <f t="shared" si="355"/>
        <v>#DIV/0!</v>
      </c>
      <c r="AV3775" s="501" t="e">
        <f t="shared" si="356"/>
        <v>#DIV/0!</v>
      </c>
      <c r="AY3775" s="501" t="e">
        <f t="shared" si="357"/>
        <v>#DIV/0!</v>
      </c>
      <c r="BM3775" s="501" t="e">
        <f t="shared" si="358"/>
        <v>#DIV/0!</v>
      </c>
      <c r="BP3775" s="501" t="e">
        <f t="shared" si="359"/>
        <v>#DIV/0!</v>
      </c>
    </row>
    <row r="3776" spans="31:68" ht="15" customHeight="1" x14ac:dyDescent="0.25">
      <c r="AE3776" s="501" t="e">
        <f t="shared" si="354"/>
        <v>#DIV/0!</v>
      </c>
      <c r="AH3776" s="501" t="e">
        <f t="shared" si="355"/>
        <v>#DIV/0!</v>
      </c>
      <c r="AV3776" s="501" t="e">
        <f t="shared" si="356"/>
        <v>#DIV/0!</v>
      </c>
      <c r="AY3776" s="501" t="e">
        <f t="shared" si="357"/>
        <v>#DIV/0!</v>
      </c>
      <c r="BM3776" s="501" t="e">
        <f t="shared" si="358"/>
        <v>#DIV/0!</v>
      </c>
      <c r="BP3776" s="501" t="e">
        <f t="shared" si="359"/>
        <v>#DIV/0!</v>
      </c>
    </row>
    <row r="3777" spans="31:68" ht="15" customHeight="1" x14ac:dyDescent="0.25">
      <c r="AE3777" s="501" t="e">
        <f t="shared" si="354"/>
        <v>#DIV/0!</v>
      </c>
      <c r="AH3777" s="501" t="e">
        <f t="shared" si="355"/>
        <v>#DIV/0!</v>
      </c>
      <c r="AV3777" s="501" t="e">
        <f t="shared" si="356"/>
        <v>#DIV/0!</v>
      </c>
      <c r="AY3777" s="501" t="e">
        <f t="shared" si="357"/>
        <v>#DIV/0!</v>
      </c>
      <c r="BM3777" s="501" t="e">
        <f t="shared" si="358"/>
        <v>#DIV/0!</v>
      </c>
      <c r="BP3777" s="501" t="e">
        <f t="shared" si="359"/>
        <v>#DIV/0!</v>
      </c>
    </row>
    <row r="3778" spans="31:68" ht="15" customHeight="1" x14ac:dyDescent="0.25">
      <c r="AE3778" s="501" t="e">
        <f t="shared" si="354"/>
        <v>#DIV/0!</v>
      </c>
      <c r="AH3778" s="501" t="e">
        <f t="shared" si="355"/>
        <v>#DIV/0!</v>
      </c>
      <c r="AV3778" s="501" t="e">
        <f t="shared" si="356"/>
        <v>#DIV/0!</v>
      </c>
      <c r="AY3778" s="501" t="e">
        <f t="shared" si="357"/>
        <v>#DIV/0!</v>
      </c>
      <c r="BM3778" s="501" t="e">
        <f t="shared" si="358"/>
        <v>#DIV/0!</v>
      </c>
      <c r="BP3778" s="501" t="e">
        <f t="shared" si="359"/>
        <v>#DIV/0!</v>
      </c>
    </row>
    <row r="3779" spans="31:68" ht="15" customHeight="1" x14ac:dyDescent="0.25">
      <c r="AE3779" s="501" t="e">
        <f t="shared" si="354"/>
        <v>#DIV/0!</v>
      </c>
      <c r="AH3779" s="501" t="e">
        <f t="shared" si="355"/>
        <v>#DIV/0!</v>
      </c>
      <c r="AV3779" s="501" t="e">
        <f t="shared" si="356"/>
        <v>#DIV/0!</v>
      </c>
      <c r="AY3779" s="501" t="e">
        <f t="shared" si="357"/>
        <v>#DIV/0!</v>
      </c>
      <c r="BM3779" s="501" t="e">
        <f t="shared" si="358"/>
        <v>#DIV/0!</v>
      </c>
      <c r="BP3779" s="501" t="e">
        <f t="shared" si="359"/>
        <v>#DIV/0!</v>
      </c>
    </row>
    <row r="3780" spans="31:68" ht="15" customHeight="1" x14ac:dyDescent="0.25">
      <c r="AE3780" s="501" t="e">
        <f t="shared" si="354"/>
        <v>#DIV/0!</v>
      </c>
      <c r="AH3780" s="501" t="e">
        <f t="shared" si="355"/>
        <v>#DIV/0!</v>
      </c>
      <c r="AV3780" s="501" t="e">
        <f t="shared" si="356"/>
        <v>#DIV/0!</v>
      </c>
      <c r="AY3780" s="501" t="e">
        <f t="shared" si="357"/>
        <v>#DIV/0!</v>
      </c>
      <c r="BM3780" s="501" t="e">
        <f t="shared" si="358"/>
        <v>#DIV/0!</v>
      </c>
      <c r="BP3780" s="501" t="e">
        <f t="shared" si="359"/>
        <v>#DIV/0!</v>
      </c>
    </row>
    <row r="3781" spans="31:68" ht="15" customHeight="1" x14ac:dyDescent="0.25">
      <c r="AE3781" s="501" t="e">
        <f t="shared" si="354"/>
        <v>#DIV/0!</v>
      </c>
      <c r="AH3781" s="501" t="e">
        <f t="shared" si="355"/>
        <v>#DIV/0!</v>
      </c>
      <c r="AV3781" s="501" t="e">
        <f t="shared" si="356"/>
        <v>#DIV/0!</v>
      </c>
      <c r="AY3781" s="501" t="e">
        <f t="shared" si="357"/>
        <v>#DIV/0!</v>
      </c>
      <c r="BM3781" s="501" t="e">
        <f t="shared" si="358"/>
        <v>#DIV/0!</v>
      </c>
      <c r="BP3781" s="501" t="e">
        <f t="shared" si="359"/>
        <v>#DIV/0!</v>
      </c>
    </row>
    <row r="3782" spans="31:68" ht="15" customHeight="1" x14ac:dyDescent="0.25">
      <c r="AE3782" s="501" t="e">
        <f t="shared" si="354"/>
        <v>#DIV/0!</v>
      </c>
      <c r="AH3782" s="501" t="e">
        <f t="shared" si="355"/>
        <v>#DIV/0!</v>
      </c>
      <c r="AV3782" s="501" t="e">
        <f t="shared" si="356"/>
        <v>#DIV/0!</v>
      </c>
      <c r="AY3782" s="501" t="e">
        <f t="shared" si="357"/>
        <v>#DIV/0!</v>
      </c>
      <c r="BM3782" s="501" t="e">
        <f t="shared" si="358"/>
        <v>#DIV/0!</v>
      </c>
      <c r="BP3782" s="501" t="e">
        <f t="shared" si="359"/>
        <v>#DIV/0!</v>
      </c>
    </row>
    <row r="3783" spans="31:68" ht="15" customHeight="1" x14ac:dyDescent="0.25">
      <c r="AE3783" s="501" t="e">
        <f t="shared" si="354"/>
        <v>#DIV/0!</v>
      </c>
      <c r="AH3783" s="501" t="e">
        <f t="shared" si="355"/>
        <v>#DIV/0!</v>
      </c>
      <c r="AV3783" s="501" t="e">
        <f t="shared" si="356"/>
        <v>#DIV/0!</v>
      </c>
      <c r="AY3783" s="501" t="e">
        <f t="shared" si="357"/>
        <v>#DIV/0!</v>
      </c>
      <c r="BM3783" s="501" t="e">
        <f t="shared" si="358"/>
        <v>#DIV/0!</v>
      </c>
      <c r="BP3783" s="501" t="e">
        <f t="shared" si="359"/>
        <v>#DIV/0!</v>
      </c>
    </row>
    <row r="3784" spans="31:68" ht="15" customHeight="1" x14ac:dyDescent="0.25">
      <c r="AE3784" s="501" t="e">
        <f t="shared" si="354"/>
        <v>#DIV/0!</v>
      </c>
      <c r="AH3784" s="501" t="e">
        <f t="shared" si="355"/>
        <v>#DIV/0!</v>
      </c>
      <c r="AV3784" s="501" t="e">
        <f t="shared" si="356"/>
        <v>#DIV/0!</v>
      </c>
      <c r="AY3784" s="501" t="e">
        <f t="shared" si="357"/>
        <v>#DIV/0!</v>
      </c>
      <c r="BM3784" s="501" t="e">
        <f t="shared" si="358"/>
        <v>#DIV/0!</v>
      </c>
      <c r="BP3784" s="501" t="e">
        <f t="shared" si="359"/>
        <v>#DIV/0!</v>
      </c>
    </row>
    <row r="3785" spans="31:68" ht="15" customHeight="1" x14ac:dyDescent="0.25">
      <c r="AE3785" s="501" t="e">
        <f t="shared" si="354"/>
        <v>#DIV/0!</v>
      </c>
      <c r="AH3785" s="501" t="e">
        <f t="shared" si="355"/>
        <v>#DIV/0!</v>
      </c>
      <c r="AV3785" s="501" t="e">
        <f t="shared" si="356"/>
        <v>#DIV/0!</v>
      </c>
      <c r="AY3785" s="501" t="e">
        <f t="shared" si="357"/>
        <v>#DIV/0!</v>
      </c>
      <c r="BM3785" s="501" t="e">
        <f t="shared" si="358"/>
        <v>#DIV/0!</v>
      </c>
      <c r="BP3785" s="501" t="e">
        <f t="shared" si="359"/>
        <v>#DIV/0!</v>
      </c>
    </row>
    <row r="3786" spans="31:68" ht="15" customHeight="1" x14ac:dyDescent="0.25">
      <c r="AE3786" s="501" t="e">
        <f t="shared" si="354"/>
        <v>#DIV/0!</v>
      </c>
      <c r="AH3786" s="501" t="e">
        <f t="shared" si="355"/>
        <v>#DIV/0!</v>
      </c>
      <c r="AV3786" s="501" t="e">
        <f t="shared" si="356"/>
        <v>#DIV/0!</v>
      </c>
      <c r="AY3786" s="501" t="e">
        <f t="shared" si="357"/>
        <v>#DIV/0!</v>
      </c>
      <c r="BM3786" s="501" t="e">
        <f t="shared" si="358"/>
        <v>#DIV/0!</v>
      </c>
      <c r="BP3786" s="501" t="e">
        <f t="shared" si="359"/>
        <v>#DIV/0!</v>
      </c>
    </row>
    <row r="3787" spans="31:68" ht="15" customHeight="1" x14ac:dyDescent="0.25">
      <c r="AE3787" s="501" t="e">
        <f t="shared" si="354"/>
        <v>#DIV/0!</v>
      </c>
      <c r="AH3787" s="501" t="e">
        <f t="shared" si="355"/>
        <v>#DIV/0!</v>
      </c>
      <c r="AV3787" s="501" t="e">
        <f t="shared" si="356"/>
        <v>#DIV/0!</v>
      </c>
      <c r="AY3787" s="501" t="e">
        <f t="shared" si="357"/>
        <v>#DIV/0!</v>
      </c>
      <c r="BM3787" s="501" t="e">
        <f t="shared" si="358"/>
        <v>#DIV/0!</v>
      </c>
      <c r="BP3787" s="501" t="e">
        <f t="shared" si="359"/>
        <v>#DIV/0!</v>
      </c>
    </row>
    <row r="3788" spans="31:68" ht="15" customHeight="1" x14ac:dyDescent="0.25">
      <c r="AE3788" s="501" t="e">
        <f t="shared" si="354"/>
        <v>#DIV/0!</v>
      </c>
      <c r="AH3788" s="501" t="e">
        <f t="shared" si="355"/>
        <v>#DIV/0!</v>
      </c>
      <c r="AV3788" s="501" t="e">
        <f t="shared" si="356"/>
        <v>#DIV/0!</v>
      </c>
      <c r="AY3788" s="501" t="e">
        <f t="shared" si="357"/>
        <v>#DIV/0!</v>
      </c>
      <c r="BM3788" s="501" t="e">
        <f t="shared" si="358"/>
        <v>#DIV/0!</v>
      </c>
      <c r="BP3788" s="501" t="e">
        <f t="shared" si="359"/>
        <v>#DIV/0!</v>
      </c>
    </row>
    <row r="3789" spans="31:68" ht="15" customHeight="1" x14ac:dyDescent="0.25">
      <c r="AE3789" s="501" t="e">
        <f t="shared" si="354"/>
        <v>#DIV/0!</v>
      </c>
      <c r="AH3789" s="501" t="e">
        <f t="shared" si="355"/>
        <v>#DIV/0!</v>
      </c>
      <c r="AV3789" s="501" t="e">
        <f t="shared" si="356"/>
        <v>#DIV/0!</v>
      </c>
      <c r="AY3789" s="501" t="e">
        <f t="shared" si="357"/>
        <v>#DIV/0!</v>
      </c>
      <c r="BM3789" s="501" t="e">
        <f t="shared" si="358"/>
        <v>#DIV/0!</v>
      </c>
      <c r="BP3789" s="501" t="e">
        <f t="shared" si="359"/>
        <v>#DIV/0!</v>
      </c>
    </row>
    <row r="3790" spans="31:68" ht="15" customHeight="1" x14ac:dyDescent="0.25">
      <c r="AE3790" s="501" t="e">
        <f t="shared" si="354"/>
        <v>#DIV/0!</v>
      </c>
      <c r="AH3790" s="501" t="e">
        <f t="shared" si="355"/>
        <v>#DIV/0!</v>
      </c>
      <c r="AV3790" s="501" t="e">
        <f t="shared" si="356"/>
        <v>#DIV/0!</v>
      </c>
      <c r="AY3790" s="501" t="e">
        <f t="shared" si="357"/>
        <v>#DIV/0!</v>
      </c>
      <c r="BM3790" s="501" t="e">
        <f t="shared" si="358"/>
        <v>#DIV/0!</v>
      </c>
      <c r="BP3790" s="501" t="e">
        <f t="shared" si="359"/>
        <v>#DIV/0!</v>
      </c>
    </row>
    <row r="3791" spans="31:68" ht="15" customHeight="1" x14ac:dyDescent="0.25">
      <c r="AE3791" s="501" t="e">
        <f t="shared" ref="AE3791:AE3854" si="360">IF(AE$10*AC3791+AE$11&lt;(ROUNDUP(AD$10/100,0)*100+999),MAX(0,AE$10*AC3791+AE$11),NA())</f>
        <v>#DIV/0!</v>
      </c>
      <c r="AH3791" s="501" t="e">
        <f t="shared" ref="AH3791:AH3854" si="361">IF(AH$10*AF3791+AH$11&lt;(ROUNDUP(AG$10/100,0)*100+999),MAX(0,AH$10*AF3791+AH$11),NA())</f>
        <v>#DIV/0!</v>
      </c>
      <c r="AV3791" s="501" t="e">
        <f t="shared" ref="AV3791:AV3854" si="362">IF(AV$10*AT3791+AV$11&lt;(ROUNDUP(AU$10/100,0)*100+999),MAX(0,AV$10*AT3791+AV$11),NA())</f>
        <v>#DIV/0!</v>
      </c>
      <c r="AY3791" s="501" t="e">
        <f t="shared" ref="AY3791:AY3854" si="363">IF(AY$10*AW3791+AY$11&lt;(ROUNDUP(AX$10/100,0)*100+999),MAX(0,AY$10*AW3791+AY$11),NA())</f>
        <v>#DIV/0!</v>
      </c>
      <c r="BM3791" s="501" t="e">
        <f t="shared" ref="BM3791:BM3854" si="364">IF(BM$10*BK3791+BM$11&lt;(ROUNDUP(BL$10/100,0)*100+999),MAX(0,BM$10*BK3791+BM$11),NA())</f>
        <v>#DIV/0!</v>
      </c>
      <c r="BP3791" s="501" t="e">
        <f t="shared" ref="BP3791:BP3854" si="365">IF(BP$10*BN3791+BP$11&lt;(ROUNDUP(BO$10/100,0)*100+999),MAX(0,BP$10*BN3791+BP$11),NA())</f>
        <v>#DIV/0!</v>
      </c>
    </row>
    <row r="3792" spans="31:68" ht="15" customHeight="1" x14ac:dyDescent="0.25">
      <c r="AE3792" s="501" t="e">
        <f t="shared" si="360"/>
        <v>#DIV/0!</v>
      </c>
      <c r="AH3792" s="501" t="e">
        <f t="shared" si="361"/>
        <v>#DIV/0!</v>
      </c>
      <c r="AV3792" s="501" t="e">
        <f t="shared" si="362"/>
        <v>#DIV/0!</v>
      </c>
      <c r="AY3792" s="501" t="e">
        <f t="shared" si="363"/>
        <v>#DIV/0!</v>
      </c>
      <c r="BM3792" s="501" t="e">
        <f t="shared" si="364"/>
        <v>#DIV/0!</v>
      </c>
      <c r="BP3792" s="501" t="e">
        <f t="shared" si="365"/>
        <v>#DIV/0!</v>
      </c>
    </row>
    <row r="3793" spans="31:68" ht="15" customHeight="1" x14ac:dyDescent="0.25">
      <c r="AE3793" s="501" t="e">
        <f t="shared" si="360"/>
        <v>#DIV/0!</v>
      </c>
      <c r="AH3793" s="501" t="e">
        <f t="shared" si="361"/>
        <v>#DIV/0!</v>
      </c>
      <c r="AV3793" s="501" t="e">
        <f t="shared" si="362"/>
        <v>#DIV/0!</v>
      </c>
      <c r="AY3793" s="501" t="e">
        <f t="shared" si="363"/>
        <v>#DIV/0!</v>
      </c>
      <c r="BM3793" s="501" t="e">
        <f t="shared" si="364"/>
        <v>#DIV/0!</v>
      </c>
      <c r="BP3793" s="501" t="e">
        <f t="shared" si="365"/>
        <v>#DIV/0!</v>
      </c>
    </row>
    <row r="3794" spans="31:68" ht="15" customHeight="1" x14ac:dyDescent="0.25">
      <c r="AE3794" s="501" t="e">
        <f t="shared" si="360"/>
        <v>#DIV/0!</v>
      </c>
      <c r="AH3794" s="501" t="e">
        <f t="shared" si="361"/>
        <v>#DIV/0!</v>
      </c>
      <c r="AV3794" s="501" t="e">
        <f t="shared" si="362"/>
        <v>#DIV/0!</v>
      </c>
      <c r="AY3794" s="501" t="e">
        <f t="shared" si="363"/>
        <v>#DIV/0!</v>
      </c>
      <c r="BM3794" s="501" t="e">
        <f t="shared" si="364"/>
        <v>#DIV/0!</v>
      </c>
      <c r="BP3794" s="501" t="e">
        <f t="shared" si="365"/>
        <v>#DIV/0!</v>
      </c>
    </row>
    <row r="3795" spans="31:68" ht="15" customHeight="1" x14ac:dyDescent="0.25">
      <c r="AE3795" s="501" t="e">
        <f t="shared" si="360"/>
        <v>#DIV/0!</v>
      </c>
      <c r="AH3795" s="501" t="e">
        <f t="shared" si="361"/>
        <v>#DIV/0!</v>
      </c>
      <c r="AV3795" s="501" t="e">
        <f t="shared" si="362"/>
        <v>#DIV/0!</v>
      </c>
      <c r="AY3795" s="501" t="e">
        <f t="shared" si="363"/>
        <v>#DIV/0!</v>
      </c>
      <c r="BM3795" s="501" t="e">
        <f t="shared" si="364"/>
        <v>#DIV/0!</v>
      </c>
      <c r="BP3795" s="501" t="e">
        <f t="shared" si="365"/>
        <v>#DIV/0!</v>
      </c>
    </row>
    <row r="3796" spans="31:68" ht="15" customHeight="1" x14ac:dyDescent="0.25">
      <c r="AE3796" s="501" t="e">
        <f t="shared" si="360"/>
        <v>#DIV/0!</v>
      </c>
      <c r="AH3796" s="501" t="e">
        <f t="shared" si="361"/>
        <v>#DIV/0!</v>
      </c>
      <c r="AV3796" s="501" t="e">
        <f t="shared" si="362"/>
        <v>#DIV/0!</v>
      </c>
      <c r="AY3796" s="501" t="e">
        <f t="shared" si="363"/>
        <v>#DIV/0!</v>
      </c>
      <c r="BM3796" s="501" t="e">
        <f t="shared" si="364"/>
        <v>#DIV/0!</v>
      </c>
      <c r="BP3796" s="501" t="e">
        <f t="shared" si="365"/>
        <v>#DIV/0!</v>
      </c>
    </row>
    <row r="3797" spans="31:68" ht="15" customHeight="1" x14ac:dyDescent="0.25">
      <c r="AE3797" s="501" t="e">
        <f t="shared" si="360"/>
        <v>#DIV/0!</v>
      </c>
      <c r="AH3797" s="501" t="e">
        <f t="shared" si="361"/>
        <v>#DIV/0!</v>
      </c>
      <c r="AV3797" s="501" t="e">
        <f t="shared" si="362"/>
        <v>#DIV/0!</v>
      </c>
      <c r="AY3797" s="501" t="e">
        <f t="shared" si="363"/>
        <v>#DIV/0!</v>
      </c>
      <c r="BM3797" s="501" t="e">
        <f t="shared" si="364"/>
        <v>#DIV/0!</v>
      </c>
      <c r="BP3797" s="501" t="e">
        <f t="shared" si="365"/>
        <v>#DIV/0!</v>
      </c>
    </row>
    <row r="3798" spans="31:68" ht="15" customHeight="1" x14ac:dyDescent="0.25">
      <c r="AE3798" s="501" t="e">
        <f t="shared" si="360"/>
        <v>#DIV/0!</v>
      </c>
      <c r="AH3798" s="501" t="e">
        <f t="shared" si="361"/>
        <v>#DIV/0!</v>
      </c>
      <c r="AV3798" s="501" t="e">
        <f t="shared" si="362"/>
        <v>#DIV/0!</v>
      </c>
      <c r="AY3798" s="501" t="e">
        <f t="shared" si="363"/>
        <v>#DIV/0!</v>
      </c>
      <c r="BM3798" s="501" t="e">
        <f t="shared" si="364"/>
        <v>#DIV/0!</v>
      </c>
      <c r="BP3798" s="501" t="e">
        <f t="shared" si="365"/>
        <v>#DIV/0!</v>
      </c>
    </row>
    <row r="3799" spans="31:68" ht="15" customHeight="1" x14ac:dyDescent="0.25">
      <c r="AE3799" s="501" t="e">
        <f t="shared" si="360"/>
        <v>#DIV/0!</v>
      </c>
      <c r="AH3799" s="501" t="e">
        <f t="shared" si="361"/>
        <v>#DIV/0!</v>
      </c>
      <c r="AV3799" s="501" t="e">
        <f t="shared" si="362"/>
        <v>#DIV/0!</v>
      </c>
      <c r="AY3799" s="501" t="e">
        <f t="shared" si="363"/>
        <v>#DIV/0!</v>
      </c>
      <c r="BM3799" s="501" t="e">
        <f t="shared" si="364"/>
        <v>#DIV/0!</v>
      </c>
      <c r="BP3799" s="501" t="e">
        <f t="shared" si="365"/>
        <v>#DIV/0!</v>
      </c>
    </row>
    <row r="3800" spans="31:68" ht="15" customHeight="1" x14ac:dyDescent="0.25">
      <c r="AE3800" s="501" t="e">
        <f t="shared" si="360"/>
        <v>#DIV/0!</v>
      </c>
      <c r="AH3800" s="501" t="e">
        <f t="shared" si="361"/>
        <v>#DIV/0!</v>
      </c>
      <c r="AV3800" s="501" t="e">
        <f t="shared" si="362"/>
        <v>#DIV/0!</v>
      </c>
      <c r="AY3800" s="501" t="e">
        <f t="shared" si="363"/>
        <v>#DIV/0!</v>
      </c>
      <c r="BM3800" s="501" t="e">
        <f t="shared" si="364"/>
        <v>#DIV/0!</v>
      </c>
      <c r="BP3800" s="501" t="e">
        <f t="shared" si="365"/>
        <v>#DIV/0!</v>
      </c>
    </row>
    <row r="3801" spans="31:68" ht="15" customHeight="1" x14ac:dyDescent="0.25">
      <c r="AE3801" s="501" t="e">
        <f t="shared" si="360"/>
        <v>#DIV/0!</v>
      </c>
      <c r="AH3801" s="501" t="e">
        <f t="shared" si="361"/>
        <v>#DIV/0!</v>
      </c>
      <c r="AV3801" s="501" t="e">
        <f t="shared" si="362"/>
        <v>#DIV/0!</v>
      </c>
      <c r="AY3801" s="501" t="e">
        <f t="shared" si="363"/>
        <v>#DIV/0!</v>
      </c>
      <c r="BM3801" s="501" t="e">
        <f t="shared" si="364"/>
        <v>#DIV/0!</v>
      </c>
      <c r="BP3801" s="501" t="e">
        <f t="shared" si="365"/>
        <v>#DIV/0!</v>
      </c>
    </row>
    <row r="3802" spans="31:68" ht="15" customHeight="1" x14ac:dyDescent="0.25">
      <c r="AE3802" s="501" t="e">
        <f t="shared" si="360"/>
        <v>#DIV/0!</v>
      </c>
      <c r="AH3802" s="501" t="e">
        <f t="shared" si="361"/>
        <v>#DIV/0!</v>
      </c>
      <c r="AV3802" s="501" t="e">
        <f t="shared" si="362"/>
        <v>#DIV/0!</v>
      </c>
      <c r="AY3802" s="501" t="e">
        <f t="shared" si="363"/>
        <v>#DIV/0!</v>
      </c>
      <c r="BM3802" s="501" t="e">
        <f t="shared" si="364"/>
        <v>#DIV/0!</v>
      </c>
      <c r="BP3802" s="501" t="e">
        <f t="shared" si="365"/>
        <v>#DIV/0!</v>
      </c>
    </row>
    <row r="3803" spans="31:68" ht="15" customHeight="1" x14ac:dyDescent="0.25">
      <c r="AE3803" s="501" t="e">
        <f t="shared" si="360"/>
        <v>#DIV/0!</v>
      </c>
      <c r="AH3803" s="501" t="e">
        <f t="shared" si="361"/>
        <v>#DIV/0!</v>
      </c>
      <c r="AV3803" s="501" t="e">
        <f t="shared" si="362"/>
        <v>#DIV/0!</v>
      </c>
      <c r="AY3803" s="501" t="e">
        <f t="shared" si="363"/>
        <v>#DIV/0!</v>
      </c>
      <c r="BM3803" s="501" t="e">
        <f t="shared" si="364"/>
        <v>#DIV/0!</v>
      </c>
      <c r="BP3803" s="501" t="e">
        <f t="shared" si="365"/>
        <v>#DIV/0!</v>
      </c>
    </row>
    <row r="3804" spans="31:68" ht="15" customHeight="1" x14ac:dyDescent="0.25">
      <c r="AE3804" s="501" t="e">
        <f t="shared" si="360"/>
        <v>#DIV/0!</v>
      </c>
      <c r="AH3804" s="501" t="e">
        <f t="shared" si="361"/>
        <v>#DIV/0!</v>
      </c>
      <c r="AV3804" s="501" t="e">
        <f t="shared" si="362"/>
        <v>#DIV/0!</v>
      </c>
      <c r="AY3804" s="501" t="e">
        <f t="shared" si="363"/>
        <v>#DIV/0!</v>
      </c>
      <c r="BM3804" s="501" t="e">
        <f t="shared" si="364"/>
        <v>#DIV/0!</v>
      </c>
      <c r="BP3804" s="501" t="e">
        <f t="shared" si="365"/>
        <v>#DIV/0!</v>
      </c>
    </row>
    <row r="3805" spans="31:68" ht="15" customHeight="1" x14ac:dyDescent="0.25">
      <c r="AE3805" s="501" t="e">
        <f t="shared" si="360"/>
        <v>#DIV/0!</v>
      </c>
      <c r="AH3805" s="501" t="e">
        <f t="shared" si="361"/>
        <v>#DIV/0!</v>
      </c>
      <c r="AV3805" s="501" t="e">
        <f t="shared" si="362"/>
        <v>#DIV/0!</v>
      </c>
      <c r="AY3805" s="501" t="e">
        <f t="shared" si="363"/>
        <v>#DIV/0!</v>
      </c>
      <c r="BM3805" s="501" t="e">
        <f t="shared" si="364"/>
        <v>#DIV/0!</v>
      </c>
      <c r="BP3805" s="501" t="e">
        <f t="shared" si="365"/>
        <v>#DIV/0!</v>
      </c>
    </row>
    <row r="3806" spans="31:68" ht="15" customHeight="1" x14ac:dyDescent="0.25">
      <c r="AE3806" s="501" t="e">
        <f t="shared" si="360"/>
        <v>#DIV/0!</v>
      </c>
      <c r="AH3806" s="501" t="e">
        <f t="shared" si="361"/>
        <v>#DIV/0!</v>
      </c>
      <c r="AV3806" s="501" t="e">
        <f t="shared" si="362"/>
        <v>#DIV/0!</v>
      </c>
      <c r="AY3806" s="501" t="e">
        <f t="shared" si="363"/>
        <v>#DIV/0!</v>
      </c>
      <c r="BM3806" s="501" t="e">
        <f t="shared" si="364"/>
        <v>#DIV/0!</v>
      </c>
      <c r="BP3806" s="501" t="e">
        <f t="shared" si="365"/>
        <v>#DIV/0!</v>
      </c>
    </row>
    <row r="3807" spans="31:68" ht="15" customHeight="1" x14ac:dyDescent="0.25">
      <c r="AE3807" s="501" t="e">
        <f t="shared" si="360"/>
        <v>#DIV/0!</v>
      </c>
      <c r="AH3807" s="501" t="e">
        <f t="shared" si="361"/>
        <v>#DIV/0!</v>
      </c>
      <c r="AV3807" s="501" t="e">
        <f t="shared" si="362"/>
        <v>#DIV/0!</v>
      </c>
      <c r="AY3807" s="501" t="e">
        <f t="shared" si="363"/>
        <v>#DIV/0!</v>
      </c>
      <c r="BM3807" s="501" t="e">
        <f t="shared" si="364"/>
        <v>#DIV/0!</v>
      </c>
      <c r="BP3807" s="501" t="e">
        <f t="shared" si="365"/>
        <v>#DIV/0!</v>
      </c>
    </row>
    <row r="3808" spans="31:68" ht="15" customHeight="1" x14ac:dyDescent="0.25">
      <c r="AE3808" s="501" t="e">
        <f t="shared" si="360"/>
        <v>#DIV/0!</v>
      </c>
      <c r="AH3808" s="501" t="e">
        <f t="shared" si="361"/>
        <v>#DIV/0!</v>
      </c>
      <c r="AV3808" s="501" t="e">
        <f t="shared" si="362"/>
        <v>#DIV/0!</v>
      </c>
      <c r="AY3808" s="501" t="e">
        <f t="shared" si="363"/>
        <v>#DIV/0!</v>
      </c>
      <c r="BM3808" s="501" t="e">
        <f t="shared" si="364"/>
        <v>#DIV/0!</v>
      </c>
      <c r="BP3808" s="501" t="e">
        <f t="shared" si="365"/>
        <v>#DIV/0!</v>
      </c>
    </row>
    <row r="3809" spans="31:68" ht="15" customHeight="1" x14ac:dyDescent="0.25">
      <c r="AE3809" s="501" t="e">
        <f t="shared" si="360"/>
        <v>#DIV/0!</v>
      </c>
      <c r="AH3809" s="501" t="e">
        <f t="shared" si="361"/>
        <v>#DIV/0!</v>
      </c>
      <c r="AV3809" s="501" t="e">
        <f t="shared" si="362"/>
        <v>#DIV/0!</v>
      </c>
      <c r="AY3809" s="501" t="e">
        <f t="shared" si="363"/>
        <v>#DIV/0!</v>
      </c>
      <c r="BM3809" s="501" t="e">
        <f t="shared" si="364"/>
        <v>#DIV/0!</v>
      </c>
      <c r="BP3809" s="501" t="e">
        <f t="shared" si="365"/>
        <v>#DIV/0!</v>
      </c>
    </row>
    <row r="3810" spans="31:68" ht="15" customHeight="1" x14ac:dyDescent="0.25">
      <c r="AE3810" s="501" t="e">
        <f t="shared" si="360"/>
        <v>#DIV/0!</v>
      </c>
      <c r="AH3810" s="501" t="e">
        <f t="shared" si="361"/>
        <v>#DIV/0!</v>
      </c>
      <c r="AV3810" s="501" t="e">
        <f t="shared" si="362"/>
        <v>#DIV/0!</v>
      </c>
      <c r="AY3810" s="501" t="e">
        <f t="shared" si="363"/>
        <v>#DIV/0!</v>
      </c>
      <c r="BM3810" s="501" t="e">
        <f t="shared" si="364"/>
        <v>#DIV/0!</v>
      </c>
      <c r="BP3810" s="501" t="e">
        <f t="shared" si="365"/>
        <v>#DIV/0!</v>
      </c>
    </row>
    <row r="3811" spans="31:68" ht="15" customHeight="1" x14ac:dyDescent="0.25">
      <c r="AE3811" s="501" t="e">
        <f t="shared" si="360"/>
        <v>#DIV/0!</v>
      </c>
      <c r="AH3811" s="501" t="e">
        <f t="shared" si="361"/>
        <v>#DIV/0!</v>
      </c>
      <c r="AV3811" s="501" t="e">
        <f t="shared" si="362"/>
        <v>#DIV/0!</v>
      </c>
      <c r="AY3811" s="501" t="e">
        <f t="shared" si="363"/>
        <v>#DIV/0!</v>
      </c>
      <c r="BM3811" s="501" t="e">
        <f t="shared" si="364"/>
        <v>#DIV/0!</v>
      </c>
      <c r="BP3811" s="501" t="e">
        <f t="shared" si="365"/>
        <v>#DIV/0!</v>
      </c>
    </row>
    <row r="3812" spans="31:68" ht="15" customHeight="1" x14ac:dyDescent="0.25">
      <c r="AE3812" s="501" t="e">
        <f t="shared" si="360"/>
        <v>#DIV/0!</v>
      </c>
      <c r="AH3812" s="501" t="e">
        <f t="shared" si="361"/>
        <v>#DIV/0!</v>
      </c>
      <c r="AV3812" s="501" t="e">
        <f t="shared" si="362"/>
        <v>#DIV/0!</v>
      </c>
      <c r="AY3812" s="501" t="e">
        <f t="shared" si="363"/>
        <v>#DIV/0!</v>
      </c>
      <c r="BM3812" s="501" t="e">
        <f t="shared" si="364"/>
        <v>#DIV/0!</v>
      </c>
      <c r="BP3812" s="501" t="e">
        <f t="shared" si="365"/>
        <v>#DIV/0!</v>
      </c>
    </row>
    <row r="3813" spans="31:68" ht="15" customHeight="1" x14ac:dyDescent="0.25">
      <c r="AE3813" s="501" t="e">
        <f t="shared" si="360"/>
        <v>#DIV/0!</v>
      </c>
      <c r="AH3813" s="501" t="e">
        <f t="shared" si="361"/>
        <v>#DIV/0!</v>
      </c>
      <c r="AV3813" s="501" t="e">
        <f t="shared" si="362"/>
        <v>#DIV/0!</v>
      </c>
      <c r="AY3813" s="501" t="e">
        <f t="shared" si="363"/>
        <v>#DIV/0!</v>
      </c>
      <c r="BM3813" s="501" t="e">
        <f t="shared" si="364"/>
        <v>#DIV/0!</v>
      </c>
      <c r="BP3813" s="501" t="e">
        <f t="shared" si="365"/>
        <v>#DIV/0!</v>
      </c>
    </row>
    <row r="3814" spans="31:68" ht="15" customHeight="1" x14ac:dyDescent="0.25">
      <c r="AE3814" s="501" t="e">
        <f t="shared" si="360"/>
        <v>#DIV/0!</v>
      </c>
      <c r="AH3814" s="501" t="e">
        <f t="shared" si="361"/>
        <v>#DIV/0!</v>
      </c>
      <c r="AV3814" s="501" t="e">
        <f t="shared" si="362"/>
        <v>#DIV/0!</v>
      </c>
      <c r="AY3814" s="501" t="e">
        <f t="shared" si="363"/>
        <v>#DIV/0!</v>
      </c>
      <c r="BM3814" s="501" t="e">
        <f t="shared" si="364"/>
        <v>#DIV/0!</v>
      </c>
      <c r="BP3814" s="501" t="e">
        <f t="shared" si="365"/>
        <v>#DIV/0!</v>
      </c>
    </row>
    <row r="3815" spans="31:68" ht="15" customHeight="1" x14ac:dyDescent="0.25">
      <c r="AE3815" s="501" t="e">
        <f t="shared" si="360"/>
        <v>#DIV/0!</v>
      </c>
      <c r="AH3815" s="501" t="e">
        <f t="shared" si="361"/>
        <v>#DIV/0!</v>
      </c>
      <c r="AV3815" s="501" t="e">
        <f t="shared" si="362"/>
        <v>#DIV/0!</v>
      </c>
      <c r="AY3815" s="501" t="e">
        <f t="shared" si="363"/>
        <v>#DIV/0!</v>
      </c>
      <c r="BM3815" s="501" t="e">
        <f t="shared" si="364"/>
        <v>#DIV/0!</v>
      </c>
      <c r="BP3815" s="501" t="e">
        <f t="shared" si="365"/>
        <v>#DIV/0!</v>
      </c>
    </row>
    <row r="3816" spans="31:68" ht="15" customHeight="1" x14ac:dyDescent="0.25">
      <c r="AE3816" s="501" t="e">
        <f t="shared" si="360"/>
        <v>#DIV/0!</v>
      </c>
      <c r="AH3816" s="501" t="e">
        <f t="shared" si="361"/>
        <v>#DIV/0!</v>
      </c>
      <c r="AV3816" s="501" t="e">
        <f t="shared" si="362"/>
        <v>#DIV/0!</v>
      </c>
      <c r="AY3816" s="501" t="e">
        <f t="shared" si="363"/>
        <v>#DIV/0!</v>
      </c>
      <c r="BM3816" s="501" t="e">
        <f t="shared" si="364"/>
        <v>#DIV/0!</v>
      </c>
      <c r="BP3816" s="501" t="e">
        <f t="shared" si="365"/>
        <v>#DIV/0!</v>
      </c>
    </row>
    <row r="3817" spans="31:68" ht="15" customHeight="1" x14ac:dyDescent="0.25">
      <c r="AE3817" s="501" t="e">
        <f t="shared" si="360"/>
        <v>#DIV/0!</v>
      </c>
      <c r="AH3817" s="501" t="e">
        <f t="shared" si="361"/>
        <v>#DIV/0!</v>
      </c>
      <c r="AV3817" s="501" t="e">
        <f t="shared" si="362"/>
        <v>#DIV/0!</v>
      </c>
      <c r="AY3817" s="501" t="e">
        <f t="shared" si="363"/>
        <v>#DIV/0!</v>
      </c>
      <c r="BM3817" s="501" t="e">
        <f t="shared" si="364"/>
        <v>#DIV/0!</v>
      </c>
      <c r="BP3817" s="501" t="e">
        <f t="shared" si="365"/>
        <v>#DIV/0!</v>
      </c>
    </row>
    <row r="3818" spans="31:68" ht="15" customHeight="1" x14ac:dyDescent="0.25">
      <c r="AE3818" s="501" t="e">
        <f t="shared" si="360"/>
        <v>#DIV/0!</v>
      </c>
      <c r="AH3818" s="501" t="e">
        <f t="shared" si="361"/>
        <v>#DIV/0!</v>
      </c>
      <c r="AV3818" s="501" t="e">
        <f t="shared" si="362"/>
        <v>#DIV/0!</v>
      </c>
      <c r="AY3818" s="501" t="e">
        <f t="shared" si="363"/>
        <v>#DIV/0!</v>
      </c>
      <c r="BM3818" s="501" t="e">
        <f t="shared" si="364"/>
        <v>#DIV/0!</v>
      </c>
      <c r="BP3818" s="501" t="e">
        <f t="shared" si="365"/>
        <v>#DIV/0!</v>
      </c>
    </row>
    <row r="3819" spans="31:68" ht="15" customHeight="1" x14ac:dyDescent="0.25">
      <c r="AE3819" s="501" t="e">
        <f t="shared" si="360"/>
        <v>#DIV/0!</v>
      </c>
      <c r="AH3819" s="501" t="e">
        <f t="shared" si="361"/>
        <v>#DIV/0!</v>
      </c>
      <c r="AV3819" s="501" t="e">
        <f t="shared" si="362"/>
        <v>#DIV/0!</v>
      </c>
      <c r="AY3819" s="501" t="e">
        <f t="shared" si="363"/>
        <v>#DIV/0!</v>
      </c>
      <c r="BM3819" s="501" t="e">
        <f t="shared" si="364"/>
        <v>#DIV/0!</v>
      </c>
      <c r="BP3819" s="501" t="e">
        <f t="shared" si="365"/>
        <v>#DIV/0!</v>
      </c>
    </row>
    <row r="3820" spans="31:68" ht="15" customHeight="1" x14ac:dyDescent="0.25">
      <c r="AE3820" s="501" t="e">
        <f t="shared" si="360"/>
        <v>#DIV/0!</v>
      </c>
      <c r="AH3820" s="501" t="e">
        <f t="shared" si="361"/>
        <v>#DIV/0!</v>
      </c>
      <c r="AV3820" s="501" t="e">
        <f t="shared" si="362"/>
        <v>#DIV/0!</v>
      </c>
      <c r="AY3820" s="501" t="e">
        <f t="shared" si="363"/>
        <v>#DIV/0!</v>
      </c>
      <c r="BM3820" s="501" t="e">
        <f t="shared" si="364"/>
        <v>#DIV/0!</v>
      </c>
      <c r="BP3820" s="501" t="e">
        <f t="shared" si="365"/>
        <v>#DIV/0!</v>
      </c>
    </row>
    <row r="3821" spans="31:68" ht="15" customHeight="1" x14ac:dyDescent="0.25">
      <c r="AE3821" s="501" t="e">
        <f t="shared" si="360"/>
        <v>#DIV/0!</v>
      </c>
      <c r="AH3821" s="501" t="e">
        <f t="shared" si="361"/>
        <v>#DIV/0!</v>
      </c>
      <c r="AV3821" s="501" t="e">
        <f t="shared" si="362"/>
        <v>#DIV/0!</v>
      </c>
      <c r="AY3821" s="501" t="e">
        <f t="shared" si="363"/>
        <v>#DIV/0!</v>
      </c>
      <c r="BM3821" s="501" t="e">
        <f t="shared" si="364"/>
        <v>#DIV/0!</v>
      </c>
      <c r="BP3821" s="501" t="e">
        <f t="shared" si="365"/>
        <v>#DIV/0!</v>
      </c>
    </row>
    <row r="3822" spans="31:68" ht="15" customHeight="1" x14ac:dyDescent="0.25">
      <c r="AE3822" s="501" t="e">
        <f t="shared" si="360"/>
        <v>#DIV/0!</v>
      </c>
      <c r="AH3822" s="501" t="e">
        <f t="shared" si="361"/>
        <v>#DIV/0!</v>
      </c>
      <c r="AV3822" s="501" t="e">
        <f t="shared" si="362"/>
        <v>#DIV/0!</v>
      </c>
      <c r="AY3822" s="501" t="e">
        <f t="shared" si="363"/>
        <v>#DIV/0!</v>
      </c>
      <c r="BM3822" s="501" t="e">
        <f t="shared" si="364"/>
        <v>#DIV/0!</v>
      </c>
      <c r="BP3822" s="501" t="e">
        <f t="shared" si="365"/>
        <v>#DIV/0!</v>
      </c>
    </row>
    <row r="3823" spans="31:68" ht="15" customHeight="1" x14ac:dyDescent="0.25">
      <c r="AE3823" s="501" t="e">
        <f t="shared" si="360"/>
        <v>#DIV/0!</v>
      </c>
      <c r="AH3823" s="501" t="e">
        <f t="shared" si="361"/>
        <v>#DIV/0!</v>
      </c>
      <c r="AV3823" s="501" t="e">
        <f t="shared" si="362"/>
        <v>#DIV/0!</v>
      </c>
      <c r="AY3823" s="501" t="e">
        <f t="shared" si="363"/>
        <v>#DIV/0!</v>
      </c>
      <c r="BM3823" s="501" t="e">
        <f t="shared" si="364"/>
        <v>#DIV/0!</v>
      </c>
      <c r="BP3823" s="501" t="e">
        <f t="shared" si="365"/>
        <v>#DIV/0!</v>
      </c>
    </row>
    <row r="3824" spans="31:68" ht="15" customHeight="1" x14ac:dyDescent="0.25">
      <c r="AE3824" s="501" t="e">
        <f t="shared" si="360"/>
        <v>#DIV/0!</v>
      </c>
      <c r="AH3824" s="501" t="e">
        <f t="shared" si="361"/>
        <v>#DIV/0!</v>
      </c>
      <c r="AV3824" s="501" t="e">
        <f t="shared" si="362"/>
        <v>#DIV/0!</v>
      </c>
      <c r="AY3824" s="501" t="e">
        <f t="shared" si="363"/>
        <v>#DIV/0!</v>
      </c>
      <c r="BM3824" s="501" t="e">
        <f t="shared" si="364"/>
        <v>#DIV/0!</v>
      </c>
      <c r="BP3824" s="501" t="e">
        <f t="shared" si="365"/>
        <v>#DIV/0!</v>
      </c>
    </row>
    <row r="3825" spans="31:68" ht="15" customHeight="1" x14ac:dyDescent="0.25">
      <c r="AE3825" s="501" t="e">
        <f t="shared" si="360"/>
        <v>#DIV/0!</v>
      </c>
      <c r="AH3825" s="501" t="e">
        <f t="shared" si="361"/>
        <v>#DIV/0!</v>
      </c>
      <c r="AV3825" s="501" t="e">
        <f t="shared" si="362"/>
        <v>#DIV/0!</v>
      </c>
      <c r="AY3825" s="501" t="e">
        <f t="shared" si="363"/>
        <v>#DIV/0!</v>
      </c>
      <c r="BM3825" s="501" t="e">
        <f t="shared" si="364"/>
        <v>#DIV/0!</v>
      </c>
      <c r="BP3825" s="501" t="e">
        <f t="shared" si="365"/>
        <v>#DIV/0!</v>
      </c>
    </row>
    <row r="3826" spans="31:68" ht="15" customHeight="1" x14ac:dyDescent="0.25">
      <c r="AE3826" s="501" t="e">
        <f t="shared" si="360"/>
        <v>#DIV/0!</v>
      </c>
      <c r="AH3826" s="501" t="e">
        <f t="shared" si="361"/>
        <v>#DIV/0!</v>
      </c>
      <c r="AV3826" s="501" t="e">
        <f t="shared" si="362"/>
        <v>#DIV/0!</v>
      </c>
      <c r="AY3826" s="501" t="e">
        <f t="shared" si="363"/>
        <v>#DIV/0!</v>
      </c>
      <c r="BM3826" s="501" t="e">
        <f t="shared" si="364"/>
        <v>#DIV/0!</v>
      </c>
      <c r="BP3826" s="501" t="e">
        <f t="shared" si="365"/>
        <v>#DIV/0!</v>
      </c>
    </row>
    <row r="3827" spans="31:68" ht="15" customHeight="1" x14ac:dyDescent="0.25">
      <c r="AE3827" s="501" t="e">
        <f t="shared" si="360"/>
        <v>#DIV/0!</v>
      </c>
      <c r="AH3827" s="501" t="e">
        <f t="shared" si="361"/>
        <v>#DIV/0!</v>
      </c>
      <c r="AV3827" s="501" t="e">
        <f t="shared" si="362"/>
        <v>#DIV/0!</v>
      </c>
      <c r="AY3827" s="501" t="e">
        <f t="shared" si="363"/>
        <v>#DIV/0!</v>
      </c>
      <c r="BM3827" s="501" t="e">
        <f t="shared" si="364"/>
        <v>#DIV/0!</v>
      </c>
      <c r="BP3827" s="501" t="e">
        <f t="shared" si="365"/>
        <v>#DIV/0!</v>
      </c>
    </row>
    <row r="3828" spans="31:68" ht="15" customHeight="1" x14ac:dyDescent="0.25">
      <c r="AE3828" s="501" t="e">
        <f t="shared" si="360"/>
        <v>#DIV/0!</v>
      </c>
      <c r="AH3828" s="501" t="e">
        <f t="shared" si="361"/>
        <v>#DIV/0!</v>
      </c>
      <c r="AV3828" s="501" t="e">
        <f t="shared" si="362"/>
        <v>#DIV/0!</v>
      </c>
      <c r="AY3828" s="501" t="e">
        <f t="shared" si="363"/>
        <v>#DIV/0!</v>
      </c>
      <c r="BM3828" s="501" t="e">
        <f t="shared" si="364"/>
        <v>#DIV/0!</v>
      </c>
      <c r="BP3828" s="501" t="e">
        <f t="shared" si="365"/>
        <v>#DIV/0!</v>
      </c>
    </row>
    <row r="3829" spans="31:68" ht="15" customHeight="1" x14ac:dyDescent="0.25">
      <c r="AE3829" s="501" t="e">
        <f t="shared" si="360"/>
        <v>#DIV/0!</v>
      </c>
      <c r="AH3829" s="501" t="e">
        <f t="shared" si="361"/>
        <v>#DIV/0!</v>
      </c>
      <c r="AV3829" s="501" t="e">
        <f t="shared" si="362"/>
        <v>#DIV/0!</v>
      </c>
      <c r="AY3829" s="501" t="e">
        <f t="shared" si="363"/>
        <v>#DIV/0!</v>
      </c>
      <c r="BM3829" s="501" t="e">
        <f t="shared" si="364"/>
        <v>#DIV/0!</v>
      </c>
      <c r="BP3829" s="501" t="e">
        <f t="shared" si="365"/>
        <v>#DIV/0!</v>
      </c>
    </row>
    <row r="3830" spans="31:68" ht="15" customHeight="1" x14ac:dyDescent="0.25">
      <c r="AE3830" s="501" t="e">
        <f t="shared" si="360"/>
        <v>#DIV/0!</v>
      </c>
      <c r="AH3830" s="501" t="e">
        <f t="shared" si="361"/>
        <v>#DIV/0!</v>
      </c>
      <c r="AV3830" s="501" t="e">
        <f t="shared" si="362"/>
        <v>#DIV/0!</v>
      </c>
      <c r="AY3830" s="501" t="e">
        <f t="shared" si="363"/>
        <v>#DIV/0!</v>
      </c>
      <c r="BM3830" s="501" t="e">
        <f t="shared" si="364"/>
        <v>#DIV/0!</v>
      </c>
      <c r="BP3830" s="501" t="e">
        <f t="shared" si="365"/>
        <v>#DIV/0!</v>
      </c>
    </row>
    <row r="3831" spans="31:68" ht="15" customHeight="1" x14ac:dyDescent="0.25">
      <c r="AE3831" s="501" t="e">
        <f t="shared" si="360"/>
        <v>#DIV/0!</v>
      </c>
      <c r="AH3831" s="501" t="e">
        <f t="shared" si="361"/>
        <v>#DIV/0!</v>
      </c>
      <c r="AV3831" s="501" t="e">
        <f t="shared" si="362"/>
        <v>#DIV/0!</v>
      </c>
      <c r="AY3831" s="501" t="e">
        <f t="shared" si="363"/>
        <v>#DIV/0!</v>
      </c>
      <c r="BM3831" s="501" t="e">
        <f t="shared" si="364"/>
        <v>#DIV/0!</v>
      </c>
      <c r="BP3831" s="501" t="e">
        <f t="shared" si="365"/>
        <v>#DIV/0!</v>
      </c>
    </row>
    <row r="3832" spans="31:68" ht="15" customHeight="1" x14ac:dyDescent="0.25">
      <c r="AE3832" s="501" t="e">
        <f t="shared" si="360"/>
        <v>#DIV/0!</v>
      </c>
      <c r="AH3832" s="501" t="e">
        <f t="shared" si="361"/>
        <v>#DIV/0!</v>
      </c>
      <c r="AV3832" s="501" t="e">
        <f t="shared" si="362"/>
        <v>#DIV/0!</v>
      </c>
      <c r="AY3832" s="501" t="e">
        <f t="shared" si="363"/>
        <v>#DIV/0!</v>
      </c>
      <c r="BM3832" s="501" t="e">
        <f t="shared" si="364"/>
        <v>#DIV/0!</v>
      </c>
      <c r="BP3832" s="501" t="e">
        <f t="shared" si="365"/>
        <v>#DIV/0!</v>
      </c>
    </row>
    <row r="3833" spans="31:68" ht="15" customHeight="1" x14ac:dyDescent="0.25">
      <c r="AE3833" s="501" t="e">
        <f t="shared" si="360"/>
        <v>#DIV/0!</v>
      </c>
      <c r="AH3833" s="501" t="e">
        <f t="shared" si="361"/>
        <v>#DIV/0!</v>
      </c>
      <c r="AV3833" s="501" t="e">
        <f t="shared" si="362"/>
        <v>#DIV/0!</v>
      </c>
      <c r="AY3833" s="501" t="e">
        <f t="shared" si="363"/>
        <v>#DIV/0!</v>
      </c>
      <c r="BM3833" s="501" t="e">
        <f t="shared" si="364"/>
        <v>#DIV/0!</v>
      </c>
      <c r="BP3833" s="501" t="e">
        <f t="shared" si="365"/>
        <v>#DIV/0!</v>
      </c>
    </row>
    <row r="3834" spans="31:68" ht="15" customHeight="1" x14ac:dyDescent="0.25">
      <c r="AE3834" s="501" t="e">
        <f t="shared" si="360"/>
        <v>#DIV/0!</v>
      </c>
      <c r="AH3834" s="501" t="e">
        <f t="shared" si="361"/>
        <v>#DIV/0!</v>
      </c>
      <c r="AV3834" s="501" t="e">
        <f t="shared" si="362"/>
        <v>#DIV/0!</v>
      </c>
      <c r="AY3834" s="501" t="e">
        <f t="shared" si="363"/>
        <v>#DIV/0!</v>
      </c>
      <c r="BM3834" s="501" t="e">
        <f t="shared" si="364"/>
        <v>#DIV/0!</v>
      </c>
      <c r="BP3834" s="501" t="e">
        <f t="shared" si="365"/>
        <v>#DIV/0!</v>
      </c>
    </row>
    <row r="3835" spans="31:68" ht="15" customHeight="1" x14ac:dyDescent="0.25">
      <c r="AE3835" s="501" t="e">
        <f t="shared" si="360"/>
        <v>#DIV/0!</v>
      </c>
      <c r="AH3835" s="501" t="e">
        <f t="shared" si="361"/>
        <v>#DIV/0!</v>
      </c>
      <c r="AV3835" s="501" t="e">
        <f t="shared" si="362"/>
        <v>#DIV/0!</v>
      </c>
      <c r="AY3835" s="501" t="e">
        <f t="shared" si="363"/>
        <v>#DIV/0!</v>
      </c>
      <c r="BM3835" s="501" t="e">
        <f t="shared" si="364"/>
        <v>#DIV/0!</v>
      </c>
      <c r="BP3835" s="501" t="e">
        <f t="shared" si="365"/>
        <v>#DIV/0!</v>
      </c>
    </row>
    <row r="3836" spans="31:68" ht="15" customHeight="1" x14ac:dyDescent="0.25">
      <c r="AE3836" s="501" t="e">
        <f t="shared" si="360"/>
        <v>#DIV/0!</v>
      </c>
      <c r="AH3836" s="501" t="e">
        <f t="shared" si="361"/>
        <v>#DIV/0!</v>
      </c>
      <c r="AV3836" s="501" t="e">
        <f t="shared" si="362"/>
        <v>#DIV/0!</v>
      </c>
      <c r="AY3836" s="501" t="e">
        <f t="shared" si="363"/>
        <v>#DIV/0!</v>
      </c>
      <c r="BM3836" s="501" t="e">
        <f t="shared" si="364"/>
        <v>#DIV/0!</v>
      </c>
      <c r="BP3836" s="501" t="e">
        <f t="shared" si="365"/>
        <v>#DIV/0!</v>
      </c>
    </row>
    <row r="3837" spans="31:68" ht="15" customHeight="1" x14ac:dyDescent="0.25">
      <c r="AE3837" s="501" t="e">
        <f t="shared" si="360"/>
        <v>#DIV/0!</v>
      </c>
      <c r="AH3837" s="501" t="e">
        <f t="shared" si="361"/>
        <v>#DIV/0!</v>
      </c>
      <c r="AV3837" s="501" t="e">
        <f t="shared" si="362"/>
        <v>#DIV/0!</v>
      </c>
      <c r="AY3837" s="501" t="e">
        <f t="shared" si="363"/>
        <v>#DIV/0!</v>
      </c>
      <c r="BM3837" s="501" t="e">
        <f t="shared" si="364"/>
        <v>#DIV/0!</v>
      </c>
      <c r="BP3837" s="501" t="e">
        <f t="shared" si="365"/>
        <v>#DIV/0!</v>
      </c>
    </row>
    <row r="3838" spans="31:68" ht="15" customHeight="1" x14ac:dyDescent="0.25">
      <c r="AE3838" s="501" t="e">
        <f t="shared" si="360"/>
        <v>#DIV/0!</v>
      </c>
      <c r="AH3838" s="501" t="e">
        <f t="shared" si="361"/>
        <v>#DIV/0!</v>
      </c>
      <c r="AV3838" s="501" t="e">
        <f t="shared" si="362"/>
        <v>#DIV/0!</v>
      </c>
      <c r="AY3838" s="501" t="e">
        <f t="shared" si="363"/>
        <v>#DIV/0!</v>
      </c>
      <c r="BM3838" s="501" t="e">
        <f t="shared" si="364"/>
        <v>#DIV/0!</v>
      </c>
      <c r="BP3838" s="501" t="e">
        <f t="shared" si="365"/>
        <v>#DIV/0!</v>
      </c>
    </row>
    <row r="3839" spans="31:68" ht="15" customHeight="1" x14ac:dyDescent="0.25">
      <c r="AE3839" s="501" t="e">
        <f t="shared" si="360"/>
        <v>#DIV/0!</v>
      </c>
      <c r="AH3839" s="501" t="e">
        <f t="shared" si="361"/>
        <v>#DIV/0!</v>
      </c>
      <c r="AV3839" s="501" t="e">
        <f t="shared" si="362"/>
        <v>#DIV/0!</v>
      </c>
      <c r="AY3839" s="501" t="e">
        <f t="shared" si="363"/>
        <v>#DIV/0!</v>
      </c>
      <c r="BM3839" s="501" t="e">
        <f t="shared" si="364"/>
        <v>#DIV/0!</v>
      </c>
      <c r="BP3839" s="501" t="e">
        <f t="shared" si="365"/>
        <v>#DIV/0!</v>
      </c>
    </row>
    <row r="3840" spans="31:68" ht="15" customHeight="1" x14ac:dyDescent="0.25">
      <c r="AE3840" s="501" t="e">
        <f t="shared" si="360"/>
        <v>#DIV/0!</v>
      </c>
      <c r="AH3840" s="501" t="e">
        <f t="shared" si="361"/>
        <v>#DIV/0!</v>
      </c>
      <c r="AV3840" s="501" t="e">
        <f t="shared" si="362"/>
        <v>#DIV/0!</v>
      </c>
      <c r="AY3840" s="501" t="e">
        <f t="shared" si="363"/>
        <v>#DIV/0!</v>
      </c>
      <c r="BM3840" s="501" t="e">
        <f t="shared" si="364"/>
        <v>#DIV/0!</v>
      </c>
      <c r="BP3840" s="501" t="e">
        <f t="shared" si="365"/>
        <v>#DIV/0!</v>
      </c>
    </row>
    <row r="3841" spans="31:68" ht="15" customHeight="1" x14ac:dyDescent="0.25">
      <c r="AE3841" s="501" t="e">
        <f t="shared" si="360"/>
        <v>#DIV/0!</v>
      </c>
      <c r="AH3841" s="501" t="e">
        <f t="shared" si="361"/>
        <v>#DIV/0!</v>
      </c>
      <c r="AV3841" s="501" t="e">
        <f t="shared" si="362"/>
        <v>#DIV/0!</v>
      </c>
      <c r="AY3841" s="501" t="e">
        <f t="shared" si="363"/>
        <v>#DIV/0!</v>
      </c>
      <c r="BM3841" s="501" t="e">
        <f t="shared" si="364"/>
        <v>#DIV/0!</v>
      </c>
      <c r="BP3841" s="501" t="e">
        <f t="shared" si="365"/>
        <v>#DIV/0!</v>
      </c>
    </row>
    <row r="3842" spans="31:68" ht="15" customHeight="1" x14ac:dyDescent="0.25">
      <c r="AE3842" s="501" t="e">
        <f t="shared" si="360"/>
        <v>#DIV/0!</v>
      </c>
      <c r="AH3842" s="501" t="e">
        <f t="shared" si="361"/>
        <v>#DIV/0!</v>
      </c>
      <c r="AV3842" s="501" t="e">
        <f t="shared" si="362"/>
        <v>#DIV/0!</v>
      </c>
      <c r="AY3842" s="501" t="e">
        <f t="shared" si="363"/>
        <v>#DIV/0!</v>
      </c>
      <c r="BM3842" s="501" t="e">
        <f t="shared" si="364"/>
        <v>#DIV/0!</v>
      </c>
      <c r="BP3842" s="501" t="e">
        <f t="shared" si="365"/>
        <v>#DIV/0!</v>
      </c>
    </row>
    <row r="3843" spans="31:68" ht="15" customHeight="1" x14ac:dyDescent="0.25">
      <c r="AE3843" s="501" t="e">
        <f t="shared" si="360"/>
        <v>#DIV/0!</v>
      </c>
      <c r="AH3843" s="501" t="e">
        <f t="shared" si="361"/>
        <v>#DIV/0!</v>
      </c>
      <c r="AV3843" s="501" t="e">
        <f t="shared" si="362"/>
        <v>#DIV/0!</v>
      </c>
      <c r="AY3843" s="501" t="e">
        <f t="shared" si="363"/>
        <v>#DIV/0!</v>
      </c>
      <c r="BM3843" s="501" t="e">
        <f t="shared" si="364"/>
        <v>#DIV/0!</v>
      </c>
      <c r="BP3843" s="501" t="e">
        <f t="shared" si="365"/>
        <v>#DIV/0!</v>
      </c>
    </row>
    <row r="3844" spans="31:68" ht="15" customHeight="1" x14ac:dyDescent="0.25">
      <c r="AE3844" s="501" t="e">
        <f t="shared" si="360"/>
        <v>#DIV/0!</v>
      </c>
      <c r="AH3844" s="501" t="e">
        <f t="shared" si="361"/>
        <v>#DIV/0!</v>
      </c>
      <c r="AV3844" s="501" t="e">
        <f t="shared" si="362"/>
        <v>#DIV/0!</v>
      </c>
      <c r="AY3844" s="501" t="e">
        <f t="shared" si="363"/>
        <v>#DIV/0!</v>
      </c>
      <c r="BM3844" s="501" t="e">
        <f t="shared" si="364"/>
        <v>#DIV/0!</v>
      </c>
      <c r="BP3844" s="501" t="e">
        <f t="shared" si="365"/>
        <v>#DIV/0!</v>
      </c>
    </row>
    <row r="3845" spans="31:68" ht="15" customHeight="1" x14ac:dyDescent="0.25">
      <c r="AE3845" s="501" t="e">
        <f t="shared" si="360"/>
        <v>#DIV/0!</v>
      </c>
      <c r="AH3845" s="501" t="e">
        <f t="shared" si="361"/>
        <v>#DIV/0!</v>
      </c>
      <c r="AV3845" s="501" t="e">
        <f t="shared" si="362"/>
        <v>#DIV/0!</v>
      </c>
      <c r="AY3845" s="501" t="e">
        <f t="shared" si="363"/>
        <v>#DIV/0!</v>
      </c>
      <c r="BM3845" s="501" t="e">
        <f t="shared" si="364"/>
        <v>#DIV/0!</v>
      </c>
      <c r="BP3845" s="501" t="e">
        <f t="shared" si="365"/>
        <v>#DIV/0!</v>
      </c>
    </row>
    <row r="3846" spans="31:68" ht="15" customHeight="1" x14ac:dyDescent="0.25">
      <c r="AE3846" s="501" t="e">
        <f t="shared" si="360"/>
        <v>#DIV/0!</v>
      </c>
      <c r="AH3846" s="501" t="e">
        <f t="shared" si="361"/>
        <v>#DIV/0!</v>
      </c>
      <c r="AV3846" s="501" t="e">
        <f t="shared" si="362"/>
        <v>#DIV/0!</v>
      </c>
      <c r="AY3846" s="501" t="e">
        <f t="shared" si="363"/>
        <v>#DIV/0!</v>
      </c>
      <c r="BM3846" s="501" t="e">
        <f t="shared" si="364"/>
        <v>#DIV/0!</v>
      </c>
      <c r="BP3846" s="501" t="e">
        <f t="shared" si="365"/>
        <v>#DIV/0!</v>
      </c>
    </row>
    <row r="3847" spans="31:68" ht="15" customHeight="1" x14ac:dyDescent="0.25">
      <c r="AE3847" s="501" t="e">
        <f t="shared" si="360"/>
        <v>#DIV/0!</v>
      </c>
      <c r="AH3847" s="501" t="e">
        <f t="shared" si="361"/>
        <v>#DIV/0!</v>
      </c>
      <c r="AV3847" s="501" t="e">
        <f t="shared" si="362"/>
        <v>#DIV/0!</v>
      </c>
      <c r="AY3847" s="501" t="e">
        <f t="shared" si="363"/>
        <v>#DIV/0!</v>
      </c>
      <c r="BM3847" s="501" t="e">
        <f t="shared" si="364"/>
        <v>#DIV/0!</v>
      </c>
      <c r="BP3847" s="501" t="e">
        <f t="shared" si="365"/>
        <v>#DIV/0!</v>
      </c>
    </row>
    <row r="3848" spans="31:68" ht="15" customHeight="1" x14ac:dyDescent="0.25">
      <c r="AE3848" s="501" t="e">
        <f t="shared" si="360"/>
        <v>#DIV/0!</v>
      </c>
      <c r="AH3848" s="501" t="e">
        <f t="shared" si="361"/>
        <v>#DIV/0!</v>
      </c>
      <c r="AV3848" s="501" t="e">
        <f t="shared" si="362"/>
        <v>#DIV/0!</v>
      </c>
      <c r="AY3848" s="501" t="e">
        <f t="shared" si="363"/>
        <v>#DIV/0!</v>
      </c>
      <c r="BM3848" s="501" t="e">
        <f t="shared" si="364"/>
        <v>#DIV/0!</v>
      </c>
      <c r="BP3848" s="501" t="e">
        <f t="shared" si="365"/>
        <v>#DIV/0!</v>
      </c>
    </row>
    <row r="3849" spans="31:68" ht="15" customHeight="1" x14ac:dyDescent="0.25">
      <c r="AE3849" s="501" t="e">
        <f t="shared" si="360"/>
        <v>#DIV/0!</v>
      </c>
      <c r="AH3849" s="501" t="e">
        <f t="shared" si="361"/>
        <v>#DIV/0!</v>
      </c>
      <c r="AV3849" s="501" t="e">
        <f t="shared" si="362"/>
        <v>#DIV/0!</v>
      </c>
      <c r="AY3849" s="501" t="e">
        <f t="shared" si="363"/>
        <v>#DIV/0!</v>
      </c>
      <c r="BM3849" s="501" t="e">
        <f t="shared" si="364"/>
        <v>#DIV/0!</v>
      </c>
      <c r="BP3849" s="501" t="e">
        <f t="shared" si="365"/>
        <v>#DIV/0!</v>
      </c>
    </row>
    <row r="3850" spans="31:68" ht="15" customHeight="1" x14ac:dyDescent="0.25">
      <c r="AE3850" s="501" t="e">
        <f t="shared" si="360"/>
        <v>#DIV/0!</v>
      </c>
      <c r="AH3850" s="501" t="e">
        <f t="shared" si="361"/>
        <v>#DIV/0!</v>
      </c>
      <c r="AV3850" s="501" t="e">
        <f t="shared" si="362"/>
        <v>#DIV/0!</v>
      </c>
      <c r="AY3850" s="501" t="e">
        <f t="shared" si="363"/>
        <v>#DIV/0!</v>
      </c>
      <c r="BM3850" s="501" t="e">
        <f t="shared" si="364"/>
        <v>#DIV/0!</v>
      </c>
      <c r="BP3850" s="501" t="e">
        <f t="shared" si="365"/>
        <v>#DIV/0!</v>
      </c>
    </row>
    <row r="3851" spans="31:68" ht="15" customHeight="1" x14ac:dyDescent="0.25">
      <c r="AE3851" s="501" t="e">
        <f t="shared" si="360"/>
        <v>#DIV/0!</v>
      </c>
      <c r="AH3851" s="501" t="e">
        <f t="shared" si="361"/>
        <v>#DIV/0!</v>
      </c>
      <c r="AV3851" s="501" t="e">
        <f t="shared" si="362"/>
        <v>#DIV/0!</v>
      </c>
      <c r="AY3851" s="501" t="e">
        <f t="shared" si="363"/>
        <v>#DIV/0!</v>
      </c>
      <c r="BM3851" s="501" t="e">
        <f t="shared" si="364"/>
        <v>#DIV/0!</v>
      </c>
      <c r="BP3851" s="501" t="e">
        <f t="shared" si="365"/>
        <v>#DIV/0!</v>
      </c>
    </row>
    <row r="3852" spans="31:68" ht="15" customHeight="1" x14ac:dyDescent="0.25">
      <c r="AE3852" s="501" t="e">
        <f t="shared" si="360"/>
        <v>#DIV/0!</v>
      </c>
      <c r="AH3852" s="501" t="e">
        <f t="shared" si="361"/>
        <v>#DIV/0!</v>
      </c>
      <c r="AV3852" s="501" t="e">
        <f t="shared" si="362"/>
        <v>#DIV/0!</v>
      </c>
      <c r="AY3852" s="501" t="e">
        <f t="shared" si="363"/>
        <v>#DIV/0!</v>
      </c>
      <c r="BM3852" s="501" t="e">
        <f t="shared" si="364"/>
        <v>#DIV/0!</v>
      </c>
      <c r="BP3852" s="501" t="e">
        <f t="shared" si="365"/>
        <v>#DIV/0!</v>
      </c>
    </row>
    <row r="3853" spans="31:68" ht="15" customHeight="1" x14ac:dyDescent="0.25">
      <c r="AE3853" s="501" t="e">
        <f t="shared" si="360"/>
        <v>#DIV/0!</v>
      </c>
      <c r="AH3853" s="501" t="e">
        <f t="shared" si="361"/>
        <v>#DIV/0!</v>
      </c>
      <c r="AV3853" s="501" t="e">
        <f t="shared" si="362"/>
        <v>#DIV/0!</v>
      </c>
      <c r="AY3853" s="501" t="e">
        <f t="shared" si="363"/>
        <v>#DIV/0!</v>
      </c>
      <c r="BM3853" s="501" t="e">
        <f t="shared" si="364"/>
        <v>#DIV/0!</v>
      </c>
      <c r="BP3853" s="501" t="e">
        <f t="shared" si="365"/>
        <v>#DIV/0!</v>
      </c>
    </row>
    <row r="3854" spans="31:68" ht="15" customHeight="1" x14ac:dyDescent="0.25">
      <c r="AE3854" s="501" t="e">
        <f t="shared" si="360"/>
        <v>#DIV/0!</v>
      </c>
      <c r="AH3854" s="501" t="e">
        <f t="shared" si="361"/>
        <v>#DIV/0!</v>
      </c>
      <c r="AV3854" s="501" t="e">
        <f t="shared" si="362"/>
        <v>#DIV/0!</v>
      </c>
      <c r="AY3854" s="501" t="e">
        <f t="shared" si="363"/>
        <v>#DIV/0!</v>
      </c>
      <c r="BM3854" s="501" t="e">
        <f t="shared" si="364"/>
        <v>#DIV/0!</v>
      </c>
      <c r="BP3854" s="501" t="e">
        <f t="shared" si="365"/>
        <v>#DIV/0!</v>
      </c>
    </row>
    <row r="3855" spans="31:68" ht="15" customHeight="1" x14ac:dyDescent="0.25">
      <c r="AE3855" s="501" t="e">
        <f t="shared" ref="AE3855:AE3918" si="366">IF(AE$10*AC3855+AE$11&lt;(ROUNDUP(AD$10/100,0)*100+999),MAX(0,AE$10*AC3855+AE$11),NA())</f>
        <v>#DIV/0!</v>
      </c>
      <c r="AH3855" s="501" t="e">
        <f t="shared" ref="AH3855:AH3918" si="367">IF(AH$10*AF3855+AH$11&lt;(ROUNDUP(AG$10/100,0)*100+999),MAX(0,AH$10*AF3855+AH$11),NA())</f>
        <v>#DIV/0!</v>
      </c>
      <c r="AV3855" s="501" t="e">
        <f t="shared" ref="AV3855:AV3918" si="368">IF(AV$10*AT3855+AV$11&lt;(ROUNDUP(AU$10/100,0)*100+999),MAX(0,AV$10*AT3855+AV$11),NA())</f>
        <v>#DIV/0!</v>
      </c>
      <c r="AY3855" s="501" t="e">
        <f t="shared" ref="AY3855:AY3918" si="369">IF(AY$10*AW3855+AY$11&lt;(ROUNDUP(AX$10/100,0)*100+999),MAX(0,AY$10*AW3855+AY$11),NA())</f>
        <v>#DIV/0!</v>
      </c>
      <c r="BM3855" s="501" t="e">
        <f t="shared" ref="BM3855:BM3918" si="370">IF(BM$10*BK3855+BM$11&lt;(ROUNDUP(BL$10/100,0)*100+999),MAX(0,BM$10*BK3855+BM$11),NA())</f>
        <v>#DIV/0!</v>
      </c>
      <c r="BP3855" s="501" t="e">
        <f t="shared" ref="BP3855:BP3918" si="371">IF(BP$10*BN3855+BP$11&lt;(ROUNDUP(BO$10/100,0)*100+999),MAX(0,BP$10*BN3855+BP$11),NA())</f>
        <v>#DIV/0!</v>
      </c>
    </row>
    <row r="3856" spans="31:68" ht="15" customHeight="1" x14ac:dyDescent="0.25">
      <c r="AE3856" s="501" t="e">
        <f t="shared" si="366"/>
        <v>#DIV/0!</v>
      </c>
      <c r="AH3856" s="501" t="e">
        <f t="shared" si="367"/>
        <v>#DIV/0!</v>
      </c>
      <c r="AV3856" s="501" t="e">
        <f t="shared" si="368"/>
        <v>#DIV/0!</v>
      </c>
      <c r="AY3856" s="501" t="e">
        <f t="shared" si="369"/>
        <v>#DIV/0!</v>
      </c>
      <c r="BM3856" s="501" t="e">
        <f t="shared" si="370"/>
        <v>#DIV/0!</v>
      </c>
      <c r="BP3856" s="501" t="e">
        <f t="shared" si="371"/>
        <v>#DIV/0!</v>
      </c>
    </row>
    <row r="3857" spans="31:68" ht="15" customHeight="1" x14ac:dyDescent="0.25">
      <c r="AE3857" s="501" t="e">
        <f t="shared" si="366"/>
        <v>#DIV/0!</v>
      </c>
      <c r="AH3857" s="501" t="e">
        <f t="shared" si="367"/>
        <v>#DIV/0!</v>
      </c>
      <c r="AV3857" s="501" t="e">
        <f t="shared" si="368"/>
        <v>#DIV/0!</v>
      </c>
      <c r="AY3857" s="501" t="e">
        <f t="shared" si="369"/>
        <v>#DIV/0!</v>
      </c>
      <c r="BM3857" s="501" t="e">
        <f t="shared" si="370"/>
        <v>#DIV/0!</v>
      </c>
      <c r="BP3857" s="501" t="e">
        <f t="shared" si="371"/>
        <v>#DIV/0!</v>
      </c>
    </row>
    <row r="3858" spans="31:68" ht="15" customHeight="1" x14ac:dyDescent="0.25">
      <c r="AE3858" s="501" t="e">
        <f t="shared" si="366"/>
        <v>#DIV/0!</v>
      </c>
      <c r="AH3858" s="501" t="e">
        <f t="shared" si="367"/>
        <v>#DIV/0!</v>
      </c>
      <c r="AV3858" s="501" t="e">
        <f t="shared" si="368"/>
        <v>#DIV/0!</v>
      </c>
      <c r="AY3858" s="501" t="e">
        <f t="shared" si="369"/>
        <v>#DIV/0!</v>
      </c>
      <c r="BM3858" s="501" t="e">
        <f t="shared" si="370"/>
        <v>#DIV/0!</v>
      </c>
      <c r="BP3858" s="501" t="e">
        <f t="shared" si="371"/>
        <v>#DIV/0!</v>
      </c>
    </row>
    <row r="3859" spans="31:68" ht="15" customHeight="1" x14ac:dyDescent="0.25">
      <c r="AE3859" s="501" t="e">
        <f t="shared" si="366"/>
        <v>#DIV/0!</v>
      </c>
      <c r="AH3859" s="501" t="e">
        <f t="shared" si="367"/>
        <v>#DIV/0!</v>
      </c>
      <c r="AV3859" s="501" t="e">
        <f t="shared" si="368"/>
        <v>#DIV/0!</v>
      </c>
      <c r="AY3859" s="501" t="e">
        <f t="shared" si="369"/>
        <v>#DIV/0!</v>
      </c>
      <c r="BM3859" s="501" t="e">
        <f t="shared" si="370"/>
        <v>#DIV/0!</v>
      </c>
      <c r="BP3859" s="501" t="e">
        <f t="shared" si="371"/>
        <v>#DIV/0!</v>
      </c>
    </row>
    <row r="3860" spans="31:68" ht="15" customHeight="1" x14ac:dyDescent="0.25">
      <c r="AE3860" s="501" t="e">
        <f t="shared" si="366"/>
        <v>#DIV/0!</v>
      </c>
      <c r="AH3860" s="501" t="e">
        <f t="shared" si="367"/>
        <v>#DIV/0!</v>
      </c>
      <c r="AV3860" s="501" t="e">
        <f t="shared" si="368"/>
        <v>#DIV/0!</v>
      </c>
      <c r="AY3860" s="501" t="e">
        <f t="shared" si="369"/>
        <v>#DIV/0!</v>
      </c>
      <c r="BM3860" s="501" t="e">
        <f t="shared" si="370"/>
        <v>#DIV/0!</v>
      </c>
      <c r="BP3860" s="501" t="e">
        <f t="shared" si="371"/>
        <v>#DIV/0!</v>
      </c>
    </row>
    <row r="3861" spans="31:68" ht="15" customHeight="1" x14ac:dyDescent="0.25">
      <c r="AE3861" s="501" t="e">
        <f t="shared" si="366"/>
        <v>#DIV/0!</v>
      </c>
      <c r="AH3861" s="501" t="e">
        <f t="shared" si="367"/>
        <v>#DIV/0!</v>
      </c>
      <c r="AV3861" s="501" t="e">
        <f t="shared" si="368"/>
        <v>#DIV/0!</v>
      </c>
      <c r="AY3861" s="501" t="e">
        <f t="shared" si="369"/>
        <v>#DIV/0!</v>
      </c>
      <c r="BM3861" s="501" t="e">
        <f t="shared" si="370"/>
        <v>#DIV/0!</v>
      </c>
      <c r="BP3861" s="501" t="e">
        <f t="shared" si="371"/>
        <v>#DIV/0!</v>
      </c>
    </row>
    <row r="3862" spans="31:68" ht="15" customHeight="1" x14ac:dyDescent="0.25">
      <c r="AE3862" s="501" t="e">
        <f t="shared" si="366"/>
        <v>#DIV/0!</v>
      </c>
      <c r="AH3862" s="501" t="e">
        <f t="shared" si="367"/>
        <v>#DIV/0!</v>
      </c>
      <c r="AV3862" s="501" t="e">
        <f t="shared" si="368"/>
        <v>#DIV/0!</v>
      </c>
      <c r="AY3862" s="501" t="e">
        <f t="shared" si="369"/>
        <v>#DIV/0!</v>
      </c>
      <c r="BM3862" s="501" t="e">
        <f t="shared" si="370"/>
        <v>#DIV/0!</v>
      </c>
      <c r="BP3862" s="501" t="e">
        <f t="shared" si="371"/>
        <v>#DIV/0!</v>
      </c>
    </row>
    <row r="3863" spans="31:68" ht="15" customHeight="1" x14ac:dyDescent="0.25">
      <c r="AE3863" s="501" t="e">
        <f t="shared" si="366"/>
        <v>#DIV/0!</v>
      </c>
      <c r="AH3863" s="501" t="e">
        <f t="shared" si="367"/>
        <v>#DIV/0!</v>
      </c>
      <c r="AV3863" s="501" t="e">
        <f t="shared" si="368"/>
        <v>#DIV/0!</v>
      </c>
      <c r="AY3863" s="501" t="e">
        <f t="shared" si="369"/>
        <v>#DIV/0!</v>
      </c>
      <c r="BM3863" s="501" t="e">
        <f t="shared" si="370"/>
        <v>#DIV/0!</v>
      </c>
      <c r="BP3863" s="501" t="e">
        <f t="shared" si="371"/>
        <v>#DIV/0!</v>
      </c>
    </row>
    <row r="3864" spans="31:68" ht="15" customHeight="1" x14ac:dyDescent="0.25">
      <c r="AE3864" s="501" t="e">
        <f t="shared" si="366"/>
        <v>#DIV/0!</v>
      </c>
      <c r="AH3864" s="501" t="e">
        <f t="shared" si="367"/>
        <v>#DIV/0!</v>
      </c>
      <c r="AV3864" s="501" t="e">
        <f t="shared" si="368"/>
        <v>#DIV/0!</v>
      </c>
      <c r="AY3864" s="501" t="e">
        <f t="shared" si="369"/>
        <v>#DIV/0!</v>
      </c>
      <c r="BM3864" s="501" t="e">
        <f t="shared" si="370"/>
        <v>#DIV/0!</v>
      </c>
      <c r="BP3864" s="501" t="e">
        <f t="shared" si="371"/>
        <v>#DIV/0!</v>
      </c>
    </row>
    <row r="3865" spans="31:68" ht="15" customHeight="1" x14ac:dyDescent="0.25">
      <c r="AE3865" s="501" t="e">
        <f t="shared" si="366"/>
        <v>#DIV/0!</v>
      </c>
      <c r="AH3865" s="501" t="e">
        <f t="shared" si="367"/>
        <v>#DIV/0!</v>
      </c>
      <c r="AV3865" s="501" t="e">
        <f t="shared" si="368"/>
        <v>#DIV/0!</v>
      </c>
      <c r="AY3865" s="501" t="e">
        <f t="shared" si="369"/>
        <v>#DIV/0!</v>
      </c>
      <c r="BM3865" s="501" t="e">
        <f t="shared" si="370"/>
        <v>#DIV/0!</v>
      </c>
      <c r="BP3865" s="501" t="e">
        <f t="shared" si="371"/>
        <v>#DIV/0!</v>
      </c>
    </row>
    <row r="3866" spans="31:68" ht="15" customHeight="1" x14ac:dyDescent="0.25">
      <c r="AE3866" s="501" t="e">
        <f t="shared" si="366"/>
        <v>#DIV/0!</v>
      </c>
      <c r="AH3866" s="501" t="e">
        <f t="shared" si="367"/>
        <v>#DIV/0!</v>
      </c>
      <c r="AV3866" s="501" t="e">
        <f t="shared" si="368"/>
        <v>#DIV/0!</v>
      </c>
      <c r="AY3866" s="501" t="e">
        <f t="shared" si="369"/>
        <v>#DIV/0!</v>
      </c>
      <c r="BM3866" s="501" t="e">
        <f t="shared" si="370"/>
        <v>#DIV/0!</v>
      </c>
      <c r="BP3866" s="501" t="e">
        <f t="shared" si="371"/>
        <v>#DIV/0!</v>
      </c>
    </row>
    <row r="3867" spans="31:68" ht="15" customHeight="1" x14ac:dyDescent="0.25">
      <c r="AE3867" s="501" t="e">
        <f t="shared" si="366"/>
        <v>#DIV/0!</v>
      </c>
      <c r="AH3867" s="501" t="e">
        <f t="shared" si="367"/>
        <v>#DIV/0!</v>
      </c>
      <c r="AV3867" s="501" t="e">
        <f t="shared" si="368"/>
        <v>#DIV/0!</v>
      </c>
      <c r="AY3867" s="501" t="e">
        <f t="shared" si="369"/>
        <v>#DIV/0!</v>
      </c>
      <c r="BM3867" s="501" t="e">
        <f t="shared" si="370"/>
        <v>#DIV/0!</v>
      </c>
      <c r="BP3867" s="501" t="e">
        <f t="shared" si="371"/>
        <v>#DIV/0!</v>
      </c>
    </row>
    <row r="3868" spans="31:68" ht="15" customHeight="1" x14ac:dyDescent="0.25">
      <c r="AE3868" s="501" t="e">
        <f t="shared" si="366"/>
        <v>#DIV/0!</v>
      </c>
      <c r="AH3868" s="501" t="e">
        <f t="shared" si="367"/>
        <v>#DIV/0!</v>
      </c>
      <c r="AV3868" s="501" t="e">
        <f t="shared" si="368"/>
        <v>#DIV/0!</v>
      </c>
      <c r="AY3868" s="501" t="e">
        <f t="shared" si="369"/>
        <v>#DIV/0!</v>
      </c>
      <c r="BM3868" s="501" t="e">
        <f t="shared" si="370"/>
        <v>#DIV/0!</v>
      </c>
      <c r="BP3868" s="501" t="e">
        <f t="shared" si="371"/>
        <v>#DIV/0!</v>
      </c>
    </row>
    <row r="3869" spans="31:68" ht="15" customHeight="1" x14ac:dyDescent="0.25">
      <c r="AE3869" s="501" t="e">
        <f t="shared" si="366"/>
        <v>#DIV/0!</v>
      </c>
      <c r="AH3869" s="501" t="e">
        <f t="shared" si="367"/>
        <v>#DIV/0!</v>
      </c>
      <c r="AV3869" s="501" t="e">
        <f t="shared" si="368"/>
        <v>#DIV/0!</v>
      </c>
      <c r="AY3869" s="501" t="e">
        <f t="shared" si="369"/>
        <v>#DIV/0!</v>
      </c>
      <c r="BM3869" s="501" t="e">
        <f t="shared" si="370"/>
        <v>#DIV/0!</v>
      </c>
      <c r="BP3869" s="501" t="e">
        <f t="shared" si="371"/>
        <v>#DIV/0!</v>
      </c>
    </row>
    <row r="3870" spans="31:68" ht="15" customHeight="1" x14ac:dyDescent="0.25">
      <c r="AE3870" s="501" t="e">
        <f t="shared" si="366"/>
        <v>#DIV/0!</v>
      </c>
      <c r="AH3870" s="501" t="e">
        <f t="shared" si="367"/>
        <v>#DIV/0!</v>
      </c>
      <c r="AV3870" s="501" t="e">
        <f t="shared" si="368"/>
        <v>#DIV/0!</v>
      </c>
      <c r="AY3870" s="501" t="e">
        <f t="shared" si="369"/>
        <v>#DIV/0!</v>
      </c>
      <c r="BM3870" s="501" t="e">
        <f t="shared" si="370"/>
        <v>#DIV/0!</v>
      </c>
      <c r="BP3870" s="501" t="e">
        <f t="shared" si="371"/>
        <v>#DIV/0!</v>
      </c>
    </row>
    <row r="3871" spans="31:68" ht="15" customHeight="1" x14ac:dyDescent="0.25">
      <c r="AE3871" s="501" t="e">
        <f t="shared" si="366"/>
        <v>#DIV/0!</v>
      </c>
      <c r="AH3871" s="501" t="e">
        <f t="shared" si="367"/>
        <v>#DIV/0!</v>
      </c>
      <c r="AV3871" s="501" t="e">
        <f t="shared" si="368"/>
        <v>#DIV/0!</v>
      </c>
      <c r="AY3871" s="501" t="e">
        <f t="shared" si="369"/>
        <v>#DIV/0!</v>
      </c>
      <c r="BM3871" s="501" t="e">
        <f t="shared" si="370"/>
        <v>#DIV/0!</v>
      </c>
      <c r="BP3871" s="501" t="e">
        <f t="shared" si="371"/>
        <v>#DIV/0!</v>
      </c>
    </row>
    <row r="3872" spans="31:68" ht="15" customHeight="1" x14ac:dyDescent="0.25">
      <c r="AE3872" s="501" t="e">
        <f t="shared" si="366"/>
        <v>#DIV/0!</v>
      </c>
      <c r="AH3872" s="501" t="e">
        <f t="shared" si="367"/>
        <v>#DIV/0!</v>
      </c>
      <c r="AV3872" s="501" t="e">
        <f t="shared" si="368"/>
        <v>#DIV/0!</v>
      </c>
      <c r="AY3872" s="501" t="e">
        <f t="shared" si="369"/>
        <v>#DIV/0!</v>
      </c>
      <c r="BM3872" s="501" t="e">
        <f t="shared" si="370"/>
        <v>#DIV/0!</v>
      </c>
      <c r="BP3872" s="501" t="e">
        <f t="shared" si="371"/>
        <v>#DIV/0!</v>
      </c>
    </row>
    <row r="3873" spans="31:68" ht="15" customHeight="1" x14ac:dyDescent="0.25">
      <c r="AE3873" s="501" t="e">
        <f t="shared" si="366"/>
        <v>#DIV/0!</v>
      </c>
      <c r="AH3873" s="501" t="e">
        <f t="shared" si="367"/>
        <v>#DIV/0!</v>
      </c>
      <c r="AV3873" s="501" t="e">
        <f t="shared" si="368"/>
        <v>#DIV/0!</v>
      </c>
      <c r="AY3873" s="501" t="e">
        <f t="shared" si="369"/>
        <v>#DIV/0!</v>
      </c>
      <c r="BM3873" s="501" t="e">
        <f t="shared" si="370"/>
        <v>#DIV/0!</v>
      </c>
      <c r="BP3873" s="501" t="e">
        <f t="shared" si="371"/>
        <v>#DIV/0!</v>
      </c>
    </row>
    <row r="3874" spans="31:68" ht="15" customHeight="1" x14ac:dyDescent="0.25">
      <c r="AE3874" s="501" t="e">
        <f t="shared" si="366"/>
        <v>#DIV/0!</v>
      </c>
      <c r="AH3874" s="501" t="e">
        <f t="shared" si="367"/>
        <v>#DIV/0!</v>
      </c>
      <c r="AV3874" s="501" t="e">
        <f t="shared" si="368"/>
        <v>#DIV/0!</v>
      </c>
      <c r="AY3874" s="501" t="e">
        <f t="shared" si="369"/>
        <v>#DIV/0!</v>
      </c>
      <c r="BM3874" s="501" t="e">
        <f t="shared" si="370"/>
        <v>#DIV/0!</v>
      </c>
      <c r="BP3874" s="501" t="e">
        <f t="shared" si="371"/>
        <v>#DIV/0!</v>
      </c>
    </row>
    <row r="3875" spans="31:68" ht="15" customHeight="1" x14ac:dyDescent="0.25">
      <c r="AE3875" s="501" t="e">
        <f t="shared" si="366"/>
        <v>#DIV/0!</v>
      </c>
      <c r="AH3875" s="501" t="e">
        <f t="shared" si="367"/>
        <v>#DIV/0!</v>
      </c>
      <c r="AV3875" s="501" t="e">
        <f t="shared" si="368"/>
        <v>#DIV/0!</v>
      </c>
      <c r="AY3875" s="501" t="e">
        <f t="shared" si="369"/>
        <v>#DIV/0!</v>
      </c>
      <c r="BM3875" s="501" t="e">
        <f t="shared" si="370"/>
        <v>#DIV/0!</v>
      </c>
      <c r="BP3875" s="501" t="e">
        <f t="shared" si="371"/>
        <v>#DIV/0!</v>
      </c>
    </row>
    <row r="3876" spans="31:68" ht="15" customHeight="1" x14ac:dyDescent="0.25">
      <c r="AE3876" s="501" t="e">
        <f t="shared" si="366"/>
        <v>#DIV/0!</v>
      </c>
      <c r="AH3876" s="501" t="e">
        <f t="shared" si="367"/>
        <v>#DIV/0!</v>
      </c>
      <c r="AV3876" s="501" t="e">
        <f t="shared" si="368"/>
        <v>#DIV/0!</v>
      </c>
      <c r="AY3876" s="501" t="e">
        <f t="shared" si="369"/>
        <v>#DIV/0!</v>
      </c>
      <c r="BM3876" s="501" t="e">
        <f t="shared" si="370"/>
        <v>#DIV/0!</v>
      </c>
      <c r="BP3876" s="501" t="e">
        <f t="shared" si="371"/>
        <v>#DIV/0!</v>
      </c>
    </row>
    <row r="3877" spans="31:68" ht="15" customHeight="1" x14ac:dyDescent="0.25">
      <c r="AE3877" s="501" t="e">
        <f t="shared" si="366"/>
        <v>#DIV/0!</v>
      </c>
      <c r="AH3877" s="501" t="e">
        <f t="shared" si="367"/>
        <v>#DIV/0!</v>
      </c>
      <c r="AV3877" s="501" t="e">
        <f t="shared" si="368"/>
        <v>#DIV/0!</v>
      </c>
      <c r="AY3877" s="501" t="e">
        <f t="shared" si="369"/>
        <v>#DIV/0!</v>
      </c>
      <c r="BM3877" s="501" t="e">
        <f t="shared" si="370"/>
        <v>#DIV/0!</v>
      </c>
      <c r="BP3877" s="501" t="e">
        <f t="shared" si="371"/>
        <v>#DIV/0!</v>
      </c>
    </row>
    <row r="3878" spans="31:68" ht="15" customHeight="1" x14ac:dyDescent="0.25">
      <c r="AE3878" s="501" t="e">
        <f t="shared" si="366"/>
        <v>#DIV/0!</v>
      </c>
      <c r="AH3878" s="501" t="e">
        <f t="shared" si="367"/>
        <v>#DIV/0!</v>
      </c>
      <c r="AV3878" s="501" t="e">
        <f t="shared" si="368"/>
        <v>#DIV/0!</v>
      </c>
      <c r="AY3878" s="501" t="e">
        <f t="shared" si="369"/>
        <v>#DIV/0!</v>
      </c>
      <c r="BM3878" s="501" t="e">
        <f t="shared" si="370"/>
        <v>#DIV/0!</v>
      </c>
      <c r="BP3878" s="501" t="e">
        <f t="shared" si="371"/>
        <v>#DIV/0!</v>
      </c>
    </row>
    <row r="3879" spans="31:68" ht="15" customHeight="1" x14ac:dyDescent="0.25">
      <c r="AE3879" s="501" t="e">
        <f t="shared" si="366"/>
        <v>#DIV/0!</v>
      </c>
      <c r="AH3879" s="501" t="e">
        <f t="shared" si="367"/>
        <v>#DIV/0!</v>
      </c>
      <c r="AV3879" s="501" t="e">
        <f t="shared" si="368"/>
        <v>#DIV/0!</v>
      </c>
      <c r="AY3879" s="501" t="e">
        <f t="shared" si="369"/>
        <v>#DIV/0!</v>
      </c>
      <c r="BM3879" s="501" t="e">
        <f t="shared" si="370"/>
        <v>#DIV/0!</v>
      </c>
      <c r="BP3879" s="501" t="e">
        <f t="shared" si="371"/>
        <v>#DIV/0!</v>
      </c>
    </row>
    <row r="3880" spans="31:68" ht="15" customHeight="1" x14ac:dyDescent="0.25">
      <c r="AE3880" s="501" t="e">
        <f t="shared" si="366"/>
        <v>#DIV/0!</v>
      </c>
      <c r="AH3880" s="501" t="e">
        <f t="shared" si="367"/>
        <v>#DIV/0!</v>
      </c>
      <c r="AV3880" s="501" t="e">
        <f t="shared" si="368"/>
        <v>#DIV/0!</v>
      </c>
      <c r="AY3880" s="501" t="e">
        <f t="shared" si="369"/>
        <v>#DIV/0!</v>
      </c>
      <c r="BM3880" s="501" t="e">
        <f t="shared" si="370"/>
        <v>#DIV/0!</v>
      </c>
      <c r="BP3880" s="501" t="e">
        <f t="shared" si="371"/>
        <v>#DIV/0!</v>
      </c>
    </row>
    <row r="3881" spans="31:68" ht="15" customHeight="1" x14ac:dyDescent="0.25">
      <c r="AE3881" s="501" t="e">
        <f t="shared" si="366"/>
        <v>#DIV/0!</v>
      </c>
      <c r="AH3881" s="501" t="e">
        <f t="shared" si="367"/>
        <v>#DIV/0!</v>
      </c>
      <c r="AV3881" s="501" t="e">
        <f t="shared" si="368"/>
        <v>#DIV/0!</v>
      </c>
      <c r="AY3881" s="501" t="e">
        <f t="shared" si="369"/>
        <v>#DIV/0!</v>
      </c>
      <c r="BM3881" s="501" t="e">
        <f t="shared" si="370"/>
        <v>#DIV/0!</v>
      </c>
      <c r="BP3881" s="501" t="e">
        <f t="shared" si="371"/>
        <v>#DIV/0!</v>
      </c>
    </row>
    <row r="3882" spans="31:68" ht="15" customHeight="1" x14ac:dyDescent="0.25">
      <c r="AE3882" s="501" t="e">
        <f t="shared" si="366"/>
        <v>#DIV/0!</v>
      </c>
      <c r="AH3882" s="501" t="e">
        <f t="shared" si="367"/>
        <v>#DIV/0!</v>
      </c>
      <c r="AV3882" s="501" t="e">
        <f t="shared" si="368"/>
        <v>#DIV/0!</v>
      </c>
      <c r="AY3882" s="501" t="e">
        <f t="shared" si="369"/>
        <v>#DIV/0!</v>
      </c>
      <c r="BM3882" s="501" t="e">
        <f t="shared" si="370"/>
        <v>#DIV/0!</v>
      </c>
      <c r="BP3882" s="501" t="e">
        <f t="shared" si="371"/>
        <v>#DIV/0!</v>
      </c>
    </row>
    <row r="3883" spans="31:68" ht="15" customHeight="1" x14ac:dyDescent="0.25">
      <c r="AE3883" s="501" t="e">
        <f t="shared" si="366"/>
        <v>#DIV/0!</v>
      </c>
      <c r="AH3883" s="501" t="e">
        <f t="shared" si="367"/>
        <v>#DIV/0!</v>
      </c>
      <c r="AV3883" s="501" t="e">
        <f t="shared" si="368"/>
        <v>#DIV/0!</v>
      </c>
      <c r="AY3883" s="501" t="e">
        <f t="shared" si="369"/>
        <v>#DIV/0!</v>
      </c>
      <c r="BM3883" s="501" t="e">
        <f t="shared" si="370"/>
        <v>#DIV/0!</v>
      </c>
      <c r="BP3883" s="501" t="e">
        <f t="shared" si="371"/>
        <v>#DIV/0!</v>
      </c>
    </row>
    <row r="3884" spans="31:68" ht="15" customHeight="1" x14ac:dyDescent="0.25">
      <c r="AE3884" s="501" t="e">
        <f t="shared" si="366"/>
        <v>#DIV/0!</v>
      </c>
      <c r="AH3884" s="501" t="e">
        <f t="shared" si="367"/>
        <v>#DIV/0!</v>
      </c>
      <c r="AV3884" s="501" t="e">
        <f t="shared" si="368"/>
        <v>#DIV/0!</v>
      </c>
      <c r="AY3884" s="501" t="e">
        <f t="shared" si="369"/>
        <v>#DIV/0!</v>
      </c>
      <c r="BM3884" s="501" t="e">
        <f t="shared" si="370"/>
        <v>#DIV/0!</v>
      </c>
      <c r="BP3884" s="501" t="e">
        <f t="shared" si="371"/>
        <v>#DIV/0!</v>
      </c>
    </row>
    <row r="3885" spans="31:68" ht="15" customHeight="1" x14ac:dyDescent="0.25">
      <c r="AE3885" s="501" t="e">
        <f t="shared" si="366"/>
        <v>#DIV/0!</v>
      </c>
      <c r="AH3885" s="501" t="e">
        <f t="shared" si="367"/>
        <v>#DIV/0!</v>
      </c>
      <c r="AV3885" s="501" t="e">
        <f t="shared" si="368"/>
        <v>#DIV/0!</v>
      </c>
      <c r="AY3885" s="501" t="e">
        <f t="shared" si="369"/>
        <v>#DIV/0!</v>
      </c>
      <c r="BM3885" s="501" t="e">
        <f t="shared" si="370"/>
        <v>#DIV/0!</v>
      </c>
      <c r="BP3885" s="501" t="e">
        <f t="shared" si="371"/>
        <v>#DIV/0!</v>
      </c>
    </row>
    <row r="3886" spans="31:68" ht="15" customHeight="1" x14ac:dyDescent="0.25">
      <c r="AE3886" s="501" t="e">
        <f t="shared" si="366"/>
        <v>#DIV/0!</v>
      </c>
      <c r="AH3886" s="501" t="e">
        <f t="shared" si="367"/>
        <v>#DIV/0!</v>
      </c>
      <c r="AV3886" s="501" t="e">
        <f t="shared" si="368"/>
        <v>#DIV/0!</v>
      </c>
      <c r="AY3886" s="501" t="e">
        <f t="shared" si="369"/>
        <v>#DIV/0!</v>
      </c>
      <c r="BM3886" s="501" t="e">
        <f t="shared" si="370"/>
        <v>#DIV/0!</v>
      </c>
      <c r="BP3886" s="501" t="e">
        <f t="shared" si="371"/>
        <v>#DIV/0!</v>
      </c>
    </row>
    <row r="3887" spans="31:68" ht="15" customHeight="1" x14ac:dyDescent="0.25">
      <c r="AE3887" s="501" t="e">
        <f t="shared" si="366"/>
        <v>#DIV/0!</v>
      </c>
      <c r="AH3887" s="501" t="e">
        <f t="shared" si="367"/>
        <v>#DIV/0!</v>
      </c>
      <c r="AV3887" s="501" t="e">
        <f t="shared" si="368"/>
        <v>#DIV/0!</v>
      </c>
      <c r="AY3887" s="501" t="e">
        <f t="shared" si="369"/>
        <v>#DIV/0!</v>
      </c>
      <c r="BM3887" s="501" t="e">
        <f t="shared" si="370"/>
        <v>#DIV/0!</v>
      </c>
      <c r="BP3887" s="501" t="e">
        <f t="shared" si="371"/>
        <v>#DIV/0!</v>
      </c>
    </row>
    <row r="3888" spans="31:68" ht="15" customHeight="1" x14ac:dyDescent="0.25">
      <c r="AE3888" s="501" t="e">
        <f t="shared" si="366"/>
        <v>#DIV/0!</v>
      </c>
      <c r="AH3888" s="501" t="e">
        <f t="shared" si="367"/>
        <v>#DIV/0!</v>
      </c>
      <c r="AV3888" s="501" t="e">
        <f t="shared" si="368"/>
        <v>#DIV/0!</v>
      </c>
      <c r="AY3888" s="501" t="e">
        <f t="shared" si="369"/>
        <v>#DIV/0!</v>
      </c>
      <c r="BM3888" s="501" t="e">
        <f t="shared" si="370"/>
        <v>#DIV/0!</v>
      </c>
      <c r="BP3888" s="501" t="e">
        <f t="shared" si="371"/>
        <v>#DIV/0!</v>
      </c>
    </row>
    <row r="3889" spans="31:68" ht="15" customHeight="1" x14ac:dyDescent="0.25">
      <c r="AE3889" s="501" t="e">
        <f t="shared" si="366"/>
        <v>#DIV/0!</v>
      </c>
      <c r="AH3889" s="501" t="e">
        <f t="shared" si="367"/>
        <v>#DIV/0!</v>
      </c>
      <c r="AV3889" s="501" t="e">
        <f t="shared" si="368"/>
        <v>#DIV/0!</v>
      </c>
      <c r="AY3889" s="501" t="e">
        <f t="shared" si="369"/>
        <v>#DIV/0!</v>
      </c>
      <c r="BM3889" s="501" t="e">
        <f t="shared" si="370"/>
        <v>#DIV/0!</v>
      </c>
      <c r="BP3889" s="501" t="e">
        <f t="shared" si="371"/>
        <v>#DIV/0!</v>
      </c>
    </row>
    <row r="3890" spans="31:68" ht="15" customHeight="1" x14ac:dyDescent="0.25">
      <c r="AE3890" s="501" t="e">
        <f t="shared" si="366"/>
        <v>#DIV/0!</v>
      </c>
      <c r="AH3890" s="501" t="e">
        <f t="shared" si="367"/>
        <v>#DIV/0!</v>
      </c>
      <c r="AV3890" s="501" t="e">
        <f t="shared" si="368"/>
        <v>#DIV/0!</v>
      </c>
      <c r="AY3890" s="501" t="e">
        <f t="shared" si="369"/>
        <v>#DIV/0!</v>
      </c>
      <c r="BM3890" s="501" t="e">
        <f t="shared" si="370"/>
        <v>#DIV/0!</v>
      </c>
      <c r="BP3890" s="501" t="e">
        <f t="shared" si="371"/>
        <v>#DIV/0!</v>
      </c>
    </row>
    <row r="3891" spans="31:68" ht="15" customHeight="1" x14ac:dyDescent="0.25">
      <c r="AE3891" s="501" t="e">
        <f t="shared" si="366"/>
        <v>#DIV/0!</v>
      </c>
      <c r="AH3891" s="501" t="e">
        <f t="shared" si="367"/>
        <v>#DIV/0!</v>
      </c>
      <c r="AV3891" s="501" t="e">
        <f t="shared" si="368"/>
        <v>#DIV/0!</v>
      </c>
      <c r="AY3891" s="501" t="e">
        <f t="shared" si="369"/>
        <v>#DIV/0!</v>
      </c>
      <c r="BM3891" s="501" t="e">
        <f t="shared" si="370"/>
        <v>#DIV/0!</v>
      </c>
      <c r="BP3891" s="501" t="e">
        <f t="shared" si="371"/>
        <v>#DIV/0!</v>
      </c>
    </row>
    <row r="3892" spans="31:68" ht="15" customHeight="1" x14ac:dyDescent="0.25">
      <c r="AE3892" s="501" t="e">
        <f t="shared" si="366"/>
        <v>#DIV/0!</v>
      </c>
      <c r="AH3892" s="501" t="e">
        <f t="shared" si="367"/>
        <v>#DIV/0!</v>
      </c>
      <c r="AV3892" s="501" t="e">
        <f t="shared" si="368"/>
        <v>#DIV/0!</v>
      </c>
      <c r="AY3892" s="501" t="e">
        <f t="shared" si="369"/>
        <v>#DIV/0!</v>
      </c>
      <c r="BM3892" s="501" t="e">
        <f t="shared" si="370"/>
        <v>#DIV/0!</v>
      </c>
      <c r="BP3892" s="501" t="e">
        <f t="shared" si="371"/>
        <v>#DIV/0!</v>
      </c>
    </row>
    <row r="3893" spans="31:68" ht="15" customHeight="1" x14ac:dyDescent="0.25">
      <c r="AE3893" s="501" t="e">
        <f t="shared" si="366"/>
        <v>#DIV/0!</v>
      </c>
      <c r="AH3893" s="501" t="e">
        <f t="shared" si="367"/>
        <v>#DIV/0!</v>
      </c>
      <c r="AV3893" s="501" t="e">
        <f t="shared" si="368"/>
        <v>#DIV/0!</v>
      </c>
      <c r="AY3893" s="501" t="e">
        <f t="shared" si="369"/>
        <v>#DIV/0!</v>
      </c>
      <c r="BM3893" s="501" t="e">
        <f t="shared" si="370"/>
        <v>#DIV/0!</v>
      </c>
      <c r="BP3893" s="501" t="e">
        <f t="shared" si="371"/>
        <v>#DIV/0!</v>
      </c>
    </row>
    <row r="3894" spans="31:68" ht="15" customHeight="1" x14ac:dyDescent="0.25">
      <c r="AE3894" s="501" t="e">
        <f t="shared" si="366"/>
        <v>#DIV/0!</v>
      </c>
      <c r="AH3894" s="501" t="e">
        <f t="shared" si="367"/>
        <v>#DIV/0!</v>
      </c>
      <c r="AV3894" s="501" t="e">
        <f t="shared" si="368"/>
        <v>#DIV/0!</v>
      </c>
      <c r="AY3894" s="501" t="e">
        <f t="shared" si="369"/>
        <v>#DIV/0!</v>
      </c>
      <c r="BM3894" s="501" t="e">
        <f t="shared" si="370"/>
        <v>#DIV/0!</v>
      </c>
      <c r="BP3894" s="501" t="e">
        <f t="shared" si="371"/>
        <v>#DIV/0!</v>
      </c>
    </row>
    <row r="3895" spans="31:68" ht="15" customHeight="1" x14ac:dyDescent="0.25">
      <c r="AE3895" s="501" t="e">
        <f t="shared" si="366"/>
        <v>#DIV/0!</v>
      </c>
      <c r="AH3895" s="501" t="e">
        <f t="shared" si="367"/>
        <v>#DIV/0!</v>
      </c>
      <c r="AV3895" s="501" t="e">
        <f t="shared" si="368"/>
        <v>#DIV/0!</v>
      </c>
      <c r="AY3895" s="501" t="e">
        <f t="shared" si="369"/>
        <v>#DIV/0!</v>
      </c>
      <c r="BM3895" s="501" t="e">
        <f t="shared" si="370"/>
        <v>#DIV/0!</v>
      </c>
      <c r="BP3895" s="501" t="e">
        <f t="shared" si="371"/>
        <v>#DIV/0!</v>
      </c>
    </row>
    <row r="3896" spans="31:68" ht="15" customHeight="1" x14ac:dyDescent="0.25">
      <c r="AE3896" s="501" t="e">
        <f t="shared" si="366"/>
        <v>#DIV/0!</v>
      </c>
      <c r="AH3896" s="501" t="e">
        <f t="shared" si="367"/>
        <v>#DIV/0!</v>
      </c>
      <c r="AV3896" s="501" t="e">
        <f t="shared" si="368"/>
        <v>#DIV/0!</v>
      </c>
      <c r="AY3896" s="501" t="e">
        <f t="shared" si="369"/>
        <v>#DIV/0!</v>
      </c>
      <c r="BM3896" s="501" t="e">
        <f t="shared" si="370"/>
        <v>#DIV/0!</v>
      </c>
      <c r="BP3896" s="501" t="e">
        <f t="shared" si="371"/>
        <v>#DIV/0!</v>
      </c>
    </row>
    <row r="3897" spans="31:68" ht="15" customHeight="1" x14ac:dyDescent="0.25">
      <c r="AE3897" s="501" t="e">
        <f t="shared" si="366"/>
        <v>#DIV/0!</v>
      </c>
      <c r="AH3897" s="501" t="e">
        <f t="shared" si="367"/>
        <v>#DIV/0!</v>
      </c>
      <c r="AV3897" s="501" t="e">
        <f t="shared" si="368"/>
        <v>#DIV/0!</v>
      </c>
      <c r="AY3897" s="501" t="e">
        <f t="shared" si="369"/>
        <v>#DIV/0!</v>
      </c>
      <c r="BM3897" s="501" t="e">
        <f t="shared" si="370"/>
        <v>#DIV/0!</v>
      </c>
      <c r="BP3897" s="501" t="e">
        <f t="shared" si="371"/>
        <v>#DIV/0!</v>
      </c>
    </row>
    <row r="3898" spans="31:68" ht="15" customHeight="1" x14ac:dyDescent="0.25">
      <c r="AE3898" s="501" t="e">
        <f t="shared" si="366"/>
        <v>#DIV/0!</v>
      </c>
      <c r="AH3898" s="501" t="e">
        <f t="shared" si="367"/>
        <v>#DIV/0!</v>
      </c>
      <c r="AV3898" s="501" t="e">
        <f t="shared" si="368"/>
        <v>#DIV/0!</v>
      </c>
      <c r="AY3898" s="501" t="e">
        <f t="shared" si="369"/>
        <v>#DIV/0!</v>
      </c>
      <c r="BM3898" s="501" t="e">
        <f t="shared" si="370"/>
        <v>#DIV/0!</v>
      </c>
      <c r="BP3898" s="501" t="e">
        <f t="shared" si="371"/>
        <v>#DIV/0!</v>
      </c>
    </row>
    <row r="3899" spans="31:68" ht="15" customHeight="1" x14ac:dyDescent="0.25">
      <c r="AE3899" s="501" t="e">
        <f t="shared" si="366"/>
        <v>#DIV/0!</v>
      </c>
      <c r="AH3899" s="501" t="e">
        <f t="shared" si="367"/>
        <v>#DIV/0!</v>
      </c>
      <c r="AV3899" s="501" t="e">
        <f t="shared" si="368"/>
        <v>#DIV/0!</v>
      </c>
      <c r="AY3899" s="501" t="e">
        <f t="shared" si="369"/>
        <v>#DIV/0!</v>
      </c>
      <c r="BM3899" s="501" t="e">
        <f t="shared" si="370"/>
        <v>#DIV/0!</v>
      </c>
      <c r="BP3899" s="501" t="e">
        <f t="shared" si="371"/>
        <v>#DIV/0!</v>
      </c>
    </row>
    <row r="3900" spans="31:68" ht="15" customHeight="1" x14ac:dyDescent="0.25">
      <c r="AE3900" s="501" t="e">
        <f t="shared" si="366"/>
        <v>#DIV/0!</v>
      </c>
      <c r="AH3900" s="501" t="e">
        <f t="shared" si="367"/>
        <v>#DIV/0!</v>
      </c>
      <c r="AV3900" s="501" t="e">
        <f t="shared" si="368"/>
        <v>#DIV/0!</v>
      </c>
      <c r="AY3900" s="501" t="e">
        <f t="shared" si="369"/>
        <v>#DIV/0!</v>
      </c>
      <c r="BM3900" s="501" t="e">
        <f t="shared" si="370"/>
        <v>#DIV/0!</v>
      </c>
      <c r="BP3900" s="501" t="e">
        <f t="shared" si="371"/>
        <v>#DIV/0!</v>
      </c>
    </row>
    <row r="3901" spans="31:68" ht="15" customHeight="1" x14ac:dyDescent="0.25">
      <c r="AE3901" s="501" t="e">
        <f t="shared" si="366"/>
        <v>#DIV/0!</v>
      </c>
      <c r="AH3901" s="501" t="e">
        <f t="shared" si="367"/>
        <v>#DIV/0!</v>
      </c>
      <c r="AV3901" s="501" t="e">
        <f t="shared" si="368"/>
        <v>#DIV/0!</v>
      </c>
      <c r="AY3901" s="501" t="e">
        <f t="shared" si="369"/>
        <v>#DIV/0!</v>
      </c>
      <c r="BM3901" s="501" t="e">
        <f t="shared" si="370"/>
        <v>#DIV/0!</v>
      </c>
      <c r="BP3901" s="501" t="e">
        <f t="shared" si="371"/>
        <v>#DIV/0!</v>
      </c>
    </row>
    <row r="3902" spans="31:68" ht="15" customHeight="1" x14ac:dyDescent="0.25">
      <c r="AE3902" s="501" t="e">
        <f t="shared" si="366"/>
        <v>#DIV/0!</v>
      </c>
      <c r="AH3902" s="501" t="e">
        <f t="shared" si="367"/>
        <v>#DIV/0!</v>
      </c>
      <c r="AV3902" s="501" t="e">
        <f t="shared" si="368"/>
        <v>#DIV/0!</v>
      </c>
      <c r="AY3902" s="501" t="e">
        <f t="shared" si="369"/>
        <v>#DIV/0!</v>
      </c>
      <c r="BM3902" s="501" t="e">
        <f t="shared" si="370"/>
        <v>#DIV/0!</v>
      </c>
      <c r="BP3902" s="501" t="e">
        <f t="shared" si="371"/>
        <v>#DIV/0!</v>
      </c>
    </row>
    <row r="3903" spans="31:68" ht="15" customHeight="1" x14ac:dyDescent="0.25">
      <c r="AE3903" s="501" t="e">
        <f t="shared" si="366"/>
        <v>#DIV/0!</v>
      </c>
      <c r="AH3903" s="501" t="e">
        <f t="shared" si="367"/>
        <v>#DIV/0!</v>
      </c>
      <c r="AV3903" s="501" t="e">
        <f t="shared" si="368"/>
        <v>#DIV/0!</v>
      </c>
      <c r="AY3903" s="501" t="e">
        <f t="shared" si="369"/>
        <v>#DIV/0!</v>
      </c>
      <c r="BM3903" s="501" t="e">
        <f t="shared" si="370"/>
        <v>#DIV/0!</v>
      </c>
      <c r="BP3903" s="501" t="e">
        <f t="shared" si="371"/>
        <v>#DIV/0!</v>
      </c>
    </row>
    <row r="3904" spans="31:68" ht="15" customHeight="1" x14ac:dyDescent="0.25">
      <c r="AE3904" s="501" t="e">
        <f t="shared" si="366"/>
        <v>#DIV/0!</v>
      </c>
      <c r="AH3904" s="501" t="e">
        <f t="shared" si="367"/>
        <v>#DIV/0!</v>
      </c>
      <c r="AV3904" s="501" t="e">
        <f t="shared" si="368"/>
        <v>#DIV/0!</v>
      </c>
      <c r="AY3904" s="501" t="e">
        <f t="shared" si="369"/>
        <v>#DIV/0!</v>
      </c>
      <c r="BM3904" s="501" t="e">
        <f t="shared" si="370"/>
        <v>#DIV/0!</v>
      </c>
      <c r="BP3904" s="501" t="e">
        <f t="shared" si="371"/>
        <v>#DIV/0!</v>
      </c>
    </row>
    <row r="3905" spans="31:68" ht="15" customHeight="1" x14ac:dyDescent="0.25">
      <c r="AE3905" s="501" t="e">
        <f t="shared" si="366"/>
        <v>#DIV/0!</v>
      </c>
      <c r="AH3905" s="501" t="e">
        <f t="shared" si="367"/>
        <v>#DIV/0!</v>
      </c>
      <c r="AV3905" s="501" t="e">
        <f t="shared" si="368"/>
        <v>#DIV/0!</v>
      </c>
      <c r="AY3905" s="501" t="e">
        <f t="shared" si="369"/>
        <v>#DIV/0!</v>
      </c>
      <c r="BM3905" s="501" t="e">
        <f t="shared" si="370"/>
        <v>#DIV/0!</v>
      </c>
      <c r="BP3905" s="501" t="e">
        <f t="shared" si="371"/>
        <v>#DIV/0!</v>
      </c>
    </row>
    <row r="3906" spans="31:68" ht="15" customHeight="1" x14ac:dyDescent="0.25">
      <c r="AE3906" s="501" t="e">
        <f t="shared" si="366"/>
        <v>#DIV/0!</v>
      </c>
      <c r="AH3906" s="501" t="e">
        <f t="shared" si="367"/>
        <v>#DIV/0!</v>
      </c>
      <c r="AV3906" s="501" t="e">
        <f t="shared" si="368"/>
        <v>#DIV/0!</v>
      </c>
      <c r="AY3906" s="501" t="e">
        <f t="shared" si="369"/>
        <v>#DIV/0!</v>
      </c>
      <c r="BM3906" s="501" t="e">
        <f t="shared" si="370"/>
        <v>#DIV/0!</v>
      </c>
      <c r="BP3906" s="501" t="e">
        <f t="shared" si="371"/>
        <v>#DIV/0!</v>
      </c>
    </row>
    <row r="3907" spans="31:68" ht="15" customHeight="1" x14ac:dyDescent="0.25">
      <c r="AE3907" s="501" t="e">
        <f t="shared" si="366"/>
        <v>#DIV/0!</v>
      </c>
      <c r="AH3907" s="501" t="e">
        <f t="shared" si="367"/>
        <v>#DIV/0!</v>
      </c>
      <c r="AV3907" s="501" t="e">
        <f t="shared" si="368"/>
        <v>#DIV/0!</v>
      </c>
      <c r="AY3907" s="501" t="e">
        <f t="shared" si="369"/>
        <v>#DIV/0!</v>
      </c>
      <c r="BM3907" s="501" t="e">
        <f t="shared" si="370"/>
        <v>#DIV/0!</v>
      </c>
      <c r="BP3907" s="501" t="e">
        <f t="shared" si="371"/>
        <v>#DIV/0!</v>
      </c>
    </row>
    <row r="3908" spans="31:68" ht="15" customHeight="1" x14ac:dyDescent="0.25">
      <c r="AE3908" s="501" t="e">
        <f t="shared" si="366"/>
        <v>#DIV/0!</v>
      </c>
      <c r="AH3908" s="501" t="e">
        <f t="shared" si="367"/>
        <v>#DIV/0!</v>
      </c>
      <c r="AV3908" s="501" t="e">
        <f t="shared" si="368"/>
        <v>#DIV/0!</v>
      </c>
      <c r="AY3908" s="501" t="e">
        <f t="shared" si="369"/>
        <v>#DIV/0!</v>
      </c>
      <c r="BM3908" s="501" t="e">
        <f t="shared" si="370"/>
        <v>#DIV/0!</v>
      </c>
      <c r="BP3908" s="501" t="e">
        <f t="shared" si="371"/>
        <v>#DIV/0!</v>
      </c>
    </row>
    <row r="3909" spans="31:68" ht="15" customHeight="1" x14ac:dyDescent="0.25">
      <c r="AE3909" s="501" t="e">
        <f t="shared" si="366"/>
        <v>#DIV/0!</v>
      </c>
      <c r="AH3909" s="501" t="e">
        <f t="shared" si="367"/>
        <v>#DIV/0!</v>
      </c>
      <c r="AV3909" s="501" t="e">
        <f t="shared" si="368"/>
        <v>#DIV/0!</v>
      </c>
      <c r="AY3909" s="501" t="e">
        <f t="shared" si="369"/>
        <v>#DIV/0!</v>
      </c>
      <c r="BM3909" s="501" t="e">
        <f t="shared" si="370"/>
        <v>#DIV/0!</v>
      </c>
      <c r="BP3909" s="501" t="e">
        <f t="shared" si="371"/>
        <v>#DIV/0!</v>
      </c>
    </row>
    <row r="3910" spans="31:68" ht="15" customHeight="1" x14ac:dyDescent="0.25">
      <c r="AE3910" s="501" t="e">
        <f t="shared" si="366"/>
        <v>#DIV/0!</v>
      </c>
      <c r="AH3910" s="501" t="e">
        <f t="shared" si="367"/>
        <v>#DIV/0!</v>
      </c>
      <c r="AV3910" s="501" t="e">
        <f t="shared" si="368"/>
        <v>#DIV/0!</v>
      </c>
      <c r="AY3910" s="501" t="e">
        <f t="shared" si="369"/>
        <v>#DIV/0!</v>
      </c>
      <c r="BM3910" s="501" t="e">
        <f t="shared" si="370"/>
        <v>#DIV/0!</v>
      </c>
      <c r="BP3910" s="501" t="e">
        <f t="shared" si="371"/>
        <v>#DIV/0!</v>
      </c>
    </row>
    <row r="3911" spans="31:68" ht="15" customHeight="1" x14ac:dyDescent="0.25">
      <c r="AE3911" s="501" t="e">
        <f t="shared" si="366"/>
        <v>#DIV/0!</v>
      </c>
      <c r="AH3911" s="501" t="e">
        <f t="shared" si="367"/>
        <v>#DIV/0!</v>
      </c>
      <c r="AV3911" s="501" t="e">
        <f t="shared" si="368"/>
        <v>#DIV/0!</v>
      </c>
      <c r="AY3911" s="501" t="e">
        <f t="shared" si="369"/>
        <v>#DIV/0!</v>
      </c>
      <c r="BM3911" s="501" t="e">
        <f t="shared" si="370"/>
        <v>#DIV/0!</v>
      </c>
      <c r="BP3911" s="501" t="e">
        <f t="shared" si="371"/>
        <v>#DIV/0!</v>
      </c>
    </row>
    <row r="3912" spans="31:68" ht="15" customHeight="1" x14ac:dyDescent="0.25">
      <c r="AE3912" s="501" t="e">
        <f t="shared" si="366"/>
        <v>#DIV/0!</v>
      </c>
      <c r="AH3912" s="501" t="e">
        <f t="shared" si="367"/>
        <v>#DIV/0!</v>
      </c>
      <c r="AV3912" s="501" t="e">
        <f t="shared" si="368"/>
        <v>#DIV/0!</v>
      </c>
      <c r="AY3912" s="501" t="e">
        <f t="shared" si="369"/>
        <v>#DIV/0!</v>
      </c>
      <c r="BM3912" s="501" t="e">
        <f t="shared" si="370"/>
        <v>#DIV/0!</v>
      </c>
      <c r="BP3912" s="501" t="e">
        <f t="shared" si="371"/>
        <v>#DIV/0!</v>
      </c>
    </row>
    <row r="3913" spans="31:68" ht="15" customHeight="1" x14ac:dyDescent="0.25">
      <c r="AE3913" s="501" t="e">
        <f t="shared" si="366"/>
        <v>#DIV/0!</v>
      </c>
      <c r="AH3913" s="501" t="e">
        <f t="shared" si="367"/>
        <v>#DIV/0!</v>
      </c>
      <c r="AV3913" s="501" t="e">
        <f t="shared" si="368"/>
        <v>#DIV/0!</v>
      </c>
      <c r="AY3913" s="501" t="e">
        <f t="shared" si="369"/>
        <v>#DIV/0!</v>
      </c>
      <c r="BM3913" s="501" t="e">
        <f t="shared" si="370"/>
        <v>#DIV/0!</v>
      </c>
      <c r="BP3913" s="501" t="e">
        <f t="shared" si="371"/>
        <v>#DIV/0!</v>
      </c>
    </row>
    <row r="3914" spans="31:68" ht="15" customHeight="1" x14ac:dyDescent="0.25">
      <c r="AE3914" s="501" t="e">
        <f t="shared" si="366"/>
        <v>#DIV/0!</v>
      </c>
      <c r="AH3914" s="501" t="e">
        <f t="shared" si="367"/>
        <v>#DIV/0!</v>
      </c>
      <c r="AV3914" s="501" t="e">
        <f t="shared" si="368"/>
        <v>#DIV/0!</v>
      </c>
      <c r="AY3914" s="501" t="e">
        <f t="shared" si="369"/>
        <v>#DIV/0!</v>
      </c>
      <c r="BM3914" s="501" t="e">
        <f t="shared" si="370"/>
        <v>#DIV/0!</v>
      </c>
      <c r="BP3914" s="501" t="e">
        <f t="shared" si="371"/>
        <v>#DIV/0!</v>
      </c>
    </row>
    <row r="3915" spans="31:68" ht="15" customHeight="1" x14ac:dyDescent="0.25">
      <c r="AE3915" s="501" t="e">
        <f t="shared" si="366"/>
        <v>#DIV/0!</v>
      </c>
      <c r="AH3915" s="501" t="e">
        <f t="shared" si="367"/>
        <v>#DIV/0!</v>
      </c>
      <c r="AV3915" s="501" t="e">
        <f t="shared" si="368"/>
        <v>#DIV/0!</v>
      </c>
      <c r="AY3915" s="501" t="e">
        <f t="shared" si="369"/>
        <v>#DIV/0!</v>
      </c>
      <c r="BM3915" s="501" t="e">
        <f t="shared" si="370"/>
        <v>#DIV/0!</v>
      </c>
      <c r="BP3915" s="501" t="e">
        <f t="shared" si="371"/>
        <v>#DIV/0!</v>
      </c>
    </row>
    <row r="3916" spans="31:68" ht="15" customHeight="1" x14ac:dyDescent="0.25">
      <c r="AE3916" s="501" t="e">
        <f t="shared" si="366"/>
        <v>#DIV/0!</v>
      </c>
      <c r="AH3916" s="501" t="e">
        <f t="shared" si="367"/>
        <v>#DIV/0!</v>
      </c>
      <c r="AV3916" s="501" t="e">
        <f t="shared" si="368"/>
        <v>#DIV/0!</v>
      </c>
      <c r="AY3916" s="501" t="e">
        <f t="shared" si="369"/>
        <v>#DIV/0!</v>
      </c>
      <c r="BM3916" s="501" t="e">
        <f t="shared" si="370"/>
        <v>#DIV/0!</v>
      </c>
      <c r="BP3916" s="501" t="e">
        <f t="shared" si="371"/>
        <v>#DIV/0!</v>
      </c>
    </row>
    <row r="3917" spans="31:68" ht="15" customHeight="1" x14ac:dyDescent="0.25">
      <c r="AE3917" s="501" t="e">
        <f t="shared" si="366"/>
        <v>#DIV/0!</v>
      </c>
      <c r="AH3917" s="501" t="e">
        <f t="shared" si="367"/>
        <v>#DIV/0!</v>
      </c>
      <c r="AV3917" s="501" t="e">
        <f t="shared" si="368"/>
        <v>#DIV/0!</v>
      </c>
      <c r="AY3917" s="501" t="e">
        <f t="shared" si="369"/>
        <v>#DIV/0!</v>
      </c>
      <c r="BM3917" s="501" t="e">
        <f t="shared" si="370"/>
        <v>#DIV/0!</v>
      </c>
      <c r="BP3917" s="501" t="e">
        <f t="shared" si="371"/>
        <v>#DIV/0!</v>
      </c>
    </row>
    <row r="3918" spans="31:68" ht="15" customHeight="1" x14ac:dyDescent="0.25">
      <c r="AE3918" s="501" t="e">
        <f t="shared" si="366"/>
        <v>#DIV/0!</v>
      </c>
      <c r="AH3918" s="501" t="e">
        <f t="shared" si="367"/>
        <v>#DIV/0!</v>
      </c>
      <c r="AV3918" s="501" t="e">
        <f t="shared" si="368"/>
        <v>#DIV/0!</v>
      </c>
      <c r="AY3918" s="501" t="e">
        <f t="shared" si="369"/>
        <v>#DIV/0!</v>
      </c>
      <c r="BM3918" s="501" t="e">
        <f t="shared" si="370"/>
        <v>#DIV/0!</v>
      </c>
      <c r="BP3918" s="501" t="e">
        <f t="shared" si="371"/>
        <v>#DIV/0!</v>
      </c>
    </row>
    <row r="3919" spans="31:68" ht="15" customHeight="1" x14ac:dyDescent="0.25">
      <c r="AE3919" s="501" t="e">
        <f t="shared" ref="AE3919:AE3982" si="372">IF(AE$10*AC3919+AE$11&lt;(ROUNDUP(AD$10/100,0)*100+999),MAX(0,AE$10*AC3919+AE$11),NA())</f>
        <v>#DIV/0!</v>
      </c>
      <c r="AH3919" s="501" t="e">
        <f t="shared" ref="AH3919:AH3982" si="373">IF(AH$10*AF3919+AH$11&lt;(ROUNDUP(AG$10/100,0)*100+999),MAX(0,AH$10*AF3919+AH$11),NA())</f>
        <v>#DIV/0!</v>
      </c>
      <c r="AV3919" s="501" t="e">
        <f t="shared" ref="AV3919:AV3982" si="374">IF(AV$10*AT3919+AV$11&lt;(ROUNDUP(AU$10/100,0)*100+999),MAX(0,AV$10*AT3919+AV$11),NA())</f>
        <v>#DIV/0!</v>
      </c>
      <c r="AY3919" s="501" t="e">
        <f t="shared" ref="AY3919:AY3982" si="375">IF(AY$10*AW3919+AY$11&lt;(ROUNDUP(AX$10/100,0)*100+999),MAX(0,AY$10*AW3919+AY$11),NA())</f>
        <v>#DIV/0!</v>
      </c>
      <c r="BM3919" s="501" t="e">
        <f t="shared" ref="BM3919:BM3982" si="376">IF(BM$10*BK3919+BM$11&lt;(ROUNDUP(BL$10/100,0)*100+999),MAX(0,BM$10*BK3919+BM$11),NA())</f>
        <v>#DIV/0!</v>
      </c>
      <c r="BP3919" s="501" t="e">
        <f t="shared" ref="BP3919:BP3982" si="377">IF(BP$10*BN3919+BP$11&lt;(ROUNDUP(BO$10/100,0)*100+999),MAX(0,BP$10*BN3919+BP$11),NA())</f>
        <v>#DIV/0!</v>
      </c>
    </row>
    <row r="3920" spans="31:68" ht="15" customHeight="1" x14ac:dyDescent="0.25">
      <c r="AE3920" s="501" t="e">
        <f t="shared" si="372"/>
        <v>#DIV/0!</v>
      </c>
      <c r="AH3920" s="501" t="e">
        <f t="shared" si="373"/>
        <v>#DIV/0!</v>
      </c>
      <c r="AV3920" s="501" t="e">
        <f t="shared" si="374"/>
        <v>#DIV/0!</v>
      </c>
      <c r="AY3920" s="501" t="e">
        <f t="shared" si="375"/>
        <v>#DIV/0!</v>
      </c>
      <c r="BM3920" s="501" t="e">
        <f t="shared" si="376"/>
        <v>#DIV/0!</v>
      </c>
      <c r="BP3920" s="501" t="e">
        <f t="shared" si="377"/>
        <v>#DIV/0!</v>
      </c>
    </row>
    <row r="3921" spans="31:68" ht="15" customHeight="1" x14ac:dyDescent="0.25">
      <c r="AE3921" s="501" t="e">
        <f t="shared" si="372"/>
        <v>#DIV/0!</v>
      </c>
      <c r="AH3921" s="501" t="e">
        <f t="shared" si="373"/>
        <v>#DIV/0!</v>
      </c>
      <c r="AV3921" s="501" t="e">
        <f t="shared" si="374"/>
        <v>#DIV/0!</v>
      </c>
      <c r="AY3921" s="501" t="e">
        <f t="shared" si="375"/>
        <v>#DIV/0!</v>
      </c>
      <c r="BM3921" s="501" t="e">
        <f t="shared" si="376"/>
        <v>#DIV/0!</v>
      </c>
      <c r="BP3921" s="501" t="e">
        <f t="shared" si="377"/>
        <v>#DIV/0!</v>
      </c>
    </row>
    <row r="3922" spans="31:68" ht="15" customHeight="1" x14ac:dyDescent="0.25">
      <c r="AE3922" s="501" t="e">
        <f t="shared" si="372"/>
        <v>#DIV/0!</v>
      </c>
      <c r="AH3922" s="501" t="e">
        <f t="shared" si="373"/>
        <v>#DIV/0!</v>
      </c>
      <c r="AV3922" s="501" t="e">
        <f t="shared" si="374"/>
        <v>#DIV/0!</v>
      </c>
      <c r="AY3922" s="501" t="e">
        <f t="shared" si="375"/>
        <v>#DIV/0!</v>
      </c>
      <c r="BM3922" s="501" t="e">
        <f t="shared" si="376"/>
        <v>#DIV/0!</v>
      </c>
      <c r="BP3922" s="501" t="e">
        <f t="shared" si="377"/>
        <v>#DIV/0!</v>
      </c>
    </row>
    <row r="3923" spans="31:68" ht="15" customHeight="1" x14ac:dyDescent="0.25">
      <c r="AE3923" s="501" t="e">
        <f t="shared" si="372"/>
        <v>#DIV/0!</v>
      </c>
      <c r="AH3923" s="501" t="e">
        <f t="shared" si="373"/>
        <v>#DIV/0!</v>
      </c>
      <c r="AV3923" s="501" t="e">
        <f t="shared" si="374"/>
        <v>#DIV/0!</v>
      </c>
      <c r="AY3923" s="501" t="e">
        <f t="shared" si="375"/>
        <v>#DIV/0!</v>
      </c>
      <c r="BM3923" s="501" t="e">
        <f t="shared" si="376"/>
        <v>#DIV/0!</v>
      </c>
      <c r="BP3923" s="501" t="e">
        <f t="shared" si="377"/>
        <v>#DIV/0!</v>
      </c>
    </row>
    <row r="3924" spans="31:68" ht="15" customHeight="1" x14ac:dyDescent="0.25">
      <c r="AE3924" s="501" t="e">
        <f t="shared" si="372"/>
        <v>#DIV/0!</v>
      </c>
      <c r="AH3924" s="501" t="e">
        <f t="shared" si="373"/>
        <v>#DIV/0!</v>
      </c>
      <c r="AV3924" s="501" t="e">
        <f t="shared" si="374"/>
        <v>#DIV/0!</v>
      </c>
      <c r="AY3924" s="501" t="e">
        <f t="shared" si="375"/>
        <v>#DIV/0!</v>
      </c>
      <c r="BM3924" s="501" t="e">
        <f t="shared" si="376"/>
        <v>#DIV/0!</v>
      </c>
      <c r="BP3924" s="501" t="e">
        <f t="shared" si="377"/>
        <v>#DIV/0!</v>
      </c>
    </row>
    <row r="3925" spans="31:68" ht="15" customHeight="1" x14ac:dyDescent="0.25">
      <c r="AE3925" s="501" t="e">
        <f t="shared" si="372"/>
        <v>#DIV/0!</v>
      </c>
      <c r="AH3925" s="501" t="e">
        <f t="shared" si="373"/>
        <v>#DIV/0!</v>
      </c>
      <c r="AV3925" s="501" t="e">
        <f t="shared" si="374"/>
        <v>#DIV/0!</v>
      </c>
      <c r="AY3925" s="501" t="e">
        <f t="shared" si="375"/>
        <v>#DIV/0!</v>
      </c>
      <c r="BM3925" s="501" t="e">
        <f t="shared" si="376"/>
        <v>#DIV/0!</v>
      </c>
      <c r="BP3925" s="501" t="e">
        <f t="shared" si="377"/>
        <v>#DIV/0!</v>
      </c>
    </row>
    <row r="3926" spans="31:68" ht="15" customHeight="1" x14ac:dyDescent="0.25">
      <c r="AE3926" s="501" t="e">
        <f t="shared" si="372"/>
        <v>#DIV/0!</v>
      </c>
      <c r="AH3926" s="501" t="e">
        <f t="shared" si="373"/>
        <v>#DIV/0!</v>
      </c>
      <c r="AV3926" s="501" t="e">
        <f t="shared" si="374"/>
        <v>#DIV/0!</v>
      </c>
      <c r="AY3926" s="501" t="e">
        <f t="shared" si="375"/>
        <v>#DIV/0!</v>
      </c>
      <c r="BM3926" s="501" t="e">
        <f t="shared" si="376"/>
        <v>#DIV/0!</v>
      </c>
      <c r="BP3926" s="501" t="e">
        <f t="shared" si="377"/>
        <v>#DIV/0!</v>
      </c>
    </row>
    <row r="3927" spans="31:68" ht="15" customHeight="1" x14ac:dyDescent="0.25">
      <c r="AE3927" s="501" t="e">
        <f t="shared" si="372"/>
        <v>#DIV/0!</v>
      </c>
      <c r="AH3927" s="501" t="e">
        <f t="shared" si="373"/>
        <v>#DIV/0!</v>
      </c>
      <c r="AV3927" s="501" t="e">
        <f t="shared" si="374"/>
        <v>#DIV/0!</v>
      </c>
      <c r="AY3927" s="501" t="e">
        <f t="shared" si="375"/>
        <v>#DIV/0!</v>
      </c>
      <c r="BM3927" s="501" t="e">
        <f t="shared" si="376"/>
        <v>#DIV/0!</v>
      </c>
      <c r="BP3927" s="501" t="e">
        <f t="shared" si="377"/>
        <v>#DIV/0!</v>
      </c>
    </row>
    <row r="3928" spans="31:68" ht="15" customHeight="1" x14ac:dyDescent="0.25">
      <c r="AE3928" s="501" t="e">
        <f t="shared" si="372"/>
        <v>#DIV/0!</v>
      </c>
      <c r="AH3928" s="501" t="e">
        <f t="shared" si="373"/>
        <v>#DIV/0!</v>
      </c>
      <c r="AV3928" s="501" t="e">
        <f t="shared" si="374"/>
        <v>#DIV/0!</v>
      </c>
      <c r="AY3928" s="501" t="e">
        <f t="shared" si="375"/>
        <v>#DIV/0!</v>
      </c>
      <c r="BM3928" s="501" t="e">
        <f t="shared" si="376"/>
        <v>#DIV/0!</v>
      </c>
      <c r="BP3928" s="501" t="e">
        <f t="shared" si="377"/>
        <v>#DIV/0!</v>
      </c>
    </row>
    <row r="3929" spans="31:68" ht="15" customHeight="1" x14ac:dyDescent="0.25">
      <c r="AE3929" s="501" t="e">
        <f t="shared" si="372"/>
        <v>#DIV/0!</v>
      </c>
      <c r="AH3929" s="501" t="e">
        <f t="shared" si="373"/>
        <v>#DIV/0!</v>
      </c>
      <c r="AV3929" s="501" t="e">
        <f t="shared" si="374"/>
        <v>#DIV/0!</v>
      </c>
      <c r="AY3929" s="501" t="e">
        <f t="shared" si="375"/>
        <v>#DIV/0!</v>
      </c>
      <c r="BM3929" s="501" t="e">
        <f t="shared" si="376"/>
        <v>#DIV/0!</v>
      </c>
      <c r="BP3929" s="501" t="e">
        <f t="shared" si="377"/>
        <v>#DIV/0!</v>
      </c>
    </row>
    <row r="3930" spans="31:68" ht="15" customHeight="1" x14ac:dyDescent="0.25">
      <c r="AE3930" s="501" t="e">
        <f t="shared" si="372"/>
        <v>#DIV/0!</v>
      </c>
      <c r="AH3930" s="501" t="e">
        <f t="shared" si="373"/>
        <v>#DIV/0!</v>
      </c>
      <c r="AV3930" s="501" t="e">
        <f t="shared" si="374"/>
        <v>#DIV/0!</v>
      </c>
      <c r="AY3930" s="501" t="e">
        <f t="shared" si="375"/>
        <v>#DIV/0!</v>
      </c>
      <c r="BM3930" s="501" t="e">
        <f t="shared" si="376"/>
        <v>#DIV/0!</v>
      </c>
      <c r="BP3930" s="501" t="e">
        <f t="shared" si="377"/>
        <v>#DIV/0!</v>
      </c>
    </row>
    <row r="3931" spans="31:68" ht="15" customHeight="1" x14ac:dyDescent="0.25">
      <c r="AE3931" s="501" t="e">
        <f t="shared" si="372"/>
        <v>#DIV/0!</v>
      </c>
      <c r="AH3931" s="501" t="e">
        <f t="shared" si="373"/>
        <v>#DIV/0!</v>
      </c>
      <c r="AV3931" s="501" t="e">
        <f t="shared" si="374"/>
        <v>#DIV/0!</v>
      </c>
      <c r="AY3931" s="501" t="e">
        <f t="shared" si="375"/>
        <v>#DIV/0!</v>
      </c>
      <c r="BM3931" s="501" t="e">
        <f t="shared" si="376"/>
        <v>#DIV/0!</v>
      </c>
      <c r="BP3931" s="501" t="e">
        <f t="shared" si="377"/>
        <v>#DIV/0!</v>
      </c>
    </row>
    <row r="3932" spans="31:68" ht="15" customHeight="1" x14ac:dyDescent="0.25">
      <c r="AE3932" s="501" t="e">
        <f t="shared" si="372"/>
        <v>#DIV/0!</v>
      </c>
      <c r="AH3932" s="501" t="e">
        <f t="shared" si="373"/>
        <v>#DIV/0!</v>
      </c>
      <c r="AV3932" s="501" t="e">
        <f t="shared" si="374"/>
        <v>#DIV/0!</v>
      </c>
      <c r="AY3932" s="501" t="e">
        <f t="shared" si="375"/>
        <v>#DIV/0!</v>
      </c>
      <c r="BM3932" s="501" t="e">
        <f t="shared" si="376"/>
        <v>#DIV/0!</v>
      </c>
      <c r="BP3932" s="501" t="e">
        <f t="shared" si="377"/>
        <v>#DIV/0!</v>
      </c>
    </row>
    <row r="3933" spans="31:68" ht="15" customHeight="1" x14ac:dyDescent="0.25">
      <c r="AE3933" s="501" t="e">
        <f t="shared" si="372"/>
        <v>#DIV/0!</v>
      </c>
      <c r="AH3933" s="501" t="e">
        <f t="shared" si="373"/>
        <v>#DIV/0!</v>
      </c>
      <c r="AV3933" s="501" t="e">
        <f t="shared" si="374"/>
        <v>#DIV/0!</v>
      </c>
      <c r="AY3933" s="501" t="e">
        <f t="shared" si="375"/>
        <v>#DIV/0!</v>
      </c>
      <c r="BM3933" s="501" t="e">
        <f t="shared" si="376"/>
        <v>#DIV/0!</v>
      </c>
      <c r="BP3933" s="501" t="e">
        <f t="shared" si="377"/>
        <v>#DIV/0!</v>
      </c>
    </row>
    <row r="3934" spans="31:68" ht="15" customHeight="1" x14ac:dyDescent="0.25">
      <c r="AE3934" s="501" t="e">
        <f t="shared" si="372"/>
        <v>#DIV/0!</v>
      </c>
      <c r="AH3934" s="501" t="e">
        <f t="shared" si="373"/>
        <v>#DIV/0!</v>
      </c>
      <c r="AV3934" s="501" t="e">
        <f t="shared" si="374"/>
        <v>#DIV/0!</v>
      </c>
      <c r="AY3934" s="501" t="e">
        <f t="shared" si="375"/>
        <v>#DIV/0!</v>
      </c>
      <c r="BM3934" s="501" t="e">
        <f t="shared" si="376"/>
        <v>#DIV/0!</v>
      </c>
      <c r="BP3934" s="501" t="e">
        <f t="shared" si="377"/>
        <v>#DIV/0!</v>
      </c>
    </row>
    <row r="3935" spans="31:68" ht="15" customHeight="1" x14ac:dyDescent="0.25">
      <c r="AE3935" s="501" t="e">
        <f t="shared" si="372"/>
        <v>#DIV/0!</v>
      </c>
      <c r="AH3935" s="501" t="e">
        <f t="shared" si="373"/>
        <v>#DIV/0!</v>
      </c>
      <c r="AV3935" s="501" t="e">
        <f t="shared" si="374"/>
        <v>#DIV/0!</v>
      </c>
      <c r="AY3935" s="501" t="e">
        <f t="shared" si="375"/>
        <v>#DIV/0!</v>
      </c>
      <c r="BM3935" s="501" t="e">
        <f t="shared" si="376"/>
        <v>#DIV/0!</v>
      </c>
      <c r="BP3935" s="501" t="e">
        <f t="shared" si="377"/>
        <v>#DIV/0!</v>
      </c>
    </row>
    <row r="3936" spans="31:68" ht="15" customHeight="1" x14ac:dyDescent="0.25">
      <c r="AE3936" s="501" t="e">
        <f t="shared" si="372"/>
        <v>#DIV/0!</v>
      </c>
      <c r="AH3936" s="501" t="e">
        <f t="shared" si="373"/>
        <v>#DIV/0!</v>
      </c>
      <c r="AV3936" s="501" t="e">
        <f t="shared" si="374"/>
        <v>#DIV/0!</v>
      </c>
      <c r="AY3936" s="501" t="e">
        <f t="shared" si="375"/>
        <v>#DIV/0!</v>
      </c>
      <c r="BM3936" s="501" t="e">
        <f t="shared" si="376"/>
        <v>#DIV/0!</v>
      </c>
      <c r="BP3936" s="501" t="e">
        <f t="shared" si="377"/>
        <v>#DIV/0!</v>
      </c>
    </row>
    <row r="3937" spans="31:68" ht="15" customHeight="1" x14ac:dyDescent="0.25">
      <c r="AE3937" s="501" t="e">
        <f t="shared" si="372"/>
        <v>#DIV/0!</v>
      </c>
      <c r="AH3937" s="501" t="e">
        <f t="shared" si="373"/>
        <v>#DIV/0!</v>
      </c>
      <c r="AV3937" s="501" t="e">
        <f t="shared" si="374"/>
        <v>#DIV/0!</v>
      </c>
      <c r="AY3937" s="501" t="e">
        <f t="shared" si="375"/>
        <v>#DIV/0!</v>
      </c>
      <c r="BM3937" s="501" t="e">
        <f t="shared" si="376"/>
        <v>#DIV/0!</v>
      </c>
      <c r="BP3937" s="501" t="e">
        <f t="shared" si="377"/>
        <v>#DIV/0!</v>
      </c>
    </row>
    <row r="3938" spans="31:68" ht="15" customHeight="1" x14ac:dyDescent="0.25">
      <c r="AE3938" s="501" t="e">
        <f t="shared" si="372"/>
        <v>#DIV/0!</v>
      </c>
      <c r="AH3938" s="501" t="e">
        <f t="shared" si="373"/>
        <v>#DIV/0!</v>
      </c>
      <c r="AV3938" s="501" t="e">
        <f t="shared" si="374"/>
        <v>#DIV/0!</v>
      </c>
      <c r="AY3938" s="501" t="e">
        <f t="shared" si="375"/>
        <v>#DIV/0!</v>
      </c>
      <c r="BM3938" s="501" t="e">
        <f t="shared" si="376"/>
        <v>#DIV/0!</v>
      </c>
      <c r="BP3938" s="501" t="e">
        <f t="shared" si="377"/>
        <v>#DIV/0!</v>
      </c>
    </row>
    <row r="3939" spans="31:68" ht="15" customHeight="1" x14ac:dyDescent="0.25">
      <c r="AE3939" s="501" t="e">
        <f t="shared" si="372"/>
        <v>#DIV/0!</v>
      </c>
      <c r="AH3939" s="501" t="e">
        <f t="shared" si="373"/>
        <v>#DIV/0!</v>
      </c>
      <c r="AV3939" s="501" t="e">
        <f t="shared" si="374"/>
        <v>#DIV/0!</v>
      </c>
      <c r="AY3939" s="501" t="e">
        <f t="shared" si="375"/>
        <v>#DIV/0!</v>
      </c>
      <c r="BM3939" s="501" t="e">
        <f t="shared" si="376"/>
        <v>#DIV/0!</v>
      </c>
      <c r="BP3939" s="501" t="e">
        <f t="shared" si="377"/>
        <v>#DIV/0!</v>
      </c>
    </row>
    <row r="3940" spans="31:68" ht="15" customHeight="1" x14ac:dyDescent="0.25">
      <c r="AE3940" s="501" t="e">
        <f t="shared" si="372"/>
        <v>#DIV/0!</v>
      </c>
      <c r="AH3940" s="501" t="e">
        <f t="shared" si="373"/>
        <v>#DIV/0!</v>
      </c>
      <c r="AV3940" s="501" t="e">
        <f t="shared" si="374"/>
        <v>#DIV/0!</v>
      </c>
      <c r="AY3940" s="501" t="e">
        <f t="shared" si="375"/>
        <v>#DIV/0!</v>
      </c>
      <c r="BM3940" s="501" t="e">
        <f t="shared" si="376"/>
        <v>#DIV/0!</v>
      </c>
      <c r="BP3940" s="501" t="e">
        <f t="shared" si="377"/>
        <v>#DIV/0!</v>
      </c>
    </row>
    <row r="3941" spans="31:68" ht="15" customHeight="1" x14ac:dyDescent="0.25">
      <c r="AE3941" s="501" t="e">
        <f t="shared" si="372"/>
        <v>#DIV/0!</v>
      </c>
      <c r="AH3941" s="501" t="e">
        <f t="shared" si="373"/>
        <v>#DIV/0!</v>
      </c>
      <c r="AV3941" s="501" t="e">
        <f t="shared" si="374"/>
        <v>#DIV/0!</v>
      </c>
      <c r="AY3941" s="501" t="e">
        <f t="shared" si="375"/>
        <v>#DIV/0!</v>
      </c>
      <c r="BM3941" s="501" t="e">
        <f t="shared" si="376"/>
        <v>#DIV/0!</v>
      </c>
      <c r="BP3941" s="501" t="e">
        <f t="shared" si="377"/>
        <v>#DIV/0!</v>
      </c>
    </row>
    <row r="3942" spans="31:68" ht="15" customHeight="1" x14ac:dyDescent="0.25">
      <c r="AE3942" s="501" t="e">
        <f t="shared" si="372"/>
        <v>#DIV/0!</v>
      </c>
      <c r="AH3942" s="501" t="e">
        <f t="shared" si="373"/>
        <v>#DIV/0!</v>
      </c>
      <c r="AV3942" s="501" t="e">
        <f t="shared" si="374"/>
        <v>#DIV/0!</v>
      </c>
      <c r="AY3942" s="501" t="e">
        <f t="shared" si="375"/>
        <v>#DIV/0!</v>
      </c>
      <c r="BM3942" s="501" t="e">
        <f t="shared" si="376"/>
        <v>#DIV/0!</v>
      </c>
      <c r="BP3942" s="501" t="e">
        <f t="shared" si="377"/>
        <v>#DIV/0!</v>
      </c>
    </row>
    <row r="3943" spans="31:68" ht="15" customHeight="1" x14ac:dyDescent="0.25">
      <c r="AE3943" s="501" t="e">
        <f t="shared" si="372"/>
        <v>#DIV/0!</v>
      </c>
      <c r="AH3943" s="501" t="e">
        <f t="shared" si="373"/>
        <v>#DIV/0!</v>
      </c>
      <c r="AV3943" s="501" t="e">
        <f t="shared" si="374"/>
        <v>#DIV/0!</v>
      </c>
      <c r="AY3943" s="501" t="e">
        <f t="shared" si="375"/>
        <v>#DIV/0!</v>
      </c>
      <c r="BM3943" s="501" t="e">
        <f t="shared" si="376"/>
        <v>#DIV/0!</v>
      </c>
      <c r="BP3943" s="501" t="e">
        <f t="shared" si="377"/>
        <v>#DIV/0!</v>
      </c>
    </row>
    <row r="3944" spans="31:68" ht="15" customHeight="1" x14ac:dyDescent="0.25">
      <c r="AE3944" s="501" t="e">
        <f t="shared" si="372"/>
        <v>#DIV/0!</v>
      </c>
      <c r="AH3944" s="501" t="e">
        <f t="shared" si="373"/>
        <v>#DIV/0!</v>
      </c>
      <c r="AV3944" s="501" t="e">
        <f t="shared" si="374"/>
        <v>#DIV/0!</v>
      </c>
      <c r="AY3944" s="501" t="e">
        <f t="shared" si="375"/>
        <v>#DIV/0!</v>
      </c>
      <c r="BM3944" s="501" t="e">
        <f t="shared" si="376"/>
        <v>#DIV/0!</v>
      </c>
      <c r="BP3944" s="501" t="e">
        <f t="shared" si="377"/>
        <v>#DIV/0!</v>
      </c>
    </row>
    <row r="3945" spans="31:68" ht="15" customHeight="1" x14ac:dyDescent="0.25">
      <c r="AE3945" s="501" t="e">
        <f t="shared" si="372"/>
        <v>#DIV/0!</v>
      </c>
      <c r="AH3945" s="501" t="e">
        <f t="shared" si="373"/>
        <v>#DIV/0!</v>
      </c>
      <c r="AV3945" s="501" t="e">
        <f t="shared" si="374"/>
        <v>#DIV/0!</v>
      </c>
      <c r="AY3945" s="501" t="e">
        <f t="shared" si="375"/>
        <v>#DIV/0!</v>
      </c>
      <c r="BM3945" s="501" t="e">
        <f t="shared" si="376"/>
        <v>#DIV/0!</v>
      </c>
      <c r="BP3945" s="501" t="e">
        <f t="shared" si="377"/>
        <v>#DIV/0!</v>
      </c>
    </row>
    <row r="3946" spans="31:68" ht="15" customHeight="1" x14ac:dyDescent="0.25">
      <c r="AE3946" s="501" t="e">
        <f t="shared" si="372"/>
        <v>#DIV/0!</v>
      </c>
      <c r="AH3946" s="501" t="e">
        <f t="shared" si="373"/>
        <v>#DIV/0!</v>
      </c>
      <c r="AV3946" s="501" t="e">
        <f t="shared" si="374"/>
        <v>#DIV/0!</v>
      </c>
      <c r="AY3946" s="501" t="e">
        <f t="shared" si="375"/>
        <v>#DIV/0!</v>
      </c>
      <c r="BM3946" s="501" t="e">
        <f t="shared" si="376"/>
        <v>#DIV/0!</v>
      </c>
      <c r="BP3946" s="501" t="e">
        <f t="shared" si="377"/>
        <v>#DIV/0!</v>
      </c>
    </row>
    <row r="3947" spans="31:68" ht="15" customHeight="1" x14ac:dyDescent="0.25">
      <c r="AE3947" s="501" t="e">
        <f t="shared" si="372"/>
        <v>#DIV/0!</v>
      </c>
      <c r="AH3947" s="501" t="e">
        <f t="shared" si="373"/>
        <v>#DIV/0!</v>
      </c>
      <c r="AV3947" s="501" t="e">
        <f t="shared" si="374"/>
        <v>#DIV/0!</v>
      </c>
      <c r="AY3947" s="501" t="e">
        <f t="shared" si="375"/>
        <v>#DIV/0!</v>
      </c>
      <c r="BM3947" s="501" t="e">
        <f t="shared" si="376"/>
        <v>#DIV/0!</v>
      </c>
      <c r="BP3947" s="501" t="e">
        <f t="shared" si="377"/>
        <v>#DIV/0!</v>
      </c>
    </row>
    <row r="3948" spans="31:68" ht="15" customHeight="1" x14ac:dyDescent="0.25">
      <c r="AE3948" s="501" t="e">
        <f t="shared" si="372"/>
        <v>#DIV/0!</v>
      </c>
      <c r="AH3948" s="501" t="e">
        <f t="shared" si="373"/>
        <v>#DIV/0!</v>
      </c>
      <c r="AV3948" s="501" t="e">
        <f t="shared" si="374"/>
        <v>#DIV/0!</v>
      </c>
      <c r="AY3948" s="501" t="e">
        <f t="shared" si="375"/>
        <v>#DIV/0!</v>
      </c>
      <c r="BM3948" s="501" t="e">
        <f t="shared" si="376"/>
        <v>#DIV/0!</v>
      </c>
      <c r="BP3948" s="501" t="e">
        <f t="shared" si="377"/>
        <v>#DIV/0!</v>
      </c>
    </row>
    <row r="3949" spans="31:68" ht="15" customHeight="1" x14ac:dyDescent="0.25">
      <c r="AE3949" s="501" t="e">
        <f t="shared" si="372"/>
        <v>#DIV/0!</v>
      </c>
      <c r="AH3949" s="501" t="e">
        <f t="shared" si="373"/>
        <v>#DIV/0!</v>
      </c>
      <c r="AV3949" s="501" t="e">
        <f t="shared" si="374"/>
        <v>#DIV/0!</v>
      </c>
      <c r="AY3949" s="501" t="e">
        <f t="shared" si="375"/>
        <v>#DIV/0!</v>
      </c>
      <c r="BM3949" s="501" t="e">
        <f t="shared" si="376"/>
        <v>#DIV/0!</v>
      </c>
      <c r="BP3949" s="501" t="e">
        <f t="shared" si="377"/>
        <v>#DIV/0!</v>
      </c>
    </row>
    <row r="3950" spans="31:68" ht="15" customHeight="1" x14ac:dyDescent="0.25">
      <c r="AE3950" s="501" t="e">
        <f t="shared" si="372"/>
        <v>#DIV/0!</v>
      </c>
      <c r="AH3950" s="501" t="e">
        <f t="shared" si="373"/>
        <v>#DIV/0!</v>
      </c>
      <c r="AV3950" s="501" t="e">
        <f t="shared" si="374"/>
        <v>#DIV/0!</v>
      </c>
      <c r="AY3950" s="501" t="e">
        <f t="shared" si="375"/>
        <v>#DIV/0!</v>
      </c>
      <c r="BM3950" s="501" t="e">
        <f t="shared" si="376"/>
        <v>#DIV/0!</v>
      </c>
      <c r="BP3950" s="501" t="e">
        <f t="shared" si="377"/>
        <v>#DIV/0!</v>
      </c>
    </row>
    <row r="3951" spans="31:68" ht="15" customHeight="1" x14ac:dyDescent="0.25">
      <c r="AE3951" s="501" t="e">
        <f t="shared" si="372"/>
        <v>#DIV/0!</v>
      </c>
      <c r="AH3951" s="501" t="e">
        <f t="shared" si="373"/>
        <v>#DIV/0!</v>
      </c>
      <c r="AV3951" s="501" t="e">
        <f t="shared" si="374"/>
        <v>#DIV/0!</v>
      </c>
      <c r="AY3951" s="501" t="e">
        <f t="shared" si="375"/>
        <v>#DIV/0!</v>
      </c>
      <c r="BM3951" s="501" t="e">
        <f t="shared" si="376"/>
        <v>#DIV/0!</v>
      </c>
      <c r="BP3951" s="501" t="e">
        <f t="shared" si="377"/>
        <v>#DIV/0!</v>
      </c>
    </row>
    <row r="3952" spans="31:68" ht="15" customHeight="1" x14ac:dyDescent="0.25">
      <c r="AE3952" s="501" t="e">
        <f t="shared" si="372"/>
        <v>#DIV/0!</v>
      </c>
      <c r="AH3952" s="501" t="e">
        <f t="shared" si="373"/>
        <v>#DIV/0!</v>
      </c>
      <c r="AV3952" s="501" t="e">
        <f t="shared" si="374"/>
        <v>#DIV/0!</v>
      </c>
      <c r="AY3952" s="501" t="e">
        <f t="shared" si="375"/>
        <v>#DIV/0!</v>
      </c>
      <c r="BM3952" s="501" t="e">
        <f t="shared" si="376"/>
        <v>#DIV/0!</v>
      </c>
      <c r="BP3952" s="501" t="e">
        <f t="shared" si="377"/>
        <v>#DIV/0!</v>
      </c>
    </row>
    <row r="3953" spans="31:68" ht="15" customHeight="1" x14ac:dyDescent="0.25">
      <c r="AE3953" s="501" t="e">
        <f t="shared" si="372"/>
        <v>#DIV/0!</v>
      </c>
      <c r="AH3953" s="501" t="e">
        <f t="shared" si="373"/>
        <v>#DIV/0!</v>
      </c>
      <c r="AV3953" s="501" t="e">
        <f t="shared" si="374"/>
        <v>#DIV/0!</v>
      </c>
      <c r="AY3953" s="501" t="e">
        <f t="shared" si="375"/>
        <v>#DIV/0!</v>
      </c>
      <c r="BM3953" s="501" t="e">
        <f t="shared" si="376"/>
        <v>#DIV/0!</v>
      </c>
      <c r="BP3953" s="501" t="e">
        <f t="shared" si="377"/>
        <v>#DIV/0!</v>
      </c>
    </row>
    <row r="3954" spans="31:68" ht="15" customHeight="1" x14ac:dyDescent="0.25">
      <c r="AE3954" s="501" t="e">
        <f t="shared" si="372"/>
        <v>#DIV/0!</v>
      </c>
      <c r="AH3954" s="501" t="e">
        <f t="shared" si="373"/>
        <v>#DIV/0!</v>
      </c>
      <c r="AV3954" s="501" t="e">
        <f t="shared" si="374"/>
        <v>#DIV/0!</v>
      </c>
      <c r="AY3954" s="501" t="e">
        <f t="shared" si="375"/>
        <v>#DIV/0!</v>
      </c>
      <c r="BM3954" s="501" t="e">
        <f t="shared" si="376"/>
        <v>#DIV/0!</v>
      </c>
      <c r="BP3954" s="501" t="e">
        <f t="shared" si="377"/>
        <v>#DIV/0!</v>
      </c>
    </row>
    <row r="3955" spans="31:68" ht="15" customHeight="1" x14ac:dyDescent="0.25">
      <c r="AE3955" s="501" t="e">
        <f t="shared" si="372"/>
        <v>#DIV/0!</v>
      </c>
      <c r="AH3955" s="501" t="e">
        <f t="shared" si="373"/>
        <v>#DIV/0!</v>
      </c>
      <c r="AV3955" s="501" t="e">
        <f t="shared" si="374"/>
        <v>#DIV/0!</v>
      </c>
      <c r="AY3955" s="501" t="e">
        <f t="shared" si="375"/>
        <v>#DIV/0!</v>
      </c>
      <c r="BM3955" s="501" t="e">
        <f t="shared" si="376"/>
        <v>#DIV/0!</v>
      </c>
      <c r="BP3955" s="501" t="e">
        <f t="shared" si="377"/>
        <v>#DIV/0!</v>
      </c>
    </row>
    <row r="3956" spans="31:68" ht="15" customHeight="1" x14ac:dyDescent="0.25">
      <c r="AE3956" s="501" t="e">
        <f t="shared" si="372"/>
        <v>#DIV/0!</v>
      </c>
      <c r="AH3956" s="501" t="e">
        <f t="shared" si="373"/>
        <v>#DIV/0!</v>
      </c>
      <c r="AV3956" s="501" t="e">
        <f t="shared" si="374"/>
        <v>#DIV/0!</v>
      </c>
      <c r="AY3956" s="501" t="e">
        <f t="shared" si="375"/>
        <v>#DIV/0!</v>
      </c>
      <c r="BM3956" s="501" t="e">
        <f t="shared" si="376"/>
        <v>#DIV/0!</v>
      </c>
      <c r="BP3956" s="501" t="e">
        <f t="shared" si="377"/>
        <v>#DIV/0!</v>
      </c>
    </row>
    <row r="3957" spans="31:68" ht="15" customHeight="1" x14ac:dyDescent="0.25">
      <c r="AE3957" s="501" t="e">
        <f t="shared" si="372"/>
        <v>#DIV/0!</v>
      </c>
      <c r="AH3957" s="501" t="e">
        <f t="shared" si="373"/>
        <v>#DIV/0!</v>
      </c>
      <c r="AV3957" s="501" t="e">
        <f t="shared" si="374"/>
        <v>#DIV/0!</v>
      </c>
      <c r="AY3957" s="501" t="e">
        <f t="shared" si="375"/>
        <v>#DIV/0!</v>
      </c>
      <c r="BM3957" s="501" t="e">
        <f t="shared" si="376"/>
        <v>#DIV/0!</v>
      </c>
      <c r="BP3957" s="501" t="e">
        <f t="shared" si="377"/>
        <v>#DIV/0!</v>
      </c>
    </row>
    <row r="3958" spans="31:68" ht="15" customHeight="1" x14ac:dyDescent="0.25">
      <c r="AE3958" s="501" t="e">
        <f t="shared" si="372"/>
        <v>#DIV/0!</v>
      </c>
      <c r="AH3958" s="501" t="e">
        <f t="shared" si="373"/>
        <v>#DIV/0!</v>
      </c>
      <c r="AV3958" s="501" t="e">
        <f t="shared" si="374"/>
        <v>#DIV/0!</v>
      </c>
      <c r="AY3958" s="501" t="e">
        <f t="shared" si="375"/>
        <v>#DIV/0!</v>
      </c>
      <c r="BM3958" s="501" t="e">
        <f t="shared" si="376"/>
        <v>#DIV/0!</v>
      </c>
      <c r="BP3958" s="501" t="e">
        <f t="shared" si="377"/>
        <v>#DIV/0!</v>
      </c>
    </row>
    <row r="3959" spans="31:68" ht="15" customHeight="1" x14ac:dyDescent="0.25">
      <c r="AE3959" s="501" t="e">
        <f t="shared" si="372"/>
        <v>#DIV/0!</v>
      </c>
      <c r="AH3959" s="501" t="e">
        <f t="shared" si="373"/>
        <v>#DIV/0!</v>
      </c>
      <c r="AV3959" s="501" t="e">
        <f t="shared" si="374"/>
        <v>#DIV/0!</v>
      </c>
      <c r="AY3959" s="501" t="e">
        <f t="shared" si="375"/>
        <v>#DIV/0!</v>
      </c>
      <c r="BM3959" s="501" t="e">
        <f t="shared" si="376"/>
        <v>#DIV/0!</v>
      </c>
      <c r="BP3959" s="501" t="e">
        <f t="shared" si="377"/>
        <v>#DIV/0!</v>
      </c>
    </row>
    <row r="3960" spans="31:68" ht="15" customHeight="1" x14ac:dyDescent="0.25">
      <c r="AE3960" s="501" t="e">
        <f t="shared" si="372"/>
        <v>#DIV/0!</v>
      </c>
      <c r="AH3960" s="501" t="e">
        <f t="shared" si="373"/>
        <v>#DIV/0!</v>
      </c>
      <c r="AV3960" s="501" t="e">
        <f t="shared" si="374"/>
        <v>#DIV/0!</v>
      </c>
      <c r="AY3960" s="501" t="e">
        <f t="shared" si="375"/>
        <v>#DIV/0!</v>
      </c>
      <c r="BM3960" s="501" t="e">
        <f t="shared" si="376"/>
        <v>#DIV/0!</v>
      </c>
      <c r="BP3960" s="501" t="e">
        <f t="shared" si="377"/>
        <v>#DIV/0!</v>
      </c>
    </row>
    <row r="3961" spans="31:68" ht="15" customHeight="1" x14ac:dyDescent="0.25">
      <c r="AE3961" s="501" t="e">
        <f t="shared" si="372"/>
        <v>#DIV/0!</v>
      </c>
      <c r="AH3961" s="501" t="e">
        <f t="shared" si="373"/>
        <v>#DIV/0!</v>
      </c>
      <c r="AV3961" s="501" t="e">
        <f t="shared" si="374"/>
        <v>#DIV/0!</v>
      </c>
      <c r="AY3961" s="501" t="e">
        <f t="shared" si="375"/>
        <v>#DIV/0!</v>
      </c>
      <c r="BM3961" s="501" t="e">
        <f t="shared" si="376"/>
        <v>#DIV/0!</v>
      </c>
      <c r="BP3961" s="501" t="e">
        <f t="shared" si="377"/>
        <v>#DIV/0!</v>
      </c>
    </row>
    <row r="3962" spans="31:68" ht="15" customHeight="1" x14ac:dyDescent="0.25">
      <c r="AE3962" s="501" t="e">
        <f t="shared" si="372"/>
        <v>#DIV/0!</v>
      </c>
      <c r="AH3962" s="501" t="e">
        <f t="shared" si="373"/>
        <v>#DIV/0!</v>
      </c>
      <c r="AV3962" s="501" t="e">
        <f t="shared" si="374"/>
        <v>#DIV/0!</v>
      </c>
      <c r="AY3962" s="501" t="e">
        <f t="shared" si="375"/>
        <v>#DIV/0!</v>
      </c>
      <c r="BM3962" s="501" t="e">
        <f t="shared" si="376"/>
        <v>#DIV/0!</v>
      </c>
      <c r="BP3962" s="501" t="e">
        <f t="shared" si="377"/>
        <v>#DIV/0!</v>
      </c>
    </row>
    <row r="3963" spans="31:68" ht="15" customHeight="1" x14ac:dyDescent="0.25">
      <c r="AE3963" s="501" t="e">
        <f t="shared" si="372"/>
        <v>#DIV/0!</v>
      </c>
      <c r="AH3963" s="501" t="e">
        <f t="shared" si="373"/>
        <v>#DIV/0!</v>
      </c>
      <c r="AV3963" s="501" t="e">
        <f t="shared" si="374"/>
        <v>#DIV/0!</v>
      </c>
      <c r="AY3963" s="501" t="e">
        <f t="shared" si="375"/>
        <v>#DIV/0!</v>
      </c>
      <c r="BM3963" s="501" t="e">
        <f t="shared" si="376"/>
        <v>#DIV/0!</v>
      </c>
      <c r="BP3963" s="501" t="e">
        <f t="shared" si="377"/>
        <v>#DIV/0!</v>
      </c>
    </row>
    <row r="3964" spans="31:68" ht="15" customHeight="1" x14ac:dyDescent="0.25">
      <c r="AE3964" s="501" t="e">
        <f t="shared" si="372"/>
        <v>#DIV/0!</v>
      </c>
      <c r="AH3964" s="501" t="e">
        <f t="shared" si="373"/>
        <v>#DIV/0!</v>
      </c>
      <c r="AV3964" s="501" t="e">
        <f t="shared" si="374"/>
        <v>#DIV/0!</v>
      </c>
      <c r="AY3964" s="501" t="e">
        <f t="shared" si="375"/>
        <v>#DIV/0!</v>
      </c>
      <c r="BM3964" s="501" t="e">
        <f t="shared" si="376"/>
        <v>#DIV/0!</v>
      </c>
      <c r="BP3964" s="501" t="e">
        <f t="shared" si="377"/>
        <v>#DIV/0!</v>
      </c>
    </row>
    <row r="3965" spans="31:68" ht="15" customHeight="1" x14ac:dyDescent="0.25">
      <c r="AE3965" s="501" t="e">
        <f t="shared" si="372"/>
        <v>#DIV/0!</v>
      </c>
      <c r="AH3965" s="501" t="e">
        <f t="shared" si="373"/>
        <v>#DIV/0!</v>
      </c>
      <c r="AV3965" s="501" t="e">
        <f t="shared" si="374"/>
        <v>#DIV/0!</v>
      </c>
      <c r="AY3965" s="501" t="e">
        <f t="shared" si="375"/>
        <v>#DIV/0!</v>
      </c>
      <c r="BM3965" s="501" t="e">
        <f t="shared" si="376"/>
        <v>#DIV/0!</v>
      </c>
      <c r="BP3965" s="501" t="e">
        <f t="shared" si="377"/>
        <v>#DIV/0!</v>
      </c>
    </row>
    <row r="3966" spans="31:68" ht="15" customHeight="1" x14ac:dyDescent="0.25">
      <c r="AE3966" s="501" t="e">
        <f t="shared" si="372"/>
        <v>#DIV/0!</v>
      </c>
      <c r="AH3966" s="501" t="e">
        <f t="shared" si="373"/>
        <v>#DIV/0!</v>
      </c>
      <c r="AV3966" s="501" t="e">
        <f t="shared" si="374"/>
        <v>#DIV/0!</v>
      </c>
      <c r="AY3966" s="501" t="e">
        <f t="shared" si="375"/>
        <v>#DIV/0!</v>
      </c>
      <c r="BM3966" s="501" t="e">
        <f t="shared" si="376"/>
        <v>#DIV/0!</v>
      </c>
      <c r="BP3966" s="501" t="e">
        <f t="shared" si="377"/>
        <v>#DIV/0!</v>
      </c>
    </row>
    <row r="3967" spans="31:68" ht="15" customHeight="1" x14ac:dyDescent="0.25">
      <c r="AE3967" s="501" t="e">
        <f t="shared" si="372"/>
        <v>#DIV/0!</v>
      </c>
      <c r="AH3967" s="501" t="e">
        <f t="shared" si="373"/>
        <v>#DIV/0!</v>
      </c>
      <c r="AV3967" s="501" t="e">
        <f t="shared" si="374"/>
        <v>#DIV/0!</v>
      </c>
      <c r="AY3967" s="501" t="e">
        <f t="shared" si="375"/>
        <v>#DIV/0!</v>
      </c>
      <c r="BM3967" s="501" t="e">
        <f t="shared" si="376"/>
        <v>#DIV/0!</v>
      </c>
      <c r="BP3967" s="501" t="e">
        <f t="shared" si="377"/>
        <v>#DIV/0!</v>
      </c>
    </row>
    <row r="3968" spans="31:68" ht="15" customHeight="1" x14ac:dyDescent="0.25">
      <c r="AE3968" s="501" t="e">
        <f t="shared" si="372"/>
        <v>#DIV/0!</v>
      </c>
      <c r="AH3968" s="501" t="e">
        <f t="shared" si="373"/>
        <v>#DIV/0!</v>
      </c>
      <c r="AV3968" s="501" t="e">
        <f t="shared" si="374"/>
        <v>#DIV/0!</v>
      </c>
      <c r="AY3968" s="501" t="e">
        <f t="shared" si="375"/>
        <v>#DIV/0!</v>
      </c>
      <c r="BM3968" s="501" t="e">
        <f t="shared" si="376"/>
        <v>#DIV/0!</v>
      </c>
      <c r="BP3968" s="501" t="e">
        <f t="shared" si="377"/>
        <v>#DIV/0!</v>
      </c>
    </row>
    <row r="3969" spans="31:68" ht="15" customHeight="1" x14ac:dyDescent="0.25">
      <c r="AE3969" s="501" t="e">
        <f t="shared" si="372"/>
        <v>#DIV/0!</v>
      </c>
      <c r="AH3969" s="501" t="e">
        <f t="shared" si="373"/>
        <v>#DIV/0!</v>
      </c>
      <c r="AV3969" s="501" t="e">
        <f t="shared" si="374"/>
        <v>#DIV/0!</v>
      </c>
      <c r="AY3969" s="501" t="e">
        <f t="shared" si="375"/>
        <v>#DIV/0!</v>
      </c>
      <c r="BM3969" s="501" t="e">
        <f t="shared" si="376"/>
        <v>#DIV/0!</v>
      </c>
      <c r="BP3969" s="501" t="e">
        <f t="shared" si="377"/>
        <v>#DIV/0!</v>
      </c>
    </row>
    <row r="3970" spans="31:68" ht="15" customHeight="1" x14ac:dyDescent="0.25">
      <c r="AE3970" s="501" t="e">
        <f t="shared" si="372"/>
        <v>#DIV/0!</v>
      </c>
      <c r="AH3970" s="501" t="e">
        <f t="shared" si="373"/>
        <v>#DIV/0!</v>
      </c>
      <c r="AV3970" s="501" t="e">
        <f t="shared" si="374"/>
        <v>#DIV/0!</v>
      </c>
      <c r="AY3970" s="501" t="e">
        <f t="shared" si="375"/>
        <v>#DIV/0!</v>
      </c>
      <c r="BM3970" s="501" t="e">
        <f t="shared" si="376"/>
        <v>#DIV/0!</v>
      </c>
      <c r="BP3970" s="501" t="e">
        <f t="shared" si="377"/>
        <v>#DIV/0!</v>
      </c>
    </row>
    <row r="3971" spans="31:68" ht="15" customHeight="1" x14ac:dyDescent="0.25">
      <c r="AE3971" s="501" t="e">
        <f t="shared" si="372"/>
        <v>#DIV/0!</v>
      </c>
      <c r="AH3971" s="501" t="e">
        <f t="shared" si="373"/>
        <v>#DIV/0!</v>
      </c>
      <c r="AV3971" s="501" t="e">
        <f t="shared" si="374"/>
        <v>#DIV/0!</v>
      </c>
      <c r="AY3971" s="501" t="e">
        <f t="shared" si="375"/>
        <v>#DIV/0!</v>
      </c>
      <c r="BM3971" s="501" t="e">
        <f t="shared" si="376"/>
        <v>#DIV/0!</v>
      </c>
      <c r="BP3971" s="501" t="e">
        <f t="shared" si="377"/>
        <v>#DIV/0!</v>
      </c>
    </row>
    <row r="3972" spans="31:68" ht="15" customHeight="1" x14ac:dyDescent="0.25">
      <c r="AE3972" s="501" t="e">
        <f t="shared" si="372"/>
        <v>#DIV/0!</v>
      </c>
      <c r="AH3972" s="501" t="e">
        <f t="shared" si="373"/>
        <v>#DIV/0!</v>
      </c>
      <c r="AV3972" s="501" t="e">
        <f t="shared" si="374"/>
        <v>#DIV/0!</v>
      </c>
      <c r="AY3972" s="501" t="e">
        <f t="shared" si="375"/>
        <v>#DIV/0!</v>
      </c>
      <c r="BM3972" s="501" t="e">
        <f t="shared" si="376"/>
        <v>#DIV/0!</v>
      </c>
      <c r="BP3972" s="501" t="e">
        <f t="shared" si="377"/>
        <v>#DIV/0!</v>
      </c>
    </row>
    <row r="3973" spans="31:68" ht="15" customHeight="1" x14ac:dyDescent="0.25">
      <c r="AE3973" s="501" t="e">
        <f t="shared" si="372"/>
        <v>#DIV/0!</v>
      </c>
      <c r="AH3973" s="501" t="e">
        <f t="shared" si="373"/>
        <v>#DIV/0!</v>
      </c>
      <c r="AV3973" s="501" t="e">
        <f t="shared" si="374"/>
        <v>#DIV/0!</v>
      </c>
      <c r="AY3973" s="501" t="e">
        <f t="shared" si="375"/>
        <v>#DIV/0!</v>
      </c>
      <c r="BM3973" s="501" t="e">
        <f t="shared" si="376"/>
        <v>#DIV/0!</v>
      </c>
      <c r="BP3973" s="501" t="e">
        <f t="shared" si="377"/>
        <v>#DIV/0!</v>
      </c>
    </row>
    <row r="3974" spans="31:68" ht="15" customHeight="1" x14ac:dyDescent="0.25">
      <c r="AE3974" s="501" t="e">
        <f t="shared" si="372"/>
        <v>#DIV/0!</v>
      </c>
      <c r="AH3974" s="501" t="e">
        <f t="shared" si="373"/>
        <v>#DIV/0!</v>
      </c>
      <c r="AV3974" s="501" t="e">
        <f t="shared" si="374"/>
        <v>#DIV/0!</v>
      </c>
      <c r="AY3974" s="501" t="e">
        <f t="shared" si="375"/>
        <v>#DIV/0!</v>
      </c>
      <c r="BM3974" s="501" t="e">
        <f t="shared" si="376"/>
        <v>#DIV/0!</v>
      </c>
      <c r="BP3974" s="501" t="e">
        <f t="shared" si="377"/>
        <v>#DIV/0!</v>
      </c>
    </row>
    <row r="3975" spans="31:68" ht="15" customHeight="1" x14ac:dyDescent="0.25">
      <c r="AE3975" s="501" t="e">
        <f t="shared" si="372"/>
        <v>#DIV/0!</v>
      </c>
      <c r="AH3975" s="501" t="e">
        <f t="shared" si="373"/>
        <v>#DIV/0!</v>
      </c>
      <c r="AV3975" s="501" t="e">
        <f t="shared" si="374"/>
        <v>#DIV/0!</v>
      </c>
      <c r="AY3975" s="501" t="e">
        <f t="shared" si="375"/>
        <v>#DIV/0!</v>
      </c>
      <c r="BM3975" s="501" t="e">
        <f t="shared" si="376"/>
        <v>#DIV/0!</v>
      </c>
      <c r="BP3975" s="501" t="e">
        <f t="shared" si="377"/>
        <v>#DIV/0!</v>
      </c>
    </row>
    <row r="3976" spans="31:68" ht="15" customHeight="1" x14ac:dyDescent="0.25">
      <c r="AE3976" s="501" t="e">
        <f t="shared" si="372"/>
        <v>#DIV/0!</v>
      </c>
      <c r="AH3976" s="501" t="e">
        <f t="shared" si="373"/>
        <v>#DIV/0!</v>
      </c>
      <c r="AV3976" s="501" t="e">
        <f t="shared" si="374"/>
        <v>#DIV/0!</v>
      </c>
      <c r="AY3976" s="501" t="e">
        <f t="shared" si="375"/>
        <v>#DIV/0!</v>
      </c>
      <c r="BM3976" s="501" t="e">
        <f t="shared" si="376"/>
        <v>#DIV/0!</v>
      </c>
      <c r="BP3976" s="501" t="e">
        <f t="shared" si="377"/>
        <v>#DIV/0!</v>
      </c>
    </row>
    <row r="3977" spans="31:68" ht="15" customHeight="1" x14ac:dyDescent="0.25">
      <c r="AE3977" s="501" t="e">
        <f t="shared" si="372"/>
        <v>#DIV/0!</v>
      </c>
      <c r="AH3977" s="501" t="e">
        <f t="shared" si="373"/>
        <v>#DIV/0!</v>
      </c>
      <c r="AV3977" s="501" t="e">
        <f t="shared" si="374"/>
        <v>#DIV/0!</v>
      </c>
      <c r="AY3977" s="501" t="e">
        <f t="shared" si="375"/>
        <v>#DIV/0!</v>
      </c>
      <c r="BM3977" s="501" t="e">
        <f t="shared" si="376"/>
        <v>#DIV/0!</v>
      </c>
      <c r="BP3977" s="501" t="e">
        <f t="shared" si="377"/>
        <v>#DIV/0!</v>
      </c>
    </row>
    <row r="3978" spans="31:68" ht="15" customHeight="1" x14ac:dyDescent="0.25">
      <c r="AE3978" s="501" t="e">
        <f t="shared" si="372"/>
        <v>#DIV/0!</v>
      </c>
      <c r="AH3978" s="501" t="e">
        <f t="shared" si="373"/>
        <v>#DIV/0!</v>
      </c>
      <c r="AV3978" s="501" t="e">
        <f t="shared" si="374"/>
        <v>#DIV/0!</v>
      </c>
      <c r="AY3978" s="501" t="e">
        <f t="shared" si="375"/>
        <v>#DIV/0!</v>
      </c>
      <c r="BM3978" s="501" t="e">
        <f t="shared" si="376"/>
        <v>#DIV/0!</v>
      </c>
      <c r="BP3978" s="501" t="e">
        <f t="shared" si="377"/>
        <v>#DIV/0!</v>
      </c>
    </row>
    <row r="3979" spans="31:68" ht="15" customHeight="1" x14ac:dyDescent="0.25">
      <c r="AE3979" s="501" t="e">
        <f t="shared" si="372"/>
        <v>#DIV/0!</v>
      </c>
      <c r="AH3979" s="501" t="e">
        <f t="shared" si="373"/>
        <v>#DIV/0!</v>
      </c>
      <c r="AV3979" s="501" t="e">
        <f t="shared" si="374"/>
        <v>#DIV/0!</v>
      </c>
      <c r="AY3979" s="501" t="e">
        <f t="shared" si="375"/>
        <v>#DIV/0!</v>
      </c>
      <c r="BM3979" s="501" t="e">
        <f t="shared" si="376"/>
        <v>#DIV/0!</v>
      </c>
      <c r="BP3979" s="501" t="e">
        <f t="shared" si="377"/>
        <v>#DIV/0!</v>
      </c>
    </row>
    <row r="3980" spans="31:68" ht="15" customHeight="1" x14ac:dyDescent="0.25">
      <c r="AE3980" s="501" t="e">
        <f t="shared" si="372"/>
        <v>#DIV/0!</v>
      </c>
      <c r="AH3980" s="501" t="e">
        <f t="shared" si="373"/>
        <v>#DIV/0!</v>
      </c>
      <c r="AV3980" s="501" t="e">
        <f t="shared" si="374"/>
        <v>#DIV/0!</v>
      </c>
      <c r="AY3980" s="501" t="e">
        <f t="shared" si="375"/>
        <v>#DIV/0!</v>
      </c>
      <c r="BM3980" s="501" t="e">
        <f t="shared" si="376"/>
        <v>#DIV/0!</v>
      </c>
      <c r="BP3980" s="501" t="e">
        <f t="shared" si="377"/>
        <v>#DIV/0!</v>
      </c>
    </row>
    <row r="3981" spans="31:68" ht="15" customHeight="1" x14ac:dyDescent="0.25">
      <c r="AE3981" s="501" t="e">
        <f t="shared" si="372"/>
        <v>#DIV/0!</v>
      </c>
      <c r="AH3981" s="501" t="e">
        <f t="shared" si="373"/>
        <v>#DIV/0!</v>
      </c>
      <c r="AV3981" s="501" t="e">
        <f t="shared" si="374"/>
        <v>#DIV/0!</v>
      </c>
      <c r="AY3981" s="501" t="e">
        <f t="shared" si="375"/>
        <v>#DIV/0!</v>
      </c>
      <c r="BM3981" s="501" t="e">
        <f t="shared" si="376"/>
        <v>#DIV/0!</v>
      </c>
      <c r="BP3981" s="501" t="e">
        <f t="shared" si="377"/>
        <v>#DIV/0!</v>
      </c>
    </row>
    <row r="3982" spans="31:68" ht="15" customHeight="1" x14ac:dyDescent="0.25">
      <c r="AE3982" s="501" t="e">
        <f t="shared" si="372"/>
        <v>#DIV/0!</v>
      </c>
      <c r="AH3982" s="501" t="e">
        <f t="shared" si="373"/>
        <v>#DIV/0!</v>
      </c>
      <c r="AV3982" s="501" t="e">
        <f t="shared" si="374"/>
        <v>#DIV/0!</v>
      </c>
      <c r="AY3982" s="501" t="e">
        <f t="shared" si="375"/>
        <v>#DIV/0!</v>
      </c>
      <c r="BM3982" s="501" t="e">
        <f t="shared" si="376"/>
        <v>#DIV/0!</v>
      </c>
      <c r="BP3982" s="501" t="e">
        <f t="shared" si="377"/>
        <v>#DIV/0!</v>
      </c>
    </row>
    <row r="3983" spans="31:68" ht="15" customHeight="1" x14ac:dyDescent="0.25">
      <c r="AE3983" s="501" t="e">
        <f t="shared" ref="AE3983:AE4046" si="378">IF(AE$10*AC3983+AE$11&lt;(ROUNDUP(AD$10/100,0)*100+999),MAX(0,AE$10*AC3983+AE$11),NA())</f>
        <v>#DIV/0!</v>
      </c>
      <c r="AH3983" s="501" t="e">
        <f t="shared" ref="AH3983:AH4046" si="379">IF(AH$10*AF3983+AH$11&lt;(ROUNDUP(AG$10/100,0)*100+999),MAX(0,AH$10*AF3983+AH$11),NA())</f>
        <v>#DIV/0!</v>
      </c>
      <c r="AV3983" s="501" t="e">
        <f t="shared" ref="AV3983:AV4046" si="380">IF(AV$10*AT3983+AV$11&lt;(ROUNDUP(AU$10/100,0)*100+999),MAX(0,AV$10*AT3983+AV$11),NA())</f>
        <v>#DIV/0!</v>
      </c>
      <c r="AY3983" s="501" t="e">
        <f t="shared" ref="AY3983:AY4046" si="381">IF(AY$10*AW3983+AY$11&lt;(ROUNDUP(AX$10/100,0)*100+999),MAX(0,AY$10*AW3983+AY$11),NA())</f>
        <v>#DIV/0!</v>
      </c>
      <c r="BM3983" s="501" t="e">
        <f t="shared" ref="BM3983:BM4046" si="382">IF(BM$10*BK3983+BM$11&lt;(ROUNDUP(BL$10/100,0)*100+999),MAX(0,BM$10*BK3983+BM$11),NA())</f>
        <v>#DIV/0!</v>
      </c>
      <c r="BP3983" s="501" t="e">
        <f t="shared" ref="BP3983:BP4046" si="383">IF(BP$10*BN3983+BP$11&lt;(ROUNDUP(BO$10/100,0)*100+999),MAX(0,BP$10*BN3983+BP$11),NA())</f>
        <v>#DIV/0!</v>
      </c>
    </row>
    <row r="3984" spans="31:68" ht="15" customHeight="1" x14ac:dyDescent="0.25">
      <c r="AE3984" s="501" t="e">
        <f t="shared" si="378"/>
        <v>#DIV/0!</v>
      </c>
      <c r="AH3984" s="501" t="e">
        <f t="shared" si="379"/>
        <v>#DIV/0!</v>
      </c>
      <c r="AV3984" s="501" t="e">
        <f t="shared" si="380"/>
        <v>#DIV/0!</v>
      </c>
      <c r="AY3984" s="501" t="e">
        <f t="shared" si="381"/>
        <v>#DIV/0!</v>
      </c>
      <c r="BM3984" s="501" t="e">
        <f t="shared" si="382"/>
        <v>#DIV/0!</v>
      </c>
      <c r="BP3984" s="501" t="e">
        <f t="shared" si="383"/>
        <v>#DIV/0!</v>
      </c>
    </row>
    <row r="3985" spans="31:68" ht="15" customHeight="1" x14ac:dyDescent="0.25">
      <c r="AE3985" s="501" t="e">
        <f t="shared" si="378"/>
        <v>#DIV/0!</v>
      </c>
      <c r="AH3985" s="501" t="e">
        <f t="shared" si="379"/>
        <v>#DIV/0!</v>
      </c>
      <c r="AV3985" s="501" t="e">
        <f t="shared" si="380"/>
        <v>#DIV/0!</v>
      </c>
      <c r="AY3985" s="501" t="e">
        <f t="shared" si="381"/>
        <v>#DIV/0!</v>
      </c>
      <c r="BM3985" s="501" t="e">
        <f t="shared" si="382"/>
        <v>#DIV/0!</v>
      </c>
      <c r="BP3985" s="501" t="e">
        <f t="shared" si="383"/>
        <v>#DIV/0!</v>
      </c>
    </row>
    <row r="3986" spans="31:68" ht="15" customHeight="1" x14ac:dyDescent="0.25">
      <c r="AE3986" s="501" t="e">
        <f t="shared" si="378"/>
        <v>#DIV/0!</v>
      </c>
      <c r="AH3986" s="501" t="e">
        <f t="shared" si="379"/>
        <v>#DIV/0!</v>
      </c>
      <c r="AV3986" s="501" t="e">
        <f t="shared" si="380"/>
        <v>#DIV/0!</v>
      </c>
      <c r="AY3986" s="501" t="e">
        <f t="shared" si="381"/>
        <v>#DIV/0!</v>
      </c>
      <c r="BM3986" s="501" t="e">
        <f t="shared" si="382"/>
        <v>#DIV/0!</v>
      </c>
      <c r="BP3986" s="501" t="e">
        <f t="shared" si="383"/>
        <v>#DIV/0!</v>
      </c>
    </row>
    <row r="3987" spans="31:68" ht="15" customHeight="1" x14ac:dyDescent="0.25">
      <c r="AE3987" s="501" t="e">
        <f t="shared" si="378"/>
        <v>#DIV/0!</v>
      </c>
      <c r="AH3987" s="501" t="e">
        <f t="shared" si="379"/>
        <v>#DIV/0!</v>
      </c>
      <c r="AV3987" s="501" t="e">
        <f t="shared" si="380"/>
        <v>#DIV/0!</v>
      </c>
      <c r="AY3987" s="501" t="e">
        <f t="shared" si="381"/>
        <v>#DIV/0!</v>
      </c>
      <c r="BM3987" s="501" t="e">
        <f t="shared" si="382"/>
        <v>#DIV/0!</v>
      </c>
      <c r="BP3987" s="501" t="e">
        <f t="shared" si="383"/>
        <v>#DIV/0!</v>
      </c>
    </row>
    <row r="3988" spans="31:68" ht="15" customHeight="1" x14ac:dyDescent="0.25">
      <c r="AE3988" s="501" t="e">
        <f t="shared" si="378"/>
        <v>#DIV/0!</v>
      </c>
      <c r="AH3988" s="501" t="e">
        <f t="shared" si="379"/>
        <v>#DIV/0!</v>
      </c>
      <c r="AV3988" s="501" t="e">
        <f t="shared" si="380"/>
        <v>#DIV/0!</v>
      </c>
      <c r="AY3988" s="501" t="e">
        <f t="shared" si="381"/>
        <v>#DIV/0!</v>
      </c>
      <c r="BM3988" s="501" t="e">
        <f t="shared" si="382"/>
        <v>#DIV/0!</v>
      </c>
      <c r="BP3988" s="501" t="e">
        <f t="shared" si="383"/>
        <v>#DIV/0!</v>
      </c>
    </row>
    <row r="3989" spans="31:68" ht="15" customHeight="1" x14ac:dyDescent="0.25">
      <c r="AE3989" s="501" t="e">
        <f t="shared" si="378"/>
        <v>#DIV/0!</v>
      </c>
      <c r="AH3989" s="501" t="e">
        <f t="shared" si="379"/>
        <v>#DIV/0!</v>
      </c>
      <c r="AV3989" s="501" t="e">
        <f t="shared" si="380"/>
        <v>#DIV/0!</v>
      </c>
      <c r="AY3989" s="501" t="e">
        <f t="shared" si="381"/>
        <v>#DIV/0!</v>
      </c>
      <c r="BM3989" s="501" t="e">
        <f t="shared" si="382"/>
        <v>#DIV/0!</v>
      </c>
      <c r="BP3989" s="501" t="e">
        <f t="shared" si="383"/>
        <v>#DIV/0!</v>
      </c>
    </row>
    <row r="3990" spans="31:68" ht="15" customHeight="1" x14ac:dyDescent="0.25">
      <c r="AE3990" s="501" t="e">
        <f t="shared" si="378"/>
        <v>#DIV/0!</v>
      </c>
      <c r="AH3990" s="501" t="e">
        <f t="shared" si="379"/>
        <v>#DIV/0!</v>
      </c>
      <c r="AV3990" s="501" t="e">
        <f t="shared" si="380"/>
        <v>#DIV/0!</v>
      </c>
      <c r="AY3990" s="501" t="e">
        <f t="shared" si="381"/>
        <v>#DIV/0!</v>
      </c>
      <c r="BM3990" s="501" t="e">
        <f t="shared" si="382"/>
        <v>#DIV/0!</v>
      </c>
      <c r="BP3990" s="501" t="e">
        <f t="shared" si="383"/>
        <v>#DIV/0!</v>
      </c>
    </row>
    <row r="3991" spans="31:68" ht="15" customHeight="1" x14ac:dyDescent="0.25">
      <c r="AE3991" s="501" t="e">
        <f t="shared" si="378"/>
        <v>#DIV/0!</v>
      </c>
      <c r="AH3991" s="501" t="e">
        <f t="shared" si="379"/>
        <v>#DIV/0!</v>
      </c>
      <c r="AV3991" s="501" t="e">
        <f t="shared" si="380"/>
        <v>#DIV/0!</v>
      </c>
      <c r="AY3991" s="501" t="e">
        <f t="shared" si="381"/>
        <v>#DIV/0!</v>
      </c>
      <c r="BM3991" s="501" t="e">
        <f t="shared" si="382"/>
        <v>#DIV/0!</v>
      </c>
      <c r="BP3991" s="501" t="e">
        <f t="shared" si="383"/>
        <v>#DIV/0!</v>
      </c>
    </row>
    <row r="3992" spans="31:68" ht="15" customHeight="1" x14ac:dyDescent="0.25">
      <c r="AE3992" s="501" t="e">
        <f t="shared" si="378"/>
        <v>#DIV/0!</v>
      </c>
      <c r="AH3992" s="501" t="e">
        <f t="shared" si="379"/>
        <v>#DIV/0!</v>
      </c>
      <c r="AV3992" s="501" t="e">
        <f t="shared" si="380"/>
        <v>#DIV/0!</v>
      </c>
      <c r="AY3992" s="501" t="e">
        <f t="shared" si="381"/>
        <v>#DIV/0!</v>
      </c>
      <c r="BM3992" s="501" t="e">
        <f t="shared" si="382"/>
        <v>#DIV/0!</v>
      </c>
      <c r="BP3992" s="501" t="e">
        <f t="shared" si="383"/>
        <v>#DIV/0!</v>
      </c>
    </row>
    <row r="3993" spans="31:68" ht="15" customHeight="1" x14ac:dyDescent="0.25">
      <c r="AE3993" s="501" t="e">
        <f t="shared" si="378"/>
        <v>#DIV/0!</v>
      </c>
      <c r="AH3993" s="501" t="e">
        <f t="shared" si="379"/>
        <v>#DIV/0!</v>
      </c>
      <c r="AV3993" s="501" t="e">
        <f t="shared" si="380"/>
        <v>#DIV/0!</v>
      </c>
      <c r="AY3993" s="501" t="e">
        <f t="shared" si="381"/>
        <v>#DIV/0!</v>
      </c>
      <c r="BM3993" s="501" t="e">
        <f t="shared" si="382"/>
        <v>#DIV/0!</v>
      </c>
      <c r="BP3993" s="501" t="e">
        <f t="shared" si="383"/>
        <v>#DIV/0!</v>
      </c>
    </row>
    <row r="3994" spans="31:68" ht="15" customHeight="1" x14ac:dyDescent="0.25">
      <c r="AE3994" s="501" t="e">
        <f t="shared" si="378"/>
        <v>#DIV/0!</v>
      </c>
      <c r="AH3994" s="501" t="e">
        <f t="shared" si="379"/>
        <v>#DIV/0!</v>
      </c>
      <c r="AV3994" s="501" t="e">
        <f t="shared" si="380"/>
        <v>#DIV/0!</v>
      </c>
      <c r="AY3994" s="501" t="e">
        <f t="shared" si="381"/>
        <v>#DIV/0!</v>
      </c>
      <c r="BM3994" s="501" t="e">
        <f t="shared" si="382"/>
        <v>#DIV/0!</v>
      </c>
      <c r="BP3994" s="501" t="e">
        <f t="shared" si="383"/>
        <v>#DIV/0!</v>
      </c>
    </row>
    <row r="3995" spans="31:68" ht="15" customHeight="1" x14ac:dyDescent="0.25">
      <c r="AE3995" s="501" t="e">
        <f t="shared" si="378"/>
        <v>#DIV/0!</v>
      </c>
      <c r="AH3995" s="501" t="e">
        <f t="shared" si="379"/>
        <v>#DIV/0!</v>
      </c>
      <c r="AV3995" s="501" t="e">
        <f t="shared" si="380"/>
        <v>#DIV/0!</v>
      </c>
      <c r="AY3995" s="501" t="e">
        <f t="shared" si="381"/>
        <v>#DIV/0!</v>
      </c>
      <c r="BM3995" s="501" t="e">
        <f t="shared" si="382"/>
        <v>#DIV/0!</v>
      </c>
      <c r="BP3995" s="501" t="e">
        <f t="shared" si="383"/>
        <v>#DIV/0!</v>
      </c>
    </row>
    <row r="3996" spans="31:68" ht="15" customHeight="1" x14ac:dyDescent="0.25">
      <c r="AE3996" s="501" t="e">
        <f t="shared" si="378"/>
        <v>#DIV/0!</v>
      </c>
      <c r="AH3996" s="501" t="e">
        <f t="shared" si="379"/>
        <v>#DIV/0!</v>
      </c>
      <c r="AV3996" s="501" t="e">
        <f t="shared" si="380"/>
        <v>#DIV/0!</v>
      </c>
      <c r="AY3996" s="501" t="e">
        <f t="shared" si="381"/>
        <v>#DIV/0!</v>
      </c>
      <c r="BM3996" s="501" t="e">
        <f t="shared" si="382"/>
        <v>#DIV/0!</v>
      </c>
      <c r="BP3996" s="501" t="e">
        <f t="shared" si="383"/>
        <v>#DIV/0!</v>
      </c>
    </row>
    <row r="3997" spans="31:68" ht="15" customHeight="1" x14ac:dyDescent="0.25">
      <c r="AE3997" s="501" t="e">
        <f t="shared" si="378"/>
        <v>#DIV/0!</v>
      </c>
      <c r="AH3997" s="501" t="e">
        <f t="shared" si="379"/>
        <v>#DIV/0!</v>
      </c>
      <c r="AV3997" s="501" t="e">
        <f t="shared" si="380"/>
        <v>#DIV/0!</v>
      </c>
      <c r="AY3997" s="501" t="e">
        <f t="shared" si="381"/>
        <v>#DIV/0!</v>
      </c>
      <c r="BM3997" s="501" t="e">
        <f t="shared" si="382"/>
        <v>#DIV/0!</v>
      </c>
      <c r="BP3997" s="501" t="e">
        <f t="shared" si="383"/>
        <v>#DIV/0!</v>
      </c>
    </row>
    <row r="3998" spans="31:68" ht="15" customHeight="1" x14ac:dyDescent="0.25">
      <c r="AE3998" s="501" t="e">
        <f t="shared" si="378"/>
        <v>#DIV/0!</v>
      </c>
      <c r="AH3998" s="501" t="e">
        <f t="shared" si="379"/>
        <v>#DIV/0!</v>
      </c>
      <c r="AV3998" s="501" t="e">
        <f t="shared" si="380"/>
        <v>#DIV/0!</v>
      </c>
      <c r="AY3998" s="501" t="e">
        <f t="shared" si="381"/>
        <v>#DIV/0!</v>
      </c>
      <c r="BM3998" s="501" t="e">
        <f t="shared" si="382"/>
        <v>#DIV/0!</v>
      </c>
      <c r="BP3998" s="501" t="e">
        <f t="shared" si="383"/>
        <v>#DIV/0!</v>
      </c>
    </row>
    <row r="3999" spans="31:68" ht="15" customHeight="1" x14ac:dyDescent="0.25">
      <c r="AE3999" s="501" t="e">
        <f t="shared" si="378"/>
        <v>#DIV/0!</v>
      </c>
      <c r="AH3999" s="501" t="e">
        <f t="shared" si="379"/>
        <v>#DIV/0!</v>
      </c>
      <c r="AV3999" s="501" t="e">
        <f t="shared" si="380"/>
        <v>#DIV/0!</v>
      </c>
      <c r="AY3999" s="501" t="e">
        <f t="shared" si="381"/>
        <v>#DIV/0!</v>
      </c>
      <c r="BM3999" s="501" t="e">
        <f t="shared" si="382"/>
        <v>#DIV/0!</v>
      </c>
      <c r="BP3999" s="501" t="e">
        <f t="shared" si="383"/>
        <v>#DIV/0!</v>
      </c>
    </row>
    <row r="4000" spans="31:68" ht="15" customHeight="1" x14ac:dyDescent="0.25">
      <c r="AE4000" s="501" t="e">
        <f t="shared" si="378"/>
        <v>#DIV/0!</v>
      </c>
      <c r="AH4000" s="501" t="e">
        <f t="shared" si="379"/>
        <v>#DIV/0!</v>
      </c>
      <c r="AV4000" s="501" t="e">
        <f t="shared" si="380"/>
        <v>#DIV/0!</v>
      </c>
      <c r="AY4000" s="501" t="e">
        <f t="shared" si="381"/>
        <v>#DIV/0!</v>
      </c>
      <c r="BM4000" s="501" t="e">
        <f t="shared" si="382"/>
        <v>#DIV/0!</v>
      </c>
      <c r="BP4000" s="501" t="e">
        <f t="shared" si="383"/>
        <v>#DIV/0!</v>
      </c>
    </row>
    <row r="4001" spans="31:68" ht="15" customHeight="1" x14ac:dyDescent="0.25">
      <c r="AE4001" s="501" t="e">
        <f t="shared" si="378"/>
        <v>#DIV/0!</v>
      </c>
      <c r="AH4001" s="501" t="e">
        <f t="shared" si="379"/>
        <v>#DIV/0!</v>
      </c>
      <c r="AV4001" s="501" t="e">
        <f t="shared" si="380"/>
        <v>#DIV/0!</v>
      </c>
      <c r="AY4001" s="501" t="e">
        <f t="shared" si="381"/>
        <v>#DIV/0!</v>
      </c>
      <c r="BM4001" s="501" t="e">
        <f t="shared" si="382"/>
        <v>#DIV/0!</v>
      </c>
      <c r="BP4001" s="501" t="e">
        <f t="shared" si="383"/>
        <v>#DIV/0!</v>
      </c>
    </row>
    <row r="4002" spans="31:68" ht="15" customHeight="1" x14ac:dyDescent="0.25">
      <c r="AE4002" s="501" t="e">
        <f t="shared" si="378"/>
        <v>#DIV/0!</v>
      </c>
      <c r="AH4002" s="501" t="e">
        <f t="shared" si="379"/>
        <v>#DIV/0!</v>
      </c>
      <c r="AV4002" s="501" t="e">
        <f t="shared" si="380"/>
        <v>#DIV/0!</v>
      </c>
      <c r="AY4002" s="501" t="e">
        <f t="shared" si="381"/>
        <v>#DIV/0!</v>
      </c>
      <c r="BM4002" s="501" t="e">
        <f t="shared" si="382"/>
        <v>#DIV/0!</v>
      </c>
      <c r="BP4002" s="501" t="e">
        <f t="shared" si="383"/>
        <v>#DIV/0!</v>
      </c>
    </row>
    <row r="4003" spans="31:68" ht="15" customHeight="1" x14ac:dyDescent="0.25">
      <c r="AE4003" s="501" t="e">
        <f t="shared" si="378"/>
        <v>#DIV/0!</v>
      </c>
      <c r="AH4003" s="501" t="e">
        <f t="shared" si="379"/>
        <v>#DIV/0!</v>
      </c>
      <c r="AV4003" s="501" t="e">
        <f t="shared" si="380"/>
        <v>#DIV/0!</v>
      </c>
      <c r="AY4003" s="501" t="e">
        <f t="shared" si="381"/>
        <v>#DIV/0!</v>
      </c>
      <c r="BM4003" s="501" t="e">
        <f t="shared" si="382"/>
        <v>#DIV/0!</v>
      </c>
      <c r="BP4003" s="501" t="e">
        <f t="shared" si="383"/>
        <v>#DIV/0!</v>
      </c>
    </row>
    <row r="4004" spans="31:68" ht="15" customHeight="1" x14ac:dyDescent="0.25">
      <c r="AE4004" s="501" t="e">
        <f t="shared" si="378"/>
        <v>#DIV/0!</v>
      </c>
      <c r="AH4004" s="501" t="e">
        <f t="shared" si="379"/>
        <v>#DIV/0!</v>
      </c>
      <c r="AV4004" s="501" t="e">
        <f t="shared" si="380"/>
        <v>#DIV/0!</v>
      </c>
      <c r="AY4004" s="501" t="e">
        <f t="shared" si="381"/>
        <v>#DIV/0!</v>
      </c>
      <c r="BM4004" s="501" t="e">
        <f t="shared" si="382"/>
        <v>#DIV/0!</v>
      </c>
      <c r="BP4004" s="501" t="e">
        <f t="shared" si="383"/>
        <v>#DIV/0!</v>
      </c>
    </row>
    <row r="4005" spans="31:68" ht="15" customHeight="1" x14ac:dyDescent="0.25">
      <c r="AE4005" s="501" t="e">
        <f t="shared" si="378"/>
        <v>#DIV/0!</v>
      </c>
      <c r="AH4005" s="501" t="e">
        <f t="shared" si="379"/>
        <v>#DIV/0!</v>
      </c>
      <c r="AV4005" s="501" t="e">
        <f t="shared" si="380"/>
        <v>#DIV/0!</v>
      </c>
      <c r="AY4005" s="501" t="e">
        <f t="shared" si="381"/>
        <v>#DIV/0!</v>
      </c>
      <c r="BM4005" s="501" t="e">
        <f t="shared" si="382"/>
        <v>#DIV/0!</v>
      </c>
      <c r="BP4005" s="501" t="e">
        <f t="shared" si="383"/>
        <v>#DIV/0!</v>
      </c>
    </row>
    <row r="4006" spans="31:68" ht="15" customHeight="1" x14ac:dyDescent="0.25">
      <c r="AE4006" s="501" t="e">
        <f t="shared" si="378"/>
        <v>#DIV/0!</v>
      </c>
      <c r="AH4006" s="501" t="e">
        <f t="shared" si="379"/>
        <v>#DIV/0!</v>
      </c>
      <c r="AV4006" s="501" t="e">
        <f t="shared" si="380"/>
        <v>#DIV/0!</v>
      </c>
      <c r="AY4006" s="501" t="e">
        <f t="shared" si="381"/>
        <v>#DIV/0!</v>
      </c>
      <c r="BM4006" s="501" t="e">
        <f t="shared" si="382"/>
        <v>#DIV/0!</v>
      </c>
      <c r="BP4006" s="501" t="e">
        <f t="shared" si="383"/>
        <v>#DIV/0!</v>
      </c>
    </row>
    <row r="4007" spans="31:68" ht="15" customHeight="1" x14ac:dyDescent="0.25">
      <c r="AE4007" s="501" t="e">
        <f t="shared" si="378"/>
        <v>#DIV/0!</v>
      </c>
      <c r="AH4007" s="501" t="e">
        <f t="shared" si="379"/>
        <v>#DIV/0!</v>
      </c>
      <c r="AV4007" s="501" t="e">
        <f t="shared" si="380"/>
        <v>#DIV/0!</v>
      </c>
      <c r="AY4007" s="501" t="e">
        <f t="shared" si="381"/>
        <v>#DIV/0!</v>
      </c>
      <c r="BM4007" s="501" t="e">
        <f t="shared" si="382"/>
        <v>#DIV/0!</v>
      </c>
      <c r="BP4007" s="501" t="e">
        <f t="shared" si="383"/>
        <v>#DIV/0!</v>
      </c>
    </row>
    <row r="4008" spans="31:68" ht="15" customHeight="1" x14ac:dyDescent="0.25">
      <c r="AE4008" s="501" t="e">
        <f t="shared" si="378"/>
        <v>#DIV/0!</v>
      </c>
      <c r="AH4008" s="501" t="e">
        <f t="shared" si="379"/>
        <v>#DIV/0!</v>
      </c>
      <c r="AV4008" s="501" t="e">
        <f t="shared" si="380"/>
        <v>#DIV/0!</v>
      </c>
      <c r="AY4008" s="501" t="e">
        <f t="shared" si="381"/>
        <v>#DIV/0!</v>
      </c>
      <c r="BM4008" s="501" t="e">
        <f t="shared" si="382"/>
        <v>#DIV/0!</v>
      </c>
      <c r="BP4008" s="501" t="e">
        <f t="shared" si="383"/>
        <v>#DIV/0!</v>
      </c>
    </row>
    <row r="4009" spans="31:68" ht="15" customHeight="1" x14ac:dyDescent="0.25">
      <c r="AE4009" s="501" t="e">
        <f t="shared" si="378"/>
        <v>#DIV/0!</v>
      </c>
      <c r="AH4009" s="501" t="e">
        <f t="shared" si="379"/>
        <v>#DIV/0!</v>
      </c>
      <c r="AV4009" s="501" t="e">
        <f t="shared" si="380"/>
        <v>#DIV/0!</v>
      </c>
      <c r="AY4009" s="501" t="e">
        <f t="shared" si="381"/>
        <v>#DIV/0!</v>
      </c>
      <c r="BM4009" s="501" t="e">
        <f t="shared" si="382"/>
        <v>#DIV/0!</v>
      </c>
      <c r="BP4009" s="501" t="e">
        <f t="shared" si="383"/>
        <v>#DIV/0!</v>
      </c>
    </row>
    <row r="4010" spans="31:68" ht="15" customHeight="1" x14ac:dyDescent="0.25">
      <c r="AE4010" s="501" t="e">
        <f t="shared" si="378"/>
        <v>#DIV/0!</v>
      </c>
      <c r="AH4010" s="501" t="e">
        <f t="shared" si="379"/>
        <v>#DIV/0!</v>
      </c>
      <c r="AV4010" s="501" t="e">
        <f t="shared" si="380"/>
        <v>#DIV/0!</v>
      </c>
      <c r="AY4010" s="501" t="e">
        <f t="shared" si="381"/>
        <v>#DIV/0!</v>
      </c>
      <c r="BM4010" s="501" t="e">
        <f t="shared" si="382"/>
        <v>#DIV/0!</v>
      </c>
      <c r="BP4010" s="501" t="e">
        <f t="shared" si="383"/>
        <v>#DIV/0!</v>
      </c>
    </row>
    <row r="4011" spans="31:68" ht="15" customHeight="1" x14ac:dyDescent="0.25">
      <c r="AE4011" s="501" t="e">
        <f t="shared" si="378"/>
        <v>#DIV/0!</v>
      </c>
      <c r="AH4011" s="501" t="e">
        <f t="shared" si="379"/>
        <v>#DIV/0!</v>
      </c>
      <c r="AV4011" s="501" t="e">
        <f t="shared" si="380"/>
        <v>#DIV/0!</v>
      </c>
      <c r="AY4011" s="501" t="e">
        <f t="shared" si="381"/>
        <v>#DIV/0!</v>
      </c>
      <c r="BM4011" s="501" t="e">
        <f t="shared" si="382"/>
        <v>#DIV/0!</v>
      </c>
      <c r="BP4011" s="501" t="e">
        <f t="shared" si="383"/>
        <v>#DIV/0!</v>
      </c>
    </row>
    <row r="4012" spans="31:68" ht="15" customHeight="1" x14ac:dyDescent="0.25">
      <c r="AE4012" s="501" t="e">
        <f t="shared" si="378"/>
        <v>#DIV/0!</v>
      </c>
      <c r="AH4012" s="501" t="e">
        <f t="shared" si="379"/>
        <v>#DIV/0!</v>
      </c>
      <c r="AV4012" s="501" t="e">
        <f t="shared" si="380"/>
        <v>#DIV/0!</v>
      </c>
      <c r="AY4012" s="501" t="e">
        <f t="shared" si="381"/>
        <v>#DIV/0!</v>
      </c>
      <c r="BM4012" s="501" t="e">
        <f t="shared" si="382"/>
        <v>#DIV/0!</v>
      </c>
      <c r="BP4012" s="501" t="e">
        <f t="shared" si="383"/>
        <v>#DIV/0!</v>
      </c>
    </row>
    <row r="4013" spans="31:68" ht="15" customHeight="1" x14ac:dyDescent="0.25">
      <c r="AE4013" s="501" t="e">
        <f t="shared" si="378"/>
        <v>#DIV/0!</v>
      </c>
      <c r="AH4013" s="501" t="e">
        <f t="shared" si="379"/>
        <v>#DIV/0!</v>
      </c>
      <c r="AV4013" s="501" t="e">
        <f t="shared" si="380"/>
        <v>#DIV/0!</v>
      </c>
      <c r="AY4013" s="501" t="e">
        <f t="shared" si="381"/>
        <v>#DIV/0!</v>
      </c>
      <c r="BM4013" s="501" t="e">
        <f t="shared" si="382"/>
        <v>#DIV/0!</v>
      </c>
      <c r="BP4013" s="501" t="e">
        <f t="shared" si="383"/>
        <v>#DIV/0!</v>
      </c>
    </row>
    <row r="4014" spans="31:68" ht="15" customHeight="1" x14ac:dyDescent="0.25">
      <c r="AE4014" s="501" t="e">
        <f t="shared" si="378"/>
        <v>#DIV/0!</v>
      </c>
      <c r="AH4014" s="501" t="e">
        <f t="shared" si="379"/>
        <v>#DIV/0!</v>
      </c>
      <c r="AV4014" s="501" t="e">
        <f t="shared" si="380"/>
        <v>#DIV/0!</v>
      </c>
      <c r="AY4014" s="501" t="e">
        <f t="shared" si="381"/>
        <v>#DIV/0!</v>
      </c>
      <c r="BM4014" s="501" t="e">
        <f t="shared" si="382"/>
        <v>#DIV/0!</v>
      </c>
      <c r="BP4014" s="501" t="e">
        <f t="shared" si="383"/>
        <v>#DIV/0!</v>
      </c>
    </row>
    <row r="4015" spans="31:68" ht="15" customHeight="1" x14ac:dyDescent="0.25">
      <c r="AE4015" s="501" t="e">
        <f t="shared" si="378"/>
        <v>#DIV/0!</v>
      </c>
      <c r="AH4015" s="501" t="e">
        <f t="shared" si="379"/>
        <v>#DIV/0!</v>
      </c>
      <c r="AV4015" s="501" t="e">
        <f t="shared" si="380"/>
        <v>#DIV/0!</v>
      </c>
      <c r="AY4015" s="501" t="e">
        <f t="shared" si="381"/>
        <v>#DIV/0!</v>
      </c>
      <c r="BM4015" s="501" t="e">
        <f t="shared" si="382"/>
        <v>#DIV/0!</v>
      </c>
      <c r="BP4015" s="501" t="e">
        <f t="shared" si="383"/>
        <v>#DIV/0!</v>
      </c>
    </row>
    <row r="4016" spans="31:68" ht="15" customHeight="1" x14ac:dyDescent="0.25">
      <c r="AE4016" s="501" t="e">
        <f t="shared" si="378"/>
        <v>#DIV/0!</v>
      </c>
      <c r="AH4016" s="501" t="e">
        <f t="shared" si="379"/>
        <v>#DIV/0!</v>
      </c>
      <c r="AV4016" s="501" t="e">
        <f t="shared" si="380"/>
        <v>#DIV/0!</v>
      </c>
      <c r="AY4016" s="501" t="e">
        <f t="shared" si="381"/>
        <v>#DIV/0!</v>
      </c>
      <c r="BM4016" s="501" t="e">
        <f t="shared" si="382"/>
        <v>#DIV/0!</v>
      </c>
      <c r="BP4016" s="501" t="e">
        <f t="shared" si="383"/>
        <v>#DIV/0!</v>
      </c>
    </row>
    <row r="4017" spans="31:68" ht="15" customHeight="1" x14ac:dyDescent="0.25">
      <c r="AE4017" s="501" t="e">
        <f t="shared" si="378"/>
        <v>#DIV/0!</v>
      </c>
      <c r="AH4017" s="501" t="e">
        <f t="shared" si="379"/>
        <v>#DIV/0!</v>
      </c>
      <c r="AV4017" s="501" t="e">
        <f t="shared" si="380"/>
        <v>#DIV/0!</v>
      </c>
      <c r="AY4017" s="501" t="e">
        <f t="shared" si="381"/>
        <v>#DIV/0!</v>
      </c>
      <c r="BM4017" s="501" t="e">
        <f t="shared" si="382"/>
        <v>#DIV/0!</v>
      </c>
      <c r="BP4017" s="501" t="e">
        <f t="shared" si="383"/>
        <v>#DIV/0!</v>
      </c>
    </row>
    <row r="4018" spans="31:68" ht="15" customHeight="1" x14ac:dyDescent="0.25">
      <c r="AE4018" s="501" t="e">
        <f t="shared" si="378"/>
        <v>#DIV/0!</v>
      </c>
      <c r="AH4018" s="501" t="e">
        <f t="shared" si="379"/>
        <v>#DIV/0!</v>
      </c>
      <c r="AV4018" s="501" t="e">
        <f t="shared" si="380"/>
        <v>#DIV/0!</v>
      </c>
      <c r="AY4018" s="501" t="e">
        <f t="shared" si="381"/>
        <v>#DIV/0!</v>
      </c>
      <c r="BM4018" s="501" t="e">
        <f t="shared" si="382"/>
        <v>#DIV/0!</v>
      </c>
      <c r="BP4018" s="501" t="e">
        <f t="shared" si="383"/>
        <v>#DIV/0!</v>
      </c>
    </row>
    <row r="4019" spans="31:68" ht="15" customHeight="1" x14ac:dyDescent="0.25">
      <c r="AE4019" s="501" t="e">
        <f t="shared" si="378"/>
        <v>#DIV/0!</v>
      </c>
      <c r="AH4019" s="501" t="e">
        <f t="shared" si="379"/>
        <v>#DIV/0!</v>
      </c>
      <c r="AV4019" s="501" t="e">
        <f t="shared" si="380"/>
        <v>#DIV/0!</v>
      </c>
      <c r="AY4019" s="501" t="e">
        <f t="shared" si="381"/>
        <v>#DIV/0!</v>
      </c>
      <c r="BM4019" s="501" t="e">
        <f t="shared" si="382"/>
        <v>#DIV/0!</v>
      </c>
      <c r="BP4019" s="501" t="e">
        <f t="shared" si="383"/>
        <v>#DIV/0!</v>
      </c>
    </row>
    <row r="4020" spans="31:68" ht="15" customHeight="1" x14ac:dyDescent="0.25">
      <c r="AE4020" s="501" t="e">
        <f t="shared" si="378"/>
        <v>#DIV/0!</v>
      </c>
      <c r="AH4020" s="501" t="e">
        <f t="shared" si="379"/>
        <v>#DIV/0!</v>
      </c>
      <c r="AV4020" s="501" t="e">
        <f t="shared" si="380"/>
        <v>#DIV/0!</v>
      </c>
      <c r="AY4020" s="501" t="e">
        <f t="shared" si="381"/>
        <v>#DIV/0!</v>
      </c>
      <c r="BM4020" s="501" t="e">
        <f t="shared" si="382"/>
        <v>#DIV/0!</v>
      </c>
      <c r="BP4020" s="501" t="e">
        <f t="shared" si="383"/>
        <v>#DIV/0!</v>
      </c>
    </row>
    <row r="4021" spans="31:68" ht="15" customHeight="1" x14ac:dyDescent="0.25">
      <c r="AE4021" s="501" t="e">
        <f t="shared" si="378"/>
        <v>#DIV/0!</v>
      </c>
      <c r="AH4021" s="501" t="e">
        <f t="shared" si="379"/>
        <v>#DIV/0!</v>
      </c>
      <c r="AV4021" s="501" t="e">
        <f t="shared" si="380"/>
        <v>#DIV/0!</v>
      </c>
      <c r="AY4021" s="501" t="e">
        <f t="shared" si="381"/>
        <v>#DIV/0!</v>
      </c>
      <c r="BM4021" s="501" t="e">
        <f t="shared" si="382"/>
        <v>#DIV/0!</v>
      </c>
      <c r="BP4021" s="501" t="e">
        <f t="shared" si="383"/>
        <v>#DIV/0!</v>
      </c>
    </row>
    <row r="4022" spans="31:68" ht="15" customHeight="1" x14ac:dyDescent="0.25">
      <c r="AE4022" s="501" t="e">
        <f t="shared" si="378"/>
        <v>#DIV/0!</v>
      </c>
      <c r="AH4022" s="501" t="e">
        <f t="shared" si="379"/>
        <v>#DIV/0!</v>
      </c>
      <c r="AV4022" s="501" t="e">
        <f t="shared" si="380"/>
        <v>#DIV/0!</v>
      </c>
      <c r="AY4022" s="501" t="e">
        <f t="shared" si="381"/>
        <v>#DIV/0!</v>
      </c>
      <c r="BM4022" s="501" t="e">
        <f t="shared" si="382"/>
        <v>#DIV/0!</v>
      </c>
      <c r="BP4022" s="501" t="e">
        <f t="shared" si="383"/>
        <v>#DIV/0!</v>
      </c>
    </row>
    <row r="4023" spans="31:68" ht="15" customHeight="1" x14ac:dyDescent="0.25">
      <c r="AE4023" s="501" t="e">
        <f t="shared" si="378"/>
        <v>#DIV/0!</v>
      </c>
      <c r="AH4023" s="501" t="e">
        <f t="shared" si="379"/>
        <v>#DIV/0!</v>
      </c>
      <c r="AV4023" s="501" t="e">
        <f t="shared" si="380"/>
        <v>#DIV/0!</v>
      </c>
      <c r="AY4023" s="501" t="e">
        <f t="shared" si="381"/>
        <v>#DIV/0!</v>
      </c>
      <c r="BM4023" s="501" t="e">
        <f t="shared" si="382"/>
        <v>#DIV/0!</v>
      </c>
      <c r="BP4023" s="501" t="e">
        <f t="shared" si="383"/>
        <v>#DIV/0!</v>
      </c>
    </row>
    <row r="4024" spans="31:68" ht="15" customHeight="1" x14ac:dyDescent="0.25">
      <c r="AE4024" s="501" t="e">
        <f t="shared" si="378"/>
        <v>#DIV/0!</v>
      </c>
      <c r="AH4024" s="501" t="e">
        <f t="shared" si="379"/>
        <v>#DIV/0!</v>
      </c>
      <c r="AV4024" s="501" t="e">
        <f t="shared" si="380"/>
        <v>#DIV/0!</v>
      </c>
      <c r="AY4024" s="501" t="e">
        <f t="shared" si="381"/>
        <v>#DIV/0!</v>
      </c>
      <c r="BM4024" s="501" t="e">
        <f t="shared" si="382"/>
        <v>#DIV/0!</v>
      </c>
      <c r="BP4024" s="501" t="e">
        <f t="shared" si="383"/>
        <v>#DIV/0!</v>
      </c>
    </row>
    <row r="4025" spans="31:68" ht="15" customHeight="1" x14ac:dyDescent="0.25">
      <c r="AE4025" s="501" t="e">
        <f t="shared" si="378"/>
        <v>#DIV/0!</v>
      </c>
      <c r="AH4025" s="501" t="e">
        <f t="shared" si="379"/>
        <v>#DIV/0!</v>
      </c>
      <c r="AV4025" s="501" t="e">
        <f t="shared" si="380"/>
        <v>#DIV/0!</v>
      </c>
      <c r="AY4025" s="501" t="e">
        <f t="shared" si="381"/>
        <v>#DIV/0!</v>
      </c>
      <c r="BM4025" s="501" t="e">
        <f t="shared" si="382"/>
        <v>#DIV/0!</v>
      </c>
      <c r="BP4025" s="501" t="e">
        <f t="shared" si="383"/>
        <v>#DIV/0!</v>
      </c>
    </row>
    <row r="4026" spans="31:68" ht="15" customHeight="1" x14ac:dyDescent="0.25">
      <c r="AE4026" s="501" t="e">
        <f t="shared" si="378"/>
        <v>#DIV/0!</v>
      </c>
      <c r="AH4026" s="501" t="e">
        <f t="shared" si="379"/>
        <v>#DIV/0!</v>
      </c>
      <c r="AV4026" s="501" t="e">
        <f t="shared" si="380"/>
        <v>#DIV/0!</v>
      </c>
      <c r="AY4026" s="501" t="e">
        <f t="shared" si="381"/>
        <v>#DIV/0!</v>
      </c>
      <c r="BM4026" s="501" t="e">
        <f t="shared" si="382"/>
        <v>#DIV/0!</v>
      </c>
      <c r="BP4026" s="501" t="e">
        <f t="shared" si="383"/>
        <v>#DIV/0!</v>
      </c>
    </row>
    <row r="4027" spans="31:68" ht="15" customHeight="1" x14ac:dyDescent="0.25">
      <c r="AE4027" s="501" t="e">
        <f t="shared" si="378"/>
        <v>#DIV/0!</v>
      </c>
      <c r="AH4027" s="501" t="e">
        <f t="shared" si="379"/>
        <v>#DIV/0!</v>
      </c>
      <c r="AV4027" s="501" t="e">
        <f t="shared" si="380"/>
        <v>#DIV/0!</v>
      </c>
      <c r="AY4027" s="501" t="e">
        <f t="shared" si="381"/>
        <v>#DIV/0!</v>
      </c>
      <c r="BM4027" s="501" t="e">
        <f t="shared" si="382"/>
        <v>#DIV/0!</v>
      </c>
      <c r="BP4027" s="501" t="e">
        <f t="shared" si="383"/>
        <v>#DIV/0!</v>
      </c>
    </row>
    <row r="4028" spans="31:68" ht="15" customHeight="1" x14ac:dyDescent="0.25">
      <c r="AE4028" s="501" t="e">
        <f t="shared" si="378"/>
        <v>#DIV/0!</v>
      </c>
      <c r="AH4028" s="501" t="e">
        <f t="shared" si="379"/>
        <v>#DIV/0!</v>
      </c>
      <c r="AV4028" s="501" t="e">
        <f t="shared" si="380"/>
        <v>#DIV/0!</v>
      </c>
      <c r="AY4028" s="501" t="e">
        <f t="shared" si="381"/>
        <v>#DIV/0!</v>
      </c>
      <c r="BM4028" s="501" t="e">
        <f t="shared" si="382"/>
        <v>#DIV/0!</v>
      </c>
      <c r="BP4028" s="501" t="e">
        <f t="shared" si="383"/>
        <v>#DIV/0!</v>
      </c>
    </row>
    <row r="4029" spans="31:68" ht="15" customHeight="1" x14ac:dyDescent="0.25">
      <c r="AE4029" s="501" t="e">
        <f t="shared" si="378"/>
        <v>#DIV/0!</v>
      </c>
      <c r="AH4029" s="501" t="e">
        <f t="shared" si="379"/>
        <v>#DIV/0!</v>
      </c>
      <c r="AV4029" s="501" t="e">
        <f t="shared" si="380"/>
        <v>#DIV/0!</v>
      </c>
      <c r="AY4029" s="501" t="e">
        <f t="shared" si="381"/>
        <v>#DIV/0!</v>
      </c>
      <c r="BM4029" s="501" t="e">
        <f t="shared" si="382"/>
        <v>#DIV/0!</v>
      </c>
      <c r="BP4029" s="501" t="e">
        <f t="shared" si="383"/>
        <v>#DIV/0!</v>
      </c>
    </row>
    <row r="4030" spans="31:68" ht="15" customHeight="1" x14ac:dyDescent="0.25">
      <c r="AE4030" s="501" t="e">
        <f t="shared" si="378"/>
        <v>#DIV/0!</v>
      </c>
      <c r="AH4030" s="501" t="e">
        <f t="shared" si="379"/>
        <v>#DIV/0!</v>
      </c>
      <c r="AV4030" s="501" t="e">
        <f t="shared" si="380"/>
        <v>#DIV/0!</v>
      </c>
      <c r="AY4030" s="501" t="e">
        <f t="shared" si="381"/>
        <v>#DIV/0!</v>
      </c>
      <c r="BM4030" s="501" t="e">
        <f t="shared" si="382"/>
        <v>#DIV/0!</v>
      </c>
      <c r="BP4030" s="501" t="e">
        <f t="shared" si="383"/>
        <v>#DIV/0!</v>
      </c>
    </row>
    <row r="4031" spans="31:68" ht="15" customHeight="1" x14ac:dyDescent="0.25">
      <c r="AE4031" s="501" t="e">
        <f t="shared" si="378"/>
        <v>#DIV/0!</v>
      </c>
      <c r="AH4031" s="501" t="e">
        <f t="shared" si="379"/>
        <v>#DIV/0!</v>
      </c>
      <c r="AV4031" s="501" t="e">
        <f t="shared" si="380"/>
        <v>#DIV/0!</v>
      </c>
      <c r="AY4031" s="501" t="e">
        <f t="shared" si="381"/>
        <v>#DIV/0!</v>
      </c>
      <c r="BM4031" s="501" t="e">
        <f t="shared" si="382"/>
        <v>#DIV/0!</v>
      </c>
      <c r="BP4031" s="501" t="e">
        <f t="shared" si="383"/>
        <v>#DIV/0!</v>
      </c>
    </row>
    <row r="4032" spans="31:68" ht="15" customHeight="1" x14ac:dyDescent="0.25">
      <c r="AE4032" s="501" t="e">
        <f t="shared" si="378"/>
        <v>#DIV/0!</v>
      </c>
      <c r="AH4032" s="501" t="e">
        <f t="shared" si="379"/>
        <v>#DIV/0!</v>
      </c>
      <c r="AV4032" s="501" t="e">
        <f t="shared" si="380"/>
        <v>#DIV/0!</v>
      </c>
      <c r="AY4032" s="501" t="e">
        <f t="shared" si="381"/>
        <v>#DIV/0!</v>
      </c>
      <c r="BM4032" s="501" t="e">
        <f t="shared" si="382"/>
        <v>#DIV/0!</v>
      </c>
      <c r="BP4032" s="501" t="e">
        <f t="shared" si="383"/>
        <v>#DIV/0!</v>
      </c>
    </row>
    <row r="4033" spans="31:68" ht="15" customHeight="1" x14ac:dyDescent="0.25">
      <c r="AE4033" s="501" t="e">
        <f t="shared" si="378"/>
        <v>#DIV/0!</v>
      </c>
      <c r="AH4033" s="501" t="e">
        <f t="shared" si="379"/>
        <v>#DIV/0!</v>
      </c>
      <c r="AV4033" s="501" t="e">
        <f t="shared" si="380"/>
        <v>#DIV/0!</v>
      </c>
      <c r="AY4033" s="501" t="e">
        <f t="shared" si="381"/>
        <v>#DIV/0!</v>
      </c>
      <c r="BM4033" s="501" t="e">
        <f t="shared" si="382"/>
        <v>#DIV/0!</v>
      </c>
      <c r="BP4033" s="501" t="e">
        <f t="shared" si="383"/>
        <v>#DIV/0!</v>
      </c>
    </row>
    <row r="4034" spans="31:68" ht="15" customHeight="1" x14ac:dyDescent="0.25">
      <c r="AE4034" s="501" t="e">
        <f t="shared" si="378"/>
        <v>#DIV/0!</v>
      </c>
      <c r="AH4034" s="501" t="e">
        <f t="shared" si="379"/>
        <v>#DIV/0!</v>
      </c>
      <c r="AV4034" s="501" t="e">
        <f t="shared" si="380"/>
        <v>#DIV/0!</v>
      </c>
      <c r="AY4034" s="501" t="e">
        <f t="shared" si="381"/>
        <v>#DIV/0!</v>
      </c>
      <c r="BM4034" s="501" t="e">
        <f t="shared" si="382"/>
        <v>#DIV/0!</v>
      </c>
      <c r="BP4034" s="501" t="e">
        <f t="shared" si="383"/>
        <v>#DIV/0!</v>
      </c>
    </row>
    <row r="4035" spans="31:68" ht="15" customHeight="1" x14ac:dyDescent="0.25">
      <c r="AE4035" s="501" t="e">
        <f t="shared" si="378"/>
        <v>#DIV/0!</v>
      </c>
      <c r="AH4035" s="501" t="e">
        <f t="shared" si="379"/>
        <v>#DIV/0!</v>
      </c>
      <c r="AV4035" s="501" t="e">
        <f t="shared" si="380"/>
        <v>#DIV/0!</v>
      </c>
      <c r="AY4035" s="501" t="e">
        <f t="shared" si="381"/>
        <v>#DIV/0!</v>
      </c>
      <c r="BM4035" s="501" t="e">
        <f t="shared" si="382"/>
        <v>#DIV/0!</v>
      </c>
      <c r="BP4035" s="501" t="e">
        <f t="shared" si="383"/>
        <v>#DIV/0!</v>
      </c>
    </row>
    <row r="4036" spans="31:68" ht="15" customHeight="1" x14ac:dyDescent="0.25">
      <c r="AE4036" s="501" t="e">
        <f t="shared" si="378"/>
        <v>#DIV/0!</v>
      </c>
      <c r="AH4036" s="501" t="e">
        <f t="shared" si="379"/>
        <v>#DIV/0!</v>
      </c>
      <c r="AV4036" s="501" t="e">
        <f t="shared" si="380"/>
        <v>#DIV/0!</v>
      </c>
      <c r="AY4036" s="501" t="e">
        <f t="shared" si="381"/>
        <v>#DIV/0!</v>
      </c>
      <c r="BM4036" s="501" t="e">
        <f t="shared" si="382"/>
        <v>#DIV/0!</v>
      </c>
      <c r="BP4036" s="501" t="e">
        <f t="shared" si="383"/>
        <v>#DIV/0!</v>
      </c>
    </row>
    <row r="4037" spans="31:68" ht="15" customHeight="1" x14ac:dyDescent="0.25">
      <c r="AE4037" s="501" t="e">
        <f t="shared" si="378"/>
        <v>#DIV/0!</v>
      </c>
      <c r="AH4037" s="501" t="e">
        <f t="shared" si="379"/>
        <v>#DIV/0!</v>
      </c>
      <c r="AV4037" s="501" t="e">
        <f t="shared" si="380"/>
        <v>#DIV/0!</v>
      </c>
      <c r="AY4037" s="501" t="e">
        <f t="shared" si="381"/>
        <v>#DIV/0!</v>
      </c>
      <c r="BM4037" s="501" t="e">
        <f t="shared" si="382"/>
        <v>#DIV/0!</v>
      </c>
      <c r="BP4037" s="501" t="e">
        <f t="shared" si="383"/>
        <v>#DIV/0!</v>
      </c>
    </row>
    <row r="4038" spans="31:68" ht="15" customHeight="1" x14ac:dyDescent="0.25">
      <c r="AE4038" s="501" t="e">
        <f t="shared" si="378"/>
        <v>#DIV/0!</v>
      </c>
      <c r="AH4038" s="501" t="e">
        <f t="shared" si="379"/>
        <v>#DIV/0!</v>
      </c>
      <c r="AV4038" s="501" t="e">
        <f t="shared" si="380"/>
        <v>#DIV/0!</v>
      </c>
      <c r="AY4038" s="501" t="e">
        <f t="shared" si="381"/>
        <v>#DIV/0!</v>
      </c>
      <c r="BM4038" s="501" t="e">
        <f t="shared" si="382"/>
        <v>#DIV/0!</v>
      </c>
      <c r="BP4038" s="501" t="e">
        <f t="shared" si="383"/>
        <v>#DIV/0!</v>
      </c>
    </row>
    <row r="4039" spans="31:68" ht="15" customHeight="1" x14ac:dyDescent="0.25">
      <c r="AE4039" s="501" t="e">
        <f t="shared" si="378"/>
        <v>#DIV/0!</v>
      </c>
      <c r="AH4039" s="501" t="e">
        <f t="shared" si="379"/>
        <v>#DIV/0!</v>
      </c>
      <c r="AV4039" s="501" t="e">
        <f t="shared" si="380"/>
        <v>#DIV/0!</v>
      </c>
      <c r="AY4039" s="501" t="e">
        <f t="shared" si="381"/>
        <v>#DIV/0!</v>
      </c>
      <c r="BM4039" s="501" t="e">
        <f t="shared" si="382"/>
        <v>#DIV/0!</v>
      </c>
      <c r="BP4039" s="501" t="e">
        <f t="shared" si="383"/>
        <v>#DIV/0!</v>
      </c>
    </row>
    <row r="4040" spans="31:68" ht="15" customHeight="1" x14ac:dyDescent="0.25">
      <c r="AE4040" s="501" t="e">
        <f t="shared" si="378"/>
        <v>#DIV/0!</v>
      </c>
      <c r="AH4040" s="501" t="e">
        <f t="shared" si="379"/>
        <v>#DIV/0!</v>
      </c>
      <c r="AV4040" s="501" t="e">
        <f t="shared" si="380"/>
        <v>#DIV/0!</v>
      </c>
      <c r="AY4040" s="501" t="e">
        <f t="shared" si="381"/>
        <v>#DIV/0!</v>
      </c>
      <c r="BM4040" s="501" t="e">
        <f t="shared" si="382"/>
        <v>#DIV/0!</v>
      </c>
      <c r="BP4040" s="501" t="e">
        <f t="shared" si="383"/>
        <v>#DIV/0!</v>
      </c>
    </row>
    <row r="4041" spans="31:68" ht="15" customHeight="1" x14ac:dyDescent="0.25">
      <c r="AE4041" s="501" t="e">
        <f t="shared" si="378"/>
        <v>#DIV/0!</v>
      </c>
      <c r="AH4041" s="501" t="e">
        <f t="shared" si="379"/>
        <v>#DIV/0!</v>
      </c>
      <c r="AV4041" s="501" t="e">
        <f t="shared" si="380"/>
        <v>#DIV/0!</v>
      </c>
      <c r="AY4041" s="501" t="e">
        <f t="shared" si="381"/>
        <v>#DIV/0!</v>
      </c>
      <c r="BM4041" s="501" t="e">
        <f t="shared" si="382"/>
        <v>#DIV/0!</v>
      </c>
      <c r="BP4041" s="501" t="e">
        <f t="shared" si="383"/>
        <v>#DIV/0!</v>
      </c>
    </row>
    <row r="4042" spans="31:68" ht="15" customHeight="1" x14ac:dyDescent="0.25">
      <c r="AE4042" s="501" t="e">
        <f t="shared" si="378"/>
        <v>#DIV/0!</v>
      </c>
      <c r="AH4042" s="501" t="e">
        <f t="shared" si="379"/>
        <v>#DIV/0!</v>
      </c>
      <c r="AV4042" s="501" t="e">
        <f t="shared" si="380"/>
        <v>#DIV/0!</v>
      </c>
      <c r="AY4042" s="501" t="e">
        <f t="shared" si="381"/>
        <v>#DIV/0!</v>
      </c>
      <c r="BM4042" s="501" t="e">
        <f t="shared" si="382"/>
        <v>#DIV/0!</v>
      </c>
      <c r="BP4042" s="501" t="e">
        <f t="shared" si="383"/>
        <v>#DIV/0!</v>
      </c>
    </row>
    <row r="4043" spans="31:68" ht="15" customHeight="1" x14ac:dyDescent="0.25">
      <c r="AE4043" s="501" t="e">
        <f t="shared" si="378"/>
        <v>#DIV/0!</v>
      </c>
      <c r="AH4043" s="501" t="e">
        <f t="shared" si="379"/>
        <v>#DIV/0!</v>
      </c>
      <c r="AV4043" s="501" t="e">
        <f t="shared" si="380"/>
        <v>#DIV/0!</v>
      </c>
      <c r="AY4043" s="501" t="e">
        <f t="shared" si="381"/>
        <v>#DIV/0!</v>
      </c>
      <c r="BM4043" s="501" t="e">
        <f t="shared" si="382"/>
        <v>#DIV/0!</v>
      </c>
      <c r="BP4043" s="501" t="e">
        <f t="shared" si="383"/>
        <v>#DIV/0!</v>
      </c>
    </row>
    <row r="4044" spans="31:68" ht="15" customHeight="1" x14ac:dyDescent="0.25">
      <c r="AE4044" s="501" t="e">
        <f t="shared" si="378"/>
        <v>#DIV/0!</v>
      </c>
      <c r="AH4044" s="501" t="e">
        <f t="shared" si="379"/>
        <v>#DIV/0!</v>
      </c>
      <c r="AV4044" s="501" t="e">
        <f t="shared" si="380"/>
        <v>#DIV/0!</v>
      </c>
      <c r="AY4044" s="501" t="e">
        <f t="shared" si="381"/>
        <v>#DIV/0!</v>
      </c>
      <c r="BM4044" s="501" t="e">
        <f t="shared" si="382"/>
        <v>#DIV/0!</v>
      </c>
      <c r="BP4044" s="501" t="e">
        <f t="shared" si="383"/>
        <v>#DIV/0!</v>
      </c>
    </row>
    <row r="4045" spans="31:68" ht="15" customHeight="1" x14ac:dyDescent="0.25">
      <c r="AE4045" s="501" t="e">
        <f t="shared" si="378"/>
        <v>#DIV/0!</v>
      </c>
      <c r="AH4045" s="501" t="e">
        <f t="shared" si="379"/>
        <v>#DIV/0!</v>
      </c>
      <c r="AV4045" s="501" t="e">
        <f t="shared" si="380"/>
        <v>#DIV/0!</v>
      </c>
      <c r="AY4045" s="501" t="e">
        <f t="shared" si="381"/>
        <v>#DIV/0!</v>
      </c>
      <c r="BM4045" s="501" t="e">
        <f t="shared" si="382"/>
        <v>#DIV/0!</v>
      </c>
      <c r="BP4045" s="501" t="e">
        <f t="shared" si="383"/>
        <v>#DIV/0!</v>
      </c>
    </row>
    <row r="4046" spans="31:68" ht="15" customHeight="1" x14ac:dyDescent="0.25">
      <c r="AE4046" s="501" t="e">
        <f t="shared" si="378"/>
        <v>#DIV/0!</v>
      </c>
      <c r="AH4046" s="501" t="e">
        <f t="shared" si="379"/>
        <v>#DIV/0!</v>
      </c>
      <c r="AV4046" s="501" t="e">
        <f t="shared" si="380"/>
        <v>#DIV/0!</v>
      </c>
      <c r="AY4046" s="501" t="e">
        <f t="shared" si="381"/>
        <v>#DIV/0!</v>
      </c>
      <c r="BM4046" s="501" t="e">
        <f t="shared" si="382"/>
        <v>#DIV/0!</v>
      </c>
      <c r="BP4046" s="501" t="e">
        <f t="shared" si="383"/>
        <v>#DIV/0!</v>
      </c>
    </row>
    <row r="4047" spans="31:68" ht="15" customHeight="1" x14ac:dyDescent="0.25">
      <c r="AE4047" s="501" t="e">
        <f t="shared" ref="AE4047:AE4110" si="384">IF(AE$10*AC4047+AE$11&lt;(ROUNDUP(AD$10/100,0)*100+999),MAX(0,AE$10*AC4047+AE$11),NA())</f>
        <v>#DIV/0!</v>
      </c>
      <c r="AH4047" s="501" t="e">
        <f t="shared" ref="AH4047:AH4110" si="385">IF(AH$10*AF4047+AH$11&lt;(ROUNDUP(AG$10/100,0)*100+999),MAX(0,AH$10*AF4047+AH$11),NA())</f>
        <v>#DIV/0!</v>
      </c>
      <c r="AV4047" s="501" t="e">
        <f t="shared" ref="AV4047:AV4110" si="386">IF(AV$10*AT4047+AV$11&lt;(ROUNDUP(AU$10/100,0)*100+999),MAX(0,AV$10*AT4047+AV$11),NA())</f>
        <v>#DIV/0!</v>
      </c>
      <c r="AY4047" s="501" t="e">
        <f t="shared" ref="AY4047:AY4110" si="387">IF(AY$10*AW4047+AY$11&lt;(ROUNDUP(AX$10/100,0)*100+999),MAX(0,AY$10*AW4047+AY$11),NA())</f>
        <v>#DIV/0!</v>
      </c>
      <c r="BM4047" s="501" t="e">
        <f t="shared" ref="BM4047:BM4110" si="388">IF(BM$10*BK4047+BM$11&lt;(ROUNDUP(BL$10/100,0)*100+999),MAX(0,BM$10*BK4047+BM$11),NA())</f>
        <v>#DIV/0!</v>
      </c>
      <c r="BP4047" s="501" t="e">
        <f t="shared" ref="BP4047:BP4110" si="389">IF(BP$10*BN4047+BP$11&lt;(ROUNDUP(BO$10/100,0)*100+999),MAX(0,BP$10*BN4047+BP$11),NA())</f>
        <v>#DIV/0!</v>
      </c>
    </row>
    <row r="4048" spans="31:68" ht="15" customHeight="1" x14ac:dyDescent="0.25">
      <c r="AE4048" s="501" t="e">
        <f t="shared" si="384"/>
        <v>#DIV/0!</v>
      </c>
      <c r="AH4048" s="501" t="e">
        <f t="shared" si="385"/>
        <v>#DIV/0!</v>
      </c>
      <c r="AV4048" s="501" t="e">
        <f t="shared" si="386"/>
        <v>#DIV/0!</v>
      </c>
      <c r="AY4048" s="501" t="e">
        <f t="shared" si="387"/>
        <v>#DIV/0!</v>
      </c>
      <c r="BM4048" s="501" t="e">
        <f t="shared" si="388"/>
        <v>#DIV/0!</v>
      </c>
      <c r="BP4048" s="501" t="e">
        <f t="shared" si="389"/>
        <v>#DIV/0!</v>
      </c>
    </row>
    <row r="4049" spans="31:68" ht="15" customHeight="1" x14ac:dyDescent="0.25">
      <c r="AE4049" s="501" t="e">
        <f t="shared" si="384"/>
        <v>#DIV/0!</v>
      </c>
      <c r="AH4049" s="501" t="e">
        <f t="shared" si="385"/>
        <v>#DIV/0!</v>
      </c>
      <c r="AV4049" s="501" t="e">
        <f t="shared" si="386"/>
        <v>#DIV/0!</v>
      </c>
      <c r="AY4049" s="501" t="e">
        <f t="shared" si="387"/>
        <v>#DIV/0!</v>
      </c>
      <c r="BM4049" s="501" t="e">
        <f t="shared" si="388"/>
        <v>#DIV/0!</v>
      </c>
      <c r="BP4049" s="501" t="e">
        <f t="shared" si="389"/>
        <v>#DIV/0!</v>
      </c>
    </row>
    <row r="4050" spans="31:68" ht="15" customHeight="1" x14ac:dyDescent="0.25">
      <c r="AE4050" s="501" t="e">
        <f t="shared" si="384"/>
        <v>#DIV/0!</v>
      </c>
      <c r="AH4050" s="501" t="e">
        <f t="shared" si="385"/>
        <v>#DIV/0!</v>
      </c>
      <c r="AV4050" s="501" t="e">
        <f t="shared" si="386"/>
        <v>#DIV/0!</v>
      </c>
      <c r="AY4050" s="501" t="e">
        <f t="shared" si="387"/>
        <v>#DIV/0!</v>
      </c>
      <c r="BM4050" s="501" t="e">
        <f t="shared" si="388"/>
        <v>#DIV/0!</v>
      </c>
      <c r="BP4050" s="501" t="e">
        <f t="shared" si="389"/>
        <v>#DIV/0!</v>
      </c>
    </row>
    <row r="4051" spans="31:68" ht="15" customHeight="1" x14ac:dyDescent="0.25">
      <c r="AE4051" s="501" t="e">
        <f t="shared" si="384"/>
        <v>#DIV/0!</v>
      </c>
      <c r="AH4051" s="501" t="e">
        <f t="shared" si="385"/>
        <v>#DIV/0!</v>
      </c>
      <c r="AV4051" s="501" t="e">
        <f t="shared" si="386"/>
        <v>#DIV/0!</v>
      </c>
      <c r="AY4051" s="501" t="e">
        <f t="shared" si="387"/>
        <v>#DIV/0!</v>
      </c>
      <c r="BM4051" s="501" t="e">
        <f t="shared" si="388"/>
        <v>#DIV/0!</v>
      </c>
      <c r="BP4051" s="501" t="e">
        <f t="shared" si="389"/>
        <v>#DIV/0!</v>
      </c>
    </row>
    <row r="4052" spans="31:68" ht="15" customHeight="1" x14ac:dyDescent="0.25">
      <c r="AE4052" s="501" t="e">
        <f t="shared" si="384"/>
        <v>#DIV/0!</v>
      </c>
      <c r="AH4052" s="501" t="e">
        <f t="shared" si="385"/>
        <v>#DIV/0!</v>
      </c>
      <c r="AV4052" s="501" t="e">
        <f t="shared" si="386"/>
        <v>#DIV/0!</v>
      </c>
      <c r="AY4052" s="501" t="e">
        <f t="shared" si="387"/>
        <v>#DIV/0!</v>
      </c>
      <c r="BM4052" s="501" t="e">
        <f t="shared" si="388"/>
        <v>#DIV/0!</v>
      </c>
      <c r="BP4052" s="501" t="e">
        <f t="shared" si="389"/>
        <v>#DIV/0!</v>
      </c>
    </row>
    <row r="4053" spans="31:68" ht="15" customHeight="1" x14ac:dyDescent="0.25">
      <c r="AE4053" s="501" t="e">
        <f t="shared" si="384"/>
        <v>#DIV/0!</v>
      </c>
      <c r="AH4053" s="501" t="e">
        <f t="shared" si="385"/>
        <v>#DIV/0!</v>
      </c>
      <c r="AV4053" s="501" t="e">
        <f t="shared" si="386"/>
        <v>#DIV/0!</v>
      </c>
      <c r="AY4053" s="501" t="e">
        <f t="shared" si="387"/>
        <v>#DIV/0!</v>
      </c>
      <c r="BM4053" s="501" t="e">
        <f t="shared" si="388"/>
        <v>#DIV/0!</v>
      </c>
      <c r="BP4053" s="501" t="e">
        <f t="shared" si="389"/>
        <v>#DIV/0!</v>
      </c>
    </row>
    <row r="4054" spans="31:68" ht="15" customHeight="1" x14ac:dyDescent="0.25">
      <c r="AE4054" s="501" t="e">
        <f t="shared" si="384"/>
        <v>#DIV/0!</v>
      </c>
      <c r="AH4054" s="501" t="e">
        <f t="shared" si="385"/>
        <v>#DIV/0!</v>
      </c>
      <c r="AV4054" s="501" t="e">
        <f t="shared" si="386"/>
        <v>#DIV/0!</v>
      </c>
      <c r="AY4054" s="501" t="e">
        <f t="shared" si="387"/>
        <v>#DIV/0!</v>
      </c>
      <c r="BM4054" s="501" t="e">
        <f t="shared" si="388"/>
        <v>#DIV/0!</v>
      </c>
      <c r="BP4054" s="501" t="e">
        <f t="shared" si="389"/>
        <v>#DIV/0!</v>
      </c>
    </row>
    <row r="4055" spans="31:68" ht="15" customHeight="1" x14ac:dyDescent="0.25">
      <c r="AE4055" s="501" t="e">
        <f t="shared" si="384"/>
        <v>#DIV/0!</v>
      </c>
      <c r="AH4055" s="501" t="e">
        <f t="shared" si="385"/>
        <v>#DIV/0!</v>
      </c>
      <c r="AV4055" s="501" t="e">
        <f t="shared" si="386"/>
        <v>#DIV/0!</v>
      </c>
      <c r="AY4055" s="501" t="e">
        <f t="shared" si="387"/>
        <v>#DIV/0!</v>
      </c>
      <c r="BM4055" s="501" t="e">
        <f t="shared" si="388"/>
        <v>#DIV/0!</v>
      </c>
      <c r="BP4055" s="501" t="e">
        <f t="shared" si="389"/>
        <v>#DIV/0!</v>
      </c>
    </row>
    <row r="4056" spans="31:68" ht="15" customHeight="1" x14ac:dyDescent="0.25">
      <c r="AE4056" s="501" t="e">
        <f t="shared" si="384"/>
        <v>#DIV/0!</v>
      </c>
      <c r="AH4056" s="501" t="e">
        <f t="shared" si="385"/>
        <v>#DIV/0!</v>
      </c>
      <c r="AV4056" s="501" t="e">
        <f t="shared" si="386"/>
        <v>#DIV/0!</v>
      </c>
      <c r="AY4056" s="501" t="e">
        <f t="shared" si="387"/>
        <v>#DIV/0!</v>
      </c>
      <c r="BM4056" s="501" t="e">
        <f t="shared" si="388"/>
        <v>#DIV/0!</v>
      </c>
      <c r="BP4056" s="501" t="e">
        <f t="shared" si="389"/>
        <v>#DIV/0!</v>
      </c>
    </row>
    <row r="4057" spans="31:68" ht="15" customHeight="1" x14ac:dyDescent="0.25">
      <c r="AE4057" s="501" t="e">
        <f t="shared" si="384"/>
        <v>#DIV/0!</v>
      </c>
      <c r="AH4057" s="501" t="e">
        <f t="shared" si="385"/>
        <v>#DIV/0!</v>
      </c>
      <c r="AV4057" s="501" t="e">
        <f t="shared" si="386"/>
        <v>#DIV/0!</v>
      </c>
      <c r="AY4057" s="501" t="e">
        <f t="shared" si="387"/>
        <v>#DIV/0!</v>
      </c>
      <c r="BM4057" s="501" t="e">
        <f t="shared" si="388"/>
        <v>#DIV/0!</v>
      </c>
      <c r="BP4057" s="501" t="e">
        <f t="shared" si="389"/>
        <v>#DIV/0!</v>
      </c>
    </row>
    <row r="4058" spans="31:68" ht="15" customHeight="1" x14ac:dyDescent="0.25">
      <c r="AE4058" s="501" t="e">
        <f t="shared" si="384"/>
        <v>#DIV/0!</v>
      </c>
      <c r="AH4058" s="501" t="e">
        <f t="shared" si="385"/>
        <v>#DIV/0!</v>
      </c>
      <c r="AV4058" s="501" t="e">
        <f t="shared" si="386"/>
        <v>#DIV/0!</v>
      </c>
      <c r="AY4058" s="501" t="e">
        <f t="shared" si="387"/>
        <v>#DIV/0!</v>
      </c>
      <c r="BM4058" s="501" t="e">
        <f t="shared" si="388"/>
        <v>#DIV/0!</v>
      </c>
      <c r="BP4058" s="501" t="e">
        <f t="shared" si="389"/>
        <v>#DIV/0!</v>
      </c>
    </row>
    <row r="4059" spans="31:68" ht="15" customHeight="1" x14ac:dyDescent="0.25">
      <c r="AE4059" s="501" t="e">
        <f t="shared" si="384"/>
        <v>#DIV/0!</v>
      </c>
      <c r="AH4059" s="501" t="e">
        <f t="shared" si="385"/>
        <v>#DIV/0!</v>
      </c>
      <c r="AV4059" s="501" t="e">
        <f t="shared" si="386"/>
        <v>#DIV/0!</v>
      </c>
      <c r="AY4059" s="501" t="e">
        <f t="shared" si="387"/>
        <v>#DIV/0!</v>
      </c>
      <c r="BM4059" s="501" t="e">
        <f t="shared" si="388"/>
        <v>#DIV/0!</v>
      </c>
      <c r="BP4059" s="501" t="e">
        <f t="shared" si="389"/>
        <v>#DIV/0!</v>
      </c>
    </row>
    <row r="4060" spans="31:68" ht="15" customHeight="1" x14ac:dyDescent="0.25">
      <c r="AE4060" s="501" t="e">
        <f t="shared" si="384"/>
        <v>#DIV/0!</v>
      </c>
      <c r="AH4060" s="501" t="e">
        <f t="shared" si="385"/>
        <v>#DIV/0!</v>
      </c>
      <c r="AV4060" s="501" t="e">
        <f t="shared" si="386"/>
        <v>#DIV/0!</v>
      </c>
      <c r="AY4060" s="501" t="e">
        <f t="shared" si="387"/>
        <v>#DIV/0!</v>
      </c>
      <c r="BM4060" s="501" t="e">
        <f t="shared" si="388"/>
        <v>#DIV/0!</v>
      </c>
      <c r="BP4060" s="501" t="e">
        <f t="shared" si="389"/>
        <v>#DIV/0!</v>
      </c>
    </row>
    <row r="4061" spans="31:68" ht="15" customHeight="1" x14ac:dyDescent="0.25">
      <c r="AE4061" s="501" t="e">
        <f t="shared" si="384"/>
        <v>#DIV/0!</v>
      </c>
      <c r="AH4061" s="501" t="e">
        <f t="shared" si="385"/>
        <v>#DIV/0!</v>
      </c>
      <c r="AV4061" s="501" t="e">
        <f t="shared" si="386"/>
        <v>#DIV/0!</v>
      </c>
      <c r="AY4061" s="501" t="e">
        <f t="shared" si="387"/>
        <v>#DIV/0!</v>
      </c>
      <c r="BM4061" s="501" t="e">
        <f t="shared" si="388"/>
        <v>#DIV/0!</v>
      </c>
      <c r="BP4061" s="501" t="e">
        <f t="shared" si="389"/>
        <v>#DIV/0!</v>
      </c>
    </row>
    <row r="4062" spans="31:68" ht="15" customHeight="1" x14ac:dyDescent="0.25">
      <c r="AE4062" s="501" t="e">
        <f t="shared" si="384"/>
        <v>#DIV/0!</v>
      </c>
      <c r="AH4062" s="501" t="e">
        <f t="shared" si="385"/>
        <v>#DIV/0!</v>
      </c>
      <c r="AV4062" s="501" t="e">
        <f t="shared" si="386"/>
        <v>#DIV/0!</v>
      </c>
      <c r="AY4062" s="501" t="e">
        <f t="shared" si="387"/>
        <v>#DIV/0!</v>
      </c>
      <c r="BM4062" s="501" t="e">
        <f t="shared" si="388"/>
        <v>#DIV/0!</v>
      </c>
      <c r="BP4062" s="501" t="e">
        <f t="shared" si="389"/>
        <v>#DIV/0!</v>
      </c>
    </row>
    <row r="4063" spans="31:68" ht="15" customHeight="1" x14ac:dyDescent="0.25">
      <c r="AE4063" s="501" t="e">
        <f t="shared" si="384"/>
        <v>#DIV/0!</v>
      </c>
      <c r="AH4063" s="501" t="e">
        <f t="shared" si="385"/>
        <v>#DIV/0!</v>
      </c>
      <c r="AV4063" s="501" t="e">
        <f t="shared" si="386"/>
        <v>#DIV/0!</v>
      </c>
      <c r="AY4063" s="501" t="e">
        <f t="shared" si="387"/>
        <v>#DIV/0!</v>
      </c>
      <c r="BM4063" s="501" t="e">
        <f t="shared" si="388"/>
        <v>#DIV/0!</v>
      </c>
      <c r="BP4063" s="501" t="e">
        <f t="shared" si="389"/>
        <v>#DIV/0!</v>
      </c>
    </row>
    <row r="4064" spans="31:68" ht="15" customHeight="1" x14ac:dyDescent="0.25">
      <c r="AE4064" s="501" t="e">
        <f t="shared" si="384"/>
        <v>#DIV/0!</v>
      </c>
      <c r="AH4064" s="501" t="e">
        <f t="shared" si="385"/>
        <v>#DIV/0!</v>
      </c>
      <c r="AV4064" s="501" t="e">
        <f t="shared" si="386"/>
        <v>#DIV/0!</v>
      </c>
      <c r="AY4064" s="501" t="e">
        <f t="shared" si="387"/>
        <v>#DIV/0!</v>
      </c>
      <c r="BM4064" s="501" t="e">
        <f t="shared" si="388"/>
        <v>#DIV/0!</v>
      </c>
      <c r="BP4064" s="501" t="e">
        <f t="shared" si="389"/>
        <v>#DIV/0!</v>
      </c>
    </row>
    <row r="4065" spans="31:68" ht="15" customHeight="1" x14ac:dyDescent="0.25">
      <c r="AE4065" s="501" t="e">
        <f t="shared" si="384"/>
        <v>#DIV/0!</v>
      </c>
      <c r="AH4065" s="501" t="e">
        <f t="shared" si="385"/>
        <v>#DIV/0!</v>
      </c>
      <c r="AV4065" s="501" t="e">
        <f t="shared" si="386"/>
        <v>#DIV/0!</v>
      </c>
      <c r="AY4065" s="501" t="e">
        <f t="shared" si="387"/>
        <v>#DIV/0!</v>
      </c>
      <c r="BM4065" s="501" t="e">
        <f t="shared" si="388"/>
        <v>#DIV/0!</v>
      </c>
      <c r="BP4065" s="501" t="e">
        <f t="shared" si="389"/>
        <v>#DIV/0!</v>
      </c>
    </row>
    <row r="4066" spans="31:68" ht="15" customHeight="1" x14ac:dyDescent="0.25">
      <c r="AE4066" s="501" t="e">
        <f t="shared" si="384"/>
        <v>#DIV/0!</v>
      </c>
      <c r="AH4066" s="501" t="e">
        <f t="shared" si="385"/>
        <v>#DIV/0!</v>
      </c>
      <c r="AV4066" s="501" t="e">
        <f t="shared" si="386"/>
        <v>#DIV/0!</v>
      </c>
      <c r="AY4066" s="501" t="e">
        <f t="shared" si="387"/>
        <v>#DIV/0!</v>
      </c>
      <c r="BM4066" s="501" t="e">
        <f t="shared" si="388"/>
        <v>#DIV/0!</v>
      </c>
      <c r="BP4066" s="501" t="e">
        <f t="shared" si="389"/>
        <v>#DIV/0!</v>
      </c>
    </row>
    <row r="4067" spans="31:68" ht="15" customHeight="1" x14ac:dyDescent="0.25">
      <c r="AE4067" s="501" t="e">
        <f t="shared" si="384"/>
        <v>#DIV/0!</v>
      </c>
      <c r="AH4067" s="501" t="e">
        <f t="shared" si="385"/>
        <v>#DIV/0!</v>
      </c>
      <c r="AV4067" s="501" t="e">
        <f t="shared" si="386"/>
        <v>#DIV/0!</v>
      </c>
      <c r="AY4067" s="501" t="e">
        <f t="shared" si="387"/>
        <v>#DIV/0!</v>
      </c>
      <c r="BM4067" s="501" t="e">
        <f t="shared" si="388"/>
        <v>#DIV/0!</v>
      </c>
      <c r="BP4067" s="501" t="e">
        <f t="shared" si="389"/>
        <v>#DIV/0!</v>
      </c>
    </row>
    <row r="4068" spans="31:68" ht="15" customHeight="1" x14ac:dyDescent="0.25">
      <c r="AE4068" s="501" t="e">
        <f t="shared" si="384"/>
        <v>#DIV/0!</v>
      </c>
      <c r="AH4068" s="501" t="e">
        <f t="shared" si="385"/>
        <v>#DIV/0!</v>
      </c>
      <c r="AV4068" s="501" t="e">
        <f t="shared" si="386"/>
        <v>#DIV/0!</v>
      </c>
      <c r="AY4068" s="501" t="e">
        <f t="shared" si="387"/>
        <v>#DIV/0!</v>
      </c>
      <c r="BM4068" s="501" t="e">
        <f t="shared" si="388"/>
        <v>#DIV/0!</v>
      </c>
      <c r="BP4068" s="501" t="e">
        <f t="shared" si="389"/>
        <v>#DIV/0!</v>
      </c>
    </row>
    <row r="4069" spans="31:68" ht="15" customHeight="1" x14ac:dyDescent="0.25">
      <c r="AE4069" s="501" t="e">
        <f t="shared" si="384"/>
        <v>#DIV/0!</v>
      </c>
      <c r="AH4069" s="501" t="e">
        <f t="shared" si="385"/>
        <v>#DIV/0!</v>
      </c>
      <c r="AV4069" s="501" t="e">
        <f t="shared" si="386"/>
        <v>#DIV/0!</v>
      </c>
      <c r="AY4069" s="501" t="e">
        <f t="shared" si="387"/>
        <v>#DIV/0!</v>
      </c>
      <c r="BM4069" s="501" t="e">
        <f t="shared" si="388"/>
        <v>#DIV/0!</v>
      </c>
      <c r="BP4069" s="501" t="e">
        <f t="shared" si="389"/>
        <v>#DIV/0!</v>
      </c>
    </row>
    <row r="4070" spans="31:68" ht="15" customHeight="1" x14ac:dyDescent="0.25">
      <c r="AE4070" s="501" t="e">
        <f t="shared" si="384"/>
        <v>#DIV/0!</v>
      </c>
      <c r="AH4070" s="501" t="e">
        <f t="shared" si="385"/>
        <v>#DIV/0!</v>
      </c>
      <c r="AV4070" s="501" t="e">
        <f t="shared" si="386"/>
        <v>#DIV/0!</v>
      </c>
      <c r="AY4070" s="501" t="e">
        <f t="shared" si="387"/>
        <v>#DIV/0!</v>
      </c>
      <c r="BM4070" s="501" t="e">
        <f t="shared" si="388"/>
        <v>#DIV/0!</v>
      </c>
      <c r="BP4070" s="501" t="e">
        <f t="shared" si="389"/>
        <v>#DIV/0!</v>
      </c>
    </row>
    <row r="4071" spans="31:68" ht="15" customHeight="1" x14ac:dyDescent="0.25">
      <c r="AE4071" s="501" t="e">
        <f t="shared" si="384"/>
        <v>#DIV/0!</v>
      </c>
      <c r="AH4071" s="501" t="e">
        <f t="shared" si="385"/>
        <v>#DIV/0!</v>
      </c>
      <c r="AV4071" s="501" t="e">
        <f t="shared" si="386"/>
        <v>#DIV/0!</v>
      </c>
      <c r="AY4071" s="501" t="e">
        <f t="shared" si="387"/>
        <v>#DIV/0!</v>
      </c>
      <c r="BM4071" s="501" t="e">
        <f t="shared" si="388"/>
        <v>#DIV/0!</v>
      </c>
      <c r="BP4071" s="501" t="e">
        <f t="shared" si="389"/>
        <v>#DIV/0!</v>
      </c>
    </row>
    <row r="4072" spans="31:68" ht="15" customHeight="1" x14ac:dyDescent="0.25">
      <c r="AE4072" s="501" t="e">
        <f t="shared" si="384"/>
        <v>#DIV/0!</v>
      </c>
      <c r="AH4072" s="501" t="e">
        <f t="shared" si="385"/>
        <v>#DIV/0!</v>
      </c>
      <c r="AV4072" s="501" t="e">
        <f t="shared" si="386"/>
        <v>#DIV/0!</v>
      </c>
      <c r="AY4072" s="501" t="e">
        <f t="shared" si="387"/>
        <v>#DIV/0!</v>
      </c>
      <c r="BM4072" s="501" t="e">
        <f t="shared" si="388"/>
        <v>#DIV/0!</v>
      </c>
      <c r="BP4072" s="501" t="e">
        <f t="shared" si="389"/>
        <v>#DIV/0!</v>
      </c>
    </row>
    <row r="4073" spans="31:68" ht="15" customHeight="1" x14ac:dyDescent="0.25">
      <c r="AE4073" s="501" t="e">
        <f t="shared" si="384"/>
        <v>#DIV/0!</v>
      </c>
      <c r="AH4073" s="501" t="e">
        <f t="shared" si="385"/>
        <v>#DIV/0!</v>
      </c>
      <c r="AV4073" s="501" t="e">
        <f t="shared" si="386"/>
        <v>#DIV/0!</v>
      </c>
      <c r="AY4073" s="501" t="e">
        <f t="shared" si="387"/>
        <v>#DIV/0!</v>
      </c>
      <c r="BM4073" s="501" t="e">
        <f t="shared" si="388"/>
        <v>#DIV/0!</v>
      </c>
      <c r="BP4073" s="501" t="e">
        <f t="shared" si="389"/>
        <v>#DIV/0!</v>
      </c>
    </row>
    <row r="4074" spans="31:68" ht="15" customHeight="1" x14ac:dyDescent="0.25">
      <c r="AE4074" s="501" t="e">
        <f t="shared" si="384"/>
        <v>#DIV/0!</v>
      </c>
      <c r="AH4074" s="501" t="e">
        <f t="shared" si="385"/>
        <v>#DIV/0!</v>
      </c>
      <c r="AV4074" s="501" t="e">
        <f t="shared" si="386"/>
        <v>#DIV/0!</v>
      </c>
      <c r="AY4074" s="501" t="e">
        <f t="shared" si="387"/>
        <v>#DIV/0!</v>
      </c>
      <c r="BM4074" s="501" t="e">
        <f t="shared" si="388"/>
        <v>#DIV/0!</v>
      </c>
      <c r="BP4074" s="501" t="e">
        <f t="shared" si="389"/>
        <v>#DIV/0!</v>
      </c>
    </row>
    <row r="4075" spans="31:68" ht="15" customHeight="1" x14ac:dyDescent="0.25">
      <c r="AE4075" s="501" t="e">
        <f t="shared" si="384"/>
        <v>#DIV/0!</v>
      </c>
      <c r="AH4075" s="501" t="e">
        <f t="shared" si="385"/>
        <v>#DIV/0!</v>
      </c>
      <c r="AV4075" s="501" t="e">
        <f t="shared" si="386"/>
        <v>#DIV/0!</v>
      </c>
      <c r="AY4075" s="501" t="e">
        <f t="shared" si="387"/>
        <v>#DIV/0!</v>
      </c>
      <c r="BM4075" s="501" t="e">
        <f t="shared" si="388"/>
        <v>#DIV/0!</v>
      </c>
      <c r="BP4075" s="501" t="e">
        <f t="shared" si="389"/>
        <v>#DIV/0!</v>
      </c>
    </row>
    <row r="4076" spans="31:68" ht="15" customHeight="1" x14ac:dyDescent="0.25">
      <c r="AE4076" s="501" t="e">
        <f t="shared" si="384"/>
        <v>#DIV/0!</v>
      </c>
      <c r="AH4076" s="501" t="e">
        <f t="shared" si="385"/>
        <v>#DIV/0!</v>
      </c>
      <c r="AV4076" s="501" t="e">
        <f t="shared" si="386"/>
        <v>#DIV/0!</v>
      </c>
      <c r="AY4076" s="501" t="e">
        <f t="shared" si="387"/>
        <v>#DIV/0!</v>
      </c>
      <c r="BM4076" s="501" t="e">
        <f t="shared" si="388"/>
        <v>#DIV/0!</v>
      </c>
      <c r="BP4076" s="501" t="e">
        <f t="shared" si="389"/>
        <v>#DIV/0!</v>
      </c>
    </row>
    <row r="4077" spans="31:68" ht="15" customHeight="1" x14ac:dyDescent="0.25">
      <c r="AE4077" s="501" t="e">
        <f t="shared" si="384"/>
        <v>#DIV/0!</v>
      </c>
      <c r="AH4077" s="501" t="e">
        <f t="shared" si="385"/>
        <v>#DIV/0!</v>
      </c>
      <c r="AV4077" s="501" t="e">
        <f t="shared" si="386"/>
        <v>#DIV/0!</v>
      </c>
      <c r="AY4077" s="501" t="e">
        <f t="shared" si="387"/>
        <v>#DIV/0!</v>
      </c>
      <c r="BM4077" s="501" t="e">
        <f t="shared" si="388"/>
        <v>#DIV/0!</v>
      </c>
      <c r="BP4077" s="501" t="e">
        <f t="shared" si="389"/>
        <v>#DIV/0!</v>
      </c>
    </row>
    <row r="4078" spans="31:68" ht="15" customHeight="1" x14ac:dyDescent="0.25">
      <c r="AE4078" s="501" t="e">
        <f t="shared" si="384"/>
        <v>#DIV/0!</v>
      </c>
      <c r="AH4078" s="501" t="e">
        <f t="shared" si="385"/>
        <v>#DIV/0!</v>
      </c>
      <c r="AV4078" s="501" t="e">
        <f t="shared" si="386"/>
        <v>#DIV/0!</v>
      </c>
      <c r="AY4078" s="501" t="e">
        <f t="shared" si="387"/>
        <v>#DIV/0!</v>
      </c>
      <c r="BM4078" s="501" t="e">
        <f t="shared" si="388"/>
        <v>#DIV/0!</v>
      </c>
      <c r="BP4078" s="501" t="e">
        <f t="shared" si="389"/>
        <v>#DIV/0!</v>
      </c>
    </row>
    <row r="4079" spans="31:68" ht="15" customHeight="1" x14ac:dyDescent="0.25">
      <c r="AE4079" s="501" t="e">
        <f t="shared" si="384"/>
        <v>#DIV/0!</v>
      </c>
      <c r="AH4079" s="501" t="e">
        <f t="shared" si="385"/>
        <v>#DIV/0!</v>
      </c>
      <c r="AV4079" s="501" t="e">
        <f t="shared" si="386"/>
        <v>#DIV/0!</v>
      </c>
      <c r="AY4079" s="501" t="e">
        <f t="shared" si="387"/>
        <v>#DIV/0!</v>
      </c>
      <c r="BM4079" s="501" t="e">
        <f t="shared" si="388"/>
        <v>#DIV/0!</v>
      </c>
      <c r="BP4079" s="501" t="e">
        <f t="shared" si="389"/>
        <v>#DIV/0!</v>
      </c>
    </row>
    <row r="4080" spans="31:68" ht="15" customHeight="1" x14ac:dyDescent="0.25">
      <c r="AE4080" s="501" t="e">
        <f t="shared" si="384"/>
        <v>#DIV/0!</v>
      </c>
      <c r="AH4080" s="501" t="e">
        <f t="shared" si="385"/>
        <v>#DIV/0!</v>
      </c>
      <c r="AV4080" s="501" t="e">
        <f t="shared" si="386"/>
        <v>#DIV/0!</v>
      </c>
      <c r="AY4080" s="501" t="e">
        <f t="shared" si="387"/>
        <v>#DIV/0!</v>
      </c>
      <c r="BM4080" s="501" t="e">
        <f t="shared" si="388"/>
        <v>#DIV/0!</v>
      </c>
      <c r="BP4080" s="501" t="e">
        <f t="shared" si="389"/>
        <v>#DIV/0!</v>
      </c>
    </row>
    <row r="4081" spans="31:68" ht="15" customHeight="1" x14ac:dyDescent="0.25">
      <c r="AE4081" s="501" t="e">
        <f t="shared" si="384"/>
        <v>#DIV/0!</v>
      </c>
      <c r="AH4081" s="501" t="e">
        <f t="shared" si="385"/>
        <v>#DIV/0!</v>
      </c>
      <c r="AV4081" s="501" t="e">
        <f t="shared" si="386"/>
        <v>#DIV/0!</v>
      </c>
      <c r="AY4081" s="501" t="e">
        <f t="shared" si="387"/>
        <v>#DIV/0!</v>
      </c>
      <c r="BM4081" s="501" t="e">
        <f t="shared" si="388"/>
        <v>#DIV/0!</v>
      </c>
      <c r="BP4081" s="501" t="e">
        <f t="shared" si="389"/>
        <v>#DIV/0!</v>
      </c>
    </row>
    <row r="4082" spans="31:68" ht="15" customHeight="1" x14ac:dyDescent="0.25">
      <c r="AE4082" s="501" t="e">
        <f t="shared" si="384"/>
        <v>#DIV/0!</v>
      </c>
      <c r="AH4082" s="501" t="e">
        <f t="shared" si="385"/>
        <v>#DIV/0!</v>
      </c>
      <c r="AV4082" s="501" t="e">
        <f t="shared" si="386"/>
        <v>#DIV/0!</v>
      </c>
      <c r="AY4082" s="501" t="e">
        <f t="shared" si="387"/>
        <v>#DIV/0!</v>
      </c>
      <c r="BM4082" s="501" t="e">
        <f t="shared" si="388"/>
        <v>#DIV/0!</v>
      </c>
      <c r="BP4082" s="501" t="e">
        <f t="shared" si="389"/>
        <v>#DIV/0!</v>
      </c>
    </row>
    <row r="4083" spans="31:68" ht="15" customHeight="1" x14ac:dyDescent="0.25">
      <c r="AE4083" s="501" t="e">
        <f t="shared" si="384"/>
        <v>#DIV/0!</v>
      </c>
      <c r="AH4083" s="501" t="e">
        <f t="shared" si="385"/>
        <v>#DIV/0!</v>
      </c>
      <c r="AV4083" s="501" t="e">
        <f t="shared" si="386"/>
        <v>#DIV/0!</v>
      </c>
      <c r="AY4083" s="501" t="e">
        <f t="shared" si="387"/>
        <v>#DIV/0!</v>
      </c>
      <c r="BM4083" s="501" t="e">
        <f t="shared" si="388"/>
        <v>#DIV/0!</v>
      </c>
      <c r="BP4083" s="501" t="e">
        <f t="shared" si="389"/>
        <v>#DIV/0!</v>
      </c>
    </row>
    <row r="4084" spans="31:68" ht="15" customHeight="1" x14ac:dyDescent="0.25">
      <c r="AE4084" s="501" t="e">
        <f t="shared" si="384"/>
        <v>#DIV/0!</v>
      </c>
      <c r="AH4084" s="501" t="e">
        <f t="shared" si="385"/>
        <v>#DIV/0!</v>
      </c>
      <c r="AV4084" s="501" t="e">
        <f t="shared" si="386"/>
        <v>#DIV/0!</v>
      </c>
      <c r="AY4084" s="501" t="e">
        <f t="shared" si="387"/>
        <v>#DIV/0!</v>
      </c>
      <c r="BM4084" s="501" t="e">
        <f t="shared" si="388"/>
        <v>#DIV/0!</v>
      </c>
      <c r="BP4084" s="501" t="e">
        <f t="shared" si="389"/>
        <v>#DIV/0!</v>
      </c>
    </row>
    <row r="4085" spans="31:68" ht="15" customHeight="1" x14ac:dyDescent="0.25">
      <c r="AE4085" s="501" t="e">
        <f t="shared" si="384"/>
        <v>#DIV/0!</v>
      </c>
      <c r="AH4085" s="501" t="e">
        <f t="shared" si="385"/>
        <v>#DIV/0!</v>
      </c>
      <c r="AV4085" s="501" t="e">
        <f t="shared" si="386"/>
        <v>#DIV/0!</v>
      </c>
      <c r="AY4085" s="501" t="e">
        <f t="shared" si="387"/>
        <v>#DIV/0!</v>
      </c>
      <c r="BM4085" s="501" t="e">
        <f t="shared" si="388"/>
        <v>#DIV/0!</v>
      </c>
      <c r="BP4085" s="501" t="e">
        <f t="shared" si="389"/>
        <v>#DIV/0!</v>
      </c>
    </row>
    <row r="4086" spans="31:68" ht="15" customHeight="1" x14ac:dyDescent="0.25">
      <c r="AE4086" s="501" t="e">
        <f t="shared" si="384"/>
        <v>#DIV/0!</v>
      </c>
      <c r="AH4086" s="501" t="e">
        <f t="shared" si="385"/>
        <v>#DIV/0!</v>
      </c>
      <c r="AV4086" s="501" t="e">
        <f t="shared" si="386"/>
        <v>#DIV/0!</v>
      </c>
      <c r="AY4086" s="501" t="e">
        <f t="shared" si="387"/>
        <v>#DIV/0!</v>
      </c>
      <c r="BM4086" s="501" t="e">
        <f t="shared" si="388"/>
        <v>#DIV/0!</v>
      </c>
      <c r="BP4086" s="501" t="e">
        <f t="shared" si="389"/>
        <v>#DIV/0!</v>
      </c>
    </row>
    <row r="4087" spans="31:68" ht="15" customHeight="1" x14ac:dyDescent="0.25">
      <c r="AE4087" s="501" t="e">
        <f t="shared" si="384"/>
        <v>#DIV/0!</v>
      </c>
      <c r="AH4087" s="501" t="e">
        <f t="shared" si="385"/>
        <v>#DIV/0!</v>
      </c>
      <c r="AV4087" s="501" t="e">
        <f t="shared" si="386"/>
        <v>#DIV/0!</v>
      </c>
      <c r="AY4087" s="501" t="e">
        <f t="shared" si="387"/>
        <v>#DIV/0!</v>
      </c>
      <c r="BM4087" s="501" t="e">
        <f t="shared" si="388"/>
        <v>#DIV/0!</v>
      </c>
      <c r="BP4087" s="501" t="e">
        <f t="shared" si="389"/>
        <v>#DIV/0!</v>
      </c>
    </row>
    <row r="4088" spans="31:68" ht="15" customHeight="1" x14ac:dyDescent="0.25">
      <c r="AE4088" s="501" t="e">
        <f t="shared" si="384"/>
        <v>#DIV/0!</v>
      </c>
      <c r="AH4088" s="501" t="e">
        <f t="shared" si="385"/>
        <v>#DIV/0!</v>
      </c>
      <c r="AV4088" s="501" t="e">
        <f t="shared" si="386"/>
        <v>#DIV/0!</v>
      </c>
      <c r="AY4088" s="501" t="e">
        <f t="shared" si="387"/>
        <v>#DIV/0!</v>
      </c>
      <c r="BM4088" s="501" t="e">
        <f t="shared" si="388"/>
        <v>#DIV/0!</v>
      </c>
      <c r="BP4088" s="501" t="e">
        <f t="shared" si="389"/>
        <v>#DIV/0!</v>
      </c>
    </row>
    <row r="4089" spans="31:68" ht="15" customHeight="1" x14ac:dyDescent="0.25">
      <c r="AE4089" s="501" t="e">
        <f t="shared" si="384"/>
        <v>#DIV/0!</v>
      </c>
      <c r="AH4089" s="501" t="e">
        <f t="shared" si="385"/>
        <v>#DIV/0!</v>
      </c>
      <c r="AV4089" s="501" t="e">
        <f t="shared" si="386"/>
        <v>#DIV/0!</v>
      </c>
      <c r="AY4089" s="501" t="e">
        <f t="shared" si="387"/>
        <v>#DIV/0!</v>
      </c>
      <c r="BM4089" s="501" t="e">
        <f t="shared" si="388"/>
        <v>#DIV/0!</v>
      </c>
      <c r="BP4089" s="501" t="e">
        <f t="shared" si="389"/>
        <v>#DIV/0!</v>
      </c>
    </row>
    <row r="4090" spans="31:68" ht="15" customHeight="1" x14ac:dyDescent="0.25">
      <c r="AE4090" s="501" t="e">
        <f t="shared" si="384"/>
        <v>#DIV/0!</v>
      </c>
      <c r="AH4090" s="501" t="e">
        <f t="shared" si="385"/>
        <v>#DIV/0!</v>
      </c>
      <c r="AV4090" s="501" t="e">
        <f t="shared" si="386"/>
        <v>#DIV/0!</v>
      </c>
      <c r="AY4090" s="501" t="e">
        <f t="shared" si="387"/>
        <v>#DIV/0!</v>
      </c>
      <c r="BM4090" s="501" t="e">
        <f t="shared" si="388"/>
        <v>#DIV/0!</v>
      </c>
      <c r="BP4090" s="501" t="e">
        <f t="shared" si="389"/>
        <v>#DIV/0!</v>
      </c>
    </row>
    <row r="4091" spans="31:68" ht="15" customHeight="1" x14ac:dyDescent="0.25">
      <c r="AE4091" s="501" t="e">
        <f t="shared" si="384"/>
        <v>#DIV/0!</v>
      </c>
      <c r="AH4091" s="501" t="e">
        <f t="shared" si="385"/>
        <v>#DIV/0!</v>
      </c>
      <c r="AV4091" s="501" t="e">
        <f t="shared" si="386"/>
        <v>#DIV/0!</v>
      </c>
      <c r="AY4091" s="501" t="e">
        <f t="shared" si="387"/>
        <v>#DIV/0!</v>
      </c>
      <c r="BM4091" s="501" t="e">
        <f t="shared" si="388"/>
        <v>#DIV/0!</v>
      </c>
      <c r="BP4091" s="501" t="e">
        <f t="shared" si="389"/>
        <v>#DIV/0!</v>
      </c>
    </row>
    <row r="4092" spans="31:68" ht="15" customHeight="1" x14ac:dyDescent="0.25">
      <c r="AE4092" s="501" t="e">
        <f t="shared" si="384"/>
        <v>#DIV/0!</v>
      </c>
      <c r="AH4092" s="501" t="e">
        <f t="shared" si="385"/>
        <v>#DIV/0!</v>
      </c>
      <c r="AV4092" s="501" t="e">
        <f t="shared" si="386"/>
        <v>#DIV/0!</v>
      </c>
      <c r="AY4092" s="501" t="e">
        <f t="shared" si="387"/>
        <v>#DIV/0!</v>
      </c>
      <c r="BM4092" s="501" t="e">
        <f t="shared" si="388"/>
        <v>#DIV/0!</v>
      </c>
      <c r="BP4092" s="501" t="e">
        <f t="shared" si="389"/>
        <v>#DIV/0!</v>
      </c>
    </row>
    <row r="4093" spans="31:68" ht="15" customHeight="1" x14ac:dyDescent="0.25">
      <c r="AE4093" s="501" t="e">
        <f t="shared" si="384"/>
        <v>#DIV/0!</v>
      </c>
      <c r="AH4093" s="501" t="e">
        <f t="shared" si="385"/>
        <v>#DIV/0!</v>
      </c>
      <c r="AV4093" s="501" t="e">
        <f t="shared" si="386"/>
        <v>#DIV/0!</v>
      </c>
      <c r="AY4093" s="501" t="e">
        <f t="shared" si="387"/>
        <v>#DIV/0!</v>
      </c>
      <c r="BM4093" s="501" t="e">
        <f t="shared" si="388"/>
        <v>#DIV/0!</v>
      </c>
      <c r="BP4093" s="501" t="e">
        <f t="shared" si="389"/>
        <v>#DIV/0!</v>
      </c>
    </row>
    <row r="4094" spans="31:68" ht="15" customHeight="1" x14ac:dyDescent="0.25">
      <c r="AE4094" s="501" t="e">
        <f t="shared" si="384"/>
        <v>#DIV/0!</v>
      </c>
      <c r="AH4094" s="501" t="e">
        <f t="shared" si="385"/>
        <v>#DIV/0!</v>
      </c>
      <c r="AV4094" s="501" t="e">
        <f t="shared" si="386"/>
        <v>#DIV/0!</v>
      </c>
      <c r="AY4094" s="501" t="e">
        <f t="shared" si="387"/>
        <v>#DIV/0!</v>
      </c>
      <c r="BM4094" s="501" t="e">
        <f t="shared" si="388"/>
        <v>#DIV/0!</v>
      </c>
      <c r="BP4094" s="501" t="e">
        <f t="shared" si="389"/>
        <v>#DIV/0!</v>
      </c>
    </row>
    <row r="4095" spans="31:68" ht="15" customHeight="1" x14ac:dyDescent="0.25">
      <c r="AE4095" s="501" t="e">
        <f t="shared" si="384"/>
        <v>#DIV/0!</v>
      </c>
      <c r="AH4095" s="501" t="e">
        <f t="shared" si="385"/>
        <v>#DIV/0!</v>
      </c>
      <c r="AV4095" s="501" t="e">
        <f t="shared" si="386"/>
        <v>#DIV/0!</v>
      </c>
      <c r="AY4095" s="501" t="e">
        <f t="shared" si="387"/>
        <v>#DIV/0!</v>
      </c>
      <c r="BM4095" s="501" t="e">
        <f t="shared" si="388"/>
        <v>#DIV/0!</v>
      </c>
      <c r="BP4095" s="501" t="e">
        <f t="shared" si="389"/>
        <v>#DIV/0!</v>
      </c>
    </row>
    <row r="4096" spans="31:68" ht="15" customHeight="1" x14ac:dyDescent="0.25">
      <c r="AE4096" s="501" t="e">
        <f t="shared" si="384"/>
        <v>#DIV/0!</v>
      </c>
      <c r="AH4096" s="501" t="e">
        <f t="shared" si="385"/>
        <v>#DIV/0!</v>
      </c>
      <c r="AV4096" s="501" t="e">
        <f t="shared" si="386"/>
        <v>#DIV/0!</v>
      </c>
      <c r="AY4096" s="501" t="e">
        <f t="shared" si="387"/>
        <v>#DIV/0!</v>
      </c>
      <c r="BM4096" s="501" t="e">
        <f t="shared" si="388"/>
        <v>#DIV/0!</v>
      </c>
      <c r="BP4096" s="501" t="e">
        <f t="shared" si="389"/>
        <v>#DIV/0!</v>
      </c>
    </row>
    <row r="4097" spans="31:68" ht="15" customHeight="1" x14ac:dyDescent="0.25">
      <c r="AE4097" s="501" t="e">
        <f t="shared" si="384"/>
        <v>#DIV/0!</v>
      </c>
      <c r="AH4097" s="501" t="e">
        <f t="shared" si="385"/>
        <v>#DIV/0!</v>
      </c>
      <c r="AV4097" s="501" t="e">
        <f t="shared" si="386"/>
        <v>#DIV/0!</v>
      </c>
      <c r="AY4097" s="501" t="e">
        <f t="shared" si="387"/>
        <v>#DIV/0!</v>
      </c>
      <c r="BM4097" s="501" t="e">
        <f t="shared" si="388"/>
        <v>#DIV/0!</v>
      </c>
      <c r="BP4097" s="501" t="e">
        <f t="shared" si="389"/>
        <v>#DIV/0!</v>
      </c>
    </row>
    <row r="4098" spans="31:68" ht="15" customHeight="1" x14ac:dyDescent="0.25">
      <c r="AE4098" s="501" t="e">
        <f t="shared" si="384"/>
        <v>#DIV/0!</v>
      </c>
      <c r="AH4098" s="501" t="e">
        <f t="shared" si="385"/>
        <v>#DIV/0!</v>
      </c>
      <c r="AV4098" s="501" t="e">
        <f t="shared" si="386"/>
        <v>#DIV/0!</v>
      </c>
      <c r="AY4098" s="501" t="e">
        <f t="shared" si="387"/>
        <v>#DIV/0!</v>
      </c>
      <c r="BM4098" s="501" t="e">
        <f t="shared" si="388"/>
        <v>#DIV/0!</v>
      </c>
      <c r="BP4098" s="501" t="e">
        <f t="shared" si="389"/>
        <v>#DIV/0!</v>
      </c>
    </row>
    <row r="4099" spans="31:68" ht="15" customHeight="1" x14ac:dyDescent="0.25">
      <c r="AE4099" s="501" t="e">
        <f t="shared" si="384"/>
        <v>#DIV/0!</v>
      </c>
      <c r="AH4099" s="501" t="e">
        <f t="shared" si="385"/>
        <v>#DIV/0!</v>
      </c>
      <c r="AV4099" s="501" t="e">
        <f t="shared" si="386"/>
        <v>#DIV/0!</v>
      </c>
      <c r="AY4099" s="501" t="e">
        <f t="shared" si="387"/>
        <v>#DIV/0!</v>
      </c>
      <c r="BM4099" s="501" t="e">
        <f t="shared" si="388"/>
        <v>#DIV/0!</v>
      </c>
      <c r="BP4099" s="501" t="e">
        <f t="shared" si="389"/>
        <v>#DIV/0!</v>
      </c>
    </row>
    <row r="4100" spans="31:68" ht="15" customHeight="1" x14ac:dyDescent="0.25">
      <c r="AE4100" s="501" t="e">
        <f t="shared" si="384"/>
        <v>#DIV/0!</v>
      </c>
      <c r="AH4100" s="501" t="e">
        <f t="shared" si="385"/>
        <v>#DIV/0!</v>
      </c>
      <c r="AV4100" s="501" t="e">
        <f t="shared" si="386"/>
        <v>#DIV/0!</v>
      </c>
      <c r="AY4100" s="501" t="e">
        <f t="shared" si="387"/>
        <v>#DIV/0!</v>
      </c>
      <c r="BM4100" s="501" t="e">
        <f t="shared" si="388"/>
        <v>#DIV/0!</v>
      </c>
      <c r="BP4100" s="501" t="e">
        <f t="shared" si="389"/>
        <v>#DIV/0!</v>
      </c>
    </row>
    <row r="4101" spans="31:68" ht="15" customHeight="1" x14ac:dyDescent="0.25">
      <c r="AE4101" s="501" t="e">
        <f t="shared" si="384"/>
        <v>#DIV/0!</v>
      </c>
      <c r="AH4101" s="501" t="e">
        <f t="shared" si="385"/>
        <v>#DIV/0!</v>
      </c>
      <c r="AV4101" s="501" t="e">
        <f t="shared" si="386"/>
        <v>#DIV/0!</v>
      </c>
      <c r="AY4101" s="501" t="e">
        <f t="shared" si="387"/>
        <v>#DIV/0!</v>
      </c>
      <c r="BM4101" s="501" t="e">
        <f t="shared" si="388"/>
        <v>#DIV/0!</v>
      </c>
      <c r="BP4101" s="501" t="e">
        <f t="shared" si="389"/>
        <v>#DIV/0!</v>
      </c>
    </row>
    <row r="4102" spans="31:68" ht="15" customHeight="1" x14ac:dyDescent="0.25">
      <c r="AE4102" s="501" t="e">
        <f t="shared" si="384"/>
        <v>#DIV/0!</v>
      </c>
      <c r="AH4102" s="501" t="e">
        <f t="shared" si="385"/>
        <v>#DIV/0!</v>
      </c>
      <c r="AV4102" s="501" t="e">
        <f t="shared" si="386"/>
        <v>#DIV/0!</v>
      </c>
      <c r="AY4102" s="501" t="e">
        <f t="shared" si="387"/>
        <v>#DIV/0!</v>
      </c>
      <c r="BM4102" s="501" t="e">
        <f t="shared" si="388"/>
        <v>#DIV/0!</v>
      </c>
      <c r="BP4102" s="501" t="e">
        <f t="shared" si="389"/>
        <v>#DIV/0!</v>
      </c>
    </row>
    <row r="4103" spans="31:68" ht="15" customHeight="1" x14ac:dyDescent="0.25">
      <c r="AE4103" s="501" t="e">
        <f t="shared" si="384"/>
        <v>#DIV/0!</v>
      </c>
      <c r="AH4103" s="501" t="e">
        <f t="shared" si="385"/>
        <v>#DIV/0!</v>
      </c>
      <c r="AV4103" s="501" t="e">
        <f t="shared" si="386"/>
        <v>#DIV/0!</v>
      </c>
      <c r="AY4103" s="501" t="e">
        <f t="shared" si="387"/>
        <v>#DIV/0!</v>
      </c>
      <c r="BM4103" s="501" t="e">
        <f t="shared" si="388"/>
        <v>#DIV/0!</v>
      </c>
      <c r="BP4103" s="501" t="e">
        <f t="shared" si="389"/>
        <v>#DIV/0!</v>
      </c>
    </row>
    <row r="4104" spans="31:68" ht="15" customHeight="1" x14ac:dyDescent="0.25">
      <c r="AE4104" s="501" t="e">
        <f t="shared" si="384"/>
        <v>#DIV/0!</v>
      </c>
      <c r="AH4104" s="501" t="e">
        <f t="shared" si="385"/>
        <v>#DIV/0!</v>
      </c>
      <c r="AV4104" s="501" t="e">
        <f t="shared" si="386"/>
        <v>#DIV/0!</v>
      </c>
      <c r="AY4104" s="501" t="e">
        <f t="shared" si="387"/>
        <v>#DIV/0!</v>
      </c>
      <c r="BM4104" s="501" t="e">
        <f t="shared" si="388"/>
        <v>#DIV/0!</v>
      </c>
      <c r="BP4104" s="501" t="e">
        <f t="shared" si="389"/>
        <v>#DIV/0!</v>
      </c>
    </row>
    <row r="4105" spans="31:68" ht="15" customHeight="1" x14ac:dyDescent="0.25">
      <c r="AE4105" s="501" t="e">
        <f t="shared" si="384"/>
        <v>#DIV/0!</v>
      </c>
      <c r="AH4105" s="501" t="e">
        <f t="shared" si="385"/>
        <v>#DIV/0!</v>
      </c>
      <c r="AV4105" s="501" t="e">
        <f t="shared" si="386"/>
        <v>#DIV/0!</v>
      </c>
      <c r="AY4105" s="501" t="e">
        <f t="shared" si="387"/>
        <v>#DIV/0!</v>
      </c>
      <c r="BM4105" s="501" t="e">
        <f t="shared" si="388"/>
        <v>#DIV/0!</v>
      </c>
      <c r="BP4105" s="501" t="e">
        <f t="shared" si="389"/>
        <v>#DIV/0!</v>
      </c>
    </row>
    <row r="4106" spans="31:68" ht="15" customHeight="1" x14ac:dyDescent="0.25">
      <c r="AE4106" s="501" t="e">
        <f t="shared" si="384"/>
        <v>#DIV/0!</v>
      </c>
      <c r="AH4106" s="501" t="e">
        <f t="shared" si="385"/>
        <v>#DIV/0!</v>
      </c>
      <c r="AV4106" s="501" t="e">
        <f t="shared" si="386"/>
        <v>#DIV/0!</v>
      </c>
      <c r="AY4106" s="501" t="e">
        <f t="shared" si="387"/>
        <v>#DIV/0!</v>
      </c>
      <c r="BM4106" s="501" t="e">
        <f t="shared" si="388"/>
        <v>#DIV/0!</v>
      </c>
      <c r="BP4106" s="501" t="e">
        <f t="shared" si="389"/>
        <v>#DIV/0!</v>
      </c>
    </row>
    <row r="4107" spans="31:68" ht="15" customHeight="1" x14ac:dyDescent="0.25">
      <c r="AE4107" s="501" t="e">
        <f t="shared" si="384"/>
        <v>#DIV/0!</v>
      </c>
      <c r="AH4107" s="501" t="e">
        <f t="shared" si="385"/>
        <v>#DIV/0!</v>
      </c>
      <c r="AV4107" s="501" t="e">
        <f t="shared" si="386"/>
        <v>#DIV/0!</v>
      </c>
      <c r="AY4107" s="501" t="e">
        <f t="shared" si="387"/>
        <v>#DIV/0!</v>
      </c>
      <c r="BM4107" s="501" t="e">
        <f t="shared" si="388"/>
        <v>#DIV/0!</v>
      </c>
      <c r="BP4107" s="501" t="e">
        <f t="shared" si="389"/>
        <v>#DIV/0!</v>
      </c>
    </row>
    <row r="4108" spans="31:68" ht="15" customHeight="1" x14ac:dyDescent="0.25">
      <c r="AE4108" s="501" t="e">
        <f t="shared" si="384"/>
        <v>#DIV/0!</v>
      </c>
      <c r="AH4108" s="501" t="e">
        <f t="shared" si="385"/>
        <v>#DIV/0!</v>
      </c>
      <c r="AV4108" s="501" t="e">
        <f t="shared" si="386"/>
        <v>#DIV/0!</v>
      </c>
      <c r="AY4108" s="501" t="e">
        <f t="shared" si="387"/>
        <v>#DIV/0!</v>
      </c>
      <c r="BM4108" s="501" t="e">
        <f t="shared" si="388"/>
        <v>#DIV/0!</v>
      </c>
      <c r="BP4108" s="501" t="e">
        <f t="shared" si="389"/>
        <v>#DIV/0!</v>
      </c>
    </row>
    <row r="4109" spans="31:68" ht="15" customHeight="1" x14ac:dyDescent="0.25">
      <c r="AE4109" s="501" t="e">
        <f t="shared" si="384"/>
        <v>#DIV/0!</v>
      </c>
      <c r="AH4109" s="501" t="e">
        <f t="shared" si="385"/>
        <v>#DIV/0!</v>
      </c>
      <c r="AV4109" s="501" t="e">
        <f t="shared" si="386"/>
        <v>#DIV/0!</v>
      </c>
      <c r="AY4109" s="501" t="e">
        <f t="shared" si="387"/>
        <v>#DIV/0!</v>
      </c>
      <c r="BM4109" s="501" t="e">
        <f t="shared" si="388"/>
        <v>#DIV/0!</v>
      </c>
      <c r="BP4109" s="501" t="e">
        <f t="shared" si="389"/>
        <v>#DIV/0!</v>
      </c>
    </row>
    <row r="4110" spans="31:68" ht="15" customHeight="1" x14ac:dyDescent="0.25">
      <c r="AE4110" s="501" t="e">
        <f t="shared" si="384"/>
        <v>#DIV/0!</v>
      </c>
      <c r="AH4110" s="501" t="e">
        <f t="shared" si="385"/>
        <v>#DIV/0!</v>
      </c>
      <c r="AV4110" s="501" t="e">
        <f t="shared" si="386"/>
        <v>#DIV/0!</v>
      </c>
      <c r="AY4110" s="501" t="e">
        <f t="shared" si="387"/>
        <v>#DIV/0!</v>
      </c>
      <c r="BM4110" s="501" t="e">
        <f t="shared" si="388"/>
        <v>#DIV/0!</v>
      </c>
      <c r="BP4110" s="501" t="e">
        <f t="shared" si="389"/>
        <v>#DIV/0!</v>
      </c>
    </row>
    <row r="4111" spans="31:68" ht="15" customHeight="1" x14ac:dyDescent="0.25">
      <c r="AE4111" s="501" t="e">
        <f t="shared" ref="AE4111:AE4174" si="390">IF(AE$10*AC4111+AE$11&lt;(ROUNDUP(AD$10/100,0)*100+999),MAX(0,AE$10*AC4111+AE$11),NA())</f>
        <v>#DIV/0!</v>
      </c>
      <c r="AH4111" s="501" t="e">
        <f t="shared" ref="AH4111:AH4174" si="391">IF(AH$10*AF4111+AH$11&lt;(ROUNDUP(AG$10/100,0)*100+999),MAX(0,AH$10*AF4111+AH$11),NA())</f>
        <v>#DIV/0!</v>
      </c>
      <c r="AV4111" s="501" t="e">
        <f t="shared" ref="AV4111:AV4174" si="392">IF(AV$10*AT4111+AV$11&lt;(ROUNDUP(AU$10/100,0)*100+999),MAX(0,AV$10*AT4111+AV$11),NA())</f>
        <v>#DIV/0!</v>
      </c>
      <c r="AY4111" s="501" t="e">
        <f t="shared" ref="AY4111:AY4174" si="393">IF(AY$10*AW4111+AY$11&lt;(ROUNDUP(AX$10/100,0)*100+999),MAX(0,AY$10*AW4111+AY$11),NA())</f>
        <v>#DIV/0!</v>
      </c>
      <c r="BM4111" s="501" t="e">
        <f t="shared" ref="BM4111:BM4174" si="394">IF(BM$10*BK4111+BM$11&lt;(ROUNDUP(BL$10/100,0)*100+999),MAX(0,BM$10*BK4111+BM$11),NA())</f>
        <v>#DIV/0!</v>
      </c>
      <c r="BP4111" s="501" t="e">
        <f t="shared" ref="BP4111:BP4174" si="395">IF(BP$10*BN4111+BP$11&lt;(ROUNDUP(BO$10/100,0)*100+999),MAX(0,BP$10*BN4111+BP$11),NA())</f>
        <v>#DIV/0!</v>
      </c>
    </row>
    <row r="4112" spans="31:68" ht="15" customHeight="1" x14ac:dyDescent="0.25">
      <c r="AE4112" s="501" t="e">
        <f t="shared" si="390"/>
        <v>#DIV/0!</v>
      </c>
      <c r="AH4112" s="501" t="e">
        <f t="shared" si="391"/>
        <v>#DIV/0!</v>
      </c>
      <c r="AV4112" s="501" t="e">
        <f t="shared" si="392"/>
        <v>#DIV/0!</v>
      </c>
      <c r="AY4112" s="501" t="e">
        <f t="shared" si="393"/>
        <v>#DIV/0!</v>
      </c>
      <c r="BM4112" s="501" t="e">
        <f t="shared" si="394"/>
        <v>#DIV/0!</v>
      </c>
      <c r="BP4112" s="501" t="e">
        <f t="shared" si="395"/>
        <v>#DIV/0!</v>
      </c>
    </row>
    <row r="4113" spans="31:68" ht="15" customHeight="1" x14ac:dyDescent="0.25">
      <c r="AE4113" s="501" t="e">
        <f t="shared" si="390"/>
        <v>#DIV/0!</v>
      </c>
      <c r="AH4113" s="501" t="e">
        <f t="shared" si="391"/>
        <v>#DIV/0!</v>
      </c>
      <c r="AV4113" s="501" t="e">
        <f t="shared" si="392"/>
        <v>#DIV/0!</v>
      </c>
      <c r="AY4113" s="501" t="e">
        <f t="shared" si="393"/>
        <v>#DIV/0!</v>
      </c>
      <c r="BM4113" s="501" t="e">
        <f t="shared" si="394"/>
        <v>#DIV/0!</v>
      </c>
      <c r="BP4113" s="501" t="e">
        <f t="shared" si="395"/>
        <v>#DIV/0!</v>
      </c>
    </row>
    <row r="4114" spans="31:68" ht="15" customHeight="1" x14ac:dyDescent="0.25">
      <c r="AE4114" s="501" t="e">
        <f t="shared" si="390"/>
        <v>#DIV/0!</v>
      </c>
      <c r="AH4114" s="501" t="e">
        <f t="shared" si="391"/>
        <v>#DIV/0!</v>
      </c>
      <c r="AV4114" s="501" t="e">
        <f t="shared" si="392"/>
        <v>#DIV/0!</v>
      </c>
      <c r="AY4114" s="501" t="e">
        <f t="shared" si="393"/>
        <v>#DIV/0!</v>
      </c>
      <c r="BM4114" s="501" t="e">
        <f t="shared" si="394"/>
        <v>#DIV/0!</v>
      </c>
      <c r="BP4114" s="501" t="e">
        <f t="shared" si="395"/>
        <v>#DIV/0!</v>
      </c>
    </row>
    <row r="4115" spans="31:68" ht="15" customHeight="1" x14ac:dyDescent="0.25">
      <c r="AE4115" s="501" t="e">
        <f t="shared" si="390"/>
        <v>#DIV/0!</v>
      </c>
      <c r="AH4115" s="501" t="e">
        <f t="shared" si="391"/>
        <v>#DIV/0!</v>
      </c>
      <c r="AV4115" s="501" t="e">
        <f t="shared" si="392"/>
        <v>#DIV/0!</v>
      </c>
      <c r="AY4115" s="501" t="e">
        <f t="shared" si="393"/>
        <v>#DIV/0!</v>
      </c>
      <c r="BM4115" s="501" t="e">
        <f t="shared" si="394"/>
        <v>#DIV/0!</v>
      </c>
      <c r="BP4115" s="501" t="e">
        <f t="shared" si="395"/>
        <v>#DIV/0!</v>
      </c>
    </row>
    <row r="4116" spans="31:68" ht="15" customHeight="1" x14ac:dyDescent="0.25">
      <c r="AE4116" s="501" t="e">
        <f t="shared" si="390"/>
        <v>#DIV/0!</v>
      </c>
      <c r="AH4116" s="501" t="e">
        <f t="shared" si="391"/>
        <v>#DIV/0!</v>
      </c>
      <c r="AV4116" s="501" t="e">
        <f t="shared" si="392"/>
        <v>#DIV/0!</v>
      </c>
      <c r="AY4116" s="501" t="e">
        <f t="shared" si="393"/>
        <v>#DIV/0!</v>
      </c>
      <c r="BM4116" s="501" t="e">
        <f t="shared" si="394"/>
        <v>#DIV/0!</v>
      </c>
      <c r="BP4116" s="501" t="e">
        <f t="shared" si="395"/>
        <v>#DIV/0!</v>
      </c>
    </row>
    <row r="4117" spans="31:68" ht="15" customHeight="1" x14ac:dyDescent="0.25">
      <c r="AE4117" s="501" t="e">
        <f t="shared" si="390"/>
        <v>#DIV/0!</v>
      </c>
      <c r="AH4117" s="501" t="e">
        <f t="shared" si="391"/>
        <v>#DIV/0!</v>
      </c>
      <c r="AV4117" s="501" t="e">
        <f t="shared" si="392"/>
        <v>#DIV/0!</v>
      </c>
      <c r="AY4117" s="501" t="e">
        <f t="shared" si="393"/>
        <v>#DIV/0!</v>
      </c>
      <c r="BM4117" s="501" t="e">
        <f t="shared" si="394"/>
        <v>#DIV/0!</v>
      </c>
      <c r="BP4117" s="501" t="e">
        <f t="shared" si="395"/>
        <v>#DIV/0!</v>
      </c>
    </row>
    <row r="4118" spans="31:68" ht="15" customHeight="1" x14ac:dyDescent="0.25">
      <c r="AE4118" s="501" t="e">
        <f t="shared" si="390"/>
        <v>#DIV/0!</v>
      </c>
      <c r="AH4118" s="501" t="e">
        <f t="shared" si="391"/>
        <v>#DIV/0!</v>
      </c>
      <c r="AV4118" s="501" t="e">
        <f t="shared" si="392"/>
        <v>#DIV/0!</v>
      </c>
      <c r="AY4118" s="501" t="e">
        <f t="shared" si="393"/>
        <v>#DIV/0!</v>
      </c>
      <c r="BM4118" s="501" t="e">
        <f t="shared" si="394"/>
        <v>#DIV/0!</v>
      </c>
      <c r="BP4118" s="501" t="e">
        <f t="shared" si="395"/>
        <v>#DIV/0!</v>
      </c>
    </row>
    <row r="4119" spans="31:68" ht="15" customHeight="1" x14ac:dyDescent="0.25">
      <c r="AE4119" s="501" t="e">
        <f t="shared" si="390"/>
        <v>#DIV/0!</v>
      </c>
      <c r="AH4119" s="501" t="e">
        <f t="shared" si="391"/>
        <v>#DIV/0!</v>
      </c>
      <c r="AV4119" s="501" t="e">
        <f t="shared" si="392"/>
        <v>#DIV/0!</v>
      </c>
      <c r="AY4119" s="501" t="e">
        <f t="shared" si="393"/>
        <v>#DIV/0!</v>
      </c>
      <c r="BM4119" s="501" t="e">
        <f t="shared" si="394"/>
        <v>#DIV/0!</v>
      </c>
      <c r="BP4119" s="501" t="e">
        <f t="shared" si="395"/>
        <v>#DIV/0!</v>
      </c>
    </row>
    <row r="4120" spans="31:68" ht="15" customHeight="1" x14ac:dyDescent="0.25">
      <c r="AE4120" s="501" t="e">
        <f t="shared" si="390"/>
        <v>#DIV/0!</v>
      </c>
      <c r="AH4120" s="501" t="e">
        <f t="shared" si="391"/>
        <v>#DIV/0!</v>
      </c>
      <c r="AV4120" s="501" t="e">
        <f t="shared" si="392"/>
        <v>#DIV/0!</v>
      </c>
      <c r="AY4120" s="501" t="e">
        <f t="shared" si="393"/>
        <v>#DIV/0!</v>
      </c>
      <c r="BM4120" s="501" t="e">
        <f t="shared" si="394"/>
        <v>#DIV/0!</v>
      </c>
      <c r="BP4120" s="501" t="e">
        <f t="shared" si="395"/>
        <v>#DIV/0!</v>
      </c>
    </row>
    <row r="4121" spans="31:68" ht="15" customHeight="1" x14ac:dyDescent="0.25">
      <c r="AE4121" s="501" t="e">
        <f t="shared" si="390"/>
        <v>#DIV/0!</v>
      </c>
      <c r="AH4121" s="501" t="e">
        <f t="shared" si="391"/>
        <v>#DIV/0!</v>
      </c>
      <c r="AV4121" s="501" t="e">
        <f t="shared" si="392"/>
        <v>#DIV/0!</v>
      </c>
      <c r="AY4121" s="501" t="e">
        <f t="shared" si="393"/>
        <v>#DIV/0!</v>
      </c>
      <c r="BM4121" s="501" t="e">
        <f t="shared" si="394"/>
        <v>#DIV/0!</v>
      </c>
      <c r="BP4121" s="501" t="e">
        <f t="shared" si="395"/>
        <v>#DIV/0!</v>
      </c>
    </row>
    <row r="4122" spans="31:68" ht="15" customHeight="1" x14ac:dyDescent="0.25">
      <c r="AE4122" s="501" t="e">
        <f t="shared" si="390"/>
        <v>#DIV/0!</v>
      </c>
      <c r="AH4122" s="501" t="e">
        <f t="shared" si="391"/>
        <v>#DIV/0!</v>
      </c>
      <c r="AV4122" s="501" t="e">
        <f t="shared" si="392"/>
        <v>#DIV/0!</v>
      </c>
      <c r="AY4122" s="501" t="e">
        <f t="shared" si="393"/>
        <v>#DIV/0!</v>
      </c>
      <c r="BM4122" s="501" t="e">
        <f t="shared" si="394"/>
        <v>#DIV/0!</v>
      </c>
      <c r="BP4122" s="501" t="e">
        <f t="shared" si="395"/>
        <v>#DIV/0!</v>
      </c>
    </row>
    <row r="4123" spans="31:68" ht="15" customHeight="1" x14ac:dyDescent="0.25">
      <c r="AE4123" s="501" t="e">
        <f t="shared" si="390"/>
        <v>#DIV/0!</v>
      </c>
      <c r="AH4123" s="501" t="e">
        <f t="shared" si="391"/>
        <v>#DIV/0!</v>
      </c>
      <c r="AV4123" s="501" t="e">
        <f t="shared" si="392"/>
        <v>#DIV/0!</v>
      </c>
      <c r="AY4123" s="501" t="e">
        <f t="shared" si="393"/>
        <v>#DIV/0!</v>
      </c>
      <c r="BM4123" s="501" t="e">
        <f t="shared" si="394"/>
        <v>#DIV/0!</v>
      </c>
      <c r="BP4123" s="501" t="e">
        <f t="shared" si="395"/>
        <v>#DIV/0!</v>
      </c>
    </row>
    <row r="4124" spans="31:68" ht="15" customHeight="1" x14ac:dyDescent="0.25">
      <c r="AE4124" s="501" t="e">
        <f t="shared" si="390"/>
        <v>#DIV/0!</v>
      </c>
      <c r="AH4124" s="501" t="e">
        <f t="shared" si="391"/>
        <v>#DIV/0!</v>
      </c>
      <c r="AV4124" s="501" t="e">
        <f t="shared" si="392"/>
        <v>#DIV/0!</v>
      </c>
      <c r="AY4124" s="501" t="e">
        <f t="shared" si="393"/>
        <v>#DIV/0!</v>
      </c>
      <c r="BM4124" s="501" t="e">
        <f t="shared" si="394"/>
        <v>#DIV/0!</v>
      </c>
      <c r="BP4124" s="501" t="e">
        <f t="shared" si="395"/>
        <v>#DIV/0!</v>
      </c>
    </row>
    <row r="4125" spans="31:68" ht="15" customHeight="1" x14ac:dyDescent="0.25">
      <c r="AE4125" s="501" t="e">
        <f t="shared" si="390"/>
        <v>#DIV/0!</v>
      </c>
      <c r="AH4125" s="501" t="e">
        <f t="shared" si="391"/>
        <v>#DIV/0!</v>
      </c>
      <c r="AV4125" s="501" t="e">
        <f t="shared" si="392"/>
        <v>#DIV/0!</v>
      </c>
      <c r="AY4125" s="501" t="e">
        <f t="shared" si="393"/>
        <v>#DIV/0!</v>
      </c>
      <c r="BM4125" s="501" t="e">
        <f t="shared" si="394"/>
        <v>#DIV/0!</v>
      </c>
      <c r="BP4125" s="501" t="e">
        <f t="shared" si="395"/>
        <v>#DIV/0!</v>
      </c>
    </row>
    <row r="4126" spans="31:68" ht="15" customHeight="1" x14ac:dyDescent="0.25">
      <c r="AE4126" s="501" t="e">
        <f t="shared" si="390"/>
        <v>#DIV/0!</v>
      </c>
      <c r="AH4126" s="501" t="e">
        <f t="shared" si="391"/>
        <v>#DIV/0!</v>
      </c>
      <c r="AV4126" s="501" t="e">
        <f t="shared" si="392"/>
        <v>#DIV/0!</v>
      </c>
      <c r="AY4126" s="501" t="e">
        <f t="shared" si="393"/>
        <v>#DIV/0!</v>
      </c>
      <c r="BM4126" s="501" t="e">
        <f t="shared" si="394"/>
        <v>#DIV/0!</v>
      </c>
      <c r="BP4126" s="501" t="e">
        <f t="shared" si="395"/>
        <v>#DIV/0!</v>
      </c>
    </row>
    <row r="4127" spans="31:68" ht="15" customHeight="1" x14ac:dyDescent="0.25">
      <c r="AE4127" s="501" t="e">
        <f t="shared" si="390"/>
        <v>#DIV/0!</v>
      </c>
      <c r="AH4127" s="501" t="e">
        <f t="shared" si="391"/>
        <v>#DIV/0!</v>
      </c>
      <c r="AV4127" s="501" t="e">
        <f t="shared" si="392"/>
        <v>#DIV/0!</v>
      </c>
      <c r="AY4127" s="501" t="e">
        <f t="shared" si="393"/>
        <v>#DIV/0!</v>
      </c>
      <c r="BM4127" s="501" t="e">
        <f t="shared" si="394"/>
        <v>#DIV/0!</v>
      </c>
      <c r="BP4127" s="501" t="e">
        <f t="shared" si="395"/>
        <v>#DIV/0!</v>
      </c>
    </row>
    <row r="4128" spans="31:68" ht="15" customHeight="1" x14ac:dyDescent="0.25">
      <c r="AE4128" s="501" t="e">
        <f t="shared" si="390"/>
        <v>#DIV/0!</v>
      </c>
      <c r="AH4128" s="501" t="e">
        <f t="shared" si="391"/>
        <v>#DIV/0!</v>
      </c>
      <c r="AV4128" s="501" t="e">
        <f t="shared" si="392"/>
        <v>#DIV/0!</v>
      </c>
      <c r="AY4128" s="501" t="e">
        <f t="shared" si="393"/>
        <v>#DIV/0!</v>
      </c>
      <c r="BM4128" s="501" t="e">
        <f t="shared" si="394"/>
        <v>#DIV/0!</v>
      </c>
      <c r="BP4128" s="501" t="e">
        <f t="shared" si="395"/>
        <v>#DIV/0!</v>
      </c>
    </row>
    <row r="4129" spans="31:68" ht="15" customHeight="1" x14ac:dyDescent="0.25">
      <c r="AE4129" s="501" t="e">
        <f t="shared" si="390"/>
        <v>#DIV/0!</v>
      </c>
      <c r="AH4129" s="501" t="e">
        <f t="shared" si="391"/>
        <v>#DIV/0!</v>
      </c>
      <c r="AV4129" s="501" t="e">
        <f t="shared" si="392"/>
        <v>#DIV/0!</v>
      </c>
      <c r="AY4129" s="501" t="e">
        <f t="shared" si="393"/>
        <v>#DIV/0!</v>
      </c>
      <c r="BM4129" s="501" t="e">
        <f t="shared" si="394"/>
        <v>#DIV/0!</v>
      </c>
      <c r="BP4129" s="501" t="e">
        <f t="shared" si="395"/>
        <v>#DIV/0!</v>
      </c>
    </row>
    <row r="4130" spans="31:68" ht="15" customHeight="1" x14ac:dyDescent="0.25">
      <c r="AE4130" s="501" t="e">
        <f t="shared" si="390"/>
        <v>#DIV/0!</v>
      </c>
      <c r="AH4130" s="501" t="e">
        <f t="shared" si="391"/>
        <v>#DIV/0!</v>
      </c>
      <c r="AV4130" s="501" t="e">
        <f t="shared" si="392"/>
        <v>#DIV/0!</v>
      </c>
      <c r="AY4130" s="501" t="e">
        <f t="shared" si="393"/>
        <v>#DIV/0!</v>
      </c>
      <c r="BM4130" s="501" t="e">
        <f t="shared" si="394"/>
        <v>#DIV/0!</v>
      </c>
      <c r="BP4130" s="501" t="e">
        <f t="shared" si="395"/>
        <v>#DIV/0!</v>
      </c>
    </row>
    <row r="4131" spans="31:68" ht="15" customHeight="1" x14ac:dyDescent="0.25">
      <c r="AE4131" s="501" t="e">
        <f t="shared" si="390"/>
        <v>#DIV/0!</v>
      </c>
      <c r="AH4131" s="501" t="e">
        <f t="shared" si="391"/>
        <v>#DIV/0!</v>
      </c>
      <c r="AV4131" s="501" t="e">
        <f t="shared" si="392"/>
        <v>#DIV/0!</v>
      </c>
      <c r="AY4131" s="501" t="e">
        <f t="shared" si="393"/>
        <v>#DIV/0!</v>
      </c>
      <c r="BM4131" s="501" t="e">
        <f t="shared" si="394"/>
        <v>#DIV/0!</v>
      </c>
      <c r="BP4131" s="501" t="e">
        <f t="shared" si="395"/>
        <v>#DIV/0!</v>
      </c>
    </row>
    <row r="4132" spans="31:68" ht="15" customHeight="1" x14ac:dyDescent="0.25">
      <c r="AE4132" s="501" t="e">
        <f t="shared" si="390"/>
        <v>#DIV/0!</v>
      </c>
      <c r="AH4132" s="501" t="e">
        <f t="shared" si="391"/>
        <v>#DIV/0!</v>
      </c>
      <c r="AV4132" s="501" t="e">
        <f t="shared" si="392"/>
        <v>#DIV/0!</v>
      </c>
      <c r="AY4132" s="501" t="e">
        <f t="shared" si="393"/>
        <v>#DIV/0!</v>
      </c>
      <c r="BM4132" s="501" t="e">
        <f t="shared" si="394"/>
        <v>#DIV/0!</v>
      </c>
      <c r="BP4132" s="501" t="e">
        <f t="shared" si="395"/>
        <v>#DIV/0!</v>
      </c>
    </row>
    <row r="4133" spans="31:68" ht="15" customHeight="1" x14ac:dyDescent="0.25">
      <c r="AE4133" s="501" t="e">
        <f t="shared" si="390"/>
        <v>#DIV/0!</v>
      </c>
      <c r="AH4133" s="501" t="e">
        <f t="shared" si="391"/>
        <v>#DIV/0!</v>
      </c>
      <c r="AV4133" s="501" t="e">
        <f t="shared" si="392"/>
        <v>#DIV/0!</v>
      </c>
      <c r="AY4133" s="501" t="e">
        <f t="shared" si="393"/>
        <v>#DIV/0!</v>
      </c>
      <c r="BM4133" s="501" t="e">
        <f t="shared" si="394"/>
        <v>#DIV/0!</v>
      </c>
      <c r="BP4133" s="501" t="e">
        <f t="shared" si="395"/>
        <v>#DIV/0!</v>
      </c>
    </row>
    <row r="4134" spans="31:68" ht="15" customHeight="1" x14ac:dyDescent="0.25">
      <c r="AE4134" s="501" t="e">
        <f t="shared" si="390"/>
        <v>#DIV/0!</v>
      </c>
      <c r="AH4134" s="501" t="e">
        <f t="shared" si="391"/>
        <v>#DIV/0!</v>
      </c>
      <c r="AV4134" s="501" t="e">
        <f t="shared" si="392"/>
        <v>#DIV/0!</v>
      </c>
      <c r="AY4134" s="501" t="e">
        <f t="shared" si="393"/>
        <v>#DIV/0!</v>
      </c>
      <c r="BM4134" s="501" t="e">
        <f t="shared" si="394"/>
        <v>#DIV/0!</v>
      </c>
      <c r="BP4134" s="501" t="e">
        <f t="shared" si="395"/>
        <v>#DIV/0!</v>
      </c>
    </row>
    <row r="4135" spans="31:68" ht="15" customHeight="1" x14ac:dyDescent="0.25">
      <c r="AE4135" s="501" t="e">
        <f t="shared" si="390"/>
        <v>#DIV/0!</v>
      </c>
      <c r="AH4135" s="501" t="e">
        <f t="shared" si="391"/>
        <v>#DIV/0!</v>
      </c>
      <c r="AV4135" s="501" t="e">
        <f t="shared" si="392"/>
        <v>#DIV/0!</v>
      </c>
      <c r="AY4135" s="501" t="e">
        <f t="shared" si="393"/>
        <v>#DIV/0!</v>
      </c>
      <c r="BM4135" s="501" t="e">
        <f t="shared" si="394"/>
        <v>#DIV/0!</v>
      </c>
      <c r="BP4135" s="501" t="e">
        <f t="shared" si="395"/>
        <v>#DIV/0!</v>
      </c>
    </row>
    <row r="4136" spans="31:68" ht="15" customHeight="1" x14ac:dyDescent="0.25">
      <c r="AE4136" s="501" t="e">
        <f t="shared" si="390"/>
        <v>#DIV/0!</v>
      </c>
      <c r="AH4136" s="501" t="e">
        <f t="shared" si="391"/>
        <v>#DIV/0!</v>
      </c>
      <c r="AV4136" s="501" t="e">
        <f t="shared" si="392"/>
        <v>#DIV/0!</v>
      </c>
      <c r="AY4136" s="501" t="e">
        <f t="shared" si="393"/>
        <v>#DIV/0!</v>
      </c>
      <c r="BM4136" s="501" t="e">
        <f t="shared" si="394"/>
        <v>#DIV/0!</v>
      </c>
      <c r="BP4136" s="501" t="e">
        <f t="shared" si="395"/>
        <v>#DIV/0!</v>
      </c>
    </row>
    <row r="4137" spans="31:68" ht="15" customHeight="1" x14ac:dyDescent="0.25">
      <c r="AE4137" s="501" t="e">
        <f t="shared" si="390"/>
        <v>#DIV/0!</v>
      </c>
      <c r="AH4137" s="501" t="e">
        <f t="shared" si="391"/>
        <v>#DIV/0!</v>
      </c>
      <c r="AV4137" s="501" t="e">
        <f t="shared" si="392"/>
        <v>#DIV/0!</v>
      </c>
      <c r="AY4137" s="501" t="e">
        <f t="shared" si="393"/>
        <v>#DIV/0!</v>
      </c>
      <c r="BM4137" s="501" t="e">
        <f t="shared" si="394"/>
        <v>#DIV/0!</v>
      </c>
      <c r="BP4137" s="501" t="e">
        <f t="shared" si="395"/>
        <v>#DIV/0!</v>
      </c>
    </row>
    <row r="4138" spans="31:68" ht="15" customHeight="1" x14ac:dyDescent="0.25">
      <c r="AE4138" s="501" t="e">
        <f t="shared" si="390"/>
        <v>#DIV/0!</v>
      </c>
      <c r="AH4138" s="501" t="e">
        <f t="shared" si="391"/>
        <v>#DIV/0!</v>
      </c>
      <c r="AV4138" s="501" t="e">
        <f t="shared" si="392"/>
        <v>#DIV/0!</v>
      </c>
      <c r="AY4138" s="501" t="e">
        <f t="shared" si="393"/>
        <v>#DIV/0!</v>
      </c>
      <c r="BM4138" s="501" t="e">
        <f t="shared" si="394"/>
        <v>#DIV/0!</v>
      </c>
      <c r="BP4138" s="501" t="e">
        <f t="shared" si="395"/>
        <v>#DIV/0!</v>
      </c>
    </row>
    <row r="4139" spans="31:68" ht="15" customHeight="1" x14ac:dyDescent="0.25">
      <c r="AE4139" s="501" t="e">
        <f t="shared" si="390"/>
        <v>#DIV/0!</v>
      </c>
      <c r="AH4139" s="501" t="e">
        <f t="shared" si="391"/>
        <v>#DIV/0!</v>
      </c>
      <c r="AV4139" s="501" t="e">
        <f t="shared" si="392"/>
        <v>#DIV/0!</v>
      </c>
      <c r="AY4139" s="501" t="e">
        <f t="shared" si="393"/>
        <v>#DIV/0!</v>
      </c>
      <c r="BM4139" s="501" t="e">
        <f t="shared" si="394"/>
        <v>#DIV/0!</v>
      </c>
      <c r="BP4139" s="501" t="e">
        <f t="shared" si="395"/>
        <v>#DIV/0!</v>
      </c>
    </row>
    <row r="4140" spans="31:68" ht="15" customHeight="1" x14ac:dyDescent="0.25">
      <c r="AE4140" s="501" t="e">
        <f t="shared" si="390"/>
        <v>#DIV/0!</v>
      </c>
      <c r="AH4140" s="501" t="e">
        <f t="shared" si="391"/>
        <v>#DIV/0!</v>
      </c>
      <c r="AV4140" s="501" t="e">
        <f t="shared" si="392"/>
        <v>#DIV/0!</v>
      </c>
      <c r="AY4140" s="501" t="e">
        <f t="shared" si="393"/>
        <v>#DIV/0!</v>
      </c>
      <c r="BM4140" s="501" t="e">
        <f t="shared" si="394"/>
        <v>#DIV/0!</v>
      </c>
      <c r="BP4140" s="501" t="e">
        <f t="shared" si="395"/>
        <v>#DIV/0!</v>
      </c>
    </row>
    <row r="4141" spans="31:68" ht="15" customHeight="1" x14ac:dyDescent="0.25">
      <c r="AE4141" s="501" t="e">
        <f t="shared" si="390"/>
        <v>#DIV/0!</v>
      </c>
      <c r="AH4141" s="501" t="e">
        <f t="shared" si="391"/>
        <v>#DIV/0!</v>
      </c>
      <c r="AV4141" s="501" t="e">
        <f t="shared" si="392"/>
        <v>#DIV/0!</v>
      </c>
      <c r="AY4141" s="501" t="e">
        <f t="shared" si="393"/>
        <v>#DIV/0!</v>
      </c>
      <c r="BM4141" s="501" t="e">
        <f t="shared" si="394"/>
        <v>#DIV/0!</v>
      </c>
      <c r="BP4141" s="501" t="e">
        <f t="shared" si="395"/>
        <v>#DIV/0!</v>
      </c>
    </row>
    <row r="4142" spans="31:68" ht="15" customHeight="1" x14ac:dyDescent="0.25">
      <c r="AE4142" s="501" t="e">
        <f t="shared" si="390"/>
        <v>#DIV/0!</v>
      </c>
      <c r="AH4142" s="501" t="e">
        <f t="shared" si="391"/>
        <v>#DIV/0!</v>
      </c>
      <c r="AV4142" s="501" t="e">
        <f t="shared" si="392"/>
        <v>#DIV/0!</v>
      </c>
      <c r="AY4142" s="501" t="e">
        <f t="shared" si="393"/>
        <v>#DIV/0!</v>
      </c>
      <c r="BM4142" s="501" t="e">
        <f t="shared" si="394"/>
        <v>#DIV/0!</v>
      </c>
      <c r="BP4142" s="501" t="e">
        <f t="shared" si="395"/>
        <v>#DIV/0!</v>
      </c>
    </row>
    <row r="4143" spans="31:68" ht="15" customHeight="1" x14ac:dyDescent="0.25">
      <c r="AE4143" s="501" t="e">
        <f t="shared" si="390"/>
        <v>#DIV/0!</v>
      </c>
      <c r="AH4143" s="501" t="e">
        <f t="shared" si="391"/>
        <v>#DIV/0!</v>
      </c>
      <c r="AV4143" s="501" t="e">
        <f t="shared" si="392"/>
        <v>#DIV/0!</v>
      </c>
      <c r="AY4143" s="501" t="e">
        <f t="shared" si="393"/>
        <v>#DIV/0!</v>
      </c>
      <c r="BM4143" s="501" t="e">
        <f t="shared" si="394"/>
        <v>#DIV/0!</v>
      </c>
      <c r="BP4143" s="501" t="e">
        <f t="shared" si="395"/>
        <v>#DIV/0!</v>
      </c>
    </row>
    <row r="4144" spans="31:68" ht="15" customHeight="1" x14ac:dyDescent="0.25">
      <c r="AE4144" s="501" t="e">
        <f t="shared" si="390"/>
        <v>#DIV/0!</v>
      </c>
      <c r="AH4144" s="501" t="e">
        <f t="shared" si="391"/>
        <v>#DIV/0!</v>
      </c>
      <c r="AV4144" s="501" t="e">
        <f t="shared" si="392"/>
        <v>#DIV/0!</v>
      </c>
      <c r="AY4144" s="501" t="e">
        <f t="shared" si="393"/>
        <v>#DIV/0!</v>
      </c>
      <c r="BM4144" s="501" t="e">
        <f t="shared" si="394"/>
        <v>#DIV/0!</v>
      </c>
      <c r="BP4144" s="501" t="e">
        <f t="shared" si="395"/>
        <v>#DIV/0!</v>
      </c>
    </row>
    <row r="4145" spans="31:68" ht="15" customHeight="1" x14ac:dyDescent="0.25">
      <c r="AE4145" s="501" t="e">
        <f t="shared" si="390"/>
        <v>#DIV/0!</v>
      </c>
      <c r="AH4145" s="501" t="e">
        <f t="shared" si="391"/>
        <v>#DIV/0!</v>
      </c>
      <c r="AV4145" s="501" t="e">
        <f t="shared" si="392"/>
        <v>#DIV/0!</v>
      </c>
      <c r="AY4145" s="501" t="e">
        <f t="shared" si="393"/>
        <v>#DIV/0!</v>
      </c>
      <c r="BM4145" s="501" t="e">
        <f t="shared" si="394"/>
        <v>#DIV/0!</v>
      </c>
      <c r="BP4145" s="501" t="e">
        <f t="shared" si="395"/>
        <v>#DIV/0!</v>
      </c>
    </row>
    <row r="4146" spans="31:68" ht="15" customHeight="1" x14ac:dyDescent="0.25">
      <c r="AE4146" s="501" t="e">
        <f t="shared" si="390"/>
        <v>#DIV/0!</v>
      </c>
      <c r="AH4146" s="501" t="e">
        <f t="shared" si="391"/>
        <v>#DIV/0!</v>
      </c>
      <c r="AV4146" s="501" t="e">
        <f t="shared" si="392"/>
        <v>#DIV/0!</v>
      </c>
      <c r="AY4146" s="501" t="e">
        <f t="shared" si="393"/>
        <v>#DIV/0!</v>
      </c>
      <c r="BM4146" s="501" t="e">
        <f t="shared" si="394"/>
        <v>#DIV/0!</v>
      </c>
      <c r="BP4146" s="501" t="e">
        <f t="shared" si="395"/>
        <v>#DIV/0!</v>
      </c>
    </row>
    <row r="4147" spans="31:68" ht="15" customHeight="1" x14ac:dyDescent="0.25">
      <c r="AE4147" s="501" t="e">
        <f t="shared" si="390"/>
        <v>#DIV/0!</v>
      </c>
      <c r="AH4147" s="501" t="e">
        <f t="shared" si="391"/>
        <v>#DIV/0!</v>
      </c>
      <c r="AV4147" s="501" t="e">
        <f t="shared" si="392"/>
        <v>#DIV/0!</v>
      </c>
      <c r="AY4147" s="501" t="e">
        <f t="shared" si="393"/>
        <v>#DIV/0!</v>
      </c>
      <c r="BM4147" s="501" t="e">
        <f t="shared" si="394"/>
        <v>#DIV/0!</v>
      </c>
      <c r="BP4147" s="501" t="e">
        <f t="shared" si="395"/>
        <v>#DIV/0!</v>
      </c>
    </row>
    <row r="4148" spans="31:68" ht="15" customHeight="1" x14ac:dyDescent="0.25">
      <c r="AE4148" s="501" t="e">
        <f t="shared" si="390"/>
        <v>#DIV/0!</v>
      </c>
      <c r="AH4148" s="501" t="e">
        <f t="shared" si="391"/>
        <v>#DIV/0!</v>
      </c>
      <c r="AV4148" s="501" t="e">
        <f t="shared" si="392"/>
        <v>#DIV/0!</v>
      </c>
      <c r="AY4148" s="501" t="e">
        <f t="shared" si="393"/>
        <v>#DIV/0!</v>
      </c>
      <c r="BM4148" s="501" t="e">
        <f t="shared" si="394"/>
        <v>#DIV/0!</v>
      </c>
      <c r="BP4148" s="501" t="e">
        <f t="shared" si="395"/>
        <v>#DIV/0!</v>
      </c>
    </row>
    <row r="4149" spans="31:68" ht="15" customHeight="1" x14ac:dyDescent="0.25">
      <c r="AE4149" s="501" t="e">
        <f t="shared" si="390"/>
        <v>#DIV/0!</v>
      </c>
      <c r="AH4149" s="501" t="e">
        <f t="shared" si="391"/>
        <v>#DIV/0!</v>
      </c>
      <c r="AV4149" s="501" t="e">
        <f t="shared" si="392"/>
        <v>#DIV/0!</v>
      </c>
      <c r="AY4149" s="501" t="e">
        <f t="shared" si="393"/>
        <v>#DIV/0!</v>
      </c>
      <c r="BM4149" s="501" t="e">
        <f t="shared" si="394"/>
        <v>#DIV/0!</v>
      </c>
      <c r="BP4149" s="501" t="e">
        <f t="shared" si="395"/>
        <v>#DIV/0!</v>
      </c>
    </row>
    <row r="4150" spans="31:68" ht="15" customHeight="1" x14ac:dyDescent="0.25">
      <c r="AE4150" s="501" t="e">
        <f t="shared" si="390"/>
        <v>#DIV/0!</v>
      </c>
      <c r="AH4150" s="501" t="e">
        <f t="shared" si="391"/>
        <v>#DIV/0!</v>
      </c>
      <c r="AV4150" s="501" t="e">
        <f t="shared" si="392"/>
        <v>#DIV/0!</v>
      </c>
      <c r="AY4150" s="501" t="e">
        <f t="shared" si="393"/>
        <v>#DIV/0!</v>
      </c>
      <c r="BM4150" s="501" t="e">
        <f t="shared" si="394"/>
        <v>#DIV/0!</v>
      </c>
      <c r="BP4150" s="501" t="e">
        <f t="shared" si="395"/>
        <v>#DIV/0!</v>
      </c>
    </row>
    <row r="4151" spans="31:68" ht="15" customHeight="1" x14ac:dyDescent="0.25">
      <c r="AE4151" s="501" t="e">
        <f t="shared" si="390"/>
        <v>#DIV/0!</v>
      </c>
      <c r="AH4151" s="501" t="e">
        <f t="shared" si="391"/>
        <v>#DIV/0!</v>
      </c>
      <c r="AV4151" s="501" t="e">
        <f t="shared" si="392"/>
        <v>#DIV/0!</v>
      </c>
      <c r="AY4151" s="501" t="e">
        <f t="shared" si="393"/>
        <v>#DIV/0!</v>
      </c>
      <c r="BM4151" s="501" t="e">
        <f t="shared" si="394"/>
        <v>#DIV/0!</v>
      </c>
      <c r="BP4151" s="501" t="e">
        <f t="shared" si="395"/>
        <v>#DIV/0!</v>
      </c>
    </row>
    <row r="4152" spans="31:68" ht="15" customHeight="1" x14ac:dyDescent="0.25">
      <c r="AE4152" s="501" t="e">
        <f t="shared" si="390"/>
        <v>#DIV/0!</v>
      </c>
      <c r="AH4152" s="501" t="e">
        <f t="shared" si="391"/>
        <v>#DIV/0!</v>
      </c>
      <c r="AV4152" s="501" t="e">
        <f t="shared" si="392"/>
        <v>#DIV/0!</v>
      </c>
      <c r="AY4152" s="501" t="e">
        <f t="shared" si="393"/>
        <v>#DIV/0!</v>
      </c>
      <c r="BM4152" s="501" t="e">
        <f t="shared" si="394"/>
        <v>#DIV/0!</v>
      </c>
      <c r="BP4152" s="501" t="e">
        <f t="shared" si="395"/>
        <v>#DIV/0!</v>
      </c>
    </row>
    <row r="4153" spans="31:68" ht="15" customHeight="1" x14ac:dyDescent="0.25">
      <c r="AE4153" s="501" t="e">
        <f t="shared" si="390"/>
        <v>#DIV/0!</v>
      </c>
      <c r="AH4153" s="501" t="e">
        <f t="shared" si="391"/>
        <v>#DIV/0!</v>
      </c>
      <c r="AV4153" s="501" t="e">
        <f t="shared" si="392"/>
        <v>#DIV/0!</v>
      </c>
      <c r="AY4153" s="501" t="e">
        <f t="shared" si="393"/>
        <v>#DIV/0!</v>
      </c>
      <c r="BM4153" s="501" t="e">
        <f t="shared" si="394"/>
        <v>#DIV/0!</v>
      </c>
      <c r="BP4153" s="501" t="e">
        <f t="shared" si="395"/>
        <v>#DIV/0!</v>
      </c>
    </row>
    <row r="4154" spans="31:68" ht="15" customHeight="1" x14ac:dyDescent="0.25">
      <c r="AE4154" s="501" t="e">
        <f t="shared" si="390"/>
        <v>#DIV/0!</v>
      </c>
      <c r="AH4154" s="501" t="e">
        <f t="shared" si="391"/>
        <v>#DIV/0!</v>
      </c>
      <c r="AV4154" s="501" t="e">
        <f t="shared" si="392"/>
        <v>#DIV/0!</v>
      </c>
      <c r="AY4154" s="501" t="e">
        <f t="shared" si="393"/>
        <v>#DIV/0!</v>
      </c>
      <c r="BM4154" s="501" t="e">
        <f t="shared" si="394"/>
        <v>#DIV/0!</v>
      </c>
      <c r="BP4154" s="501" t="e">
        <f t="shared" si="395"/>
        <v>#DIV/0!</v>
      </c>
    </row>
    <row r="4155" spans="31:68" ht="15" customHeight="1" x14ac:dyDescent="0.25">
      <c r="AE4155" s="501" t="e">
        <f t="shared" si="390"/>
        <v>#DIV/0!</v>
      </c>
      <c r="AH4155" s="501" t="e">
        <f t="shared" si="391"/>
        <v>#DIV/0!</v>
      </c>
      <c r="AV4155" s="501" t="e">
        <f t="shared" si="392"/>
        <v>#DIV/0!</v>
      </c>
      <c r="AY4155" s="501" t="e">
        <f t="shared" si="393"/>
        <v>#DIV/0!</v>
      </c>
      <c r="BM4155" s="501" t="e">
        <f t="shared" si="394"/>
        <v>#DIV/0!</v>
      </c>
      <c r="BP4155" s="501" t="e">
        <f t="shared" si="395"/>
        <v>#DIV/0!</v>
      </c>
    </row>
    <row r="4156" spans="31:68" ht="15" customHeight="1" x14ac:dyDescent="0.25">
      <c r="AE4156" s="501" t="e">
        <f t="shared" si="390"/>
        <v>#DIV/0!</v>
      </c>
      <c r="AH4156" s="501" t="e">
        <f t="shared" si="391"/>
        <v>#DIV/0!</v>
      </c>
      <c r="AV4156" s="501" t="e">
        <f t="shared" si="392"/>
        <v>#DIV/0!</v>
      </c>
      <c r="AY4156" s="501" t="e">
        <f t="shared" si="393"/>
        <v>#DIV/0!</v>
      </c>
      <c r="BM4156" s="501" t="e">
        <f t="shared" si="394"/>
        <v>#DIV/0!</v>
      </c>
      <c r="BP4156" s="501" t="e">
        <f t="shared" si="395"/>
        <v>#DIV/0!</v>
      </c>
    </row>
    <row r="4157" spans="31:68" ht="15" customHeight="1" x14ac:dyDescent="0.25">
      <c r="AE4157" s="501" t="e">
        <f t="shared" si="390"/>
        <v>#DIV/0!</v>
      </c>
      <c r="AH4157" s="501" t="e">
        <f t="shared" si="391"/>
        <v>#DIV/0!</v>
      </c>
      <c r="AV4157" s="501" t="e">
        <f t="shared" si="392"/>
        <v>#DIV/0!</v>
      </c>
      <c r="AY4157" s="501" t="e">
        <f t="shared" si="393"/>
        <v>#DIV/0!</v>
      </c>
      <c r="BM4157" s="501" t="e">
        <f t="shared" si="394"/>
        <v>#DIV/0!</v>
      </c>
      <c r="BP4157" s="501" t="e">
        <f t="shared" si="395"/>
        <v>#DIV/0!</v>
      </c>
    </row>
    <row r="4158" spans="31:68" ht="15" customHeight="1" x14ac:dyDescent="0.25">
      <c r="AE4158" s="501" t="e">
        <f t="shared" si="390"/>
        <v>#DIV/0!</v>
      </c>
      <c r="AH4158" s="501" t="e">
        <f t="shared" si="391"/>
        <v>#DIV/0!</v>
      </c>
      <c r="AV4158" s="501" t="e">
        <f t="shared" si="392"/>
        <v>#DIV/0!</v>
      </c>
      <c r="AY4158" s="501" t="e">
        <f t="shared" si="393"/>
        <v>#DIV/0!</v>
      </c>
      <c r="BM4158" s="501" t="e">
        <f t="shared" si="394"/>
        <v>#DIV/0!</v>
      </c>
      <c r="BP4158" s="501" t="e">
        <f t="shared" si="395"/>
        <v>#DIV/0!</v>
      </c>
    </row>
    <row r="4159" spans="31:68" ht="15" customHeight="1" x14ac:dyDescent="0.25">
      <c r="AE4159" s="501" t="e">
        <f t="shared" si="390"/>
        <v>#DIV/0!</v>
      </c>
      <c r="AH4159" s="501" t="e">
        <f t="shared" si="391"/>
        <v>#DIV/0!</v>
      </c>
      <c r="AV4159" s="501" t="e">
        <f t="shared" si="392"/>
        <v>#DIV/0!</v>
      </c>
      <c r="AY4159" s="501" t="e">
        <f t="shared" si="393"/>
        <v>#DIV/0!</v>
      </c>
      <c r="BM4159" s="501" t="e">
        <f t="shared" si="394"/>
        <v>#DIV/0!</v>
      </c>
      <c r="BP4159" s="501" t="e">
        <f t="shared" si="395"/>
        <v>#DIV/0!</v>
      </c>
    </row>
    <row r="4160" spans="31:68" ht="15" customHeight="1" x14ac:dyDescent="0.25">
      <c r="AE4160" s="501" t="e">
        <f t="shared" si="390"/>
        <v>#DIV/0!</v>
      </c>
      <c r="AH4160" s="501" t="e">
        <f t="shared" si="391"/>
        <v>#DIV/0!</v>
      </c>
      <c r="AV4160" s="501" t="e">
        <f t="shared" si="392"/>
        <v>#DIV/0!</v>
      </c>
      <c r="AY4160" s="501" t="e">
        <f t="shared" si="393"/>
        <v>#DIV/0!</v>
      </c>
      <c r="BM4160" s="501" t="e">
        <f t="shared" si="394"/>
        <v>#DIV/0!</v>
      </c>
      <c r="BP4160" s="501" t="e">
        <f t="shared" si="395"/>
        <v>#DIV/0!</v>
      </c>
    </row>
    <row r="4161" spans="31:68" ht="15" customHeight="1" x14ac:dyDescent="0.25">
      <c r="AE4161" s="501" t="e">
        <f t="shared" si="390"/>
        <v>#DIV/0!</v>
      </c>
      <c r="AH4161" s="501" t="e">
        <f t="shared" si="391"/>
        <v>#DIV/0!</v>
      </c>
      <c r="AV4161" s="501" t="e">
        <f t="shared" si="392"/>
        <v>#DIV/0!</v>
      </c>
      <c r="AY4161" s="501" t="e">
        <f t="shared" si="393"/>
        <v>#DIV/0!</v>
      </c>
      <c r="BM4161" s="501" t="e">
        <f t="shared" si="394"/>
        <v>#DIV/0!</v>
      </c>
      <c r="BP4161" s="501" t="e">
        <f t="shared" si="395"/>
        <v>#DIV/0!</v>
      </c>
    </row>
    <row r="4162" spans="31:68" ht="15" customHeight="1" x14ac:dyDescent="0.25">
      <c r="AE4162" s="501" t="e">
        <f t="shared" si="390"/>
        <v>#DIV/0!</v>
      </c>
      <c r="AH4162" s="501" t="e">
        <f t="shared" si="391"/>
        <v>#DIV/0!</v>
      </c>
      <c r="AV4162" s="501" t="e">
        <f t="shared" si="392"/>
        <v>#DIV/0!</v>
      </c>
      <c r="AY4162" s="501" t="e">
        <f t="shared" si="393"/>
        <v>#DIV/0!</v>
      </c>
      <c r="BM4162" s="501" t="e">
        <f t="shared" si="394"/>
        <v>#DIV/0!</v>
      </c>
      <c r="BP4162" s="501" t="e">
        <f t="shared" si="395"/>
        <v>#DIV/0!</v>
      </c>
    </row>
    <row r="4163" spans="31:68" ht="15" customHeight="1" x14ac:dyDescent="0.25">
      <c r="AE4163" s="501" t="e">
        <f t="shared" si="390"/>
        <v>#DIV/0!</v>
      </c>
      <c r="AH4163" s="501" t="e">
        <f t="shared" si="391"/>
        <v>#DIV/0!</v>
      </c>
      <c r="AV4163" s="501" t="e">
        <f t="shared" si="392"/>
        <v>#DIV/0!</v>
      </c>
      <c r="AY4163" s="501" t="e">
        <f t="shared" si="393"/>
        <v>#DIV/0!</v>
      </c>
      <c r="BM4163" s="501" t="e">
        <f t="shared" si="394"/>
        <v>#DIV/0!</v>
      </c>
      <c r="BP4163" s="501" t="e">
        <f t="shared" si="395"/>
        <v>#DIV/0!</v>
      </c>
    </row>
    <row r="4164" spans="31:68" ht="15" customHeight="1" x14ac:dyDescent="0.25">
      <c r="AE4164" s="501" t="e">
        <f t="shared" si="390"/>
        <v>#DIV/0!</v>
      </c>
      <c r="AH4164" s="501" t="e">
        <f t="shared" si="391"/>
        <v>#DIV/0!</v>
      </c>
      <c r="AV4164" s="501" t="e">
        <f t="shared" si="392"/>
        <v>#DIV/0!</v>
      </c>
      <c r="AY4164" s="501" t="e">
        <f t="shared" si="393"/>
        <v>#DIV/0!</v>
      </c>
      <c r="BM4164" s="501" t="e">
        <f t="shared" si="394"/>
        <v>#DIV/0!</v>
      </c>
      <c r="BP4164" s="501" t="e">
        <f t="shared" si="395"/>
        <v>#DIV/0!</v>
      </c>
    </row>
    <row r="4165" spans="31:68" ht="15" customHeight="1" x14ac:dyDescent="0.25">
      <c r="AE4165" s="501" t="e">
        <f t="shared" si="390"/>
        <v>#DIV/0!</v>
      </c>
      <c r="AH4165" s="501" t="e">
        <f t="shared" si="391"/>
        <v>#DIV/0!</v>
      </c>
      <c r="AV4165" s="501" t="e">
        <f t="shared" si="392"/>
        <v>#DIV/0!</v>
      </c>
      <c r="AY4165" s="501" t="e">
        <f t="shared" si="393"/>
        <v>#DIV/0!</v>
      </c>
      <c r="BM4165" s="501" t="e">
        <f t="shared" si="394"/>
        <v>#DIV/0!</v>
      </c>
      <c r="BP4165" s="501" t="e">
        <f t="shared" si="395"/>
        <v>#DIV/0!</v>
      </c>
    </row>
    <row r="4166" spans="31:68" ht="15" customHeight="1" x14ac:dyDescent="0.25">
      <c r="AE4166" s="501" t="e">
        <f t="shared" si="390"/>
        <v>#DIV/0!</v>
      </c>
      <c r="AH4166" s="501" t="e">
        <f t="shared" si="391"/>
        <v>#DIV/0!</v>
      </c>
      <c r="AV4166" s="501" t="e">
        <f t="shared" si="392"/>
        <v>#DIV/0!</v>
      </c>
      <c r="AY4166" s="501" t="e">
        <f t="shared" si="393"/>
        <v>#DIV/0!</v>
      </c>
      <c r="BM4166" s="501" t="e">
        <f t="shared" si="394"/>
        <v>#DIV/0!</v>
      </c>
      <c r="BP4166" s="501" t="e">
        <f t="shared" si="395"/>
        <v>#DIV/0!</v>
      </c>
    </row>
    <row r="4167" spans="31:68" ht="15" customHeight="1" x14ac:dyDescent="0.25">
      <c r="AE4167" s="501" t="e">
        <f t="shared" si="390"/>
        <v>#DIV/0!</v>
      </c>
      <c r="AH4167" s="501" t="e">
        <f t="shared" si="391"/>
        <v>#DIV/0!</v>
      </c>
      <c r="AV4167" s="501" t="e">
        <f t="shared" si="392"/>
        <v>#DIV/0!</v>
      </c>
      <c r="AY4167" s="501" t="e">
        <f t="shared" si="393"/>
        <v>#DIV/0!</v>
      </c>
      <c r="BM4167" s="501" t="e">
        <f t="shared" si="394"/>
        <v>#DIV/0!</v>
      </c>
      <c r="BP4167" s="501" t="e">
        <f t="shared" si="395"/>
        <v>#DIV/0!</v>
      </c>
    </row>
    <row r="4168" spans="31:68" ht="15" customHeight="1" x14ac:dyDescent="0.25">
      <c r="AE4168" s="501" t="e">
        <f t="shared" si="390"/>
        <v>#DIV/0!</v>
      </c>
      <c r="AH4168" s="501" t="e">
        <f t="shared" si="391"/>
        <v>#DIV/0!</v>
      </c>
      <c r="AV4168" s="501" t="e">
        <f t="shared" si="392"/>
        <v>#DIV/0!</v>
      </c>
      <c r="AY4168" s="501" t="e">
        <f t="shared" si="393"/>
        <v>#DIV/0!</v>
      </c>
      <c r="BM4168" s="501" t="e">
        <f t="shared" si="394"/>
        <v>#DIV/0!</v>
      </c>
      <c r="BP4168" s="501" t="e">
        <f t="shared" si="395"/>
        <v>#DIV/0!</v>
      </c>
    </row>
    <row r="4169" spans="31:68" ht="15" customHeight="1" x14ac:dyDescent="0.25">
      <c r="AE4169" s="501" t="e">
        <f t="shared" si="390"/>
        <v>#DIV/0!</v>
      </c>
      <c r="AH4169" s="501" t="e">
        <f t="shared" si="391"/>
        <v>#DIV/0!</v>
      </c>
      <c r="AV4169" s="501" t="e">
        <f t="shared" si="392"/>
        <v>#DIV/0!</v>
      </c>
      <c r="AY4169" s="501" t="e">
        <f t="shared" si="393"/>
        <v>#DIV/0!</v>
      </c>
      <c r="BM4169" s="501" t="e">
        <f t="shared" si="394"/>
        <v>#DIV/0!</v>
      </c>
      <c r="BP4169" s="501" t="e">
        <f t="shared" si="395"/>
        <v>#DIV/0!</v>
      </c>
    </row>
    <row r="4170" spans="31:68" ht="15" customHeight="1" x14ac:dyDescent="0.25">
      <c r="AE4170" s="501" t="e">
        <f t="shared" si="390"/>
        <v>#DIV/0!</v>
      </c>
      <c r="AH4170" s="501" t="e">
        <f t="shared" si="391"/>
        <v>#DIV/0!</v>
      </c>
      <c r="AV4170" s="501" t="e">
        <f t="shared" si="392"/>
        <v>#DIV/0!</v>
      </c>
      <c r="AY4170" s="501" t="e">
        <f t="shared" si="393"/>
        <v>#DIV/0!</v>
      </c>
      <c r="BM4170" s="501" t="e">
        <f t="shared" si="394"/>
        <v>#DIV/0!</v>
      </c>
      <c r="BP4170" s="501" t="e">
        <f t="shared" si="395"/>
        <v>#DIV/0!</v>
      </c>
    </row>
    <row r="4171" spans="31:68" ht="15" customHeight="1" x14ac:dyDescent="0.25">
      <c r="AE4171" s="501" t="e">
        <f t="shared" si="390"/>
        <v>#DIV/0!</v>
      </c>
      <c r="AH4171" s="501" t="e">
        <f t="shared" si="391"/>
        <v>#DIV/0!</v>
      </c>
      <c r="AV4171" s="501" t="e">
        <f t="shared" si="392"/>
        <v>#DIV/0!</v>
      </c>
      <c r="AY4171" s="501" t="e">
        <f t="shared" si="393"/>
        <v>#DIV/0!</v>
      </c>
      <c r="BM4171" s="501" t="e">
        <f t="shared" si="394"/>
        <v>#DIV/0!</v>
      </c>
      <c r="BP4171" s="501" t="e">
        <f t="shared" si="395"/>
        <v>#DIV/0!</v>
      </c>
    </row>
    <row r="4172" spans="31:68" ht="15" customHeight="1" x14ac:dyDescent="0.25">
      <c r="AE4172" s="501" t="e">
        <f t="shared" si="390"/>
        <v>#DIV/0!</v>
      </c>
      <c r="AH4172" s="501" t="e">
        <f t="shared" si="391"/>
        <v>#DIV/0!</v>
      </c>
      <c r="AV4172" s="501" t="e">
        <f t="shared" si="392"/>
        <v>#DIV/0!</v>
      </c>
      <c r="AY4172" s="501" t="e">
        <f t="shared" si="393"/>
        <v>#DIV/0!</v>
      </c>
      <c r="BM4172" s="501" t="e">
        <f t="shared" si="394"/>
        <v>#DIV/0!</v>
      </c>
      <c r="BP4172" s="501" t="e">
        <f t="shared" si="395"/>
        <v>#DIV/0!</v>
      </c>
    </row>
    <row r="4173" spans="31:68" ht="15" customHeight="1" x14ac:dyDescent="0.25">
      <c r="AE4173" s="501" t="e">
        <f t="shared" si="390"/>
        <v>#DIV/0!</v>
      </c>
      <c r="AH4173" s="501" t="e">
        <f t="shared" si="391"/>
        <v>#DIV/0!</v>
      </c>
      <c r="AV4173" s="501" t="e">
        <f t="shared" si="392"/>
        <v>#DIV/0!</v>
      </c>
      <c r="AY4173" s="501" t="e">
        <f t="shared" si="393"/>
        <v>#DIV/0!</v>
      </c>
      <c r="BM4173" s="501" t="e">
        <f t="shared" si="394"/>
        <v>#DIV/0!</v>
      </c>
      <c r="BP4173" s="501" t="e">
        <f t="shared" si="395"/>
        <v>#DIV/0!</v>
      </c>
    </row>
    <row r="4174" spans="31:68" ht="15" customHeight="1" x14ac:dyDescent="0.25">
      <c r="AE4174" s="501" t="e">
        <f t="shared" si="390"/>
        <v>#DIV/0!</v>
      </c>
      <c r="AH4174" s="501" t="e">
        <f t="shared" si="391"/>
        <v>#DIV/0!</v>
      </c>
      <c r="AV4174" s="501" t="e">
        <f t="shared" si="392"/>
        <v>#DIV/0!</v>
      </c>
      <c r="AY4174" s="501" t="e">
        <f t="shared" si="393"/>
        <v>#DIV/0!</v>
      </c>
      <c r="BM4174" s="501" t="e">
        <f t="shared" si="394"/>
        <v>#DIV/0!</v>
      </c>
      <c r="BP4174" s="501" t="e">
        <f t="shared" si="395"/>
        <v>#DIV/0!</v>
      </c>
    </row>
    <row r="4175" spans="31:68" ht="15" customHeight="1" x14ac:dyDescent="0.25">
      <c r="AE4175" s="501" t="e">
        <f t="shared" ref="AE4175:AE4238" si="396">IF(AE$10*AC4175+AE$11&lt;(ROUNDUP(AD$10/100,0)*100+999),MAX(0,AE$10*AC4175+AE$11),NA())</f>
        <v>#DIV/0!</v>
      </c>
      <c r="AH4175" s="501" t="e">
        <f t="shared" ref="AH4175:AH4238" si="397">IF(AH$10*AF4175+AH$11&lt;(ROUNDUP(AG$10/100,0)*100+999),MAX(0,AH$10*AF4175+AH$11),NA())</f>
        <v>#DIV/0!</v>
      </c>
      <c r="AV4175" s="501" t="e">
        <f t="shared" ref="AV4175:AV4238" si="398">IF(AV$10*AT4175+AV$11&lt;(ROUNDUP(AU$10/100,0)*100+999),MAX(0,AV$10*AT4175+AV$11),NA())</f>
        <v>#DIV/0!</v>
      </c>
      <c r="AY4175" s="501" t="e">
        <f t="shared" ref="AY4175:AY4238" si="399">IF(AY$10*AW4175+AY$11&lt;(ROUNDUP(AX$10/100,0)*100+999),MAX(0,AY$10*AW4175+AY$11),NA())</f>
        <v>#DIV/0!</v>
      </c>
      <c r="BM4175" s="501" t="e">
        <f t="shared" ref="BM4175:BM4238" si="400">IF(BM$10*BK4175+BM$11&lt;(ROUNDUP(BL$10/100,0)*100+999),MAX(0,BM$10*BK4175+BM$11),NA())</f>
        <v>#DIV/0!</v>
      </c>
      <c r="BP4175" s="501" t="e">
        <f t="shared" ref="BP4175:BP4238" si="401">IF(BP$10*BN4175+BP$11&lt;(ROUNDUP(BO$10/100,0)*100+999),MAX(0,BP$10*BN4175+BP$11),NA())</f>
        <v>#DIV/0!</v>
      </c>
    </row>
    <row r="4176" spans="31:68" ht="15" customHeight="1" x14ac:dyDescent="0.25">
      <c r="AE4176" s="501" t="e">
        <f t="shared" si="396"/>
        <v>#DIV/0!</v>
      </c>
      <c r="AH4176" s="501" t="e">
        <f t="shared" si="397"/>
        <v>#DIV/0!</v>
      </c>
      <c r="AV4176" s="501" t="e">
        <f t="shared" si="398"/>
        <v>#DIV/0!</v>
      </c>
      <c r="AY4176" s="501" t="e">
        <f t="shared" si="399"/>
        <v>#DIV/0!</v>
      </c>
      <c r="BM4176" s="501" t="e">
        <f t="shared" si="400"/>
        <v>#DIV/0!</v>
      </c>
      <c r="BP4176" s="501" t="e">
        <f t="shared" si="401"/>
        <v>#DIV/0!</v>
      </c>
    </row>
    <row r="4177" spans="31:68" ht="15" customHeight="1" x14ac:dyDescent="0.25">
      <c r="AE4177" s="501" t="e">
        <f t="shared" si="396"/>
        <v>#DIV/0!</v>
      </c>
      <c r="AH4177" s="501" t="e">
        <f t="shared" si="397"/>
        <v>#DIV/0!</v>
      </c>
      <c r="AV4177" s="501" t="e">
        <f t="shared" si="398"/>
        <v>#DIV/0!</v>
      </c>
      <c r="AY4177" s="501" t="e">
        <f t="shared" si="399"/>
        <v>#DIV/0!</v>
      </c>
      <c r="BM4177" s="501" t="e">
        <f t="shared" si="400"/>
        <v>#DIV/0!</v>
      </c>
      <c r="BP4177" s="501" t="e">
        <f t="shared" si="401"/>
        <v>#DIV/0!</v>
      </c>
    </row>
    <row r="4178" spans="31:68" ht="15" customHeight="1" x14ac:dyDescent="0.25">
      <c r="AE4178" s="501" t="e">
        <f t="shared" si="396"/>
        <v>#DIV/0!</v>
      </c>
      <c r="AH4178" s="501" t="e">
        <f t="shared" si="397"/>
        <v>#DIV/0!</v>
      </c>
      <c r="AV4178" s="501" t="e">
        <f t="shared" si="398"/>
        <v>#DIV/0!</v>
      </c>
      <c r="AY4178" s="501" t="e">
        <f t="shared" si="399"/>
        <v>#DIV/0!</v>
      </c>
      <c r="BM4178" s="501" t="e">
        <f t="shared" si="400"/>
        <v>#DIV/0!</v>
      </c>
      <c r="BP4178" s="501" t="e">
        <f t="shared" si="401"/>
        <v>#DIV/0!</v>
      </c>
    </row>
    <row r="4179" spans="31:68" ht="15" customHeight="1" x14ac:dyDescent="0.25">
      <c r="AE4179" s="501" t="e">
        <f t="shared" si="396"/>
        <v>#DIV/0!</v>
      </c>
      <c r="AH4179" s="501" t="e">
        <f t="shared" si="397"/>
        <v>#DIV/0!</v>
      </c>
      <c r="AV4179" s="501" t="e">
        <f t="shared" si="398"/>
        <v>#DIV/0!</v>
      </c>
      <c r="AY4179" s="501" t="e">
        <f t="shared" si="399"/>
        <v>#DIV/0!</v>
      </c>
      <c r="BM4179" s="501" t="e">
        <f t="shared" si="400"/>
        <v>#DIV/0!</v>
      </c>
      <c r="BP4179" s="501" t="e">
        <f t="shared" si="401"/>
        <v>#DIV/0!</v>
      </c>
    </row>
    <row r="4180" spans="31:68" ht="15" customHeight="1" x14ac:dyDescent="0.25">
      <c r="AE4180" s="501" t="e">
        <f t="shared" si="396"/>
        <v>#DIV/0!</v>
      </c>
      <c r="AH4180" s="501" t="e">
        <f t="shared" si="397"/>
        <v>#DIV/0!</v>
      </c>
      <c r="AV4180" s="501" t="e">
        <f t="shared" si="398"/>
        <v>#DIV/0!</v>
      </c>
      <c r="AY4180" s="501" t="e">
        <f t="shared" si="399"/>
        <v>#DIV/0!</v>
      </c>
      <c r="BM4180" s="501" t="e">
        <f t="shared" si="400"/>
        <v>#DIV/0!</v>
      </c>
      <c r="BP4180" s="501" t="e">
        <f t="shared" si="401"/>
        <v>#DIV/0!</v>
      </c>
    </row>
    <row r="4181" spans="31:68" ht="15" customHeight="1" x14ac:dyDescent="0.25">
      <c r="AE4181" s="501" t="e">
        <f t="shared" si="396"/>
        <v>#DIV/0!</v>
      </c>
      <c r="AH4181" s="501" t="e">
        <f t="shared" si="397"/>
        <v>#DIV/0!</v>
      </c>
      <c r="AV4181" s="501" t="e">
        <f t="shared" si="398"/>
        <v>#DIV/0!</v>
      </c>
      <c r="AY4181" s="501" t="e">
        <f t="shared" si="399"/>
        <v>#DIV/0!</v>
      </c>
      <c r="BM4181" s="501" t="e">
        <f t="shared" si="400"/>
        <v>#DIV/0!</v>
      </c>
      <c r="BP4181" s="501" t="e">
        <f t="shared" si="401"/>
        <v>#DIV/0!</v>
      </c>
    </row>
    <row r="4182" spans="31:68" ht="15" customHeight="1" x14ac:dyDescent="0.25">
      <c r="AE4182" s="501" t="e">
        <f t="shared" si="396"/>
        <v>#DIV/0!</v>
      </c>
      <c r="AH4182" s="501" t="e">
        <f t="shared" si="397"/>
        <v>#DIV/0!</v>
      </c>
      <c r="AV4182" s="501" t="e">
        <f t="shared" si="398"/>
        <v>#DIV/0!</v>
      </c>
      <c r="AY4182" s="501" t="e">
        <f t="shared" si="399"/>
        <v>#DIV/0!</v>
      </c>
      <c r="BM4182" s="501" t="e">
        <f t="shared" si="400"/>
        <v>#DIV/0!</v>
      </c>
      <c r="BP4182" s="501" t="e">
        <f t="shared" si="401"/>
        <v>#DIV/0!</v>
      </c>
    </row>
    <row r="4183" spans="31:68" ht="15" customHeight="1" x14ac:dyDescent="0.25">
      <c r="AE4183" s="501" t="e">
        <f t="shared" si="396"/>
        <v>#DIV/0!</v>
      </c>
      <c r="AH4183" s="501" t="e">
        <f t="shared" si="397"/>
        <v>#DIV/0!</v>
      </c>
      <c r="AV4183" s="501" t="e">
        <f t="shared" si="398"/>
        <v>#DIV/0!</v>
      </c>
      <c r="AY4183" s="501" t="e">
        <f t="shared" si="399"/>
        <v>#DIV/0!</v>
      </c>
      <c r="BM4183" s="501" t="e">
        <f t="shared" si="400"/>
        <v>#DIV/0!</v>
      </c>
      <c r="BP4183" s="501" t="e">
        <f t="shared" si="401"/>
        <v>#DIV/0!</v>
      </c>
    </row>
    <row r="4184" spans="31:68" ht="15" customHeight="1" x14ac:dyDescent="0.25">
      <c r="AE4184" s="501" t="e">
        <f t="shared" si="396"/>
        <v>#DIV/0!</v>
      </c>
      <c r="AH4184" s="501" t="e">
        <f t="shared" si="397"/>
        <v>#DIV/0!</v>
      </c>
      <c r="AV4184" s="501" t="e">
        <f t="shared" si="398"/>
        <v>#DIV/0!</v>
      </c>
      <c r="AY4184" s="501" t="e">
        <f t="shared" si="399"/>
        <v>#DIV/0!</v>
      </c>
      <c r="BM4184" s="501" t="e">
        <f t="shared" si="400"/>
        <v>#DIV/0!</v>
      </c>
      <c r="BP4184" s="501" t="e">
        <f t="shared" si="401"/>
        <v>#DIV/0!</v>
      </c>
    </row>
    <row r="4185" spans="31:68" ht="15" customHeight="1" x14ac:dyDescent="0.25">
      <c r="AE4185" s="501" t="e">
        <f t="shared" si="396"/>
        <v>#DIV/0!</v>
      </c>
      <c r="AH4185" s="501" t="e">
        <f t="shared" si="397"/>
        <v>#DIV/0!</v>
      </c>
      <c r="AV4185" s="501" t="e">
        <f t="shared" si="398"/>
        <v>#DIV/0!</v>
      </c>
      <c r="AY4185" s="501" t="e">
        <f t="shared" si="399"/>
        <v>#DIV/0!</v>
      </c>
      <c r="BM4185" s="501" t="e">
        <f t="shared" si="400"/>
        <v>#DIV/0!</v>
      </c>
      <c r="BP4185" s="501" t="e">
        <f t="shared" si="401"/>
        <v>#DIV/0!</v>
      </c>
    </row>
    <row r="4186" spans="31:68" ht="15" customHeight="1" x14ac:dyDescent="0.25">
      <c r="AE4186" s="501" t="e">
        <f t="shared" si="396"/>
        <v>#DIV/0!</v>
      </c>
      <c r="AH4186" s="501" t="e">
        <f t="shared" si="397"/>
        <v>#DIV/0!</v>
      </c>
      <c r="AV4186" s="501" t="e">
        <f t="shared" si="398"/>
        <v>#DIV/0!</v>
      </c>
      <c r="AY4186" s="501" t="e">
        <f t="shared" si="399"/>
        <v>#DIV/0!</v>
      </c>
      <c r="BM4186" s="501" t="e">
        <f t="shared" si="400"/>
        <v>#DIV/0!</v>
      </c>
      <c r="BP4186" s="501" t="e">
        <f t="shared" si="401"/>
        <v>#DIV/0!</v>
      </c>
    </row>
    <row r="4187" spans="31:68" ht="15" customHeight="1" x14ac:dyDescent="0.25">
      <c r="AE4187" s="501" t="e">
        <f t="shared" si="396"/>
        <v>#DIV/0!</v>
      </c>
      <c r="AH4187" s="501" t="e">
        <f t="shared" si="397"/>
        <v>#DIV/0!</v>
      </c>
      <c r="AV4187" s="501" t="e">
        <f t="shared" si="398"/>
        <v>#DIV/0!</v>
      </c>
      <c r="AY4187" s="501" t="e">
        <f t="shared" si="399"/>
        <v>#DIV/0!</v>
      </c>
      <c r="BM4187" s="501" t="e">
        <f t="shared" si="400"/>
        <v>#DIV/0!</v>
      </c>
      <c r="BP4187" s="501" t="e">
        <f t="shared" si="401"/>
        <v>#DIV/0!</v>
      </c>
    </row>
    <row r="4188" spans="31:68" ht="15" customHeight="1" x14ac:dyDescent="0.25">
      <c r="AE4188" s="501" t="e">
        <f t="shared" si="396"/>
        <v>#DIV/0!</v>
      </c>
      <c r="AH4188" s="501" t="e">
        <f t="shared" si="397"/>
        <v>#DIV/0!</v>
      </c>
      <c r="AV4188" s="501" t="e">
        <f t="shared" si="398"/>
        <v>#DIV/0!</v>
      </c>
      <c r="AY4188" s="501" t="e">
        <f t="shared" si="399"/>
        <v>#DIV/0!</v>
      </c>
      <c r="BM4188" s="501" t="e">
        <f t="shared" si="400"/>
        <v>#DIV/0!</v>
      </c>
      <c r="BP4188" s="501" t="e">
        <f t="shared" si="401"/>
        <v>#DIV/0!</v>
      </c>
    </row>
    <row r="4189" spans="31:68" ht="15" customHeight="1" x14ac:dyDescent="0.25">
      <c r="AE4189" s="501" t="e">
        <f t="shared" si="396"/>
        <v>#DIV/0!</v>
      </c>
      <c r="AH4189" s="501" t="e">
        <f t="shared" si="397"/>
        <v>#DIV/0!</v>
      </c>
      <c r="AV4189" s="501" t="e">
        <f t="shared" si="398"/>
        <v>#DIV/0!</v>
      </c>
      <c r="AY4189" s="501" t="e">
        <f t="shared" si="399"/>
        <v>#DIV/0!</v>
      </c>
      <c r="BM4189" s="501" t="e">
        <f t="shared" si="400"/>
        <v>#DIV/0!</v>
      </c>
      <c r="BP4189" s="501" t="e">
        <f t="shared" si="401"/>
        <v>#DIV/0!</v>
      </c>
    </row>
    <row r="4190" spans="31:68" ht="15" customHeight="1" x14ac:dyDescent="0.25">
      <c r="AE4190" s="501" t="e">
        <f t="shared" si="396"/>
        <v>#DIV/0!</v>
      </c>
      <c r="AH4190" s="501" t="e">
        <f t="shared" si="397"/>
        <v>#DIV/0!</v>
      </c>
      <c r="AV4190" s="501" t="e">
        <f t="shared" si="398"/>
        <v>#DIV/0!</v>
      </c>
      <c r="AY4190" s="501" t="e">
        <f t="shared" si="399"/>
        <v>#DIV/0!</v>
      </c>
      <c r="BM4190" s="501" t="e">
        <f t="shared" si="400"/>
        <v>#DIV/0!</v>
      </c>
      <c r="BP4190" s="501" t="e">
        <f t="shared" si="401"/>
        <v>#DIV/0!</v>
      </c>
    </row>
    <row r="4191" spans="31:68" ht="15" customHeight="1" x14ac:dyDescent="0.25">
      <c r="AE4191" s="501" t="e">
        <f t="shared" si="396"/>
        <v>#DIV/0!</v>
      </c>
      <c r="AH4191" s="501" t="e">
        <f t="shared" si="397"/>
        <v>#DIV/0!</v>
      </c>
      <c r="AV4191" s="501" t="e">
        <f t="shared" si="398"/>
        <v>#DIV/0!</v>
      </c>
      <c r="AY4191" s="501" t="e">
        <f t="shared" si="399"/>
        <v>#DIV/0!</v>
      </c>
      <c r="BM4191" s="501" t="e">
        <f t="shared" si="400"/>
        <v>#DIV/0!</v>
      </c>
      <c r="BP4191" s="501" t="e">
        <f t="shared" si="401"/>
        <v>#DIV/0!</v>
      </c>
    </row>
    <row r="4192" spans="31:68" ht="15" customHeight="1" x14ac:dyDescent="0.25">
      <c r="AE4192" s="501" t="e">
        <f t="shared" si="396"/>
        <v>#DIV/0!</v>
      </c>
      <c r="AH4192" s="501" t="e">
        <f t="shared" si="397"/>
        <v>#DIV/0!</v>
      </c>
      <c r="AV4192" s="501" t="e">
        <f t="shared" si="398"/>
        <v>#DIV/0!</v>
      </c>
      <c r="AY4192" s="501" t="e">
        <f t="shared" si="399"/>
        <v>#DIV/0!</v>
      </c>
      <c r="BM4192" s="501" t="e">
        <f t="shared" si="400"/>
        <v>#DIV/0!</v>
      </c>
      <c r="BP4192" s="501" t="e">
        <f t="shared" si="401"/>
        <v>#DIV/0!</v>
      </c>
    </row>
    <row r="4193" spans="31:68" ht="15" customHeight="1" x14ac:dyDescent="0.25">
      <c r="AE4193" s="501" t="e">
        <f t="shared" si="396"/>
        <v>#DIV/0!</v>
      </c>
      <c r="AH4193" s="501" t="e">
        <f t="shared" si="397"/>
        <v>#DIV/0!</v>
      </c>
      <c r="AV4193" s="501" t="e">
        <f t="shared" si="398"/>
        <v>#DIV/0!</v>
      </c>
      <c r="AY4193" s="501" t="e">
        <f t="shared" si="399"/>
        <v>#DIV/0!</v>
      </c>
      <c r="BM4193" s="501" t="e">
        <f t="shared" si="400"/>
        <v>#DIV/0!</v>
      </c>
      <c r="BP4193" s="501" t="e">
        <f t="shared" si="401"/>
        <v>#DIV/0!</v>
      </c>
    </row>
    <row r="4194" spans="31:68" ht="15" customHeight="1" x14ac:dyDescent="0.25">
      <c r="AE4194" s="501" t="e">
        <f t="shared" si="396"/>
        <v>#DIV/0!</v>
      </c>
      <c r="AH4194" s="501" t="e">
        <f t="shared" si="397"/>
        <v>#DIV/0!</v>
      </c>
      <c r="AV4194" s="501" t="e">
        <f t="shared" si="398"/>
        <v>#DIV/0!</v>
      </c>
      <c r="AY4194" s="501" t="e">
        <f t="shared" si="399"/>
        <v>#DIV/0!</v>
      </c>
      <c r="BM4194" s="501" t="e">
        <f t="shared" si="400"/>
        <v>#DIV/0!</v>
      </c>
      <c r="BP4194" s="501" t="e">
        <f t="shared" si="401"/>
        <v>#DIV/0!</v>
      </c>
    </row>
    <row r="4195" spans="31:68" ht="15" customHeight="1" x14ac:dyDescent="0.25">
      <c r="AE4195" s="501" t="e">
        <f t="shared" si="396"/>
        <v>#DIV/0!</v>
      </c>
      <c r="AH4195" s="501" t="e">
        <f t="shared" si="397"/>
        <v>#DIV/0!</v>
      </c>
      <c r="AV4195" s="501" t="e">
        <f t="shared" si="398"/>
        <v>#DIV/0!</v>
      </c>
      <c r="AY4195" s="501" t="e">
        <f t="shared" si="399"/>
        <v>#DIV/0!</v>
      </c>
      <c r="BM4195" s="501" t="e">
        <f t="shared" si="400"/>
        <v>#DIV/0!</v>
      </c>
      <c r="BP4195" s="501" t="e">
        <f t="shared" si="401"/>
        <v>#DIV/0!</v>
      </c>
    </row>
    <row r="4196" spans="31:68" ht="15" customHeight="1" x14ac:dyDescent="0.25">
      <c r="AE4196" s="501" t="e">
        <f t="shared" si="396"/>
        <v>#DIV/0!</v>
      </c>
      <c r="AH4196" s="501" t="e">
        <f t="shared" si="397"/>
        <v>#DIV/0!</v>
      </c>
      <c r="AV4196" s="501" t="e">
        <f t="shared" si="398"/>
        <v>#DIV/0!</v>
      </c>
      <c r="AY4196" s="501" t="e">
        <f t="shared" si="399"/>
        <v>#DIV/0!</v>
      </c>
      <c r="BM4196" s="501" t="e">
        <f t="shared" si="400"/>
        <v>#DIV/0!</v>
      </c>
      <c r="BP4196" s="501" t="e">
        <f t="shared" si="401"/>
        <v>#DIV/0!</v>
      </c>
    </row>
    <row r="4197" spans="31:68" ht="15" customHeight="1" x14ac:dyDescent="0.25">
      <c r="AE4197" s="501" t="e">
        <f t="shared" si="396"/>
        <v>#DIV/0!</v>
      </c>
      <c r="AH4197" s="501" t="e">
        <f t="shared" si="397"/>
        <v>#DIV/0!</v>
      </c>
      <c r="AV4197" s="501" t="e">
        <f t="shared" si="398"/>
        <v>#DIV/0!</v>
      </c>
      <c r="AY4197" s="501" t="e">
        <f t="shared" si="399"/>
        <v>#DIV/0!</v>
      </c>
      <c r="BM4197" s="501" t="e">
        <f t="shared" si="400"/>
        <v>#DIV/0!</v>
      </c>
      <c r="BP4197" s="501" t="e">
        <f t="shared" si="401"/>
        <v>#DIV/0!</v>
      </c>
    </row>
    <row r="4198" spans="31:68" ht="15" customHeight="1" x14ac:dyDescent="0.25">
      <c r="AE4198" s="501" t="e">
        <f t="shared" si="396"/>
        <v>#DIV/0!</v>
      </c>
      <c r="AH4198" s="501" t="e">
        <f t="shared" si="397"/>
        <v>#DIV/0!</v>
      </c>
      <c r="AV4198" s="501" t="e">
        <f t="shared" si="398"/>
        <v>#DIV/0!</v>
      </c>
      <c r="AY4198" s="501" t="e">
        <f t="shared" si="399"/>
        <v>#DIV/0!</v>
      </c>
      <c r="BM4198" s="501" t="e">
        <f t="shared" si="400"/>
        <v>#DIV/0!</v>
      </c>
      <c r="BP4198" s="501" t="e">
        <f t="shared" si="401"/>
        <v>#DIV/0!</v>
      </c>
    </row>
    <row r="4199" spans="31:68" ht="15" customHeight="1" x14ac:dyDescent="0.25">
      <c r="AE4199" s="501" t="e">
        <f t="shared" si="396"/>
        <v>#DIV/0!</v>
      </c>
      <c r="AH4199" s="501" t="e">
        <f t="shared" si="397"/>
        <v>#DIV/0!</v>
      </c>
      <c r="AV4199" s="501" t="e">
        <f t="shared" si="398"/>
        <v>#DIV/0!</v>
      </c>
      <c r="AY4199" s="501" t="e">
        <f t="shared" si="399"/>
        <v>#DIV/0!</v>
      </c>
      <c r="BM4199" s="501" t="e">
        <f t="shared" si="400"/>
        <v>#DIV/0!</v>
      </c>
      <c r="BP4199" s="501" t="e">
        <f t="shared" si="401"/>
        <v>#DIV/0!</v>
      </c>
    </row>
    <row r="4200" spans="31:68" ht="15" customHeight="1" x14ac:dyDescent="0.25">
      <c r="AE4200" s="501" t="e">
        <f t="shared" si="396"/>
        <v>#DIV/0!</v>
      </c>
      <c r="AH4200" s="501" t="e">
        <f t="shared" si="397"/>
        <v>#DIV/0!</v>
      </c>
      <c r="AV4200" s="501" t="e">
        <f t="shared" si="398"/>
        <v>#DIV/0!</v>
      </c>
      <c r="AY4200" s="501" t="e">
        <f t="shared" si="399"/>
        <v>#DIV/0!</v>
      </c>
      <c r="BM4200" s="501" t="e">
        <f t="shared" si="400"/>
        <v>#DIV/0!</v>
      </c>
      <c r="BP4200" s="501" t="e">
        <f t="shared" si="401"/>
        <v>#DIV/0!</v>
      </c>
    </row>
    <row r="4201" spans="31:68" ht="15" customHeight="1" x14ac:dyDescent="0.25">
      <c r="AE4201" s="501" t="e">
        <f t="shared" si="396"/>
        <v>#DIV/0!</v>
      </c>
      <c r="AH4201" s="501" t="e">
        <f t="shared" si="397"/>
        <v>#DIV/0!</v>
      </c>
      <c r="AV4201" s="501" t="e">
        <f t="shared" si="398"/>
        <v>#DIV/0!</v>
      </c>
      <c r="AY4201" s="501" t="e">
        <f t="shared" si="399"/>
        <v>#DIV/0!</v>
      </c>
      <c r="BM4201" s="501" t="e">
        <f t="shared" si="400"/>
        <v>#DIV/0!</v>
      </c>
      <c r="BP4201" s="501" t="e">
        <f t="shared" si="401"/>
        <v>#DIV/0!</v>
      </c>
    </row>
    <row r="4202" spans="31:68" ht="15" customHeight="1" x14ac:dyDescent="0.25">
      <c r="AE4202" s="501" t="e">
        <f t="shared" si="396"/>
        <v>#DIV/0!</v>
      </c>
      <c r="AH4202" s="501" t="e">
        <f t="shared" si="397"/>
        <v>#DIV/0!</v>
      </c>
      <c r="AV4202" s="501" t="e">
        <f t="shared" si="398"/>
        <v>#DIV/0!</v>
      </c>
      <c r="AY4202" s="501" t="e">
        <f t="shared" si="399"/>
        <v>#DIV/0!</v>
      </c>
      <c r="BM4202" s="501" t="e">
        <f t="shared" si="400"/>
        <v>#DIV/0!</v>
      </c>
      <c r="BP4202" s="501" t="e">
        <f t="shared" si="401"/>
        <v>#DIV/0!</v>
      </c>
    </row>
    <row r="4203" spans="31:68" ht="15" customHeight="1" x14ac:dyDescent="0.25">
      <c r="AE4203" s="501" t="e">
        <f t="shared" si="396"/>
        <v>#DIV/0!</v>
      </c>
      <c r="AH4203" s="501" t="e">
        <f t="shared" si="397"/>
        <v>#DIV/0!</v>
      </c>
      <c r="AV4203" s="501" t="e">
        <f t="shared" si="398"/>
        <v>#DIV/0!</v>
      </c>
      <c r="AY4203" s="501" t="e">
        <f t="shared" si="399"/>
        <v>#DIV/0!</v>
      </c>
      <c r="BM4203" s="501" t="e">
        <f t="shared" si="400"/>
        <v>#DIV/0!</v>
      </c>
      <c r="BP4203" s="501" t="e">
        <f t="shared" si="401"/>
        <v>#DIV/0!</v>
      </c>
    </row>
    <row r="4204" spans="31:68" ht="15" customHeight="1" x14ac:dyDescent="0.25">
      <c r="AE4204" s="501" t="e">
        <f t="shared" si="396"/>
        <v>#DIV/0!</v>
      </c>
      <c r="AH4204" s="501" t="e">
        <f t="shared" si="397"/>
        <v>#DIV/0!</v>
      </c>
      <c r="AV4204" s="501" t="e">
        <f t="shared" si="398"/>
        <v>#DIV/0!</v>
      </c>
      <c r="AY4204" s="501" t="e">
        <f t="shared" si="399"/>
        <v>#DIV/0!</v>
      </c>
      <c r="BM4204" s="501" t="e">
        <f t="shared" si="400"/>
        <v>#DIV/0!</v>
      </c>
      <c r="BP4204" s="501" t="e">
        <f t="shared" si="401"/>
        <v>#DIV/0!</v>
      </c>
    </row>
    <row r="4205" spans="31:68" ht="15" customHeight="1" x14ac:dyDescent="0.25">
      <c r="AE4205" s="501" t="e">
        <f t="shared" si="396"/>
        <v>#DIV/0!</v>
      </c>
      <c r="AH4205" s="501" t="e">
        <f t="shared" si="397"/>
        <v>#DIV/0!</v>
      </c>
      <c r="AV4205" s="501" t="e">
        <f t="shared" si="398"/>
        <v>#DIV/0!</v>
      </c>
      <c r="AY4205" s="501" t="e">
        <f t="shared" si="399"/>
        <v>#DIV/0!</v>
      </c>
      <c r="BM4205" s="501" t="e">
        <f t="shared" si="400"/>
        <v>#DIV/0!</v>
      </c>
      <c r="BP4205" s="501" t="e">
        <f t="shared" si="401"/>
        <v>#DIV/0!</v>
      </c>
    </row>
    <row r="4206" spans="31:68" ht="15" customHeight="1" x14ac:dyDescent="0.25">
      <c r="AE4206" s="501" t="e">
        <f t="shared" si="396"/>
        <v>#DIV/0!</v>
      </c>
      <c r="AH4206" s="501" t="e">
        <f t="shared" si="397"/>
        <v>#DIV/0!</v>
      </c>
      <c r="AV4206" s="501" t="e">
        <f t="shared" si="398"/>
        <v>#DIV/0!</v>
      </c>
      <c r="AY4206" s="501" t="e">
        <f t="shared" si="399"/>
        <v>#DIV/0!</v>
      </c>
      <c r="BM4206" s="501" t="e">
        <f t="shared" si="400"/>
        <v>#DIV/0!</v>
      </c>
      <c r="BP4206" s="501" t="e">
        <f t="shared" si="401"/>
        <v>#DIV/0!</v>
      </c>
    </row>
    <row r="4207" spans="31:68" ht="15" customHeight="1" x14ac:dyDescent="0.25">
      <c r="AE4207" s="501" t="e">
        <f t="shared" si="396"/>
        <v>#DIV/0!</v>
      </c>
      <c r="AH4207" s="501" t="e">
        <f t="shared" si="397"/>
        <v>#DIV/0!</v>
      </c>
      <c r="AV4207" s="501" t="e">
        <f t="shared" si="398"/>
        <v>#DIV/0!</v>
      </c>
      <c r="AY4207" s="501" t="e">
        <f t="shared" si="399"/>
        <v>#DIV/0!</v>
      </c>
      <c r="BM4207" s="501" t="e">
        <f t="shared" si="400"/>
        <v>#DIV/0!</v>
      </c>
      <c r="BP4207" s="501" t="e">
        <f t="shared" si="401"/>
        <v>#DIV/0!</v>
      </c>
    </row>
    <row r="4208" spans="31:68" ht="15" customHeight="1" x14ac:dyDescent="0.25">
      <c r="AE4208" s="501" t="e">
        <f t="shared" si="396"/>
        <v>#DIV/0!</v>
      </c>
      <c r="AH4208" s="501" t="e">
        <f t="shared" si="397"/>
        <v>#DIV/0!</v>
      </c>
      <c r="AV4208" s="501" t="e">
        <f t="shared" si="398"/>
        <v>#DIV/0!</v>
      </c>
      <c r="AY4208" s="501" t="e">
        <f t="shared" si="399"/>
        <v>#DIV/0!</v>
      </c>
      <c r="BM4208" s="501" t="e">
        <f t="shared" si="400"/>
        <v>#DIV/0!</v>
      </c>
      <c r="BP4208" s="501" t="e">
        <f t="shared" si="401"/>
        <v>#DIV/0!</v>
      </c>
    </row>
    <row r="4209" spans="31:68" ht="15" customHeight="1" x14ac:dyDescent="0.25">
      <c r="AE4209" s="501" t="e">
        <f t="shared" si="396"/>
        <v>#DIV/0!</v>
      </c>
      <c r="AH4209" s="501" t="e">
        <f t="shared" si="397"/>
        <v>#DIV/0!</v>
      </c>
      <c r="AV4209" s="501" t="e">
        <f t="shared" si="398"/>
        <v>#DIV/0!</v>
      </c>
      <c r="AY4209" s="501" t="e">
        <f t="shared" si="399"/>
        <v>#DIV/0!</v>
      </c>
      <c r="BM4209" s="501" t="e">
        <f t="shared" si="400"/>
        <v>#DIV/0!</v>
      </c>
      <c r="BP4209" s="501" t="e">
        <f t="shared" si="401"/>
        <v>#DIV/0!</v>
      </c>
    </row>
    <row r="4210" spans="31:68" ht="15" customHeight="1" x14ac:dyDescent="0.25">
      <c r="AE4210" s="501" t="e">
        <f t="shared" si="396"/>
        <v>#DIV/0!</v>
      </c>
      <c r="AH4210" s="501" t="e">
        <f t="shared" si="397"/>
        <v>#DIV/0!</v>
      </c>
      <c r="AV4210" s="501" t="e">
        <f t="shared" si="398"/>
        <v>#DIV/0!</v>
      </c>
      <c r="AY4210" s="501" t="e">
        <f t="shared" si="399"/>
        <v>#DIV/0!</v>
      </c>
      <c r="BM4210" s="501" t="e">
        <f t="shared" si="400"/>
        <v>#DIV/0!</v>
      </c>
      <c r="BP4210" s="501" t="e">
        <f t="shared" si="401"/>
        <v>#DIV/0!</v>
      </c>
    </row>
    <row r="4211" spans="31:68" ht="15" customHeight="1" x14ac:dyDescent="0.25">
      <c r="AE4211" s="501" t="e">
        <f t="shared" si="396"/>
        <v>#DIV/0!</v>
      </c>
      <c r="AH4211" s="501" t="e">
        <f t="shared" si="397"/>
        <v>#DIV/0!</v>
      </c>
      <c r="AV4211" s="501" t="e">
        <f t="shared" si="398"/>
        <v>#DIV/0!</v>
      </c>
      <c r="AY4211" s="501" t="e">
        <f t="shared" si="399"/>
        <v>#DIV/0!</v>
      </c>
      <c r="BM4211" s="501" t="e">
        <f t="shared" si="400"/>
        <v>#DIV/0!</v>
      </c>
      <c r="BP4211" s="501" t="e">
        <f t="shared" si="401"/>
        <v>#DIV/0!</v>
      </c>
    </row>
    <row r="4212" spans="31:68" ht="15" customHeight="1" x14ac:dyDescent="0.25">
      <c r="AE4212" s="501" t="e">
        <f t="shared" si="396"/>
        <v>#DIV/0!</v>
      </c>
      <c r="AH4212" s="501" t="e">
        <f t="shared" si="397"/>
        <v>#DIV/0!</v>
      </c>
      <c r="AV4212" s="501" t="e">
        <f t="shared" si="398"/>
        <v>#DIV/0!</v>
      </c>
      <c r="AY4212" s="501" t="e">
        <f t="shared" si="399"/>
        <v>#DIV/0!</v>
      </c>
      <c r="BM4212" s="501" t="e">
        <f t="shared" si="400"/>
        <v>#DIV/0!</v>
      </c>
      <c r="BP4212" s="501" t="e">
        <f t="shared" si="401"/>
        <v>#DIV/0!</v>
      </c>
    </row>
    <row r="4213" spans="31:68" ht="15" customHeight="1" x14ac:dyDescent="0.25">
      <c r="AE4213" s="501" t="e">
        <f t="shared" si="396"/>
        <v>#DIV/0!</v>
      </c>
      <c r="AH4213" s="501" t="e">
        <f t="shared" si="397"/>
        <v>#DIV/0!</v>
      </c>
      <c r="AV4213" s="501" t="e">
        <f t="shared" si="398"/>
        <v>#DIV/0!</v>
      </c>
      <c r="AY4213" s="501" t="e">
        <f t="shared" si="399"/>
        <v>#DIV/0!</v>
      </c>
      <c r="BM4213" s="501" t="e">
        <f t="shared" si="400"/>
        <v>#DIV/0!</v>
      </c>
      <c r="BP4213" s="501" t="e">
        <f t="shared" si="401"/>
        <v>#DIV/0!</v>
      </c>
    </row>
    <row r="4214" spans="31:68" ht="15" customHeight="1" x14ac:dyDescent="0.25">
      <c r="AE4214" s="501" t="e">
        <f t="shared" si="396"/>
        <v>#DIV/0!</v>
      </c>
      <c r="AH4214" s="501" t="e">
        <f t="shared" si="397"/>
        <v>#DIV/0!</v>
      </c>
      <c r="AV4214" s="501" t="e">
        <f t="shared" si="398"/>
        <v>#DIV/0!</v>
      </c>
      <c r="AY4214" s="501" t="e">
        <f t="shared" si="399"/>
        <v>#DIV/0!</v>
      </c>
      <c r="BM4214" s="501" t="e">
        <f t="shared" si="400"/>
        <v>#DIV/0!</v>
      </c>
      <c r="BP4214" s="501" t="e">
        <f t="shared" si="401"/>
        <v>#DIV/0!</v>
      </c>
    </row>
    <row r="4215" spans="31:68" ht="15" customHeight="1" x14ac:dyDescent="0.25">
      <c r="AE4215" s="501" t="e">
        <f t="shared" si="396"/>
        <v>#DIV/0!</v>
      </c>
      <c r="AH4215" s="501" t="e">
        <f t="shared" si="397"/>
        <v>#DIV/0!</v>
      </c>
      <c r="AV4215" s="501" t="e">
        <f t="shared" si="398"/>
        <v>#DIV/0!</v>
      </c>
      <c r="AY4215" s="501" t="e">
        <f t="shared" si="399"/>
        <v>#DIV/0!</v>
      </c>
      <c r="BM4215" s="501" t="e">
        <f t="shared" si="400"/>
        <v>#DIV/0!</v>
      </c>
      <c r="BP4215" s="501" t="e">
        <f t="shared" si="401"/>
        <v>#DIV/0!</v>
      </c>
    </row>
    <row r="4216" spans="31:68" ht="15" customHeight="1" x14ac:dyDescent="0.25">
      <c r="AE4216" s="501" t="e">
        <f t="shared" si="396"/>
        <v>#DIV/0!</v>
      </c>
      <c r="AH4216" s="501" t="e">
        <f t="shared" si="397"/>
        <v>#DIV/0!</v>
      </c>
      <c r="AV4216" s="501" t="e">
        <f t="shared" si="398"/>
        <v>#DIV/0!</v>
      </c>
      <c r="AY4216" s="501" t="e">
        <f t="shared" si="399"/>
        <v>#DIV/0!</v>
      </c>
      <c r="BM4216" s="501" t="e">
        <f t="shared" si="400"/>
        <v>#DIV/0!</v>
      </c>
      <c r="BP4216" s="501" t="e">
        <f t="shared" si="401"/>
        <v>#DIV/0!</v>
      </c>
    </row>
    <row r="4217" spans="31:68" ht="15" customHeight="1" x14ac:dyDescent="0.25">
      <c r="AE4217" s="501" t="e">
        <f t="shared" si="396"/>
        <v>#DIV/0!</v>
      </c>
      <c r="AH4217" s="501" t="e">
        <f t="shared" si="397"/>
        <v>#DIV/0!</v>
      </c>
      <c r="AV4217" s="501" t="e">
        <f t="shared" si="398"/>
        <v>#DIV/0!</v>
      </c>
      <c r="AY4217" s="501" t="e">
        <f t="shared" si="399"/>
        <v>#DIV/0!</v>
      </c>
      <c r="BM4217" s="501" t="e">
        <f t="shared" si="400"/>
        <v>#DIV/0!</v>
      </c>
      <c r="BP4217" s="501" t="e">
        <f t="shared" si="401"/>
        <v>#DIV/0!</v>
      </c>
    </row>
    <row r="4218" spans="31:68" ht="15" customHeight="1" x14ac:dyDescent="0.25">
      <c r="AE4218" s="501" t="e">
        <f t="shared" si="396"/>
        <v>#DIV/0!</v>
      </c>
      <c r="AH4218" s="501" t="e">
        <f t="shared" si="397"/>
        <v>#DIV/0!</v>
      </c>
      <c r="AV4218" s="501" t="e">
        <f t="shared" si="398"/>
        <v>#DIV/0!</v>
      </c>
      <c r="AY4218" s="501" t="e">
        <f t="shared" si="399"/>
        <v>#DIV/0!</v>
      </c>
      <c r="BM4218" s="501" t="e">
        <f t="shared" si="400"/>
        <v>#DIV/0!</v>
      </c>
      <c r="BP4218" s="501" t="e">
        <f t="shared" si="401"/>
        <v>#DIV/0!</v>
      </c>
    </row>
    <row r="4219" spans="31:68" ht="15" customHeight="1" x14ac:dyDescent="0.25">
      <c r="AE4219" s="501" t="e">
        <f t="shared" si="396"/>
        <v>#DIV/0!</v>
      </c>
      <c r="AH4219" s="501" t="e">
        <f t="shared" si="397"/>
        <v>#DIV/0!</v>
      </c>
      <c r="AV4219" s="501" t="e">
        <f t="shared" si="398"/>
        <v>#DIV/0!</v>
      </c>
      <c r="AY4219" s="501" t="e">
        <f t="shared" si="399"/>
        <v>#DIV/0!</v>
      </c>
      <c r="BM4219" s="501" t="e">
        <f t="shared" si="400"/>
        <v>#DIV/0!</v>
      </c>
      <c r="BP4219" s="501" t="e">
        <f t="shared" si="401"/>
        <v>#DIV/0!</v>
      </c>
    </row>
    <row r="4220" spans="31:68" ht="15" customHeight="1" x14ac:dyDescent="0.25">
      <c r="AE4220" s="501" t="e">
        <f t="shared" si="396"/>
        <v>#DIV/0!</v>
      </c>
      <c r="AH4220" s="501" t="e">
        <f t="shared" si="397"/>
        <v>#DIV/0!</v>
      </c>
      <c r="AV4220" s="501" t="e">
        <f t="shared" si="398"/>
        <v>#DIV/0!</v>
      </c>
      <c r="AY4220" s="501" t="e">
        <f t="shared" si="399"/>
        <v>#DIV/0!</v>
      </c>
      <c r="BM4220" s="501" t="e">
        <f t="shared" si="400"/>
        <v>#DIV/0!</v>
      </c>
      <c r="BP4220" s="501" t="e">
        <f t="shared" si="401"/>
        <v>#DIV/0!</v>
      </c>
    </row>
    <row r="4221" spans="31:68" ht="15" customHeight="1" x14ac:dyDescent="0.25">
      <c r="AE4221" s="501" t="e">
        <f t="shared" si="396"/>
        <v>#DIV/0!</v>
      </c>
      <c r="AH4221" s="501" t="e">
        <f t="shared" si="397"/>
        <v>#DIV/0!</v>
      </c>
      <c r="AV4221" s="501" t="e">
        <f t="shared" si="398"/>
        <v>#DIV/0!</v>
      </c>
      <c r="AY4221" s="501" t="e">
        <f t="shared" si="399"/>
        <v>#DIV/0!</v>
      </c>
      <c r="BM4221" s="501" t="e">
        <f t="shared" si="400"/>
        <v>#DIV/0!</v>
      </c>
      <c r="BP4221" s="501" t="e">
        <f t="shared" si="401"/>
        <v>#DIV/0!</v>
      </c>
    </row>
    <row r="4222" spans="31:68" ht="15" customHeight="1" x14ac:dyDescent="0.25">
      <c r="AE4222" s="501" t="e">
        <f t="shared" si="396"/>
        <v>#DIV/0!</v>
      </c>
      <c r="AH4222" s="501" t="e">
        <f t="shared" si="397"/>
        <v>#DIV/0!</v>
      </c>
      <c r="AV4222" s="501" t="e">
        <f t="shared" si="398"/>
        <v>#DIV/0!</v>
      </c>
      <c r="AY4222" s="501" t="e">
        <f t="shared" si="399"/>
        <v>#DIV/0!</v>
      </c>
      <c r="BM4222" s="501" t="e">
        <f t="shared" si="400"/>
        <v>#DIV/0!</v>
      </c>
      <c r="BP4222" s="501" t="e">
        <f t="shared" si="401"/>
        <v>#DIV/0!</v>
      </c>
    </row>
    <row r="4223" spans="31:68" ht="15" customHeight="1" x14ac:dyDescent="0.25">
      <c r="AE4223" s="501" t="e">
        <f t="shared" si="396"/>
        <v>#DIV/0!</v>
      </c>
      <c r="AH4223" s="501" t="e">
        <f t="shared" si="397"/>
        <v>#DIV/0!</v>
      </c>
      <c r="AV4223" s="501" t="e">
        <f t="shared" si="398"/>
        <v>#DIV/0!</v>
      </c>
      <c r="AY4223" s="501" t="e">
        <f t="shared" si="399"/>
        <v>#DIV/0!</v>
      </c>
      <c r="BM4223" s="501" t="e">
        <f t="shared" si="400"/>
        <v>#DIV/0!</v>
      </c>
      <c r="BP4223" s="501" t="e">
        <f t="shared" si="401"/>
        <v>#DIV/0!</v>
      </c>
    </row>
    <row r="4224" spans="31:68" ht="15" customHeight="1" x14ac:dyDescent="0.25">
      <c r="AE4224" s="501" t="e">
        <f t="shared" si="396"/>
        <v>#DIV/0!</v>
      </c>
      <c r="AH4224" s="501" t="e">
        <f t="shared" si="397"/>
        <v>#DIV/0!</v>
      </c>
      <c r="AV4224" s="501" t="e">
        <f t="shared" si="398"/>
        <v>#DIV/0!</v>
      </c>
      <c r="AY4224" s="501" t="e">
        <f t="shared" si="399"/>
        <v>#DIV/0!</v>
      </c>
      <c r="BM4224" s="501" t="e">
        <f t="shared" si="400"/>
        <v>#DIV/0!</v>
      </c>
      <c r="BP4224" s="501" t="e">
        <f t="shared" si="401"/>
        <v>#DIV/0!</v>
      </c>
    </row>
    <row r="4225" spans="31:68" ht="15" customHeight="1" x14ac:dyDescent="0.25">
      <c r="AE4225" s="501" t="e">
        <f t="shared" si="396"/>
        <v>#DIV/0!</v>
      </c>
      <c r="AH4225" s="501" t="e">
        <f t="shared" si="397"/>
        <v>#DIV/0!</v>
      </c>
      <c r="AV4225" s="501" t="e">
        <f t="shared" si="398"/>
        <v>#DIV/0!</v>
      </c>
      <c r="AY4225" s="501" t="e">
        <f t="shared" si="399"/>
        <v>#DIV/0!</v>
      </c>
      <c r="BM4225" s="501" t="e">
        <f t="shared" si="400"/>
        <v>#DIV/0!</v>
      </c>
      <c r="BP4225" s="501" t="e">
        <f t="shared" si="401"/>
        <v>#DIV/0!</v>
      </c>
    </row>
    <row r="4226" spans="31:68" ht="15" customHeight="1" x14ac:dyDescent="0.25">
      <c r="AE4226" s="501" t="e">
        <f t="shared" si="396"/>
        <v>#DIV/0!</v>
      </c>
      <c r="AH4226" s="501" t="e">
        <f t="shared" si="397"/>
        <v>#DIV/0!</v>
      </c>
      <c r="AV4226" s="501" t="e">
        <f t="shared" si="398"/>
        <v>#DIV/0!</v>
      </c>
      <c r="AY4226" s="501" t="e">
        <f t="shared" si="399"/>
        <v>#DIV/0!</v>
      </c>
      <c r="BM4226" s="501" t="e">
        <f t="shared" si="400"/>
        <v>#DIV/0!</v>
      </c>
      <c r="BP4226" s="501" t="e">
        <f t="shared" si="401"/>
        <v>#DIV/0!</v>
      </c>
    </row>
    <row r="4227" spans="31:68" ht="15" customHeight="1" x14ac:dyDescent="0.25">
      <c r="AE4227" s="501" t="e">
        <f t="shared" si="396"/>
        <v>#DIV/0!</v>
      </c>
      <c r="AH4227" s="501" t="e">
        <f t="shared" si="397"/>
        <v>#DIV/0!</v>
      </c>
      <c r="AV4227" s="501" t="e">
        <f t="shared" si="398"/>
        <v>#DIV/0!</v>
      </c>
      <c r="AY4227" s="501" t="e">
        <f t="shared" si="399"/>
        <v>#DIV/0!</v>
      </c>
      <c r="BM4227" s="501" t="e">
        <f t="shared" si="400"/>
        <v>#DIV/0!</v>
      </c>
      <c r="BP4227" s="501" t="e">
        <f t="shared" si="401"/>
        <v>#DIV/0!</v>
      </c>
    </row>
    <row r="4228" spans="31:68" ht="15" customHeight="1" x14ac:dyDescent="0.25">
      <c r="AE4228" s="501" t="e">
        <f t="shared" si="396"/>
        <v>#DIV/0!</v>
      </c>
      <c r="AH4228" s="501" t="e">
        <f t="shared" si="397"/>
        <v>#DIV/0!</v>
      </c>
      <c r="AV4228" s="501" t="e">
        <f t="shared" si="398"/>
        <v>#DIV/0!</v>
      </c>
      <c r="AY4228" s="501" t="e">
        <f t="shared" si="399"/>
        <v>#DIV/0!</v>
      </c>
      <c r="BM4228" s="501" t="e">
        <f t="shared" si="400"/>
        <v>#DIV/0!</v>
      </c>
      <c r="BP4228" s="501" t="e">
        <f t="shared" si="401"/>
        <v>#DIV/0!</v>
      </c>
    </row>
    <row r="4229" spans="31:68" ht="15" customHeight="1" x14ac:dyDescent="0.25">
      <c r="AE4229" s="501" t="e">
        <f t="shared" si="396"/>
        <v>#DIV/0!</v>
      </c>
      <c r="AH4229" s="501" t="e">
        <f t="shared" si="397"/>
        <v>#DIV/0!</v>
      </c>
      <c r="AV4229" s="501" t="e">
        <f t="shared" si="398"/>
        <v>#DIV/0!</v>
      </c>
      <c r="AY4229" s="501" t="e">
        <f t="shared" si="399"/>
        <v>#DIV/0!</v>
      </c>
      <c r="BM4229" s="501" t="e">
        <f t="shared" si="400"/>
        <v>#DIV/0!</v>
      </c>
      <c r="BP4229" s="501" t="e">
        <f t="shared" si="401"/>
        <v>#DIV/0!</v>
      </c>
    </row>
    <row r="4230" spans="31:68" ht="15" customHeight="1" x14ac:dyDescent="0.25">
      <c r="AE4230" s="501" t="e">
        <f t="shared" si="396"/>
        <v>#DIV/0!</v>
      </c>
      <c r="AH4230" s="501" t="e">
        <f t="shared" si="397"/>
        <v>#DIV/0!</v>
      </c>
      <c r="AV4230" s="501" t="e">
        <f t="shared" si="398"/>
        <v>#DIV/0!</v>
      </c>
      <c r="AY4230" s="501" t="e">
        <f t="shared" si="399"/>
        <v>#DIV/0!</v>
      </c>
      <c r="BM4230" s="501" t="e">
        <f t="shared" si="400"/>
        <v>#DIV/0!</v>
      </c>
      <c r="BP4230" s="501" t="e">
        <f t="shared" si="401"/>
        <v>#DIV/0!</v>
      </c>
    </row>
    <row r="4231" spans="31:68" ht="15" customHeight="1" x14ac:dyDescent="0.25">
      <c r="AE4231" s="501" t="e">
        <f t="shared" si="396"/>
        <v>#DIV/0!</v>
      </c>
      <c r="AH4231" s="501" t="e">
        <f t="shared" si="397"/>
        <v>#DIV/0!</v>
      </c>
      <c r="AV4231" s="501" t="e">
        <f t="shared" si="398"/>
        <v>#DIV/0!</v>
      </c>
      <c r="AY4231" s="501" t="e">
        <f t="shared" si="399"/>
        <v>#DIV/0!</v>
      </c>
      <c r="BM4231" s="501" t="e">
        <f t="shared" si="400"/>
        <v>#DIV/0!</v>
      </c>
      <c r="BP4231" s="501" t="e">
        <f t="shared" si="401"/>
        <v>#DIV/0!</v>
      </c>
    </row>
    <row r="4232" spans="31:68" ht="15" customHeight="1" x14ac:dyDescent="0.25">
      <c r="AE4232" s="501" t="e">
        <f t="shared" si="396"/>
        <v>#DIV/0!</v>
      </c>
      <c r="AH4232" s="501" t="e">
        <f t="shared" si="397"/>
        <v>#DIV/0!</v>
      </c>
      <c r="AV4232" s="501" t="e">
        <f t="shared" si="398"/>
        <v>#DIV/0!</v>
      </c>
      <c r="AY4232" s="501" t="e">
        <f t="shared" si="399"/>
        <v>#DIV/0!</v>
      </c>
      <c r="BM4232" s="501" t="e">
        <f t="shared" si="400"/>
        <v>#DIV/0!</v>
      </c>
      <c r="BP4232" s="501" t="e">
        <f t="shared" si="401"/>
        <v>#DIV/0!</v>
      </c>
    </row>
    <row r="4233" spans="31:68" ht="15" customHeight="1" x14ac:dyDescent="0.25">
      <c r="AE4233" s="501" t="e">
        <f t="shared" si="396"/>
        <v>#DIV/0!</v>
      </c>
      <c r="AH4233" s="501" t="e">
        <f t="shared" si="397"/>
        <v>#DIV/0!</v>
      </c>
      <c r="AV4233" s="501" t="e">
        <f t="shared" si="398"/>
        <v>#DIV/0!</v>
      </c>
      <c r="AY4233" s="501" t="e">
        <f t="shared" si="399"/>
        <v>#DIV/0!</v>
      </c>
      <c r="BM4233" s="501" t="e">
        <f t="shared" si="400"/>
        <v>#DIV/0!</v>
      </c>
      <c r="BP4233" s="501" t="e">
        <f t="shared" si="401"/>
        <v>#DIV/0!</v>
      </c>
    </row>
    <row r="4234" spans="31:68" ht="15" customHeight="1" x14ac:dyDescent="0.25">
      <c r="AE4234" s="501" t="e">
        <f t="shared" si="396"/>
        <v>#DIV/0!</v>
      </c>
      <c r="AH4234" s="501" t="e">
        <f t="shared" si="397"/>
        <v>#DIV/0!</v>
      </c>
      <c r="AV4234" s="501" t="e">
        <f t="shared" si="398"/>
        <v>#DIV/0!</v>
      </c>
      <c r="AY4234" s="501" t="e">
        <f t="shared" si="399"/>
        <v>#DIV/0!</v>
      </c>
      <c r="BM4234" s="501" t="e">
        <f t="shared" si="400"/>
        <v>#DIV/0!</v>
      </c>
      <c r="BP4234" s="501" t="e">
        <f t="shared" si="401"/>
        <v>#DIV/0!</v>
      </c>
    </row>
    <row r="4235" spans="31:68" ht="15" customHeight="1" x14ac:dyDescent="0.25">
      <c r="AE4235" s="501" t="e">
        <f t="shared" si="396"/>
        <v>#DIV/0!</v>
      </c>
      <c r="AH4235" s="501" t="e">
        <f t="shared" si="397"/>
        <v>#DIV/0!</v>
      </c>
      <c r="AV4235" s="501" t="e">
        <f t="shared" si="398"/>
        <v>#DIV/0!</v>
      </c>
      <c r="AY4235" s="501" t="e">
        <f t="shared" si="399"/>
        <v>#DIV/0!</v>
      </c>
      <c r="BM4235" s="501" t="e">
        <f t="shared" si="400"/>
        <v>#DIV/0!</v>
      </c>
      <c r="BP4235" s="501" t="e">
        <f t="shared" si="401"/>
        <v>#DIV/0!</v>
      </c>
    </row>
    <row r="4236" spans="31:68" ht="15" customHeight="1" x14ac:dyDescent="0.25">
      <c r="AE4236" s="501" t="e">
        <f t="shared" si="396"/>
        <v>#DIV/0!</v>
      </c>
      <c r="AH4236" s="501" t="e">
        <f t="shared" si="397"/>
        <v>#DIV/0!</v>
      </c>
      <c r="AV4236" s="501" t="e">
        <f t="shared" si="398"/>
        <v>#DIV/0!</v>
      </c>
      <c r="AY4236" s="501" t="e">
        <f t="shared" si="399"/>
        <v>#DIV/0!</v>
      </c>
      <c r="BM4236" s="501" t="e">
        <f t="shared" si="400"/>
        <v>#DIV/0!</v>
      </c>
      <c r="BP4236" s="501" t="e">
        <f t="shared" si="401"/>
        <v>#DIV/0!</v>
      </c>
    </row>
    <row r="4237" spans="31:68" ht="15" customHeight="1" x14ac:dyDescent="0.25">
      <c r="AE4237" s="501" t="e">
        <f t="shared" si="396"/>
        <v>#DIV/0!</v>
      </c>
      <c r="AH4237" s="501" t="e">
        <f t="shared" si="397"/>
        <v>#DIV/0!</v>
      </c>
      <c r="AV4237" s="501" t="e">
        <f t="shared" si="398"/>
        <v>#DIV/0!</v>
      </c>
      <c r="AY4237" s="501" t="e">
        <f t="shared" si="399"/>
        <v>#DIV/0!</v>
      </c>
      <c r="BM4237" s="501" t="e">
        <f t="shared" si="400"/>
        <v>#DIV/0!</v>
      </c>
      <c r="BP4237" s="501" t="e">
        <f t="shared" si="401"/>
        <v>#DIV/0!</v>
      </c>
    </row>
    <row r="4238" spans="31:68" ht="15" customHeight="1" x14ac:dyDescent="0.25">
      <c r="AE4238" s="501" t="e">
        <f t="shared" si="396"/>
        <v>#DIV/0!</v>
      </c>
      <c r="AH4238" s="501" t="e">
        <f t="shared" si="397"/>
        <v>#DIV/0!</v>
      </c>
      <c r="AV4238" s="501" t="e">
        <f t="shared" si="398"/>
        <v>#DIV/0!</v>
      </c>
      <c r="AY4238" s="501" t="e">
        <f t="shared" si="399"/>
        <v>#DIV/0!</v>
      </c>
      <c r="BM4238" s="501" t="e">
        <f t="shared" si="400"/>
        <v>#DIV/0!</v>
      </c>
      <c r="BP4238" s="501" t="e">
        <f t="shared" si="401"/>
        <v>#DIV/0!</v>
      </c>
    </row>
    <row r="4239" spans="31:68" ht="15" customHeight="1" x14ac:dyDescent="0.25">
      <c r="AE4239" s="501" t="e">
        <f t="shared" ref="AE4239:AE4302" si="402">IF(AE$10*AC4239+AE$11&lt;(ROUNDUP(AD$10/100,0)*100+999),MAX(0,AE$10*AC4239+AE$11),NA())</f>
        <v>#DIV/0!</v>
      </c>
      <c r="AH4239" s="501" t="e">
        <f t="shared" ref="AH4239:AH4302" si="403">IF(AH$10*AF4239+AH$11&lt;(ROUNDUP(AG$10/100,0)*100+999),MAX(0,AH$10*AF4239+AH$11),NA())</f>
        <v>#DIV/0!</v>
      </c>
      <c r="AV4239" s="501" t="e">
        <f t="shared" ref="AV4239:AV4302" si="404">IF(AV$10*AT4239+AV$11&lt;(ROUNDUP(AU$10/100,0)*100+999),MAX(0,AV$10*AT4239+AV$11),NA())</f>
        <v>#DIV/0!</v>
      </c>
      <c r="AY4239" s="501" t="e">
        <f t="shared" ref="AY4239:AY4302" si="405">IF(AY$10*AW4239+AY$11&lt;(ROUNDUP(AX$10/100,0)*100+999),MAX(0,AY$10*AW4239+AY$11),NA())</f>
        <v>#DIV/0!</v>
      </c>
      <c r="BM4239" s="501" t="e">
        <f t="shared" ref="BM4239:BM4302" si="406">IF(BM$10*BK4239+BM$11&lt;(ROUNDUP(BL$10/100,0)*100+999),MAX(0,BM$10*BK4239+BM$11),NA())</f>
        <v>#DIV/0!</v>
      </c>
      <c r="BP4239" s="501" t="e">
        <f t="shared" ref="BP4239:BP4302" si="407">IF(BP$10*BN4239+BP$11&lt;(ROUNDUP(BO$10/100,0)*100+999),MAX(0,BP$10*BN4239+BP$11),NA())</f>
        <v>#DIV/0!</v>
      </c>
    </row>
    <row r="4240" spans="31:68" ht="15" customHeight="1" x14ac:dyDescent="0.25">
      <c r="AE4240" s="501" t="e">
        <f t="shared" si="402"/>
        <v>#DIV/0!</v>
      </c>
      <c r="AH4240" s="501" t="e">
        <f t="shared" si="403"/>
        <v>#DIV/0!</v>
      </c>
      <c r="AV4240" s="501" t="e">
        <f t="shared" si="404"/>
        <v>#DIV/0!</v>
      </c>
      <c r="AY4240" s="501" t="e">
        <f t="shared" si="405"/>
        <v>#DIV/0!</v>
      </c>
      <c r="BM4240" s="501" t="e">
        <f t="shared" si="406"/>
        <v>#DIV/0!</v>
      </c>
      <c r="BP4240" s="501" t="e">
        <f t="shared" si="407"/>
        <v>#DIV/0!</v>
      </c>
    </row>
    <row r="4241" spans="31:68" ht="15" customHeight="1" x14ac:dyDescent="0.25">
      <c r="AE4241" s="501" t="e">
        <f t="shared" si="402"/>
        <v>#DIV/0!</v>
      </c>
      <c r="AH4241" s="501" t="e">
        <f t="shared" si="403"/>
        <v>#DIV/0!</v>
      </c>
      <c r="AV4241" s="501" t="e">
        <f t="shared" si="404"/>
        <v>#DIV/0!</v>
      </c>
      <c r="AY4241" s="501" t="e">
        <f t="shared" si="405"/>
        <v>#DIV/0!</v>
      </c>
      <c r="BM4241" s="501" t="e">
        <f t="shared" si="406"/>
        <v>#DIV/0!</v>
      </c>
      <c r="BP4241" s="501" t="e">
        <f t="shared" si="407"/>
        <v>#DIV/0!</v>
      </c>
    </row>
    <row r="4242" spans="31:68" ht="15" customHeight="1" x14ac:dyDescent="0.25">
      <c r="AE4242" s="501" t="e">
        <f t="shared" si="402"/>
        <v>#DIV/0!</v>
      </c>
      <c r="AH4242" s="501" t="e">
        <f t="shared" si="403"/>
        <v>#DIV/0!</v>
      </c>
      <c r="AV4242" s="501" t="e">
        <f t="shared" si="404"/>
        <v>#DIV/0!</v>
      </c>
      <c r="AY4242" s="501" t="e">
        <f t="shared" si="405"/>
        <v>#DIV/0!</v>
      </c>
      <c r="BM4242" s="501" t="e">
        <f t="shared" si="406"/>
        <v>#DIV/0!</v>
      </c>
      <c r="BP4242" s="501" t="e">
        <f t="shared" si="407"/>
        <v>#DIV/0!</v>
      </c>
    </row>
    <row r="4243" spans="31:68" ht="15" customHeight="1" x14ac:dyDescent="0.25">
      <c r="AE4243" s="501" t="e">
        <f t="shared" si="402"/>
        <v>#DIV/0!</v>
      </c>
      <c r="AH4243" s="501" t="e">
        <f t="shared" si="403"/>
        <v>#DIV/0!</v>
      </c>
      <c r="AV4243" s="501" t="e">
        <f t="shared" si="404"/>
        <v>#DIV/0!</v>
      </c>
      <c r="AY4243" s="501" t="e">
        <f t="shared" si="405"/>
        <v>#DIV/0!</v>
      </c>
      <c r="BM4243" s="501" t="e">
        <f t="shared" si="406"/>
        <v>#DIV/0!</v>
      </c>
      <c r="BP4243" s="501" t="e">
        <f t="shared" si="407"/>
        <v>#DIV/0!</v>
      </c>
    </row>
    <row r="4244" spans="31:68" ht="15" customHeight="1" x14ac:dyDescent="0.25">
      <c r="AE4244" s="501" t="e">
        <f t="shared" si="402"/>
        <v>#DIV/0!</v>
      </c>
      <c r="AH4244" s="501" t="e">
        <f t="shared" si="403"/>
        <v>#DIV/0!</v>
      </c>
      <c r="AV4244" s="501" t="e">
        <f t="shared" si="404"/>
        <v>#DIV/0!</v>
      </c>
      <c r="AY4244" s="501" t="e">
        <f t="shared" si="405"/>
        <v>#DIV/0!</v>
      </c>
      <c r="BM4244" s="501" t="e">
        <f t="shared" si="406"/>
        <v>#DIV/0!</v>
      </c>
      <c r="BP4244" s="501" t="e">
        <f t="shared" si="407"/>
        <v>#DIV/0!</v>
      </c>
    </row>
    <row r="4245" spans="31:68" ht="15" customHeight="1" x14ac:dyDescent="0.25">
      <c r="AE4245" s="501" t="e">
        <f t="shared" si="402"/>
        <v>#DIV/0!</v>
      </c>
      <c r="AH4245" s="501" t="e">
        <f t="shared" si="403"/>
        <v>#DIV/0!</v>
      </c>
      <c r="AV4245" s="501" t="e">
        <f t="shared" si="404"/>
        <v>#DIV/0!</v>
      </c>
      <c r="AY4245" s="501" t="e">
        <f t="shared" si="405"/>
        <v>#DIV/0!</v>
      </c>
      <c r="BM4245" s="501" t="e">
        <f t="shared" si="406"/>
        <v>#DIV/0!</v>
      </c>
      <c r="BP4245" s="501" t="e">
        <f t="shared" si="407"/>
        <v>#DIV/0!</v>
      </c>
    </row>
    <row r="4246" spans="31:68" ht="15" customHeight="1" x14ac:dyDescent="0.25">
      <c r="AE4246" s="501" t="e">
        <f t="shared" si="402"/>
        <v>#DIV/0!</v>
      </c>
      <c r="AH4246" s="501" t="e">
        <f t="shared" si="403"/>
        <v>#DIV/0!</v>
      </c>
      <c r="AV4246" s="501" t="e">
        <f t="shared" si="404"/>
        <v>#DIV/0!</v>
      </c>
      <c r="AY4246" s="501" t="e">
        <f t="shared" si="405"/>
        <v>#DIV/0!</v>
      </c>
      <c r="BM4246" s="501" t="e">
        <f t="shared" si="406"/>
        <v>#DIV/0!</v>
      </c>
      <c r="BP4246" s="501" t="e">
        <f t="shared" si="407"/>
        <v>#DIV/0!</v>
      </c>
    </row>
    <row r="4247" spans="31:68" ht="15" customHeight="1" x14ac:dyDescent="0.25">
      <c r="AE4247" s="501" t="e">
        <f t="shared" si="402"/>
        <v>#DIV/0!</v>
      </c>
      <c r="AH4247" s="501" t="e">
        <f t="shared" si="403"/>
        <v>#DIV/0!</v>
      </c>
      <c r="AV4247" s="501" t="e">
        <f t="shared" si="404"/>
        <v>#DIV/0!</v>
      </c>
      <c r="AY4247" s="501" t="e">
        <f t="shared" si="405"/>
        <v>#DIV/0!</v>
      </c>
      <c r="BM4247" s="501" t="e">
        <f t="shared" si="406"/>
        <v>#DIV/0!</v>
      </c>
      <c r="BP4247" s="501" t="e">
        <f t="shared" si="407"/>
        <v>#DIV/0!</v>
      </c>
    </row>
    <row r="4248" spans="31:68" ht="15" customHeight="1" x14ac:dyDescent="0.25">
      <c r="AE4248" s="501" t="e">
        <f t="shared" si="402"/>
        <v>#DIV/0!</v>
      </c>
      <c r="AH4248" s="501" t="e">
        <f t="shared" si="403"/>
        <v>#DIV/0!</v>
      </c>
      <c r="AV4248" s="501" t="e">
        <f t="shared" si="404"/>
        <v>#DIV/0!</v>
      </c>
      <c r="AY4248" s="501" t="e">
        <f t="shared" si="405"/>
        <v>#DIV/0!</v>
      </c>
      <c r="BM4248" s="501" t="e">
        <f t="shared" si="406"/>
        <v>#DIV/0!</v>
      </c>
      <c r="BP4248" s="501" t="e">
        <f t="shared" si="407"/>
        <v>#DIV/0!</v>
      </c>
    </row>
    <row r="4249" spans="31:68" ht="15" customHeight="1" x14ac:dyDescent="0.25">
      <c r="AE4249" s="501" t="e">
        <f t="shared" si="402"/>
        <v>#DIV/0!</v>
      </c>
      <c r="AH4249" s="501" t="e">
        <f t="shared" si="403"/>
        <v>#DIV/0!</v>
      </c>
      <c r="AV4249" s="501" t="e">
        <f t="shared" si="404"/>
        <v>#DIV/0!</v>
      </c>
      <c r="AY4249" s="501" t="e">
        <f t="shared" si="405"/>
        <v>#DIV/0!</v>
      </c>
      <c r="BM4249" s="501" t="e">
        <f t="shared" si="406"/>
        <v>#DIV/0!</v>
      </c>
      <c r="BP4249" s="501" t="e">
        <f t="shared" si="407"/>
        <v>#DIV/0!</v>
      </c>
    </row>
    <row r="4250" spans="31:68" ht="15" customHeight="1" x14ac:dyDescent="0.25">
      <c r="AE4250" s="501" t="e">
        <f t="shared" si="402"/>
        <v>#DIV/0!</v>
      </c>
      <c r="AH4250" s="501" t="e">
        <f t="shared" si="403"/>
        <v>#DIV/0!</v>
      </c>
      <c r="AV4250" s="501" t="e">
        <f t="shared" si="404"/>
        <v>#DIV/0!</v>
      </c>
      <c r="AY4250" s="501" t="e">
        <f t="shared" si="405"/>
        <v>#DIV/0!</v>
      </c>
      <c r="BM4250" s="501" t="e">
        <f t="shared" si="406"/>
        <v>#DIV/0!</v>
      </c>
      <c r="BP4250" s="501" t="e">
        <f t="shared" si="407"/>
        <v>#DIV/0!</v>
      </c>
    </row>
    <row r="4251" spans="31:68" ht="15" customHeight="1" x14ac:dyDescent="0.25">
      <c r="AE4251" s="501" t="e">
        <f t="shared" si="402"/>
        <v>#DIV/0!</v>
      </c>
      <c r="AH4251" s="501" t="e">
        <f t="shared" si="403"/>
        <v>#DIV/0!</v>
      </c>
      <c r="AV4251" s="501" t="e">
        <f t="shared" si="404"/>
        <v>#DIV/0!</v>
      </c>
      <c r="AY4251" s="501" t="e">
        <f t="shared" si="405"/>
        <v>#DIV/0!</v>
      </c>
      <c r="BM4251" s="501" t="e">
        <f t="shared" si="406"/>
        <v>#DIV/0!</v>
      </c>
      <c r="BP4251" s="501" t="e">
        <f t="shared" si="407"/>
        <v>#DIV/0!</v>
      </c>
    </row>
    <row r="4252" spans="31:68" ht="15" customHeight="1" x14ac:dyDescent="0.25">
      <c r="AE4252" s="501" t="e">
        <f t="shared" si="402"/>
        <v>#DIV/0!</v>
      </c>
      <c r="AH4252" s="501" t="e">
        <f t="shared" si="403"/>
        <v>#DIV/0!</v>
      </c>
      <c r="AV4252" s="501" t="e">
        <f t="shared" si="404"/>
        <v>#DIV/0!</v>
      </c>
      <c r="AY4252" s="501" t="e">
        <f t="shared" si="405"/>
        <v>#DIV/0!</v>
      </c>
      <c r="BM4252" s="501" t="e">
        <f t="shared" si="406"/>
        <v>#DIV/0!</v>
      </c>
      <c r="BP4252" s="501" t="e">
        <f t="shared" si="407"/>
        <v>#DIV/0!</v>
      </c>
    </row>
    <row r="4253" spans="31:68" ht="15" customHeight="1" x14ac:dyDescent="0.25">
      <c r="AE4253" s="501" t="e">
        <f t="shared" si="402"/>
        <v>#DIV/0!</v>
      </c>
      <c r="AH4253" s="501" t="e">
        <f t="shared" si="403"/>
        <v>#DIV/0!</v>
      </c>
      <c r="AV4253" s="501" t="e">
        <f t="shared" si="404"/>
        <v>#DIV/0!</v>
      </c>
      <c r="AY4253" s="501" t="e">
        <f t="shared" si="405"/>
        <v>#DIV/0!</v>
      </c>
      <c r="BM4253" s="501" t="e">
        <f t="shared" si="406"/>
        <v>#DIV/0!</v>
      </c>
      <c r="BP4253" s="501" t="e">
        <f t="shared" si="407"/>
        <v>#DIV/0!</v>
      </c>
    </row>
    <row r="4254" spans="31:68" ht="15" customHeight="1" x14ac:dyDescent="0.25">
      <c r="AE4254" s="501" t="e">
        <f t="shared" si="402"/>
        <v>#DIV/0!</v>
      </c>
      <c r="AH4254" s="501" t="e">
        <f t="shared" si="403"/>
        <v>#DIV/0!</v>
      </c>
      <c r="AV4254" s="501" t="e">
        <f t="shared" si="404"/>
        <v>#DIV/0!</v>
      </c>
      <c r="AY4254" s="501" t="e">
        <f t="shared" si="405"/>
        <v>#DIV/0!</v>
      </c>
      <c r="BM4254" s="501" t="e">
        <f t="shared" si="406"/>
        <v>#DIV/0!</v>
      </c>
      <c r="BP4254" s="501" t="e">
        <f t="shared" si="407"/>
        <v>#DIV/0!</v>
      </c>
    </row>
    <row r="4255" spans="31:68" ht="15" customHeight="1" x14ac:dyDescent="0.25">
      <c r="AE4255" s="501" t="e">
        <f t="shared" si="402"/>
        <v>#DIV/0!</v>
      </c>
      <c r="AH4255" s="501" t="e">
        <f t="shared" si="403"/>
        <v>#DIV/0!</v>
      </c>
      <c r="AV4255" s="501" t="e">
        <f t="shared" si="404"/>
        <v>#DIV/0!</v>
      </c>
      <c r="AY4255" s="501" t="e">
        <f t="shared" si="405"/>
        <v>#DIV/0!</v>
      </c>
      <c r="BM4255" s="501" t="e">
        <f t="shared" si="406"/>
        <v>#DIV/0!</v>
      </c>
      <c r="BP4255" s="501" t="e">
        <f t="shared" si="407"/>
        <v>#DIV/0!</v>
      </c>
    </row>
    <row r="4256" spans="31:68" ht="15" customHeight="1" x14ac:dyDescent="0.25">
      <c r="AE4256" s="501" t="e">
        <f t="shared" si="402"/>
        <v>#DIV/0!</v>
      </c>
      <c r="AH4256" s="501" t="e">
        <f t="shared" si="403"/>
        <v>#DIV/0!</v>
      </c>
      <c r="AV4256" s="501" t="e">
        <f t="shared" si="404"/>
        <v>#DIV/0!</v>
      </c>
      <c r="AY4256" s="501" t="e">
        <f t="shared" si="405"/>
        <v>#DIV/0!</v>
      </c>
      <c r="BM4256" s="501" t="e">
        <f t="shared" si="406"/>
        <v>#DIV/0!</v>
      </c>
      <c r="BP4256" s="501" t="e">
        <f t="shared" si="407"/>
        <v>#DIV/0!</v>
      </c>
    </row>
    <row r="4257" spans="31:68" ht="15" customHeight="1" x14ac:dyDescent="0.25">
      <c r="AE4257" s="501" t="e">
        <f t="shared" si="402"/>
        <v>#DIV/0!</v>
      </c>
      <c r="AH4257" s="501" t="e">
        <f t="shared" si="403"/>
        <v>#DIV/0!</v>
      </c>
      <c r="AV4257" s="501" t="e">
        <f t="shared" si="404"/>
        <v>#DIV/0!</v>
      </c>
      <c r="AY4257" s="501" t="e">
        <f t="shared" si="405"/>
        <v>#DIV/0!</v>
      </c>
      <c r="BM4257" s="501" t="e">
        <f t="shared" si="406"/>
        <v>#DIV/0!</v>
      </c>
      <c r="BP4257" s="501" t="e">
        <f t="shared" si="407"/>
        <v>#DIV/0!</v>
      </c>
    </row>
    <row r="4258" spans="31:68" ht="15" customHeight="1" x14ac:dyDescent="0.25">
      <c r="AE4258" s="501" t="e">
        <f t="shared" si="402"/>
        <v>#DIV/0!</v>
      </c>
      <c r="AH4258" s="501" t="e">
        <f t="shared" si="403"/>
        <v>#DIV/0!</v>
      </c>
      <c r="AV4258" s="501" t="e">
        <f t="shared" si="404"/>
        <v>#DIV/0!</v>
      </c>
      <c r="AY4258" s="501" t="e">
        <f t="shared" si="405"/>
        <v>#DIV/0!</v>
      </c>
      <c r="BM4258" s="501" t="e">
        <f t="shared" si="406"/>
        <v>#DIV/0!</v>
      </c>
      <c r="BP4258" s="501" t="e">
        <f t="shared" si="407"/>
        <v>#DIV/0!</v>
      </c>
    </row>
    <row r="4259" spans="31:68" ht="15" customHeight="1" x14ac:dyDescent="0.25">
      <c r="AE4259" s="501" t="e">
        <f t="shared" si="402"/>
        <v>#DIV/0!</v>
      </c>
      <c r="AH4259" s="501" t="e">
        <f t="shared" si="403"/>
        <v>#DIV/0!</v>
      </c>
      <c r="AV4259" s="501" t="e">
        <f t="shared" si="404"/>
        <v>#DIV/0!</v>
      </c>
      <c r="AY4259" s="501" t="e">
        <f t="shared" si="405"/>
        <v>#DIV/0!</v>
      </c>
      <c r="BM4259" s="501" t="e">
        <f t="shared" si="406"/>
        <v>#DIV/0!</v>
      </c>
      <c r="BP4259" s="501" t="e">
        <f t="shared" si="407"/>
        <v>#DIV/0!</v>
      </c>
    </row>
    <row r="4260" spans="31:68" ht="15" customHeight="1" x14ac:dyDescent="0.25">
      <c r="AE4260" s="501" t="e">
        <f t="shared" si="402"/>
        <v>#DIV/0!</v>
      </c>
      <c r="AH4260" s="501" t="e">
        <f t="shared" si="403"/>
        <v>#DIV/0!</v>
      </c>
      <c r="AV4260" s="501" t="e">
        <f t="shared" si="404"/>
        <v>#DIV/0!</v>
      </c>
      <c r="AY4260" s="501" t="e">
        <f t="shared" si="405"/>
        <v>#DIV/0!</v>
      </c>
      <c r="BM4260" s="501" t="e">
        <f t="shared" si="406"/>
        <v>#DIV/0!</v>
      </c>
      <c r="BP4260" s="501" t="e">
        <f t="shared" si="407"/>
        <v>#DIV/0!</v>
      </c>
    </row>
    <row r="4261" spans="31:68" ht="15" customHeight="1" x14ac:dyDescent="0.25">
      <c r="AE4261" s="501" t="e">
        <f t="shared" si="402"/>
        <v>#DIV/0!</v>
      </c>
      <c r="AH4261" s="501" t="e">
        <f t="shared" si="403"/>
        <v>#DIV/0!</v>
      </c>
      <c r="AV4261" s="501" t="e">
        <f t="shared" si="404"/>
        <v>#DIV/0!</v>
      </c>
      <c r="AY4261" s="501" t="e">
        <f t="shared" si="405"/>
        <v>#DIV/0!</v>
      </c>
      <c r="BM4261" s="501" t="e">
        <f t="shared" si="406"/>
        <v>#DIV/0!</v>
      </c>
      <c r="BP4261" s="501" t="e">
        <f t="shared" si="407"/>
        <v>#DIV/0!</v>
      </c>
    </row>
    <row r="4262" spans="31:68" ht="15" customHeight="1" x14ac:dyDescent="0.25">
      <c r="AE4262" s="501" t="e">
        <f t="shared" si="402"/>
        <v>#DIV/0!</v>
      </c>
      <c r="AH4262" s="501" t="e">
        <f t="shared" si="403"/>
        <v>#DIV/0!</v>
      </c>
      <c r="AV4262" s="501" t="e">
        <f t="shared" si="404"/>
        <v>#DIV/0!</v>
      </c>
      <c r="AY4262" s="501" t="e">
        <f t="shared" si="405"/>
        <v>#DIV/0!</v>
      </c>
      <c r="BM4262" s="501" t="e">
        <f t="shared" si="406"/>
        <v>#DIV/0!</v>
      </c>
      <c r="BP4262" s="501" t="e">
        <f t="shared" si="407"/>
        <v>#DIV/0!</v>
      </c>
    </row>
    <row r="4263" spans="31:68" ht="15" customHeight="1" x14ac:dyDescent="0.25">
      <c r="AE4263" s="501" t="e">
        <f t="shared" si="402"/>
        <v>#DIV/0!</v>
      </c>
      <c r="AH4263" s="501" t="e">
        <f t="shared" si="403"/>
        <v>#DIV/0!</v>
      </c>
      <c r="AV4263" s="501" t="e">
        <f t="shared" si="404"/>
        <v>#DIV/0!</v>
      </c>
      <c r="AY4263" s="501" t="e">
        <f t="shared" si="405"/>
        <v>#DIV/0!</v>
      </c>
      <c r="BM4263" s="501" t="e">
        <f t="shared" si="406"/>
        <v>#DIV/0!</v>
      </c>
      <c r="BP4263" s="501" t="e">
        <f t="shared" si="407"/>
        <v>#DIV/0!</v>
      </c>
    </row>
    <row r="4264" spans="31:68" ht="15" customHeight="1" x14ac:dyDescent="0.25">
      <c r="AE4264" s="501" t="e">
        <f t="shared" si="402"/>
        <v>#DIV/0!</v>
      </c>
      <c r="AH4264" s="501" t="e">
        <f t="shared" si="403"/>
        <v>#DIV/0!</v>
      </c>
      <c r="AV4264" s="501" t="e">
        <f t="shared" si="404"/>
        <v>#DIV/0!</v>
      </c>
      <c r="AY4264" s="501" t="e">
        <f t="shared" si="405"/>
        <v>#DIV/0!</v>
      </c>
      <c r="BM4264" s="501" t="e">
        <f t="shared" si="406"/>
        <v>#DIV/0!</v>
      </c>
      <c r="BP4264" s="501" t="e">
        <f t="shared" si="407"/>
        <v>#DIV/0!</v>
      </c>
    </row>
    <row r="4265" spans="31:68" ht="15" customHeight="1" x14ac:dyDescent="0.25">
      <c r="AE4265" s="501" t="e">
        <f t="shared" si="402"/>
        <v>#DIV/0!</v>
      </c>
      <c r="AH4265" s="501" t="e">
        <f t="shared" si="403"/>
        <v>#DIV/0!</v>
      </c>
      <c r="AV4265" s="501" t="e">
        <f t="shared" si="404"/>
        <v>#DIV/0!</v>
      </c>
      <c r="AY4265" s="501" t="e">
        <f t="shared" si="405"/>
        <v>#DIV/0!</v>
      </c>
      <c r="BM4265" s="501" t="e">
        <f t="shared" si="406"/>
        <v>#DIV/0!</v>
      </c>
      <c r="BP4265" s="501" t="e">
        <f t="shared" si="407"/>
        <v>#DIV/0!</v>
      </c>
    </row>
    <row r="4266" spans="31:68" ht="15" customHeight="1" x14ac:dyDescent="0.25">
      <c r="AE4266" s="501" t="e">
        <f t="shared" si="402"/>
        <v>#DIV/0!</v>
      </c>
      <c r="AH4266" s="501" t="e">
        <f t="shared" si="403"/>
        <v>#DIV/0!</v>
      </c>
      <c r="AV4266" s="501" t="e">
        <f t="shared" si="404"/>
        <v>#DIV/0!</v>
      </c>
      <c r="AY4266" s="501" t="e">
        <f t="shared" si="405"/>
        <v>#DIV/0!</v>
      </c>
      <c r="BM4266" s="501" t="e">
        <f t="shared" si="406"/>
        <v>#DIV/0!</v>
      </c>
      <c r="BP4266" s="501" t="e">
        <f t="shared" si="407"/>
        <v>#DIV/0!</v>
      </c>
    </row>
    <row r="4267" spans="31:68" ht="15" customHeight="1" x14ac:dyDescent="0.25">
      <c r="AE4267" s="501" t="e">
        <f t="shared" si="402"/>
        <v>#DIV/0!</v>
      </c>
      <c r="AH4267" s="501" t="e">
        <f t="shared" si="403"/>
        <v>#DIV/0!</v>
      </c>
      <c r="AV4267" s="501" t="e">
        <f t="shared" si="404"/>
        <v>#DIV/0!</v>
      </c>
      <c r="AY4267" s="501" t="e">
        <f t="shared" si="405"/>
        <v>#DIV/0!</v>
      </c>
      <c r="BM4267" s="501" t="e">
        <f t="shared" si="406"/>
        <v>#DIV/0!</v>
      </c>
      <c r="BP4267" s="501" t="e">
        <f t="shared" si="407"/>
        <v>#DIV/0!</v>
      </c>
    </row>
    <row r="4268" spans="31:68" ht="15" customHeight="1" x14ac:dyDescent="0.25">
      <c r="AE4268" s="501" t="e">
        <f t="shared" si="402"/>
        <v>#DIV/0!</v>
      </c>
      <c r="AH4268" s="501" t="e">
        <f t="shared" si="403"/>
        <v>#DIV/0!</v>
      </c>
      <c r="AV4268" s="501" t="e">
        <f t="shared" si="404"/>
        <v>#DIV/0!</v>
      </c>
      <c r="AY4268" s="501" t="e">
        <f t="shared" si="405"/>
        <v>#DIV/0!</v>
      </c>
      <c r="BM4268" s="501" t="e">
        <f t="shared" si="406"/>
        <v>#DIV/0!</v>
      </c>
      <c r="BP4268" s="501" t="e">
        <f t="shared" si="407"/>
        <v>#DIV/0!</v>
      </c>
    </row>
    <row r="4269" spans="31:68" ht="15" customHeight="1" x14ac:dyDescent="0.25">
      <c r="AE4269" s="501" t="e">
        <f t="shared" si="402"/>
        <v>#DIV/0!</v>
      </c>
      <c r="AH4269" s="501" t="e">
        <f t="shared" si="403"/>
        <v>#DIV/0!</v>
      </c>
      <c r="AV4269" s="501" t="e">
        <f t="shared" si="404"/>
        <v>#DIV/0!</v>
      </c>
      <c r="AY4269" s="501" t="e">
        <f t="shared" si="405"/>
        <v>#DIV/0!</v>
      </c>
      <c r="BM4269" s="501" t="e">
        <f t="shared" si="406"/>
        <v>#DIV/0!</v>
      </c>
      <c r="BP4269" s="501" t="e">
        <f t="shared" si="407"/>
        <v>#DIV/0!</v>
      </c>
    </row>
    <row r="4270" spans="31:68" ht="15" customHeight="1" x14ac:dyDescent="0.25">
      <c r="AE4270" s="501" t="e">
        <f t="shared" si="402"/>
        <v>#DIV/0!</v>
      </c>
      <c r="AH4270" s="501" t="e">
        <f t="shared" si="403"/>
        <v>#DIV/0!</v>
      </c>
      <c r="AV4270" s="501" t="e">
        <f t="shared" si="404"/>
        <v>#DIV/0!</v>
      </c>
      <c r="AY4270" s="501" t="e">
        <f t="shared" si="405"/>
        <v>#DIV/0!</v>
      </c>
      <c r="BM4270" s="501" t="e">
        <f t="shared" si="406"/>
        <v>#DIV/0!</v>
      </c>
      <c r="BP4270" s="501" t="e">
        <f t="shared" si="407"/>
        <v>#DIV/0!</v>
      </c>
    </row>
    <row r="4271" spans="31:68" ht="15" customHeight="1" x14ac:dyDescent="0.25">
      <c r="AE4271" s="501" t="e">
        <f t="shared" si="402"/>
        <v>#DIV/0!</v>
      </c>
      <c r="AH4271" s="501" t="e">
        <f t="shared" si="403"/>
        <v>#DIV/0!</v>
      </c>
      <c r="AV4271" s="501" t="e">
        <f t="shared" si="404"/>
        <v>#DIV/0!</v>
      </c>
      <c r="AY4271" s="501" t="e">
        <f t="shared" si="405"/>
        <v>#DIV/0!</v>
      </c>
      <c r="BM4271" s="501" t="e">
        <f t="shared" si="406"/>
        <v>#DIV/0!</v>
      </c>
      <c r="BP4271" s="501" t="e">
        <f t="shared" si="407"/>
        <v>#DIV/0!</v>
      </c>
    </row>
    <row r="4272" spans="31:68" ht="15" customHeight="1" x14ac:dyDescent="0.25">
      <c r="AE4272" s="501" t="e">
        <f t="shared" si="402"/>
        <v>#DIV/0!</v>
      </c>
      <c r="AH4272" s="501" t="e">
        <f t="shared" si="403"/>
        <v>#DIV/0!</v>
      </c>
      <c r="AV4272" s="501" t="e">
        <f t="shared" si="404"/>
        <v>#DIV/0!</v>
      </c>
      <c r="AY4272" s="501" t="e">
        <f t="shared" si="405"/>
        <v>#DIV/0!</v>
      </c>
      <c r="BM4272" s="501" t="e">
        <f t="shared" si="406"/>
        <v>#DIV/0!</v>
      </c>
      <c r="BP4272" s="501" t="e">
        <f t="shared" si="407"/>
        <v>#DIV/0!</v>
      </c>
    </row>
    <row r="4273" spans="31:68" ht="15" customHeight="1" x14ac:dyDescent="0.25">
      <c r="AE4273" s="501" t="e">
        <f t="shared" si="402"/>
        <v>#DIV/0!</v>
      </c>
      <c r="AH4273" s="501" t="e">
        <f t="shared" si="403"/>
        <v>#DIV/0!</v>
      </c>
      <c r="AV4273" s="501" t="e">
        <f t="shared" si="404"/>
        <v>#DIV/0!</v>
      </c>
      <c r="AY4273" s="501" t="e">
        <f t="shared" si="405"/>
        <v>#DIV/0!</v>
      </c>
      <c r="BM4273" s="501" t="e">
        <f t="shared" si="406"/>
        <v>#DIV/0!</v>
      </c>
      <c r="BP4273" s="501" t="e">
        <f t="shared" si="407"/>
        <v>#DIV/0!</v>
      </c>
    </row>
    <row r="4274" spans="31:68" ht="15" customHeight="1" x14ac:dyDescent="0.25">
      <c r="AE4274" s="501" t="e">
        <f t="shared" si="402"/>
        <v>#DIV/0!</v>
      </c>
      <c r="AH4274" s="501" t="e">
        <f t="shared" si="403"/>
        <v>#DIV/0!</v>
      </c>
      <c r="AV4274" s="501" t="e">
        <f t="shared" si="404"/>
        <v>#DIV/0!</v>
      </c>
      <c r="AY4274" s="501" t="e">
        <f t="shared" si="405"/>
        <v>#DIV/0!</v>
      </c>
      <c r="BM4274" s="501" t="e">
        <f t="shared" si="406"/>
        <v>#DIV/0!</v>
      </c>
      <c r="BP4274" s="501" t="e">
        <f t="shared" si="407"/>
        <v>#DIV/0!</v>
      </c>
    </row>
    <row r="4275" spans="31:68" ht="15" customHeight="1" x14ac:dyDescent="0.25">
      <c r="AE4275" s="501" t="e">
        <f t="shared" si="402"/>
        <v>#DIV/0!</v>
      </c>
      <c r="AH4275" s="501" t="e">
        <f t="shared" si="403"/>
        <v>#DIV/0!</v>
      </c>
      <c r="AV4275" s="501" t="e">
        <f t="shared" si="404"/>
        <v>#DIV/0!</v>
      </c>
      <c r="AY4275" s="501" t="e">
        <f t="shared" si="405"/>
        <v>#DIV/0!</v>
      </c>
      <c r="BM4275" s="501" t="e">
        <f t="shared" si="406"/>
        <v>#DIV/0!</v>
      </c>
      <c r="BP4275" s="501" t="e">
        <f t="shared" si="407"/>
        <v>#DIV/0!</v>
      </c>
    </row>
    <row r="4276" spans="31:68" ht="15" customHeight="1" x14ac:dyDescent="0.25">
      <c r="AE4276" s="501" t="e">
        <f t="shared" si="402"/>
        <v>#DIV/0!</v>
      </c>
      <c r="AH4276" s="501" t="e">
        <f t="shared" si="403"/>
        <v>#DIV/0!</v>
      </c>
      <c r="AV4276" s="501" t="e">
        <f t="shared" si="404"/>
        <v>#DIV/0!</v>
      </c>
      <c r="AY4276" s="501" t="e">
        <f t="shared" si="405"/>
        <v>#DIV/0!</v>
      </c>
      <c r="BM4276" s="501" t="e">
        <f t="shared" si="406"/>
        <v>#DIV/0!</v>
      </c>
      <c r="BP4276" s="501" t="e">
        <f t="shared" si="407"/>
        <v>#DIV/0!</v>
      </c>
    </row>
    <row r="4277" spans="31:68" ht="15" customHeight="1" x14ac:dyDescent="0.25">
      <c r="AE4277" s="501" t="e">
        <f t="shared" si="402"/>
        <v>#DIV/0!</v>
      </c>
      <c r="AH4277" s="501" t="e">
        <f t="shared" si="403"/>
        <v>#DIV/0!</v>
      </c>
      <c r="AV4277" s="501" t="e">
        <f t="shared" si="404"/>
        <v>#DIV/0!</v>
      </c>
      <c r="AY4277" s="501" t="e">
        <f t="shared" si="405"/>
        <v>#DIV/0!</v>
      </c>
      <c r="BM4277" s="501" t="e">
        <f t="shared" si="406"/>
        <v>#DIV/0!</v>
      </c>
      <c r="BP4277" s="501" t="e">
        <f t="shared" si="407"/>
        <v>#DIV/0!</v>
      </c>
    </row>
    <row r="4278" spans="31:68" ht="15" customHeight="1" x14ac:dyDescent="0.25">
      <c r="AE4278" s="501" t="e">
        <f t="shared" si="402"/>
        <v>#DIV/0!</v>
      </c>
      <c r="AH4278" s="501" t="e">
        <f t="shared" si="403"/>
        <v>#DIV/0!</v>
      </c>
      <c r="AV4278" s="501" t="e">
        <f t="shared" si="404"/>
        <v>#DIV/0!</v>
      </c>
      <c r="AY4278" s="501" t="e">
        <f t="shared" si="405"/>
        <v>#DIV/0!</v>
      </c>
      <c r="BM4278" s="501" t="e">
        <f t="shared" si="406"/>
        <v>#DIV/0!</v>
      </c>
      <c r="BP4278" s="501" t="e">
        <f t="shared" si="407"/>
        <v>#DIV/0!</v>
      </c>
    </row>
    <row r="4279" spans="31:68" ht="15" customHeight="1" x14ac:dyDescent="0.25">
      <c r="AE4279" s="501" t="e">
        <f t="shared" si="402"/>
        <v>#DIV/0!</v>
      </c>
      <c r="AH4279" s="501" t="e">
        <f t="shared" si="403"/>
        <v>#DIV/0!</v>
      </c>
      <c r="AV4279" s="501" t="e">
        <f t="shared" si="404"/>
        <v>#DIV/0!</v>
      </c>
      <c r="AY4279" s="501" t="e">
        <f t="shared" si="405"/>
        <v>#DIV/0!</v>
      </c>
      <c r="BM4279" s="501" t="e">
        <f t="shared" si="406"/>
        <v>#DIV/0!</v>
      </c>
      <c r="BP4279" s="501" t="e">
        <f t="shared" si="407"/>
        <v>#DIV/0!</v>
      </c>
    </row>
    <row r="4280" spans="31:68" ht="15" customHeight="1" x14ac:dyDescent="0.25">
      <c r="AE4280" s="501" t="e">
        <f t="shared" si="402"/>
        <v>#DIV/0!</v>
      </c>
      <c r="AH4280" s="501" t="e">
        <f t="shared" si="403"/>
        <v>#DIV/0!</v>
      </c>
      <c r="AV4280" s="501" t="e">
        <f t="shared" si="404"/>
        <v>#DIV/0!</v>
      </c>
      <c r="AY4280" s="501" t="e">
        <f t="shared" si="405"/>
        <v>#DIV/0!</v>
      </c>
      <c r="BM4280" s="501" t="e">
        <f t="shared" si="406"/>
        <v>#DIV/0!</v>
      </c>
      <c r="BP4280" s="501" t="e">
        <f t="shared" si="407"/>
        <v>#DIV/0!</v>
      </c>
    </row>
    <row r="4281" spans="31:68" ht="15" customHeight="1" x14ac:dyDescent="0.25">
      <c r="AE4281" s="501" t="e">
        <f t="shared" si="402"/>
        <v>#DIV/0!</v>
      </c>
      <c r="AH4281" s="501" t="e">
        <f t="shared" si="403"/>
        <v>#DIV/0!</v>
      </c>
      <c r="AV4281" s="501" t="e">
        <f t="shared" si="404"/>
        <v>#DIV/0!</v>
      </c>
      <c r="AY4281" s="501" t="e">
        <f t="shared" si="405"/>
        <v>#DIV/0!</v>
      </c>
      <c r="BM4281" s="501" t="e">
        <f t="shared" si="406"/>
        <v>#DIV/0!</v>
      </c>
      <c r="BP4281" s="501" t="e">
        <f t="shared" si="407"/>
        <v>#DIV/0!</v>
      </c>
    </row>
    <row r="4282" spans="31:68" ht="15" customHeight="1" x14ac:dyDescent="0.25">
      <c r="AE4282" s="501" t="e">
        <f t="shared" si="402"/>
        <v>#DIV/0!</v>
      </c>
      <c r="AH4282" s="501" t="e">
        <f t="shared" si="403"/>
        <v>#DIV/0!</v>
      </c>
      <c r="AV4282" s="501" t="e">
        <f t="shared" si="404"/>
        <v>#DIV/0!</v>
      </c>
      <c r="AY4282" s="501" t="e">
        <f t="shared" si="405"/>
        <v>#DIV/0!</v>
      </c>
      <c r="BM4282" s="501" t="e">
        <f t="shared" si="406"/>
        <v>#DIV/0!</v>
      </c>
      <c r="BP4282" s="501" t="e">
        <f t="shared" si="407"/>
        <v>#DIV/0!</v>
      </c>
    </row>
    <row r="4283" spans="31:68" ht="15" customHeight="1" x14ac:dyDescent="0.25">
      <c r="AE4283" s="501" t="e">
        <f t="shared" si="402"/>
        <v>#DIV/0!</v>
      </c>
      <c r="AH4283" s="501" t="e">
        <f t="shared" si="403"/>
        <v>#DIV/0!</v>
      </c>
      <c r="AV4283" s="501" t="e">
        <f t="shared" si="404"/>
        <v>#DIV/0!</v>
      </c>
      <c r="AY4283" s="501" t="e">
        <f t="shared" si="405"/>
        <v>#DIV/0!</v>
      </c>
      <c r="BM4283" s="501" t="e">
        <f t="shared" si="406"/>
        <v>#DIV/0!</v>
      </c>
      <c r="BP4283" s="501" t="e">
        <f t="shared" si="407"/>
        <v>#DIV/0!</v>
      </c>
    </row>
    <row r="4284" spans="31:68" ht="15" customHeight="1" x14ac:dyDescent="0.25">
      <c r="AE4284" s="501" t="e">
        <f t="shared" si="402"/>
        <v>#DIV/0!</v>
      </c>
      <c r="AH4284" s="501" t="e">
        <f t="shared" si="403"/>
        <v>#DIV/0!</v>
      </c>
      <c r="AV4284" s="501" t="e">
        <f t="shared" si="404"/>
        <v>#DIV/0!</v>
      </c>
      <c r="AY4284" s="501" t="e">
        <f t="shared" si="405"/>
        <v>#DIV/0!</v>
      </c>
      <c r="BM4284" s="501" t="e">
        <f t="shared" si="406"/>
        <v>#DIV/0!</v>
      </c>
      <c r="BP4284" s="501" t="e">
        <f t="shared" si="407"/>
        <v>#DIV/0!</v>
      </c>
    </row>
    <row r="4285" spans="31:68" ht="15" customHeight="1" x14ac:dyDescent="0.25">
      <c r="AE4285" s="501" t="e">
        <f t="shared" si="402"/>
        <v>#DIV/0!</v>
      </c>
      <c r="AH4285" s="501" t="e">
        <f t="shared" si="403"/>
        <v>#DIV/0!</v>
      </c>
      <c r="AV4285" s="501" t="e">
        <f t="shared" si="404"/>
        <v>#DIV/0!</v>
      </c>
      <c r="AY4285" s="501" t="e">
        <f t="shared" si="405"/>
        <v>#DIV/0!</v>
      </c>
      <c r="BM4285" s="501" t="e">
        <f t="shared" si="406"/>
        <v>#DIV/0!</v>
      </c>
      <c r="BP4285" s="501" t="e">
        <f t="shared" si="407"/>
        <v>#DIV/0!</v>
      </c>
    </row>
    <row r="4286" spans="31:68" ht="15" customHeight="1" x14ac:dyDescent="0.25">
      <c r="AE4286" s="501" t="e">
        <f t="shared" si="402"/>
        <v>#DIV/0!</v>
      </c>
      <c r="AH4286" s="501" t="e">
        <f t="shared" si="403"/>
        <v>#DIV/0!</v>
      </c>
      <c r="AV4286" s="501" t="e">
        <f t="shared" si="404"/>
        <v>#DIV/0!</v>
      </c>
      <c r="AY4286" s="501" t="e">
        <f t="shared" si="405"/>
        <v>#DIV/0!</v>
      </c>
      <c r="BM4286" s="501" t="e">
        <f t="shared" si="406"/>
        <v>#DIV/0!</v>
      </c>
      <c r="BP4286" s="501" t="e">
        <f t="shared" si="407"/>
        <v>#DIV/0!</v>
      </c>
    </row>
    <row r="4287" spans="31:68" ht="15" customHeight="1" x14ac:dyDescent="0.25">
      <c r="AE4287" s="501" t="e">
        <f t="shared" si="402"/>
        <v>#DIV/0!</v>
      </c>
      <c r="AH4287" s="501" t="e">
        <f t="shared" si="403"/>
        <v>#DIV/0!</v>
      </c>
      <c r="AV4287" s="501" t="e">
        <f t="shared" si="404"/>
        <v>#DIV/0!</v>
      </c>
      <c r="AY4287" s="501" t="e">
        <f t="shared" si="405"/>
        <v>#DIV/0!</v>
      </c>
      <c r="BM4287" s="501" t="e">
        <f t="shared" si="406"/>
        <v>#DIV/0!</v>
      </c>
      <c r="BP4287" s="501" t="e">
        <f t="shared" si="407"/>
        <v>#DIV/0!</v>
      </c>
    </row>
    <row r="4288" spans="31:68" ht="15" customHeight="1" x14ac:dyDescent="0.25">
      <c r="AE4288" s="501" t="e">
        <f t="shared" si="402"/>
        <v>#DIV/0!</v>
      </c>
      <c r="AH4288" s="501" t="e">
        <f t="shared" si="403"/>
        <v>#DIV/0!</v>
      </c>
      <c r="AV4288" s="501" t="e">
        <f t="shared" si="404"/>
        <v>#DIV/0!</v>
      </c>
      <c r="AY4288" s="501" t="e">
        <f t="shared" si="405"/>
        <v>#DIV/0!</v>
      </c>
      <c r="BM4288" s="501" t="e">
        <f t="shared" si="406"/>
        <v>#DIV/0!</v>
      </c>
      <c r="BP4288" s="501" t="e">
        <f t="shared" si="407"/>
        <v>#DIV/0!</v>
      </c>
    </row>
    <row r="4289" spans="31:68" ht="15" customHeight="1" x14ac:dyDescent="0.25">
      <c r="AE4289" s="501" t="e">
        <f t="shared" si="402"/>
        <v>#DIV/0!</v>
      </c>
      <c r="AH4289" s="501" t="e">
        <f t="shared" si="403"/>
        <v>#DIV/0!</v>
      </c>
      <c r="AV4289" s="501" t="e">
        <f t="shared" si="404"/>
        <v>#DIV/0!</v>
      </c>
      <c r="AY4289" s="501" t="e">
        <f t="shared" si="405"/>
        <v>#DIV/0!</v>
      </c>
      <c r="BM4289" s="501" t="e">
        <f t="shared" si="406"/>
        <v>#DIV/0!</v>
      </c>
      <c r="BP4289" s="501" t="e">
        <f t="shared" si="407"/>
        <v>#DIV/0!</v>
      </c>
    </row>
    <row r="4290" spans="31:68" ht="15" customHeight="1" x14ac:dyDescent="0.25">
      <c r="AE4290" s="501" t="e">
        <f t="shared" si="402"/>
        <v>#DIV/0!</v>
      </c>
      <c r="AH4290" s="501" t="e">
        <f t="shared" si="403"/>
        <v>#DIV/0!</v>
      </c>
      <c r="AV4290" s="501" t="e">
        <f t="shared" si="404"/>
        <v>#DIV/0!</v>
      </c>
      <c r="AY4290" s="501" t="e">
        <f t="shared" si="405"/>
        <v>#DIV/0!</v>
      </c>
      <c r="BM4290" s="501" t="e">
        <f t="shared" si="406"/>
        <v>#DIV/0!</v>
      </c>
      <c r="BP4290" s="501" t="e">
        <f t="shared" si="407"/>
        <v>#DIV/0!</v>
      </c>
    </row>
    <row r="4291" spans="31:68" ht="15" customHeight="1" x14ac:dyDescent="0.25">
      <c r="AE4291" s="501" t="e">
        <f t="shared" si="402"/>
        <v>#DIV/0!</v>
      </c>
      <c r="AH4291" s="501" t="e">
        <f t="shared" si="403"/>
        <v>#DIV/0!</v>
      </c>
      <c r="AV4291" s="501" t="e">
        <f t="shared" si="404"/>
        <v>#DIV/0!</v>
      </c>
      <c r="AY4291" s="501" t="e">
        <f t="shared" si="405"/>
        <v>#DIV/0!</v>
      </c>
      <c r="BM4291" s="501" t="e">
        <f t="shared" si="406"/>
        <v>#DIV/0!</v>
      </c>
      <c r="BP4291" s="501" t="e">
        <f t="shared" si="407"/>
        <v>#DIV/0!</v>
      </c>
    </row>
    <row r="4292" spans="31:68" ht="15" customHeight="1" x14ac:dyDescent="0.25">
      <c r="AE4292" s="501" t="e">
        <f t="shared" si="402"/>
        <v>#DIV/0!</v>
      </c>
      <c r="AH4292" s="501" t="e">
        <f t="shared" si="403"/>
        <v>#DIV/0!</v>
      </c>
      <c r="AV4292" s="501" t="e">
        <f t="shared" si="404"/>
        <v>#DIV/0!</v>
      </c>
      <c r="AY4292" s="501" t="e">
        <f t="shared" si="405"/>
        <v>#DIV/0!</v>
      </c>
      <c r="BM4292" s="501" t="e">
        <f t="shared" si="406"/>
        <v>#DIV/0!</v>
      </c>
      <c r="BP4292" s="501" t="e">
        <f t="shared" si="407"/>
        <v>#DIV/0!</v>
      </c>
    </row>
    <row r="4293" spans="31:68" ht="15" customHeight="1" x14ac:dyDescent="0.25">
      <c r="AE4293" s="501" t="e">
        <f t="shared" si="402"/>
        <v>#DIV/0!</v>
      </c>
      <c r="AH4293" s="501" t="e">
        <f t="shared" si="403"/>
        <v>#DIV/0!</v>
      </c>
      <c r="AV4293" s="501" t="e">
        <f t="shared" si="404"/>
        <v>#DIV/0!</v>
      </c>
      <c r="AY4293" s="501" t="e">
        <f t="shared" si="405"/>
        <v>#DIV/0!</v>
      </c>
      <c r="BM4293" s="501" t="e">
        <f t="shared" si="406"/>
        <v>#DIV/0!</v>
      </c>
      <c r="BP4293" s="501" t="e">
        <f t="shared" si="407"/>
        <v>#DIV/0!</v>
      </c>
    </row>
    <row r="4294" spans="31:68" ht="15" customHeight="1" x14ac:dyDescent="0.25">
      <c r="AE4294" s="501" t="e">
        <f t="shared" si="402"/>
        <v>#DIV/0!</v>
      </c>
      <c r="AH4294" s="501" t="e">
        <f t="shared" si="403"/>
        <v>#DIV/0!</v>
      </c>
      <c r="AV4294" s="501" t="e">
        <f t="shared" si="404"/>
        <v>#DIV/0!</v>
      </c>
      <c r="AY4294" s="501" t="e">
        <f t="shared" si="405"/>
        <v>#DIV/0!</v>
      </c>
      <c r="BM4294" s="501" t="e">
        <f t="shared" si="406"/>
        <v>#DIV/0!</v>
      </c>
      <c r="BP4294" s="501" t="e">
        <f t="shared" si="407"/>
        <v>#DIV/0!</v>
      </c>
    </row>
    <row r="4295" spans="31:68" ht="15" customHeight="1" x14ac:dyDescent="0.25">
      <c r="AE4295" s="501" t="e">
        <f t="shared" si="402"/>
        <v>#DIV/0!</v>
      </c>
      <c r="AH4295" s="501" t="e">
        <f t="shared" si="403"/>
        <v>#DIV/0!</v>
      </c>
      <c r="AV4295" s="501" t="e">
        <f t="shared" si="404"/>
        <v>#DIV/0!</v>
      </c>
      <c r="AY4295" s="501" t="e">
        <f t="shared" si="405"/>
        <v>#DIV/0!</v>
      </c>
      <c r="BM4295" s="501" t="e">
        <f t="shared" si="406"/>
        <v>#DIV/0!</v>
      </c>
      <c r="BP4295" s="501" t="e">
        <f t="shared" si="407"/>
        <v>#DIV/0!</v>
      </c>
    </row>
    <row r="4296" spans="31:68" ht="15" customHeight="1" x14ac:dyDescent="0.25">
      <c r="AE4296" s="501" t="e">
        <f t="shared" si="402"/>
        <v>#DIV/0!</v>
      </c>
      <c r="AH4296" s="501" t="e">
        <f t="shared" si="403"/>
        <v>#DIV/0!</v>
      </c>
      <c r="AV4296" s="501" t="e">
        <f t="shared" si="404"/>
        <v>#DIV/0!</v>
      </c>
      <c r="AY4296" s="501" t="e">
        <f t="shared" si="405"/>
        <v>#DIV/0!</v>
      </c>
      <c r="BM4296" s="501" t="e">
        <f t="shared" si="406"/>
        <v>#DIV/0!</v>
      </c>
      <c r="BP4296" s="501" t="e">
        <f t="shared" si="407"/>
        <v>#DIV/0!</v>
      </c>
    </row>
    <row r="4297" spans="31:68" ht="15" customHeight="1" x14ac:dyDescent="0.25">
      <c r="AE4297" s="501" t="e">
        <f t="shared" si="402"/>
        <v>#DIV/0!</v>
      </c>
      <c r="AH4297" s="501" t="e">
        <f t="shared" si="403"/>
        <v>#DIV/0!</v>
      </c>
      <c r="AV4297" s="501" t="e">
        <f t="shared" si="404"/>
        <v>#DIV/0!</v>
      </c>
      <c r="AY4297" s="501" t="e">
        <f t="shared" si="405"/>
        <v>#DIV/0!</v>
      </c>
      <c r="BM4297" s="501" t="e">
        <f t="shared" si="406"/>
        <v>#DIV/0!</v>
      </c>
      <c r="BP4297" s="501" t="e">
        <f t="shared" si="407"/>
        <v>#DIV/0!</v>
      </c>
    </row>
    <row r="4298" spans="31:68" ht="15" customHeight="1" x14ac:dyDescent="0.25">
      <c r="AE4298" s="501" t="e">
        <f t="shared" si="402"/>
        <v>#DIV/0!</v>
      </c>
      <c r="AH4298" s="501" t="e">
        <f t="shared" si="403"/>
        <v>#DIV/0!</v>
      </c>
      <c r="AV4298" s="501" t="e">
        <f t="shared" si="404"/>
        <v>#DIV/0!</v>
      </c>
      <c r="AY4298" s="501" t="e">
        <f t="shared" si="405"/>
        <v>#DIV/0!</v>
      </c>
      <c r="BM4298" s="501" t="e">
        <f t="shared" si="406"/>
        <v>#DIV/0!</v>
      </c>
      <c r="BP4298" s="501" t="e">
        <f t="shared" si="407"/>
        <v>#DIV/0!</v>
      </c>
    </row>
    <row r="4299" spans="31:68" ht="15" customHeight="1" x14ac:dyDescent="0.25">
      <c r="AE4299" s="501" t="e">
        <f t="shared" si="402"/>
        <v>#DIV/0!</v>
      </c>
      <c r="AH4299" s="501" t="e">
        <f t="shared" si="403"/>
        <v>#DIV/0!</v>
      </c>
      <c r="AV4299" s="501" t="e">
        <f t="shared" si="404"/>
        <v>#DIV/0!</v>
      </c>
      <c r="AY4299" s="501" t="e">
        <f t="shared" si="405"/>
        <v>#DIV/0!</v>
      </c>
      <c r="BM4299" s="501" t="e">
        <f t="shared" si="406"/>
        <v>#DIV/0!</v>
      </c>
      <c r="BP4299" s="501" t="e">
        <f t="shared" si="407"/>
        <v>#DIV/0!</v>
      </c>
    </row>
    <row r="4300" spans="31:68" ht="15" customHeight="1" x14ac:dyDescent="0.25">
      <c r="AE4300" s="501" t="e">
        <f t="shared" si="402"/>
        <v>#DIV/0!</v>
      </c>
      <c r="AH4300" s="501" t="e">
        <f t="shared" si="403"/>
        <v>#DIV/0!</v>
      </c>
      <c r="AV4300" s="501" t="e">
        <f t="shared" si="404"/>
        <v>#DIV/0!</v>
      </c>
      <c r="AY4300" s="501" t="e">
        <f t="shared" si="405"/>
        <v>#DIV/0!</v>
      </c>
      <c r="BM4300" s="501" t="e">
        <f t="shared" si="406"/>
        <v>#DIV/0!</v>
      </c>
      <c r="BP4300" s="501" t="e">
        <f t="shared" si="407"/>
        <v>#DIV/0!</v>
      </c>
    </row>
    <row r="4301" spans="31:68" ht="15" customHeight="1" x14ac:dyDescent="0.25">
      <c r="AE4301" s="501" t="e">
        <f t="shared" si="402"/>
        <v>#DIV/0!</v>
      </c>
      <c r="AH4301" s="501" t="e">
        <f t="shared" si="403"/>
        <v>#DIV/0!</v>
      </c>
      <c r="AV4301" s="501" t="e">
        <f t="shared" si="404"/>
        <v>#DIV/0!</v>
      </c>
      <c r="AY4301" s="501" t="e">
        <f t="shared" si="405"/>
        <v>#DIV/0!</v>
      </c>
      <c r="BM4301" s="501" t="e">
        <f t="shared" si="406"/>
        <v>#DIV/0!</v>
      </c>
      <c r="BP4301" s="501" t="e">
        <f t="shared" si="407"/>
        <v>#DIV/0!</v>
      </c>
    </row>
    <row r="4302" spans="31:68" ht="15" customHeight="1" x14ac:dyDescent="0.25">
      <c r="AE4302" s="501" t="e">
        <f t="shared" si="402"/>
        <v>#DIV/0!</v>
      </c>
      <c r="AH4302" s="501" t="e">
        <f t="shared" si="403"/>
        <v>#DIV/0!</v>
      </c>
      <c r="AV4302" s="501" t="e">
        <f t="shared" si="404"/>
        <v>#DIV/0!</v>
      </c>
      <c r="AY4302" s="501" t="e">
        <f t="shared" si="405"/>
        <v>#DIV/0!</v>
      </c>
      <c r="BM4302" s="501" t="e">
        <f t="shared" si="406"/>
        <v>#DIV/0!</v>
      </c>
      <c r="BP4302" s="501" t="e">
        <f t="shared" si="407"/>
        <v>#DIV/0!</v>
      </c>
    </row>
    <row r="4303" spans="31:68" ht="15" customHeight="1" x14ac:dyDescent="0.25">
      <c r="AE4303" s="501" t="e">
        <f t="shared" ref="AE4303:AE4366" si="408">IF(AE$10*AC4303+AE$11&lt;(ROUNDUP(AD$10/100,0)*100+999),MAX(0,AE$10*AC4303+AE$11),NA())</f>
        <v>#DIV/0!</v>
      </c>
      <c r="AH4303" s="501" t="e">
        <f t="shared" ref="AH4303:AH4366" si="409">IF(AH$10*AF4303+AH$11&lt;(ROUNDUP(AG$10/100,0)*100+999),MAX(0,AH$10*AF4303+AH$11),NA())</f>
        <v>#DIV/0!</v>
      </c>
      <c r="AV4303" s="501" t="e">
        <f t="shared" ref="AV4303:AV4366" si="410">IF(AV$10*AT4303+AV$11&lt;(ROUNDUP(AU$10/100,0)*100+999),MAX(0,AV$10*AT4303+AV$11),NA())</f>
        <v>#DIV/0!</v>
      </c>
      <c r="AY4303" s="501" t="e">
        <f t="shared" ref="AY4303:AY4366" si="411">IF(AY$10*AW4303+AY$11&lt;(ROUNDUP(AX$10/100,0)*100+999),MAX(0,AY$10*AW4303+AY$11),NA())</f>
        <v>#DIV/0!</v>
      </c>
      <c r="BM4303" s="501" t="e">
        <f t="shared" ref="BM4303:BM4366" si="412">IF(BM$10*BK4303+BM$11&lt;(ROUNDUP(BL$10/100,0)*100+999),MAX(0,BM$10*BK4303+BM$11),NA())</f>
        <v>#DIV/0!</v>
      </c>
      <c r="BP4303" s="501" t="e">
        <f t="shared" ref="BP4303:BP4366" si="413">IF(BP$10*BN4303+BP$11&lt;(ROUNDUP(BO$10/100,0)*100+999),MAX(0,BP$10*BN4303+BP$11),NA())</f>
        <v>#DIV/0!</v>
      </c>
    </row>
    <row r="4304" spans="31:68" ht="15" customHeight="1" x14ac:dyDescent="0.25">
      <c r="AE4304" s="501" t="e">
        <f t="shared" si="408"/>
        <v>#DIV/0!</v>
      </c>
      <c r="AH4304" s="501" t="e">
        <f t="shared" si="409"/>
        <v>#DIV/0!</v>
      </c>
      <c r="AV4304" s="501" t="e">
        <f t="shared" si="410"/>
        <v>#DIV/0!</v>
      </c>
      <c r="AY4304" s="501" t="e">
        <f t="shared" si="411"/>
        <v>#DIV/0!</v>
      </c>
      <c r="BM4304" s="501" t="e">
        <f t="shared" si="412"/>
        <v>#DIV/0!</v>
      </c>
      <c r="BP4304" s="501" t="e">
        <f t="shared" si="413"/>
        <v>#DIV/0!</v>
      </c>
    </row>
    <row r="4305" spans="31:68" ht="15" customHeight="1" x14ac:dyDescent="0.25">
      <c r="AE4305" s="501" t="e">
        <f t="shared" si="408"/>
        <v>#DIV/0!</v>
      </c>
      <c r="AH4305" s="501" t="e">
        <f t="shared" si="409"/>
        <v>#DIV/0!</v>
      </c>
      <c r="AV4305" s="501" t="e">
        <f t="shared" si="410"/>
        <v>#DIV/0!</v>
      </c>
      <c r="AY4305" s="501" t="e">
        <f t="shared" si="411"/>
        <v>#DIV/0!</v>
      </c>
      <c r="BM4305" s="501" t="e">
        <f t="shared" si="412"/>
        <v>#DIV/0!</v>
      </c>
      <c r="BP4305" s="501" t="e">
        <f t="shared" si="413"/>
        <v>#DIV/0!</v>
      </c>
    </row>
    <row r="4306" spans="31:68" ht="15" customHeight="1" x14ac:dyDescent="0.25">
      <c r="AE4306" s="501" t="e">
        <f t="shared" si="408"/>
        <v>#DIV/0!</v>
      </c>
      <c r="AH4306" s="501" t="e">
        <f t="shared" si="409"/>
        <v>#DIV/0!</v>
      </c>
      <c r="AV4306" s="501" t="e">
        <f t="shared" si="410"/>
        <v>#DIV/0!</v>
      </c>
      <c r="AY4306" s="501" t="e">
        <f t="shared" si="411"/>
        <v>#DIV/0!</v>
      </c>
      <c r="BM4306" s="501" t="e">
        <f t="shared" si="412"/>
        <v>#DIV/0!</v>
      </c>
      <c r="BP4306" s="501" t="e">
        <f t="shared" si="413"/>
        <v>#DIV/0!</v>
      </c>
    </row>
    <row r="4307" spans="31:68" ht="15" customHeight="1" x14ac:dyDescent="0.25">
      <c r="AE4307" s="501" t="e">
        <f t="shared" si="408"/>
        <v>#DIV/0!</v>
      </c>
      <c r="AH4307" s="501" t="e">
        <f t="shared" si="409"/>
        <v>#DIV/0!</v>
      </c>
      <c r="AV4307" s="501" t="e">
        <f t="shared" si="410"/>
        <v>#DIV/0!</v>
      </c>
      <c r="AY4307" s="501" t="e">
        <f t="shared" si="411"/>
        <v>#DIV/0!</v>
      </c>
      <c r="BM4307" s="501" t="e">
        <f t="shared" si="412"/>
        <v>#DIV/0!</v>
      </c>
      <c r="BP4307" s="501" t="e">
        <f t="shared" si="413"/>
        <v>#DIV/0!</v>
      </c>
    </row>
    <row r="4308" spans="31:68" ht="15" customHeight="1" x14ac:dyDescent="0.25">
      <c r="AE4308" s="501" t="e">
        <f t="shared" si="408"/>
        <v>#DIV/0!</v>
      </c>
      <c r="AH4308" s="501" t="e">
        <f t="shared" si="409"/>
        <v>#DIV/0!</v>
      </c>
      <c r="AV4308" s="501" t="e">
        <f t="shared" si="410"/>
        <v>#DIV/0!</v>
      </c>
      <c r="AY4308" s="501" t="e">
        <f t="shared" si="411"/>
        <v>#DIV/0!</v>
      </c>
      <c r="BM4308" s="501" t="e">
        <f t="shared" si="412"/>
        <v>#DIV/0!</v>
      </c>
      <c r="BP4308" s="501" t="e">
        <f t="shared" si="413"/>
        <v>#DIV/0!</v>
      </c>
    </row>
    <row r="4309" spans="31:68" ht="15" customHeight="1" x14ac:dyDescent="0.25">
      <c r="AE4309" s="501" t="e">
        <f t="shared" si="408"/>
        <v>#DIV/0!</v>
      </c>
      <c r="AH4309" s="501" t="e">
        <f t="shared" si="409"/>
        <v>#DIV/0!</v>
      </c>
      <c r="AV4309" s="501" t="e">
        <f t="shared" si="410"/>
        <v>#DIV/0!</v>
      </c>
      <c r="AY4309" s="501" t="e">
        <f t="shared" si="411"/>
        <v>#DIV/0!</v>
      </c>
      <c r="BM4309" s="501" t="e">
        <f t="shared" si="412"/>
        <v>#DIV/0!</v>
      </c>
      <c r="BP4309" s="501" t="e">
        <f t="shared" si="413"/>
        <v>#DIV/0!</v>
      </c>
    </row>
    <row r="4310" spans="31:68" ht="15" customHeight="1" x14ac:dyDescent="0.25">
      <c r="AE4310" s="501" t="e">
        <f t="shared" si="408"/>
        <v>#DIV/0!</v>
      </c>
      <c r="AH4310" s="501" t="e">
        <f t="shared" si="409"/>
        <v>#DIV/0!</v>
      </c>
      <c r="AV4310" s="501" t="e">
        <f t="shared" si="410"/>
        <v>#DIV/0!</v>
      </c>
      <c r="AY4310" s="501" t="e">
        <f t="shared" si="411"/>
        <v>#DIV/0!</v>
      </c>
      <c r="BM4310" s="501" t="e">
        <f t="shared" si="412"/>
        <v>#DIV/0!</v>
      </c>
      <c r="BP4310" s="501" t="e">
        <f t="shared" si="413"/>
        <v>#DIV/0!</v>
      </c>
    </row>
    <row r="4311" spans="31:68" ht="15" customHeight="1" x14ac:dyDescent="0.25">
      <c r="AE4311" s="501" t="e">
        <f t="shared" si="408"/>
        <v>#DIV/0!</v>
      </c>
      <c r="AH4311" s="501" t="e">
        <f t="shared" si="409"/>
        <v>#DIV/0!</v>
      </c>
      <c r="AV4311" s="501" t="e">
        <f t="shared" si="410"/>
        <v>#DIV/0!</v>
      </c>
      <c r="AY4311" s="501" t="e">
        <f t="shared" si="411"/>
        <v>#DIV/0!</v>
      </c>
      <c r="BM4311" s="501" t="e">
        <f t="shared" si="412"/>
        <v>#DIV/0!</v>
      </c>
      <c r="BP4311" s="501" t="e">
        <f t="shared" si="413"/>
        <v>#DIV/0!</v>
      </c>
    </row>
    <row r="4312" spans="31:68" ht="15" customHeight="1" x14ac:dyDescent="0.25">
      <c r="AE4312" s="501" t="e">
        <f t="shared" si="408"/>
        <v>#DIV/0!</v>
      </c>
      <c r="AH4312" s="501" t="e">
        <f t="shared" si="409"/>
        <v>#DIV/0!</v>
      </c>
      <c r="AV4312" s="501" t="e">
        <f t="shared" si="410"/>
        <v>#DIV/0!</v>
      </c>
      <c r="AY4312" s="501" t="e">
        <f t="shared" si="411"/>
        <v>#DIV/0!</v>
      </c>
      <c r="BM4312" s="501" t="e">
        <f t="shared" si="412"/>
        <v>#DIV/0!</v>
      </c>
      <c r="BP4312" s="501" t="e">
        <f t="shared" si="413"/>
        <v>#DIV/0!</v>
      </c>
    </row>
    <row r="4313" spans="31:68" ht="15" customHeight="1" x14ac:dyDescent="0.25">
      <c r="AE4313" s="501" t="e">
        <f t="shared" si="408"/>
        <v>#DIV/0!</v>
      </c>
      <c r="AH4313" s="501" t="e">
        <f t="shared" si="409"/>
        <v>#DIV/0!</v>
      </c>
      <c r="AV4313" s="501" t="e">
        <f t="shared" si="410"/>
        <v>#DIV/0!</v>
      </c>
      <c r="AY4313" s="501" t="e">
        <f t="shared" si="411"/>
        <v>#DIV/0!</v>
      </c>
      <c r="BM4313" s="501" t="e">
        <f t="shared" si="412"/>
        <v>#DIV/0!</v>
      </c>
      <c r="BP4313" s="501" t="e">
        <f t="shared" si="413"/>
        <v>#DIV/0!</v>
      </c>
    </row>
    <row r="4314" spans="31:68" ht="15" customHeight="1" x14ac:dyDescent="0.25">
      <c r="AE4314" s="501" t="e">
        <f t="shared" si="408"/>
        <v>#DIV/0!</v>
      </c>
      <c r="AH4314" s="501" t="e">
        <f t="shared" si="409"/>
        <v>#DIV/0!</v>
      </c>
      <c r="AV4314" s="501" t="e">
        <f t="shared" si="410"/>
        <v>#DIV/0!</v>
      </c>
      <c r="AY4314" s="501" t="e">
        <f t="shared" si="411"/>
        <v>#DIV/0!</v>
      </c>
      <c r="BM4314" s="501" t="e">
        <f t="shared" si="412"/>
        <v>#DIV/0!</v>
      </c>
      <c r="BP4314" s="501" t="e">
        <f t="shared" si="413"/>
        <v>#DIV/0!</v>
      </c>
    </row>
    <row r="4315" spans="31:68" ht="15" customHeight="1" x14ac:dyDescent="0.25">
      <c r="AE4315" s="501" t="e">
        <f t="shared" si="408"/>
        <v>#DIV/0!</v>
      </c>
      <c r="AH4315" s="501" t="e">
        <f t="shared" si="409"/>
        <v>#DIV/0!</v>
      </c>
      <c r="AV4315" s="501" t="e">
        <f t="shared" si="410"/>
        <v>#DIV/0!</v>
      </c>
      <c r="AY4315" s="501" t="e">
        <f t="shared" si="411"/>
        <v>#DIV/0!</v>
      </c>
      <c r="BM4315" s="501" t="e">
        <f t="shared" si="412"/>
        <v>#DIV/0!</v>
      </c>
      <c r="BP4315" s="501" t="e">
        <f t="shared" si="413"/>
        <v>#DIV/0!</v>
      </c>
    </row>
    <row r="4316" spans="31:68" ht="15" customHeight="1" x14ac:dyDescent="0.25">
      <c r="AE4316" s="501" t="e">
        <f t="shared" si="408"/>
        <v>#DIV/0!</v>
      </c>
      <c r="AH4316" s="501" t="e">
        <f t="shared" si="409"/>
        <v>#DIV/0!</v>
      </c>
      <c r="AV4316" s="501" t="e">
        <f t="shared" si="410"/>
        <v>#DIV/0!</v>
      </c>
      <c r="AY4316" s="501" t="e">
        <f t="shared" si="411"/>
        <v>#DIV/0!</v>
      </c>
      <c r="BM4316" s="501" t="e">
        <f t="shared" si="412"/>
        <v>#DIV/0!</v>
      </c>
      <c r="BP4316" s="501" t="e">
        <f t="shared" si="413"/>
        <v>#DIV/0!</v>
      </c>
    </row>
    <row r="4317" spans="31:68" ht="15" customHeight="1" x14ac:dyDescent="0.25">
      <c r="AE4317" s="501" t="e">
        <f t="shared" si="408"/>
        <v>#DIV/0!</v>
      </c>
      <c r="AH4317" s="501" t="e">
        <f t="shared" si="409"/>
        <v>#DIV/0!</v>
      </c>
      <c r="AV4317" s="501" t="e">
        <f t="shared" si="410"/>
        <v>#DIV/0!</v>
      </c>
      <c r="AY4317" s="501" t="e">
        <f t="shared" si="411"/>
        <v>#DIV/0!</v>
      </c>
      <c r="BM4317" s="501" t="e">
        <f t="shared" si="412"/>
        <v>#DIV/0!</v>
      </c>
      <c r="BP4317" s="501" t="e">
        <f t="shared" si="413"/>
        <v>#DIV/0!</v>
      </c>
    </row>
    <row r="4318" spans="31:68" ht="15" customHeight="1" x14ac:dyDescent="0.25">
      <c r="AE4318" s="501" t="e">
        <f t="shared" si="408"/>
        <v>#DIV/0!</v>
      </c>
      <c r="AH4318" s="501" t="e">
        <f t="shared" si="409"/>
        <v>#DIV/0!</v>
      </c>
      <c r="AV4318" s="501" t="e">
        <f t="shared" si="410"/>
        <v>#DIV/0!</v>
      </c>
      <c r="AY4318" s="501" t="e">
        <f t="shared" si="411"/>
        <v>#DIV/0!</v>
      </c>
      <c r="BM4318" s="501" t="e">
        <f t="shared" si="412"/>
        <v>#DIV/0!</v>
      </c>
      <c r="BP4318" s="501" t="e">
        <f t="shared" si="413"/>
        <v>#DIV/0!</v>
      </c>
    </row>
    <row r="4319" spans="31:68" ht="15" customHeight="1" x14ac:dyDescent="0.25">
      <c r="AE4319" s="501" t="e">
        <f t="shared" si="408"/>
        <v>#DIV/0!</v>
      </c>
      <c r="AH4319" s="501" t="e">
        <f t="shared" si="409"/>
        <v>#DIV/0!</v>
      </c>
      <c r="AV4319" s="501" t="e">
        <f t="shared" si="410"/>
        <v>#DIV/0!</v>
      </c>
      <c r="AY4319" s="501" t="e">
        <f t="shared" si="411"/>
        <v>#DIV/0!</v>
      </c>
      <c r="BM4319" s="501" t="e">
        <f t="shared" si="412"/>
        <v>#DIV/0!</v>
      </c>
      <c r="BP4319" s="501" t="e">
        <f t="shared" si="413"/>
        <v>#DIV/0!</v>
      </c>
    </row>
    <row r="4320" spans="31:68" ht="15" customHeight="1" x14ac:dyDescent="0.25">
      <c r="AE4320" s="501" t="e">
        <f t="shared" si="408"/>
        <v>#DIV/0!</v>
      </c>
      <c r="AH4320" s="501" t="e">
        <f t="shared" si="409"/>
        <v>#DIV/0!</v>
      </c>
      <c r="AV4320" s="501" t="e">
        <f t="shared" si="410"/>
        <v>#DIV/0!</v>
      </c>
      <c r="AY4320" s="501" t="e">
        <f t="shared" si="411"/>
        <v>#DIV/0!</v>
      </c>
      <c r="BM4320" s="501" t="e">
        <f t="shared" si="412"/>
        <v>#DIV/0!</v>
      </c>
      <c r="BP4320" s="501" t="e">
        <f t="shared" si="413"/>
        <v>#DIV/0!</v>
      </c>
    </row>
    <row r="4321" spans="31:68" ht="15" customHeight="1" x14ac:dyDescent="0.25">
      <c r="AE4321" s="501" t="e">
        <f t="shared" si="408"/>
        <v>#DIV/0!</v>
      </c>
      <c r="AH4321" s="501" t="e">
        <f t="shared" si="409"/>
        <v>#DIV/0!</v>
      </c>
      <c r="AV4321" s="501" t="e">
        <f t="shared" si="410"/>
        <v>#DIV/0!</v>
      </c>
      <c r="AY4321" s="501" t="e">
        <f t="shared" si="411"/>
        <v>#DIV/0!</v>
      </c>
      <c r="BM4321" s="501" t="e">
        <f t="shared" si="412"/>
        <v>#DIV/0!</v>
      </c>
      <c r="BP4321" s="501" t="e">
        <f t="shared" si="413"/>
        <v>#DIV/0!</v>
      </c>
    </row>
    <row r="4322" spans="31:68" ht="15" customHeight="1" x14ac:dyDescent="0.25">
      <c r="AE4322" s="501" t="e">
        <f t="shared" si="408"/>
        <v>#DIV/0!</v>
      </c>
      <c r="AH4322" s="501" t="e">
        <f t="shared" si="409"/>
        <v>#DIV/0!</v>
      </c>
      <c r="AV4322" s="501" t="e">
        <f t="shared" si="410"/>
        <v>#DIV/0!</v>
      </c>
      <c r="AY4322" s="501" t="e">
        <f t="shared" si="411"/>
        <v>#DIV/0!</v>
      </c>
      <c r="BM4322" s="501" t="e">
        <f t="shared" si="412"/>
        <v>#DIV/0!</v>
      </c>
      <c r="BP4322" s="501" t="e">
        <f t="shared" si="413"/>
        <v>#DIV/0!</v>
      </c>
    </row>
    <row r="4323" spans="31:68" ht="15" customHeight="1" x14ac:dyDescent="0.25">
      <c r="AE4323" s="501" t="e">
        <f t="shared" si="408"/>
        <v>#DIV/0!</v>
      </c>
      <c r="AH4323" s="501" t="e">
        <f t="shared" si="409"/>
        <v>#DIV/0!</v>
      </c>
      <c r="AV4323" s="501" t="e">
        <f t="shared" si="410"/>
        <v>#DIV/0!</v>
      </c>
      <c r="AY4323" s="501" t="e">
        <f t="shared" si="411"/>
        <v>#DIV/0!</v>
      </c>
      <c r="BM4323" s="501" t="e">
        <f t="shared" si="412"/>
        <v>#DIV/0!</v>
      </c>
      <c r="BP4323" s="501" t="e">
        <f t="shared" si="413"/>
        <v>#DIV/0!</v>
      </c>
    </row>
    <row r="4324" spans="31:68" ht="15" customHeight="1" x14ac:dyDescent="0.25">
      <c r="AE4324" s="501" t="e">
        <f t="shared" si="408"/>
        <v>#DIV/0!</v>
      </c>
      <c r="AH4324" s="501" t="e">
        <f t="shared" si="409"/>
        <v>#DIV/0!</v>
      </c>
      <c r="AV4324" s="501" t="e">
        <f t="shared" si="410"/>
        <v>#DIV/0!</v>
      </c>
      <c r="AY4324" s="501" t="e">
        <f t="shared" si="411"/>
        <v>#DIV/0!</v>
      </c>
      <c r="BM4324" s="501" t="e">
        <f t="shared" si="412"/>
        <v>#DIV/0!</v>
      </c>
      <c r="BP4324" s="501" t="e">
        <f t="shared" si="413"/>
        <v>#DIV/0!</v>
      </c>
    </row>
    <row r="4325" spans="31:68" ht="15" customHeight="1" x14ac:dyDescent="0.25">
      <c r="AE4325" s="501" t="e">
        <f t="shared" si="408"/>
        <v>#DIV/0!</v>
      </c>
      <c r="AH4325" s="501" t="e">
        <f t="shared" si="409"/>
        <v>#DIV/0!</v>
      </c>
      <c r="AV4325" s="501" t="e">
        <f t="shared" si="410"/>
        <v>#DIV/0!</v>
      </c>
      <c r="AY4325" s="501" t="e">
        <f t="shared" si="411"/>
        <v>#DIV/0!</v>
      </c>
      <c r="BM4325" s="501" t="e">
        <f t="shared" si="412"/>
        <v>#DIV/0!</v>
      </c>
      <c r="BP4325" s="501" t="e">
        <f t="shared" si="413"/>
        <v>#DIV/0!</v>
      </c>
    </row>
    <row r="4326" spans="31:68" ht="15" customHeight="1" x14ac:dyDescent="0.25">
      <c r="AE4326" s="501" t="e">
        <f t="shared" si="408"/>
        <v>#DIV/0!</v>
      </c>
      <c r="AH4326" s="501" t="e">
        <f t="shared" si="409"/>
        <v>#DIV/0!</v>
      </c>
      <c r="AV4326" s="501" t="e">
        <f t="shared" si="410"/>
        <v>#DIV/0!</v>
      </c>
      <c r="AY4326" s="501" t="e">
        <f t="shared" si="411"/>
        <v>#DIV/0!</v>
      </c>
      <c r="BM4326" s="501" t="e">
        <f t="shared" si="412"/>
        <v>#DIV/0!</v>
      </c>
      <c r="BP4326" s="501" t="e">
        <f t="shared" si="413"/>
        <v>#DIV/0!</v>
      </c>
    </row>
    <row r="4327" spans="31:68" ht="15" customHeight="1" x14ac:dyDescent="0.25">
      <c r="AE4327" s="501" t="e">
        <f t="shared" si="408"/>
        <v>#DIV/0!</v>
      </c>
      <c r="AH4327" s="501" t="e">
        <f t="shared" si="409"/>
        <v>#DIV/0!</v>
      </c>
      <c r="AV4327" s="501" t="e">
        <f t="shared" si="410"/>
        <v>#DIV/0!</v>
      </c>
      <c r="AY4327" s="501" t="e">
        <f t="shared" si="411"/>
        <v>#DIV/0!</v>
      </c>
      <c r="BM4327" s="501" t="e">
        <f t="shared" si="412"/>
        <v>#DIV/0!</v>
      </c>
      <c r="BP4327" s="501" t="e">
        <f t="shared" si="413"/>
        <v>#DIV/0!</v>
      </c>
    </row>
    <row r="4328" spans="31:68" ht="15" customHeight="1" x14ac:dyDescent="0.25">
      <c r="AE4328" s="501" t="e">
        <f t="shared" si="408"/>
        <v>#DIV/0!</v>
      </c>
      <c r="AH4328" s="501" t="e">
        <f t="shared" si="409"/>
        <v>#DIV/0!</v>
      </c>
      <c r="AV4328" s="501" t="e">
        <f t="shared" si="410"/>
        <v>#DIV/0!</v>
      </c>
      <c r="AY4328" s="501" t="e">
        <f t="shared" si="411"/>
        <v>#DIV/0!</v>
      </c>
      <c r="BM4328" s="501" t="e">
        <f t="shared" si="412"/>
        <v>#DIV/0!</v>
      </c>
      <c r="BP4328" s="501" t="e">
        <f t="shared" si="413"/>
        <v>#DIV/0!</v>
      </c>
    </row>
    <row r="4329" spans="31:68" ht="15" customHeight="1" x14ac:dyDescent="0.25">
      <c r="AE4329" s="501" t="e">
        <f t="shared" si="408"/>
        <v>#DIV/0!</v>
      </c>
      <c r="AH4329" s="501" t="e">
        <f t="shared" si="409"/>
        <v>#DIV/0!</v>
      </c>
      <c r="AV4329" s="501" t="e">
        <f t="shared" si="410"/>
        <v>#DIV/0!</v>
      </c>
      <c r="AY4329" s="501" t="e">
        <f t="shared" si="411"/>
        <v>#DIV/0!</v>
      </c>
      <c r="BM4329" s="501" t="e">
        <f t="shared" si="412"/>
        <v>#DIV/0!</v>
      </c>
      <c r="BP4329" s="501" t="e">
        <f t="shared" si="413"/>
        <v>#DIV/0!</v>
      </c>
    </row>
    <row r="4330" spans="31:68" ht="15" customHeight="1" x14ac:dyDescent="0.25">
      <c r="AE4330" s="501" t="e">
        <f t="shared" si="408"/>
        <v>#DIV/0!</v>
      </c>
      <c r="AH4330" s="501" t="e">
        <f t="shared" si="409"/>
        <v>#DIV/0!</v>
      </c>
      <c r="AV4330" s="501" t="e">
        <f t="shared" si="410"/>
        <v>#DIV/0!</v>
      </c>
      <c r="AY4330" s="501" t="e">
        <f t="shared" si="411"/>
        <v>#DIV/0!</v>
      </c>
      <c r="BM4330" s="501" t="e">
        <f t="shared" si="412"/>
        <v>#DIV/0!</v>
      </c>
      <c r="BP4330" s="501" t="e">
        <f t="shared" si="413"/>
        <v>#DIV/0!</v>
      </c>
    </row>
    <row r="4331" spans="31:68" ht="15" customHeight="1" x14ac:dyDescent="0.25">
      <c r="AE4331" s="501" t="e">
        <f t="shared" si="408"/>
        <v>#DIV/0!</v>
      </c>
      <c r="AH4331" s="501" t="e">
        <f t="shared" si="409"/>
        <v>#DIV/0!</v>
      </c>
      <c r="AV4331" s="501" t="e">
        <f t="shared" si="410"/>
        <v>#DIV/0!</v>
      </c>
      <c r="AY4331" s="501" t="e">
        <f t="shared" si="411"/>
        <v>#DIV/0!</v>
      </c>
      <c r="BM4331" s="501" t="e">
        <f t="shared" si="412"/>
        <v>#DIV/0!</v>
      </c>
      <c r="BP4331" s="501" t="e">
        <f t="shared" si="413"/>
        <v>#DIV/0!</v>
      </c>
    </row>
    <row r="4332" spans="31:68" ht="15" customHeight="1" x14ac:dyDescent="0.25">
      <c r="AE4332" s="501" t="e">
        <f t="shared" si="408"/>
        <v>#DIV/0!</v>
      </c>
      <c r="AH4332" s="501" t="e">
        <f t="shared" si="409"/>
        <v>#DIV/0!</v>
      </c>
      <c r="AV4332" s="501" t="e">
        <f t="shared" si="410"/>
        <v>#DIV/0!</v>
      </c>
      <c r="AY4332" s="501" t="e">
        <f t="shared" si="411"/>
        <v>#DIV/0!</v>
      </c>
      <c r="BM4332" s="501" t="e">
        <f t="shared" si="412"/>
        <v>#DIV/0!</v>
      </c>
      <c r="BP4332" s="501" t="e">
        <f t="shared" si="413"/>
        <v>#DIV/0!</v>
      </c>
    </row>
    <row r="4333" spans="31:68" ht="15" customHeight="1" x14ac:dyDescent="0.25">
      <c r="AE4333" s="501" t="e">
        <f t="shared" si="408"/>
        <v>#DIV/0!</v>
      </c>
      <c r="AH4333" s="501" t="e">
        <f t="shared" si="409"/>
        <v>#DIV/0!</v>
      </c>
      <c r="AV4333" s="501" t="e">
        <f t="shared" si="410"/>
        <v>#DIV/0!</v>
      </c>
      <c r="AY4333" s="501" t="e">
        <f t="shared" si="411"/>
        <v>#DIV/0!</v>
      </c>
      <c r="BM4333" s="501" t="e">
        <f t="shared" si="412"/>
        <v>#DIV/0!</v>
      </c>
      <c r="BP4333" s="501" t="e">
        <f t="shared" si="413"/>
        <v>#DIV/0!</v>
      </c>
    </row>
    <row r="4334" spans="31:68" ht="15" customHeight="1" x14ac:dyDescent="0.25">
      <c r="AE4334" s="501" t="e">
        <f t="shared" si="408"/>
        <v>#DIV/0!</v>
      </c>
      <c r="AH4334" s="501" t="e">
        <f t="shared" si="409"/>
        <v>#DIV/0!</v>
      </c>
      <c r="AV4334" s="501" t="e">
        <f t="shared" si="410"/>
        <v>#DIV/0!</v>
      </c>
      <c r="AY4334" s="501" t="e">
        <f t="shared" si="411"/>
        <v>#DIV/0!</v>
      </c>
      <c r="BM4334" s="501" t="e">
        <f t="shared" si="412"/>
        <v>#DIV/0!</v>
      </c>
      <c r="BP4334" s="501" t="e">
        <f t="shared" si="413"/>
        <v>#DIV/0!</v>
      </c>
    </row>
    <row r="4335" spans="31:68" ht="15" customHeight="1" x14ac:dyDescent="0.25">
      <c r="AE4335" s="501" t="e">
        <f t="shared" si="408"/>
        <v>#DIV/0!</v>
      </c>
      <c r="AH4335" s="501" t="e">
        <f t="shared" si="409"/>
        <v>#DIV/0!</v>
      </c>
      <c r="AV4335" s="501" t="e">
        <f t="shared" si="410"/>
        <v>#DIV/0!</v>
      </c>
      <c r="AY4335" s="501" t="e">
        <f t="shared" si="411"/>
        <v>#DIV/0!</v>
      </c>
      <c r="BM4335" s="501" t="e">
        <f t="shared" si="412"/>
        <v>#DIV/0!</v>
      </c>
      <c r="BP4335" s="501" t="e">
        <f t="shared" si="413"/>
        <v>#DIV/0!</v>
      </c>
    </row>
    <row r="4336" spans="31:68" ht="15" customHeight="1" x14ac:dyDescent="0.25">
      <c r="AE4336" s="501" t="e">
        <f t="shared" si="408"/>
        <v>#DIV/0!</v>
      </c>
      <c r="AH4336" s="501" t="e">
        <f t="shared" si="409"/>
        <v>#DIV/0!</v>
      </c>
      <c r="AV4336" s="501" t="e">
        <f t="shared" si="410"/>
        <v>#DIV/0!</v>
      </c>
      <c r="AY4336" s="501" t="e">
        <f t="shared" si="411"/>
        <v>#DIV/0!</v>
      </c>
      <c r="BM4336" s="501" t="e">
        <f t="shared" si="412"/>
        <v>#DIV/0!</v>
      </c>
      <c r="BP4336" s="501" t="e">
        <f t="shared" si="413"/>
        <v>#DIV/0!</v>
      </c>
    </row>
    <row r="4337" spans="31:68" ht="15" customHeight="1" x14ac:dyDescent="0.25">
      <c r="AE4337" s="501" t="e">
        <f t="shared" si="408"/>
        <v>#DIV/0!</v>
      </c>
      <c r="AH4337" s="501" t="e">
        <f t="shared" si="409"/>
        <v>#DIV/0!</v>
      </c>
      <c r="AV4337" s="501" t="e">
        <f t="shared" si="410"/>
        <v>#DIV/0!</v>
      </c>
      <c r="AY4337" s="501" t="e">
        <f t="shared" si="411"/>
        <v>#DIV/0!</v>
      </c>
      <c r="BM4337" s="501" t="e">
        <f t="shared" si="412"/>
        <v>#DIV/0!</v>
      </c>
      <c r="BP4337" s="501" t="e">
        <f t="shared" si="413"/>
        <v>#DIV/0!</v>
      </c>
    </row>
    <row r="4338" spans="31:68" ht="15" customHeight="1" x14ac:dyDescent="0.25">
      <c r="AE4338" s="501" t="e">
        <f t="shared" si="408"/>
        <v>#DIV/0!</v>
      </c>
      <c r="AH4338" s="501" t="e">
        <f t="shared" si="409"/>
        <v>#DIV/0!</v>
      </c>
      <c r="AV4338" s="501" t="e">
        <f t="shared" si="410"/>
        <v>#DIV/0!</v>
      </c>
      <c r="AY4338" s="501" t="e">
        <f t="shared" si="411"/>
        <v>#DIV/0!</v>
      </c>
      <c r="BM4338" s="501" t="e">
        <f t="shared" si="412"/>
        <v>#DIV/0!</v>
      </c>
      <c r="BP4338" s="501" t="e">
        <f t="shared" si="413"/>
        <v>#DIV/0!</v>
      </c>
    </row>
    <row r="4339" spans="31:68" ht="15" customHeight="1" x14ac:dyDescent="0.25">
      <c r="AE4339" s="501" t="e">
        <f t="shared" si="408"/>
        <v>#DIV/0!</v>
      </c>
      <c r="AH4339" s="501" t="e">
        <f t="shared" si="409"/>
        <v>#DIV/0!</v>
      </c>
      <c r="AV4339" s="501" t="e">
        <f t="shared" si="410"/>
        <v>#DIV/0!</v>
      </c>
      <c r="AY4339" s="501" t="e">
        <f t="shared" si="411"/>
        <v>#DIV/0!</v>
      </c>
      <c r="BM4339" s="501" t="e">
        <f t="shared" si="412"/>
        <v>#DIV/0!</v>
      </c>
      <c r="BP4339" s="501" t="e">
        <f t="shared" si="413"/>
        <v>#DIV/0!</v>
      </c>
    </row>
    <row r="4340" spans="31:68" ht="15" customHeight="1" x14ac:dyDescent="0.25">
      <c r="AE4340" s="501" t="e">
        <f t="shared" si="408"/>
        <v>#DIV/0!</v>
      </c>
      <c r="AH4340" s="501" t="e">
        <f t="shared" si="409"/>
        <v>#DIV/0!</v>
      </c>
      <c r="AV4340" s="501" t="e">
        <f t="shared" si="410"/>
        <v>#DIV/0!</v>
      </c>
      <c r="AY4340" s="501" t="e">
        <f t="shared" si="411"/>
        <v>#DIV/0!</v>
      </c>
      <c r="BM4340" s="501" t="e">
        <f t="shared" si="412"/>
        <v>#DIV/0!</v>
      </c>
      <c r="BP4340" s="501" t="e">
        <f t="shared" si="413"/>
        <v>#DIV/0!</v>
      </c>
    </row>
    <row r="4341" spans="31:68" ht="15" customHeight="1" x14ac:dyDescent="0.25">
      <c r="AE4341" s="501" t="e">
        <f t="shared" si="408"/>
        <v>#DIV/0!</v>
      </c>
      <c r="AH4341" s="501" t="e">
        <f t="shared" si="409"/>
        <v>#DIV/0!</v>
      </c>
      <c r="AV4341" s="501" t="e">
        <f t="shared" si="410"/>
        <v>#DIV/0!</v>
      </c>
      <c r="AY4341" s="501" t="e">
        <f t="shared" si="411"/>
        <v>#DIV/0!</v>
      </c>
      <c r="BM4341" s="501" t="e">
        <f t="shared" si="412"/>
        <v>#DIV/0!</v>
      </c>
      <c r="BP4341" s="501" t="e">
        <f t="shared" si="413"/>
        <v>#DIV/0!</v>
      </c>
    </row>
    <row r="4342" spans="31:68" ht="15" customHeight="1" x14ac:dyDescent="0.25">
      <c r="AE4342" s="501" t="e">
        <f t="shared" si="408"/>
        <v>#DIV/0!</v>
      </c>
      <c r="AH4342" s="501" t="e">
        <f t="shared" si="409"/>
        <v>#DIV/0!</v>
      </c>
      <c r="AV4342" s="501" t="e">
        <f t="shared" si="410"/>
        <v>#DIV/0!</v>
      </c>
      <c r="AY4342" s="501" t="e">
        <f t="shared" si="411"/>
        <v>#DIV/0!</v>
      </c>
      <c r="BM4342" s="501" t="e">
        <f t="shared" si="412"/>
        <v>#DIV/0!</v>
      </c>
      <c r="BP4342" s="501" t="e">
        <f t="shared" si="413"/>
        <v>#DIV/0!</v>
      </c>
    </row>
    <row r="4343" spans="31:68" ht="15" customHeight="1" x14ac:dyDescent="0.25">
      <c r="AE4343" s="501" t="e">
        <f t="shared" si="408"/>
        <v>#DIV/0!</v>
      </c>
      <c r="AH4343" s="501" t="e">
        <f t="shared" si="409"/>
        <v>#DIV/0!</v>
      </c>
      <c r="AV4343" s="501" t="e">
        <f t="shared" si="410"/>
        <v>#DIV/0!</v>
      </c>
      <c r="AY4343" s="501" t="e">
        <f t="shared" si="411"/>
        <v>#DIV/0!</v>
      </c>
      <c r="BM4343" s="501" t="e">
        <f t="shared" si="412"/>
        <v>#DIV/0!</v>
      </c>
      <c r="BP4343" s="501" t="e">
        <f t="shared" si="413"/>
        <v>#DIV/0!</v>
      </c>
    </row>
    <row r="4344" spans="31:68" ht="15" customHeight="1" x14ac:dyDescent="0.25">
      <c r="AE4344" s="501" t="e">
        <f t="shared" si="408"/>
        <v>#DIV/0!</v>
      </c>
      <c r="AH4344" s="501" t="e">
        <f t="shared" si="409"/>
        <v>#DIV/0!</v>
      </c>
      <c r="AV4344" s="501" t="e">
        <f t="shared" si="410"/>
        <v>#DIV/0!</v>
      </c>
      <c r="AY4344" s="501" t="e">
        <f t="shared" si="411"/>
        <v>#DIV/0!</v>
      </c>
      <c r="BM4344" s="501" t="e">
        <f t="shared" si="412"/>
        <v>#DIV/0!</v>
      </c>
      <c r="BP4344" s="501" t="e">
        <f t="shared" si="413"/>
        <v>#DIV/0!</v>
      </c>
    </row>
    <row r="4345" spans="31:68" ht="15" customHeight="1" x14ac:dyDescent="0.25">
      <c r="AE4345" s="501" t="e">
        <f t="shared" si="408"/>
        <v>#DIV/0!</v>
      </c>
      <c r="AH4345" s="501" t="e">
        <f t="shared" si="409"/>
        <v>#DIV/0!</v>
      </c>
      <c r="AV4345" s="501" t="e">
        <f t="shared" si="410"/>
        <v>#DIV/0!</v>
      </c>
      <c r="AY4345" s="501" t="e">
        <f t="shared" si="411"/>
        <v>#DIV/0!</v>
      </c>
      <c r="BM4345" s="501" t="e">
        <f t="shared" si="412"/>
        <v>#DIV/0!</v>
      </c>
      <c r="BP4345" s="501" t="e">
        <f t="shared" si="413"/>
        <v>#DIV/0!</v>
      </c>
    </row>
    <row r="4346" spans="31:68" ht="15" customHeight="1" x14ac:dyDescent="0.25">
      <c r="AE4346" s="501" t="e">
        <f t="shared" si="408"/>
        <v>#DIV/0!</v>
      </c>
      <c r="AH4346" s="501" t="e">
        <f t="shared" si="409"/>
        <v>#DIV/0!</v>
      </c>
      <c r="AV4346" s="501" t="e">
        <f t="shared" si="410"/>
        <v>#DIV/0!</v>
      </c>
      <c r="AY4346" s="501" t="e">
        <f t="shared" si="411"/>
        <v>#DIV/0!</v>
      </c>
      <c r="BM4346" s="501" t="e">
        <f t="shared" si="412"/>
        <v>#DIV/0!</v>
      </c>
      <c r="BP4346" s="501" t="e">
        <f t="shared" si="413"/>
        <v>#DIV/0!</v>
      </c>
    </row>
    <row r="4347" spans="31:68" ht="15" customHeight="1" x14ac:dyDescent="0.25">
      <c r="AE4347" s="501" t="e">
        <f t="shared" si="408"/>
        <v>#DIV/0!</v>
      </c>
      <c r="AH4347" s="501" t="e">
        <f t="shared" si="409"/>
        <v>#DIV/0!</v>
      </c>
      <c r="AV4347" s="501" t="e">
        <f t="shared" si="410"/>
        <v>#DIV/0!</v>
      </c>
      <c r="AY4347" s="501" t="e">
        <f t="shared" si="411"/>
        <v>#DIV/0!</v>
      </c>
      <c r="BM4347" s="501" t="e">
        <f t="shared" si="412"/>
        <v>#DIV/0!</v>
      </c>
      <c r="BP4347" s="501" t="e">
        <f t="shared" si="413"/>
        <v>#DIV/0!</v>
      </c>
    </row>
    <row r="4348" spans="31:68" ht="15" customHeight="1" x14ac:dyDescent="0.25">
      <c r="AE4348" s="501" t="e">
        <f t="shared" si="408"/>
        <v>#DIV/0!</v>
      </c>
      <c r="AH4348" s="501" t="e">
        <f t="shared" si="409"/>
        <v>#DIV/0!</v>
      </c>
      <c r="AV4348" s="501" t="e">
        <f t="shared" si="410"/>
        <v>#DIV/0!</v>
      </c>
      <c r="AY4348" s="501" t="e">
        <f t="shared" si="411"/>
        <v>#DIV/0!</v>
      </c>
      <c r="BM4348" s="501" t="e">
        <f t="shared" si="412"/>
        <v>#DIV/0!</v>
      </c>
      <c r="BP4348" s="501" t="e">
        <f t="shared" si="413"/>
        <v>#DIV/0!</v>
      </c>
    </row>
    <row r="4349" spans="31:68" ht="15" customHeight="1" x14ac:dyDescent="0.25">
      <c r="AE4349" s="501" t="e">
        <f t="shared" si="408"/>
        <v>#DIV/0!</v>
      </c>
      <c r="AH4349" s="501" t="e">
        <f t="shared" si="409"/>
        <v>#DIV/0!</v>
      </c>
      <c r="AV4349" s="501" t="e">
        <f t="shared" si="410"/>
        <v>#DIV/0!</v>
      </c>
      <c r="AY4349" s="501" t="e">
        <f t="shared" si="411"/>
        <v>#DIV/0!</v>
      </c>
      <c r="BM4349" s="501" t="e">
        <f t="shared" si="412"/>
        <v>#DIV/0!</v>
      </c>
      <c r="BP4349" s="501" t="e">
        <f t="shared" si="413"/>
        <v>#DIV/0!</v>
      </c>
    </row>
    <row r="4350" spans="31:68" ht="15" customHeight="1" x14ac:dyDescent="0.25">
      <c r="AE4350" s="501" t="e">
        <f t="shared" si="408"/>
        <v>#DIV/0!</v>
      </c>
      <c r="AH4350" s="501" t="e">
        <f t="shared" si="409"/>
        <v>#DIV/0!</v>
      </c>
      <c r="AV4350" s="501" t="e">
        <f t="shared" si="410"/>
        <v>#DIV/0!</v>
      </c>
      <c r="AY4350" s="501" t="e">
        <f t="shared" si="411"/>
        <v>#DIV/0!</v>
      </c>
      <c r="BM4350" s="501" t="e">
        <f t="shared" si="412"/>
        <v>#DIV/0!</v>
      </c>
      <c r="BP4350" s="501" t="e">
        <f t="shared" si="413"/>
        <v>#DIV/0!</v>
      </c>
    </row>
    <row r="4351" spans="31:68" ht="15" customHeight="1" x14ac:dyDescent="0.25">
      <c r="AE4351" s="501" t="e">
        <f t="shared" si="408"/>
        <v>#DIV/0!</v>
      </c>
      <c r="AH4351" s="501" t="e">
        <f t="shared" si="409"/>
        <v>#DIV/0!</v>
      </c>
      <c r="AV4351" s="501" t="e">
        <f t="shared" si="410"/>
        <v>#DIV/0!</v>
      </c>
      <c r="AY4351" s="501" t="e">
        <f t="shared" si="411"/>
        <v>#DIV/0!</v>
      </c>
      <c r="BM4351" s="501" t="e">
        <f t="shared" si="412"/>
        <v>#DIV/0!</v>
      </c>
      <c r="BP4351" s="501" t="e">
        <f t="shared" si="413"/>
        <v>#DIV/0!</v>
      </c>
    </row>
    <row r="4352" spans="31:68" ht="15" customHeight="1" x14ac:dyDescent="0.25">
      <c r="AE4352" s="501" t="e">
        <f t="shared" si="408"/>
        <v>#DIV/0!</v>
      </c>
      <c r="AH4352" s="501" t="e">
        <f t="shared" si="409"/>
        <v>#DIV/0!</v>
      </c>
      <c r="AV4352" s="501" t="e">
        <f t="shared" si="410"/>
        <v>#DIV/0!</v>
      </c>
      <c r="AY4352" s="501" t="e">
        <f t="shared" si="411"/>
        <v>#DIV/0!</v>
      </c>
      <c r="BM4352" s="501" t="e">
        <f t="shared" si="412"/>
        <v>#DIV/0!</v>
      </c>
      <c r="BP4352" s="501" t="e">
        <f t="shared" si="413"/>
        <v>#DIV/0!</v>
      </c>
    </row>
    <row r="4353" spans="31:68" ht="15" customHeight="1" x14ac:dyDescent="0.25">
      <c r="AE4353" s="501" t="e">
        <f t="shared" si="408"/>
        <v>#DIV/0!</v>
      </c>
      <c r="AH4353" s="501" t="e">
        <f t="shared" si="409"/>
        <v>#DIV/0!</v>
      </c>
      <c r="AV4353" s="501" t="e">
        <f t="shared" si="410"/>
        <v>#DIV/0!</v>
      </c>
      <c r="AY4353" s="501" t="e">
        <f t="shared" si="411"/>
        <v>#DIV/0!</v>
      </c>
      <c r="BM4353" s="501" t="e">
        <f t="shared" si="412"/>
        <v>#DIV/0!</v>
      </c>
      <c r="BP4353" s="501" t="e">
        <f t="shared" si="413"/>
        <v>#DIV/0!</v>
      </c>
    </row>
    <row r="4354" spans="31:68" ht="15" customHeight="1" x14ac:dyDescent="0.25">
      <c r="AE4354" s="501" t="e">
        <f t="shared" si="408"/>
        <v>#DIV/0!</v>
      </c>
      <c r="AH4354" s="501" t="e">
        <f t="shared" si="409"/>
        <v>#DIV/0!</v>
      </c>
      <c r="AV4354" s="501" t="e">
        <f t="shared" si="410"/>
        <v>#DIV/0!</v>
      </c>
      <c r="AY4354" s="501" t="e">
        <f t="shared" si="411"/>
        <v>#DIV/0!</v>
      </c>
      <c r="BM4354" s="501" t="e">
        <f t="shared" si="412"/>
        <v>#DIV/0!</v>
      </c>
      <c r="BP4354" s="501" t="e">
        <f t="shared" si="413"/>
        <v>#DIV/0!</v>
      </c>
    </row>
    <row r="4355" spans="31:68" ht="15" customHeight="1" x14ac:dyDescent="0.25">
      <c r="AE4355" s="501" t="e">
        <f t="shared" si="408"/>
        <v>#DIV/0!</v>
      </c>
      <c r="AH4355" s="501" t="e">
        <f t="shared" si="409"/>
        <v>#DIV/0!</v>
      </c>
      <c r="AV4355" s="501" t="e">
        <f t="shared" si="410"/>
        <v>#DIV/0!</v>
      </c>
      <c r="AY4355" s="501" t="e">
        <f t="shared" si="411"/>
        <v>#DIV/0!</v>
      </c>
      <c r="BM4355" s="501" t="e">
        <f t="shared" si="412"/>
        <v>#DIV/0!</v>
      </c>
      <c r="BP4355" s="501" t="e">
        <f t="shared" si="413"/>
        <v>#DIV/0!</v>
      </c>
    </row>
    <row r="4356" spans="31:68" ht="15" customHeight="1" x14ac:dyDescent="0.25">
      <c r="AE4356" s="501" t="e">
        <f t="shared" si="408"/>
        <v>#DIV/0!</v>
      </c>
      <c r="AH4356" s="501" t="e">
        <f t="shared" si="409"/>
        <v>#DIV/0!</v>
      </c>
      <c r="AV4356" s="501" t="e">
        <f t="shared" si="410"/>
        <v>#DIV/0!</v>
      </c>
      <c r="AY4356" s="501" t="e">
        <f t="shared" si="411"/>
        <v>#DIV/0!</v>
      </c>
      <c r="BM4356" s="501" t="e">
        <f t="shared" si="412"/>
        <v>#DIV/0!</v>
      </c>
      <c r="BP4356" s="501" t="e">
        <f t="shared" si="413"/>
        <v>#DIV/0!</v>
      </c>
    </row>
    <row r="4357" spans="31:68" ht="15" customHeight="1" x14ac:dyDescent="0.25">
      <c r="AE4357" s="501" t="e">
        <f t="shared" si="408"/>
        <v>#DIV/0!</v>
      </c>
      <c r="AH4357" s="501" t="e">
        <f t="shared" si="409"/>
        <v>#DIV/0!</v>
      </c>
      <c r="AV4357" s="501" t="e">
        <f t="shared" si="410"/>
        <v>#DIV/0!</v>
      </c>
      <c r="AY4357" s="501" t="e">
        <f t="shared" si="411"/>
        <v>#DIV/0!</v>
      </c>
      <c r="BM4357" s="501" t="e">
        <f t="shared" si="412"/>
        <v>#DIV/0!</v>
      </c>
      <c r="BP4357" s="501" t="e">
        <f t="shared" si="413"/>
        <v>#DIV/0!</v>
      </c>
    </row>
    <row r="4358" spans="31:68" ht="15" customHeight="1" x14ac:dyDescent="0.25">
      <c r="AE4358" s="501" t="e">
        <f t="shared" si="408"/>
        <v>#DIV/0!</v>
      </c>
      <c r="AH4358" s="501" t="e">
        <f t="shared" si="409"/>
        <v>#DIV/0!</v>
      </c>
      <c r="AV4358" s="501" t="e">
        <f t="shared" si="410"/>
        <v>#DIV/0!</v>
      </c>
      <c r="AY4358" s="501" t="e">
        <f t="shared" si="411"/>
        <v>#DIV/0!</v>
      </c>
      <c r="BM4358" s="501" t="e">
        <f t="shared" si="412"/>
        <v>#DIV/0!</v>
      </c>
      <c r="BP4358" s="501" t="e">
        <f t="shared" si="413"/>
        <v>#DIV/0!</v>
      </c>
    </row>
    <row r="4359" spans="31:68" ht="15" customHeight="1" x14ac:dyDescent="0.25">
      <c r="AE4359" s="501" t="e">
        <f t="shared" si="408"/>
        <v>#DIV/0!</v>
      </c>
      <c r="AH4359" s="501" t="e">
        <f t="shared" si="409"/>
        <v>#DIV/0!</v>
      </c>
      <c r="AV4359" s="501" t="e">
        <f t="shared" si="410"/>
        <v>#DIV/0!</v>
      </c>
      <c r="AY4359" s="501" t="e">
        <f t="shared" si="411"/>
        <v>#DIV/0!</v>
      </c>
      <c r="BM4359" s="501" t="e">
        <f t="shared" si="412"/>
        <v>#DIV/0!</v>
      </c>
      <c r="BP4359" s="501" t="e">
        <f t="shared" si="413"/>
        <v>#DIV/0!</v>
      </c>
    </row>
    <row r="4360" spans="31:68" ht="15" customHeight="1" x14ac:dyDescent="0.25">
      <c r="AE4360" s="501" t="e">
        <f t="shared" si="408"/>
        <v>#DIV/0!</v>
      </c>
      <c r="AH4360" s="501" t="e">
        <f t="shared" si="409"/>
        <v>#DIV/0!</v>
      </c>
      <c r="AV4360" s="501" t="e">
        <f t="shared" si="410"/>
        <v>#DIV/0!</v>
      </c>
      <c r="AY4360" s="501" t="e">
        <f t="shared" si="411"/>
        <v>#DIV/0!</v>
      </c>
      <c r="BM4360" s="501" t="e">
        <f t="shared" si="412"/>
        <v>#DIV/0!</v>
      </c>
      <c r="BP4360" s="501" t="e">
        <f t="shared" si="413"/>
        <v>#DIV/0!</v>
      </c>
    </row>
    <row r="4361" spans="31:68" ht="15" customHeight="1" x14ac:dyDescent="0.25">
      <c r="AE4361" s="501" t="e">
        <f t="shared" si="408"/>
        <v>#DIV/0!</v>
      </c>
      <c r="AH4361" s="501" t="e">
        <f t="shared" si="409"/>
        <v>#DIV/0!</v>
      </c>
      <c r="AV4361" s="501" t="e">
        <f t="shared" si="410"/>
        <v>#DIV/0!</v>
      </c>
      <c r="AY4361" s="501" t="e">
        <f t="shared" si="411"/>
        <v>#DIV/0!</v>
      </c>
      <c r="BM4361" s="501" t="e">
        <f t="shared" si="412"/>
        <v>#DIV/0!</v>
      </c>
      <c r="BP4361" s="501" t="e">
        <f t="shared" si="413"/>
        <v>#DIV/0!</v>
      </c>
    </row>
    <row r="4362" spans="31:68" ht="15" customHeight="1" x14ac:dyDescent="0.25">
      <c r="AE4362" s="501" t="e">
        <f t="shared" si="408"/>
        <v>#DIV/0!</v>
      </c>
      <c r="AH4362" s="501" t="e">
        <f t="shared" si="409"/>
        <v>#DIV/0!</v>
      </c>
      <c r="AV4362" s="501" t="e">
        <f t="shared" si="410"/>
        <v>#DIV/0!</v>
      </c>
      <c r="AY4362" s="501" t="e">
        <f t="shared" si="411"/>
        <v>#DIV/0!</v>
      </c>
      <c r="BM4362" s="501" t="e">
        <f t="shared" si="412"/>
        <v>#DIV/0!</v>
      </c>
      <c r="BP4362" s="501" t="e">
        <f t="shared" si="413"/>
        <v>#DIV/0!</v>
      </c>
    </row>
    <row r="4363" spans="31:68" ht="15" customHeight="1" x14ac:dyDescent="0.25">
      <c r="AE4363" s="501" t="e">
        <f t="shared" si="408"/>
        <v>#DIV/0!</v>
      </c>
      <c r="AH4363" s="501" t="e">
        <f t="shared" si="409"/>
        <v>#DIV/0!</v>
      </c>
      <c r="AV4363" s="501" t="e">
        <f t="shared" si="410"/>
        <v>#DIV/0!</v>
      </c>
      <c r="AY4363" s="501" t="e">
        <f t="shared" si="411"/>
        <v>#DIV/0!</v>
      </c>
      <c r="BM4363" s="501" t="e">
        <f t="shared" si="412"/>
        <v>#DIV/0!</v>
      </c>
      <c r="BP4363" s="501" t="e">
        <f t="shared" si="413"/>
        <v>#DIV/0!</v>
      </c>
    </row>
    <row r="4364" spans="31:68" ht="15" customHeight="1" x14ac:dyDescent="0.25">
      <c r="AE4364" s="501" t="e">
        <f t="shared" si="408"/>
        <v>#DIV/0!</v>
      </c>
      <c r="AH4364" s="501" t="e">
        <f t="shared" si="409"/>
        <v>#DIV/0!</v>
      </c>
      <c r="AV4364" s="501" t="e">
        <f t="shared" si="410"/>
        <v>#DIV/0!</v>
      </c>
      <c r="AY4364" s="501" t="e">
        <f t="shared" si="411"/>
        <v>#DIV/0!</v>
      </c>
      <c r="BM4364" s="501" t="e">
        <f t="shared" si="412"/>
        <v>#DIV/0!</v>
      </c>
      <c r="BP4364" s="501" t="e">
        <f t="shared" si="413"/>
        <v>#DIV/0!</v>
      </c>
    </row>
    <row r="4365" spans="31:68" ht="15" customHeight="1" x14ac:dyDescent="0.25">
      <c r="AE4365" s="501" t="e">
        <f t="shared" si="408"/>
        <v>#DIV/0!</v>
      </c>
      <c r="AH4365" s="501" t="e">
        <f t="shared" si="409"/>
        <v>#DIV/0!</v>
      </c>
      <c r="AV4365" s="501" t="e">
        <f t="shared" si="410"/>
        <v>#DIV/0!</v>
      </c>
      <c r="AY4365" s="501" t="e">
        <f t="shared" si="411"/>
        <v>#DIV/0!</v>
      </c>
      <c r="BM4365" s="501" t="e">
        <f t="shared" si="412"/>
        <v>#DIV/0!</v>
      </c>
      <c r="BP4365" s="501" t="e">
        <f t="shared" si="413"/>
        <v>#DIV/0!</v>
      </c>
    </row>
    <row r="4366" spans="31:68" ht="15" customHeight="1" x14ac:dyDescent="0.25">
      <c r="AE4366" s="501" t="e">
        <f t="shared" si="408"/>
        <v>#DIV/0!</v>
      </c>
      <c r="AH4366" s="501" t="e">
        <f t="shared" si="409"/>
        <v>#DIV/0!</v>
      </c>
      <c r="AV4366" s="501" t="e">
        <f t="shared" si="410"/>
        <v>#DIV/0!</v>
      </c>
      <c r="AY4366" s="501" t="e">
        <f t="shared" si="411"/>
        <v>#DIV/0!</v>
      </c>
      <c r="BM4366" s="501" t="e">
        <f t="shared" si="412"/>
        <v>#DIV/0!</v>
      </c>
      <c r="BP4366" s="501" t="e">
        <f t="shared" si="413"/>
        <v>#DIV/0!</v>
      </c>
    </row>
    <row r="4367" spans="31:68" ht="15" customHeight="1" x14ac:dyDescent="0.25">
      <c r="AE4367" s="501" t="e">
        <f t="shared" ref="AE4367:AE4430" si="414">IF(AE$10*AC4367+AE$11&lt;(ROUNDUP(AD$10/100,0)*100+999),MAX(0,AE$10*AC4367+AE$11),NA())</f>
        <v>#DIV/0!</v>
      </c>
      <c r="AH4367" s="501" t="e">
        <f t="shared" ref="AH4367:AH4430" si="415">IF(AH$10*AF4367+AH$11&lt;(ROUNDUP(AG$10/100,0)*100+999),MAX(0,AH$10*AF4367+AH$11),NA())</f>
        <v>#DIV/0!</v>
      </c>
      <c r="AV4367" s="501" t="e">
        <f t="shared" ref="AV4367:AV4430" si="416">IF(AV$10*AT4367+AV$11&lt;(ROUNDUP(AU$10/100,0)*100+999),MAX(0,AV$10*AT4367+AV$11),NA())</f>
        <v>#DIV/0!</v>
      </c>
      <c r="AY4367" s="501" t="e">
        <f t="shared" ref="AY4367:AY4430" si="417">IF(AY$10*AW4367+AY$11&lt;(ROUNDUP(AX$10/100,0)*100+999),MAX(0,AY$10*AW4367+AY$11),NA())</f>
        <v>#DIV/0!</v>
      </c>
      <c r="BM4367" s="501" t="e">
        <f t="shared" ref="BM4367:BM4430" si="418">IF(BM$10*BK4367+BM$11&lt;(ROUNDUP(BL$10/100,0)*100+999),MAX(0,BM$10*BK4367+BM$11),NA())</f>
        <v>#DIV/0!</v>
      </c>
      <c r="BP4367" s="501" t="e">
        <f t="shared" ref="BP4367:BP4430" si="419">IF(BP$10*BN4367+BP$11&lt;(ROUNDUP(BO$10/100,0)*100+999),MAX(0,BP$10*BN4367+BP$11),NA())</f>
        <v>#DIV/0!</v>
      </c>
    </row>
    <row r="4368" spans="31:68" ht="15" customHeight="1" x14ac:dyDescent="0.25">
      <c r="AE4368" s="501" t="e">
        <f t="shared" si="414"/>
        <v>#DIV/0!</v>
      </c>
      <c r="AH4368" s="501" t="e">
        <f t="shared" si="415"/>
        <v>#DIV/0!</v>
      </c>
      <c r="AV4368" s="501" t="e">
        <f t="shared" si="416"/>
        <v>#DIV/0!</v>
      </c>
      <c r="AY4368" s="501" t="e">
        <f t="shared" si="417"/>
        <v>#DIV/0!</v>
      </c>
      <c r="BM4368" s="501" t="e">
        <f t="shared" si="418"/>
        <v>#DIV/0!</v>
      </c>
      <c r="BP4368" s="501" t="e">
        <f t="shared" si="419"/>
        <v>#DIV/0!</v>
      </c>
    </row>
    <row r="4369" spans="31:68" ht="15" customHeight="1" x14ac:dyDescent="0.25">
      <c r="AE4369" s="501" t="e">
        <f t="shared" si="414"/>
        <v>#DIV/0!</v>
      </c>
      <c r="AH4369" s="501" t="e">
        <f t="shared" si="415"/>
        <v>#DIV/0!</v>
      </c>
      <c r="AV4369" s="501" t="e">
        <f t="shared" si="416"/>
        <v>#DIV/0!</v>
      </c>
      <c r="AY4369" s="501" t="e">
        <f t="shared" si="417"/>
        <v>#DIV/0!</v>
      </c>
      <c r="BM4369" s="501" t="e">
        <f t="shared" si="418"/>
        <v>#DIV/0!</v>
      </c>
      <c r="BP4369" s="501" t="e">
        <f t="shared" si="419"/>
        <v>#DIV/0!</v>
      </c>
    </row>
    <row r="4370" spans="31:68" ht="15" customHeight="1" x14ac:dyDescent="0.25">
      <c r="AE4370" s="501" t="e">
        <f t="shared" si="414"/>
        <v>#DIV/0!</v>
      </c>
      <c r="AH4370" s="501" t="e">
        <f t="shared" si="415"/>
        <v>#DIV/0!</v>
      </c>
      <c r="AV4370" s="501" t="e">
        <f t="shared" si="416"/>
        <v>#DIV/0!</v>
      </c>
      <c r="AY4370" s="501" t="e">
        <f t="shared" si="417"/>
        <v>#DIV/0!</v>
      </c>
      <c r="BM4370" s="501" t="e">
        <f t="shared" si="418"/>
        <v>#DIV/0!</v>
      </c>
      <c r="BP4370" s="501" t="e">
        <f t="shared" si="419"/>
        <v>#DIV/0!</v>
      </c>
    </row>
    <row r="4371" spans="31:68" ht="15" customHeight="1" x14ac:dyDescent="0.25">
      <c r="AE4371" s="501" t="e">
        <f t="shared" si="414"/>
        <v>#DIV/0!</v>
      </c>
      <c r="AH4371" s="501" t="e">
        <f t="shared" si="415"/>
        <v>#DIV/0!</v>
      </c>
      <c r="AV4371" s="501" t="e">
        <f t="shared" si="416"/>
        <v>#DIV/0!</v>
      </c>
      <c r="AY4371" s="501" t="e">
        <f t="shared" si="417"/>
        <v>#DIV/0!</v>
      </c>
      <c r="BM4371" s="501" t="e">
        <f t="shared" si="418"/>
        <v>#DIV/0!</v>
      </c>
      <c r="BP4371" s="501" t="e">
        <f t="shared" si="419"/>
        <v>#DIV/0!</v>
      </c>
    </row>
    <row r="4372" spans="31:68" ht="15" customHeight="1" x14ac:dyDescent="0.25">
      <c r="AE4372" s="501" t="e">
        <f t="shared" si="414"/>
        <v>#DIV/0!</v>
      </c>
      <c r="AH4372" s="501" t="e">
        <f t="shared" si="415"/>
        <v>#DIV/0!</v>
      </c>
      <c r="AV4372" s="501" t="e">
        <f t="shared" si="416"/>
        <v>#DIV/0!</v>
      </c>
      <c r="AY4372" s="501" t="e">
        <f t="shared" si="417"/>
        <v>#DIV/0!</v>
      </c>
      <c r="BM4372" s="501" t="e">
        <f t="shared" si="418"/>
        <v>#DIV/0!</v>
      </c>
      <c r="BP4372" s="501" t="e">
        <f t="shared" si="419"/>
        <v>#DIV/0!</v>
      </c>
    </row>
    <row r="4373" spans="31:68" ht="15" customHeight="1" x14ac:dyDescent="0.25">
      <c r="AE4373" s="501" t="e">
        <f t="shared" si="414"/>
        <v>#DIV/0!</v>
      </c>
      <c r="AH4373" s="501" t="e">
        <f t="shared" si="415"/>
        <v>#DIV/0!</v>
      </c>
      <c r="AV4373" s="501" t="e">
        <f t="shared" si="416"/>
        <v>#DIV/0!</v>
      </c>
      <c r="AY4373" s="501" t="e">
        <f t="shared" si="417"/>
        <v>#DIV/0!</v>
      </c>
      <c r="BM4373" s="501" t="e">
        <f t="shared" si="418"/>
        <v>#DIV/0!</v>
      </c>
      <c r="BP4373" s="501" t="e">
        <f t="shared" si="419"/>
        <v>#DIV/0!</v>
      </c>
    </row>
    <row r="4374" spans="31:68" ht="15" customHeight="1" x14ac:dyDescent="0.25">
      <c r="AE4374" s="501" t="e">
        <f t="shared" si="414"/>
        <v>#DIV/0!</v>
      </c>
      <c r="AH4374" s="501" t="e">
        <f t="shared" si="415"/>
        <v>#DIV/0!</v>
      </c>
      <c r="AV4374" s="501" t="e">
        <f t="shared" si="416"/>
        <v>#DIV/0!</v>
      </c>
      <c r="AY4374" s="501" t="e">
        <f t="shared" si="417"/>
        <v>#DIV/0!</v>
      </c>
      <c r="BM4374" s="501" t="e">
        <f t="shared" si="418"/>
        <v>#DIV/0!</v>
      </c>
      <c r="BP4374" s="501" t="e">
        <f t="shared" si="419"/>
        <v>#DIV/0!</v>
      </c>
    </row>
    <row r="4375" spans="31:68" ht="15" customHeight="1" x14ac:dyDescent="0.25">
      <c r="AE4375" s="501" t="e">
        <f t="shared" si="414"/>
        <v>#DIV/0!</v>
      </c>
      <c r="AH4375" s="501" t="e">
        <f t="shared" si="415"/>
        <v>#DIV/0!</v>
      </c>
      <c r="AV4375" s="501" t="e">
        <f t="shared" si="416"/>
        <v>#DIV/0!</v>
      </c>
      <c r="AY4375" s="501" t="e">
        <f t="shared" si="417"/>
        <v>#DIV/0!</v>
      </c>
      <c r="BM4375" s="501" t="e">
        <f t="shared" si="418"/>
        <v>#DIV/0!</v>
      </c>
      <c r="BP4375" s="501" t="e">
        <f t="shared" si="419"/>
        <v>#DIV/0!</v>
      </c>
    </row>
    <row r="4376" spans="31:68" ht="15" customHeight="1" x14ac:dyDescent="0.25">
      <c r="AE4376" s="501" t="e">
        <f t="shared" si="414"/>
        <v>#DIV/0!</v>
      </c>
      <c r="AH4376" s="501" t="e">
        <f t="shared" si="415"/>
        <v>#DIV/0!</v>
      </c>
      <c r="AV4376" s="501" t="e">
        <f t="shared" si="416"/>
        <v>#DIV/0!</v>
      </c>
      <c r="AY4376" s="501" t="e">
        <f t="shared" si="417"/>
        <v>#DIV/0!</v>
      </c>
      <c r="BM4376" s="501" t="e">
        <f t="shared" si="418"/>
        <v>#DIV/0!</v>
      </c>
      <c r="BP4376" s="501" t="e">
        <f t="shared" si="419"/>
        <v>#DIV/0!</v>
      </c>
    </row>
    <row r="4377" spans="31:68" ht="15" customHeight="1" x14ac:dyDescent="0.25">
      <c r="AE4377" s="501" t="e">
        <f t="shared" si="414"/>
        <v>#DIV/0!</v>
      </c>
      <c r="AH4377" s="501" t="e">
        <f t="shared" si="415"/>
        <v>#DIV/0!</v>
      </c>
      <c r="AV4377" s="501" t="e">
        <f t="shared" si="416"/>
        <v>#DIV/0!</v>
      </c>
      <c r="AY4377" s="501" t="e">
        <f t="shared" si="417"/>
        <v>#DIV/0!</v>
      </c>
      <c r="BM4377" s="501" t="e">
        <f t="shared" si="418"/>
        <v>#DIV/0!</v>
      </c>
      <c r="BP4377" s="501" t="e">
        <f t="shared" si="419"/>
        <v>#DIV/0!</v>
      </c>
    </row>
    <row r="4378" spans="31:68" ht="15" customHeight="1" x14ac:dyDescent="0.25">
      <c r="AE4378" s="501" t="e">
        <f t="shared" si="414"/>
        <v>#DIV/0!</v>
      </c>
      <c r="AH4378" s="501" t="e">
        <f t="shared" si="415"/>
        <v>#DIV/0!</v>
      </c>
      <c r="AV4378" s="501" t="e">
        <f t="shared" si="416"/>
        <v>#DIV/0!</v>
      </c>
      <c r="AY4378" s="501" t="e">
        <f t="shared" si="417"/>
        <v>#DIV/0!</v>
      </c>
      <c r="BM4378" s="501" t="e">
        <f t="shared" si="418"/>
        <v>#DIV/0!</v>
      </c>
      <c r="BP4378" s="501" t="e">
        <f t="shared" si="419"/>
        <v>#DIV/0!</v>
      </c>
    </row>
    <row r="4379" spans="31:68" ht="15" customHeight="1" x14ac:dyDescent="0.25">
      <c r="AE4379" s="501" t="e">
        <f t="shared" si="414"/>
        <v>#DIV/0!</v>
      </c>
      <c r="AH4379" s="501" t="e">
        <f t="shared" si="415"/>
        <v>#DIV/0!</v>
      </c>
      <c r="AV4379" s="501" t="e">
        <f t="shared" si="416"/>
        <v>#DIV/0!</v>
      </c>
      <c r="AY4379" s="501" t="e">
        <f t="shared" si="417"/>
        <v>#DIV/0!</v>
      </c>
      <c r="BM4379" s="501" t="e">
        <f t="shared" si="418"/>
        <v>#DIV/0!</v>
      </c>
      <c r="BP4379" s="501" t="e">
        <f t="shared" si="419"/>
        <v>#DIV/0!</v>
      </c>
    </row>
    <row r="4380" spans="31:68" ht="15" customHeight="1" x14ac:dyDescent="0.25">
      <c r="AE4380" s="501" t="e">
        <f t="shared" si="414"/>
        <v>#DIV/0!</v>
      </c>
      <c r="AH4380" s="501" t="e">
        <f t="shared" si="415"/>
        <v>#DIV/0!</v>
      </c>
      <c r="AV4380" s="501" t="e">
        <f t="shared" si="416"/>
        <v>#DIV/0!</v>
      </c>
      <c r="AY4380" s="501" t="e">
        <f t="shared" si="417"/>
        <v>#DIV/0!</v>
      </c>
      <c r="BM4380" s="501" t="e">
        <f t="shared" si="418"/>
        <v>#DIV/0!</v>
      </c>
      <c r="BP4380" s="501" t="e">
        <f t="shared" si="419"/>
        <v>#DIV/0!</v>
      </c>
    </row>
    <row r="4381" spans="31:68" ht="15" customHeight="1" x14ac:dyDescent="0.25">
      <c r="AE4381" s="501" t="e">
        <f t="shared" si="414"/>
        <v>#DIV/0!</v>
      </c>
      <c r="AH4381" s="501" t="e">
        <f t="shared" si="415"/>
        <v>#DIV/0!</v>
      </c>
      <c r="AV4381" s="501" t="e">
        <f t="shared" si="416"/>
        <v>#DIV/0!</v>
      </c>
      <c r="AY4381" s="501" t="e">
        <f t="shared" si="417"/>
        <v>#DIV/0!</v>
      </c>
      <c r="BM4381" s="501" t="e">
        <f t="shared" si="418"/>
        <v>#DIV/0!</v>
      </c>
      <c r="BP4381" s="501" t="e">
        <f t="shared" si="419"/>
        <v>#DIV/0!</v>
      </c>
    </row>
    <row r="4382" spans="31:68" ht="15" customHeight="1" x14ac:dyDescent="0.25">
      <c r="AE4382" s="501" t="e">
        <f t="shared" si="414"/>
        <v>#DIV/0!</v>
      </c>
      <c r="AH4382" s="501" t="e">
        <f t="shared" si="415"/>
        <v>#DIV/0!</v>
      </c>
      <c r="AV4382" s="501" t="e">
        <f t="shared" si="416"/>
        <v>#DIV/0!</v>
      </c>
      <c r="AY4382" s="501" t="e">
        <f t="shared" si="417"/>
        <v>#DIV/0!</v>
      </c>
      <c r="BM4382" s="501" t="e">
        <f t="shared" si="418"/>
        <v>#DIV/0!</v>
      </c>
      <c r="BP4382" s="501" t="e">
        <f t="shared" si="419"/>
        <v>#DIV/0!</v>
      </c>
    </row>
    <row r="4383" spans="31:68" ht="15" customHeight="1" x14ac:dyDescent="0.25">
      <c r="AE4383" s="501" t="e">
        <f t="shared" si="414"/>
        <v>#DIV/0!</v>
      </c>
      <c r="AH4383" s="501" t="e">
        <f t="shared" si="415"/>
        <v>#DIV/0!</v>
      </c>
      <c r="AV4383" s="501" t="e">
        <f t="shared" si="416"/>
        <v>#DIV/0!</v>
      </c>
      <c r="AY4383" s="501" t="e">
        <f t="shared" si="417"/>
        <v>#DIV/0!</v>
      </c>
      <c r="BM4383" s="501" t="e">
        <f t="shared" si="418"/>
        <v>#DIV/0!</v>
      </c>
      <c r="BP4383" s="501" t="e">
        <f t="shared" si="419"/>
        <v>#DIV/0!</v>
      </c>
    </row>
    <row r="4384" spans="31:68" ht="15" customHeight="1" x14ac:dyDescent="0.25">
      <c r="AE4384" s="501" t="e">
        <f t="shared" si="414"/>
        <v>#DIV/0!</v>
      </c>
      <c r="AH4384" s="501" t="e">
        <f t="shared" si="415"/>
        <v>#DIV/0!</v>
      </c>
      <c r="AV4384" s="501" t="e">
        <f t="shared" si="416"/>
        <v>#DIV/0!</v>
      </c>
      <c r="AY4384" s="501" t="e">
        <f t="shared" si="417"/>
        <v>#DIV/0!</v>
      </c>
      <c r="BM4384" s="501" t="e">
        <f t="shared" si="418"/>
        <v>#DIV/0!</v>
      </c>
      <c r="BP4384" s="501" t="e">
        <f t="shared" si="419"/>
        <v>#DIV/0!</v>
      </c>
    </row>
    <row r="4385" spans="31:68" ht="15" customHeight="1" x14ac:dyDescent="0.25">
      <c r="AE4385" s="501" t="e">
        <f t="shared" si="414"/>
        <v>#DIV/0!</v>
      </c>
      <c r="AH4385" s="501" t="e">
        <f t="shared" si="415"/>
        <v>#DIV/0!</v>
      </c>
      <c r="AV4385" s="501" t="e">
        <f t="shared" si="416"/>
        <v>#DIV/0!</v>
      </c>
      <c r="AY4385" s="501" t="e">
        <f t="shared" si="417"/>
        <v>#DIV/0!</v>
      </c>
      <c r="BM4385" s="501" t="e">
        <f t="shared" si="418"/>
        <v>#DIV/0!</v>
      </c>
      <c r="BP4385" s="501" t="e">
        <f t="shared" si="419"/>
        <v>#DIV/0!</v>
      </c>
    </row>
    <row r="4386" spans="31:68" ht="15" customHeight="1" x14ac:dyDescent="0.25">
      <c r="AE4386" s="501" t="e">
        <f t="shared" si="414"/>
        <v>#DIV/0!</v>
      </c>
      <c r="AH4386" s="501" t="e">
        <f t="shared" si="415"/>
        <v>#DIV/0!</v>
      </c>
      <c r="AV4386" s="501" t="e">
        <f t="shared" si="416"/>
        <v>#DIV/0!</v>
      </c>
      <c r="AY4386" s="501" t="e">
        <f t="shared" si="417"/>
        <v>#DIV/0!</v>
      </c>
      <c r="BM4386" s="501" t="e">
        <f t="shared" si="418"/>
        <v>#DIV/0!</v>
      </c>
      <c r="BP4386" s="501" t="e">
        <f t="shared" si="419"/>
        <v>#DIV/0!</v>
      </c>
    </row>
    <row r="4387" spans="31:68" ht="15" customHeight="1" x14ac:dyDescent="0.25">
      <c r="AE4387" s="501" t="e">
        <f t="shared" si="414"/>
        <v>#DIV/0!</v>
      </c>
      <c r="AH4387" s="501" t="e">
        <f t="shared" si="415"/>
        <v>#DIV/0!</v>
      </c>
      <c r="AV4387" s="501" t="e">
        <f t="shared" si="416"/>
        <v>#DIV/0!</v>
      </c>
      <c r="AY4387" s="501" t="e">
        <f t="shared" si="417"/>
        <v>#DIV/0!</v>
      </c>
      <c r="BM4387" s="501" t="e">
        <f t="shared" si="418"/>
        <v>#DIV/0!</v>
      </c>
      <c r="BP4387" s="501" t="e">
        <f t="shared" si="419"/>
        <v>#DIV/0!</v>
      </c>
    </row>
    <row r="4388" spans="31:68" ht="15" customHeight="1" x14ac:dyDescent="0.25">
      <c r="AE4388" s="501" t="e">
        <f t="shared" si="414"/>
        <v>#DIV/0!</v>
      </c>
      <c r="AH4388" s="501" t="e">
        <f t="shared" si="415"/>
        <v>#DIV/0!</v>
      </c>
      <c r="AV4388" s="501" t="e">
        <f t="shared" si="416"/>
        <v>#DIV/0!</v>
      </c>
      <c r="AY4388" s="501" t="e">
        <f t="shared" si="417"/>
        <v>#DIV/0!</v>
      </c>
      <c r="BM4388" s="501" t="e">
        <f t="shared" si="418"/>
        <v>#DIV/0!</v>
      </c>
      <c r="BP4388" s="501" t="e">
        <f t="shared" si="419"/>
        <v>#DIV/0!</v>
      </c>
    </row>
    <row r="4389" spans="31:68" ht="15" customHeight="1" x14ac:dyDescent="0.25">
      <c r="AE4389" s="501" t="e">
        <f t="shared" si="414"/>
        <v>#DIV/0!</v>
      </c>
      <c r="AH4389" s="501" t="e">
        <f t="shared" si="415"/>
        <v>#DIV/0!</v>
      </c>
      <c r="AV4389" s="501" t="e">
        <f t="shared" si="416"/>
        <v>#DIV/0!</v>
      </c>
      <c r="AY4389" s="501" t="e">
        <f t="shared" si="417"/>
        <v>#DIV/0!</v>
      </c>
      <c r="BM4389" s="501" t="e">
        <f t="shared" si="418"/>
        <v>#DIV/0!</v>
      </c>
      <c r="BP4389" s="501" t="e">
        <f t="shared" si="419"/>
        <v>#DIV/0!</v>
      </c>
    </row>
    <row r="4390" spans="31:68" ht="15" customHeight="1" x14ac:dyDescent="0.25">
      <c r="AE4390" s="501" t="e">
        <f t="shared" si="414"/>
        <v>#DIV/0!</v>
      </c>
      <c r="AH4390" s="501" t="e">
        <f t="shared" si="415"/>
        <v>#DIV/0!</v>
      </c>
      <c r="AV4390" s="501" t="e">
        <f t="shared" si="416"/>
        <v>#DIV/0!</v>
      </c>
      <c r="AY4390" s="501" t="e">
        <f t="shared" si="417"/>
        <v>#DIV/0!</v>
      </c>
      <c r="BM4390" s="501" t="e">
        <f t="shared" si="418"/>
        <v>#DIV/0!</v>
      </c>
      <c r="BP4390" s="501" t="e">
        <f t="shared" si="419"/>
        <v>#DIV/0!</v>
      </c>
    </row>
    <row r="4391" spans="31:68" ht="15" customHeight="1" x14ac:dyDescent="0.25">
      <c r="AE4391" s="501" t="e">
        <f t="shared" si="414"/>
        <v>#DIV/0!</v>
      </c>
      <c r="AH4391" s="501" t="e">
        <f t="shared" si="415"/>
        <v>#DIV/0!</v>
      </c>
      <c r="AV4391" s="501" t="e">
        <f t="shared" si="416"/>
        <v>#DIV/0!</v>
      </c>
      <c r="AY4391" s="501" t="e">
        <f t="shared" si="417"/>
        <v>#DIV/0!</v>
      </c>
      <c r="BM4391" s="501" t="e">
        <f t="shared" si="418"/>
        <v>#DIV/0!</v>
      </c>
      <c r="BP4391" s="501" t="e">
        <f t="shared" si="419"/>
        <v>#DIV/0!</v>
      </c>
    </row>
    <row r="4392" spans="31:68" ht="15" customHeight="1" x14ac:dyDescent="0.25">
      <c r="AE4392" s="501" t="e">
        <f t="shared" si="414"/>
        <v>#DIV/0!</v>
      </c>
      <c r="AH4392" s="501" t="e">
        <f t="shared" si="415"/>
        <v>#DIV/0!</v>
      </c>
      <c r="AV4392" s="501" t="e">
        <f t="shared" si="416"/>
        <v>#DIV/0!</v>
      </c>
      <c r="AY4392" s="501" t="e">
        <f t="shared" si="417"/>
        <v>#DIV/0!</v>
      </c>
      <c r="BM4392" s="501" t="e">
        <f t="shared" si="418"/>
        <v>#DIV/0!</v>
      </c>
      <c r="BP4392" s="501" t="e">
        <f t="shared" si="419"/>
        <v>#DIV/0!</v>
      </c>
    </row>
    <row r="4393" spans="31:68" ht="15" customHeight="1" x14ac:dyDescent="0.25">
      <c r="AE4393" s="501" t="e">
        <f t="shared" si="414"/>
        <v>#DIV/0!</v>
      </c>
      <c r="AH4393" s="501" t="e">
        <f t="shared" si="415"/>
        <v>#DIV/0!</v>
      </c>
      <c r="AV4393" s="501" t="e">
        <f t="shared" si="416"/>
        <v>#DIV/0!</v>
      </c>
      <c r="AY4393" s="501" t="e">
        <f t="shared" si="417"/>
        <v>#DIV/0!</v>
      </c>
      <c r="BM4393" s="501" t="e">
        <f t="shared" si="418"/>
        <v>#DIV/0!</v>
      </c>
      <c r="BP4393" s="501" t="e">
        <f t="shared" si="419"/>
        <v>#DIV/0!</v>
      </c>
    </row>
    <row r="4394" spans="31:68" ht="15" customHeight="1" x14ac:dyDescent="0.25">
      <c r="AE4394" s="501" t="e">
        <f t="shared" si="414"/>
        <v>#DIV/0!</v>
      </c>
      <c r="AH4394" s="501" t="e">
        <f t="shared" si="415"/>
        <v>#DIV/0!</v>
      </c>
      <c r="AV4394" s="501" t="e">
        <f t="shared" si="416"/>
        <v>#DIV/0!</v>
      </c>
      <c r="AY4394" s="501" t="e">
        <f t="shared" si="417"/>
        <v>#DIV/0!</v>
      </c>
      <c r="BM4394" s="501" t="e">
        <f t="shared" si="418"/>
        <v>#DIV/0!</v>
      </c>
      <c r="BP4394" s="501" t="e">
        <f t="shared" si="419"/>
        <v>#DIV/0!</v>
      </c>
    </row>
    <row r="4395" spans="31:68" ht="15" customHeight="1" x14ac:dyDescent="0.25">
      <c r="AE4395" s="501" t="e">
        <f t="shared" si="414"/>
        <v>#DIV/0!</v>
      </c>
      <c r="AH4395" s="501" t="e">
        <f t="shared" si="415"/>
        <v>#DIV/0!</v>
      </c>
      <c r="AV4395" s="501" t="e">
        <f t="shared" si="416"/>
        <v>#DIV/0!</v>
      </c>
      <c r="AY4395" s="501" t="e">
        <f t="shared" si="417"/>
        <v>#DIV/0!</v>
      </c>
      <c r="BM4395" s="501" t="e">
        <f t="shared" si="418"/>
        <v>#DIV/0!</v>
      </c>
      <c r="BP4395" s="501" t="e">
        <f t="shared" si="419"/>
        <v>#DIV/0!</v>
      </c>
    </row>
    <row r="4396" spans="31:68" ht="15" customHeight="1" x14ac:dyDescent="0.25">
      <c r="AE4396" s="501" t="e">
        <f t="shared" si="414"/>
        <v>#DIV/0!</v>
      </c>
      <c r="AH4396" s="501" t="e">
        <f t="shared" si="415"/>
        <v>#DIV/0!</v>
      </c>
      <c r="AV4396" s="501" t="e">
        <f t="shared" si="416"/>
        <v>#DIV/0!</v>
      </c>
      <c r="AY4396" s="501" t="e">
        <f t="shared" si="417"/>
        <v>#DIV/0!</v>
      </c>
      <c r="BM4396" s="501" t="e">
        <f t="shared" si="418"/>
        <v>#DIV/0!</v>
      </c>
      <c r="BP4396" s="501" t="e">
        <f t="shared" si="419"/>
        <v>#DIV/0!</v>
      </c>
    </row>
    <row r="4397" spans="31:68" ht="15" customHeight="1" x14ac:dyDescent="0.25">
      <c r="AE4397" s="501" t="e">
        <f t="shared" si="414"/>
        <v>#DIV/0!</v>
      </c>
      <c r="AH4397" s="501" t="e">
        <f t="shared" si="415"/>
        <v>#DIV/0!</v>
      </c>
      <c r="AV4397" s="501" t="e">
        <f t="shared" si="416"/>
        <v>#DIV/0!</v>
      </c>
      <c r="AY4397" s="501" t="e">
        <f t="shared" si="417"/>
        <v>#DIV/0!</v>
      </c>
      <c r="BM4397" s="501" t="e">
        <f t="shared" si="418"/>
        <v>#DIV/0!</v>
      </c>
      <c r="BP4397" s="501" t="e">
        <f t="shared" si="419"/>
        <v>#DIV/0!</v>
      </c>
    </row>
    <row r="4398" spans="31:68" ht="15" customHeight="1" x14ac:dyDescent="0.25">
      <c r="AE4398" s="501" t="e">
        <f t="shared" si="414"/>
        <v>#DIV/0!</v>
      </c>
      <c r="AH4398" s="501" t="e">
        <f t="shared" si="415"/>
        <v>#DIV/0!</v>
      </c>
      <c r="AV4398" s="501" t="e">
        <f t="shared" si="416"/>
        <v>#DIV/0!</v>
      </c>
      <c r="AY4398" s="501" t="e">
        <f t="shared" si="417"/>
        <v>#DIV/0!</v>
      </c>
      <c r="BM4398" s="501" t="e">
        <f t="shared" si="418"/>
        <v>#DIV/0!</v>
      </c>
      <c r="BP4398" s="501" t="e">
        <f t="shared" si="419"/>
        <v>#DIV/0!</v>
      </c>
    </row>
    <row r="4399" spans="31:68" ht="15" customHeight="1" x14ac:dyDescent="0.25">
      <c r="AE4399" s="501" t="e">
        <f t="shared" si="414"/>
        <v>#DIV/0!</v>
      </c>
      <c r="AH4399" s="501" t="e">
        <f t="shared" si="415"/>
        <v>#DIV/0!</v>
      </c>
      <c r="AV4399" s="501" t="e">
        <f t="shared" si="416"/>
        <v>#DIV/0!</v>
      </c>
      <c r="AY4399" s="501" t="e">
        <f t="shared" si="417"/>
        <v>#DIV/0!</v>
      </c>
      <c r="BM4399" s="501" t="e">
        <f t="shared" si="418"/>
        <v>#DIV/0!</v>
      </c>
      <c r="BP4399" s="501" t="e">
        <f t="shared" si="419"/>
        <v>#DIV/0!</v>
      </c>
    </row>
    <row r="4400" spans="31:68" ht="15" customHeight="1" x14ac:dyDescent="0.25">
      <c r="AE4400" s="501" t="e">
        <f t="shared" si="414"/>
        <v>#DIV/0!</v>
      </c>
      <c r="AH4400" s="501" t="e">
        <f t="shared" si="415"/>
        <v>#DIV/0!</v>
      </c>
      <c r="AV4400" s="501" t="e">
        <f t="shared" si="416"/>
        <v>#DIV/0!</v>
      </c>
      <c r="AY4400" s="501" t="e">
        <f t="shared" si="417"/>
        <v>#DIV/0!</v>
      </c>
      <c r="BM4400" s="501" t="e">
        <f t="shared" si="418"/>
        <v>#DIV/0!</v>
      </c>
      <c r="BP4400" s="501" t="e">
        <f t="shared" si="419"/>
        <v>#DIV/0!</v>
      </c>
    </row>
    <row r="4401" spans="31:68" ht="15" customHeight="1" x14ac:dyDescent="0.25">
      <c r="AE4401" s="501" t="e">
        <f t="shared" si="414"/>
        <v>#DIV/0!</v>
      </c>
      <c r="AH4401" s="501" t="e">
        <f t="shared" si="415"/>
        <v>#DIV/0!</v>
      </c>
      <c r="AV4401" s="501" t="e">
        <f t="shared" si="416"/>
        <v>#DIV/0!</v>
      </c>
      <c r="AY4401" s="501" t="e">
        <f t="shared" si="417"/>
        <v>#DIV/0!</v>
      </c>
      <c r="BM4401" s="501" t="e">
        <f t="shared" si="418"/>
        <v>#DIV/0!</v>
      </c>
      <c r="BP4401" s="501" t="e">
        <f t="shared" si="419"/>
        <v>#DIV/0!</v>
      </c>
    </row>
    <row r="4402" spans="31:68" ht="15" customHeight="1" x14ac:dyDescent="0.25">
      <c r="AE4402" s="501" t="e">
        <f t="shared" si="414"/>
        <v>#DIV/0!</v>
      </c>
      <c r="AH4402" s="501" t="e">
        <f t="shared" si="415"/>
        <v>#DIV/0!</v>
      </c>
      <c r="AV4402" s="501" t="e">
        <f t="shared" si="416"/>
        <v>#DIV/0!</v>
      </c>
      <c r="AY4402" s="501" t="e">
        <f t="shared" si="417"/>
        <v>#DIV/0!</v>
      </c>
      <c r="BM4402" s="501" t="e">
        <f t="shared" si="418"/>
        <v>#DIV/0!</v>
      </c>
      <c r="BP4402" s="501" t="e">
        <f t="shared" si="419"/>
        <v>#DIV/0!</v>
      </c>
    </row>
    <row r="4403" spans="31:68" ht="15" customHeight="1" x14ac:dyDescent="0.25">
      <c r="AE4403" s="501" t="e">
        <f t="shared" si="414"/>
        <v>#DIV/0!</v>
      </c>
      <c r="AH4403" s="501" t="e">
        <f t="shared" si="415"/>
        <v>#DIV/0!</v>
      </c>
      <c r="AV4403" s="501" t="e">
        <f t="shared" si="416"/>
        <v>#DIV/0!</v>
      </c>
      <c r="AY4403" s="501" t="e">
        <f t="shared" si="417"/>
        <v>#DIV/0!</v>
      </c>
      <c r="BM4403" s="501" t="e">
        <f t="shared" si="418"/>
        <v>#DIV/0!</v>
      </c>
      <c r="BP4403" s="501" t="e">
        <f t="shared" si="419"/>
        <v>#DIV/0!</v>
      </c>
    </row>
    <row r="4404" spans="31:68" ht="15" customHeight="1" x14ac:dyDescent="0.25">
      <c r="AE4404" s="501" t="e">
        <f t="shared" si="414"/>
        <v>#DIV/0!</v>
      </c>
      <c r="AH4404" s="501" t="e">
        <f t="shared" si="415"/>
        <v>#DIV/0!</v>
      </c>
      <c r="AV4404" s="501" t="e">
        <f t="shared" si="416"/>
        <v>#DIV/0!</v>
      </c>
      <c r="AY4404" s="501" t="e">
        <f t="shared" si="417"/>
        <v>#DIV/0!</v>
      </c>
      <c r="BM4404" s="501" t="e">
        <f t="shared" si="418"/>
        <v>#DIV/0!</v>
      </c>
      <c r="BP4404" s="501" t="e">
        <f t="shared" si="419"/>
        <v>#DIV/0!</v>
      </c>
    </row>
    <row r="4405" spans="31:68" ht="15" customHeight="1" x14ac:dyDescent="0.25">
      <c r="AE4405" s="501" t="e">
        <f t="shared" si="414"/>
        <v>#DIV/0!</v>
      </c>
      <c r="AH4405" s="501" t="e">
        <f t="shared" si="415"/>
        <v>#DIV/0!</v>
      </c>
      <c r="AV4405" s="501" t="e">
        <f t="shared" si="416"/>
        <v>#DIV/0!</v>
      </c>
      <c r="AY4405" s="501" t="e">
        <f t="shared" si="417"/>
        <v>#DIV/0!</v>
      </c>
      <c r="BM4405" s="501" t="e">
        <f t="shared" si="418"/>
        <v>#DIV/0!</v>
      </c>
      <c r="BP4405" s="501" t="e">
        <f t="shared" si="419"/>
        <v>#DIV/0!</v>
      </c>
    </row>
    <row r="4406" spans="31:68" ht="15" customHeight="1" x14ac:dyDescent="0.25">
      <c r="AE4406" s="501" t="e">
        <f t="shared" si="414"/>
        <v>#DIV/0!</v>
      </c>
      <c r="AH4406" s="501" t="e">
        <f t="shared" si="415"/>
        <v>#DIV/0!</v>
      </c>
      <c r="AV4406" s="501" t="e">
        <f t="shared" si="416"/>
        <v>#DIV/0!</v>
      </c>
      <c r="AY4406" s="501" t="e">
        <f t="shared" si="417"/>
        <v>#DIV/0!</v>
      </c>
      <c r="BM4406" s="501" t="e">
        <f t="shared" si="418"/>
        <v>#DIV/0!</v>
      </c>
      <c r="BP4406" s="501" t="e">
        <f t="shared" si="419"/>
        <v>#DIV/0!</v>
      </c>
    </row>
    <row r="4407" spans="31:68" ht="15" customHeight="1" x14ac:dyDescent="0.25">
      <c r="AE4407" s="501" t="e">
        <f t="shared" si="414"/>
        <v>#DIV/0!</v>
      </c>
      <c r="AH4407" s="501" t="e">
        <f t="shared" si="415"/>
        <v>#DIV/0!</v>
      </c>
      <c r="AV4407" s="501" t="e">
        <f t="shared" si="416"/>
        <v>#DIV/0!</v>
      </c>
      <c r="AY4407" s="501" t="e">
        <f t="shared" si="417"/>
        <v>#DIV/0!</v>
      </c>
      <c r="BM4407" s="501" t="e">
        <f t="shared" si="418"/>
        <v>#DIV/0!</v>
      </c>
      <c r="BP4407" s="501" t="e">
        <f t="shared" si="419"/>
        <v>#DIV/0!</v>
      </c>
    </row>
    <row r="4408" spans="31:68" ht="15" customHeight="1" x14ac:dyDescent="0.25">
      <c r="AE4408" s="501" t="e">
        <f t="shared" si="414"/>
        <v>#DIV/0!</v>
      </c>
      <c r="AH4408" s="501" t="e">
        <f t="shared" si="415"/>
        <v>#DIV/0!</v>
      </c>
      <c r="AV4408" s="501" t="e">
        <f t="shared" si="416"/>
        <v>#DIV/0!</v>
      </c>
      <c r="AY4408" s="501" t="e">
        <f t="shared" si="417"/>
        <v>#DIV/0!</v>
      </c>
      <c r="BM4408" s="501" t="e">
        <f t="shared" si="418"/>
        <v>#DIV/0!</v>
      </c>
      <c r="BP4408" s="501" t="e">
        <f t="shared" si="419"/>
        <v>#DIV/0!</v>
      </c>
    </row>
    <row r="4409" spans="31:68" ht="15" customHeight="1" x14ac:dyDescent="0.25">
      <c r="AE4409" s="501" t="e">
        <f t="shared" si="414"/>
        <v>#DIV/0!</v>
      </c>
      <c r="AH4409" s="501" t="e">
        <f t="shared" si="415"/>
        <v>#DIV/0!</v>
      </c>
      <c r="AV4409" s="501" t="e">
        <f t="shared" si="416"/>
        <v>#DIV/0!</v>
      </c>
      <c r="AY4409" s="501" t="e">
        <f t="shared" si="417"/>
        <v>#DIV/0!</v>
      </c>
      <c r="BM4409" s="501" t="e">
        <f t="shared" si="418"/>
        <v>#DIV/0!</v>
      </c>
      <c r="BP4409" s="501" t="e">
        <f t="shared" si="419"/>
        <v>#DIV/0!</v>
      </c>
    </row>
    <row r="4410" spans="31:68" ht="15" customHeight="1" x14ac:dyDescent="0.25">
      <c r="AE4410" s="501" t="e">
        <f t="shared" si="414"/>
        <v>#DIV/0!</v>
      </c>
      <c r="AH4410" s="501" t="e">
        <f t="shared" si="415"/>
        <v>#DIV/0!</v>
      </c>
      <c r="AV4410" s="501" t="e">
        <f t="shared" si="416"/>
        <v>#DIV/0!</v>
      </c>
      <c r="AY4410" s="501" t="e">
        <f t="shared" si="417"/>
        <v>#DIV/0!</v>
      </c>
      <c r="BM4410" s="501" t="e">
        <f t="shared" si="418"/>
        <v>#DIV/0!</v>
      </c>
      <c r="BP4410" s="501" t="e">
        <f t="shared" si="419"/>
        <v>#DIV/0!</v>
      </c>
    </row>
    <row r="4411" spans="31:68" ht="15" customHeight="1" x14ac:dyDescent="0.25">
      <c r="AE4411" s="501" t="e">
        <f t="shared" si="414"/>
        <v>#DIV/0!</v>
      </c>
      <c r="AH4411" s="501" t="e">
        <f t="shared" si="415"/>
        <v>#DIV/0!</v>
      </c>
      <c r="AV4411" s="501" t="e">
        <f t="shared" si="416"/>
        <v>#DIV/0!</v>
      </c>
      <c r="AY4411" s="501" t="e">
        <f t="shared" si="417"/>
        <v>#DIV/0!</v>
      </c>
      <c r="BM4411" s="501" t="e">
        <f t="shared" si="418"/>
        <v>#DIV/0!</v>
      </c>
      <c r="BP4411" s="501" t="e">
        <f t="shared" si="419"/>
        <v>#DIV/0!</v>
      </c>
    </row>
    <row r="4412" spans="31:68" ht="15" customHeight="1" x14ac:dyDescent="0.25">
      <c r="AE4412" s="501" t="e">
        <f t="shared" si="414"/>
        <v>#DIV/0!</v>
      </c>
      <c r="AH4412" s="501" t="e">
        <f t="shared" si="415"/>
        <v>#DIV/0!</v>
      </c>
      <c r="AV4412" s="501" t="e">
        <f t="shared" si="416"/>
        <v>#DIV/0!</v>
      </c>
      <c r="AY4412" s="501" t="e">
        <f t="shared" si="417"/>
        <v>#DIV/0!</v>
      </c>
      <c r="BM4412" s="501" t="e">
        <f t="shared" si="418"/>
        <v>#DIV/0!</v>
      </c>
      <c r="BP4412" s="501" t="e">
        <f t="shared" si="419"/>
        <v>#DIV/0!</v>
      </c>
    </row>
    <row r="4413" spans="31:68" ht="15" customHeight="1" x14ac:dyDescent="0.25">
      <c r="AE4413" s="501" t="e">
        <f t="shared" si="414"/>
        <v>#DIV/0!</v>
      </c>
      <c r="AH4413" s="501" t="e">
        <f t="shared" si="415"/>
        <v>#DIV/0!</v>
      </c>
      <c r="AV4413" s="501" t="e">
        <f t="shared" si="416"/>
        <v>#DIV/0!</v>
      </c>
      <c r="AY4413" s="501" t="e">
        <f t="shared" si="417"/>
        <v>#DIV/0!</v>
      </c>
      <c r="BM4413" s="501" t="e">
        <f t="shared" si="418"/>
        <v>#DIV/0!</v>
      </c>
      <c r="BP4413" s="501" t="e">
        <f t="shared" si="419"/>
        <v>#DIV/0!</v>
      </c>
    </row>
    <row r="4414" spans="31:68" ht="15" customHeight="1" x14ac:dyDescent="0.25">
      <c r="AE4414" s="501" t="e">
        <f t="shared" si="414"/>
        <v>#DIV/0!</v>
      </c>
      <c r="AH4414" s="501" t="e">
        <f t="shared" si="415"/>
        <v>#DIV/0!</v>
      </c>
      <c r="AV4414" s="501" t="e">
        <f t="shared" si="416"/>
        <v>#DIV/0!</v>
      </c>
      <c r="AY4414" s="501" t="e">
        <f t="shared" si="417"/>
        <v>#DIV/0!</v>
      </c>
      <c r="BM4414" s="501" t="e">
        <f t="shared" si="418"/>
        <v>#DIV/0!</v>
      </c>
      <c r="BP4414" s="501" t="e">
        <f t="shared" si="419"/>
        <v>#DIV/0!</v>
      </c>
    </row>
    <row r="4415" spans="31:68" ht="15" customHeight="1" x14ac:dyDescent="0.25">
      <c r="AE4415" s="501" t="e">
        <f t="shared" si="414"/>
        <v>#DIV/0!</v>
      </c>
      <c r="AH4415" s="501" t="e">
        <f t="shared" si="415"/>
        <v>#DIV/0!</v>
      </c>
      <c r="AV4415" s="501" t="e">
        <f t="shared" si="416"/>
        <v>#DIV/0!</v>
      </c>
      <c r="AY4415" s="501" t="e">
        <f t="shared" si="417"/>
        <v>#DIV/0!</v>
      </c>
      <c r="BM4415" s="501" t="e">
        <f t="shared" si="418"/>
        <v>#DIV/0!</v>
      </c>
      <c r="BP4415" s="501" t="e">
        <f t="shared" si="419"/>
        <v>#DIV/0!</v>
      </c>
    </row>
    <row r="4416" spans="31:68" ht="15" customHeight="1" x14ac:dyDescent="0.25">
      <c r="AE4416" s="501" t="e">
        <f t="shared" si="414"/>
        <v>#DIV/0!</v>
      </c>
      <c r="AH4416" s="501" t="e">
        <f t="shared" si="415"/>
        <v>#DIV/0!</v>
      </c>
      <c r="AV4416" s="501" t="e">
        <f t="shared" si="416"/>
        <v>#DIV/0!</v>
      </c>
      <c r="AY4416" s="501" t="e">
        <f t="shared" si="417"/>
        <v>#DIV/0!</v>
      </c>
      <c r="BM4416" s="501" t="e">
        <f t="shared" si="418"/>
        <v>#DIV/0!</v>
      </c>
      <c r="BP4416" s="501" t="e">
        <f t="shared" si="419"/>
        <v>#DIV/0!</v>
      </c>
    </row>
    <row r="4417" spans="31:68" ht="15" customHeight="1" x14ac:dyDescent="0.25">
      <c r="AE4417" s="501" t="e">
        <f t="shared" si="414"/>
        <v>#DIV/0!</v>
      </c>
      <c r="AH4417" s="501" t="e">
        <f t="shared" si="415"/>
        <v>#DIV/0!</v>
      </c>
      <c r="AV4417" s="501" t="e">
        <f t="shared" si="416"/>
        <v>#DIV/0!</v>
      </c>
      <c r="AY4417" s="501" t="e">
        <f t="shared" si="417"/>
        <v>#DIV/0!</v>
      </c>
      <c r="BM4417" s="501" t="e">
        <f t="shared" si="418"/>
        <v>#DIV/0!</v>
      </c>
      <c r="BP4417" s="501" t="e">
        <f t="shared" si="419"/>
        <v>#DIV/0!</v>
      </c>
    </row>
    <row r="4418" spans="31:68" ht="15" customHeight="1" x14ac:dyDescent="0.25">
      <c r="AE4418" s="501" t="e">
        <f t="shared" si="414"/>
        <v>#DIV/0!</v>
      </c>
      <c r="AH4418" s="501" t="e">
        <f t="shared" si="415"/>
        <v>#DIV/0!</v>
      </c>
      <c r="AV4418" s="501" t="e">
        <f t="shared" si="416"/>
        <v>#DIV/0!</v>
      </c>
      <c r="AY4418" s="501" t="e">
        <f t="shared" si="417"/>
        <v>#DIV/0!</v>
      </c>
      <c r="BM4418" s="501" t="e">
        <f t="shared" si="418"/>
        <v>#DIV/0!</v>
      </c>
      <c r="BP4418" s="501" t="e">
        <f t="shared" si="419"/>
        <v>#DIV/0!</v>
      </c>
    </row>
    <row r="4419" spans="31:68" ht="15" customHeight="1" x14ac:dyDescent="0.25">
      <c r="AE4419" s="501" t="e">
        <f t="shared" si="414"/>
        <v>#DIV/0!</v>
      </c>
      <c r="AH4419" s="501" t="e">
        <f t="shared" si="415"/>
        <v>#DIV/0!</v>
      </c>
      <c r="AV4419" s="501" t="e">
        <f t="shared" si="416"/>
        <v>#DIV/0!</v>
      </c>
      <c r="AY4419" s="501" t="e">
        <f t="shared" si="417"/>
        <v>#DIV/0!</v>
      </c>
      <c r="BM4419" s="501" t="e">
        <f t="shared" si="418"/>
        <v>#DIV/0!</v>
      </c>
      <c r="BP4419" s="501" t="e">
        <f t="shared" si="419"/>
        <v>#DIV/0!</v>
      </c>
    </row>
    <row r="4420" spans="31:68" ht="15" customHeight="1" x14ac:dyDescent="0.25">
      <c r="AE4420" s="501" t="e">
        <f t="shared" si="414"/>
        <v>#DIV/0!</v>
      </c>
      <c r="AH4420" s="501" t="e">
        <f t="shared" si="415"/>
        <v>#DIV/0!</v>
      </c>
      <c r="AV4420" s="501" t="e">
        <f t="shared" si="416"/>
        <v>#DIV/0!</v>
      </c>
      <c r="AY4420" s="501" t="e">
        <f t="shared" si="417"/>
        <v>#DIV/0!</v>
      </c>
      <c r="BM4420" s="501" t="e">
        <f t="shared" si="418"/>
        <v>#DIV/0!</v>
      </c>
      <c r="BP4420" s="501" t="e">
        <f t="shared" si="419"/>
        <v>#DIV/0!</v>
      </c>
    </row>
    <row r="4421" spans="31:68" ht="15" customHeight="1" x14ac:dyDescent="0.25">
      <c r="AE4421" s="501" t="e">
        <f t="shared" si="414"/>
        <v>#DIV/0!</v>
      </c>
      <c r="AH4421" s="501" t="e">
        <f t="shared" si="415"/>
        <v>#DIV/0!</v>
      </c>
      <c r="AV4421" s="501" t="e">
        <f t="shared" si="416"/>
        <v>#DIV/0!</v>
      </c>
      <c r="AY4421" s="501" t="e">
        <f t="shared" si="417"/>
        <v>#DIV/0!</v>
      </c>
      <c r="BM4421" s="501" t="e">
        <f t="shared" si="418"/>
        <v>#DIV/0!</v>
      </c>
      <c r="BP4421" s="501" t="e">
        <f t="shared" si="419"/>
        <v>#DIV/0!</v>
      </c>
    </row>
    <row r="4422" spans="31:68" ht="15" customHeight="1" x14ac:dyDescent="0.25">
      <c r="AE4422" s="501" t="e">
        <f t="shared" si="414"/>
        <v>#DIV/0!</v>
      </c>
      <c r="AH4422" s="501" t="e">
        <f t="shared" si="415"/>
        <v>#DIV/0!</v>
      </c>
      <c r="AV4422" s="501" t="e">
        <f t="shared" si="416"/>
        <v>#DIV/0!</v>
      </c>
      <c r="AY4422" s="501" t="e">
        <f t="shared" si="417"/>
        <v>#DIV/0!</v>
      </c>
      <c r="BM4422" s="501" t="e">
        <f t="shared" si="418"/>
        <v>#DIV/0!</v>
      </c>
      <c r="BP4422" s="501" t="e">
        <f t="shared" si="419"/>
        <v>#DIV/0!</v>
      </c>
    </row>
    <row r="4423" spans="31:68" ht="15" customHeight="1" x14ac:dyDescent="0.25">
      <c r="AE4423" s="501" t="e">
        <f t="shared" si="414"/>
        <v>#DIV/0!</v>
      </c>
      <c r="AH4423" s="501" t="e">
        <f t="shared" si="415"/>
        <v>#DIV/0!</v>
      </c>
      <c r="AV4423" s="501" t="e">
        <f t="shared" si="416"/>
        <v>#DIV/0!</v>
      </c>
      <c r="AY4423" s="501" t="e">
        <f t="shared" si="417"/>
        <v>#DIV/0!</v>
      </c>
      <c r="BM4423" s="501" t="e">
        <f t="shared" si="418"/>
        <v>#DIV/0!</v>
      </c>
      <c r="BP4423" s="501" t="e">
        <f t="shared" si="419"/>
        <v>#DIV/0!</v>
      </c>
    </row>
    <row r="4424" spans="31:68" ht="15" customHeight="1" x14ac:dyDescent="0.25">
      <c r="AE4424" s="501" t="e">
        <f t="shared" si="414"/>
        <v>#DIV/0!</v>
      </c>
      <c r="AH4424" s="501" t="e">
        <f t="shared" si="415"/>
        <v>#DIV/0!</v>
      </c>
      <c r="AV4424" s="501" t="e">
        <f t="shared" si="416"/>
        <v>#DIV/0!</v>
      </c>
      <c r="AY4424" s="501" t="e">
        <f t="shared" si="417"/>
        <v>#DIV/0!</v>
      </c>
      <c r="BM4424" s="501" t="e">
        <f t="shared" si="418"/>
        <v>#DIV/0!</v>
      </c>
      <c r="BP4424" s="501" t="e">
        <f t="shared" si="419"/>
        <v>#DIV/0!</v>
      </c>
    </row>
    <row r="4425" spans="31:68" ht="15" customHeight="1" x14ac:dyDescent="0.25">
      <c r="AE4425" s="501" t="e">
        <f t="shared" si="414"/>
        <v>#DIV/0!</v>
      </c>
      <c r="AH4425" s="501" t="e">
        <f t="shared" si="415"/>
        <v>#DIV/0!</v>
      </c>
      <c r="AV4425" s="501" t="e">
        <f t="shared" si="416"/>
        <v>#DIV/0!</v>
      </c>
      <c r="AY4425" s="501" t="e">
        <f t="shared" si="417"/>
        <v>#DIV/0!</v>
      </c>
      <c r="BM4425" s="501" t="e">
        <f t="shared" si="418"/>
        <v>#DIV/0!</v>
      </c>
      <c r="BP4425" s="501" t="e">
        <f t="shared" si="419"/>
        <v>#DIV/0!</v>
      </c>
    </row>
    <row r="4426" spans="31:68" ht="15" customHeight="1" x14ac:dyDescent="0.25">
      <c r="AE4426" s="501" t="e">
        <f t="shared" si="414"/>
        <v>#DIV/0!</v>
      </c>
      <c r="AH4426" s="501" t="e">
        <f t="shared" si="415"/>
        <v>#DIV/0!</v>
      </c>
      <c r="AV4426" s="501" t="e">
        <f t="shared" si="416"/>
        <v>#DIV/0!</v>
      </c>
      <c r="AY4426" s="501" t="e">
        <f t="shared" si="417"/>
        <v>#DIV/0!</v>
      </c>
      <c r="BM4426" s="501" t="e">
        <f t="shared" si="418"/>
        <v>#DIV/0!</v>
      </c>
      <c r="BP4426" s="501" t="e">
        <f t="shared" si="419"/>
        <v>#DIV/0!</v>
      </c>
    </row>
    <row r="4427" spans="31:68" ht="15" customHeight="1" x14ac:dyDescent="0.25">
      <c r="AE4427" s="501" t="e">
        <f t="shared" si="414"/>
        <v>#DIV/0!</v>
      </c>
      <c r="AH4427" s="501" t="e">
        <f t="shared" si="415"/>
        <v>#DIV/0!</v>
      </c>
      <c r="AV4427" s="501" t="e">
        <f t="shared" si="416"/>
        <v>#DIV/0!</v>
      </c>
      <c r="AY4427" s="501" t="e">
        <f t="shared" si="417"/>
        <v>#DIV/0!</v>
      </c>
      <c r="BM4427" s="501" t="e">
        <f t="shared" si="418"/>
        <v>#DIV/0!</v>
      </c>
      <c r="BP4427" s="501" t="e">
        <f t="shared" si="419"/>
        <v>#DIV/0!</v>
      </c>
    </row>
    <row r="4428" spans="31:68" ht="15" customHeight="1" x14ac:dyDescent="0.25">
      <c r="AE4428" s="501" t="e">
        <f t="shared" si="414"/>
        <v>#DIV/0!</v>
      </c>
      <c r="AH4428" s="501" t="e">
        <f t="shared" si="415"/>
        <v>#DIV/0!</v>
      </c>
      <c r="AV4428" s="501" t="e">
        <f t="shared" si="416"/>
        <v>#DIV/0!</v>
      </c>
      <c r="AY4428" s="501" t="e">
        <f t="shared" si="417"/>
        <v>#DIV/0!</v>
      </c>
      <c r="BM4428" s="501" t="e">
        <f t="shared" si="418"/>
        <v>#DIV/0!</v>
      </c>
      <c r="BP4428" s="501" t="e">
        <f t="shared" si="419"/>
        <v>#DIV/0!</v>
      </c>
    </row>
    <row r="4429" spans="31:68" ht="15" customHeight="1" x14ac:dyDescent="0.25">
      <c r="AE4429" s="501" t="e">
        <f t="shared" si="414"/>
        <v>#DIV/0!</v>
      </c>
      <c r="AH4429" s="501" t="e">
        <f t="shared" si="415"/>
        <v>#DIV/0!</v>
      </c>
      <c r="AV4429" s="501" t="e">
        <f t="shared" si="416"/>
        <v>#DIV/0!</v>
      </c>
      <c r="AY4429" s="501" t="e">
        <f t="shared" si="417"/>
        <v>#DIV/0!</v>
      </c>
      <c r="BM4429" s="501" t="e">
        <f t="shared" si="418"/>
        <v>#DIV/0!</v>
      </c>
      <c r="BP4429" s="501" t="e">
        <f t="shared" si="419"/>
        <v>#DIV/0!</v>
      </c>
    </row>
    <row r="4430" spans="31:68" ht="15" customHeight="1" x14ac:dyDescent="0.25">
      <c r="AE4430" s="501" t="e">
        <f t="shared" si="414"/>
        <v>#DIV/0!</v>
      </c>
      <c r="AH4430" s="501" t="e">
        <f t="shared" si="415"/>
        <v>#DIV/0!</v>
      </c>
      <c r="AV4430" s="501" t="e">
        <f t="shared" si="416"/>
        <v>#DIV/0!</v>
      </c>
      <c r="AY4430" s="501" t="e">
        <f t="shared" si="417"/>
        <v>#DIV/0!</v>
      </c>
      <c r="BM4430" s="501" t="e">
        <f t="shared" si="418"/>
        <v>#DIV/0!</v>
      </c>
      <c r="BP4430" s="501" t="e">
        <f t="shared" si="419"/>
        <v>#DIV/0!</v>
      </c>
    </row>
    <row r="4431" spans="31:68" ht="15" customHeight="1" x14ac:dyDescent="0.25">
      <c r="AE4431" s="501" t="e">
        <f t="shared" ref="AE4431:AE4494" si="420">IF(AE$10*AC4431+AE$11&lt;(ROUNDUP(AD$10/100,0)*100+999),MAX(0,AE$10*AC4431+AE$11),NA())</f>
        <v>#DIV/0!</v>
      </c>
      <c r="AH4431" s="501" t="e">
        <f t="shared" ref="AH4431:AH4494" si="421">IF(AH$10*AF4431+AH$11&lt;(ROUNDUP(AG$10/100,0)*100+999),MAX(0,AH$10*AF4431+AH$11),NA())</f>
        <v>#DIV/0!</v>
      </c>
      <c r="AV4431" s="501" t="e">
        <f t="shared" ref="AV4431:AV4494" si="422">IF(AV$10*AT4431+AV$11&lt;(ROUNDUP(AU$10/100,0)*100+999),MAX(0,AV$10*AT4431+AV$11),NA())</f>
        <v>#DIV/0!</v>
      </c>
      <c r="AY4431" s="501" t="e">
        <f t="shared" ref="AY4431:AY4494" si="423">IF(AY$10*AW4431+AY$11&lt;(ROUNDUP(AX$10/100,0)*100+999),MAX(0,AY$10*AW4431+AY$11),NA())</f>
        <v>#DIV/0!</v>
      </c>
      <c r="BM4431" s="501" t="e">
        <f t="shared" ref="BM4431:BM4494" si="424">IF(BM$10*BK4431+BM$11&lt;(ROUNDUP(BL$10/100,0)*100+999),MAX(0,BM$10*BK4431+BM$11),NA())</f>
        <v>#DIV/0!</v>
      </c>
      <c r="BP4431" s="501" t="e">
        <f t="shared" ref="BP4431:BP4494" si="425">IF(BP$10*BN4431+BP$11&lt;(ROUNDUP(BO$10/100,0)*100+999),MAX(0,BP$10*BN4431+BP$11),NA())</f>
        <v>#DIV/0!</v>
      </c>
    </row>
    <row r="4432" spans="31:68" ht="15" customHeight="1" x14ac:dyDescent="0.25">
      <c r="AE4432" s="501" t="e">
        <f t="shared" si="420"/>
        <v>#DIV/0!</v>
      </c>
      <c r="AH4432" s="501" t="e">
        <f t="shared" si="421"/>
        <v>#DIV/0!</v>
      </c>
      <c r="AV4432" s="501" t="e">
        <f t="shared" si="422"/>
        <v>#DIV/0!</v>
      </c>
      <c r="AY4432" s="501" t="e">
        <f t="shared" si="423"/>
        <v>#DIV/0!</v>
      </c>
      <c r="BM4432" s="501" t="e">
        <f t="shared" si="424"/>
        <v>#DIV/0!</v>
      </c>
      <c r="BP4432" s="501" t="e">
        <f t="shared" si="425"/>
        <v>#DIV/0!</v>
      </c>
    </row>
    <row r="4433" spans="31:68" ht="15" customHeight="1" x14ac:dyDescent="0.25">
      <c r="AE4433" s="501" t="e">
        <f t="shared" si="420"/>
        <v>#DIV/0!</v>
      </c>
      <c r="AH4433" s="501" t="e">
        <f t="shared" si="421"/>
        <v>#DIV/0!</v>
      </c>
      <c r="AV4433" s="501" t="e">
        <f t="shared" si="422"/>
        <v>#DIV/0!</v>
      </c>
      <c r="AY4433" s="501" t="e">
        <f t="shared" si="423"/>
        <v>#DIV/0!</v>
      </c>
      <c r="BM4433" s="501" t="e">
        <f t="shared" si="424"/>
        <v>#DIV/0!</v>
      </c>
      <c r="BP4433" s="501" t="e">
        <f t="shared" si="425"/>
        <v>#DIV/0!</v>
      </c>
    </row>
    <row r="4434" spans="31:68" ht="15" customHeight="1" x14ac:dyDescent="0.25">
      <c r="AE4434" s="501" t="e">
        <f t="shared" si="420"/>
        <v>#DIV/0!</v>
      </c>
      <c r="AH4434" s="501" t="e">
        <f t="shared" si="421"/>
        <v>#DIV/0!</v>
      </c>
      <c r="AV4434" s="501" t="e">
        <f t="shared" si="422"/>
        <v>#DIV/0!</v>
      </c>
      <c r="AY4434" s="501" t="e">
        <f t="shared" si="423"/>
        <v>#DIV/0!</v>
      </c>
      <c r="BM4434" s="501" t="e">
        <f t="shared" si="424"/>
        <v>#DIV/0!</v>
      </c>
      <c r="BP4434" s="501" t="e">
        <f t="shared" si="425"/>
        <v>#DIV/0!</v>
      </c>
    </row>
    <row r="4435" spans="31:68" ht="15" customHeight="1" x14ac:dyDescent="0.25">
      <c r="AE4435" s="501" t="e">
        <f t="shared" si="420"/>
        <v>#DIV/0!</v>
      </c>
      <c r="AH4435" s="501" t="e">
        <f t="shared" si="421"/>
        <v>#DIV/0!</v>
      </c>
      <c r="AV4435" s="501" t="e">
        <f t="shared" si="422"/>
        <v>#DIV/0!</v>
      </c>
      <c r="AY4435" s="501" t="e">
        <f t="shared" si="423"/>
        <v>#DIV/0!</v>
      </c>
      <c r="BM4435" s="501" t="e">
        <f t="shared" si="424"/>
        <v>#DIV/0!</v>
      </c>
      <c r="BP4435" s="501" t="e">
        <f t="shared" si="425"/>
        <v>#DIV/0!</v>
      </c>
    </row>
    <row r="4436" spans="31:68" ht="15" customHeight="1" x14ac:dyDescent="0.25">
      <c r="AE4436" s="501" t="e">
        <f t="shared" si="420"/>
        <v>#DIV/0!</v>
      </c>
      <c r="AH4436" s="501" t="e">
        <f t="shared" si="421"/>
        <v>#DIV/0!</v>
      </c>
      <c r="AV4436" s="501" t="e">
        <f t="shared" si="422"/>
        <v>#DIV/0!</v>
      </c>
      <c r="AY4436" s="501" t="e">
        <f t="shared" si="423"/>
        <v>#DIV/0!</v>
      </c>
      <c r="BM4436" s="501" t="e">
        <f t="shared" si="424"/>
        <v>#DIV/0!</v>
      </c>
      <c r="BP4436" s="501" t="e">
        <f t="shared" si="425"/>
        <v>#DIV/0!</v>
      </c>
    </row>
    <row r="4437" spans="31:68" ht="15" customHeight="1" x14ac:dyDescent="0.25">
      <c r="AE4437" s="501" t="e">
        <f t="shared" si="420"/>
        <v>#DIV/0!</v>
      </c>
      <c r="AH4437" s="501" t="e">
        <f t="shared" si="421"/>
        <v>#DIV/0!</v>
      </c>
      <c r="AV4437" s="501" t="e">
        <f t="shared" si="422"/>
        <v>#DIV/0!</v>
      </c>
      <c r="AY4437" s="501" t="e">
        <f t="shared" si="423"/>
        <v>#DIV/0!</v>
      </c>
      <c r="BM4437" s="501" t="e">
        <f t="shared" si="424"/>
        <v>#DIV/0!</v>
      </c>
      <c r="BP4437" s="501" t="e">
        <f t="shared" si="425"/>
        <v>#DIV/0!</v>
      </c>
    </row>
    <row r="4438" spans="31:68" ht="15" customHeight="1" x14ac:dyDescent="0.25">
      <c r="AE4438" s="501" t="e">
        <f t="shared" si="420"/>
        <v>#DIV/0!</v>
      </c>
      <c r="AH4438" s="501" t="e">
        <f t="shared" si="421"/>
        <v>#DIV/0!</v>
      </c>
      <c r="AV4438" s="501" t="e">
        <f t="shared" si="422"/>
        <v>#DIV/0!</v>
      </c>
      <c r="AY4438" s="501" t="e">
        <f t="shared" si="423"/>
        <v>#DIV/0!</v>
      </c>
      <c r="BM4438" s="501" t="e">
        <f t="shared" si="424"/>
        <v>#DIV/0!</v>
      </c>
      <c r="BP4438" s="501" t="e">
        <f t="shared" si="425"/>
        <v>#DIV/0!</v>
      </c>
    </row>
    <row r="4439" spans="31:68" ht="15" customHeight="1" x14ac:dyDescent="0.25">
      <c r="AE4439" s="501" t="e">
        <f t="shared" si="420"/>
        <v>#DIV/0!</v>
      </c>
      <c r="AH4439" s="501" t="e">
        <f t="shared" si="421"/>
        <v>#DIV/0!</v>
      </c>
      <c r="AV4439" s="501" t="e">
        <f t="shared" si="422"/>
        <v>#DIV/0!</v>
      </c>
      <c r="AY4439" s="501" t="e">
        <f t="shared" si="423"/>
        <v>#DIV/0!</v>
      </c>
      <c r="BM4439" s="501" t="e">
        <f t="shared" si="424"/>
        <v>#DIV/0!</v>
      </c>
      <c r="BP4439" s="501" t="e">
        <f t="shared" si="425"/>
        <v>#DIV/0!</v>
      </c>
    </row>
    <row r="4440" spans="31:68" ht="15" customHeight="1" x14ac:dyDescent="0.25">
      <c r="AE4440" s="501" t="e">
        <f t="shared" si="420"/>
        <v>#DIV/0!</v>
      </c>
      <c r="AH4440" s="501" t="e">
        <f t="shared" si="421"/>
        <v>#DIV/0!</v>
      </c>
      <c r="AV4440" s="501" t="e">
        <f t="shared" si="422"/>
        <v>#DIV/0!</v>
      </c>
      <c r="AY4440" s="501" t="e">
        <f t="shared" si="423"/>
        <v>#DIV/0!</v>
      </c>
      <c r="BM4440" s="501" t="e">
        <f t="shared" si="424"/>
        <v>#DIV/0!</v>
      </c>
      <c r="BP4440" s="501" t="e">
        <f t="shared" si="425"/>
        <v>#DIV/0!</v>
      </c>
    </row>
    <row r="4441" spans="31:68" ht="15" customHeight="1" x14ac:dyDescent="0.25">
      <c r="AE4441" s="501" t="e">
        <f t="shared" si="420"/>
        <v>#DIV/0!</v>
      </c>
      <c r="AH4441" s="501" t="e">
        <f t="shared" si="421"/>
        <v>#DIV/0!</v>
      </c>
      <c r="AV4441" s="501" t="e">
        <f t="shared" si="422"/>
        <v>#DIV/0!</v>
      </c>
      <c r="AY4441" s="501" t="e">
        <f t="shared" si="423"/>
        <v>#DIV/0!</v>
      </c>
      <c r="BM4441" s="501" t="e">
        <f t="shared" si="424"/>
        <v>#DIV/0!</v>
      </c>
      <c r="BP4441" s="501" t="e">
        <f t="shared" si="425"/>
        <v>#DIV/0!</v>
      </c>
    </row>
    <row r="4442" spans="31:68" ht="15" customHeight="1" x14ac:dyDescent="0.25">
      <c r="AE4442" s="501" t="e">
        <f t="shared" si="420"/>
        <v>#DIV/0!</v>
      </c>
      <c r="AH4442" s="501" t="e">
        <f t="shared" si="421"/>
        <v>#DIV/0!</v>
      </c>
      <c r="AV4442" s="501" t="e">
        <f t="shared" si="422"/>
        <v>#DIV/0!</v>
      </c>
      <c r="AY4442" s="501" t="e">
        <f t="shared" si="423"/>
        <v>#DIV/0!</v>
      </c>
      <c r="BM4442" s="501" t="e">
        <f t="shared" si="424"/>
        <v>#DIV/0!</v>
      </c>
      <c r="BP4442" s="501" t="e">
        <f t="shared" si="425"/>
        <v>#DIV/0!</v>
      </c>
    </row>
    <row r="4443" spans="31:68" ht="15" customHeight="1" x14ac:dyDescent="0.25">
      <c r="AE4443" s="501" t="e">
        <f t="shared" si="420"/>
        <v>#DIV/0!</v>
      </c>
      <c r="AH4443" s="501" t="e">
        <f t="shared" si="421"/>
        <v>#DIV/0!</v>
      </c>
      <c r="AV4443" s="501" t="e">
        <f t="shared" si="422"/>
        <v>#DIV/0!</v>
      </c>
      <c r="AY4443" s="501" t="e">
        <f t="shared" si="423"/>
        <v>#DIV/0!</v>
      </c>
      <c r="BM4443" s="501" t="e">
        <f t="shared" si="424"/>
        <v>#DIV/0!</v>
      </c>
      <c r="BP4443" s="501" t="e">
        <f t="shared" si="425"/>
        <v>#DIV/0!</v>
      </c>
    </row>
    <row r="4444" spans="31:68" ht="15" customHeight="1" x14ac:dyDescent="0.25">
      <c r="AE4444" s="501" t="e">
        <f t="shared" si="420"/>
        <v>#DIV/0!</v>
      </c>
      <c r="AH4444" s="501" t="e">
        <f t="shared" si="421"/>
        <v>#DIV/0!</v>
      </c>
      <c r="AV4444" s="501" t="e">
        <f t="shared" si="422"/>
        <v>#DIV/0!</v>
      </c>
      <c r="AY4444" s="501" t="e">
        <f t="shared" si="423"/>
        <v>#DIV/0!</v>
      </c>
      <c r="BM4444" s="501" t="e">
        <f t="shared" si="424"/>
        <v>#DIV/0!</v>
      </c>
      <c r="BP4444" s="501" t="e">
        <f t="shared" si="425"/>
        <v>#DIV/0!</v>
      </c>
    </row>
    <row r="4445" spans="31:68" ht="15" customHeight="1" x14ac:dyDescent="0.25">
      <c r="AE4445" s="501" t="e">
        <f t="shared" si="420"/>
        <v>#DIV/0!</v>
      </c>
      <c r="AH4445" s="501" t="e">
        <f t="shared" si="421"/>
        <v>#DIV/0!</v>
      </c>
      <c r="AV4445" s="501" t="e">
        <f t="shared" si="422"/>
        <v>#DIV/0!</v>
      </c>
      <c r="AY4445" s="501" t="e">
        <f t="shared" si="423"/>
        <v>#DIV/0!</v>
      </c>
      <c r="BM4445" s="501" t="e">
        <f t="shared" si="424"/>
        <v>#DIV/0!</v>
      </c>
      <c r="BP4445" s="501" t="e">
        <f t="shared" si="425"/>
        <v>#DIV/0!</v>
      </c>
    </row>
    <row r="4446" spans="31:68" ht="15" customHeight="1" x14ac:dyDescent="0.25">
      <c r="AE4446" s="501" t="e">
        <f t="shared" si="420"/>
        <v>#DIV/0!</v>
      </c>
      <c r="AH4446" s="501" t="e">
        <f t="shared" si="421"/>
        <v>#DIV/0!</v>
      </c>
      <c r="AV4446" s="501" t="e">
        <f t="shared" si="422"/>
        <v>#DIV/0!</v>
      </c>
      <c r="AY4446" s="501" t="e">
        <f t="shared" si="423"/>
        <v>#DIV/0!</v>
      </c>
      <c r="BM4446" s="501" t="e">
        <f t="shared" si="424"/>
        <v>#DIV/0!</v>
      </c>
      <c r="BP4446" s="501" t="e">
        <f t="shared" si="425"/>
        <v>#DIV/0!</v>
      </c>
    </row>
    <row r="4447" spans="31:68" ht="15" customHeight="1" x14ac:dyDescent="0.25">
      <c r="AE4447" s="501" t="e">
        <f t="shared" si="420"/>
        <v>#DIV/0!</v>
      </c>
      <c r="AH4447" s="501" t="e">
        <f t="shared" si="421"/>
        <v>#DIV/0!</v>
      </c>
      <c r="AV4447" s="501" t="e">
        <f t="shared" si="422"/>
        <v>#DIV/0!</v>
      </c>
      <c r="AY4447" s="501" t="e">
        <f t="shared" si="423"/>
        <v>#DIV/0!</v>
      </c>
      <c r="BM4447" s="501" t="e">
        <f t="shared" si="424"/>
        <v>#DIV/0!</v>
      </c>
      <c r="BP4447" s="501" t="e">
        <f t="shared" si="425"/>
        <v>#DIV/0!</v>
      </c>
    </row>
    <row r="4448" spans="31:68" ht="15" customHeight="1" x14ac:dyDescent="0.25">
      <c r="AE4448" s="501" t="e">
        <f t="shared" si="420"/>
        <v>#DIV/0!</v>
      </c>
      <c r="AH4448" s="501" t="e">
        <f t="shared" si="421"/>
        <v>#DIV/0!</v>
      </c>
      <c r="AV4448" s="501" t="e">
        <f t="shared" si="422"/>
        <v>#DIV/0!</v>
      </c>
      <c r="AY4448" s="501" t="e">
        <f t="shared" si="423"/>
        <v>#DIV/0!</v>
      </c>
      <c r="BM4448" s="501" t="e">
        <f t="shared" si="424"/>
        <v>#DIV/0!</v>
      </c>
      <c r="BP4448" s="501" t="e">
        <f t="shared" si="425"/>
        <v>#DIV/0!</v>
      </c>
    </row>
    <row r="4449" spans="31:68" ht="15" customHeight="1" x14ac:dyDescent="0.25">
      <c r="AE4449" s="501" t="e">
        <f t="shared" si="420"/>
        <v>#DIV/0!</v>
      </c>
      <c r="AH4449" s="501" t="e">
        <f t="shared" si="421"/>
        <v>#DIV/0!</v>
      </c>
      <c r="AV4449" s="501" t="e">
        <f t="shared" si="422"/>
        <v>#DIV/0!</v>
      </c>
      <c r="AY4449" s="501" t="e">
        <f t="shared" si="423"/>
        <v>#DIV/0!</v>
      </c>
      <c r="BM4449" s="501" t="e">
        <f t="shared" si="424"/>
        <v>#DIV/0!</v>
      </c>
      <c r="BP4449" s="501" t="e">
        <f t="shared" si="425"/>
        <v>#DIV/0!</v>
      </c>
    </row>
    <row r="4450" spans="31:68" ht="15" customHeight="1" x14ac:dyDescent="0.25">
      <c r="AE4450" s="501" t="e">
        <f t="shared" si="420"/>
        <v>#DIV/0!</v>
      </c>
      <c r="AH4450" s="501" t="e">
        <f t="shared" si="421"/>
        <v>#DIV/0!</v>
      </c>
      <c r="AV4450" s="501" t="e">
        <f t="shared" si="422"/>
        <v>#DIV/0!</v>
      </c>
      <c r="AY4450" s="501" t="e">
        <f t="shared" si="423"/>
        <v>#DIV/0!</v>
      </c>
      <c r="BM4450" s="501" t="e">
        <f t="shared" si="424"/>
        <v>#DIV/0!</v>
      </c>
      <c r="BP4450" s="501" t="e">
        <f t="shared" si="425"/>
        <v>#DIV/0!</v>
      </c>
    </row>
    <row r="4451" spans="31:68" ht="15" customHeight="1" x14ac:dyDescent="0.25">
      <c r="AE4451" s="501" t="e">
        <f t="shared" si="420"/>
        <v>#DIV/0!</v>
      </c>
      <c r="AH4451" s="501" t="e">
        <f t="shared" si="421"/>
        <v>#DIV/0!</v>
      </c>
      <c r="AV4451" s="501" t="e">
        <f t="shared" si="422"/>
        <v>#DIV/0!</v>
      </c>
      <c r="AY4451" s="501" t="e">
        <f t="shared" si="423"/>
        <v>#DIV/0!</v>
      </c>
      <c r="BM4451" s="501" t="e">
        <f t="shared" si="424"/>
        <v>#DIV/0!</v>
      </c>
      <c r="BP4451" s="501" t="e">
        <f t="shared" si="425"/>
        <v>#DIV/0!</v>
      </c>
    </row>
    <row r="4452" spans="31:68" ht="15" customHeight="1" x14ac:dyDescent="0.25">
      <c r="AE4452" s="501" t="e">
        <f t="shared" si="420"/>
        <v>#DIV/0!</v>
      </c>
      <c r="AH4452" s="501" t="e">
        <f t="shared" si="421"/>
        <v>#DIV/0!</v>
      </c>
      <c r="AV4452" s="501" t="e">
        <f t="shared" si="422"/>
        <v>#DIV/0!</v>
      </c>
      <c r="AY4452" s="501" t="e">
        <f t="shared" si="423"/>
        <v>#DIV/0!</v>
      </c>
      <c r="BM4452" s="501" t="e">
        <f t="shared" si="424"/>
        <v>#DIV/0!</v>
      </c>
      <c r="BP4452" s="501" t="e">
        <f t="shared" si="425"/>
        <v>#DIV/0!</v>
      </c>
    </row>
    <row r="4453" spans="31:68" ht="15" customHeight="1" x14ac:dyDescent="0.25">
      <c r="AE4453" s="501" t="e">
        <f t="shared" si="420"/>
        <v>#DIV/0!</v>
      </c>
      <c r="AH4453" s="501" t="e">
        <f t="shared" si="421"/>
        <v>#DIV/0!</v>
      </c>
      <c r="AV4453" s="501" t="e">
        <f t="shared" si="422"/>
        <v>#DIV/0!</v>
      </c>
      <c r="AY4453" s="501" t="e">
        <f t="shared" si="423"/>
        <v>#DIV/0!</v>
      </c>
      <c r="BM4453" s="501" t="e">
        <f t="shared" si="424"/>
        <v>#DIV/0!</v>
      </c>
      <c r="BP4453" s="501" t="e">
        <f t="shared" si="425"/>
        <v>#DIV/0!</v>
      </c>
    </row>
    <row r="4454" spans="31:68" ht="15" customHeight="1" x14ac:dyDescent="0.25">
      <c r="AE4454" s="501" t="e">
        <f t="shared" si="420"/>
        <v>#DIV/0!</v>
      </c>
      <c r="AH4454" s="501" t="e">
        <f t="shared" si="421"/>
        <v>#DIV/0!</v>
      </c>
      <c r="AV4454" s="501" t="e">
        <f t="shared" si="422"/>
        <v>#DIV/0!</v>
      </c>
      <c r="AY4454" s="501" t="e">
        <f t="shared" si="423"/>
        <v>#DIV/0!</v>
      </c>
      <c r="BM4454" s="501" t="e">
        <f t="shared" si="424"/>
        <v>#DIV/0!</v>
      </c>
      <c r="BP4454" s="501" t="e">
        <f t="shared" si="425"/>
        <v>#DIV/0!</v>
      </c>
    </row>
    <row r="4455" spans="31:68" ht="15" customHeight="1" x14ac:dyDescent="0.25">
      <c r="AE4455" s="501" t="e">
        <f t="shared" si="420"/>
        <v>#DIV/0!</v>
      </c>
      <c r="AH4455" s="501" t="e">
        <f t="shared" si="421"/>
        <v>#DIV/0!</v>
      </c>
      <c r="AV4455" s="501" t="e">
        <f t="shared" si="422"/>
        <v>#DIV/0!</v>
      </c>
      <c r="AY4455" s="501" t="e">
        <f t="shared" si="423"/>
        <v>#DIV/0!</v>
      </c>
      <c r="BM4455" s="501" t="e">
        <f t="shared" si="424"/>
        <v>#DIV/0!</v>
      </c>
      <c r="BP4455" s="501" t="e">
        <f t="shared" si="425"/>
        <v>#DIV/0!</v>
      </c>
    </row>
    <row r="4456" spans="31:68" ht="15" customHeight="1" x14ac:dyDescent="0.25">
      <c r="AE4456" s="501" t="e">
        <f t="shared" si="420"/>
        <v>#DIV/0!</v>
      </c>
      <c r="AH4456" s="501" t="e">
        <f t="shared" si="421"/>
        <v>#DIV/0!</v>
      </c>
      <c r="AV4456" s="501" t="e">
        <f t="shared" si="422"/>
        <v>#DIV/0!</v>
      </c>
      <c r="AY4456" s="501" t="e">
        <f t="shared" si="423"/>
        <v>#DIV/0!</v>
      </c>
      <c r="BM4456" s="501" t="e">
        <f t="shared" si="424"/>
        <v>#DIV/0!</v>
      </c>
      <c r="BP4456" s="501" t="e">
        <f t="shared" si="425"/>
        <v>#DIV/0!</v>
      </c>
    </row>
    <row r="4457" spans="31:68" ht="15" customHeight="1" x14ac:dyDescent="0.25">
      <c r="AE4457" s="501" t="e">
        <f t="shared" si="420"/>
        <v>#DIV/0!</v>
      </c>
      <c r="AH4457" s="501" t="e">
        <f t="shared" si="421"/>
        <v>#DIV/0!</v>
      </c>
      <c r="AV4457" s="501" t="e">
        <f t="shared" si="422"/>
        <v>#DIV/0!</v>
      </c>
      <c r="AY4457" s="501" t="e">
        <f t="shared" si="423"/>
        <v>#DIV/0!</v>
      </c>
      <c r="BM4457" s="501" t="e">
        <f t="shared" si="424"/>
        <v>#DIV/0!</v>
      </c>
      <c r="BP4457" s="501" t="e">
        <f t="shared" si="425"/>
        <v>#DIV/0!</v>
      </c>
    </row>
    <row r="4458" spans="31:68" ht="15" customHeight="1" x14ac:dyDescent="0.25">
      <c r="AE4458" s="501" t="e">
        <f t="shared" si="420"/>
        <v>#DIV/0!</v>
      </c>
      <c r="AH4458" s="501" t="e">
        <f t="shared" si="421"/>
        <v>#DIV/0!</v>
      </c>
      <c r="AV4458" s="501" t="e">
        <f t="shared" si="422"/>
        <v>#DIV/0!</v>
      </c>
      <c r="AY4458" s="501" t="e">
        <f t="shared" si="423"/>
        <v>#DIV/0!</v>
      </c>
      <c r="BM4458" s="501" t="e">
        <f t="shared" si="424"/>
        <v>#DIV/0!</v>
      </c>
      <c r="BP4458" s="501" t="e">
        <f t="shared" si="425"/>
        <v>#DIV/0!</v>
      </c>
    </row>
    <row r="4459" spans="31:68" ht="15" customHeight="1" x14ac:dyDescent="0.25">
      <c r="AE4459" s="501" t="e">
        <f t="shared" si="420"/>
        <v>#DIV/0!</v>
      </c>
      <c r="AH4459" s="501" t="e">
        <f t="shared" si="421"/>
        <v>#DIV/0!</v>
      </c>
      <c r="AV4459" s="501" t="e">
        <f t="shared" si="422"/>
        <v>#DIV/0!</v>
      </c>
      <c r="AY4459" s="501" t="e">
        <f t="shared" si="423"/>
        <v>#DIV/0!</v>
      </c>
      <c r="BM4459" s="501" t="e">
        <f t="shared" si="424"/>
        <v>#DIV/0!</v>
      </c>
      <c r="BP4459" s="501" t="e">
        <f t="shared" si="425"/>
        <v>#DIV/0!</v>
      </c>
    </row>
    <row r="4460" spans="31:68" ht="15" customHeight="1" x14ac:dyDescent="0.25">
      <c r="AE4460" s="501" t="e">
        <f t="shared" si="420"/>
        <v>#DIV/0!</v>
      </c>
      <c r="AH4460" s="501" t="e">
        <f t="shared" si="421"/>
        <v>#DIV/0!</v>
      </c>
      <c r="AV4460" s="501" t="e">
        <f t="shared" si="422"/>
        <v>#DIV/0!</v>
      </c>
      <c r="AY4460" s="501" t="e">
        <f t="shared" si="423"/>
        <v>#DIV/0!</v>
      </c>
      <c r="BM4460" s="501" t="e">
        <f t="shared" si="424"/>
        <v>#DIV/0!</v>
      </c>
      <c r="BP4460" s="501" t="e">
        <f t="shared" si="425"/>
        <v>#DIV/0!</v>
      </c>
    </row>
    <row r="4461" spans="31:68" ht="15" customHeight="1" x14ac:dyDescent="0.25">
      <c r="AE4461" s="501" t="e">
        <f t="shared" si="420"/>
        <v>#DIV/0!</v>
      </c>
      <c r="AH4461" s="501" t="e">
        <f t="shared" si="421"/>
        <v>#DIV/0!</v>
      </c>
      <c r="AV4461" s="501" t="e">
        <f t="shared" si="422"/>
        <v>#DIV/0!</v>
      </c>
      <c r="AY4461" s="501" t="e">
        <f t="shared" si="423"/>
        <v>#DIV/0!</v>
      </c>
      <c r="BM4461" s="501" t="e">
        <f t="shared" si="424"/>
        <v>#DIV/0!</v>
      </c>
      <c r="BP4461" s="501" t="e">
        <f t="shared" si="425"/>
        <v>#DIV/0!</v>
      </c>
    </row>
    <row r="4462" spans="31:68" ht="15" customHeight="1" x14ac:dyDescent="0.25">
      <c r="AE4462" s="501" t="e">
        <f t="shared" si="420"/>
        <v>#DIV/0!</v>
      </c>
      <c r="AH4462" s="501" t="e">
        <f t="shared" si="421"/>
        <v>#DIV/0!</v>
      </c>
      <c r="AV4462" s="501" t="e">
        <f t="shared" si="422"/>
        <v>#DIV/0!</v>
      </c>
      <c r="AY4462" s="501" t="e">
        <f t="shared" si="423"/>
        <v>#DIV/0!</v>
      </c>
      <c r="BM4462" s="501" t="e">
        <f t="shared" si="424"/>
        <v>#DIV/0!</v>
      </c>
      <c r="BP4462" s="501" t="e">
        <f t="shared" si="425"/>
        <v>#DIV/0!</v>
      </c>
    </row>
    <row r="4463" spans="31:68" ht="15" customHeight="1" x14ac:dyDescent="0.25">
      <c r="AE4463" s="501" t="e">
        <f t="shared" si="420"/>
        <v>#DIV/0!</v>
      </c>
      <c r="AH4463" s="501" t="e">
        <f t="shared" si="421"/>
        <v>#DIV/0!</v>
      </c>
      <c r="AV4463" s="501" t="e">
        <f t="shared" si="422"/>
        <v>#DIV/0!</v>
      </c>
      <c r="AY4463" s="501" t="e">
        <f t="shared" si="423"/>
        <v>#DIV/0!</v>
      </c>
      <c r="BM4463" s="501" t="e">
        <f t="shared" si="424"/>
        <v>#DIV/0!</v>
      </c>
      <c r="BP4463" s="501" t="e">
        <f t="shared" si="425"/>
        <v>#DIV/0!</v>
      </c>
    </row>
    <row r="4464" spans="31:68" ht="15" customHeight="1" x14ac:dyDescent="0.25">
      <c r="AE4464" s="501" t="e">
        <f t="shared" si="420"/>
        <v>#DIV/0!</v>
      </c>
      <c r="AH4464" s="501" t="e">
        <f t="shared" si="421"/>
        <v>#DIV/0!</v>
      </c>
      <c r="AV4464" s="501" t="e">
        <f t="shared" si="422"/>
        <v>#DIV/0!</v>
      </c>
      <c r="AY4464" s="501" t="e">
        <f t="shared" si="423"/>
        <v>#DIV/0!</v>
      </c>
      <c r="BM4464" s="501" t="e">
        <f t="shared" si="424"/>
        <v>#DIV/0!</v>
      </c>
      <c r="BP4464" s="501" t="e">
        <f t="shared" si="425"/>
        <v>#DIV/0!</v>
      </c>
    </row>
    <row r="4465" spans="31:68" ht="15" customHeight="1" x14ac:dyDescent="0.25">
      <c r="AE4465" s="501" t="e">
        <f t="shared" si="420"/>
        <v>#DIV/0!</v>
      </c>
      <c r="AH4465" s="501" t="e">
        <f t="shared" si="421"/>
        <v>#DIV/0!</v>
      </c>
      <c r="AV4465" s="501" t="e">
        <f t="shared" si="422"/>
        <v>#DIV/0!</v>
      </c>
      <c r="AY4465" s="501" t="e">
        <f t="shared" si="423"/>
        <v>#DIV/0!</v>
      </c>
      <c r="BM4465" s="501" t="e">
        <f t="shared" si="424"/>
        <v>#DIV/0!</v>
      </c>
      <c r="BP4465" s="501" t="e">
        <f t="shared" si="425"/>
        <v>#DIV/0!</v>
      </c>
    </row>
    <row r="4466" spans="31:68" ht="15" customHeight="1" x14ac:dyDescent="0.25">
      <c r="AE4466" s="501" t="e">
        <f t="shared" si="420"/>
        <v>#DIV/0!</v>
      </c>
      <c r="AH4466" s="501" t="e">
        <f t="shared" si="421"/>
        <v>#DIV/0!</v>
      </c>
      <c r="AV4466" s="501" t="e">
        <f t="shared" si="422"/>
        <v>#DIV/0!</v>
      </c>
      <c r="AY4466" s="501" t="e">
        <f t="shared" si="423"/>
        <v>#DIV/0!</v>
      </c>
      <c r="BM4466" s="501" t="e">
        <f t="shared" si="424"/>
        <v>#DIV/0!</v>
      </c>
      <c r="BP4466" s="501" t="e">
        <f t="shared" si="425"/>
        <v>#DIV/0!</v>
      </c>
    </row>
    <row r="4467" spans="31:68" ht="15" customHeight="1" x14ac:dyDescent="0.25">
      <c r="AE4467" s="501" t="e">
        <f t="shared" si="420"/>
        <v>#DIV/0!</v>
      </c>
      <c r="AH4467" s="501" t="e">
        <f t="shared" si="421"/>
        <v>#DIV/0!</v>
      </c>
      <c r="AV4467" s="501" t="e">
        <f t="shared" si="422"/>
        <v>#DIV/0!</v>
      </c>
      <c r="AY4467" s="501" t="e">
        <f t="shared" si="423"/>
        <v>#DIV/0!</v>
      </c>
      <c r="BM4467" s="501" t="e">
        <f t="shared" si="424"/>
        <v>#DIV/0!</v>
      </c>
      <c r="BP4467" s="501" t="e">
        <f t="shared" si="425"/>
        <v>#DIV/0!</v>
      </c>
    </row>
    <row r="4468" spans="31:68" ht="15" customHeight="1" x14ac:dyDescent="0.25">
      <c r="AE4468" s="501" t="e">
        <f t="shared" si="420"/>
        <v>#DIV/0!</v>
      </c>
      <c r="AH4468" s="501" t="e">
        <f t="shared" si="421"/>
        <v>#DIV/0!</v>
      </c>
      <c r="AV4468" s="501" t="e">
        <f t="shared" si="422"/>
        <v>#DIV/0!</v>
      </c>
      <c r="AY4468" s="501" t="e">
        <f t="shared" si="423"/>
        <v>#DIV/0!</v>
      </c>
      <c r="BM4468" s="501" t="e">
        <f t="shared" si="424"/>
        <v>#DIV/0!</v>
      </c>
      <c r="BP4468" s="501" t="e">
        <f t="shared" si="425"/>
        <v>#DIV/0!</v>
      </c>
    </row>
    <row r="4469" spans="31:68" ht="15" customHeight="1" x14ac:dyDescent="0.25">
      <c r="AE4469" s="501" t="e">
        <f t="shared" si="420"/>
        <v>#DIV/0!</v>
      </c>
      <c r="AH4469" s="501" t="e">
        <f t="shared" si="421"/>
        <v>#DIV/0!</v>
      </c>
      <c r="AV4469" s="501" t="e">
        <f t="shared" si="422"/>
        <v>#DIV/0!</v>
      </c>
      <c r="AY4469" s="501" t="e">
        <f t="shared" si="423"/>
        <v>#DIV/0!</v>
      </c>
      <c r="BM4469" s="501" t="e">
        <f t="shared" si="424"/>
        <v>#DIV/0!</v>
      </c>
      <c r="BP4469" s="501" t="e">
        <f t="shared" si="425"/>
        <v>#DIV/0!</v>
      </c>
    </row>
    <row r="4470" spans="31:68" ht="15" customHeight="1" x14ac:dyDescent="0.25">
      <c r="AE4470" s="501" t="e">
        <f t="shared" si="420"/>
        <v>#DIV/0!</v>
      </c>
      <c r="AH4470" s="501" t="e">
        <f t="shared" si="421"/>
        <v>#DIV/0!</v>
      </c>
      <c r="AV4470" s="501" t="e">
        <f t="shared" si="422"/>
        <v>#DIV/0!</v>
      </c>
      <c r="AY4470" s="501" t="e">
        <f t="shared" si="423"/>
        <v>#DIV/0!</v>
      </c>
      <c r="BM4470" s="501" t="e">
        <f t="shared" si="424"/>
        <v>#DIV/0!</v>
      </c>
      <c r="BP4470" s="501" t="e">
        <f t="shared" si="425"/>
        <v>#DIV/0!</v>
      </c>
    </row>
    <row r="4471" spans="31:68" ht="15" customHeight="1" x14ac:dyDescent="0.25">
      <c r="AE4471" s="501" t="e">
        <f t="shared" si="420"/>
        <v>#DIV/0!</v>
      </c>
      <c r="AH4471" s="501" t="e">
        <f t="shared" si="421"/>
        <v>#DIV/0!</v>
      </c>
      <c r="AV4471" s="501" t="e">
        <f t="shared" si="422"/>
        <v>#DIV/0!</v>
      </c>
      <c r="AY4471" s="501" t="e">
        <f t="shared" si="423"/>
        <v>#DIV/0!</v>
      </c>
      <c r="BM4471" s="501" t="e">
        <f t="shared" si="424"/>
        <v>#DIV/0!</v>
      </c>
      <c r="BP4471" s="501" t="e">
        <f t="shared" si="425"/>
        <v>#DIV/0!</v>
      </c>
    </row>
    <row r="4472" spans="31:68" ht="15" customHeight="1" x14ac:dyDescent="0.25">
      <c r="AE4472" s="501" t="e">
        <f t="shared" si="420"/>
        <v>#DIV/0!</v>
      </c>
      <c r="AH4472" s="501" t="e">
        <f t="shared" si="421"/>
        <v>#DIV/0!</v>
      </c>
      <c r="AV4472" s="501" t="e">
        <f t="shared" si="422"/>
        <v>#DIV/0!</v>
      </c>
      <c r="AY4472" s="501" t="e">
        <f t="shared" si="423"/>
        <v>#DIV/0!</v>
      </c>
      <c r="BM4472" s="501" t="e">
        <f t="shared" si="424"/>
        <v>#DIV/0!</v>
      </c>
      <c r="BP4472" s="501" t="e">
        <f t="shared" si="425"/>
        <v>#DIV/0!</v>
      </c>
    </row>
    <row r="4473" spans="31:68" ht="15" customHeight="1" x14ac:dyDescent="0.25">
      <c r="AE4473" s="501" t="e">
        <f t="shared" si="420"/>
        <v>#DIV/0!</v>
      </c>
      <c r="AH4473" s="501" t="e">
        <f t="shared" si="421"/>
        <v>#DIV/0!</v>
      </c>
      <c r="AV4473" s="501" t="e">
        <f t="shared" si="422"/>
        <v>#DIV/0!</v>
      </c>
      <c r="AY4473" s="501" t="e">
        <f t="shared" si="423"/>
        <v>#DIV/0!</v>
      </c>
      <c r="BM4473" s="501" t="e">
        <f t="shared" si="424"/>
        <v>#DIV/0!</v>
      </c>
      <c r="BP4473" s="501" t="e">
        <f t="shared" si="425"/>
        <v>#DIV/0!</v>
      </c>
    </row>
    <row r="4474" spans="31:68" ht="15" customHeight="1" x14ac:dyDescent="0.25">
      <c r="AE4474" s="501" t="e">
        <f t="shared" si="420"/>
        <v>#DIV/0!</v>
      </c>
      <c r="AH4474" s="501" t="e">
        <f t="shared" si="421"/>
        <v>#DIV/0!</v>
      </c>
      <c r="AV4474" s="501" t="e">
        <f t="shared" si="422"/>
        <v>#DIV/0!</v>
      </c>
      <c r="AY4474" s="501" t="e">
        <f t="shared" si="423"/>
        <v>#DIV/0!</v>
      </c>
      <c r="BM4474" s="501" t="e">
        <f t="shared" si="424"/>
        <v>#DIV/0!</v>
      </c>
      <c r="BP4474" s="501" t="e">
        <f t="shared" si="425"/>
        <v>#DIV/0!</v>
      </c>
    </row>
    <row r="4475" spans="31:68" ht="15" customHeight="1" x14ac:dyDescent="0.25">
      <c r="AE4475" s="501" t="e">
        <f t="shared" si="420"/>
        <v>#DIV/0!</v>
      </c>
      <c r="AH4475" s="501" t="e">
        <f t="shared" si="421"/>
        <v>#DIV/0!</v>
      </c>
      <c r="AV4475" s="501" t="e">
        <f t="shared" si="422"/>
        <v>#DIV/0!</v>
      </c>
      <c r="AY4475" s="501" t="e">
        <f t="shared" si="423"/>
        <v>#DIV/0!</v>
      </c>
      <c r="BM4475" s="501" t="e">
        <f t="shared" si="424"/>
        <v>#DIV/0!</v>
      </c>
      <c r="BP4475" s="501" t="e">
        <f t="shared" si="425"/>
        <v>#DIV/0!</v>
      </c>
    </row>
    <row r="4476" spans="31:68" ht="15" customHeight="1" x14ac:dyDescent="0.25">
      <c r="AE4476" s="501" t="e">
        <f t="shared" si="420"/>
        <v>#DIV/0!</v>
      </c>
      <c r="AH4476" s="501" t="e">
        <f t="shared" si="421"/>
        <v>#DIV/0!</v>
      </c>
      <c r="AV4476" s="501" t="e">
        <f t="shared" si="422"/>
        <v>#DIV/0!</v>
      </c>
      <c r="AY4476" s="501" t="e">
        <f t="shared" si="423"/>
        <v>#DIV/0!</v>
      </c>
      <c r="BM4476" s="501" t="e">
        <f t="shared" si="424"/>
        <v>#DIV/0!</v>
      </c>
      <c r="BP4476" s="501" t="e">
        <f t="shared" si="425"/>
        <v>#DIV/0!</v>
      </c>
    </row>
    <row r="4477" spans="31:68" ht="15" customHeight="1" x14ac:dyDescent="0.25">
      <c r="AE4477" s="501" t="e">
        <f t="shared" si="420"/>
        <v>#DIV/0!</v>
      </c>
      <c r="AH4477" s="501" t="e">
        <f t="shared" si="421"/>
        <v>#DIV/0!</v>
      </c>
      <c r="AV4477" s="501" t="e">
        <f t="shared" si="422"/>
        <v>#DIV/0!</v>
      </c>
      <c r="AY4477" s="501" t="e">
        <f t="shared" si="423"/>
        <v>#DIV/0!</v>
      </c>
      <c r="BM4477" s="501" t="e">
        <f t="shared" si="424"/>
        <v>#DIV/0!</v>
      </c>
      <c r="BP4477" s="501" t="e">
        <f t="shared" si="425"/>
        <v>#DIV/0!</v>
      </c>
    </row>
    <row r="4478" spans="31:68" ht="15" customHeight="1" x14ac:dyDescent="0.25">
      <c r="AE4478" s="501" t="e">
        <f t="shared" si="420"/>
        <v>#DIV/0!</v>
      </c>
      <c r="AH4478" s="501" t="e">
        <f t="shared" si="421"/>
        <v>#DIV/0!</v>
      </c>
      <c r="AV4478" s="501" t="e">
        <f t="shared" si="422"/>
        <v>#DIV/0!</v>
      </c>
      <c r="AY4478" s="501" t="e">
        <f t="shared" si="423"/>
        <v>#DIV/0!</v>
      </c>
      <c r="BM4478" s="501" t="e">
        <f t="shared" si="424"/>
        <v>#DIV/0!</v>
      </c>
      <c r="BP4478" s="501" t="e">
        <f t="shared" si="425"/>
        <v>#DIV/0!</v>
      </c>
    </row>
    <row r="4479" spans="31:68" ht="15" customHeight="1" x14ac:dyDescent="0.25">
      <c r="AE4479" s="501" t="e">
        <f t="shared" si="420"/>
        <v>#DIV/0!</v>
      </c>
      <c r="AH4479" s="501" t="e">
        <f t="shared" si="421"/>
        <v>#DIV/0!</v>
      </c>
      <c r="AV4479" s="501" t="e">
        <f t="shared" si="422"/>
        <v>#DIV/0!</v>
      </c>
      <c r="AY4479" s="501" t="e">
        <f t="shared" si="423"/>
        <v>#DIV/0!</v>
      </c>
      <c r="BM4479" s="501" t="e">
        <f t="shared" si="424"/>
        <v>#DIV/0!</v>
      </c>
      <c r="BP4479" s="501" t="e">
        <f t="shared" si="425"/>
        <v>#DIV/0!</v>
      </c>
    </row>
    <row r="4480" spans="31:68" ht="15" customHeight="1" x14ac:dyDescent="0.25">
      <c r="AE4480" s="501" t="e">
        <f t="shared" si="420"/>
        <v>#DIV/0!</v>
      </c>
      <c r="AH4480" s="501" t="e">
        <f t="shared" si="421"/>
        <v>#DIV/0!</v>
      </c>
      <c r="AV4480" s="501" t="e">
        <f t="shared" si="422"/>
        <v>#DIV/0!</v>
      </c>
      <c r="AY4480" s="501" t="e">
        <f t="shared" si="423"/>
        <v>#DIV/0!</v>
      </c>
      <c r="BM4480" s="501" t="e">
        <f t="shared" si="424"/>
        <v>#DIV/0!</v>
      </c>
      <c r="BP4480" s="501" t="e">
        <f t="shared" si="425"/>
        <v>#DIV/0!</v>
      </c>
    </row>
    <row r="4481" spans="31:68" ht="15" customHeight="1" x14ac:dyDescent="0.25">
      <c r="AE4481" s="501" t="e">
        <f t="shared" si="420"/>
        <v>#DIV/0!</v>
      </c>
      <c r="AH4481" s="501" t="e">
        <f t="shared" si="421"/>
        <v>#DIV/0!</v>
      </c>
      <c r="AV4481" s="501" t="e">
        <f t="shared" si="422"/>
        <v>#DIV/0!</v>
      </c>
      <c r="AY4481" s="501" t="e">
        <f t="shared" si="423"/>
        <v>#DIV/0!</v>
      </c>
      <c r="BM4481" s="501" t="e">
        <f t="shared" si="424"/>
        <v>#DIV/0!</v>
      </c>
      <c r="BP4481" s="501" t="e">
        <f t="shared" si="425"/>
        <v>#DIV/0!</v>
      </c>
    </row>
    <row r="4482" spans="31:68" ht="15" customHeight="1" x14ac:dyDescent="0.25">
      <c r="AE4482" s="501" t="e">
        <f t="shared" si="420"/>
        <v>#DIV/0!</v>
      </c>
      <c r="AH4482" s="501" t="e">
        <f t="shared" si="421"/>
        <v>#DIV/0!</v>
      </c>
      <c r="AV4482" s="501" t="e">
        <f t="shared" si="422"/>
        <v>#DIV/0!</v>
      </c>
      <c r="AY4482" s="501" t="e">
        <f t="shared" si="423"/>
        <v>#DIV/0!</v>
      </c>
      <c r="BM4482" s="501" t="e">
        <f t="shared" si="424"/>
        <v>#DIV/0!</v>
      </c>
      <c r="BP4482" s="501" t="e">
        <f t="shared" si="425"/>
        <v>#DIV/0!</v>
      </c>
    </row>
    <row r="4483" spans="31:68" ht="15" customHeight="1" x14ac:dyDescent="0.25">
      <c r="AE4483" s="501" t="e">
        <f t="shared" si="420"/>
        <v>#DIV/0!</v>
      </c>
      <c r="AH4483" s="501" t="e">
        <f t="shared" si="421"/>
        <v>#DIV/0!</v>
      </c>
      <c r="AV4483" s="501" t="e">
        <f t="shared" si="422"/>
        <v>#DIV/0!</v>
      </c>
      <c r="AY4483" s="501" t="e">
        <f t="shared" si="423"/>
        <v>#DIV/0!</v>
      </c>
      <c r="BM4483" s="501" t="e">
        <f t="shared" si="424"/>
        <v>#DIV/0!</v>
      </c>
      <c r="BP4483" s="501" t="e">
        <f t="shared" si="425"/>
        <v>#DIV/0!</v>
      </c>
    </row>
    <row r="4484" spans="31:68" ht="15" customHeight="1" x14ac:dyDescent="0.25">
      <c r="AE4484" s="501" t="e">
        <f t="shared" si="420"/>
        <v>#DIV/0!</v>
      </c>
      <c r="AH4484" s="501" t="e">
        <f t="shared" si="421"/>
        <v>#DIV/0!</v>
      </c>
      <c r="AV4484" s="501" t="e">
        <f t="shared" si="422"/>
        <v>#DIV/0!</v>
      </c>
      <c r="AY4484" s="501" t="e">
        <f t="shared" si="423"/>
        <v>#DIV/0!</v>
      </c>
      <c r="BM4484" s="501" t="e">
        <f t="shared" si="424"/>
        <v>#DIV/0!</v>
      </c>
      <c r="BP4484" s="501" t="e">
        <f t="shared" si="425"/>
        <v>#DIV/0!</v>
      </c>
    </row>
    <row r="4485" spans="31:68" ht="15" customHeight="1" x14ac:dyDescent="0.25">
      <c r="AE4485" s="501" t="e">
        <f t="shared" si="420"/>
        <v>#DIV/0!</v>
      </c>
      <c r="AH4485" s="501" t="e">
        <f t="shared" si="421"/>
        <v>#DIV/0!</v>
      </c>
      <c r="AV4485" s="501" t="e">
        <f t="shared" si="422"/>
        <v>#DIV/0!</v>
      </c>
      <c r="AY4485" s="501" t="e">
        <f t="shared" si="423"/>
        <v>#DIV/0!</v>
      </c>
      <c r="BM4485" s="501" t="e">
        <f t="shared" si="424"/>
        <v>#DIV/0!</v>
      </c>
      <c r="BP4485" s="501" t="e">
        <f t="shared" si="425"/>
        <v>#DIV/0!</v>
      </c>
    </row>
    <row r="4486" spans="31:68" ht="15" customHeight="1" x14ac:dyDescent="0.25">
      <c r="AE4486" s="501" t="e">
        <f t="shared" si="420"/>
        <v>#DIV/0!</v>
      </c>
      <c r="AH4486" s="501" t="e">
        <f t="shared" si="421"/>
        <v>#DIV/0!</v>
      </c>
      <c r="AV4486" s="501" t="e">
        <f t="shared" si="422"/>
        <v>#DIV/0!</v>
      </c>
      <c r="AY4486" s="501" t="e">
        <f t="shared" si="423"/>
        <v>#DIV/0!</v>
      </c>
      <c r="BM4486" s="501" t="e">
        <f t="shared" si="424"/>
        <v>#DIV/0!</v>
      </c>
      <c r="BP4486" s="501" t="e">
        <f t="shared" si="425"/>
        <v>#DIV/0!</v>
      </c>
    </row>
    <row r="4487" spans="31:68" ht="15" customHeight="1" x14ac:dyDescent="0.25">
      <c r="AE4487" s="501" t="e">
        <f t="shared" si="420"/>
        <v>#DIV/0!</v>
      </c>
      <c r="AH4487" s="501" t="e">
        <f t="shared" si="421"/>
        <v>#DIV/0!</v>
      </c>
      <c r="AV4487" s="501" t="e">
        <f t="shared" si="422"/>
        <v>#DIV/0!</v>
      </c>
      <c r="AY4487" s="501" t="e">
        <f t="shared" si="423"/>
        <v>#DIV/0!</v>
      </c>
      <c r="BM4487" s="501" t="e">
        <f t="shared" si="424"/>
        <v>#DIV/0!</v>
      </c>
      <c r="BP4487" s="501" t="e">
        <f t="shared" si="425"/>
        <v>#DIV/0!</v>
      </c>
    </row>
    <row r="4488" spans="31:68" ht="15" customHeight="1" x14ac:dyDescent="0.25">
      <c r="AE4488" s="501" t="e">
        <f t="shared" si="420"/>
        <v>#DIV/0!</v>
      </c>
      <c r="AH4488" s="501" t="e">
        <f t="shared" si="421"/>
        <v>#DIV/0!</v>
      </c>
      <c r="AV4488" s="501" t="e">
        <f t="shared" si="422"/>
        <v>#DIV/0!</v>
      </c>
      <c r="AY4488" s="501" t="e">
        <f t="shared" si="423"/>
        <v>#DIV/0!</v>
      </c>
      <c r="BM4488" s="501" t="e">
        <f t="shared" si="424"/>
        <v>#DIV/0!</v>
      </c>
      <c r="BP4488" s="501" t="e">
        <f t="shared" si="425"/>
        <v>#DIV/0!</v>
      </c>
    </row>
    <row r="4489" spans="31:68" ht="15" customHeight="1" x14ac:dyDescent="0.25">
      <c r="AE4489" s="501" t="e">
        <f t="shared" si="420"/>
        <v>#DIV/0!</v>
      </c>
      <c r="AH4489" s="501" t="e">
        <f t="shared" si="421"/>
        <v>#DIV/0!</v>
      </c>
      <c r="AV4489" s="501" t="e">
        <f t="shared" si="422"/>
        <v>#DIV/0!</v>
      </c>
      <c r="AY4489" s="501" t="e">
        <f t="shared" si="423"/>
        <v>#DIV/0!</v>
      </c>
      <c r="BM4489" s="501" t="e">
        <f t="shared" si="424"/>
        <v>#DIV/0!</v>
      </c>
      <c r="BP4489" s="501" t="e">
        <f t="shared" si="425"/>
        <v>#DIV/0!</v>
      </c>
    </row>
    <row r="4490" spans="31:68" ht="15" customHeight="1" x14ac:dyDescent="0.25">
      <c r="AE4490" s="501" t="e">
        <f t="shared" si="420"/>
        <v>#DIV/0!</v>
      </c>
      <c r="AH4490" s="501" t="e">
        <f t="shared" si="421"/>
        <v>#DIV/0!</v>
      </c>
      <c r="AV4490" s="501" t="e">
        <f t="shared" si="422"/>
        <v>#DIV/0!</v>
      </c>
      <c r="AY4490" s="501" t="e">
        <f t="shared" si="423"/>
        <v>#DIV/0!</v>
      </c>
      <c r="BM4490" s="501" t="e">
        <f t="shared" si="424"/>
        <v>#DIV/0!</v>
      </c>
      <c r="BP4490" s="501" t="e">
        <f t="shared" si="425"/>
        <v>#DIV/0!</v>
      </c>
    </row>
    <row r="4491" spans="31:68" ht="15" customHeight="1" x14ac:dyDescent="0.25">
      <c r="AE4491" s="501" t="e">
        <f t="shared" si="420"/>
        <v>#DIV/0!</v>
      </c>
      <c r="AH4491" s="501" t="e">
        <f t="shared" si="421"/>
        <v>#DIV/0!</v>
      </c>
      <c r="AV4491" s="501" t="e">
        <f t="shared" si="422"/>
        <v>#DIV/0!</v>
      </c>
      <c r="AY4491" s="501" t="e">
        <f t="shared" si="423"/>
        <v>#DIV/0!</v>
      </c>
      <c r="BM4491" s="501" t="e">
        <f t="shared" si="424"/>
        <v>#DIV/0!</v>
      </c>
      <c r="BP4491" s="501" t="e">
        <f t="shared" si="425"/>
        <v>#DIV/0!</v>
      </c>
    </row>
    <row r="4492" spans="31:68" ht="15" customHeight="1" x14ac:dyDescent="0.25">
      <c r="AE4492" s="501" t="e">
        <f t="shared" si="420"/>
        <v>#DIV/0!</v>
      </c>
      <c r="AH4492" s="501" t="e">
        <f t="shared" si="421"/>
        <v>#DIV/0!</v>
      </c>
      <c r="AV4492" s="501" t="e">
        <f t="shared" si="422"/>
        <v>#DIV/0!</v>
      </c>
      <c r="AY4492" s="501" t="e">
        <f t="shared" si="423"/>
        <v>#DIV/0!</v>
      </c>
      <c r="BM4492" s="501" t="e">
        <f t="shared" si="424"/>
        <v>#DIV/0!</v>
      </c>
      <c r="BP4492" s="501" t="e">
        <f t="shared" si="425"/>
        <v>#DIV/0!</v>
      </c>
    </row>
    <row r="4493" spans="31:68" ht="15" customHeight="1" x14ac:dyDescent="0.25">
      <c r="AE4493" s="501" t="e">
        <f t="shared" si="420"/>
        <v>#DIV/0!</v>
      </c>
      <c r="AH4493" s="501" t="e">
        <f t="shared" si="421"/>
        <v>#DIV/0!</v>
      </c>
      <c r="AV4493" s="501" t="e">
        <f t="shared" si="422"/>
        <v>#DIV/0!</v>
      </c>
      <c r="AY4493" s="501" t="e">
        <f t="shared" si="423"/>
        <v>#DIV/0!</v>
      </c>
      <c r="BM4493" s="501" t="e">
        <f t="shared" si="424"/>
        <v>#DIV/0!</v>
      </c>
      <c r="BP4493" s="501" t="e">
        <f t="shared" si="425"/>
        <v>#DIV/0!</v>
      </c>
    </row>
    <row r="4494" spans="31:68" ht="15" customHeight="1" x14ac:dyDescent="0.25">
      <c r="AE4494" s="501" t="e">
        <f t="shared" si="420"/>
        <v>#DIV/0!</v>
      </c>
      <c r="AH4494" s="501" t="e">
        <f t="shared" si="421"/>
        <v>#DIV/0!</v>
      </c>
      <c r="AV4494" s="501" t="e">
        <f t="shared" si="422"/>
        <v>#DIV/0!</v>
      </c>
      <c r="AY4494" s="501" t="e">
        <f t="shared" si="423"/>
        <v>#DIV/0!</v>
      </c>
      <c r="BM4494" s="501" t="e">
        <f t="shared" si="424"/>
        <v>#DIV/0!</v>
      </c>
      <c r="BP4494" s="501" t="e">
        <f t="shared" si="425"/>
        <v>#DIV/0!</v>
      </c>
    </row>
    <row r="4495" spans="31:68" ht="15" customHeight="1" x14ac:dyDescent="0.25">
      <c r="AE4495" s="501" t="e">
        <f t="shared" ref="AE4495:AE4558" si="426">IF(AE$10*AC4495+AE$11&lt;(ROUNDUP(AD$10/100,0)*100+999),MAX(0,AE$10*AC4495+AE$11),NA())</f>
        <v>#DIV/0!</v>
      </c>
      <c r="AH4495" s="501" t="e">
        <f t="shared" ref="AH4495:AH4558" si="427">IF(AH$10*AF4495+AH$11&lt;(ROUNDUP(AG$10/100,0)*100+999),MAX(0,AH$10*AF4495+AH$11),NA())</f>
        <v>#DIV/0!</v>
      </c>
      <c r="AV4495" s="501" t="e">
        <f t="shared" ref="AV4495:AV4558" si="428">IF(AV$10*AT4495+AV$11&lt;(ROUNDUP(AU$10/100,0)*100+999),MAX(0,AV$10*AT4495+AV$11),NA())</f>
        <v>#DIV/0!</v>
      </c>
      <c r="AY4495" s="501" t="e">
        <f t="shared" ref="AY4495:AY4558" si="429">IF(AY$10*AW4495+AY$11&lt;(ROUNDUP(AX$10/100,0)*100+999),MAX(0,AY$10*AW4495+AY$11),NA())</f>
        <v>#DIV/0!</v>
      </c>
      <c r="BM4495" s="501" t="e">
        <f t="shared" ref="BM4495:BM4558" si="430">IF(BM$10*BK4495+BM$11&lt;(ROUNDUP(BL$10/100,0)*100+999),MAX(0,BM$10*BK4495+BM$11),NA())</f>
        <v>#DIV/0!</v>
      </c>
      <c r="BP4495" s="501" t="e">
        <f t="shared" ref="BP4495:BP4558" si="431">IF(BP$10*BN4495+BP$11&lt;(ROUNDUP(BO$10/100,0)*100+999),MAX(0,BP$10*BN4495+BP$11),NA())</f>
        <v>#DIV/0!</v>
      </c>
    </row>
    <row r="4496" spans="31:68" ht="15" customHeight="1" x14ac:dyDescent="0.25">
      <c r="AE4496" s="501" t="e">
        <f t="shared" si="426"/>
        <v>#DIV/0!</v>
      </c>
      <c r="AH4496" s="501" t="e">
        <f t="shared" si="427"/>
        <v>#DIV/0!</v>
      </c>
      <c r="AV4496" s="501" t="e">
        <f t="shared" si="428"/>
        <v>#DIV/0!</v>
      </c>
      <c r="AY4496" s="501" t="e">
        <f t="shared" si="429"/>
        <v>#DIV/0!</v>
      </c>
      <c r="BM4496" s="501" t="e">
        <f t="shared" si="430"/>
        <v>#DIV/0!</v>
      </c>
      <c r="BP4496" s="501" t="e">
        <f t="shared" si="431"/>
        <v>#DIV/0!</v>
      </c>
    </row>
    <row r="4497" spans="31:68" ht="15" customHeight="1" x14ac:dyDescent="0.25">
      <c r="AE4497" s="501" t="e">
        <f t="shared" si="426"/>
        <v>#DIV/0!</v>
      </c>
      <c r="AH4497" s="501" t="e">
        <f t="shared" si="427"/>
        <v>#DIV/0!</v>
      </c>
      <c r="AV4497" s="501" t="e">
        <f t="shared" si="428"/>
        <v>#DIV/0!</v>
      </c>
      <c r="AY4497" s="501" t="e">
        <f t="shared" si="429"/>
        <v>#DIV/0!</v>
      </c>
      <c r="BM4497" s="501" t="e">
        <f t="shared" si="430"/>
        <v>#DIV/0!</v>
      </c>
      <c r="BP4497" s="501" t="e">
        <f t="shared" si="431"/>
        <v>#DIV/0!</v>
      </c>
    </row>
    <row r="4498" spans="31:68" ht="15" customHeight="1" x14ac:dyDescent="0.25">
      <c r="AE4498" s="501" t="e">
        <f t="shared" si="426"/>
        <v>#DIV/0!</v>
      </c>
      <c r="AH4498" s="501" t="e">
        <f t="shared" si="427"/>
        <v>#DIV/0!</v>
      </c>
      <c r="AV4498" s="501" t="e">
        <f t="shared" si="428"/>
        <v>#DIV/0!</v>
      </c>
      <c r="AY4498" s="501" t="e">
        <f t="shared" si="429"/>
        <v>#DIV/0!</v>
      </c>
      <c r="BM4498" s="501" t="e">
        <f t="shared" si="430"/>
        <v>#DIV/0!</v>
      </c>
      <c r="BP4498" s="501" t="e">
        <f t="shared" si="431"/>
        <v>#DIV/0!</v>
      </c>
    </row>
    <row r="4499" spans="31:68" ht="15" customHeight="1" x14ac:dyDescent="0.25">
      <c r="AE4499" s="501" t="e">
        <f t="shared" si="426"/>
        <v>#DIV/0!</v>
      </c>
      <c r="AH4499" s="501" t="e">
        <f t="shared" si="427"/>
        <v>#DIV/0!</v>
      </c>
      <c r="AV4499" s="501" t="e">
        <f t="shared" si="428"/>
        <v>#DIV/0!</v>
      </c>
      <c r="AY4499" s="501" t="e">
        <f t="shared" si="429"/>
        <v>#DIV/0!</v>
      </c>
      <c r="BM4499" s="501" t="e">
        <f t="shared" si="430"/>
        <v>#DIV/0!</v>
      </c>
      <c r="BP4499" s="501" t="e">
        <f t="shared" si="431"/>
        <v>#DIV/0!</v>
      </c>
    </row>
    <row r="4500" spans="31:68" ht="15" customHeight="1" x14ac:dyDescent="0.25">
      <c r="AE4500" s="501" t="e">
        <f t="shared" si="426"/>
        <v>#DIV/0!</v>
      </c>
      <c r="AH4500" s="501" t="e">
        <f t="shared" si="427"/>
        <v>#DIV/0!</v>
      </c>
      <c r="AV4500" s="501" t="e">
        <f t="shared" si="428"/>
        <v>#DIV/0!</v>
      </c>
      <c r="AY4500" s="501" t="e">
        <f t="shared" si="429"/>
        <v>#DIV/0!</v>
      </c>
      <c r="BM4500" s="501" t="e">
        <f t="shared" si="430"/>
        <v>#DIV/0!</v>
      </c>
      <c r="BP4500" s="501" t="e">
        <f t="shared" si="431"/>
        <v>#DIV/0!</v>
      </c>
    </row>
    <row r="4501" spans="31:68" ht="15" customHeight="1" x14ac:dyDescent="0.25">
      <c r="AE4501" s="501" t="e">
        <f t="shared" si="426"/>
        <v>#DIV/0!</v>
      </c>
      <c r="AH4501" s="501" t="e">
        <f t="shared" si="427"/>
        <v>#DIV/0!</v>
      </c>
      <c r="AV4501" s="501" t="e">
        <f t="shared" si="428"/>
        <v>#DIV/0!</v>
      </c>
      <c r="AY4501" s="501" t="e">
        <f t="shared" si="429"/>
        <v>#DIV/0!</v>
      </c>
      <c r="BM4501" s="501" t="e">
        <f t="shared" si="430"/>
        <v>#DIV/0!</v>
      </c>
      <c r="BP4501" s="501" t="e">
        <f t="shared" si="431"/>
        <v>#DIV/0!</v>
      </c>
    </row>
    <row r="4502" spans="31:68" ht="15" customHeight="1" x14ac:dyDescent="0.25">
      <c r="AE4502" s="501" t="e">
        <f t="shared" si="426"/>
        <v>#DIV/0!</v>
      </c>
      <c r="AH4502" s="501" t="e">
        <f t="shared" si="427"/>
        <v>#DIV/0!</v>
      </c>
      <c r="AV4502" s="501" t="e">
        <f t="shared" si="428"/>
        <v>#DIV/0!</v>
      </c>
      <c r="AY4502" s="501" t="e">
        <f t="shared" si="429"/>
        <v>#DIV/0!</v>
      </c>
      <c r="BM4502" s="501" t="e">
        <f t="shared" si="430"/>
        <v>#DIV/0!</v>
      </c>
      <c r="BP4502" s="501" t="e">
        <f t="shared" si="431"/>
        <v>#DIV/0!</v>
      </c>
    </row>
    <row r="4503" spans="31:68" ht="15" customHeight="1" x14ac:dyDescent="0.25">
      <c r="AE4503" s="501" t="e">
        <f t="shared" si="426"/>
        <v>#DIV/0!</v>
      </c>
      <c r="AH4503" s="501" t="e">
        <f t="shared" si="427"/>
        <v>#DIV/0!</v>
      </c>
      <c r="AV4503" s="501" t="e">
        <f t="shared" si="428"/>
        <v>#DIV/0!</v>
      </c>
      <c r="AY4503" s="501" t="e">
        <f t="shared" si="429"/>
        <v>#DIV/0!</v>
      </c>
      <c r="BM4503" s="501" t="e">
        <f t="shared" si="430"/>
        <v>#DIV/0!</v>
      </c>
      <c r="BP4503" s="501" t="e">
        <f t="shared" si="431"/>
        <v>#DIV/0!</v>
      </c>
    </row>
    <row r="4504" spans="31:68" ht="15" customHeight="1" x14ac:dyDescent="0.25">
      <c r="AE4504" s="501" t="e">
        <f t="shared" si="426"/>
        <v>#DIV/0!</v>
      </c>
      <c r="AH4504" s="501" t="e">
        <f t="shared" si="427"/>
        <v>#DIV/0!</v>
      </c>
      <c r="AV4504" s="501" t="e">
        <f t="shared" si="428"/>
        <v>#DIV/0!</v>
      </c>
      <c r="AY4504" s="501" t="e">
        <f t="shared" si="429"/>
        <v>#DIV/0!</v>
      </c>
      <c r="BM4504" s="501" t="e">
        <f t="shared" si="430"/>
        <v>#DIV/0!</v>
      </c>
      <c r="BP4504" s="501" t="e">
        <f t="shared" si="431"/>
        <v>#DIV/0!</v>
      </c>
    </row>
    <row r="4505" spans="31:68" ht="15" customHeight="1" x14ac:dyDescent="0.25">
      <c r="AE4505" s="501" t="e">
        <f t="shared" si="426"/>
        <v>#DIV/0!</v>
      </c>
      <c r="AH4505" s="501" t="e">
        <f t="shared" si="427"/>
        <v>#DIV/0!</v>
      </c>
      <c r="AV4505" s="501" t="e">
        <f t="shared" si="428"/>
        <v>#DIV/0!</v>
      </c>
      <c r="AY4505" s="501" t="e">
        <f t="shared" si="429"/>
        <v>#DIV/0!</v>
      </c>
      <c r="BM4505" s="501" t="e">
        <f t="shared" si="430"/>
        <v>#DIV/0!</v>
      </c>
      <c r="BP4505" s="501" t="e">
        <f t="shared" si="431"/>
        <v>#DIV/0!</v>
      </c>
    </row>
    <row r="4506" spans="31:68" ht="15" customHeight="1" x14ac:dyDescent="0.25">
      <c r="AE4506" s="501" t="e">
        <f t="shared" si="426"/>
        <v>#DIV/0!</v>
      </c>
      <c r="AH4506" s="501" t="e">
        <f t="shared" si="427"/>
        <v>#DIV/0!</v>
      </c>
      <c r="AV4506" s="501" t="e">
        <f t="shared" si="428"/>
        <v>#DIV/0!</v>
      </c>
      <c r="AY4506" s="501" t="e">
        <f t="shared" si="429"/>
        <v>#DIV/0!</v>
      </c>
      <c r="BM4506" s="501" t="e">
        <f t="shared" si="430"/>
        <v>#DIV/0!</v>
      </c>
      <c r="BP4506" s="501" t="e">
        <f t="shared" si="431"/>
        <v>#DIV/0!</v>
      </c>
    </row>
    <row r="4507" spans="31:68" ht="15" customHeight="1" x14ac:dyDescent="0.25">
      <c r="AE4507" s="501" t="e">
        <f t="shared" si="426"/>
        <v>#DIV/0!</v>
      </c>
      <c r="AH4507" s="501" t="e">
        <f t="shared" si="427"/>
        <v>#DIV/0!</v>
      </c>
      <c r="AV4507" s="501" t="e">
        <f t="shared" si="428"/>
        <v>#DIV/0!</v>
      </c>
      <c r="AY4507" s="501" t="e">
        <f t="shared" si="429"/>
        <v>#DIV/0!</v>
      </c>
      <c r="BM4507" s="501" t="e">
        <f t="shared" si="430"/>
        <v>#DIV/0!</v>
      </c>
      <c r="BP4507" s="501" t="e">
        <f t="shared" si="431"/>
        <v>#DIV/0!</v>
      </c>
    </row>
    <row r="4508" spans="31:68" ht="15" customHeight="1" x14ac:dyDescent="0.25">
      <c r="AE4508" s="501" t="e">
        <f t="shared" si="426"/>
        <v>#DIV/0!</v>
      </c>
      <c r="AH4508" s="501" t="e">
        <f t="shared" si="427"/>
        <v>#DIV/0!</v>
      </c>
      <c r="AV4508" s="501" t="e">
        <f t="shared" si="428"/>
        <v>#DIV/0!</v>
      </c>
      <c r="AY4508" s="501" t="e">
        <f t="shared" si="429"/>
        <v>#DIV/0!</v>
      </c>
      <c r="BM4508" s="501" t="e">
        <f t="shared" si="430"/>
        <v>#DIV/0!</v>
      </c>
      <c r="BP4508" s="501" t="e">
        <f t="shared" si="431"/>
        <v>#DIV/0!</v>
      </c>
    </row>
    <row r="4509" spans="31:68" ht="15" customHeight="1" x14ac:dyDescent="0.25">
      <c r="AE4509" s="501" t="e">
        <f t="shared" si="426"/>
        <v>#DIV/0!</v>
      </c>
      <c r="AH4509" s="501" t="e">
        <f t="shared" si="427"/>
        <v>#DIV/0!</v>
      </c>
      <c r="AV4509" s="501" t="e">
        <f t="shared" si="428"/>
        <v>#DIV/0!</v>
      </c>
      <c r="AY4509" s="501" t="e">
        <f t="shared" si="429"/>
        <v>#DIV/0!</v>
      </c>
      <c r="BM4509" s="501" t="e">
        <f t="shared" si="430"/>
        <v>#DIV/0!</v>
      </c>
      <c r="BP4509" s="501" t="e">
        <f t="shared" si="431"/>
        <v>#DIV/0!</v>
      </c>
    </row>
    <row r="4510" spans="31:68" ht="15" customHeight="1" x14ac:dyDescent="0.25">
      <c r="AE4510" s="501" t="e">
        <f t="shared" si="426"/>
        <v>#DIV/0!</v>
      </c>
      <c r="AH4510" s="501" t="e">
        <f t="shared" si="427"/>
        <v>#DIV/0!</v>
      </c>
      <c r="AV4510" s="501" t="e">
        <f t="shared" si="428"/>
        <v>#DIV/0!</v>
      </c>
      <c r="AY4510" s="501" t="e">
        <f t="shared" si="429"/>
        <v>#DIV/0!</v>
      </c>
      <c r="BM4510" s="501" t="e">
        <f t="shared" si="430"/>
        <v>#DIV/0!</v>
      </c>
      <c r="BP4510" s="501" t="e">
        <f t="shared" si="431"/>
        <v>#DIV/0!</v>
      </c>
    </row>
    <row r="4511" spans="31:68" ht="15" customHeight="1" x14ac:dyDescent="0.25">
      <c r="AE4511" s="501" t="e">
        <f t="shared" si="426"/>
        <v>#DIV/0!</v>
      </c>
      <c r="AH4511" s="501" t="e">
        <f t="shared" si="427"/>
        <v>#DIV/0!</v>
      </c>
      <c r="AV4511" s="501" t="e">
        <f t="shared" si="428"/>
        <v>#DIV/0!</v>
      </c>
      <c r="AY4511" s="501" t="e">
        <f t="shared" si="429"/>
        <v>#DIV/0!</v>
      </c>
      <c r="BM4511" s="501" t="e">
        <f t="shared" si="430"/>
        <v>#DIV/0!</v>
      </c>
      <c r="BP4511" s="501" t="e">
        <f t="shared" si="431"/>
        <v>#DIV/0!</v>
      </c>
    </row>
    <row r="4512" spans="31:68" ht="15" customHeight="1" x14ac:dyDescent="0.25">
      <c r="AE4512" s="501" t="e">
        <f t="shared" si="426"/>
        <v>#DIV/0!</v>
      </c>
      <c r="AH4512" s="501" t="e">
        <f t="shared" si="427"/>
        <v>#DIV/0!</v>
      </c>
      <c r="AV4512" s="501" t="e">
        <f t="shared" si="428"/>
        <v>#DIV/0!</v>
      </c>
      <c r="AY4512" s="501" t="e">
        <f t="shared" si="429"/>
        <v>#DIV/0!</v>
      </c>
      <c r="BM4512" s="501" t="e">
        <f t="shared" si="430"/>
        <v>#DIV/0!</v>
      </c>
      <c r="BP4512" s="501" t="e">
        <f t="shared" si="431"/>
        <v>#DIV/0!</v>
      </c>
    </row>
    <row r="4513" spans="31:68" ht="15" customHeight="1" x14ac:dyDescent="0.25">
      <c r="AE4513" s="501" t="e">
        <f t="shared" si="426"/>
        <v>#DIV/0!</v>
      </c>
      <c r="AH4513" s="501" t="e">
        <f t="shared" si="427"/>
        <v>#DIV/0!</v>
      </c>
      <c r="AV4513" s="501" t="e">
        <f t="shared" si="428"/>
        <v>#DIV/0!</v>
      </c>
      <c r="AY4513" s="501" t="e">
        <f t="shared" si="429"/>
        <v>#DIV/0!</v>
      </c>
      <c r="BM4513" s="501" t="e">
        <f t="shared" si="430"/>
        <v>#DIV/0!</v>
      </c>
      <c r="BP4513" s="501" t="e">
        <f t="shared" si="431"/>
        <v>#DIV/0!</v>
      </c>
    </row>
    <row r="4514" spans="31:68" ht="15" customHeight="1" x14ac:dyDescent="0.25">
      <c r="AE4514" s="501" t="e">
        <f t="shared" si="426"/>
        <v>#DIV/0!</v>
      </c>
      <c r="AH4514" s="501" t="e">
        <f t="shared" si="427"/>
        <v>#DIV/0!</v>
      </c>
      <c r="AV4514" s="501" t="e">
        <f t="shared" si="428"/>
        <v>#DIV/0!</v>
      </c>
      <c r="AY4514" s="501" t="e">
        <f t="shared" si="429"/>
        <v>#DIV/0!</v>
      </c>
      <c r="BM4514" s="501" t="e">
        <f t="shared" si="430"/>
        <v>#DIV/0!</v>
      </c>
      <c r="BP4514" s="501" t="e">
        <f t="shared" si="431"/>
        <v>#DIV/0!</v>
      </c>
    </row>
    <row r="4515" spans="31:68" ht="15" customHeight="1" x14ac:dyDescent="0.25">
      <c r="AE4515" s="501" t="e">
        <f t="shared" si="426"/>
        <v>#DIV/0!</v>
      </c>
      <c r="AH4515" s="501" t="e">
        <f t="shared" si="427"/>
        <v>#DIV/0!</v>
      </c>
      <c r="AV4515" s="501" t="e">
        <f t="shared" si="428"/>
        <v>#DIV/0!</v>
      </c>
      <c r="AY4515" s="501" t="e">
        <f t="shared" si="429"/>
        <v>#DIV/0!</v>
      </c>
      <c r="BM4515" s="501" t="e">
        <f t="shared" si="430"/>
        <v>#DIV/0!</v>
      </c>
      <c r="BP4515" s="501" t="e">
        <f t="shared" si="431"/>
        <v>#DIV/0!</v>
      </c>
    </row>
    <row r="4516" spans="31:68" ht="15" customHeight="1" x14ac:dyDescent="0.25">
      <c r="AE4516" s="501" t="e">
        <f t="shared" si="426"/>
        <v>#DIV/0!</v>
      </c>
      <c r="AH4516" s="501" t="e">
        <f t="shared" si="427"/>
        <v>#DIV/0!</v>
      </c>
      <c r="AV4516" s="501" t="e">
        <f t="shared" si="428"/>
        <v>#DIV/0!</v>
      </c>
      <c r="AY4516" s="501" t="e">
        <f t="shared" si="429"/>
        <v>#DIV/0!</v>
      </c>
      <c r="BM4516" s="501" t="e">
        <f t="shared" si="430"/>
        <v>#DIV/0!</v>
      </c>
      <c r="BP4516" s="501" t="e">
        <f t="shared" si="431"/>
        <v>#DIV/0!</v>
      </c>
    </row>
    <row r="4517" spans="31:68" ht="15" customHeight="1" x14ac:dyDescent="0.25">
      <c r="AE4517" s="501" t="e">
        <f t="shared" si="426"/>
        <v>#DIV/0!</v>
      </c>
      <c r="AH4517" s="501" t="e">
        <f t="shared" si="427"/>
        <v>#DIV/0!</v>
      </c>
      <c r="AV4517" s="501" t="e">
        <f t="shared" si="428"/>
        <v>#DIV/0!</v>
      </c>
      <c r="AY4517" s="501" t="e">
        <f t="shared" si="429"/>
        <v>#DIV/0!</v>
      </c>
      <c r="BM4517" s="501" t="e">
        <f t="shared" si="430"/>
        <v>#DIV/0!</v>
      </c>
      <c r="BP4517" s="501" t="e">
        <f t="shared" si="431"/>
        <v>#DIV/0!</v>
      </c>
    </row>
    <row r="4518" spans="31:68" ht="15" customHeight="1" x14ac:dyDescent="0.25">
      <c r="AE4518" s="501" t="e">
        <f t="shared" si="426"/>
        <v>#DIV/0!</v>
      </c>
      <c r="AH4518" s="501" t="e">
        <f t="shared" si="427"/>
        <v>#DIV/0!</v>
      </c>
      <c r="AV4518" s="501" t="e">
        <f t="shared" si="428"/>
        <v>#DIV/0!</v>
      </c>
      <c r="AY4518" s="501" t="e">
        <f t="shared" si="429"/>
        <v>#DIV/0!</v>
      </c>
      <c r="BM4518" s="501" t="e">
        <f t="shared" si="430"/>
        <v>#DIV/0!</v>
      </c>
      <c r="BP4518" s="501" t="e">
        <f t="shared" si="431"/>
        <v>#DIV/0!</v>
      </c>
    </row>
    <row r="4519" spans="31:68" ht="15" customHeight="1" x14ac:dyDescent="0.25">
      <c r="AE4519" s="501" t="e">
        <f t="shared" si="426"/>
        <v>#DIV/0!</v>
      </c>
      <c r="AH4519" s="501" t="e">
        <f t="shared" si="427"/>
        <v>#DIV/0!</v>
      </c>
      <c r="AV4519" s="501" t="e">
        <f t="shared" si="428"/>
        <v>#DIV/0!</v>
      </c>
      <c r="AY4519" s="501" t="e">
        <f t="shared" si="429"/>
        <v>#DIV/0!</v>
      </c>
      <c r="BM4519" s="501" t="e">
        <f t="shared" si="430"/>
        <v>#DIV/0!</v>
      </c>
      <c r="BP4519" s="501" t="e">
        <f t="shared" si="431"/>
        <v>#DIV/0!</v>
      </c>
    </row>
    <row r="4520" spans="31:68" ht="15" customHeight="1" x14ac:dyDescent="0.25">
      <c r="AE4520" s="501" t="e">
        <f t="shared" si="426"/>
        <v>#DIV/0!</v>
      </c>
      <c r="AH4520" s="501" t="e">
        <f t="shared" si="427"/>
        <v>#DIV/0!</v>
      </c>
      <c r="AV4520" s="501" t="e">
        <f t="shared" si="428"/>
        <v>#DIV/0!</v>
      </c>
      <c r="AY4520" s="501" t="e">
        <f t="shared" si="429"/>
        <v>#DIV/0!</v>
      </c>
      <c r="BM4520" s="501" t="e">
        <f t="shared" si="430"/>
        <v>#DIV/0!</v>
      </c>
      <c r="BP4520" s="501" t="e">
        <f t="shared" si="431"/>
        <v>#DIV/0!</v>
      </c>
    </row>
    <row r="4521" spans="31:68" ht="15" customHeight="1" x14ac:dyDescent="0.25">
      <c r="AE4521" s="501" t="e">
        <f t="shared" si="426"/>
        <v>#DIV/0!</v>
      </c>
      <c r="AH4521" s="501" t="e">
        <f t="shared" si="427"/>
        <v>#DIV/0!</v>
      </c>
      <c r="AV4521" s="501" t="e">
        <f t="shared" si="428"/>
        <v>#DIV/0!</v>
      </c>
      <c r="AY4521" s="501" t="e">
        <f t="shared" si="429"/>
        <v>#DIV/0!</v>
      </c>
      <c r="BM4521" s="501" t="e">
        <f t="shared" si="430"/>
        <v>#DIV/0!</v>
      </c>
      <c r="BP4521" s="501" t="e">
        <f t="shared" si="431"/>
        <v>#DIV/0!</v>
      </c>
    </row>
    <row r="4522" spans="31:68" ht="15" customHeight="1" x14ac:dyDescent="0.25">
      <c r="AE4522" s="501" t="e">
        <f t="shared" si="426"/>
        <v>#DIV/0!</v>
      </c>
      <c r="AH4522" s="501" t="e">
        <f t="shared" si="427"/>
        <v>#DIV/0!</v>
      </c>
      <c r="AV4522" s="501" t="e">
        <f t="shared" si="428"/>
        <v>#DIV/0!</v>
      </c>
      <c r="AY4522" s="501" t="e">
        <f t="shared" si="429"/>
        <v>#DIV/0!</v>
      </c>
      <c r="BM4522" s="501" t="e">
        <f t="shared" si="430"/>
        <v>#DIV/0!</v>
      </c>
      <c r="BP4522" s="501" t="e">
        <f t="shared" si="431"/>
        <v>#DIV/0!</v>
      </c>
    </row>
    <row r="4523" spans="31:68" ht="15" customHeight="1" x14ac:dyDescent="0.25">
      <c r="AE4523" s="501" t="e">
        <f t="shared" si="426"/>
        <v>#DIV/0!</v>
      </c>
      <c r="AH4523" s="501" t="e">
        <f t="shared" si="427"/>
        <v>#DIV/0!</v>
      </c>
      <c r="AV4523" s="501" t="e">
        <f t="shared" si="428"/>
        <v>#DIV/0!</v>
      </c>
      <c r="AY4523" s="501" t="e">
        <f t="shared" si="429"/>
        <v>#DIV/0!</v>
      </c>
      <c r="BM4523" s="501" t="e">
        <f t="shared" si="430"/>
        <v>#DIV/0!</v>
      </c>
      <c r="BP4523" s="501" t="e">
        <f t="shared" si="431"/>
        <v>#DIV/0!</v>
      </c>
    </row>
    <row r="4524" spans="31:68" ht="15" customHeight="1" x14ac:dyDescent="0.25">
      <c r="AE4524" s="501" t="e">
        <f t="shared" si="426"/>
        <v>#DIV/0!</v>
      </c>
      <c r="AH4524" s="501" t="e">
        <f t="shared" si="427"/>
        <v>#DIV/0!</v>
      </c>
      <c r="AV4524" s="501" t="e">
        <f t="shared" si="428"/>
        <v>#DIV/0!</v>
      </c>
      <c r="AY4524" s="501" t="e">
        <f t="shared" si="429"/>
        <v>#DIV/0!</v>
      </c>
      <c r="BM4524" s="501" t="e">
        <f t="shared" si="430"/>
        <v>#DIV/0!</v>
      </c>
      <c r="BP4524" s="501" t="e">
        <f t="shared" si="431"/>
        <v>#DIV/0!</v>
      </c>
    </row>
    <row r="4525" spans="31:68" ht="15" customHeight="1" x14ac:dyDescent="0.25">
      <c r="AE4525" s="501" t="e">
        <f t="shared" si="426"/>
        <v>#DIV/0!</v>
      </c>
      <c r="AH4525" s="501" t="e">
        <f t="shared" si="427"/>
        <v>#DIV/0!</v>
      </c>
      <c r="AV4525" s="501" t="e">
        <f t="shared" si="428"/>
        <v>#DIV/0!</v>
      </c>
      <c r="AY4525" s="501" t="e">
        <f t="shared" si="429"/>
        <v>#DIV/0!</v>
      </c>
      <c r="BM4525" s="501" t="e">
        <f t="shared" si="430"/>
        <v>#DIV/0!</v>
      </c>
      <c r="BP4525" s="501" t="e">
        <f t="shared" si="431"/>
        <v>#DIV/0!</v>
      </c>
    </row>
    <row r="4526" spans="31:68" ht="15" customHeight="1" x14ac:dyDescent="0.25">
      <c r="AE4526" s="501" t="e">
        <f t="shared" si="426"/>
        <v>#DIV/0!</v>
      </c>
      <c r="AH4526" s="501" t="e">
        <f t="shared" si="427"/>
        <v>#DIV/0!</v>
      </c>
      <c r="AV4526" s="501" t="e">
        <f t="shared" si="428"/>
        <v>#DIV/0!</v>
      </c>
      <c r="AY4526" s="501" t="e">
        <f t="shared" si="429"/>
        <v>#DIV/0!</v>
      </c>
      <c r="BM4526" s="501" t="e">
        <f t="shared" si="430"/>
        <v>#DIV/0!</v>
      </c>
      <c r="BP4526" s="501" t="e">
        <f t="shared" si="431"/>
        <v>#DIV/0!</v>
      </c>
    </row>
    <row r="4527" spans="31:68" ht="15" customHeight="1" x14ac:dyDescent="0.25">
      <c r="AE4527" s="501" t="e">
        <f t="shared" si="426"/>
        <v>#DIV/0!</v>
      </c>
      <c r="AH4527" s="501" t="e">
        <f t="shared" si="427"/>
        <v>#DIV/0!</v>
      </c>
      <c r="AV4527" s="501" t="e">
        <f t="shared" si="428"/>
        <v>#DIV/0!</v>
      </c>
      <c r="AY4527" s="501" t="e">
        <f t="shared" si="429"/>
        <v>#DIV/0!</v>
      </c>
      <c r="BM4527" s="501" t="e">
        <f t="shared" si="430"/>
        <v>#DIV/0!</v>
      </c>
      <c r="BP4527" s="501" t="e">
        <f t="shared" si="431"/>
        <v>#DIV/0!</v>
      </c>
    </row>
    <row r="4528" spans="31:68" ht="15" customHeight="1" x14ac:dyDescent="0.25">
      <c r="AE4528" s="501" t="e">
        <f t="shared" si="426"/>
        <v>#DIV/0!</v>
      </c>
      <c r="AH4528" s="501" t="e">
        <f t="shared" si="427"/>
        <v>#DIV/0!</v>
      </c>
      <c r="AV4528" s="501" t="e">
        <f t="shared" si="428"/>
        <v>#DIV/0!</v>
      </c>
      <c r="AY4528" s="501" t="e">
        <f t="shared" si="429"/>
        <v>#DIV/0!</v>
      </c>
      <c r="BM4528" s="501" t="e">
        <f t="shared" si="430"/>
        <v>#DIV/0!</v>
      </c>
      <c r="BP4528" s="501" t="e">
        <f t="shared" si="431"/>
        <v>#DIV/0!</v>
      </c>
    </row>
    <row r="4529" spans="31:68" ht="15" customHeight="1" x14ac:dyDescent="0.25">
      <c r="AE4529" s="501" t="e">
        <f t="shared" si="426"/>
        <v>#DIV/0!</v>
      </c>
      <c r="AH4529" s="501" t="e">
        <f t="shared" si="427"/>
        <v>#DIV/0!</v>
      </c>
      <c r="AV4529" s="501" t="e">
        <f t="shared" si="428"/>
        <v>#DIV/0!</v>
      </c>
      <c r="AY4529" s="501" t="e">
        <f t="shared" si="429"/>
        <v>#DIV/0!</v>
      </c>
      <c r="BM4529" s="501" t="e">
        <f t="shared" si="430"/>
        <v>#DIV/0!</v>
      </c>
      <c r="BP4529" s="501" t="e">
        <f t="shared" si="431"/>
        <v>#DIV/0!</v>
      </c>
    </row>
    <row r="4530" spans="31:68" ht="15" customHeight="1" x14ac:dyDescent="0.25">
      <c r="AE4530" s="501" t="e">
        <f t="shared" si="426"/>
        <v>#DIV/0!</v>
      </c>
      <c r="AH4530" s="501" t="e">
        <f t="shared" si="427"/>
        <v>#DIV/0!</v>
      </c>
      <c r="AV4530" s="501" t="e">
        <f t="shared" si="428"/>
        <v>#DIV/0!</v>
      </c>
      <c r="AY4530" s="501" t="e">
        <f t="shared" si="429"/>
        <v>#DIV/0!</v>
      </c>
      <c r="BM4530" s="501" t="e">
        <f t="shared" si="430"/>
        <v>#DIV/0!</v>
      </c>
      <c r="BP4530" s="501" t="e">
        <f t="shared" si="431"/>
        <v>#DIV/0!</v>
      </c>
    </row>
    <row r="4531" spans="31:68" ht="15" customHeight="1" x14ac:dyDescent="0.25">
      <c r="AE4531" s="501" t="e">
        <f t="shared" si="426"/>
        <v>#DIV/0!</v>
      </c>
      <c r="AH4531" s="501" t="e">
        <f t="shared" si="427"/>
        <v>#DIV/0!</v>
      </c>
      <c r="AV4531" s="501" t="e">
        <f t="shared" si="428"/>
        <v>#DIV/0!</v>
      </c>
      <c r="AY4531" s="501" t="e">
        <f t="shared" si="429"/>
        <v>#DIV/0!</v>
      </c>
      <c r="BM4531" s="501" t="e">
        <f t="shared" si="430"/>
        <v>#DIV/0!</v>
      </c>
      <c r="BP4531" s="501" t="e">
        <f t="shared" si="431"/>
        <v>#DIV/0!</v>
      </c>
    </row>
    <row r="4532" spans="31:68" ht="15" customHeight="1" x14ac:dyDescent="0.25">
      <c r="AE4532" s="501" t="e">
        <f t="shared" si="426"/>
        <v>#DIV/0!</v>
      </c>
      <c r="AH4532" s="501" t="e">
        <f t="shared" si="427"/>
        <v>#DIV/0!</v>
      </c>
      <c r="AV4532" s="501" t="e">
        <f t="shared" si="428"/>
        <v>#DIV/0!</v>
      </c>
      <c r="AY4532" s="501" t="e">
        <f t="shared" si="429"/>
        <v>#DIV/0!</v>
      </c>
      <c r="BM4532" s="501" t="e">
        <f t="shared" si="430"/>
        <v>#DIV/0!</v>
      </c>
      <c r="BP4532" s="501" t="e">
        <f t="shared" si="431"/>
        <v>#DIV/0!</v>
      </c>
    </row>
    <row r="4533" spans="31:68" ht="15" customHeight="1" x14ac:dyDescent="0.25">
      <c r="AE4533" s="501" t="e">
        <f t="shared" si="426"/>
        <v>#DIV/0!</v>
      </c>
      <c r="AH4533" s="501" t="e">
        <f t="shared" si="427"/>
        <v>#DIV/0!</v>
      </c>
      <c r="AV4533" s="501" t="e">
        <f t="shared" si="428"/>
        <v>#DIV/0!</v>
      </c>
      <c r="AY4533" s="501" t="e">
        <f t="shared" si="429"/>
        <v>#DIV/0!</v>
      </c>
      <c r="BM4533" s="501" t="e">
        <f t="shared" si="430"/>
        <v>#DIV/0!</v>
      </c>
      <c r="BP4533" s="501" t="e">
        <f t="shared" si="431"/>
        <v>#DIV/0!</v>
      </c>
    </row>
    <row r="4534" spans="31:68" ht="15" customHeight="1" x14ac:dyDescent="0.25">
      <c r="AE4534" s="501" t="e">
        <f t="shared" si="426"/>
        <v>#DIV/0!</v>
      </c>
      <c r="AH4534" s="501" t="e">
        <f t="shared" si="427"/>
        <v>#DIV/0!</v>
      </c>
      <c r="AV4534" s="501" t="e">
        <f t="shared" si="428"/>
        <v>#DIV/0!</v>
      </c>
      <c r="AY4534" s="501" t="e">
        <f t="shared" si="429"/>
        <v>#DIV/0!</v>
      </c>
      <c r="BM4534" s="501" t="e">
        <f t="shared" si="430"/>
        <v>#DIV/0!</v>
      </c>
      <c r="BP4534" s="501" t="e">
        <f t="shared" si="431"/>
        <v>#DIV/0!</v>
      </c>
    </row>
    <row r="4535" spans="31:68" ht="15" customHeight="1" x14ac:dyDescent="0.25">
      <c r="AE4535" s="501" t="e">
        <f t="shared" si="426"/>
        <v>#DIV/0!</v>
      </c>
      <c r="AH4535" s="501" t="e">
        <f t="shared" si="427"/>
        <v>#DIV/0!</v>
      </c>
      <c r="AV4535" s="501" t="e">
        <f t="shared" si="428"/>
        <v>#DIV/0!</v>
      </c>
      <c r="AY4535" s="501" t="e">
        <f t="shared" si="429"/>
        <v>#DIV/0!</v>
      </c>
      <c r="BM4535" s="501" t="e">
        <f t="shared" si="430"/>
        <v>#DIV/0!</v>
      </c>
      <c r="BP4535" s="501" t="e">
        <f t="shared" si="431"/>
        <v>#DIV/0!</v>
      </c>
    </row>
    <row r="4536" spans="31:68" ht="15" customHeight="1" x14ac:dyDescent="0.25">
      <c r="AE4536" s="501" t="e">
        <f t="shared" si="426"/>
        <v>#DIV/0!</v>
      </c>
      <c r="AH4536" s="501" t="e">
        <f t="shared" si="427"/>
        <v>#DIV/0!</v>
      </c>
      <c r="AV4536" s="501" t="e">
        <f t="shared" si="428"/>
        <v>#DIV/0!</v>
      </c>
      <c r="AY4536" s="501" t="e">
        <f t="shared" si="429"/>
        <v>#DIV/0!</v>
      </c>
      <c r="BM4536" s="501" t="e">
        <f t="shared" si="430"/>
        <v>#DIV/0!</v>
      </c>
      <c r="BP4536" s="501" t="e">
        <f t="shared" si="431"/>
        <v>#DIV/0!</v>
      </c>
    </row>
    <row r="4537" spans="31:68" ht="15" customHeight="1" x14ac:dyDescent="0.25">
      <c r="AE4537" s="501" t="e">
        <f t="shared" si="426"/>
        <v>#DIV/0!</v>
      </c>
      <c r="AH4537" s="501" t="e">
        <f t="shared" si="427"/>
        <v>#DIV/0!</v>
      </c>
      <c r="AV4537" s="501" t="e">
        <f t="shared" si="428"/>
        <v>#DIV/0!</v>
      </c>
      <c r="AY4537" s="501" t="e">
        <f t="shared" si="429"/>
        <v>#DIV/0!</v>
      </c>
      <c r="BM4537" s="501" t="e">
        <f t="shared" si="430"/>
        <v>#DIV/0!</v>
      </c>
      <c r="BP4537" s="501" t="e">
        <f t="shared" si="431"/>
        <v>#DIV/0!</v>
      </c>
    </row>
    <row r="4538" spans="31:68" ht="15" customHeight="1" x14ac:dyDescent="0.25">
      <c r="AE4538" s="501" t="e">
        <f t="shared" si="426"/>
        <v>#DIV/0!</v>
      </c>
      <c r="AH4538" s="501" t="e">
        <f t="shared" si="427"/>
        <v>#DIV/0!</v>
      </c>
      <c r="AV4538" s="501" t="e">
        <f t="shared" si="428"/>
        <v>#DIV/0!</v>
      </c>
      <c r="AY4538" s="501" t="e">
        <f t="shared" si="429"/>
        <v>#DIV/0!</v>
      </c>
      <c r="BM4538" s="501" t="e">
        <f t="shared" si="430"/>
        <v>#DIV/0!</v>
      </c>
      <c r="BP4538" s="501" t="e">
        <f t="shared" si="431"/>
        <v>#DIV/0!</v>
      </c>
    </row>
    <row r="4539" spans="31:68" ht="15" customHeight="1" x14ac:dyDescent="0.25">
      <c r="AE4539" s="501" t="e">
        <f t="shared" si="426"/>
        <v>#DIV/0!</v>
      </c>
      <c r="AH4539" s="501" t="e">
        <f t="shared" si="427"/>
        <v>#DIV/0!</v>
      </c>
      <c r="AV4539" s="501" t="e">
        <f t="shared" si="428"/>
        <v>#DIV/0!</v>
      </c>
      <c r="AY4539" s="501" t="e">
        <f t="shared" si="429"/>
        <v>#DIV/0!</v>
      </c>
      <c r="BM4539" s="501" t="e">
        <f t="shared" si="430"/>
        <v>#DIV/0!</v>
      </c>
      <c r="BP4539" s="501" t="e">
        <f t="shared" si="431"/>
        <v>#DIV/0!</v>
      </c>
    </row>
    <row r="4540" spans="31:68" ht="15" customHeight="1" x14ac:dyDescent="0.25">
      <c r="AE4540" s="501" t="e">
        <f t="shared" si="426"/>
        <v>#DIV/0!</v>
      </c>
      <c r="AH4540" s="501" t="e">
        <f t="shared" si="427"/>
        <v>#DIV/0!</v>
      </c>
      <c r="AV4540" s="501" t="e">
        <f t="shared" si="428"/>
        <v>#DIV/0!</v>
      </c>
      <c r="AY4540" s="501" t="e">
        <f t="shared" si="429"/>
        <v>#DIV/0!</v>
      </c>
      <c r="BM4540" s="501" t="e">
        <f t="shared" si="430"/>
        <v>#DIV/0!</v>
      </c>
      <c r="BP4540" s="501" t="e">
        <f t="shared" si="431"/>
        <v>#DIV/0!</v>
      </c>
    </row>
    <row r="4541" spans="31:68" ht="15" customHeight="1" x14ac:dyDescent="0.25">
      <c r="AE4541" s="501" t="e">
        <f t="shared" si="426"/>
        <v>#DIV/0!</v>
      </c>
      <c r="AH4541" s="501" t="e">
        <f t="shared" si="427"/>
        <v>#DIV/0!</v>
      </c>
      <c r="AV4541" s="501" t="e">
        <f t="shared" si="428"/>
        <v>#DIV/0!</v>
      </c>
      <c r="AY4541" s="501" t="e">
        <f t="shared" si="429"/>
        <v>#DIV/0!</v>
      </c>
      <c r="BM4541" s="501" t="e">
        <f t="shared" si="430"/>
        <v>#DIV/0!</v>
      </c>
      <c r="BP4541" s="501" t="e">
        <f t="shared" si="431"/>
        <v>#DIV/0!</v>
      </c>
    </row>
    <row r="4542" spans="31:68" ht="15" customHeight="1" x14ac:dyDescent="0.25">
      <c r="AE4542" s="501" t="e">
        <f t="shared" si="426"/>
        <v>#DIV/0!</v>
      </c>
      <c r="AH4542" s="501" t="e">
        <f t="shared" si="427"/>
        <v>#DIV/0!</v>
      </c>
      <c r="AV4542" s="501" t="e">
        <f t="shared" si="428"/>
        <v>#DIV/0!</v>
      </c>
      <c r="AY4542" s="501" t="e">
        <f t="shared" si="429"/>
        <v>#DIV/0!</v>
      </c>
      <c r="BM4542" s="501" t="e">
        <f t="shared" si="430"/>
        <v>#DIV/0!</v>
      </c>
      <c r="BP4542" s="501" t="e">
        <f t="shared" si="431"/>
        <v>#DIV/0!</v>
      </c>
    </row>
    <row r="4543" spans="31:68" ht="15" customHeight="1" x14ac:dyDescent="0.25">
      <c r="AE4543" s="501" t="e">
        <f t="shared" si="426"/>
        <v>#DIV/0!</v>
      </c>
      <c r="AH4543" s="501" t="e">
        <f t="shared" si="427"/>
        <v>#DIV/0!</v>
      </c>
      <c r="AV4543" s="501" t="e">
        <f t="shared" si="428"/>
        <v>#DIV/0!</v>
      </c>
      <c r="AY4543" s="501" t="e">
        <f t="shared" si="429"/>
        <v>#DIV/0!</v>
      </c>
      <c r="BM4543" s="501" t="e">
        <f t="shared" si="430"/>
        <v>#DIV/0!</v>
      </c>
      <c r="BP4543" s="501" t="e">
        <f t="shared" si="431"/>
        <v>#DIV/0!</v>
      </c>
    </row>
    <row r="4544" spans="31:68" ht="15" customHeight="1" x14ac:dyDescent="0.25">
      <c r="AE4544" s="501" t="e">
        <f t="shared" si="426"/>
        <v>#DIV/0!</v>
      </c>
      <c r="AH4544" s="501" t="e">
        <f t="shared" si="427"/>
        <v>#DIV/0!</v>
      </c>
      <c r="AV4544" s="501" t="e">
        <f t="shared" si="428"/>
        <v>#DIV/0!</v>
      </c>
      <c r="AY4544" s="501" t="e">
        <f t="shared" si="429"/>
        <v>#DIV/0!</v>
      </c>
      <c r="BM4544" s="501" t="e">
        <f t="shared" si="430"/>
        <v>#DIV/0!</v>
      </c>
      <c r="BP4544" s="501" t="e">
        <f t="shared" si="431"/>
        <v>#DIV/0!</v>
      </c>
    </row>
    <row r="4545" spans="31:68" ht="15" customHeight="1" x14ac:dyDescent="0.25">
      <c r="AE4545" s="501" t="e">
        <f t="shared" si="426"/>
        <v>#DIV/0!</v>
      </c>
      <c r="AH4545" s="501" t="e">
        <f t="shared" si="427"/>
        <v>#DIV/0!</v>
      </c>
      <c r="AV4545" s="501" t="e">
        <f t="shared" si="428"/>
        <v>#DIV/0!</v>
      </c>
      <c r="AY4545" s="501" t="e">
        <f t="shared" si="429"/>
        <v>#DIV/0!</v>
      </c>
      <c r="BM4545" s="501" t="e">
        <f t="shared" si="430"/>
        <v>#DIV/0!</v>
      </c>
      <c r="BP4545" s="501" t="e">
        <f t="shared" si="431"/>
        <v>#DIV/0!</v>
      </c>
    </row>
    <row r="4546" spans="31:68" ht="15" customHeight="1" x14ac:dyDescent="0.25">
      <c r="AE4546" s="501" t="e">
        <f t="shared" si="426"/>
        <v>#DIV/0!</v>
      </c>
      <c r="AH4546" s="501" t="e">
        <f t="shared" si="427"/>
        <v>#DIV/0!</v>
      </c>
      <c r="AV4546" s="501" t="e">
        <f t="shared" si="428"/>
        <v>#DIV/0!</v>
      </c>
      <c r="AY4546" s="501" t="e">
        <f t="shared" si="429"/>
        <v>#DIV/0!</v>
      </c>
      <c r="BM4546" s="501" t="e">
        <f t="shared" si="430"/>
        <v>#DIV/0!</v>
      </c>
      <c r="BP4546" s="501" t="e">
        <f t="shared" si="431"/>
        <v>#DIV/0!</v>
      </c>
    </row>
    <row r="4547" spans="31:68" ht="15" customHeight="1" x14ac:dyDescent="0.25">
      <c r="AE4547" s="501" t="e">
        <f t="shared" si="426"/>
        <v>#DIV/0!</v>
      </c>
      <c r="AH4547" s="501" t="e">
        <f t="shared" si="427"/>
        <v>#DIV/0!</v>
      </c>
      <c r="AV4547" s="501" t="e">
        <f t="shared" si="428"/>
        <v>#DIV/0!</v>
      </c>
      <c r="AY4547" s="501" t="e">
        <f t="shared" si="429"/>
        <v>#DIV/0!</v>
      </c>
      <c r="BM4547" s="501" t="e">
        <f t="shared" si="430"/>
        <v>#DIV/0!</v>
      </c>
      <c r="BP4547" s="501" t="e">
        <f t="shared" si="431"/>
        <v>#DIV/0!</v>
      </c>
    </row>
    <row r="4548" spans="31:68" ht="15" customHeight="1" x14ac:dyDescent="0.25">
      <c r="AE4548" s="501" t="e">
        <f t="shared" si="426"/>
        <v>#DIV/0!</v>
      </c>
      <c r="AH4548" s="501" t="e">
        <f t="shared" si="427"/>
        <v>#DIV/0!</v>
      </c>
      <c r="AV4548" s="501" t="e">
        <f t="shared" si="428"/>
        <v>#DIV/0!</v>
      </c>
      <c r="AY4548" s="501" t="e">
        <f t="shared" si="429"/>
        <v>#DIV/0!</v>
      </c>
      <c r="BM4548" s="501" t="e">
        <f t="shared" si="430"/>
        <v>#DIV/0!</v>
      </c>
      <c r="BP4548" s="501" t="e">
        <f t="shared" si="431"/>
        <v>#DIV/0!</v>
      </c>
    </row>
    <row r="4549" spans="31:68" ht="15" customHeight="1" x14ac:dyDescent="0.25">
      <c r="AE4549" s="501" t="e">
        <f t="shared" si="426"/>
        <v>#DIV/0!</v>
      </c>
      <c r="AH4549" s="501" t="e">
        <f t="shared" si="427"/>
        <v>#DIV/0!</v>
      </c>
      <c r="AV4549" s="501" t="e">
        <f t="shared" si="428"/>
        <v>#DIV/0!</v>
      </c>
      <c r="AY4549" s="501" t="e">
        <f t="shared" si="429"/>
        <v>#DIV/0!</v>
      </c>
      <c r="BM4549" s="501" t="e">
        <f t="shared" si="430"/>
        <v>#DIV/0!</v>
      </c>
      <c r="BP4549" s="501" t="e">
        <f t="shared" si="431"/>
        <v>#DIV/0!</v>
      </c>
    </row>
    <row r="4550" spans="31:68" ht="15" customHeight="1" x14ac:dyDescent="0.25">
      <c r="AE4550" s="501" t="e">
        <f t="shared" si="426"/>
        <v>#DIV/0!</v>
      </c>
      <c r="AH4550" s="501" t="e">
        <f t="shared" si="427"/>
        <v>#DIV/0!</v>
      </c>
      <c r="AV4550" s="501" t="e">
        <f t="shared" si="428"/>
        <v>#DIV/0!</v>
      </c>
      <c r="AY4550" s="501" t="e">
        <f t="shared" si="429"/>
        <v>#DIV/0!</v>
      </c>
      <c r="BM4550" s="501" t="e">
        <f t="shared" si="430"/>
        <v>#DIV/0!</v>
      </c>
      <c r="BP4550" s="501" t="e">
        <f t="shared" si="431"/>
        <v>#DIV/0!</v>
      </c>
    </row>
    <row r="4551" spans="31:68" ht="15" customHeight="1" x14ac:dyDescent="0.25">
      <c r="AE4551" s="501" t="e">
        <f t="shared" si="426"/>
        <v>#DIV/0!</v>
      </c>
      <c r="AH4551" s="501" t="e">
        <f t="shared" si="427"/>
        <v>#DIV/0!</v>
      </c>
      <c r="AV4551" s="501" t="e">
        <f t="shared" si="428"/>
        <v>#DIV/0!</v>
      </c>
      <c r="AY4551" s="501" t="e">
        <f t="shared" si="429"/>
        <v>#DIV/0!</v>
      </c>
      <c r="BM4551" s="501" t="e">
        <f t="shared" si="430"/>
        <v>#DIV/0!</v>
      </c>
      <c r="BP4551" s="501" t="e">
        <f t="shared" si="431"/>
        <v>#DIV/0!</v>
      </c>
    </row>
    <row r="4552" spans="31:68" ht="15" customHeight="1" x14ac:dyDescent="0.25">
      <c r="AE4552" s="501" t="e">
        <f t="shared" si="426"/>
        <v>#DIV/0!</v>
      </c>
      <c r="AH4552" s="501" t="e">
        <f t="shared" si="427"/>
        <v>#DIV/0!</v>
      </c>
      <c r="AV4552" s="501" t="e">
        <f t="shared" si="428"/>
        <v>#DIV/0!</v>
      </c>
      <c r="AY4552" s="501" t="e">
        <f t="shared" si="429"/>
        <v>#DIV/0!</v>
      </c>
      <c r="BM4552" s="501" t="e">
        <f t="shared" si="430"/>
        <v>#DIV/0!</v>
      </c>
      <c r="BP4552" s="501" t="e">
        <f t="shared" si="431"/>
        <v>#DIV/0!</v>
      </c>
    </row>
    <row r="4553" spans="31:68" ht="15" customHeight="1" x14ac:dyDescent="0.25">
      <c r="AE4553" s="501" t="e">
        <f t="shared" si="426"/>
        <v>#DIV/0!</v>
      </c>
      <c r="AH4553" s="501" t="e">
        <f t="shared" si="427"/>
        <v>#DIV/0!</v>
      </c>
      <c r="AV4553" s="501" t="e">
        <f t="shared" si="428"/>
        <v>#DIV/0!</v>
      </c>
      <c r="AY4553" s="501" t="e">
        <f t="shared" si="429"/>
        <v>#DIV/0!</v>
      </c>
      <c r="BM4553" s="501" t="e">
        <f t="shared" si="430"/>
        <v>#DIV/0!</v>
      </c>
      <c r="BP4553" s="501" t="e">
        <f t="shared" si="431"/>
        <v>#DIV/0!</v>
      </c>
    </row>
    <row r="4554" spans="31:68" ht="15" customHeight="1" x14ac:dyDescent="0.25">
      <c r="AE4554" s="501" t="e">
        <f t="shared" si="426"/>
        <v>#DIV/0!</v>
      </c>
      <c r="AH4554" s="501" t="e">
        <f t="shared" si="427"/>
        <v>#DIV/0!</v>
      </c>
      <c r="AV4554" s="501" t="e">
        <f t="shared" si="428"/>
        <v>#DIV/0!</v>
      </c>
      <c r="AY4554" s="501" t="e">
        <f t="shared" si="429"/>
        <v>#DIV/0!</v>
      </c>
      <c r="BM4554" s="501" t="e">
        <f t="shared" si="430"/>
        <v>#DIV/0!</v>
      </c>
      <c r="BP4554" s="501" t="e">
        <f t="shared" si="431"/>
        <v>#DIV/0!</v>
      </c>
    </row>
    <row r="4555" spans="31:68" ht="15" customHeight="1" x14ac:dyDescent="0.25">
      <c r="AE4555" s="501" t="e">
        <f t="shared" si="426"/>
        <v>#DIV/0!</v>
      </c>
      <c r="AH4555" s="501" t="e">
        <f t="shared" si="427"/>
        <v>#DIV/0!</v>
      </c>
      <c r="AV4555" s="501" t="e">
        <f t="shared" si="428"/>
        <v>#DIV/0!</v>
      </c>
      <c r="AY4555" s="501" t="e">
        <f t="shared" si="429"/>
        <v>#DIV/0!</v>
      </c>
      <c r="BM4555" s="501" t="e">
        <f t="shared" si="430"/>
        <v>#DIV/0!</v>
      </c>
      <c r="BP4555" s="501" t="e">
        <f t="shared" si="431"/>
        <v>#DIV/0!</v>
      </c>
    </row>
    <row r="4556" spans="31:68" ht="15" customHeight="1" x14ac:dyDescent="0.25">
      <c r="AE4556" s="501" t="e">
        <f t="shared" si="426"/>
        <v>#DIV/0!</v>
      </c>
      <c r="AH4556" s="501" t="e">
        <f t="shared" si="427"/>
        <v>#DIV/0!</v>
      </c>
      <c r="AV4556" s="501" t="e">
        <f t="shared" si="428"/>
        <v>#DIV/0!</v>
      </c>
      <c r="AY4556" s="501" t="e">
        <f t="shared" si="429"/>
        <v>#DIV/0!</v>
      </c>
      <c r="BM4556" s="501" t="e">
        <f t="shared" si="430"/>
        <v>#DIV/0!</v>
      </c>
      <c r="BP4556" s="501" t="e">
        <f t="shared" si="431"/>
        <v>#DIV/0!</v>
      </c>
    </row>
    <row r="4557" spans="31:68" ht="15" customHeight="1" x14ac:dyDescent="0.25">
      <c r="AE4557" s="501" t="e">
        <f t="shared" si="426"/>
        <v>#DIV/0!</v>
      </c>
      <c r="AH4557" s="501" t="e">
        <f t="shared" si="427"/>
        <v>#DIV/0!</v>
      </c>
      <c r="AV4557" s="501" t="e">
        <f t="shared" si="428"/>
        <v>#DIV/0!</v>
      </c>
      <c r="AY4557" s="501" t="e">
        <f t="shared" si="429"/>
        <v>#DIV/0!</v>
      </c>
      <c r="BM4557" s="501" t="e">
        <f t="shared" si="430"/>
        <v>#DIV/0!</v>
      </c>
      <c r="BP4557" s="501" t="e">
        <f t="shared" si="431"/>
        <v>#DIV/0!</v>
      </c>
    </row>
    <row r="4558" spans="31:68" ht="15" customHeight="1" x14ac:dyDescent="0.25">
      <c r="AE4558" s="501" t="e">
        <f t="shared" si="426"/>
        <v>#DIV/0!</v>
      </c>
      <c r="AH4558" s="501" t="e">
        <f t="shared" si="427"/>
        <v>#DIV/0!</v>
      </c>
      <c r="AV4558" s="501" t="e">
        <f t="shared" si="428"/>
        <v>#DIV/0!</v>
      </c>
      <c r="AY4558" s="501" t="e">
        <f t="shared" si="429"/>
        <v>#DIV/0!</v>
      </c>
      <c r="BM4558" s="501" t="e">
        <f t="shared" si="430"/>
        <v>#DIV/0!</v>
      </c>
      <c r="BP4558" s="501" t="e">
        <f t="shared" si="431"/>
        <v>#DIV/0!</v>
      </c>
    </row>
    <row r="4559" spans="31:68" ht="15" customHeight="1" x14ac:dyDescent="0.25">
      <c r="AE4559" s="501" t="e">
        <f t="shared" ref="AE4559:AE4622" si="432">IF(AE$10*AC4559+AE$11&lt;(ROUNDUP(AD$10/100,0)*100+999),MAX(0,AE$10*AC4559+AE$11),NA())</f>
        <v>#DIV/0!</v>
      </c>
      <c r="AH4559" s="501" t="e">
        <f t="shared" ref="AH4559:AH4622" si="433">IF(AH$10*AF4559+AH$11&lt;(ROUNDUP(AG$10/100,0)*100+999),MAX(0,AH$10*AF4559+AH$11),NA())</f>
        <v>#DIV/0!</v>
      </c>
      <c r="AV4559" s="501" t="e">
        <f t="shared" ref="AV4559:AV4622" si="434">IF(AV$10*AT4559+AV$11&lt;(ROUNDUP(AU$10/100,0)*100+999),MAX(0,AV$10*AT4559+AV$11),NA())</f>
        <v>#DIV/0!</v>
      </c>
      <c r="AY4559" s="501" t="e">
        <f t="shared" ref="AY4559:AY4622" si="435">IF(AY$10*AW4559+AY$11&lt;(ROUNDUP(AX$10/100,0)*100+999),MAX(0,AY$10*AW4559+AY$11),NA())</f>
        <v>#DIV/0!</v>
      </c>
      <c r="BM4559" s="501" t="e">
        <f t="shared" ref="BM4559:BM4622" si="436">IF(BM$10*BK4559+BM$11&lt;(ROUNDUP(BL$10/100,0)*100+999),MAX(0,BM$10*BK4559+BM$11),NA())</f>
        <v>#DIV/0!</v>
      </c>
      <c r="BP4559" s="501" t="e">
        <f t="shared" ref="BP4559:BP4622" si="437">IF(BP$10*BN4559+BP$11&lt;(ROUNDUP(BO$10/100,0)*100+999),MAX(0,BP$10*BN4559+BP$11),NA())</f>
        <v>#DIV/0!</v>
      </c>
    </row>
    <row r="4560" spans="31:68" ht="15" customHeight="1" x14ac:dyDescent="0.25">
      <c r="AE4560" s="501" t="e">
        <f t="shared" si="432"/>
        <v>#DIV/0!</v>
      </c>
      <c r="AH4560" s="501" t="e">
        <f t="shared" si="433"/>
        <v>#DIV/0!</v>
      </c>
      <c r="AV4560" s="501" t="e">
        <f t="shared" si="434"/>
        <v>#DIV/0!</v>
      </c>
      <c r="AY4560" s="501" t="e">
        <f t="shared" si="435"/>
        <v>#DIV/0!</v>
      </c>
      <c r="BM4560" s="501" t="e">
        <f t="shared" si="436"/>
        <v>#DIV/0!</v>
      </c>
      <c r="BP4560" s="501" t="e">
        <f t="shared" si="437"/>
        <v>#DIV/0!</v>
      </c>
    </row>
    <row r="4561" spans="31:68" ht="15" customHeight="1" x14ac:dyDescent="0.25">
      <c r="AE4561" s="501" t="e">
        <f t="shared" si="432"/>
        <v>#DIV/0!</v>
      </c>
      <c r="AH4561" s="501" t="e">
        <f t="shared" si="433"/>
        <v>#DIV/0!</v>
      </c>
      <c r="AV4561" s="501" t="e">
        <f t="shared" si="434"/>
        <v>#DIV/0!</v>
      </c>
      <c r="AY4561" s="501" t="e">
        <f t="shared" si="435"/>
        <v>#DIV/0!</v>
      </c>
      <c r="BM4561" s="501" t="e">
        <f t="shared" si="436"/>
        <v>#DIV/0!</v>
      </c>
      <c r="BP4561" s="501" t="e">
        <f t="shared" si="437"/>
        <v>#DIV/0!</v>
      </c>
    </row>
    <row r="4562" spans="31:68" ht="15" customHeight="1" x14ac:dyDescent="0.25">
      <c r="AE4562" s="501" t="e">
        <f t="shared" si="432"/>
        <v>#DIV/0!</v>
      </c>
      <c r="AH4562" s="501" t="e">
        <f t="shared" si="433"/>
        <v>#DIV/0!</v>
      </c>
      <c r="AV4562" s="501" t="e">
        <f t="shared" si="434"/>
        <v>#DIV/0!</v>
      </c>
      <c r="AY4562" s="501" t="e">
        <f t="shared" si="435"/>
        <v>#DIV/0!</v>
      </c>
      <c r="BM4562" s="501" t="e">
        <f t="shared" si="436"/>
        <v>#DIV/0!</v>
      </c>
      <c r="BP4562" s="501" t="e">
        <f t="shared" si="437"/>
        <v>#DIV/0!</v>
      </c>
    </row>
    <row r="4563" spans="31:68" ht="15" customHeight="1" x14ac:dyDescent="0.25">
      <c r="AE4563" s="501" t="e">
        <f t="shared" si="432"/>
        <v>#DIV/0!</v>
      </c>
      <c r="AH4563" s="501" t="e">
        <f t="shared" si="433"/>
        <v>#DIV/0!</v>
      </c>
      <c r="AV4563" s="501" t="e">
        <f t="shared" si="434"/>
        <v>#DIV/0!</v>
      </c>
      <c r="AY4563" s="501" t="e">
        <f t="shared" si="435"/>
        <v>#DIV/0!</v>
      </c>
      <c r="BM4563" s="501" t="e">
        <f t="shared" si="436"/>
        <v>#DIV/0!</v>
      </c>
      <c r="BP4563" s="501" t="e">
        <f t="shared" si="437"/>
        <v>#DIV/0!</v>
      </c>
    </row>
    <row r="4564" spans="31:68" ht="15" customHeight="1" x14ac:dyDescent="0.25">
      <c r="AE4564" s="501" t="e">
        <f t="shared" si="432"/>
        <v>#DIV/0!</v>
      </c>
      <c r="AH4564" s="501" t="e">
        <f t="shared" si="433"/>
        <v>#DIV/0!</v>
      </c>
      <c r="AV4564" s="501" t="e">
        <f t="shared" si="434"/>
        <v>#DIV/0!</v>
      </c>
      <c r="AY4564" s="501" t="e">
        <f t="shared" si="435"/>
        <v>#DIV/0!</v>
      </c>
      <c r="BM4564" s="501" t="e">
        <f t="shared" si="436"/>
        <v>#DIV/0!</v>
      </c>
      <c r="BP4564" s="501" t="e">
        <f t="shared" si="437"/>
        <v>#DIV/0!</v>
      </c>
    </row>
    <row r="4565" spans="31:68" ht="15" customHeight="1" x14ac:dyDescent="0.25">
      <c r="AE4565" s="501" t="e">
        <f t="shared" si="432"/>
        <v>#DIV/0!</v>
      </c>
      <c r="AH4565" s="501" t="e">
        <f t="shared" si="433"/>
        <v>#DIV/0!</v>
      </c>
      <c r="AV4565" s="501" t="e">
        <f t="shared" si="434"/>
        <v>#DIV/0!</v>
      </c>
      <c r="AY4565" s="501" t="e">
        <f t="shared" si="435"/>
        <v>#DIV/0!</v>
      </c>
      <c r="BM4565" s="501" t="e">
        <f t="shared" si="436"/>
        <v>#DIV/0!</v>
      </c>
      <c r="BP4565" s="501" t="e">
        <f t="shared" si="437"/>
        <v>#DIV/0!</v>
      </c>
    </row>
    <row r="4566" spans="31:68" ht="15" customHeight="1" x14ac:dyDescent="0.25">
      <c r="AE4566" s="501" t="e">
        <f t="shared" si="432"/>
        <v>#DIV/0!</v>
      </c>
      <c r="AH4566" s="501" t="e">
        <f t="shared" si="433"/>
        <v>#DIV/0!</v>
      </c>
      <c r="AV4566" s="501" t="e">
        <f t="shared" si="434"/>
        <v>#DIV/0!</v>
      </c>
      <c r="AY4566" s="501" t="e">
        <f t="shared" si="435"/>
        <v>#DIV/0!</v>
      </c>
      <c r="BM4566" s="501" t="e">
        <f t="shared" si="436"/>
        <v>#DIV/0!</v>
      </c>
      <c r="BP4566" s="501" t="e">
        <f t="shared" si="437"/>
        <v>#DIV/0!</v>
      </c>
    </row>
    <row r="4567" spans="31:68" ht="15" customHeight="1" x14ac:dyDescent="0.25">
      <c r="AE4567" s="501" t="e">
        <f t="shared" si="432"/>
        <v>#DIV/0!</v>
      </c>
      <c r="AH4567" s="501" t="e">
        <f t="shared" si="433"/>
        <v>#DIV/0!</v>
      </c>
      <c r="AV4567" s="501" t="e">
        <f t="shared" si="434"/>
        <v>#DIV/0!</v>
      </c>
      <c r="AY4567" s="501" t="e">
        <f t="shared" si="435"/>
        <v>#DIV/0!</v>
      </c>
      <c r="BM4567" s="501" t="e">
        <f t="shared" si="436"/>
        <v>#DIV/0!</v>
      </c>
      <c r="BP4567" s="501" t="e">
        <f t="shared" si="437"/>
        <v>#DIV/0!</v>
      </c>
    </row>
    <row r="4568" spans="31:68" ht="15" customHeight="1" x14ac:dyDescent="0.25">
      <c r="AE4568" s="501" t="e">
        <f t="shared" si="432"/>
        <v>#DIV/0!</v>
      </c>
      <c r="AH4568" s="501" t="e">
        <f t="shared" si="433"/>
        <v>#DIV/0!</v>
      </c>
      <c r="AV4568" s="501" t="e">
        <f t="shared" si="434"/>
        <v>#DIV/0!</v>
      </c>
      <c r="AY4568" s="501" t="e">
        <f t="shared" si="435"/>
        <v>#DIV/0!</v>
      </c>
      <c r="BM4568" s="501" t="e">
        <f t="shared" si="436"/>
        <v>#DIV/0!</v>
      </c>
      <c r="BP4568" s="501" t="e">
        <f t="shared" si="437"/>
        <v>#DIV/0!</v>
      </c>
    </row>
    <row r="4569" spans="31:68" ht="15" customHeight="1" x14ac:dyDescent="0.25">
      <c r="AE4569" s="501" t="e">
        <f t="shared" si="432"/>
        <v>#DIV/0!</v>
      </c>
      <c r="AH4569" s="501" t="e">
        <f t="shared" si="433"/>
        <v>#DIV/0!</v>
      </c>
      <c r="AV4569" s="501" t="e">
        <f t="shared" si="434"/>
        <v>#DIV/0!</v>
      </c>
      <c r="AY4569" s="501" t="e">
        <f t="shared" si="435"/>
        <v>#DIV/0!</v>
      </c>
      <c r="BM4569" s="501" t="e">
        <f t="shared" si="436"/>
        <v>#DIV/0!</v>
      </c>
      <c r="BP4569" s="501" t="e">
        <f t="shared" si="437"/>
        <v>#DIV/0!</v>
      </c>
    </row>
    <row r="4570" spans="31:68" ht="15" customHeight="1" x14ac:dyDescent="0.25">
      <c r="AE4570" s="501" t="e">
        <f t="shared" si="432"/>
        <v>#DIV/0!</v>
      </c>
      <c r="AH4570" s="501" t="e">
        <f t="shared" si="433"/>
        <v>#DIV/0!</v>
      </c>
      <c r="AV4570" s="501" t="e">
        <f t="shared" si="434"/>
        <v>#DIV/0!</v>
      </c>
      <c r="AY4570" s="501" t="e">
        <f t="shared" si="435"/>
        <v>#DIV/0!</v>
      </c>
      <c r="BM4570" s="501" t="e">
        <f t="shared" si="436"/>
        <v>#DIV/0!</v>
      </c>
      <c r="BP4570" s="501" t="e">
        <f t="shared" si="437"/>
        <v>#DIV/0!</v>
      </c>
    </row>
    <row r="4571" spans="31:68" ht="15" customHeight="1" x14ac:dyDescent="0.25">
      <c r="AE4571" s="501" t="e">
        <f t="shared" si="432"/>
        <v>#DIV/0!</v>
      </c>
      <c r="AH4571" s="501" t="e">
        <f t="shared" si="433"/>
        <v>#DIV/0!</v>
      </c>
      <c r="AV4571" s="501" t="e">
        <f t="shared" si="434"/>
        <v>#DIV/0!</v>
      </c>
      <c r="AY4571" s="501" t="e">
        <f t="shared" si="435"/>
        <v>#DIV/0!</v>
      </c>
      <c r="BM4571" s="501" t="e">
        <f t="shared" si="436"/>
        <v>#DIV/0!</v>
      </c>
      <c r="BP4571" s="501" t="e">
        <f t="shared" si="437"/>
        <v>#DIV/0!</v>
      </c>
    </row>
    <row r="4572" spans="31:68" ht="15" customHeight="1" x14ac:dyDescent="0.25">
      <c r="AE4572" s="501" t="e">
        <f t="shared" si="432"/>
        <v>#DIV/0!</v>
      </c>
      <c r="AH4572" s="501" t="e">
        <f t="shared" si="433"/>
        <v>#DIV/0!</v>
      </c>
      <c r="AV4572" s="501" t="e">
        <f t="shared" si="434"/>
        <v>#DIV/0!</v>
      </c>
      <c r="AY4572" s="501" t="e">
        <f t="shared" si="435"/>
        <v>#DIV/0!</v>
      </c>
      <c r="BM4572" s="501" t="e">
        <f t="shared" si="436"/>
        <v>#DIV/0!</v>
      </c>
      <c r="BP4572" s="501" t="e">
        <f t="shared" si="437"/>
        <v>#DIV/0!</v>
      </c>
    </row>
    <row r="4573" spans="31:68" ht="15" customHeight="1" x14ac:dyDescent="0.25">
      <c r="AE4573" s="501" t="e">
        <f t="shared" si="432"/>
        <v>#DIV/0!</v>
      </c>
      <c r="AH4573" s="501" t="e">
        <f t="shared" si="433"/>
        <v>#DIV/0!</v>
      </c>
      <c r="AV4573" s="501" t="e">
        <f t="shared" si="434"/>
        <v>#DIV/0!</v>
      </c>
      <c r="AY4573" s="501" t="e">
        <f t="shared" si="435"/>
        <v>#DIV/0!</v>
      </c>
      <c r="BM4573" s="501" t="e">
        <f t="shared" si="436"/>
        <v>#DIV/0!</v>
      </c>
      <c r="BP4573" s="501" t="e">
        <f t="shared" si="437"/>
        <v>#DIV/0!</v>
      </c>
    </row>
    <row r="4574" spans="31:68" ht="15" customHeight="1" x14ac:dyDescent="0.25">
      <c r="AE4574" s="501" t="e">
        <f t="shared" si="432"/>
        <v>#DIV/0!</v>
      </c>
      <c r="AH4574" s="501" t="e">
        <f t="shared" si="433"/>
        <v>#DIV/0!</v>
      </c>
      <c r="AV4574" s="501" t="e">
        <f t="shared" si="434"/>
        <v>#DIV/0!</v>
      </c>
      <c r="AY4574" s="501" t="e">
        <f t="shared" si="435"/>
        <v>#DIV/0!</v>
      </c>
      <c r="BM4574" s="501" t="e">
        <f t="shared" si="436"/>
        <v>#DIV/0!</v>
      </c>
      <c r="BP4574" s="501" t="e">
        <f t="shared" si="437"/>
        <v>#DIV/0!</v>
      </c>
    </row>
    <row r="4575" spans="31:68" ht="15" customHeight="1" x14ac:dyDescent="0.25">
      <c r="AE4575" s="501" t="e">
        <f t="shared" si="432"/>
        <v>#DIV/0!</v>
      </c>
      <c r="AH4575" s="501" t="e">
        <f t="shared" si="433"/>
        <v>#DIV/0!</v>
      </c>
      <c r="AV4575" s="501" t="e">
        <f t="shared" si="434"/>
        <v>#DIV/0!</v>
      </c>
      <c r="AY4575" s="501" t="e">
        <f t="shared" si="435"/>
        <v>#DIV/0!</v>
      </c>
      <c r="BM4575" s="501" t="e">
        <f t="shared" si="436"/>
        <v>#DIV/0!</v>
      </c>
      <c r="BP4575" s="501" t="e">
        <f t="shared" si="437"/>
        <v>#DIV/0!</v>
      </c>
    </row>
    <row r="4576" spans="31:68" ht="15" customHeight="1" x14ac:dyDescent="0.25">
      <c r="AE4576" s="501" t="e">
        <f t="shared" si="432"/>
        <v>#DIV/0!</v>
      </c>
      <c r="AH4576" s="501" t="e">
        <f t="shared" si="433"/>
        <v>#DIV/0!</v>
      </c>
      <c r="AV4576" s="501" t="e">
        <f t="shared" si="434"/>
        <v>#DIV/0!</v>
      </c>
      <c r="AY4576" s="501" t="e">
        <f t="shared" si="435"/>
        <v>#DIV/0!</v>
      </c>
      <c r="BM4576" s="501" t="e">
        <f t="shared" si="436"/>
        <v>#DIV/0!</v>
      </c>
      <c r="BP4576" s="501" t="e">
        <f t="shared" si="437"/>
        <v>#DIV/0!</v>
      </c>
    </row>
    <row r="4577" spans="31:68" ht="15" customHeight="1" x14ac:dyDescent="0.25">
      <c r="AE4577" s="501" t="e">
        <f t="shared" si="432"/>
        <v>#DIV/0!</v>
      </c>
      <c r="AH4577" s="501" t="e">
        <f t="shared" si="433"/>
        <v>#DIV/0!</v>
      </c>
      <c r="AV4577" s="501" t="e">
        <f t="shared" si="434"/>
        <v>#DIV/0!</v>
      </c>
      <c r="AY4577" s="501" t="e">
        <f t="shared" si="435"/>
        <v>#DIV/0!</v>
      </c>
      <c r="BM4577" s="501" t="e">
        <f t="shared" si="436"/>
        <v>#DIV/0!</v>
      </c>
      <c r="BP4577" s="501" t="e">
        <f t="shared" si="437"/>
        <v>#DIV/0!</v>
      </c>
    </row>
    <row r="4578" spans="31:68" ht="15" customHeight="1" x14ac:dyDescent="0.25">
      <c r="AE4578" s="501" t="e">
        <f t="shared" si="432"/>
        <v>#DIV/0!</v>
      </c>
      <c r="AH4578" s="501" t="e">
        <f t="shared" si="433"/>
        <v>#DIV/0!</v>
      </c>
      <c r="AV4578" s="501" t="e">
        <f t="shared" si="434"/>
        <v>#DIV/0!</v>
      </c>
      <c r="AY4578" s="501" t="e">
        <f t="shared" si="435"/>
        <v>#DIV/0!</v>
      </c>
      <c r="BM4578" s="501" t="e">
        <f t="shared" si="436"/>
        <v>#DIV/0!</v>
      </c>
      <c r="BP4578" s="501" t="e">
        <f t="shared" si="437"/>
        <v>#DIV/0!</v>
      </c>
    </row>
    <row r="4579" spans="31:68" ht="15" customHeight="1" x14ac:dyDescent="0.25">
      <c r="AE4579" s="501" t="e">
        <f t="shared" si="432"/>
        <v>#DIV/0!</v>
      </c>
      <c r="AH4579" s="501" t="e">
        <f t="shared" si="433"/>
        <v>#DIV/0!</v>
      </c>
      <c r="AV4579" s="501" t="e">
        <f t="shared" si="434"/>
        <v>#DIV/0!</v>
      </c>
      <c r="AY4579" s="501" t="e">
        <f t="shared" si="435"/>
        <v>#DIV/0!</v>
      </c>
      <c r="BM4579" s="501" t="e">
        <f t="shared" si="436"/>
        <v>#DIV/0!</v>
      </c>
      <c r="BP4579" s="501" t="e">
        <f t="shared" si="437"/>
        <v>#DIV/0!</v>
      </c>
    </row>
    <row r="4580" spans="31:68" ht="15" customHeight="1" x14ac:dyDescent="0.25">
      <c r="AE4580" s="501" t="e">
        <f t="shared" si="432"/>
        <v>#DIV/0!</v>
      </c>
      <c r="AH4580" s="501" t="e">
        <f t="shared" si="433"/>
        <v>#DIV/0!</v>
      </c>
      <c r="AV4580" s="501" t="e">
        <f t="shared" si="434"/>
        <v>#DIV/0!</v>
      </c>
      <c r="AY4580" s="501" t="e">
        <f t="shared" si="435"/>
        <v>#DIV/0!</v>
      </c>
      <c r="BM4580" s="501" t="e">
        <f t="shared" si="436"/>
        <v>#DIV/0!</v>
      </c>
      <c r="BP4580" s="501" t="e">
        <f t="shared" si="437"/>
        <v>#DIV/0!</v>
      </c>
    </row>
    <row r="4581" spans="31:68" ht="15" customHeight="1" x14ac:dyDescent="0.25">
      <c r="AE4581" s="501" t="e">
        <f t="shared" si="432"/>
        <v>#DIV/0!</v>
      </c>
      <c r="AH4581" s="501" t="e">
        <f t="shared" si="433"/>
        <v>#DIV/0!</v>
      </c>
      <c r="AV4581" s="501" t="e">
        <f t="shared" si="434"/>
        <v>#DIV/0!</v>
      </c>
      <c r="AY4581" s="501" t="e">
        <f t="shared" si="435"/>
        <v>#DIV/0!</v>
      </c>
      <c r="BM4581" s="501" t="e">
        <f t="shared" si="436"/>
        <v>#DIV/0!</v>
      </c>
      <c r="BP4581" s="501" t="e">
        <f t="shared" si="437"/>
        <v>#DIV/0!</v>
      </c>
    </row>
    <row r="4582" spans="31:68" ht="15" customHeight="1" x14ac:dyDescent="0.25">
      <c r="AE4582" s="501" t="e">
        <f t="shared" si="432"/>
        <v>#DIV/0!</v>
      </c>
      <c r="AH4582" s="501" t="e">
        <f t="shared" si="433"/>
        <v>#DIV/0!</v>
      </c>
      <c r="AV4582" s="501" t="e">
        <f t="shared" si="434"/>
        <v>#DIV/0!</v>
      </c>
      <c r="AY4582" s="501" t="e">
        <f t="shared" si="435"/>
        <v>#DIV/0!</v>
      </c>
      <c r="BM4582" s="501" t="e">
        <f t="shared" si="436"/>
        <v>#DIV/0!</v>
      </c>
      <c r="BP4582" s="501" t="e">
        <f t="shared" si="437"/>
        <v>#DIV/0!</v>
      </c>
    </row>
    <row r="4583" spans="31:68" ht="15" customHeight="1" x14ac:dyDescent="0.25">
      <c r="AE4583" s="501" t="e">
        <f t="shared" si="432"/>
        <v>#DIV/0!</v>
      </c>
      <c r="AH4583" s="501" t="e">
        <f t="shared" si="433"/>
        <v>#DIV/0!</v>
      </c>
      <c r="AV4583" s="501" t="e">
        <f t="shared" si="434"/>
        <v>#DIV/0!</v>
      </c>
      <c r="AY4583" s="501" t="e">
        <f t="shared" si="435"/>
        <v>#DIV/0!</v>
      </c>
      <c r="BM4583" s="501" t="e">
        <f t="shared" si="436"/>
        <v>#DIV/0!</v>
      </c>
      <c r="BP4583" s="501" t="e">
        <f t="shared" si="437"/>
        <v>#DIV/0!</v>
      </c>
    </row>
    <row r="4584" spans="31:68" ht="15" customHeight="1" x14ac:dyDescent="0.25">
      <c r="AE4584" s="501" t="e">
        <f t="shared" si="432"/>
        <v>#DIV/0!</v>
      </c>
      <c r="AH4584" s="501" t="e">
        <f t="shared" si="433"/>
        <v>#DIV/0!</v>
      </c>
      <c r="AV4584" s="501" t="e">
        <f t="shared" si="434"/>
        <v>#DIV/0!</v>
      </c>
      <c r="AY4584" s="501" t="e">
        <f t="shared" si="435"/>
        <v>#DIV/0!</v>
      </c>
      <c r="BM4584" s="501" t="e">
        <f t="shared" si="436"/>
        <v>#DIV/0!</v>
      </c>
      <c r="BP4584" s="501" t="e">
        <f t="shared" si="437"/>
        <v>#DIV/0!</v>
      </c>
    </row>
    <row r="4585" spans="31:68" ht="15" customHeight="1" x14ac:dyDescent="0.25">
      <c r="AE4585" s="501" t="e">
        <f t="shared" si="432"/>
        <v>#DIV/0!</v>
      </c>
      <c r="AH4585" s="501" t="e">
        <f t="shared" si="433"/>
        <v>#DIV/0!</v>
      </c>
      <c r="AV4585" s="501" t="e">
        <f t="shared" si="434"/>
        <v>#DIV/0!</v>
      </c>
      <c r="AY4585" s="501" t="e">
        <f t="shared" si="435"/>
        <v>#DIV/0!</v>
      </c>
      <c r="BM4585" s="501" t="e">
        <f t="shared" si="436"/>
        <v>#DIV/0!</v>
      </c>
      <c r="BP4585" s="501" t="e">
        <f t="shared" si="437"/>
        <v>#DIV/0!</v>
      </c>
    </row>
    <row r="4586" spans="31:68" ht="15" customHeight="1" x14ac:dyDescent="0.25">
      <c r="AE4586" s="501" t="e">
        <f t="shared" si="432"/>
        <v>#DIV/0!</v>
      </c>
      <c r="AH4586" s="501" t="e">
        <f t="shared" si="433"/>
        <v>#DIV/0!</v>
      </c>
      <c r="AV4586" s="501" t="e">
        <f t="shared" si="434"/>
        <v>#DIV/0!</v>
      </c>
      <c r="AY4586" s="501" t="e">
        <f t="shared" si="435"/>
        <v>#DIV/0!</v>
      </c>
      <c r="BM4586" s="501" t="e">
        <f t="shared" si="436"/>
        <v>#DIV/0!</v>
      </c>
      <c r="BP4586" s="501" t="e">
        <f t="shared" si="437"/>
        <v>#DIV/0!</v>
      </c>
    </row>
    <row r="4587" spans="31:68" ht="15" customHeight="1" x14ac:dyDescent="0.25">
      <c r="AE4587" s="501" t="e">
        <f t="shared" si="432"/>
        <v>#DIV/0!</v>
      </c>
      <c r="AH4587" s="501" t="e">
        <f t="shared" si="433"/>
        <v>#DIV/0!</v>
      </c>
      <c r="AV4587" s="501" t="e">
        <f t="shared" si="434"/>
        <v>#DIV/0!</v>
      </c>
      <c r="AY4587" s="501" t="e">
        <f t="shared" si="435"/>
        <v>#DIV/0!</v>
      </c>
      <c r="BM4587" s="501" t="e">
        <f t="shared" si="436"/>
        <v>#DIV/0!</v>
      </c>
      <c r="BP4587" s="501" t="e">
        <f t="shared" si="437"/>
        <v>#DIV/0!</v>
      </c>
    </row>
    <row r="4588" spans="31:68" ht="15" customHeight="1" x14ac:dyDescent="0.25">
      <c r="AE4588" s="501" t="e">
        <f t="shared" si="432"/>
        <v>#DIV/0!</v>
      </c>
      <c r="AH4588" s="501" t="e">
        <f t="shared" si="433"/>
        <v>#DIV/0!</v>
      </c>
      <c r="AV4588" s="501" t="e">
        <f t="shared" si="434"/>
        <v>#DIV/0!</v>
      </c>
      <c r="AY4588" s="501" t="e">
        <f t="shared" si="435"/>
        <v>#DIV/0!</v>
      </c>
      <c r="BM4588" s="501" t="e">
        <f t="shared" si="436"/>
        <v>#DIV/0!</v>
      </c>
      <c r="BP4588" s="501" t="e">
        <f t="shared" si="437"/>
        <v>#DIV/0!</v>
      </c>
    </row>
    <row r="4589" spans="31:68" ht="15" customHeight="1" x14ac:dyDescent="0.25">
      <c r="AE4589" s="501" t="e">
        <f t="shared" si="432"/>
        <v>#DIV/0!</v>
      </c>
      <c r="AH4589" s="501" t="e">
        <f t="shared" si="433"/>
        <v>#DIV/0!</v>
      </c>
      <c r="AV4589" s="501" t="e">
        <f t="shared" si="434"/>
        <v>#DIV/0!</v>
      </c>
      <c r="AY4589" s="501" t="e">
        <f t="shared" si="435"/>
        <v>#DIV/0!</v>
      </c>
      <c r="BM4589" s="501" t="e">
        <f t="shared" si="436"/>
        <v>#DIV/0!</v>
      </c>
      <c r="BP4589" s="501" t="e">
        <f t="shared" si="437"/>
        <v>#DIV/0!</v>
      </c>
    </row>
    <row r="4590" spans="31:68" ht="15" customHeight="1" x14ac:dyDescent="0.25">
      <c r="AE4590" s="501" t="e">
        <f t="shared" si="432"/>
        <v>#DIV/0!</v>
      </c>
      <c r="AH4590" s="501" t="e">
        <f t="shared" si="433"/>
        <v>#DIV/0!</v>
      </c>
      <c r="AV4590" s="501" t="e">
        <f t="shared" si="434"/>
        <v>#DIV/0!</v>
      </c>
      <c r="AY4590" s="501" t="e">
        <f t="shared" si="435"/>
        <v>#DIV/0!</v>
      </c>
      <c r="BM4590" s="501" t="e">
        <f t="shared" si="436"/>
        <v>#DIV/0!</v>
      </c>
      <c r="BP4590" s="501" t="e">
        <f t="shared" si="437"/>
        <v>#DIV/0!</v>
      </c>
    </row>
    <row r="4591" spans="31:68" ht="15" customHeight="1" x14ac:dyDescent="0.25">
      <c r="AE4591" s="501" t="e">
        <f t="shared" si="432"/>
        <v>#DIV/0!</v>
      </c>
      <c r="AH4591" s="501" t="e">
        <f t="shared" si="433"/>
        <v>#DIV/0!</v>
      </c>
      <c r="AV4591" s="501" t="e">
        <f t="shared" si="434"/>
        <v>#DIV/0!</v>
      </c>
      <c r="AY4591" s="501" t="e">
        <f t="shared" si="435"/>
        <v>#DIV/0!</v>
      </c>
      <c r="BM4591" s="501" t="e">
        <f t="shared" si="436"/>
        <v>#DIV/0!</v>
      </c>
      <c r="BP4591" s="501" t="e">
        <f t="shared" si="437"/>
        <v>#DIV/0!</v>
      </c>
    </row>
    <row r="4592" spans="31:68" ht="15" customHeight="1" x14ac:dyDescent="0.25">
      <c r="AE4592" s="501" t="e">
        <f t="shared" si="432"/>
        <v>#DIV/0!</v>
      </c>
      <c r="AH4592" s="501" t="e">
        <f t="shared" si="433"/>
        <v>#DIV/0!</v>
      </c>
      <c r="AV4592" s="501" t="e">
        <f t="shared" si="434"/>
        <v>#DIV/0!</v>
      </c>
      <c r="AY4592" s="501" t="e">
        <f t="shared" si="435"/>
        <v>#DIV/0!</v>
      </c>
      <c r="BM4592" s="501" t="e">
        <f t="shared" si="436"/>
        <v>#DIV/0!</v>
      </c>
      <c r="BP4592" s="501" t="e">
        <f t="shared" si="437"/>
        <v>#DIV/0!</v>
      </c>
    </row>
    <row r="4593" spans="31:68" ht="15" customHeight="1" x14ac:dyDescent="0.25">
      <c r="AE4593" s="501" t="e">
        <f t="shared" si="432"/>
        <v>#DIV/0!</v>
      </c>
      <c r="AH4593" s="501" t="e">
        <f t="shared" si="433"/>
        <v>#DIV/0!</v>
      </c>
      <c r="AV4593" s="501" t="e">
        <f t="shared" si="434"/>
        <v>#DIV/0!</v>
      </c>
      <c r="AY4593" s="501" t="e">
        <f t="shared" si="435"/>
        <v>#DIV/0!</v>
      </c>
      <c r="BM4593" s="501" t="e">
        <f t="shared" si="436"/>
        <v>#DIV/0!</v>
      </c>
      <c r="BP4593" s="501" t="e">
        <f t="shared" si="437"/>
        <v>#DIV/0!</v>
      </c>
    </row>
    <row r="4594" spans="31:68" ht="15" customHeight="1" x14ac:dyDescent="0.25">
      <c r="AE4594" s="501" t="e">
        <f t="shared" si="432"/>
        <v>#DIV/0!</v>
      </c>
      <c r="AH4594" s="501" t="e">
        <f t="shared" si="433"/>
        <v>#DIV/0!</v>
      </c>
      <c r="AV4594" s="501" t="e">
        <f t="shared" si="434"/>
        <v>#DIV/0!</v>
      </c>
      <c r="AY4594" s="501" t="e">
        <f t="shared" si="435"/>
        <v>#DIV/0!</v>
      </c>
      <c r="BM4594" s="501" t="e">
        <f t="shared" si="436"/>
        <v>#DIV/0!</v>
      </c>
      <c r="BP4594" s="501" t="e">
        <f t="shared" si="437"/>
        <v>#DIV/0!</v>
      </c>
    </row>
    <row r="4595" spans="31:68" ht="15" customHeight="1" x14ac:dyDescent="0.25">
      <c r="AE4595" s="501" t="e">
        <f t="shared" si="432"/>
        <v>#DIV/0!</v>
      </c>
      <c r="AH4595" s="501" t="e">
        <f t="shared" si="433"/>
        <v>#DIV/0!</v>
      </c>
      <c r="AV4595" s="501" t="e">
        <f t="shared" si="434"/>
        <v>#DIV/0!</v>
      </c>
      <c r="AY4595" s="501" t="e">
        <f t="shared" si="435"/>
        <v>#DIV/0!</v>
      </c>
      <c r="BM4595" s="501" t="e">
        <f t="shared" si="436"/>
        <v>#DIV/0!</v>
      </c>
      <c r="BP4595" s="501" t="e">
        <f t="shared" si="437"/>
        <v>#DIV/0!</v>
      </c>
    </row>
    <row r="4596" spans="31:68" ht="15" customHeight="1" x14ac:dyDescent="0.25">
      <c r="AE4596" s="501" t="e">
        <f t="shared" si="432"/>
        <v>#DIV/0!</v>
      </c>
      <c r="AH4596" s="501" t="e">
        <f t="shared" si="433"/>
        <v>#DIV/0!</v>
      </c>
      <c r="AV4596" s="501" t="e">
        <f t="shared" si="434"/>
        <v>#DIV/0!</v>
      </c>
      <c r="AY4596" s="501" t="e">
        <f t="shared" si="435"/>
        <v>#DIV/0!</v>
      </c>
      <c r="BM4596" s="501" t="e">
        <f t="shared" si="436"/>
        <v>#DIV/0!</v>
      </c>
      <c r="BP4596" s="501" t="e">
        <f t="shared" si="437"/>
        <v>#DIV/0!</v>
      </c>
    </row>
    <row r="4597" spans="31:68" ht="15" customHeight="1" x14ac:dyDescent="0.25">
      <c r="AE4597" s="501" t="e">
        <f t="shared" si="432"/>
        <v>#DIV/0!</v>
      </c>
      <c r="AH4597" s="501" t="e">
        <f t="shared" si="433"/>
        <v>#DIV/0!</v>
      </c>
      <c r="AV4597" s="501" t="e">
        <f t="shared" si="434"/>
        <v>#DIV/0!</v>
      </c>
      <c r="AY4597" s="501" t="e">
        <f t="shared" si="435"/>
        <v>#DIV/0!</v>
      </c>
      <c r="BM4597" s="501" t="e">
        <f t="shared" si="436"/>
        <v>#DIV/0!</v>
      </c>
      <c r="BP4597" s="501" t="e">
        <f t="shared" si="437"/>
        <v>#DIV/0!</v>
      </c>
    </row>
    <row r="4598" spans="31:68" ht="15" customHeight="1" x14ac:dyDescent="0.25">
      <c r="AE4598" s="501" t="e">
        <f t="shared" si="432"/>
        <v>#DIV/0!</v>
      </c>
      <c r="AH4598" s="501" t="e">
        <f t="shared" si="433"/>
        <v>#DIV/0!</v>
      </c>
      <c r="AV4598" s="501" t="e">
        <f t="shared" si="434"/>
        <v>#DIV/0!</v>
      </c>
      <c r="AY4598" s="501" t="e">
        <f t="shared" si="435"/>
        <v>#DIV/0!</v>
      </c>
      <c r="BM4598" s="501" t="e">
        <f t="shared" si="436"/>
        <v>#DIV/0!</v>
      </c>
      <c r="BP4598" s="501" t="e">
        <f t="shared" si="437"/>
        <v>#DIV/0!</v>
      </c>
    </row>
    <row r="4599" spans="31:68" ht="15" customHeight="1" x14ac:dyDescent="0.25">
      <c r="AE4599" s="501" t="e">
        <f t="shared" si="432"/>
        <v>#DIV/0!</v>
      </c>
      <c r="AH4599" s="501" t="e">
        <f t="shared" si="433"/>
        <v>#DIV/0!</v>
      </c>
      <c r="AV4599" s="501" t="e">
        <f t="shared" si="434"/>
        <v>#DIV/0!</v>
      </c>
      <c r="AY4599" s="501" t="e">
        <f t="shared" si="435"/>
        <v>#DIV/0!</v>
      </c>
      <c r="BM4599" s="501" t="e">
        <f t="shared" si="436"/>
        <v>#DIV/0!</v>
      </c>
      <c r="BP4599" s="501" t="e">
        <f t="shared" si="437"/>
        <v>#DIV/0!</v>
      </c>
    </row>
    <row r="4600" spans="31:68" ht="15" customHeight="1" x14ac:dyDescent="0.25">
      <c r="AE4600" s="501" t="e">
        <f t="shared" si="432"/>
        <v>#DIV/0!</v>
      </c>
      <c r="AH4600" s="501" t="e">
        <f t="shared" si="433"/>
        <v>#DIV/0!</v>
      </c>
      <c r="AV4600" s="501" t="e">
        <f t="shared" si="434"/>
        <v>#DIV/0!</v>
      </c>
      <c r="AY4600" s="501" t="e">
        <f t="shared" si="435"/>
        <v>#DIV/0!</v>
      </c>
      <c r="BM4600" s="501" t="e">
        <f t="shared" si="436"/>
        <v>#DIV/0!</v>
      </c>
      <c r="BP4600" s="501" t="e">
        <f t="shared" si="437"/>
        <v>#DIV/0!</v>
      </c>
    </row>
    <row r="4601" spans="31:68" ht="15" customHeight="1" x14ac:dyDescent="0.25">
      <c r="AE4601" s="501" t="e">
        <f t="shared" si="432"/>
        <v>#DIV/0!</v>
      </c>
      <c r="AH4601" s="501" t="e">
        <f t="shared" si="433"/>
        <v>#DIV/0!</v>
      </c>
      <c r="AV4601" s="501" t="e">
        <f t="shared" si="434"/>
        <v>#DIV/0!</v>
      </c>
      <c r="AY4601" s="501" t="e">
        <f t="shared" si="435"/>
        <v>#DIV/0!</v>
      </c>
      <c r="BM4601" s="501" t="e">
        <f t="shared" si="436"/>
        <v>#DIV/0!</v>
      </c>
      <c r="BP4601" s="501" t="e">
        <f t="shared" si="437"/>
        <v>#DIV/0!</v>
      </c>
    </row>
    <row r="4602" spans="31:68" ht="15" customHeight="1" x14ac:dyDescent="0.25">
      <c r="AE4602" s="501" t="e">
        <f t="shared" si="432"/>
        <v>#DIV/0!</v>
      </c>
      <c r="AH4602" s="501" t="e">
        <f t="shared" si="433"/>
        <v>#DIV/0!</v>
      </c>
      <c r="AV4602" s="501" t="e">
        <f t="shared" si="434"/>
        <v>#DIV/0!</v>
      </c>
      <c r="AY4602" s="501" t="e">
        <f t="shared" si="435"/>
        <v>#DIV/0!</v>
      </c>
      <c r="BM4602" s="501" t="e">
        <f t="shared" si="436"/>
        <v>#DIV/0!</v>
      </c>
      <c r="BP4602" s="501" t="e">
        <f t="shared" si="437"/>
        <v>#DIV/0!</v>
      </c>
    </row>
    <row r="4603" spans="31:68" ht="15" customHeight="1" x14ac:dyDescent="0.25">
      <c r="AE4603" s="501" t="e">
        <f t="shared" si="432"/>
        <v>#DIV/0!</v>
      </c>
      <c r="AH4603" s="501" t="e">
        <f t="shared" si="433"/>
        <v>#DIV/0!</v>
      </c>
      <c r="AV4603" s="501" t="e">
        <f t="shared" si="434"/>
        <v>#DIV/0!</v>
      </c>
      <c r="AY4603" s="501" t="e">
        <f t="shared" si="435"/>
        <v>#DIV/0!</v>
      </c>
      <c r="BM4603" s="501" t="e">
        <f t="shared" si="436"/>
        <v>#DIV/0!</v>
      </c>
      <c r="BP4603" s="501" t="e">
        <f t="shared" si="437"/>
        <v>#DIV/0!</v>
      </c>
    </row>
    <row r="4604" spans="31:68" ht="15" customHeight="1" x14ac:dyDescent="0.25">
      <c r="AE4604" s="501" t="e">
        <f t="shared" si="432"/>
        <v>#DIV/0!</v>
      </c>
      <c r="AH4604" s="501" t="e">
        <f t="shared" si="433"/>
        <v>#DIV/0!</v>
      </c>
      <c r="AV4604" s="501" t="e">
        <f t="shared" si="434"/>
        <v>#DIV/0!</v>
      </c>
      <c r="AY4604" s="501" t="e">
        <f t="shared" si="435"/>
        <v>#DIV/0!</v>
      </c>
      <c r="BM4604" s="501" t="e">
        <f t="shared" si="436"/>
        <v>#DIV/0!</v>
      </c>
      <c r="BP4604" s="501" t="e">
        <f t="shared" si="437"/>
        <v>#DIV/0!</v>
      </c>
    </row>
    <row r="4605" spans="31:68" ht="15" customHeight="1" x14ac:dyDescent="0.25">
      <c r="AE4605" s="501" t="e">
        <f t="shared" si="432"/>
        <v>#DIV/0!</v>
      </c>
      <c r="AH4605" s="501" t="e">
        <f t="shared" si="433"/>
        <v>#DIV/0!</v>
      </c>
      <c r="AV4605" s="501" t="e">
        <f t="shared" si="434"/>
        <v>#DIV/0!</v>
      </c>
      <c r="AY4605" s="501" t="e">
        <f t="shared" si="435"/>
        <v>#DIV/0!</v>
      </c>
      <c r="BM4605" s="501" t="e">
        <f t="shared" si="436"/>
        <v>#DIV/0!</v>
      </c>
      <c r="BP4605" s="501" t="e">
        <f t="shared" si="437"/>
        <v>#DIV/0!</v>
      </c>
    </row>
    <row r="4606" spans="31:68" ht="15" customHeight="1" x14ac:dyDescent="0.25">
      <c r="AE4606" s="501" t="e">
        <f t="shared" si="432"/>
        <v>#DIV/0!</v>
      </c>
      <c r="AH4606" s="501" t="e">
        <f t="shared" si="433"/>
        <v>#DIV/0!</v>
      </c>
      <c r="AV4606" s="501" t="e">
        <f t="shared" si="434"/>
        <v>#DIV/0!</v>
      </c>
      <c r="AY4606" s="501" t="e">
        <f t="shared" si="435"/>
        <v>#DIV/0!</v>
      </c>
      <c r="BM4606" s="501" t="e">
        <f t="shared" si="436"/>
        <v>#DIV/0!</v>
      </c>
      <c r="BP4606" s="501" t="e">
        <f t="shared" si="437"/>
        <v>#DIV/0!</v>
      </c>
    </row>
    <row r="4607" spans="31:68" ht="15" customHeight="1" x14ac:dyDescent="0.25">
      <c r="AE4607" s="501" t="e">
        <f t="shared" si="432"/>
        <v>#DIV/0!</v>
      </c>
      <c r="AH4607" s="501" t="e">
        <f t="shared" si="433"/>
        <v>#DIV/0!</v>
      </c>
      <c r="AV4607" s="501" t="e">
        <f t="shared" si="434"/>
        <v>#DIV/0!</v>
      </c>
      <c r="AY4607" s="501" t="e">
        <f t="shared" si="435"/>
        <v>#DIV/0!</v>
      </c>
      <c r="BM4607" s="501" t="e">
        <f t="shared" si="436"/>
        <v>#DIV/0!</v>
      </c>
      <c r="BP4607" s="501" t="e">
        <f t="shared" si="437"/>
        <v>#DIV/0!</v>
      </c>
    </row>
    <row r="4608" spans="31:68" ht="15" customHeight="1" x14ac:dyDescent="0.25">
      <c r="AE4608" s="501" t="e">
        <f t="shared" si="432"/>
        <v>#DIV/0!</v>
      </c>
      <c r="AH4608" s="501" t="e">
        <f t="shared" si="433"/>
        <v>#DIV/0!</v>
      </c>
      <c r="AV4608" s="501" t="e">
        <f t="shared" si="434"/>
        <v>#DIV/0!</v>
      </c>
      <c r="AY4608" s="501" t="e">
        <f t="shared" si="435"/>
        <v>#DIV/0!</v>
      </c>
      <c r="BM4608" s="501" t="e">
        <f t="shared" si="436"/>
        <v>#DIV/0!</v>
      </c>
      <c r="BP4608" s="501" t="e">
        <f t="shared" si="437"/>
        <v>#DIV/0!</v>
      </c>
    </row>
    <row r="4609" spans="31:68" ht="15" customHeight="1" x14ac:dyDescent="0.25">
      <c r="AE4609" s="501" t="e">
        <f t="shared" si="432"/>
        <v>#DIV/0!</v>
      </c>
      <c r="AH4609" s="501" t="e">
        <f t="shared" si="433"/>
        <v>#DIV/0!</v>
      </c>
      <c r="AV4609" s="501" t="e">
        <f t="shared" si="434"/>
        <v>#DIV/0!</v>
      </c>
      <c r="AY4609" s="501" t="e">
        <f t="shared" si="435"/>
        <v>#DIV/0!</v>
      </c>
      <c r="BM4609" s="501" t="e">
        <f t="shared" si="436"/>
        <v>#DIV/0!</v>
      </c>
      <c r="BP4609" s="501" t="e">
        <f t="shared" si="437"/>
        <v>#DIV/0!</v>
      </c>
    </row>
    <row r="4610" spans="31:68" ht="15" customHeight="1" x14ac:dyDescent="0.25">
      <c r="AE4610" s="501" t="e">
        <f t="shared" si="432"/>
        <v>#DIV/0!</v>
      </c>
      <c r="AH4610" s="501" t="e">
        <f t="shared" si="433"/>
        <v>#DIV/0!</v>
      </c>
      <c r="AV4610" s="501" t="e">
        <f t="shared" si="434"/>
        <v>#DIV/0!</v>
      </c>
      <c r="AY4610" s="501" t="e">
        <f t="shared" si="435"/>
        <v>#DIV/0!</v>
      </c>
      <c r="BM4610" s="501" t="e">
        <f t="shared" si="436"/>
        <v>#DIV/0!</v>
      </c>
      <c r="BP4610" s="501" t="e">
        <f t="shared" si="437"/>
        <v>#DIV/0!</v>
      </c>
    </row>
    <row r="4611" spans="31:68" ht="15" customHeight="1" x14ac:dyDescent="0.25">
      <c r="AE4611" s="501" t="e">
        <f t="shared" si="432"/>
        <v>#DIV/0!</v>
      </c>
      <c r="AH4611" s="501" t="e">
        <f t="shared" si="433"/>
        <v>#DIV/0!</v>
      </c>
      <c r="AV4611" s="501" t="e">
        <f t="shared" si="434"/>
        <v>#DIV/0!</v>
      </c>
      <c r="AY4611" s="501" t="e">
        <f t="shared" si="435"/>
        <v>#DIV/0!</v>
      </c>
      <c r="BM4611" s="501" t="e">
        <f t="shared" si="436"/>
        <v>#DIV/0!</v>
      </c>
      <c r="BP4611" s="501" t="e">
        <f t="shared" si="437"/>
        <v>#DIV/0!</v>
      </c>
    </row>
    <row r="4612" spans="31:68" ht="15" customHeight="1" x14ac:dyDescent="0.25">
      <c r="AE4612" s="501" t="e">
        <f t="shared" si="432"/>
        <v>#DIV/0!</v>
      </c>
      <c r="AH4612" s="501" t="e">
        <f t="shared" si="433"/>
        <v>#DIV/0!</v>
      </c>
      <c r="AV4612" s="501" t="e">
        <f t="shared" si="434"/>
        <v>#DIV/0!</v>
      </c>
      <c r="AY4612" s="501" t="e">
        <f t="shared" si="435"/>
        <v>#DIV/0!</v>
      </c>
      <c r="BM4612" s="501" t="e">
        <f t="shared" si="436"/>
        <v>#DIV/0!</v>
      </c>
      <c r="BP4612" s="501" t="e">
        <f t="shared" si="437"/>
        <v>#DIV/0!</v>
      </c>
    </row>
    <row r="4613" spans="31:68" ht="15" customHeight="1" x14ac:dyDescent="0.25">
      <c r="AE4613" s="501" t="e">
        <f t="shared" si="432"/>
        <v>#DIV/0!</v>
      </c>
      <c r="AH4613" s="501" t="e">
        <f t="shared" si="433"/>
        <v>#DIV/0!</v>
      </c>
      <c r="AV4613" s="501" t="e">
        <f t="shared" si="434"/>
        <v>#DIV/0!</v>
      </c>
      <c r="AY4613" s="501" t="e">
        <f t="shared" si="435"/>
        <v>#DIV/0!</v>
      </c>
      <c r="BM4613" s="501" t="e">
        <f t="shared" si="436"/>
        <v>#DIV/0!</v>
      </c>
      <c r="BP4613" s="501" t="e">
        <f t="shared" si="437"/>
        <v>#DIV/0!</v>
      </c>
    </row>
    <row r="4614" spans="31:68" ht="15" customHeight="1" x14ac:dyDescent="0.25">
      <c r="AE4614" s="501" t="e">
        <f t="shared" si="432"/>
        <v>#DIV/0!</v>
      </c>
      <c r="AH4614" s="501" t="e">
        <f t="shared" si="433"/>
        <v>#DIV/0!</v>
      </c>
      <c r="AV4614" s="501" t="e">
        <f t="shared" si="434"/>
        <v>#DIV/0!</v>
      </c>
      <c r="AY4614" s="501" t="e">
        <f t="shared" si="435"/>
        <v>#DIV/0!</v>
      </c>
      <c r="BM4614" s="501" t="e">
        <f t="shared" si="436"/>
        <v>#DIV/0!</v>
      </c>
      <c r="BP4614" s="501" t="e">
        <f t="shared" si="437"/>
        <v>#DIV/0!</v>
      </c>
    </row>
    <row r="4615" spans="31:68" ht="15" customHeight="1" x14ac:dyDescent="0.25">
      <c r="AE4615" s="501" t="e">
        <f t="shared" si="432"/>
        <v>#DIV/0!</v>
      </c>
      <c r="AH4615" s="501" t="e">
        <f t="shared" si="433"/>
        <v>#DIV/0!</v>
      </c>
      <c r="AV4615" s="501" t="e">
        <f t="shared" si="434"/>
        <v>#DIV/0!</v>
      </c>
      <c r="AY4615" s="501" t="e">
        <f t="shared" si="435"/>
        <v>#DIV/0!</v>
      </c>
      <c r="BM4615" s="501" t="e">
        <f t="shared" si="436"/>
        <v>#DIV/0!</v>
      </c>
      <c r="BP4615" s="501" t="e">
        <f t="shared" si="437"/>
        <v>#DIV/0!</v>
      </c>
    </row>
    <row r="4616" spans="31:68" ht="15" customHeight="1" x14ac:dyDescent="0.25">
      <c r="AE4616" s="501" t="e">
        <f t="shared" si="432"/>
        <v>#DIV/0!</v>
      </c>
      <c r="AH4616" s="501" t="e">
        <f t="shared" si="433"/>
        <v>#DIV/0!</v>
      </c>
      <c r="AV4616" s="501" t="e">
        <f t="shared" si="434"/>
        <v>#DIV/0!</v>
      </c>
      <c r="AY4616" s="501" t="e">
        <f t="shared" si="435"/>
        <v>#DIV/0!</v>
      </c>
      <c r="BM4616" s="501" t="e">
        <f t="shared" si="436"/>
        <v>#DIV/0!</v>
      </c>
      <c r="BP4616" s="501" t="e">
        <f t="shared" si="437"/>
        <v>#DIV/0!</v>
      </c>
    </row>
    <row r="4617" spans="31:68" ht="15" customHeight="1" x14ac:dyDescent="0.25">
      <c r="AE4617" s="501" t="e">
        <f t="shared" si="432"/>
        <v>#DIV/0!</v>
      </c>
      <c r="AH4617" s="501" t="e">
        <f t="shared" si="433"/>
        <v>#DIV/0!</v>
      </c>
      <c r="AV4617" s="501" t="e">
        <f t="shared" si="434"/>
        <v>#DIV/0!</v>
      </c>
      <c r="AY4617" s="501" t="e">
        <f t="shared" si="435"/>
        <v>#DIV/0!</v>
      </c>
      <c r="BM4617" s="501" t="e">
        <f t="shared" si="436"/>
        <v>#DIV/0!</v>
      </c>
      <c r="BP4617" s="501" t="e">
        <f t="shared" si="437"/>
        <v>#DIV/0!</v>
      </c>
    </row>
    <row r="4618" spans="31:68" ht="15" customHeight="1" x14ac:dyDescent="0.25">
      <c r="AE4618" s="501" t="e">
        <f t="shared" si="432"/>
        <v>#DIV/0!</v>
      </c>
      <c r="AH4618" s="501" t="e">
        <f t="shared" si="433"/>
        <v>#DIV/0!</v>
      </c>
      <c r="AV4618" s="501" t="e">
        <f t="shared" si="434"/>
        <v>#DIV/0!</v>
      </c>
      <c r="AY4618" s="501" t="e">
        <f t="shared" si="435"/>
        <v>#DIV/0!</v>
      </c>
      <c r="BM4618" s="501" t="e">
        <f t="shared" si="436"/>
        <v>#DIV/0!</v>
      </c>
      <c r="BP4618" s="501" t="e">
        <f t="shared" si="437"/>
        <v>#DIV/0!</v>
      </c>
    </row>
    <row r="4619" spans="31:68" ht="15" customHeight="1" x14ac:dyDescent="0.25">
      <c r="AE4619" s="501" t="e">
        <f t="shared" si="432"/>
        <v>#DIV/0!</v>
      </c>
      <c r="AH4619" s="501" t="e">
        <f t="shared" si="433"/>
        <v>#DIV/0!</v>
      </c>
      <c r="AV4619" s="501" t="e">
        <f t="shared" si="434"/>
        <v>#DIV/0!</v>
      </c>
      <c r="AY4619" s="501" t="e">
        <f t="shared" si="435"/>
        <v>#DIV/0!</v>
      </c>
      <c r="BM4619" s="501" t="e">
        <f t="shared" si="436"/>
        <v>#DIV/0!</v>
      </c>
      <c r="BP4619" s="501" t="e">
        <f t="shared" si="437"/>
        <v>#DIV/0!</v>
      </c>
    </row>
    <row r="4620" spans="31:68" ht="15" customHeight="1" x14ac:dyDescent="0.25">
      <c r="AE4620" s="501" t="e">
        <f t="shared" si="432"/>
        <v>#DIV/0!</v>
      </c>
      <c r="AH4620" s="501" t="e">
        <f t="shared" si="433"/>
        <v>#DIV/0!</v>
      </c>
      <c r="AV4620" s="501" t="e">
        <f t="shared" si="434"/>
        <v>#DIV/0!</v>
      </c>
      <c r="AY4620" s="501" t="e">
        <f t="shared" si="435"/>
        <v>#DIV/0!</v>
      </c>
      <c r="BM4620" s="501" t="e">
        <f t="shared" si="436"/>
        <v>#DIV/0!</v>
      </c>
      <c r="BP4620" s="501" t="e">
        <f t="shared" si="437"/>
        <v>#DIV/0!</v>
      </c>
    </row>
    <row r="4621" spans="31:68" ht="15" customHeight="1" x14ac:dyDescent="0.25">
      <c r="AE4621" s="501" t="e">
        <f t="shared" si="432"/>
        <v>#DIV/0!</v>
      </c>
      <c r="AH4621" s="501" t="e">
        <f t="shared" si="433"/>
        <v>#DIV/0!</v>
      </c>
      <c r="AV4621" s="501" t="e">
        <f t="shared" si="434"/>
        <v>#DIV/0!</v>
      </c>
      <c r="AY4621" s="501" t="e">
        <f t="shared" si="435"/>
        <v>#DIV/0!</v>
      </c>
      <c r="BM4621" s="501" t="e">
        <f t="shared" si="436"/>
        <v>#DIV/0!</v>
      </c>
      <c r="BP4621" s="501" t="e">
        <f t="shared" si="437"/>
        <v>#DIV/0!</v>
      </c>
    </row>
    <row r="4622" spans="31:68" ht="15" customHeight="1" x14ac:dyDescent="0.25">
      <c r="AE4622" s="501" t="e">
        <f t="shared" si="432"/>
        <v>#DIV/0!</v>
      </c>
      <c r="AH4622" s="501" t="e">
        <f t="shared" si="433"/>
        <v>#DIV/0!</v>
      </c>
      <c r="AV4622" s="501" t="e">
        <f t="shared" si="434"/>
        <v>#DIV/0!</v>
      </c>
      <c r="AY4622" s="501" t="e">
        <f t="shared" si="435"/>
        <v>#DIV/0!</v>
      </c>
      <c r="BM4622" s="501" t="e">
        <f t="shared" si="436"/>
        <v>#DIV/0!</v>
      </c>
      <c r="BP4622" s="501" t="e">
        <f t="shared" si="437"/>
        <v>#DIV/0!</v>
      </c>
    </row>
    <row r="4623" spans="31:68" ht="15" customHeight="1" x14ac:dyDescent="0.25">
      <c r="AE4623" s="501" t="e">
        <f t="shared" ref="AE4623:AE4686" si="438">IF(AE$10*AC4623+AE$11&lt;(ROUNDUP(AD$10/100,0)*100+999),MAX(0,AE$10*AC4623+AE$11),NA())</f>
        <v>#DIV/0!</v>
      </c>
      <c r="AH4623" s="501" t="e">
        <f t="shared" ref="AH4623:AH4686" si="439">IF(AH$10*AF4623+AH$11&lt;(ROUNDUP(AG$10/100,0)*100+999),MAX(0,AH$10*AF4623+AH$11),NA())</f>
        <v>#DIV/0!</v>
      </c>
      <c r="AV4623" s="501" t="e">
        <f t="shared" ref="AV4623:AV4686" si="440">IF(AV$10*AT4623+AV$11&lt;(ROUNDUP(AU$10/100,0)*100+999),MAX(0,AV$10*AT4623+AV$11),NA())</f>
        <v>#DIV/0!</v>
      </c>
      <c r="AY4623" s="501" t="e">
        <f t="shared" ref="AY4623:AY4686" si="441">IF(AY$10*AW4623+AY$11&lt;(ROUNDUP(AX$10/100,0)*100+999),MAX(0,AY$10*AW4623+AY$11),NA())</f>
        <v>#DIV/0!</v>
      </c>
      <c r="BM4623" s="501" t="e">
        <f t="shared" ref="BM4623:BM4686" si="442">IF(BM$10*BK4623+BM$11&lt;(ROUNDUP(BL$10/100,0)*100+999),MAX(0,BM$10*BK4623+BM$11),NA())</f>
        <v>#DIV/0!</v>
      </c>
      <c r="BP4623" s="501" t="e">
        <f t="shared" ref="BP4623:BP4686" si="443">IF(BP$10*BN4623+BP$11&lt;(ROUNDUP(BO$10/100,0)*100+999),MAX(0,BP$10*BN4623+BP$11),NA())</f>
        <v>#DIV/0!</v>
      </c>
    </row>
    <row r="4624" spans="31:68" ht="15" customHeight="1" x14ac:dyDescent="0.25">
      <c r="AE4624" s="501" t="e">
        <f t="shared" si="438"/>
        <v>#DIV/0!</v>
      </c>
      <c r="AH4624" s="501" t="e">
        <f t="shared" si="439"/>
        <v>#DIV/0!</v>
      </c>
      <c r="AV4624" s="501" t="e">
        <f t="shared" si="440"/>
        <v>#DIV/0!</v>
      </c>
      <c r="AY4624" s="501" t="e">
        <f t="shared" si="441"/>
        <v>#DIV/0!</v>
      </c>
      <c r="BM4624" s="501" t="e">
        <f t="shared" si="442"/>
        <v>#DIV/0!</v>
      </c>
      <c r="BP4624" s="501" t="e">
        <f t="shared" si="443"/>
        <v>#DIV/0!</v>
      </c>
    </row>
    <row r="4625" spans="31:68" ht="15" customHeight="1" x14ac:dyDescent="0.25">
      <c r="AE4625" s="501" t="e">
        <f t="shared" si="438"/>
        <v>#DIV/0!</v>
      </c>
      <c r="AH4625" s="501" t="e">
        <f t="shared" si="439"/>
        <v>#DIV/0!</v>
      </c>
      <c r="AV4625" s="501" t="e">
        <f t="shared" si="440"/>
        <v>#DIV/0!</v>
      </c>
      <c r="AY4625" s="501" t="e">
        <f t="shared" si="441"/>
        <v>#DIV/0!</v>
      </c>
      <c r="BM4625" s="501" t="e">
        <f t="shared" si="442"/>
        <v>#DIV/0!</v>
      </c>
      <c r="BP4625" s="501" t="e">
        <f t="shared" si="443"/>
        <v>#DIV/0!</v>
      </c>
    </row>
    <row r="4626" spans="31:68" ht="15" customHeight="1" x14ac:dyDescent="0.25">
      <c r="AE4626" s="501" t="e">
        <f t="shared" si="438"/>
        <v>#DIV/0!</v>
      </c>
      <c r="AH4626" s="501" t="e">
        <f t="shared" si="439"/>
        <v>#DIV/0!</v>
      </c>
      <c r="AV4626" s="501" t="e">
        <f t="shared" si="440"/>
        <v>#DIV/0!</v>
      </c>
      <c r="AY4626" s="501" t="e">
        <f t="shared" si="441"/>
        <v>#DIV/0!</v>
      </c>
      <c r="BM4626" s="501" t="e">
        <f t="shared" si="442"/>
        <v>#DIV/0!</v>
      </c>
      <c r="BP4626" s="501" t="e">
        <f t="shared" si="443"/>
        <v>#DIV/0!</v>
      </c>
    </row>
    <row r="4627" spans="31:68" ht="15" customHeight="1" x14ac:dyDescent="0.25">
      <c r="AE4627" s="501" t="e">
        <f t="shared" si="438"/>
        <v>#DIV/0!</v>
      </c>
      <c r="AH4627" s="501" t="e">
        <f t="shared" si="439"/>
        <v>#DIV/0!</v>
      </c>
      <c r="AV4627" s="501" t="e">
        <f t="shared" si="440"/>
        <v>#DIV/0!</v>
      </c>
      <c r="AY4627" s="501" t="e">
        <f t="shared" si="441"/>
        <v>#DIV/0!</v>
      </c>
      <c r="BM4627" s="501" t="e">
        <f t="shared" si="442"/>
        <v>#DIV/0!</v>
      </c>
      <c r="BP4627" s="501" t="e">
        <f t="shared" si="443"/>
        <v>#DIV/0!</v>
      </c>
    </row>
    <row r="4628" spans="31:68" ht="15" customHeight="1" x14ac:dyDescent="0.25">
      <c r="AE4628" s="501" t="e">
        <f t="shared" si="438"/>
        <v>#DIV/0!</v>
      </c>
      <c r="AH4628" s="501" t="e">
        <f t="shared" si="439"/>
        <v>#DIV/0!</v>
      </c>
      <c r="AV4628" s="501" t="e">
        <f t="shared" si="440"/>
        <v>#DIV/0!</v>
      </c>
      <c r="AY4628" s="501" t="e">
        <f t="shared" si="441"/>
        <v>#DIV/0!</v>
      </c>
      <c r="BM4628" s="501" t="e">
        <f t="shared" si="442"/>
        <v>#DIV/0!</v>
      </c>
      <c r="BP4628" s="501" t="e">
        <f t="shared" si="443"/>
        <v>#DIV/0!</v>
      </c>
    </row>
    <row r="4629" spans="31:68" ht="15" customHeight="1" x14ac:dyDescent="0.25">
      <c r="AE4629" s="501" t="e">
        <f t="shared" si="438"/>
        <v>#DIV/0!</v>
      </c>
      <c r="AH4629" s="501" t="e">
        <f t="shared" si="439"/>
        <v>#DIV/0!</v>
      </c>
      <c r="AV4629" s="501" t="e">
        <f t="shared" si="440"/>
        <v>#DIV/0!</v>
      </c>
      <c r="AY4629" s="501" t="e">
        <f t="shared" si="441"/>
        <v>#DIV/0!</v>
      </c>
      <c r="BM4629" s="501" t="e">
        <f t="shared" si="442"/>
        <v>#DIV/0!</v>
      </c>
      <c r="BP4629" s="501" t="e">
        <f t="shared" si="443"/>
        <v>#DIV/0!</v>
      </c>
    </row>
    <row r="4630" spans="31:68" ht="15" customHeight="1" x14ac:dyDescent="0.25">
      <c r="AE4630" s="501" t="e">
        <f t="shared" si="438"/>
        <v>#DIV/0!</v>
      </c>
      <c r="AH4630" s="501" t="e">
        <f t="shared" si="439"/>
        <v>#DIV/0!</v>
      </c>
      <c r="AV4630" s="501" t="e">
        <f t="shared" si="440"/>
        <v>#DIV/0!</v>
      </c>
      <c r="AY4630" s="501" t="e">
        <f t="shared" si="441"/>
        <v>#DIV/0!</v>
      </c>
      <c r="BM4630" s="501" t="e">
        <f t="shared" si="442"/>
        <v>#DIV/0!</v>
      </c>
      <c r="BP4630" s="501" t="e">
        <f t="shared" si="443"/>
        <v>#DIV/0!</v>
      </c>
    </row>
    <row r="4631" spans="31:68" ht="15" customHeight="1" x14ac:dyDescent="0.25">
      <c r="AE4631" s="501" t="e">
        <f t="shared" si="438"/>
        <v>#DIV/0!</v>
      </c>
      <c r="AH4631" s="501" t="e">
        <f t="shared" si="439"/>
        <v>#DIV/0!</v>
      </c>
      <c r="AV4631" s="501" t="e">
        <f t="shared" si="440"/>
        <v>#DIV/0!</v>
      </c>
      <c r="AY4631" s="501" t="e">
        <f t="shared" si="441"/>
        <v>#DIV/0!</v>
      </c>
      <c r="BM4631" s="501" t="e">
        <f t="shared" si="442"/>
        <v>#DIV/0!</v>
      </c>
      <c r="BP4631" s="501" t="e">
        <f t="shared" si="443"/>
        <v>#DIV/0!</v>
      </c>
    </row>
    <row r="4632" spans="31:68" ht="15" customHeight="1" x14ac:dyDescent="0.25">
      <c r="AE4632" s="501" t="e">
        <f t="shared" si="438"/>
        <v>#DIV/0!</v>
      </c>
      <c r="AH4632" s="501" t="e">
        <f t="shared" si="439"/>
        <v>#DIV/0!</v>
      </c>
      <c r="AV4632" s="501" t="e">
        <f t="shared" si="440"/>
        <v>#DIV/0!</v>
      </c>
      <c r="AY4632" s="501" t="e">
        <f t="shared" si="441"/>
        <v>#DIV/0!</v>
      </c>
      <c r="BM4632" s="501" t="e">
        <f t="shared" si="442"/>
        <v>#DIV/0!</v>
      </c>
      <c r="BP4632" s="501" t="e">
        <f t="shared" si="443"/>
        <v>#DIV/0!</v>
      </c>
    </row>
    <row r="4633" spans="31:68" ht="15" customHeight="1" x14ac:dyDescent="0.25">
      <c r="AE4633" s="501" t="e">
        <f t="shared" si="438"/>
        <v>#DIV/0!</v>
      </c>
      <c r="AH4633" s="501" t="e">
        <f t="shared" si="439"/>
        <v>#DIV/0!</v>
      </c>
      <c r="AV4633" s="501" t="e">
        <f t="shared" si="440"/>
        <v>#DIV/0!</v>
      </c>
      <c r="AY4633" s="501" t="e">
        <f t="shared" si="441"/>
        <v>#DIV/0!</v>
      </c>
      <c r="BM4633" s="501" t="e">
        <f t="shared" si="442"/>
        <v>#DIV/0!</v>
      </c>
      <c r="BP4633" s="501" t="e">
        <f t="shared" si="443"/>
        <v>#DIV/0!</v>
      </c>
    </row>
    <row r="4634" spans="31:68" ht="15" customHeight="1" x14ac:dyDescent="0.25">
      <c r="AE4634" s="501" t="e">
        <f t="shared" si="438"/>
        <v>#DIV/0!</v>
      </c>
      <c r="AH4634" s="501" t="e">
        <f t="shared" si="439"/>
        <v>#DIV/0!</v>
      </c>
      <c r="AV4634" s="501" t="e">
        <f t="shared" si="440"/>
        <v>#DIV/0!</v>
      </c>
      <c r="AY4634" s="501" t="e">
        <f t="shared" si="441"/>
        <v>#DIV/0!</v>
      </c>
      <c r="BM4634" s="501" t="e">
        <f t="shared" si="442"/>
        <v>#DIV/0!</v>
      </c>
      <c r="BP4634" s="501" t="e">
        <f t="shared" si="443"/>
        <v>#DIV/0!</v>
      </c>
    </row>
    <row r="4635" spans="31:68" ht="15" customHeight="1" x14ac:dyDescent="0.25">
      <c r="AE4635" s="501" t="e">
        <f t="shared" si="438"/>
        <v>#DIV/0!</v>
      </c>
      <c r="AH4635" s="501" t="e">
        <f t="shared" si="439"/>
        <v>#DIV/0!</v>
      </c>
      <c r="AV4635" s="501" t="e">
        <f t="shared" si="440"/>
        <v>#DIV/0!</v>
      </c>
      <c r="AY4635" s="501" t="e">
        <f t="shared" si="441"/>
        <v>#DIV/0!</v>
      </c>
      <c r="BM4635" s="501" t="e">
        <f t="shared" si="442"/>
        <v>#DIV/0!</v>
      </c>
      <c r="BP4635" s="501" t="e">
        <f t="shared" si="443"/>
        <v>#DIV/0!</v>
      </c>
    </row>
    <row r="4636" spans="31:68" ht="15" customHeight="1" x14ac:dyDescent="0.25">
      <c r="AE4636" s="501" t="e">
        <f t="shared" si="438"/>
        <v>#DIV/0!</v>
      </c>
      <c r="AH4636" s="501" t="e">
        <f t="shared" si="439"/>
        <v>#DIV/0!</v>
      </c>
      <c r="AV4636" s="501" t="e">
        <f t="shared" si="440"/>
        <v>#DIV/0!</v>
      </c>
      <c r="AY4636" s="501" t="e">
        <f t="shared" si="441"/>
        <v>#DIV/0!</v>
      </c>
      <c r="BM4636" s="501" t="e">
        <f t="shared" si="442"/>
        <v>#DIV/0!</v>
      </c>
      <c r="BP4636" s="501" t="e">
        <f t="shared" si="443"/>
        <v>#DIV/0!</v>
      </c>
    </row>
    <row r="4637" spans="31:68" ht="15" customHeight="1" x14ac:dyDescent="0.25">
      <c r="AE4637" s="501" t="e">
        <f t="shared" si="438"/>
        <v>#DIV/0!</v>
      </c>
      <c r="AH4637" s="501" t="e">
        <f t="shared" si="439"/>
        <v>#DIV/0!</v>
      </c>
      <c r="AV4637" s="501" t="e">
        <f t="shared" si="440"/>
        <v>#DIV/0!</v>
      </c>
      <c r="AY4637" s="501" t="e">
        <f t="shared" si="441"/>
        <v>#DIV/0!</v>
      </c>
      <c r="BM4637" s="501" t="e">
        <f t="shared" si="442"/>
        <v>#DIV/0!</v>
      </c>
      <c r="BP4637" s="501" t="e">
        <f t="shared" si="443"/>
        <v>#DIV/0!</v>
      </c>
    </row>
    <row r="4638" spans="31:68" ht="15" customHeight="1" x14ac:dyDescent="0.25">
      <c r="AE4638" s="501" t="e">
        <f t="shared" si="438"/>
        <v>#DIV/0!</v>
      </c>
      <c r="AH4638" s="501" t="e">
        <f t="shared" si="439"/>
        <v>#DIV/0!</v>
      </c>
      <c r="AV4638" s="501" t="e">
        <f t="shared" si="440"/>
        <v>#DIV/0!</v>
      </c>
      <c r="AY4638" s="501" t="e">
        <f t="shared" si="441"/>
        <v>#DIV/0!</v>
      </c>
      <c r="BM4638" s="501" t="e">
        <f t="shared" si="442"/>
        <v>#DIV/0!</v>
      </c>
      <c r="BP4638" s="501" t="e">
        <f t="shared" si="443"/>
        <v>#DIV/0!</v>
      </c>
    </row>
    <row r="4639" spans="31:68" ht="15" customHeight="1" x14ac:dyDescent="0.25">
      <c r="AE4639" s="501" t="e">
        <f t="shared" si="438"/>
        <v>#DIV/0!</v>
      </c>
      <c r="AH4639" s="501" t="e">
        <f t="shared" si="439"/>
        <v>#DIV/0!</v>
      </c>
      <c r="AV4639" s="501" t="e">
        <f t="shared" si="440"/>
        <v>#DIV/0!</v>
      </c>
      <c r="AY4639" s="501" t="e">
        <f t="shared" si="441"/>
        <v>#DIV/0!</v>
      </c>
      <c r="BM4639" s="501" t="e">
        <f t="shared" si="442"/>
        <v>#DIV/0!</v>
      </c>
      <c r="BP4639" s="501" t="e">
        <f t="shared" si="443"/>
        <v>#DIV/0!</v>
      </c>
    </row>
    <row r="4640" spans="31:68" ht="15" customHeight="1" x14ac:dyDescent="0.25">
      <c r="AE4640" s="501" t="e">
        <f t="shared" si="438"/>
        <v>#DIV/0!</v>
      </c>
      <c r="AH4640" s="501" t="e">
        <f t="shared" si="439"/>
        <v>#DIV/0!</v>
      </c>
      <c r="AV4640" s="501" t="e">
        <f t="shared" si="440"/>
        <v>#DIV/0!</v>
      </c>
      <c r="AY4640" s="501" t="e">
        <f t="shared" si="441"/>
        <v>#DIV/0!</v>
      </c>
      <c r="BM4640" s="501" t="e">
        <f t="shared" si="442"/>
        <v>#DIV/0!</v>
      </c>
      <c r="BP4640" s="501" t="e">
        <f t="shared" si="443"/>
        <v>#DIV/0!</v>
      </c>
    </row>
    <row r="4641" spans="31:68" ht="15" customHeight="1" x14ac:dyDescent="0.25">
      <c r="AE4641" s="501" t="e">
        <f t="shared" si="438"/>
        <v>#DIV/0!</v>
      </c>
      <c r="AH4641" s="501" t="e">
        <f t="shared" si="439"/>
        <v>#DIV/0!</v>
      </c>
      <c r="AV4641" s="501" t="e">
        <f t="shared" si="440"/>
        <v>#DIV/0!</v>
      </c>
      <c r="AY4641" s="501" t="e">
        <f t="shared" si="441"/>
        <v>#DIV/0!</v>
      </c>
      <c r="BM4641" s="501" t="e">
        <f t="shared" si="442"/>
        <v>#DIV/0!</v>
      </c>
      <c r="BP4641" s="501" t="e">
        <f t="shared" si="443"/>
        <v>#DIV/0!</v>
      </c>
    </row>
    <row r="4642" spans="31:68" ht="15" customHeight="1" x14ac:dyDescent="0.25">
      <c r="AE4642" s="501" t="e">
        <f t="shared" si="438"/>
        <v>#DIV/0!</v>
      </c>
      <c r="AH4642" s="501" t="e">
        <f t="shared" si="439"/>
        <v>#DIV/0!</v>
      </c>
      <c r="AV4642" s="501" t="e">
        <f t="shared" si="440"/>
        <v>#DIV/0!</v>
      </c>
      <c r="AY4642" s="501" t="e">
        <f t="shared" si="441"/>
        <v>#DIV/0!</v>
      </c>
      <c r="BM4642" s="501" t="e">
        <f t="shared" si="442"/>
        <v>#DIV/0!</v>
      </c>
      <c r="BP4642" s="501" t="e">
        <f t="shared" si="443"/>
        <v>#DIV/0!</v>
      </c>
    </row>
    <row r="4643" spans="31:68" ht="15" customHeight="1" x14ac:dyDescent="0.25">
      <c r="AE4643" s="501" t="e">
        <f t="shared" si="438"/>
        <v>#DIV/0!</v>
      </c>
      <c r="AH4643" s="501" t="e">
        <f t="shared" si="439"/>
        <v>#DIV/0!</v>
      </c>
      <c r="AV4643" s="501" t="e">
        <f t="shared" si="440"/>
        <v>#DIV/0!</v>
      </c>
      <c r="AY4643" s="501" t="e">
        <f t="shared" si="441"/>
        <v>#DIV/0!</v>
      </c>
      <c r="BM4643" s="501" t="e">
        <f t="shared" si="442"/>
        <v>#DIV/0!</v>
      </c>
      <c r="BP4643" s="501" t="e">
        <f t="shared" si="443"/>
        <v>#DIV/0!</v>
      </c>
    </row>
    <row r="4644" spans="31:68" ht="15" customHeight="1" x14ac:dyDescent="0.25">
      <c r="AE4644" s="501" t="e">
        <f t="shared" si="438"/>
        <v>#DIV/0!</v>
      </c>
      <c r="AH4644" s="501" t="e">
        <f t="shared" si="439"/>
        <v>#DIV/0!</v>
      </c>
      <c r="AV4644" s="501" t="e">
        <f t="shared" si="440"/>
        <v>#DIV/0!</v>
      </c>
      <c r="AY4644" s="501" t="e">
        <f t="shared" si="441"/>
        <v>#DIV/0!</v>
      </c>
      <c r="BM4644" s="501" t="e">
        <f t="shared" si="442"/>
        <v>#DIV/0!</v>
      </c>
      <c r="BP4644" s="501" t="e">
        <f t="shared" si="443"/>
        <v>#DIV/0!</v>
      </c>
    </row>
    <row r="4645" spans="31:68" ht="15" customHeight="1" x14ac:dyDescent="0.25">
      <c r="AE4645" s="501" t="e">
        <f t="shared" si="438"/>
        <v>#DIV/0!</v>
      </c>
      <c r="AH4645" s="501" t="e">
        <f t="shared" si="439"/>
        <v>#DIV/0!</v>
      </c>
      <c r="AV4645" s="501" t="e">
        <f t="shared" si="440"/>
        <v>#DIV/0!</v>
      </c>
      <c r="AY4645" s="501" t="e">
        <f t="shared" si="441"/>
        <v>#DIV/0!</v>
      </c>
      <c r="BM4645" s="501" t="e">
        <f t="shared" si="442"/>
        <v>#DIV/0!</v>
      </c>
      <c r="BP4645" s="501" t="e">
        <f t="shared" si="443"/>
        <v>#DIV/0!</v>
      </c>
    </row>
    <row r="4646" spans="31:68" ht="15" customHeight="1" x14ac:dyDescent="0.25">
      <c r="AE4646" s="501" t="e">
        <f t="shared" si="438"/>
        <v>#DIV/0!</v>
      </c>
      <c r="AH4646" s="501" t="e">
        <f t="shared" si="439"/>
        <v>#DIV/0!</v>
      </c>
      <c r="AV4646" s="501" t="e">
        <f t="shared" si="440"/>
        <v>#DIV/0!</v>
      </c>
      <c r="AY4646" s="501" t="e">
        <f t="shared" si="441"/>
        <v>#DIV/0!</v>
      </c>
      <c r="BM4646" s="501" t="e">
        <f t="shared" si="442"/>
        <v>#DIV/0!</v>
      </c>
      <c r="BP4646" s="501" t="e">
        <f t="shared" si="443"/>
        <v>#DIV/0!</v>
      </c>
    </row>
    <row r="4647" spans="31:68" ht="15" customHeight="1" x14ac:dyDescent="0.25">
      <c r="AE4647" s="501" t="e">
        <f t="shared" si="438"/>
        <v>#DIV/0!</v>
      </c>
      <c r="AH4647" s="501" t="e">
        <f t="shared" si="439"/>
        <v>#DIV/0!</v>
      </c>
      <c r="AV4647" s="501" t="e">
        <f t="shared" si="440"/>
        <v>#DIV/0!</v>
      </c>
      <c r="AY4647" s="501" t="e">
        <f t="shared" si="441"/>
        <v>#DIV/0!</v>
      </c>
      <c r="BM4647" s="501" t="e">
        <f t="shared" si="442"/>
        <v>#DIV/0!</v>
      </c>
      <c r="BP4647" s="501" t="e">
        <f t="shared" si="443"/>
        <v>#DIV/0!</v>
      </c>
    </row>
    <row r="4648" spans="31:68" ht="15" customHeight="1" x14ac:dyDescent="0.25">
      <c r="AE4648" s="501" t="e">
        <f t="shared" si="438"/>
        <v>#DIV/0!</v>
      </c>
      <c r="AH4648" s="501" t="e">
        <f t="shared" si="439"/>
        <v>#DIV/0!</v>
      </c>
      <c r="AV4648" s="501" t="e">
        <f t="shared" si="440"/>
        <v>#DIV/0!</v>
      </c>
      <c r="AY4648" s="501" t="e">
        <f t="shared" si="441"/>
        <v>#DIV/0!</v>
      </c>
      <c r="BM4648" s="501" t="e">
        <f t="shared" si="442"/>
        <v>#DIV/0!</v>
      </c>
      <c r="BP4648" s="501" t="e">
        <f t="shared" si="443"/>
        <v>#DIV/0!</v>
      </c>
    </row>
    <row r="4649" spans="31:68" ht="15" customHeight="1" x14ac:dyDescent="0.25">
      <c r="AE4649" s="501" t="e">
        <f t="shared" si="438"/>
        <v>#DIV/0!</v>
      </c>
      <c r="AH4649" s="501" t="e">
        <f t="shared" si="439"/>
        <v>#DIV/0!</v>
      </c>
      <c r="AV4649" s="501" t="e">
        <f t="shared" si="440"/>
        <v>#DIV/0!</v>
      </c>
      <c r="AY4649" s="501" t="e">
        <f t="shared" si="441"/>
        <v>#DIV/0!</v>
      </c>
      <c r="BM4649" s="501" t="e">
        <f t="shared" si="442"/>
        <v>#DIV/0!</v>
      </c>
      <c r="BP4649" s="501" t="e">
        <f t="shared" si="443"/>
        <v>#DIV/0!</v>
      </c>
    </row>
    <row r="4650" spans="31:68" ht="15" customHeight="1" x14ac:dyDescent="0.25">
      <c r="AE4650" s="501" t="e">
        <f t="shared" si="438"/>
        <v>#DIV/0!</v>
      </c>
      <c r="AH4650" s="501" t="e">
        <f t="shared" si="439"/>
        <v>#DIV/0!</v>
      </c>
      <c r="AV4650" s="501" t="e">
        <f t="shared" si="440"/>
        <v>#DIV/0!</v>
      </c>
      <c r="AY4650" s="501" t="e">
        <f t="shared" si="441"/>
        <v>#DIV/0!</v>
      </c>
      <c r="BM4650" s="501" t="e">
        <f t="shared" si="442"/>
        <v>#DIV/0!</v>
      </c>
      <c r="BP4650" s="501" t="e">
        <f t="shared" si="443"/>
        <v>#DIV/0!</v>
      </c>
    </row>
    <row r="4651" spans="31:68" ht="15" customHeight="1" x14ac:dyDescent="0.25">
      <c r="AE4651" s="501" t="e">
        <f t="shared" si="438"/>
        <v>#DIV/0!</v>
      </c>
      <c r="AH4651" s="501" t="e">
        <f t="shared" si="439"/>
        <v>#DIV/0!</v>
      </c>
      <c r="AV4651" s="501" t="e">
        <f t="shared" si="440"/>
        <v>#DIV/0!</v>
      </c>
      <c r="AY4651" s="501" t="e">
        <f t="shared" si="441"/>
        <v>#DIV/0!</v>
      </c>
      <c r="BM4651" s="501" t="e">
        <f t="shared" si="442"/>
        <v>#DIV/0!</v>
      </c>
      <c r="BP4651" s="501" t="e">
        <f t="shared" si="443"/>
        <v>#DIV/0!</v>
      </c>
    </row>
    <row r="4652" spans="31:68" ht="15" customHeight="1" x14ac:dyDescent="0.25">
      <c r="AE4652" s="501" t="e">
        <f t="shared" si="438"/>
        <v>#DIV/0!</v>
      </c>
      <c r="AH4652" s="501" t="e">
        <f t="shared" si="439"/>
        <v>#DIV/0!</v>
      </c>
      <c r="AV4652" s="501" t="e">
        <f t="shared" si="440"/>
        <v>#DIV/0!</v>
      </c>
      <c r="AY4652" s="501" t="e">
        <f t="shared" si="441"/>
        <v>#DIV/0!</v>
      </c>
      <c r="BM4652" s="501" t="e">
        <f t="shared" si="442"/>
        <v>#DIV/0!</v>
      </c>
      <c r="BP4652" s="501" t="e">
        <f t="shared" si="443"/>
        <v>#DIV/0!</v>
      </c>
    </row>
    <row r="4653" spans="31:68" ht="15" customHeight="1" x14ac:dyDescent="0.25">
      <c r="AE4653" s="501" t="e">
        <f t="shared" si="438"/>
        <v>#DIV/0!</v>
      </c>
      <c r="AH4653" s="501" t="e">
        <f t="shared" si="439"/>
        <v>#DIV/0!</v>
      </c>
      <c r="AV4653" s="501" t="e">
        <f t="shared" si="440"/>
        <v>#DIV/0!</v>
      </c>
      <c r="AY4653" s="501" t="e">
        <f t="shared" si="441"/>
        <v>#DIV/0!</v>
      </c>
      <c r="BM4653" s="501" t="e">
        <f t="shared" si="442"/>
        <v>#DIV/0!</v>
      </c>
      <c r="BP4653" s="501" t="e">
        <f t="shared" si="443"/>
        <v>#DIV/0!</v>
      </c>
    </row>
    <row r="4654" spans="31:68" ht="15" customHeight="1" x14ac:dyDescent="0.25">
      <c r="AE4654" s="501" t="e">
        <f t="shared" si="438"/>
        <v>#DIV/0!</v>
      </c>
      <c r="AH4654" s="501" t="e">
        <f t="shared" si="439"/>
        <v>#DIV/0!</v>
      </c>
      <c r="AV4654" s="501" t="e">
        <f t="shared" si="440"/>
        <v>#DIV/0!</v>
      </c>
      <c r="AY4654" s="501" t="e">
        <f t="shared" si="441"/>
        <v>#DIV/0!</v>
      </c>
      <c r="BM4654" s="501" t="e">
        <f t="shared" si="442"/>
        <v>#DIV/0!</v>
      </c>
      <c r="BP4654" s="501" t="e">
        <f t="shared" si="443"/>
        <v>#DIV/0!</v>
      </c>
    </row>
    <row r="4655" spans="31:68" ht="15" customHeight="1" x14ac:dyDescent="0.25">
      <c r="AE4655" s="501" t="e">
        <f t="shared" si="438"/>
        <v>#DIV/0!</v>
      </c>
      <c r="AH4655" s="501" t="e">
        <f t="shared" si="439"/>
        <v>#DIV/0!</v>
      </c>
      <c r="AV4655" s="501" t="e">
        <f t="shared" si="440"/>
        <v>#DIV/0!</v>
      </c>
      <c r="AY4655" s="501" t="e">
        <f t="shared" si="441"/>
        <v>#DIV/0!</v>
      </c>
      <c r="BM4655" s="501" t="e">
        <f t="shared" si="442"/>
        <v>#DIV/0!</v>
      </c>
      <c r="BP4655" s="501" t="e">
        <f t="shared" si="443"/>
        <v>#DIV/0!</v>
      </c>
    </row>
    <row r="4656" spans="31:68" ht="15" customHeight="1" x14ac:dyDescent="0.25">
      <c r="AE4656" s="501" t="e">
        <f t="shared" si="438"/>
        <v>#DIV/0!</v>
      </c>
      <c r="AH4656" s="501" t="e">
        <f t="shared" si="439"/>
        <v>#DIV/0!</v>
      </c>
      <c r="AV4656" s="501" t="e">
        <f t="shared" si="440"/>
        <v>#DIV/0!</v>
      </c>
      <c r="AY4656" s="501" t="e">
        <f t="shared" si="441"/>
        <v>#DIV/0!</v>
      </c>
      <c r="BM4656" s="501" t="e">
        <f t="shared" si="442"/>
        <v>#DIV/0!</v>
      </c>
      <c r="BP4656" s="501" t="e">
        <f t="shared" si="443"/>
        <v>#DIV/0!</v>
      </c>
    </row>
    <row r="4657" spans="31:68" ht="15" customHeight="1" x14ac:dyDescent="0.25">
      <c r="AE4657" s="501" t="e">
        <f t="shared" si="438"/>
        <v>#DIV/0!</v>
      </c>
      <c r="AH4657" s="501" t="e">
        <f t="shared" si="439"/>
        <v>#DIV/0!</v>
      </c>
      <c r="AV4657" s="501" t="e">
        <f t="shared" si="440"/>
        <v>#DIV/0!</v>
      </c>
      <c r="AY4657" s="501" t="e">
        <f t="shared" si="441"/>
        <v>#DIV/0!</v>
      </c>
      <c r="BM4657" s="501" t="e">
        <f t="shared" si="442"/>
        <v>#DIV/0!</v>
      </c>
      <c r="BP4657" s="501" t="e">
        <f t="shared" si="443"/>
        <v>#DIV/0!</v>
      </c>
    </row>
    <row r="4658" spans="31:68" ht="15" customHeight="1" x14ac:dyDescent="0.25">
      <c r="AE4658" s="501" t="e">
        <f t="shared" si="438"/>
        <v>#DIV/0!</v>
      </c>
      <c r="AH4658" s="501" t="e">
        <f t="shared" si="439"/>
        <v>#DIV/0!</v>
      </c>
      <c r="AV4658" s="501" t="e">
        <f t="shared" si="440"/>
        <v>#DIV/0!</v>
      </c>
      <c r="AY4658" s="501" t="e">
        <f t="shared" si="441"/>
        <v>#DIV/0!</v>
      </c>
      <c r="BM4658" s="501" t="e">
        <f t="shared" si="442"/>
        <v>#DIV/0!</v>
      </c>
      <c r="BP4658" s="501" t="e">
        <f t="shared" si="443"/>
        <v>#DIV/0!</v>
      </c>
    </row>
    <row r="4659" spans="31:68" ht="15" customHeight="1" x14ac:dyDescent="0.25">
      <c r="AE4659" s="501" t="e">
        <f t="shared" si="438"/>
        <v>#DIV/0!</v>
      </c>
      <c r="AH4659" s="501" t="e">
        <f t="shared" si="439"/>
        <v>#DIV/0!</v>
      </c>
      <c r="AV4659" s="501" t="e">
        <f t="shared" si="440"/>
        <v>#DIV/0!</v>
      </c>
      <c r="AY4659" s="501" t="e">
        <f t="shared" si="441"/>
        <v>#DIV/0!</v>
      </c>
      <c r="BM4659" s="501" t="e">
        <f t="shared" si="442"/>
        <v>#DIV/0!</v>
      </c>
      <c r="BP4659" s="501" t="e">
        <f t="shared" si="443"/>
        <v>#DIV/0!</v>
      </c>
    </row>
    <row r="4660" spans="31:68" ht="15" customHeight="1" x14ac:dyDescent="0.25">
      <c r="AE4660" s="501" t="e">
        <f t="shared" si="438"/>
        <v>#DIV/0!</v>
      </c>
      <c r="AH4660" s="501" t="e">
        <f t="shared" si="439"/>
        <v>#DIV/0!</v>
      </c>
      <c r="AV4660" s="501" t="e">
        <f t="shared" si="440"/>
        <v>#DIV/0!</v>
      </c>
      <c r="AY4660" s="501" t="e">
        <f t="shared" si="441"/>
        <v>#DIV/0!</v>
      </c>
      <c r="BM4660" s="501" t="e">
        <f t="shared" si="442"/>
        <v>#DIV/0!</v>
      </c>
      <c r="BP4660" s="501" t="e">
        <f t="shared" si="443"/>
        <v>#DIV/0!</v>
      </c>
    </row>
    <row r="4661" spans="31:68" ht="15" customHeight="1" x14ac:dyDescent="0.25">
      <c r="AE4661" s="501" t="e">
        <f t="shared" si="438"/>
        <v>#DIV/0!</v>
      </c>
      <c r="AH4661" s="501" t="e">
        <f t="shared" si="439"/>
        <v>#DIV/0!</v>
      </c>
      <c r="AV4661" s="501" t="e">
        <f t="shared" si="440"/>
        <v>#DIV/0!</v>
      </c>
      <c r="AY4661" s="501" t="e">
        <f t="shared" si="441"/>
        <v>#DIV/0!</v>
      </c>
      <c r="BM4661" s="501" t="e">
        <f t="shared" si="442"/>
        <v>#DIV/0!</v>
      </c>
      <c r="BP4661" s="501" t="e">
        <f t="shared" si="443"/>
        <v>#DIV/0!</v>
      </c>
    </row>
    <row r="4662" spans="31:68" ht="15" customHeight="1" x14ac:dyDescent="0.25">
      <c r="AE4662" s="501" t="e">
        <f t="shared" si="438"/>
        <v>#DIV/0!</v>
      </c>
      <c r="AH4662" s="501" t="e">
        <f t="shared" si="439"/>
        <v>#DIV/0!</v>
      </c>
      <c r="AV4662" s="501" t="e">
        <f t="shared" si="440"/>
        <v>#DIV/0!</v>
      </c>
      <c r="AY4662" s="501" t="e">
        <f t="shared" si="441"/>
        <v>#DIV/0!</v>
      </c>
      <c r="BM4662" s="501" t="e">
        <f t="shared" si="442"/>
        <v>#DIV/0!</v>
      </c>
      <c r="BP4662" s="501" t="e">
        <f t="shared" si="443"/>
        <v>#DIV/0!</v>
      </c>
    </row>
    <row r="4663" spans="31:68" ht="15" customHeight="1" x14ac:dyDescent="0.25">
      <c r="AE4663" s="501" t="e">
        <f t="shared" si="438"/>
        <v>#DIV/0!</v>
      </c>
      <c r="AH4663" s="501" t="e">
        <f t="shared" si="439"/>
        <v>#DIV/0!</v>
      </c>
      <c r="AV4663" s="501" t="e">
        <f t="shared" si="440"/>
        <v>#DIV/0!</v>
      </c>
      <c r="AY4663" s="501" t="e">
        <f t="shared" si="441"/>
        <v>#DIV/0!</v>
      </c>
      <c r="BM4663" s="501" t="e">
        <f t="shared" si="442"/>
        <v>#DIV/0!</v>
      </c>
      <c r="BP4663" s="501" t="e">
        <f t="shared" si="443"/>
        <v>#DIV/0!</v>
      </c>
    </row>
    <row r="4664" spans="31:68" ht="15" customHeight="1" x14ac:dyDescent="0.25">
      <c r="AE4664" s="501" t="e">
        <f t="shared" si="438"/>
        <v>#DIV/0!</v>
      </c>
      <c r="AH4664" s="501" t="e">
        <f t="shared" si="439"/>
        <v>#DIV/0!</v>
      </c>
      <c r="AV4664" s="501" t="e">
        <f t="shared" si="440"/>
        <v>#DIV/0!</v>
      </c>
      <c r="AY4664" s="501" t="e">
        <f t="shared" si="441"/>
        <v>#DIV/0!</v>
      </c>
      <c r="BM4664" s="501" t="e">
        <f t="shared" si="442"/>
        <v>#DIV/0!</v>
      </c>
      <c r="BP4664" s="501" t="e">
        <f t="shared" si="443"/>
        <v>#DIV/0!</v>
      </c>
    </row>
    <row r="4665" spans="31:68" ht="15" customHeight="1" x14ac:dyDescent="0.25">
      <c r="AE4665" s="501" t="e">
        <f t="shared" si="438"/>
        <v>#DIV/0!</v>
      </c>
      <c r="AH4665" s="501" t="e">
        <f t="shared" si="439"/>
        <v>#DIV/0!</v>
      </c>
      <c r="AV4665" s="501" t="e">
        <f t="shared" si="440"/>
        <v>#DIV/0!</v>
      </c>
      <c r="AY4665" s="501" t="e">
        <f t="shared" si="441"/>
        <v>#DIV/0!</v>
      </c>
      <c r="BM4665" s="501" t="e">
        <f t="shared" si="442"/>
        <v>#DIV/0!</v>
      </c>
      <c r="BP4665" s="501" t="e">
        <f t="shared" si="443"/>
        <v>#DIV/0!</v>
      </c>
    </row>
    <row r="4666" spans="31:68" ht="15" customHeight="1" x14ac:dyDescent="0.25">
      <c r="AE4666" s="501" t="e">
        <f t="shared" si="438"/>
        <v>#DIV/0!</v>
      </c>
      <c r="AH4666" s="501" t="e">
        <f t="shared" si="439"/>
        <v>#DIV/0!</v>
      </c>
      <c r="AV4666" s="501" t="e">
        <f t="shared" si="440"/>
        <v>#DIV/0!</v>
      </c>
      <c r="AY4666" s="501" t="e">
        <f t="shared" si="441"/>
        <v>#DIV/0!</v>
      </c>
      <c r="BM4666" s="501" t="e">
        <f t="shared" si="442"/>
        <v>#DIV/0!</v>
      </c>
      <c r="BP4666" s="501" t="e">
        <f t="shared" si="443"/>
        <v>#DIV/0!</v>
      </c>
    </row>
    <row r="4667" spans="31:68" ht="15" customHeight="1" x14ac:dyDescent="0.25">
      <c r="AE4667" s="501" t="e">
        <f t="shared" si="438"/>
        <v>#DIV/0!</v>
      </c>
      <c r="AH4667" s="501" t="e">
        <f t="shared" si="439"/>
        <v>#DIV/0!</v>
      </c>
      <c r="AV4667" s="501" t="e">
        <f t="shared" si="440"/>
        <v>#DIV/0!</v>
      </c>
      <c r="AY4667" s="501" t="e">
        <f t="shared" si="441"/>
        <v>#DIV/0!</v>
      </c>
      <c r="BM4667" s="501" t="e">
        <f t="shared" si="442"/>
        <v>#DIV/0!</v>
      </c>
      <c r="BP4667" s="501" t="e">
        <f t="shared" si="443"/>
        <v>#DIV/0!</v>
      </c>
    </row>
    <row r="4668" spans="31:68" ht="15" customHeight="1" x14ac:dyDescent="0.25">
      <c r="AE4668" s="501" t="e">
        <f t="shared" si="438"/>
        <v>#DIV/0!</v>
      </c>
      <c r="AH4668" s="501" t="e">
        <f t="shared" si="439"/>
        <v>#DIV/0!</v>
      </c>
      <c r="AV4668" s="501" t="e">
        <f t="shared" si="440"/>
        <v>#DIV/0!</v>
      </c>
      <c r="AY4668" s="501" t="e">
        <f t="shared" si="441"/>
        <v>#DIV/0!</v>
      </c>
      <c r="BM4668" s="501" t="e">
        <f t="shared" si="442"/>
        <v>#DIV/0!</v>
      </c>
      <c r="BP4668" s="501" t="e">
        <f t="shared" si="443"/>
        <v>#DIV/0!</v>
      </c>
    </row>
    <row r="4669" spans="31:68" ht="15" customHeight="1" x14ac:dyDescent="0.25">
      <c r="AE4669" s="501" t="e">
        <f t="shared" si="438"/>
        <v>#DIV/0!</v>
      </c>
      <c r="AH4669" s="501" t="e">
        <f t="shared" si="439"/>
        <v>#DIV/0!</v>
      </c>
      <c r="AV4669" s="501" t="e">
        <f t="shared" si="440"/>
        <v>#DIV/0!</v>
      </c>
      <c r="AY4669" s="501" t="e">
        <f t="shared" si="441"/>
        <v>#DIV/0!</v>
      </c>
      <c r="BM4669" s="501" t="e">
        <f t="shared" si="442"/>
        <v>#DIV/0!</v>
      </c>
      <c r="BP4669" s="501" t="e">
        <f t="shared" si="443"/>
        <v>#DIV/0!</v>
      </c>
    </row>
    <row r="4670" spans="31:68" ht="15" customHeight="1" x14ac:dyDescent="0.25">
      <c r="AE4670" s="501" t="e">
        <f t="shared" si="438"/>
        <v>#DIV/0!</v>
      </c>
      <c r="AH4670" s="501" t="e">
        <f t="shared" si="439"/>
        <v>#DIV/0!</v>
      </c>
      <c r="AV4670" s="501" t="e">
        <f t="shared" si="440"/>
        <v>#DIV/0!</v>
      </c>
      <c r="AY4670" s="501" t="e">
        <f t="shared" si="441"/>
        <v>#DIV/0!</v>
      </c>
      <c r="BM4670" s="501" t="e">
        <f t="shared" si="442"/>
        <v>#DIV/0!</v>
      </c>
      <c r="BP4670" s="501" t="e">
        <f t="shared" si="443"/>
        <v>#DIV/0!</v>
      </c>
    </row>
    <row r="4671" spans="31:68" ht="15" customHeight="1" x14ac:dyDescent="0.25">
      <c r="AE4671" s="501" t="e">
        <f t="shared" si="438"/>
        <v>#DIV/0!</v>
      </c>
      <c r="AH4671" s="501" t="e">
        <f t="shared" si="439"/>
        <v>#DIV/0!</v>
      </c>
      <c r="AV4671" s="501" t="e">
        <f t="shared" si="440"/>
        <v>#DIV/0!</v>
      </c>
      <c r="AY4671" s="501" t="e">
        <f t="shared" si="441"/>
        <v>#DIV/0!</v>
      </c>
      <c r="BM4671" s="501" t="e">
        <f t="shared" si="442"/>
        <v>#DIV/0!</v>
      </c>
      <c r="BP4671" s="501" t="e">
        <f t="shared" si="443"/>
        <v>#DIV/0!</v>
      </c>
    </row>
    <row r="4672" spans="31:68" ht="15" customHeight="1" x14ac:dyDescent="0.25">
      <c r="AE4672" s="501" t="e">
        <f t="shared" si="438"/>
        <v>#DIV/0!</v>
      </c>
      <c r="AH4672" s="501" t="e">
        <f t="shared" si="439"/>
        <v>#DIV/0!</v>
      </c>
      <c r="AV4672" s="501" t="e">
        <f t="shared" si="440"/>
        <v>#DIV/0!</v>
      </c>
      <c r="AY4672" s="501" t="e">
        <f t="shared" si="441"/>
        <v>#DIV/0!</v>
      </c>
      <c r="BM4672" s="501" t="e">
        <f t="shared" si="442"/>
        <v>#DIV/0!</v>
      </c>
      <c r="BP4672" s="501" t="e">
        <f t="shared" si="443"/>
        <v>#DIV/0!</v>
      </c>
    </row>
    <row r="4673" spans="31:68" ht="15" customHeight="1" x14ac:dyDescent="0.25">
      <c r="AE4673" s="501" t="e">
        <f t="shared" si="438"/>
        <v>#DIV/0!</v>
      </c>
      <c r="AH4673" s="501" t="e">
        <f t="shared" si="439"/>
        <v>#DIV/0!</v>
      </c>
      <c r="AV4673" s="501" t="e">
        <f t="shared" si="440"/>
        <v>#DIV/0!</v>
      </c>
      <c r="AY4673" s="501" t="e">
        <f t="shared" si="441"/>
        <v>#DIV/0!</v>
      </c>
      <c r="BM4673" s="501" t="e">
        <f t="shared" si="442"/>
        <v>#DIV/0!</v>
      </c>
      <c r="BP4673" s="501" t="e">
        <f t="shared" si="443"/>
        <v>#DIV/0!</v>
      </c>
    </row>
    <row r="4674" spans="31:68" ht="15" customHeight="1" x14ac:dyDescent="0.25">
      <c r="AE4674" s="501" t="e">
        <f t="shared" si="438"/>
        <v>#DIV/0!</v>
      </c>
      <c r="AH4674" s="501" t="e">
        <f t="shared" si="439"/>
        <v>#DIV/0!</v>
      </c>
      <c r="AV4674" s="501" t="e">
        <f t="shared" si="440"/>
        <v>#DIV/0!</v>
      </c>
      <c r="AY4674" s="501" t="e">
        <f t="shared" si="441"/>
        <v>#DIV/0!</v>
      </c>
      <c r="BM4674" s="501" t="e">
        <f t="shared" si="442"/>
        <v>#DIV/0!</v>
      </c>
      <c r="BP4674" s="501" t="e">
        <f t="shared" si="443"/>
        <v>#DIV/0!</v>
      </c>
    </row>
    <row r="4675" spans="31:68" ht="15" customHeight="1" x14ac:dyDescent="0.25">
      <c r="AE4675" s="501" t="e">
        <f t="shared" si="438"/>
        <v>#DIV/0!</v>
      </c>
      <c r="AH4675" s="501" t="e">
        <f t="shared" si="439"/>
        <v>#DIV/0!</v>
      </c>
      <c r="AV4675" s="501" t="e">
        <f t="shared" si="440"/>
        <v>#DIV/0!</v>
      </c>
      <c r="AY4675" s="501" t="e">
        <f t="shared" si="441"/>
        <v>#DIV/0!</v>
      </c>
      <c r="BM4675" s="501" t="e">
        <f t="shared" si="442"/>
        <v>#DIV/0!</v>
      </c>
      <c r="BP4675" s="501" t="e">
        <f t="shared" si="443"/>
        <v>#DIV/0!</v>
      </c>
    </row>
    <row r="4676" spans="31:68" ht="15" customHeight="1" x14ac:dyDescent="0.25">
      <c r="AE4676" s="501" t="e">
        <f t="shared" si="438"/>
        <v>#DIV/0!</v>
      </c>
      <c r="AH4676" s="501" t="e">
        <f t="shared" si="439"/>
        <v>#DIV/0!</v>
      </c>
      <c r="AV4676" s="501" t="e">
        <f t="shared" si="440"/>
        <v>#DIV/0!</v>
      </c>
      <c r="AY4676" s="501" t="e">
        <f t="shared" si="441"/>
        <v>#DIV/0!</v>
      </c>
      <c r="BM4676" s="501" t="e">
        <f t="shared" si="442"/>
        <v>#DIV/0!</v>
      </c>
      <c r="BP4676" s="501" t="e">
        <f t="shared" si="443"/>
        <v>#DIV/0!</v>
      </c>
    </row>
    <row r="4677" spans="31:68" ht="15" customHeight="1" x14ac:dyDescent="0.25">
      <c r="AE4677" s="501" t="e">
        <f t="shared" si="438"/>
        <v>#DIV/0!</v>
      </c>
      <c r="AH4677" s="501" t="e">
        <f t="shared" si="439"/>
        <v>#DIV/0!</v>
      </c>
      <c r="AV4677" s="501" t="e">
        <f t="shared" si="440"/>
        <v>#DIV/0!</v>
      </c>
      <c r="AY4677" s="501" t="e">
        <f t="shared" si="441"/>
        <v>#DIV/0!</v>
      </c>
      <c r="BM4677" s="501" t="e">
        <f t="shared" si="442"/>
        <v>#DIV/0!</v>
      </c>
      <c r="BP4677" s="501" t="e">
        <f t="shared" si="443"/>
        <v>#DIV/0!</v>
      </c>
    </row>
    <row r="4678" spans="31:68" ht="15" customHeight="1" x14ac:dyDescent="0.25">
      <c r="AE4678" s="501" t="e">
        <f t="shared" si="438"/>
        <v>#DIV/0!</v>
      </c>
      <c r="AH4678" s="501" t="e">
        <f t="shared" si="439"/>
        <v>#DIV/0!</v>
      </c>
      <c r="AV4678" s="501" t="e">
        <f t="shared" si="440"/>
        <v>#DIV/0!</v>
      </c>
      <c r="AY4678" s="501" t="e">
        <f t="shared" si="441"/>
        <v>#DIV/0!</v>
      </c>
      <c r="BM4678" s="501" t="e">
        <f t="shared" si="442"/>
        <v>#DIV/0!</v>
      </c>
      <c r="BP4678" s="501" t="e">
        <f t="shared" si="443"/>
        <v>#DIV/0!</v>
      </c>
    </row>
    <row r="4679" spans="31:68" ht="15" customHeight="1" x14ac:dyDescent="0.25">
      <c r="AE4679" s="501" t="e">
        <f t="shared" si="438"/>
        <v>#DIV/0!</v>
      </c>
      <c r="AH4679" s="501" t="e">
        <f t="shared" si="439"/>
        <v>#DIV/0!</v>
      </c>
      <c r="AV4679" s="501" t="e">
        <f t="shared" si="440"/>
        <v>#DIV/0!</v>
      </c>
      <c r="AY4679" s="501" t="e">
        <f t="shared" si="441"/>
        <v>#DIV/0!</v>
      </c>
      <c r="BM4679" s="501" t="e">
        <f t="shared" si="442"/>
        <v>#DIV/0!</v>
      </c>
      <c r="BP4679" s="501" t="e">
        <f t="shared" si="443"/>
        <v>#DIV/0!</v>
      </c>
    </row>
    <row r="4680" spans="31:68" ht="15" customHeight="1" x14ac:dyDescent="0.25">
      <c r="AE4680" s="501" t="e">
        <f t="shared" si="438"/>
        <v>#DIV/0!</v>
      </c>
      <c r="AH4680" s="501" t="e">
        <f t="shared" si="439"/>
        <v>#DIV/0!</v>
      </c>
      <c r="AV4680" s="501" t="e">
        <f t="shared" si="440"/>
        <v>#DIV/0!</v>
      </c>
      <c r="AY4680" s="501" t="e">
        <f t="shared" si="441"/>
        <v>#DIV/0!</v>
      </c>
      <c r="BM4680" s="501" t="e">
        <f t="shared" si="442"/>
        <v>#DIV/0!</v>
      </c>
      <c r="BP4680" s="501" t="e">
        <f t="shared" si="443"/>
        <v>#DIV/0!</v>
      </c>
    </row>
    <row r="4681" spans="31:68" ht="15" customHeight="1" x14ac:dyDescent="0.25">
      <c r="AE4681" s="501" t="e">
        <f t="shared" si="438"/>
        <v>#DIV/0!</v>
      </c>
      <c r="AH4681" s="501" t="e">
        <f t="shared" si="439"/>
        <v>#DIV/0!</v>
      </c>
      <c r="AV4681" s="501" t="e">
        <f t="shared" si="440"/>
        <v>#DIV/0!</v>
      </c>
      <c r="AY4681" s="501" t="e">
        <f t="shared" si="441"/>
        <v>#DIV/0!</v>
      </c>
      <c r="BM4681" s="501" t="e">
        <f t="shared" si="442"/>
        <v>#DIV/0!</v>
      </c>
      <c r="BP4681" s="501" t="e">
        <f t="shared" si="443"/>
        <v>#DIV/0!</v>
      </c>
    </row>
    <row r="4682" spans="31:68" ht="15" customHeight="1" x14ac:dyDescent="0.25">
      <c r="AE4682" s="501" t="e">
        <f t="shared" si="438"/>
        <v>#DIV/0!</v>
      </c>
      <c r="AH4682" s="501" t="e">
        <f t="shared" si="439"/>
        <v>#DIV/0!</v>
      </c>
      <c r="AV4682" s="501" t="e">
        <f t="shared" si="440"/>
        <v>#DIV/0!</v>
      </c>
      <c r="AY4682" s="501" t="e">
        <f t="shared" si="441"/>
        <v>#DIV/0!</v>
      </c>
      <c r="BM4682" s="501" t="e">
        <f t="shared" si="442"/>
        <v>#DIV/0!</v>
      </c>
      <c r="BP4682" s="501" t="e">
        <f t="shared" si="443"/>
        <v>#DIV/0!</v>
      </c>
    </row>
    <row r="4683" spans="31:68" ht="15" customHeight="1" x14ac:dyDescent="0.25">
      <c r="AE4683" s="501" t="e">
        <f t="shared" si="438"/>
        <v>#DIV/0!</v>
      </c>
      <c r="AH4683" s="501" t="e">
        <f t="shared" si="439"/>
        <v>#DIV/0!</v>
      </c>
      <c r="AV4683" s="501" t="e">
        <f t="shared" si="440"/>
        <v>#DIV/0!</v>
      </c>
      <c r="AY4683" s="501" t="e">
        <f t="shared" si="441"/>
        <v>#DIV/0!</v>
      </c>
      <c r="BM4683" s="501" t="e">
        <f t="shared" si="442"/>
        <v>#DIV/0!</v>
      </c>
      <c r="BP4683" s="501" t="e">
        <f t="shared" si="443"/>
        <v>#DIV/0!</v>
      </c>
    </row>
    <row r="4684" spans="31:68" ht="15" customHeight="1" x14ac:dyDescent="0.25">
      <c r="AE4684" s="501" t="e">
        <f t="shared" si="438"/>
        <v>#DIV/0!</v>
      </c>
      <c r="AH4684" s="501" t="e">
        <f t="shared" si="439"/>
        <v>#DIV/0!</v>
      </c>
      <c r="AV4684" s="501" t="e">
        <f t="shared" si="440"/>
        <v>#DIV/0!</v>
      </c>
      <c r="AY4684" s="501" t="e">
        <f t="shared" si="441"/>
        <v>#DIV/0!</v>
      </c>
      <c r="BM4684" s="501" t="e">
        <f t="shared" si="442"/>
        <v>#DIV/0!</v>
      </c>
      <c r="BP4684" s="501" t="e">
        <f t="shared" si="443"/>
        <v>#DIV/0!</v>
      </c>
    </row>
    <row r="4685" spans="31:68" ht="15" customHeight="1" x14ac:dyDescent="0.25">
      <c r="AE4685" s="501" t="e">
        <f t="shared" si="438"/>
        <v>#DIV/0!</v>
      </c>
      <c r="AH4685" s="501" t="e">
        <f t="shared" si="439"/>
        <v>#DIV/0!</v>
      </c>
      <c r="AV4685" s="501" t="e">
        <f t="shared" si="440"/>
        <v>#DIV/0!</v>
      </c>
      <c r="AY4685" s="501" t="e">
        <f t="shared" si="441"/>
        <v>#DIV/0!</v>
      </c>
      <c r="BM4685" s="501" t="e">
        <f t="shared" si="442"/>
        <v>#DIV/0!</v>
      </c>
      <c r="BP4685" s="501" t="e">
        <f t="shared" si="443"/>
        <v>#DIV/0!</v>
      </c>
    </row>
    <row r="4686" spans="31:68" ht="15" customHeight="1" x14ac:dyDescent="0.25">
      <c r="AE4686" s="501" t="e">
        <f t="shared" si="438"/>
        <v>#DIV/0!</v>
      </c>
      <c r="AH4686" s="501" t="e">
        <f t="shared" si="439"/>
        <v>#DIV/0!</v>
      </c>
      <c r="AV4686" s="501" t="e">
        <f t="shared" si="440"/>
        <v>#DIV/0!</v>
      </c>
      <c r="AY4686" s="501" t="e">
        <f t="shared" si="441"/>
        <v>#DIV/0!</v>
      </c>
      <c r="BM4686" s="501" t="e">
        <f t="shared" si="442"/>
        <v>#DIV/0!</v>
      </c>
      <c r="BP4686" s="501" t="e">
        <f t="shared" si="443"/>
        <v>#DIV/0!</v>
      </c>
    </row>
    <row r="4687" spans="31:68" ht="15" customHeight="1" x14ac:dyDescent="0.25">
      <c r="AE4687" s="501" t="e">
        <f t="shared" ref="AE4687:AE4750" si="444">IF(AE$10*AC4687+AE$11&lt;(ROUNDUP(AD$10/100,0)*100+999),MAX(0,AE$10*AC4687+AE$11),NA())</f>
        <v>#DIV/0!</v>
      </c>
      <c r="AH4687" s="501" t="e">
        <f t="shared" ref="AH4687:AH4750" si="445">IF(AH$10*AF4687+AH$11&lt;(ROUNDUP(AG$10/100,0)*100+999),MAX(0,AH$10*AF4687+AH$11),NA())</f>
        <v>#DIV/0!</v>
      </c>
      <c r="AV4687" s="501" t="e">
        <f t="shared" ref="AV4687:AV4750" si="446">IF(AV$10*AT4687+AV$11&lt;(ROUNDUP(AU$10/100,0)*100+999),MAX(0,AV$10*AT4687+AV$11),NA())</f>
        <v>#DIV/0!</v>
      </c>
      <c r="AY4687" s="501" t="e">
        <f t="shared" ref="AY4687:AY4750" si="447">IF(AY$10*AW4687+AY$11&lt;(ROUNDUP(AX$10/100,0)*100+999),MAX(0,AY$10*AW4687+AY$11),NA())</f>
        <v>#DIV/0!</v>
      </c>
      <c r="BM4687" s="501" t="e">
        <f t="shared" ref="BM4687:BM4750" si="448">IF(BM$10*BK4687+BM$11&lt;(ROUNDUP(BL$10/100,0)*100+999),MAX(0,BM$10*BK4687+BM$11),NA())</f>
        <v>#DIV/0!</v>
      </c>
      <c r="BP4687" s="501" t="e">
        <f t="shared" ref="BP4687:BP4750" si="449">IF(BP$10*BN4687+BP$11&lt;(ROUNDUP(BO$10/100,0)*100+999),MAX(0,BP$10*BN4687+BP$11),NA())</f>
        <v>#DIV/0!</v>
      </c>
    </row>
    <row r="4688" spans="31:68" ht="15" customHeight="1" x14ac:dyDescent="0.25">
      <c r="AE4688" s="501" t="e">
        <f t="shared" si="444"/>
        <v>#DIV/0!</v>
      </c>
      <c r="AH4688" s="501" t="e">
        <f t="shared" si="445"/>
        <v>#DIV/0!</v>
      </c>
      <c r="AV4688" s="501" t="e">
        <f t="shared" si="446"/>
        <v>#DIV/0!</v>
      </c>
      <c r="AY4688" s="501" t="e">
        <f t="shared" si="447"/>
        <v>#DIV/0!</v>
      </c>
      <c r="BM4688" s="501" t="e">
        <f t="shared" si="448"/>
        <v>#DIV/0!</v>
      </c>
      <c r="BP4688" s="501" t="e">
        <f t="shared" si="449"/>
        <v>#DIV/0!</v>
      </c>
    </row>
    <row r="4689" spans="31:68" ht="15" customHeight="1" x14ac:dyDescent="0.25">
      <c r="AE4689" s="501" t="e">
        <f t="shared" si="444"/>
        <v>#DIV/0!</v>
      </c>
      <c r="AH4689" s="501" t="e">
        <f t="shared" si="445"/>
        <v>#DIV/0!</v>
      </c>
      <c r="AV4689" s="501" t="e">
        <f t="shared" si="446"/>
        <v>#DIV/0!</v>
      </c>
      <c r="AY4689" s="501" t="e">
        <f t="shared" si="447"/>
        <v>#DIV/0!</v>
      </c>
      <c r="BM4689" s="501" t="e">
        <f t="shared" si="448"/>
        <v>#DIV/0!</v>
      </c>
      <c r="BP4689" s="501" t="e">
        <f t="shared" si="449"/>
        <v>#DIV/0!</v>
      </c>
    </row>
    <row r="4690" spans="31:68" ht="15" customHeight="1" x14ac:dyDescent="0.25">
      <c r="AE4690" s="501" t="e">
        <f t="shared" si="444"/>
        <v>#DIV/0!</v>
      </c>
      <c r="AH4690" s="501" t="e">
        <f t="shared" si="445"/>
        <v>#DIV/0!</v>
      </c>
      <c r="AV4690" s="501" t="e">
        <f t="shared" si="446"/>
        <v>#DIV/0!</v>
      </c>
      <c r="AY4690" s="501" t="e">
        <f t="shared" si="447"/>
        <v>#DIV/0!</v>
      </c>
      <c r="BM4690" s="501" t="e">
        <f t="shared" si="448"/>
        <v>#DIV/0!</v>
      </c>
      <c r="BP4690" s="501" t="e">
        <f t="shared" si="449"/>
        <v>#DIV/0!</v>
      </c>
    </row>
    <row r="4691" spans="31:68" ht="15" customHeight="1" x14ac:dyDescent="0.25">
      <c r="AE4691" s="501" t="e">
        <f t="shared" si="444"/>
        <v>#DIV/0!</v>
      </c>
      <c r="AH4691" s="501" t="e">
        <f t="shared" si="445"/>
        <v>#DIV/0!</v>
      </c>
      <c r="AV4691" s="501" t="e">
        <f t="shared" si="446"/>
        <v>#DIV/0!</v>
      </c>
      <c r="AY4691" s="501" t="e">
        <f t="shared" si="447"/>
        <v>#DIV/0!</v>
      </c>
      <c r="BM4691" s="501" t="e">
        <f t="shared" si="448"/>
        <v>#DIV/0!</v>
      </c>
      <c r="BP4691" s="501" t="e">
        <f t="shared" si="449"/>
        <v>#DIV/0!</v>
      </c>
    </row>
    <row r="4692" spans="31:68" ht="15" customHeight="1" x14ac:dyDescent="0.25">
      <c r="AE4692" s="501" t="e">
        <f t="shared" si="444"/>
        <v>#DIV/0!</v>
      </c>
      <c r="AH4692" s="501" t="e">
        <f t="shared" si="445"/>
        <v>#DIV/0!</v>
      </c>
      <c r="AV4692" s="501" t="e">
        <f t="shared" si="446"/>
        <v>#DIV/0!</v>
      </c>
      <c r="AY4692" s="501" t="e">
        <f t="shared" si="447"/>
        <v>#DIV/0!</v>
      </c>
      <c r="BM4692" s="501" t="e">
        <f t="shared" si="448"/>
        <v>#DIV/0!</v>
      </c>
      <c r="BP4692" s="501" t="e">
        <f t="shared" si="449"/>
        <v>#DIV/0!</v>
      </c>
    </row>
    <row r="4693" spans="31:68" ht="15" customHeight="1" x14ac:dyDescent="0.25">
      <c r="AE4693" s="501" t="e">
        <f t="shared" si="444"/>
        <v>#DIV/0!</v>
      </c>
      <c r="AH4693" s="501" t="e">
        <f t="shared" si="445"/>
        <v>#DIV/0!</v>
      </c>
      <c r="AV4693" s="501" t="e">
        <f t="shared" si="446"/>
        <v>#DIV/0!</v>
      </c>
      <c r="AY4693" s="501" t="e">
        <f t="shared" si="447"/>
        <v>#DIV/0!</v>
      </c>
      <c r="BM4693" s="501" t="e">
        <f t="shared" si="448"/>
        <v>#DIV/0!</v>
      </c>
      <c r="BP4693" s="501" t="e">
        <f t="shared" si="449"/>
        <v>#DIV/0!</v>
      </c>
    </row>
    <row r="4694" spans="31:68" ht="15" customHeight="1" x14ac:dyDescent="0.25">
      <c r="AE4694" s="501" t="e">
        <f t="shared" si="444"/>
        <v>#DIV/0!</v>
      </c>
      <c r="AH4694" s="501" t="e">
        <f t="shared" si="445"/>
        <v>#DIV/0!</v>
      </c>
      <c r="AV4694" s="501" t="e">
        <f t="shared" si="446"/>
        <v>#DIV/0!</v>
      </c>
      <c r="AY4694" s="501" t="e">
        <f t="shared" si="447"/>
        <v>#DIV/0!</v>
      </c>
      <c r="BM4694" s="501" t="e">
        <f t="shared" si="448"/>
        <v>#DIV/0!</v>
      </c>
      <c r="BP4694" s="501" t="e">
        <f t="shared" si="449"/>
        <v>#DIV/0!</v>
      </c>
    </row>
    <row r="4695" spans="31:68" ht="15" customHeight="1" x14ac:dyDescent="0.25">
      <c r="AE4695" s="501" t="e">
        <f t="shared" si="444"/>
        <v>#DIV/0!</v>
      </c>
      <c r="AH4695" s="501" t="e">
        <f t="shared" si="445"/>
        <v>#DIV/0!</v>
      </c>
      <c r="AV4695" s="501" t="e">
        <f t="shared" si="446"/>
        <v>#DIV/0!</v>
      </c>
      <c r="AY4695" s="501" t="e">
        <f t="shared" si="447"/>
        <v>#DIV/0!</v>
      </c>
      <c r="BM4695" s="501" t="e">
        <f t="shared" si="448"/>
        <v>#DIV/0!</v>
      </c>
      <c r="BP4695" s="501" t="e">
        <f t="shared" si="449"/>
        <v>#DIV/0!</v>
      </c>
    </row>
    <row r="4696" spans="31:68" ht="15" customHeight="1" x14ac:dyDescent="0.25">
      <c r="AE4696" s="501" t="e">
        <f t="shared" si="444"/>
        <v>#DIV/0!</v>
      </c>
      <c r="AH4696" s="501" t="e">
        <f t="shared" si="445"/>
        <v>#DIV/0!</v>
      </c>
      <c r="AV4696" s="501" t="e">
        <f t="shared" si="446"/>
        <v>#DIV/0!</v>
      </c>
      <c r="AY4696" s="501" t="e">
        <f t="shared" si="447"/>
        <v>#DIV/0!</v>
      </c>
      <c r="BM4696" s="501" t="e">
        <f t="shared" si="448"/>
        <v>#DIV/0!</v>
      </c>
      <c r="BP4696" s="501" t="e">
        <f t="shared" si="449"/>
        <v>#DIV/0!</v>
      </c>
    </row>
    <row r="4697" spans="31:68" ht="15" customHeight="1" x14ac:dyDescent="0.25">
      <c r="AE4697" s="501" t="e">
        <f t="shared" si="444"/>
        <v>#DIV/0!</v>
      </c>
      <c r="AH4697" s="501" t="e">
        <f t="shared" si="445"/>
        <v>#DIV/0!</v>
      </c>
      <c r="AV4697" s="501" t="e">
        <f t="shared" si="446"/>
        <v>#DIV/0!</v>
      </c>
      <c r="AY4697" s="501" t="e">
        <f t="shared" si="447"/>
        <v>#DIV/0!</v>
      </c>
      <c r="BM4697" s="501" t="e">
        <f t="shared" si="448"/>
        <v>#DIV/0!</v>
      </c>
      <c r="BP4697" s="501" t="e">
        <f t="shared" si="449"/>
        <v>#DIV/0!</v>
      </c>
    </row>
    <row r="4698" spans="31:68" ht="15" customHeight="1" x14ac:dyDescent="0.25">
      <c r="AE4698" s="501" t="e">
        <f t="shared" si="444"/>
        <v>#DIV/0!</v>
      </c>
      <c r="AH4698" s="501" t="e">
        <f t="shared" si="445"/>
        <v>#DIV/0!</v>
      </c>
      <c r="AV4698" s="501" t="e">
        <f t="shared" si="446"/>
        <v>#DIV/0!</v>
      </c>
      <c r="AY4698" s="501" t="e">
        <f t="shared" si="447"/>
        <v>#DIV/0!</v>
      </c>
      <c r="BM4698" s="501" t="e">
        <f t="shared" si="448"/>
        <v>#DIV/0!</v>
      </c>
      <c r="BP4698" s="501" t="e">
        <f t="shared" si="449"/>
        <v>#DIV/0!</v>
      </c>
    </row>
    <row r="4699" spans="31:68" ht="15" customHeight="1" x14ac:dyDescent="0.25">
      <c r="AE4699" s="501" t="e">
        <f t="shared" si="444"/>
        <v>#DIV/0!</v>
      </c>
      <c r="AH4699" s="501" t="e">
        <f t="shared" si="445"/>
        <v>#DIV/0!</v>
      </c>
      <c r="AV4699" s="501" t="e">
        <f t="shared" si="446"/>
        <v>#DIV/0!</v>
      </c>
      <c r="AY4699" s="501" t="e">
        <f t="shared" si="447"/>
        <v>#DIV/0!</v>
      </c>
      <c r="BM4699" s="501" t="e">
        <f t="shared" si="448"/>
        <v>#DIV/0!</v>
      </c>
      <c r="BP4699" s="501" t="e">
        <f t="shared" si="449"/>
        <v>#DIV/0!</v>
      </c>
    </row>
    <row r="4700" spans="31:68" ht="15" customHeight="1" x14ac:dyDescent="0.25">
      <c r="AE4700" s="501" t="e">
        <f t="shared" si="444"/>
        <v>#DIV/0!</v>
      </c>
      <c r="AH4700" s="501" t="e">
        <f t="shared" si="445"/>
        <v>#DIV/0!</v>
      </c>
      <c r="AV4700" s="501" t="e">
        <f t="shared" si="446"/>
        <v>#DIV/0!</v>
      </c>
      <c r="AY4700" s="501" t="e">
        <f t="shared" si="447"/>
        <v>#DIV/0!</v>
      </c>
      <c r="BM4700" s="501" t="e">
        <f t="shared" si="448"/>
        <v>#DIV/0!</v>
      </c>
      <c r="BP4700" s="501" t="e">
        <f t="shared" si="449"/>
        <v>#DIV/0!</v>
      </c>
    </row>
    <row r="4701" spans="31:68" ht="15" customHeight="1" x14ac:dyDescent="0.25">
      <c r="AE4701" s="501" t="e">
        <f t="shared" si="444"/>
        <v>#DIV/0!</v>
      </c>
      <c r="AH4701" s="501" t="e">
        <f t="shared" si="445"/>
        <v>#DIV/0!</v>
      </c>
      <c r="AV4701" s="501" t="e">
        <f t="shared" si="446"/>
        <v>#DIV/0!</v>
      </c>
      <c r="AY4701" s="501" t="e">
        <f t="shared" si="447"/>
        <v>#DIV/0!</v>
      </c>
      <c r="BM4701" s="501" t="e">
        <f t="shared" si="448"/>
        <v>#DIV/0!</v>
      </c>
      <c r="BP4701" s="501" t="e">
        <f t="shared" si="449"/>
        <v>#DIV/0!</v>
      </c>
    </row>
    <row r="4702" spans="31:68" ht="15" customHeight="1" x14ac:dyDescent="0.25">
      <c r="AE4702" s="501" t="e">
        <f t="shared" si="444"/>
        <v>#DIV/0!</v>
      </c>
      <c r="AH4702" s="501" t="e">
        <f t="shared" si="445"/>
        <v>#DIV/0!</v>
      </c>
      <c r="AV4702" s="501" t="e">
        <f t="shared" si="446"/>
        <v>#DIV/0!</v>
      </c>
      <c r="AY4702" s="501" t="e">
        <f t="shared" si="447"/>
        <v>#DIV/0!</v>
      </c>
      <c r="BM4702" s="501" t="e">
        <f t="shared" si="448"/>
        <v>#DIV/0!</v>
      </c>
      <c r="BP4702" s="501" t="e">
        <f t="shared" si="449"/>
        <v>#DIV/0!</v>
      </c>
    </row>
    <row r="4703" spans="31:68" ht="15" customHeight="1" x14ac:dyDescent="0.25">
      <c r="AE4703" s="501" t="e">
        <f t="shared" si="444"/>
        <v>#DIV/0!</v>
      </c>
      <c r="AH4703" s="501" t="e">
        <f t="shared" si="445"/>
        <v>#DIV/0!</v>
      </c>
      <c r="AV4703" s="501" t="e">
        <f t="shared" si="446"/>
        <v>#DIV/0!</v>
      </c>
      <c r="AY4703" s="501" t="e">
        <f t="shared" si="447"/>
        <v>#DIV/0!</v>
      </c>
      <c r="BM4703" s="501" t="e">
        <f t="shared" si="448"/>
        <v>#DIV/0!</v>
      </c>
      <c r="BP4703" s="501" t="e">
        <f t="shared" si="449"/>
        <v>#DIV/0!</v>
      </c>
    </row>
    <row r="4704" spans="31:68" ht="15" customHeight="1" x14ac:dyDescent="0.25">
      <c r="AE4704" s="501" t="e">
        <f t="shared" si="444"/>
        <v>#DIV/0!</v>
      </c>
      <c r="AH4704" s="501" t="e">
        <f t="shared" si="445"/>
        <v>#DIV/0!</v>
      </c>
      <c r="AV4704" s="501" t="e">
        <f t="shared" si="446"/>
        <v>#DIV/0!</v>
      </c>
      <c r="AY4704" s="501" t="e">
        <f t="shared" si="447"/>
        <v>#DIV/0!</v>
      </c>
      <c r="BM4704" s="501" t="e">
        <f t="shared" si="448"/>
        <v>#DIV/0!</v>
      </c>
      <c r="BP4704" s="501" t="e">
        <f t="shared" si="449"/>
        <v>#DIV/0!</v>
      </c>
    </row>
    <row r="4705" spans="31:68" ht="15" customHeight="1" x14ac:dyDescent="0.25">
      <c r="AE4705" s="501" t="e">
        <f t="shared" si="444"/>
        <v>#DIV/0!</v>
      </c>
      <c r="AH4705" s="501" t="e">
        <f t="shared" si="445"/>
        <v>#DIV/0!</v>
      </c>
      <c r="AV4705" s="501" t="e">
        <f t="shared" si="446"/>
        <v>#DIV/0!</v>
      </c>
      <c r="AY4705" s="501" t="e">
        <f t="shared" si="447"/>
        <v>#DIV/0!</v>
      </c>
      <c r="BM4705" s="501" t="e">
        <f t="shared" si="448"/>
        <v>#DIV/0!</v>
      </c>
      <c r="BP4705" s="501" t="e">
        <f t="shared" si="449"/>
        <v>#DIV/0!</v>
      </c>
    </row>
    <row r="4706" spans="31:68" ht="15" customHeight="1" x14ac:dyDescent="0.25">
      <c r="AE4706" s="501" t="e">
        <f t="shared" si="444"/>
        <v>#DIV/0!</v>
      </c>
      <c r="AH4706" s="501" t="e">
        <f t="shared" si="445"/>
        <v>#DIV/0!</v>
      </c>
      <c r="AV4706" s="501" t="e">
        <f t="shared" si="446"/>
        <v>#DIV/0!</v>
      </c>
      <c r="AY4706" s="501" t="e">
        <f t="shared" si="447"/>
        <v>#DIV/0!</v>
      </c>
      <c r="BM4706" s="501" t="e">
        <f t="shared" si="448"/>
        <v>#DIV/0!</v>
      </c>
      <c r="BP4706" s="501" t="e">
        <f t="shared" si="449"/>
        <v>#DIV/0!</v>
      </c>
    </row>
    <row r="4707" spans="31:68" ht="15" customHeight="1" x14ac:dyDescent="0.25">
      <c r="AE4707" s="501" t="e">
        <f t="shared" si="444"/>
        <v>#DIV/0!</v>
      </c>
      <c r="AH4707" s="501" t="e">
        <f t="shared" si="445"/>
        <v>#DIV/0!</v>
      </c>
      <c r="AV4707" s="501" t="e">
        <f t="shared" si="446"/>
        <v>#DIV/0!</v>
      </c>
      <c r="AY4707" s="501" t="e">
        <f t="shared" si="447"/>
        <v>#DIV/0!</v>
      </c>
      <c r="BM4707" s="501" t="e">
        <f t="shared" si="448"/>
        <v>#DIV/0!</v>
      </c>
      <c r="BP4707" s="501" t="e">
        <f t="shared" si="449"/>
        <v>#DIV/0!</v>
      </c>
    </row>
    <row r="4708" spans="31:68" ht="15" customHeight="1" x14ac:dyDescent="0.25">
      <c r="AE4708" s="501" t="e">
        <f t="shared" si="444"/>
        <v>#DIV/0!</v>
      </c>
      <c r="AH4708" s="501" t="e">
        <f t="shared" si="445"/>
        <v>#DIV/0!</v>
      </c>
      <c r="AV4708" s="501" t="e">
        <f t="shared" si="446"/>
        <v>#DIV/0!</v>
      </c>
      <c r="AY4708" s="501" t="e">
        <f t="shared" si="447"/>
        <v>#DIV/0!</v>
      </c>
      <c r="BM4708" s="501" t="e">
        <f t="shared" si="448"/>
        <v>#DIV/0!</v>
      </c>
      <c r="BP4708" s="501" t="e">
        <f t="shared" si="449"/>
        <v>#DIV/0!</v>
      </c>
    </row>
    <row r="4709" spans="31:68" ht="15" customHeight="1" x14ac:dyDescent="0.25">
      <c r="AE4709" s="501" t="e">
        <f t="shared" si="444"/>
        <v>#DIV/0!</v>
      </c>
      <c r="AH4709" s="501" t="e">
        <f t="shared" si="445"/>
        <v>#DIV/0!</v>
      </c>
      <c r="AV4709" s="501" t="e">
        <f t="shared" si="446"/>
        <v>#DIV/0!</v>
      </c>
      <c r="AY4709" s="501" t="e">
        <f t="shared" si="447"/>
        <v>#DIV/0!</v>
      </c>
      <c r="BM4709" s="501" t="e">
        <f t="shared" si="448"/>
        <v>#DIV/0!</v>
      </c>
      <c r="BP4709" s="501" t="e">
        <f t="shared" si="449"/>
        <v>#DIV/0!</v>
      </c>
    </row>
    <row r="4710" spans="31:68" ht="15" customHeight="1" x14ac:dyDescent="0.25">
      <c r="AE4710" s="501" t="e">
        <f t="shared" si="444"/>
        <v>#DIV/0!</v>
      </c>
      <c r="AH4710" s="501" t="e">
        <f t="shared" si="445"/>
        <v>#DIV/0!</v>
      </c>
      <c r="AV4710" s="501" t="e">
        <f t="shared" si="446"/>
        <v>#DIV/0!</v>
      </c>
      <c r="AY4710" s="501" t="e">
        <f t="shared" si="447"/>
        <v>#DIV/0!</v>
      </c>
      <c r="BM4710" s="501" t="e">
        <f t="shared" si="448"/>
        <v>#DIV/0!</v>
      </c>
      <c r="BP4710" s="501" t="e">
        <f t="shared" si="449"/>
        <v>#DIV/0!</v>
      </c>
    </row>
    <row r="4711" spans="31:68" ht="15" customHeight="1" x14ac:dyDescent="0.25">
      <c r="AE4711" s="501" t="e">
        <f t="shared" si="444"/>
        <v>#DIV/0!</v>
      </c>
      <c r="AH4711" s="501" t="e">
        <f t="shared" si="445"/>
        <v>#DIV/0!</v>
      </c>
      <c r="AV4711" s="501" t="e">
        <f t="shared" si="446"/>
        <v>#DIV/0!</v>
      </c>
      <c r="AY4711" s="501" t="e">
        <f t="shared" si="447"/>
        <v>#DIV/0!</v>
      </c>
      <c r="BM4711" s="501" t="e">
        <f t="shared" si="448"/>
        <v>#DIV/0!</v>
      </c>
      <c r="BP4711" s="501" t="e">
        <f t="shared" si="449"/>
        <v>#DIV/0!</v>
      </c>
    </row>
    <row r="4712" spans="31:68" ht="15" customHeight="1" x14ac:dyDescent="0.25">
      <c r="AE4712" s="501" t="e">
        <f t="shared" si="444"/>
        <v>#DIV/0!</v>
      </c>
      <c r="AH4712" s="501" t="e">
        <f t="shared" si="445"/>
        <v>#DIV/0!</v>
      </c>
      <c r="AV4712" s="501" t="e">
        <f t="shared" si="446"/>
        <v>#DIV/0!</v>
      </c>
      <c r="AY4712" s="501" t="e">
        <f t="shared" si="447"/>
        <v>#DIV/0!</v>
      </c>
      <c r="BM4712" s="501" t="e">
        <f t="shared" si="448"/>
        <v>#DIV/0!</v>
      </c>
      <c r="BP4712" s="501" t="e">
        <f t="shared" si="449"/>
        <v>#DIV/0!</v>
      </c>
    </row>
    <row r="4713" spans="31:68" ht="15" customHeight="1" x14ac:dyDescent="0.25">
      <c r="AE4713" s="501" t="e">
        <f t="shared" si="444"/>
        <v>#DIV/0!</v>
      </c>
      <c r="AH4713" s="501" t="e">
        <f t="shared" si="445"/>
        <v>#DIV/0!</v>
      </c>
      <c r="AV4713" s="501" t="e">
        <f t="shared" si="446"/>
        <v>#DIV/0!</v>
      </c>
      <c r="AY4713" s="501" t="e">
        <f t="shared" si="447"/>
        <v>#DIV/0!</v>
      </c>
      <c r="BM4713" s="501" t="e">
        <f t="shared" si="448"/>
        <v>#DIV/0!</v>
      </c>
      <c r="BP4713" s="501" t="e">
        <f t="shared" si="449"/>
        <v>#DIV/0!</v>
      </c>
    </row>
    <row r="4714" spans="31:68" ht="15" customHeight="1" x14ac:dyDescent="0.25">
      <c r="AE4714" s="501" t="e">
        <f t="shared" si="444"/>
        <v>#DIV/0!</v>
      </c>
      <c r="AH4714" s="501" t="e">
        <f t="shared" si="445"/>
        <v>#DIV/0!</v>
      </c>
      <c r="AV4714" s="501" t="e">
        <f t="shared" si="446"/>
        <v>#DIV/0!</v>
      </c>
      <c r="AY4714" s="501" t="e">
        <f t="shared" si="447"/>
        <v>#DIV/0!</v>
      </c>
      <c r="BM4714" s="501" t="e">
        <f t="shared" si="448"/>
        <v>#DIV/0!</v>
      </c>
      <c r="BP4714" s="501" t="e">
        <f t="shared" si="449"/>
        <v>#DIV/0!</v>
      </c>
    </row>
    <row r="4715" spans="31:68" ht="15" customHeight="1" x14ac:dyDescent="0.25">
      <c r="AE4715" s="501" t="e">
        <f t="shared" si="444"/>
        <v>#DIV/0!</v>
      </c>
      <c r="AH4715" s="501" t="e">
        <f t="shared" si="445"/>
        <v>#DIV/0!</v>
      </c>
      <c r="AV4715" s="501" t="e">
        <f t="shared" si="446"/>
        <v>#DIV/0!</v>
      </c>
      <c r="AY4715" s="501" t="e">
        <f t="shared" si="447"/>
        <v>#DIV/0!</v>
      </c>
      <c r="BM4715" s="501" t="e">
        <f t="shared" si="448"/>
        <v>#DIV/0!</v>
      </c>
      <c r="BP4715" s="501" t="e">
        <f t="shared" si="449"/>
        <v>#DIV/0!</v>
      </c>
    </row>
    <row r="4716" spans="31:68" ht="15" customHeight="1" x14ac:dyDescent="0.25">
      <c r="AE4716" s="501" t="e">
        <f t="shared" si="444"/>
        <v>#DIV/0!</v>
      </c>
      <c r="AH4716" s="501" t="e">
        <f t="shared" si="445"/>
        <v>#DIV/0!</v>
      </c>
      <c r="AV4716" s="501" t="e">
        <f t="shared" si="446"/>
        <v>#DIV/0!</v>
      </c>
      <c r="AY4716" s="501" t="e">
        <f t="shared" si="447"/>
        <v>#DIV/0!</v>
      </c>
      <c r="BM4716" s="501" t="e">
        <f t="shared" si="448"/>
        <v>#DIV/0!</v>
      </c>
      <c r="BP4716" s="501" t="e">
        <f t="shared" si="449"/>
        <v>#DIV/0!</v>
      </c>
    </row>
    <row r="4717" spans="31:68" ht="15" customHeight="1" x14ac:dyDescent="0.25">
      <c r="AE4717" s="501" t="e">
        <f t="shared" si="444"/>
        <v>#DIV/0!</v>
      </c>
      <c r="AH4717" s="501" t="e">
        <f t="shared" si="445"/>
        <v>#DIV/0!</v>
      </c>
      <c r="AV4717" s="501" t="e">
        <f t="shared" si="446"/>
        <v>#DIV/0!</v>
      </c>
      <c r="AY4717" s="501" t="e">
        <f t="shared" si="447"/>
        <v>#DIV/0!</v>
      </c>
      <c r="BM4717" s="501" t="e">
        <f t="shared" si="448"/>
        <v>#DIV/0!</v>
      </c>
      <c r="BP4717" s="501" t="e">
        <f t="shared" si="449"/>
        <v>#DIV/0!</v>
      </c>
    </row>
    <row r="4718" spans="31:68" ht="15" customHeight="1" x14ac:dyDescent="0.25">
      <c r="AE4718" s="501" t="e">
        <f t="shared" si="444"/>
        <v>#DIV/0!</v>
      </c>
      <c r="AH4718" s="501" t="e">
        <f t="shared" si="445"/>
        <v>#DIV/0!</v>
      </c>
      <c r="AV4718" s="501" t="e">
        <f t="shared" si="446"/>
        <v>#DIV/0!</v>
      </c>
      <c r="AY4718" s="501" t="e">
        <f t="shared" si="447"/>
        <v>#DIV/0!</v>
      </c>
      <c r="BM4718" s="501" t="e">
        <f t="shared" si="448"/>
        <v>#DIV/0!</v>
      </c>
      <c r="BP4718" s="501" t="e">
        <f t="shared" si="449"/>
        <v>#DIV/0!</v>
      </c>
    </row>
    <row r="4719" spans="31:68" ht="15" customHeight="1" x14ac:dyDescent="0.25">
      <c r="AE4719" s="501" t="e">
        <f t="shared" si="444"/>
        <v>#DIV/0!</v>
      </c>
      <c r="AH4719" s="501" t="e">
        <f t="shared" si="445"/>
        <v>#DIV/0!</v>
      </c>
      <c r="AV4719" s="501" t="e">
        <f t="shared" si="446"/>
        <v>#DIV/0!</v>
      </c>
      <c r="AY4719" s="501" t="e">
        <f t="shared" si="447"/>
        <v>#DIV/0!</v>
      </c>
      <c r="BM4719" s="501" t="e">
        <f t="shared" si="448"/>
        <v>#DIV/0!</v>
      </c>
      <c r="BP4719" s="501" t="e">
        <f t="shared" si="449"/>
        <v>#DIV/0!</v>
      </c>
    </row>
    <row r="4720" spans="31:68" ht="15" customHeight="1" x14ac:dyDescent="0.25">
      <c r="AE4720" s="501" t="e">
        <f t="shared" si="444"/>
        <v>#DIV/0!</v>
      </c>
      <c r="AH4720" s="501" t="e">
        <f t="shared" si="445"/>
        <v>#DIV/0!</v>
      </c>
      <c r="AV4720" s="501" t="e">
        <f t="shared" si="446"/>
        <v>#DIV/0!</v>
      </c>
      <c r="AY4720" s="501" t="e">
        <f t="shared" si="447"/>
        <v>#DIV/0!</v>
      </c>
      <c r="BM4720" s="501" t="e">
        <f t="shared" si="448"/>
        <v>#DIV/0!</v>
      </c>
      <c r="BP4720" s="501" t="e">
        <f t="shared" si="449"/>
        <v>#DIV/0!</v>
      </c>
    </row>
    <row r="4721" spans="31:68" ht="15" customHeight="1" x14ac:dyDescent="0.25">
      <c r="AE4721" s="501" t="e">
        <f t="shared" si="444"/>
        <v>#DIV/0!</v>
      </c>
      <c r="AH4721" s="501" t="e">
        <f t="shared" si="445"/>
        <v>#DIV/0!</v>
      </c>
      <c r="AV4721" s="501" t="e">
        <f t="shared" si="446"/>
        <v>#DIV/0!</v>
      </c>
      <c r="AY4721" s="501" t="e">
        <f t="shared" si="447"/>
        <v>#DIV/0!</v>
      </c>
      <c r="BM4721" s="501" t="e">
        <f t="shared" si="448"/>
        <v>#DIV/0!</v>
      </c>
      <c r="BP4721" s="501" t="e">
        <f t="shared" si="449"/>
        <v>#DIV/0!</v>
      </c>
    </row>
    <row r="4722" spans="31:68" ht="15" customHeight="1" x14ac:dyDescent="0.25">
      <c r="AE4722" s="501" t="e">
        <f t="shared" si="444"/>
        <v>#DIV/0!</v>
      </c>
      <c r="AH4722" s="501" t="e">
        <f t="shared" si="445"/>
        <v>#DIV/0!</v>
      </c>
      <c r="AV4722" s="501" t="e">
        <f t="shared" si="446"/>
        <v>#DIV/0!</v>
      </c>
      <c r="AY4722" s="501" t="e">
        <f t="shared" si="447"/>
        <v>#DIV/0!</v>
      </c>
      <c r="BM4722" s="501" t="e">
        <f t="shared" si="448"/>
        <v>#DIV/0!</v>
      </c>
      <c r="BP4722" s="501" t="e">
        <f t="shared" si="449"/>
        <v>#DIV/0!</v>
      </c>
    </row>
    <row r="4723" spans="31:68" ht="15" customHeight="1" x14ac:dyDescent="0.25">
      <c r="AE4723" s="501" t="e">
        <f t="shared" si="444"/>
        <v>#DIV/0!</v>
      </c>
      <c r="AH4723" s="501" t="e">
        <f t="shared" si="445"/>
        <v>#DIV/0!</v>
      </c>
      <c r="AV4723" s="501" t="e">
        <f t="shared" si="446"/>
        <v>#DIV/0!</v>
      </c>
      <c r="AY4723" s="501" t="e">
        <f t="shared" si="447"/>
        <v>#DIV/0!</v>
      </c>
      <c r="BM4723" s="501" t="e">
        <f t="shared" si="448"/>
        <v>#DIV/0!</v>
      </c>
      <c r="BP4723" s="501" t="e">
        <f t="shared" si="449"/>
        <v>#DIV/0!</v>
      </c>
    </row>
    <row r="4724" spans="31:68" ht="15" customHeight="1" x14ac:dyDescent="0.25">
      <c r="AE4724" s="501" t="e">
        <f t="shared" si="444"/>
        <v>#DIV/0!</v>
      </c>
      <c r="AH4724" s="501" t="e">
        <f t="shared" si="445"/>
        <v>#DIV/0!</v>
      </c>
      <c r="AV4724" s="501" t="e">
        <f t="shared" si="446"/>
        <v>#DIV/0!</v>
      </c>
      <c r="AY4724" s="501" t="e">
        <f t="shared" si="447"/>
        <v>#DIV/0!</v>
      </c>
      <c r="BM4724" s="501" t="e">
        <f t="shared" si="448"/>
        <v>#DIV/0!</v>
      </c>
      <c r="BP4724" s="501" t="e">
        <f t="shared" si="449"/>
        <v>#DIV/0!</v>
      </c>
    </row>
    <row r="4725" spans="31:68" ht="15" customHeight="1" x14ac:dyDescent="0.25">
      <c r="AE4725" s="501" t="e">
        <f t="shared" si="444"/>
        <v>#DIV/0!</v>
      </c>
      <c r="AH4725" s="501" t="e">
        <f t="shared" si="445"/>
        <v>#DIV/0!</v>
      </c>
      <c r="AV4725" s="501" t="e">
        <f t="shared" si="446"/>
        <v>#DIV/0!</v>
      </c>
      <c r="AY4725" s="501" t="e">
        <f t="shared" si="447"/>
        <v>#DIV/0!</v>
      </c>
      <c r="BM4725" s="501" t="e">
        <f t="shared" si="448"/>
        <v>#DIV/0!</v>
      </c>
      <c r="BP4725" s="501" t="e">
        <f t="shared" si="449"/>
        <v>#DIV/0!</v>
      </c>
    </row>
    <row r="4726" spans="31:68" ht="15" customHeight="1" x14ac:dyDescent="0.25">
      <c r="AE4726" s="501" t="e">
        <f t="shared" si="444"/>
        <v>#DIV/0!</v>
      </c>
      <c r="AH4726" s="501" t="e">
        <f t="shared" si="445"/>
        <v>#DIV/0!</v>
      </c>
      <c r="AV4726" s="501" t="e">
        <f t="shared" si="446"/>
        <v>#DIV/0!</v>
      </c>
      <c r="AY4726" s="501" t="e">
        <f t="shared" si="447"/>
        <v>#DIV/0!</v>
      </c>
      <c r="BM4726" s="501" t="e">
        <f t="shared" si="448"/>
        <v>#DIV/0!</v>
      </c>
      <c r="BP4726" s="501" t="e">
        <f t="shared" si="449"/>
        <v>#DIV/0!</v>
      </c>
    </row>
    <row r="4727" spans="31:68" ht="15" customHeight="1" x14ac:dyDescent="0.25">
      <c r="AE4727" s="501" t="e">
        <f t="shared" si="444"/>
        <v>#DIV/0!</v>
      </c>
      <c r="AH4727" s="501" t="e">
        <f t="shared" si="445"/>
        <v>#DIV/0!</v>
      </c>
      <c r="AV4727" s="501" t="e">
        <f t="shared" si="446"/>
        <v>#DIV/0!</v>
      </c>
      <c r="AY4727" s="501" t="e">
        <f t="shared" si="447"/>
        <v>#DIV/0!</v>
      </c>
      <c r="BM4727" s="501" t="e">
        <f t="shared" si="448"/>
        <v>#DIV/0!</v>
      </c>
      <c r="BP4727" s="501" t="e">
        <f t="shared" si="449"/>
        <v>#DIV/0!</v>
      </c>
    </row>
    <row r="4728" spans="31:68" ht="15" customHeight="1" x14ac:dyDescent="0.25">
      <c r="AE4728" s="501" t="e">
        <f t="shared" si="444"/>
        <v>#DIV/0!</v>
      </c>
      <c r="AH4728" s="501" t="e">
        <f t="shared" si="445"/>
        <v>#DIV/0!</v>
      </c>
      <c r="AV4728" s="501" t="e">
        <f t="shared" si="446"/>
        <v>#DIV/0!</v>
      </c>
      <c r="AY4728" s="501" t="e">
        <f t="shared" si="447"/>
        <v>#DIV/0!</v>
      </c>
      <c r="BM4728" s="501" t="e">
        <f t="shared" si="448"/>
        <v>#DIV/0!</v>
      </c>
      <c r="BP4728" s="501" t="e">
        <f t="shared" si="449"/>
        <v>#DIV/0!</v>
      </c>
    </row>
    <row r="4729" spans="31:68" ht="15" customHeight="1" x14ac:dyDescent="0.25">
      <c r="AE4729" s="501" t="e">
        <f t="shared" si="444"/>
        <v>#DIV/0!</v>
      </c>
      <c r="AH4729" s="501" t="e">
        <f t="shared" si="445"/>
        <v>#DIV/0!</v>
      </c>
      <c r="AV4729" s="501" t="e">
        <f t="shared" si="446"/>
        <v>#DIV/0!</v>
      </c>
      <c r="AY4729" s="501" t="e">
        <f t="shared" si="447"/>
        <v>#DIV/0!</v>
      </c>
      <c r="BM4729" s="501" t="e">
        <f t="shared" si="448"/>
        <v>#DIV/0!</v>
      </c>
      <c r="BP4729" s="501" t="e">
        <f t="shared" si="449"/>
        <v>#DIV/0!</v>
      </c>
    </row>
    <row r="4730" spans="31:68" ht="15" customHeight="1" x14ac:dyDescent="0.25">
      <c r="AE4730" s="501" t="e">
        <f t="shared" si="444"/>
        <v>#DIV/0!</v>
      </c>
      <c r="AH4730" s="501" t="e">
        <f t="shared" si="445"/>
        <v>#DIV/0!</v>
      </c>
      <c r="AV4730" s="501" t="e">
        <f t="shared" si="446"/>
        <v>#DIV/0!</v>
      </c>
      <c r="AY4730" s="501" t="e">
        <f t="shared" si="447"/>
        <v>#DIV/0!</v>
      </c>
      <c r="BM4730" s="501" t="e">
        <f t="shared" si="448"/>
        <v>#DIV/0!</v>
      </c>
      <c r="BP4730" s="501" t="e">
        <f t="shared" si="449"/>
        <v>#DIV/0!</v>
      </c>
    </row>
    <row r="4731" spans="31:68" ht="15" customHeight="1" x14ac:dyDescent="0.25">
      <c r="AE4731" s="501" t="e">
        <f t="shared" si="444"/>
        <v>#DIV/0!</v>
      </c>
      <c r="AH4731" s="501" t="e">
        <f t="shared" si="445"/>
        <v>#DIV/0!</v>
      </c>
      <c r="AV4731" s="501" t="e">
        <f t="shared" si="446"/>
        <v>#DIV/0!</v>
      </c>
      <c r="AY4731" s="501" t="e">
        <f t="shared" si="447"/>
        <v>#DIV/0!</v>
      </c>
      <c r="BM4731" s="501" t="e">
        <f t="shared" si="448"/>
        <v>#DIV/0!</v>
      </c>
      <c r="BP4731" s="501" t="e">
        <f t="shared" si="449"/>
        <v>#DIV/0!</v>
      </c>
    </row>
    <row r="4732" spans="31:68" ht="15" customHeight="1" x14ac:dyDescent="0.25">
      <c r="AE4732" s="501" t="e">
        <f t="shared" si="444"/>
        <v>#DIV/0!</v>
      </c>
      <c r="AH4732" s="501" t="e">
        <f t="shared" si="445"/>
        <v>#DIV/0!</v>
      </c>
      <c r="AV4732" s="501" t="e">
        <f t="shared" si="446"/>
        <v>#DIV/0!</v>
      </c>
      <c r="AY4732" s="501" t="e">
        <f t="shared" si="447"/>
        <v>#DIV/0!</v>
      </c>
      <c r="BM4732" s="501" t="e">
        <f t="shared" si="448"/>
        <v>#DIV/0!</v>
      </c>
      <c r="BP4732" s="501" t="e">
        <f t="shared" si="449"/>
        <v>#DIV/0!</v>
      </c>
    </row>
    <row r="4733" spans="31:68" ht="15" customHeight="1" x14ac:dyDescent="0.25">
      <c r="AE4733" s="501" t="e">
        <f t="shared" si="444"/>
        <v>#DIV/0!</v>
      </c>
      <c r="AH4733" s="501" t="e">
        <f t="shared" si="445"/>
        <v>#DIV/0!</v>
      </c>
      <c r="AV4733" s="501" t="e">
        <f t="shared" si="446"/>
        <v>#DIV/0!</v>
      </c>
      <c r="AY4733" s="501" t="e">
        <f t="shared" si="447"/>
        <v>#DIV/0!</v>
      </c>
      <c r="BM4733" s="501" t="e">
        <f t="shared" si="448"/>
        <v>#DIV/0!</v>
      </c>
      <c r="BP4733" s="501" t="e">
        <f t="shared" si="449"/>
        <v>#DIV/0!</v>
      </c>
    </row>
    <row r="4734" spans="31:68" ht="15" customHeight="1" x14ac:dyDescent="0.25">
      <c r="AE4734" s="501" t="e">
        <f t="shared" si="444"/>
        <v>#DIV/0!</v>
      </c>
      <c r="AH4734" s="501" t="e">
        <f t="shared" si="445"/>
        <v>#DIV/0!</v>
      </c>
      <c r="AV4734" s="501" t="e">
        <f t="shared" si="446"/>
        <v>#DIV/0!</v>
      </c>
      <c r="AY4734" s="501" t="e">
        <f t="shared" si="447"/>
        <v>#DIV/0!</v>
      </c>
      <c r="BM4734" s="501" t="e">
        <f t="shared" si="448"/>
        <v>#DIV/0!</v>
      </c>
      <c r="BP4734" s="501" t="e">
        <f t="shared" si="449"/>
        <v>#DIV/0!</v>
      </c>
    </row>
    <row r="4735" spans="31:68" ht="15" customHeight="1" x14ac:dyDescent="0.25">
      <c r="AE4735" s="501" t="e">
        <f t="shared" si="444"/>
        <v>#DIV/0!</v>
      </c>
      <c r="AH4735" s="501" t="e">
        <f t="shared" si="445"/>
        <v>#DIV/0!</v>
      </c>
      <c r="AV4735" s="501" t="e">
        <f t="shared" si="446"/>
        <v>#DIV/0!</v>
      </c>
      <c r="AY4735" s="501" t="e">
        <f t="shared" si="447"/>
        <v>#DIV/0!</v>
      </c>
      <c r="BM4735" s="501" t="e">
        <f t="shared" si="448"/>
        <v>#DIV/0!</v>
      </c>
      <c r="BP4735" s="501" t="e">
        <f t="shared" si="449"/>
        <v>#DIV/0!</v>
      </c>
    </row>
    <row r="4736" spans="31:68" ht="15" customHeight="1" x14ac:dyDescent="0.25">
      <c r="AE4736" s="501" t="e">
        <f t="shared" si="444"/>
        <v>#DIV/0!</v>
      </c>
      <c r="AH4736" s="501" t="e">
        <f t="shared" si="445"/>
        <v>#DIV/0!</v>
      </c>
      <c r="AV4736" s="501" t="e">
        <f t="shared" si="446"/>
        <v>#DIV/0!</v>
      </c>
      <c r="AY4736" s="501" t="e">
        <f t="shared" si="447"/>
        <v>#DIV/0!</v>
      </c>
      <c r="BM4736" s="501" t="e">
        <f t="shared" si="448"/>
        <v>#DIV/0!</v>
      </c>
      <c r="BP4736" s="501" t="e">
        <f t="shared" si="449"/>
        <v>#DIV/0!</v>
      </c>
    </row>
    <row r="4737" spans="31:68" ht="15" customHeight="1" x14ac:dyDescent="0.25">
      <c r="AE4737" s="501" t="e">
        <f t="shared" si="444"/>
        <v>#DIV/0!</v>
      </c>
      <c r="AH4737" s="501" t="e">
        <f t="shared" si="445"/>
        <v>#DIV/0!</v>
      </c>
      <c r="AV4737" s="501" t="e">
        <f t="shared" si="446"/>
        <v>#DIV/0!</v>
      </c>
      <c r="AY4737" s="501" t="e">
        <f t="shared" si="447"/>
        <v>#DIV/0!</v>
      </c>
      <c r="BM4737" s="501" t="e">
        <f t="shared" si="448"/>
        <v>#DIV/0!</v>
      </c>
      <c r="BP4737" s="501" t="e">
        <f t="shared" si="449"/>
        <v>#DIV/0!</v>
      </c>
    </row>
    <row r="4738" spans="31:68" ht="15" customHeight="1" x14ac:dyDescent="0.25">
      <c r="AE4738" s="501" t="e">
        <f t="shared" si="444"/>
        <v>#DIV/0!</v>
      </c>
      <c r="AH4738" s="501" t="e">
        <f t="shared" si="445"/>
        <v>#DIV/0!</v>
      </c>
      <c r="AV4738" s="501" t="e">
        <f t="shared" si="446"/>
        <v>#DIV/0!</v>
      </c>
      <c r="AY4738" s="501" t="e">
        <f t="shared" si="447"/>
        <v>#DIV/0!</v>
      </c>
      <c r="BM4738" s="501" t="e">
        <f t="shared" si="448"/>
        <v>#DIV/0!</v>
      </c>
      <c r="BP4738" s="501" t="e">
        <f t="shared" si="449"/>
        <v>#DIV/0!</v>
      </c>
    </row>
    <row r="4739" spans="31:68" ht="15" customHeight="1" x14ac:dyDescent="0.25">
      <c r="AE4739" s="501" t="e">
        <f t="shared" si="444"/>
        <v>#DIV/0!</v>
      </c>
      <c r="AH4739" s="501" t="e">
        <f t="shared" si="445"/>
        <v>#DIV/0!</v>
      </c>
      <c r="AV4739" s="501" t="e">
        <f t="shared" si="446"/>
        <v>#DIV/0!</v>
      </c>
      <c r="AY4739" s="501" t="e">
        <f t="shared" si="447"/>
        <v>#DIV/0!</v>
      </c>
      <c r="BM4739" s="501" t="e">
        <f t="shared" si="448"/>
        <v>#DIV/0!</v>
      </c>
      <c r="BP4739" s="501" t="e">
        <f t="shared" si="449"/>
        <v>#DIV/0!</v>
      </c>
    </row>
    <row r="4740" spans="31:68" ht="15" customHeight="1" x14ac:dyDescent="0.25">
      <c r="AE4740" s="501" t="e">
        <f t="shared" si="444"/>
        <v>#DIV/0!</v>
      </c>
      <c r="AH4740" s="501" t="e">
        <f t="shared" si="445"/>
        <v>#DIV/0!</v>
      </c>
      <c r="AV4740" s="501" t="e">
        <f t="shared" si="446"/>
        <v>#DIV/0!</v>
      </c>
      <c r="AY4740" s="501" t="e">
        <f t="shared" si="447"/>
        <v>#DIV/0!</v>
      </c>
      <c r="BM4740" s="501" t="e">
        <f t="shared" si="448"/>
        <v>#DIV/0!</v>
      </c>
      <c r="BP4740" s="501" t="e">
        <f t="shared" si="449"/>
        <v>#DIV/0!</v>
      </c>
    </row>
    <row r="4741" spans="31:68" ht="15" customHeight="1" x14ac:dyDescent="0.25">
      <c r="AE4741" s="501" t="e">
        <f t="shared" si="444"/>
        <v>#DIV/0!</v>
      </c>
      <c r="AH4741" s="501" t="e">
        <f t="shared" si="445"/>
        <v>#DIV/0!</v>
      </c>
      <c r="AV4741" s="501" t="e">
        <f t="shared" si="446"/>
        <v>#DIV/0!</v>
      </c>
      <c r="AY4741" s="501" t="e">
        <f t="shared" si="447"/>
        <v>#DIV/0!</v>
      </c>
      <c r="BM4741" s="501" t="e">
        <f t="shared" si="448"/>
        <v>#DIV/0!</v>
      </c>
      <c r="BP4741" s="501" t="e">
        <f t="shared" si="449"/>
        <v>#DIV/0!</v>
      </c>
    </row>
    <row r="4742" spans="31:68" ht="15" customHeight="1" x14ac:dyDescent="0.25">
      <c r="AE4742" s="501" t="e">
        <f t="shared" si="444"/>
        <v>#DIV/0!</v>
      </c>
      <c r="AH4742" s="501" t="e">
        <f t="shared" si="445"/>
        <v>#DIV/0!</v>
      </c>
      <c r="AV4742" s="501" t="e">
        <f t="shared" si="446"/>
        <v>#DIV/0!</v>
      </c>
      <c r="AY4742" s="501" t="e">
        <f t="shared" si="447"/>
        <v>#DIV/0!</v>
      </c>
      <c r="BM4742" s="501" t="e">
        <f t="shared" si="448"/>
        <v>#DIV/0!</v>
      </c>
      <c r="BP4742" s="501" t="e">
        <f t="shared" si="449"/>
        <v>#DIV/0!</v>
      </c>
    </row>
    <row r="4743" spans="31:68" ht="15" customHeight="1" x14ac:dyDescent="0.25">
      <c r="AE4743" s="501" t="e">
        <f t="shared" si="444"/>
        <v>#DIV/0!</v>
      </c>
      <c r="AH4743" s="501" t="e">
        <f t="shared" si="445"/>
        <v>#DIV/0!</v>
      </c>
      <c r="AV4743" s="501" t="e">
        <f t="shared" si="446"/>
        <v>#DIV/0!</v>
      </c>
      <c r="AY4743" s="501" t="e">
        <f t="shared" si="447"/>
        <v>#DIV/0!</v>
      </c>
      <c r="BM4743" s="501" t="e">
        <f t="shared" si="448"/>
        <v>#DIV/0!</v>
      </c>
      <c r="BP4743" s="501" t="e">
        <f t="shared" si="449"/>
        <v>#DIV/0!</v>
      </c>
    </row>
    <row r="4744" spans="31:68" ht="15" customHeight="1" x14ac:dyDescent="0.25">
      <c r="AE4744" s="501" t="e">
        <f t="shared" si="444"/>
        <v>#DIV/0!</v>
      </c>
      <c r="AH4744" s="501" t="e">
        <f t="shared" si="445"/>
        <v>#DIV/0!</v>
      </c>
      <c r="AV4744" s="501" t="e">
        <f t="shared" si="446"/>
        <v>#DIV/0!</v>
      </c>
      <c r="AY4744" s="501" t="e">
        <f t="shared" si="447"/>
        <v>#DIV/0!</v>
      </c>
      <c r="BM4744" s="501" t="e">
        <f t="shared" si="448"/>
        <v>#DIV/0!</v>
      </c>
      <c r="BP4744" s="501" t="e">
        <f t="shared" si="449"/>
        <v>#DIV/0!</v>
      </c>
    </row>
    <row r="4745" spans="31:68" ht="15" customHeight="1" x14ac:dyDescent="0.25">
      <c r="AE4745" s="501" t="e">
        <f t="shared" si="444"/>
        <v>#DIV/0!</v>
      </c>
      <c r="AH4745" s="501" t="e">
        <f t="shared" si="445"/>
        <v>#DIV/0!</v>
      </c>
      <c r="AV4745" s="501" t="e">
        <f t="shared" si="446"/>
        <v>#DIV/0!</v>
      </c>
      <c r="AY4745" s="501" t="e">
        <f t="shared" si="447"/>
        <v>#DIV/0!</v>
      </c>
      <c r="BM4745" s="501" t="e">
        <f t="shared" si="448"/>
        <v>#DIV/0!</v>
      </c>
      <c r="BP4745" s="501" t="e">
        <f t="shared" si="449"/>
        <v>#DIV/0!</v>
      </c>
    </row>
    <row r="4746" spans="31:68" ht="15" customHeight="1" x14ac:dyDescent="0.25">
      <c r="AE4746" s="501" t="e">
        <f t="shared" si="444"/>
        <v>#DIV/0!</v>
      </c>
      <c r="AH4746" s="501" t="e">
        <f t="shared" si="445"/>
        <v>#DIV/0!</v>
      </c>
      <c r="AV4746" s="501" t="e">
        <f t="shared" si="446"/>
        <v>#DIV/0!</v>
      </c>
      <c r="AY4746" s="501" t="e">
        <f t="shared" si="447"/>
        <v>#DIV/0!</v>
      </c>
      <c r="BM4746" s="501" t="e">
        <f t="shared" si="448"/>
        <v>#DIV/0!</v>
      </c>
      <c r="BP4746" s="501" t="e">
        <f t="shared" si="449"/>
        <v>#DIV/0!</v>
      </c>
    </row>
    <row r="4747" spans="31:68" ht="15" customHeight="1" x14ac:dyDescent="0.25">
      <c r="AE4747" s="501" t="e">
        <f t="shared" si="444"/>
        <v>#DIV/0!</v>
      </c>
      <c r="AH4747" s="501" t="e">
        <f t="shared" si="445"/>
        <v>#DIV/0!</v>
      </c>
      <c r="AV4747" s="501" t="e">
        <f t="shared" si="446"/>
        <v>#DIV/0!</v>
      </c>
      <c r="AY4747" s="501" t="e">
        <f t="shared" si="447"/>
        <v>#DIV/0!</v>
      </c>
      <c r="BM4747" s="501" t="e">
        <f t="shared" si="448"/>
        <v>#DIV/0!</v>
      </c>
      <c r="BP4747" s="501" t="e">
        <f t="shared" si="449"/>
        <v>#DIV/0!</v>
      </c>
    </row>
    <row r="4748" spans="31:68" ht="15" customHeight="1" x14ac:dyDescent="0.25">
      <c r="AE4748" s="501" t="e">
        <f t="shared" si="444"/>
        <v>#DIV/0!</v>
      </c>
      <c r="AH4748" s="501" t="e">
        <f t="shared" si="445"/>
        <v>#DIV/0!</v>
      </c>
      <c r="AV4748" s="501" t="e">
        <f t="shared" si="446"/>
        <v>#DIV/0!</v>
      </c>
      <c r="AY4748" s="501" t="e">
        <f t="shared" si="447"/>
        <v>#DIV/0!</v>
      </c>
      <c r="BM4748" s="501" t="e">
        <f t="shared" si="448"/>
        <v>#DIV/0!</v>
      </c>
      <c r="BP4748" s="501" t="e">
        <f t="shared" si="449"/>
        <v>#DIV/0!</v>
      </c>
    </row>
    <row r="4749" spans="31:68" ht="15" customHeight="1" x14ac:dyDescent="0.25">
      <c r="AE4749" s="501" t="e">
        <f t="shared" si="444"/>
        <v>#DIV/0!</v>
      </c>
      <c r="AH4749" s="501" t="e">
        <f t="shared" si="445"/>
        <v>#DIV/0!</v>
      </c>
      <c r="AV4749" s="501" t="e">
        <f t="shared" si="446"/>
        <v>#DIV/0!</v>
      </c>
      <c r="AY4749" s="501" t="e">
        <f t="shared" si="447"/>
        <v>#DIV/0!</v>
      </c>
      <c r="BM4749" s="501" t="e">
        <f t="shared" si="448"/>
        <v>#DIV/0!</v>
      </c>
      <c r="BP4749" s="501" t="e">
        <f t="shared" si="449"/>
        <v>#DIV/0!</v>
      </c>
    </row>
    <row r="4750" spans="31:68" ht="15" customHeight="1" x14ac:dyDescent="0.25">
      <c r="AE4750" s="501" t="e">
        <f t="shared" si="444"/>
        <v>#DIV/0!</v>
      </c>
      <c r="AH4750" s="501" t="e">
        <f t="shared" si="445"/>
        <v>#DIV/0!</v>
      </c>
      <c r="AV4750" s="501" t="e">
        <f t="shared" si="446"/>
        <v>#DIV/0!</v>
      </c>
      <c r="AY4750" s="501" t="e">
        <f t="shared" si="447"/>
        <v>#DIV/0!</v>
      </c>
      <c r="BM4750" s="501" t="e">
        <f t="shared" si="448"/>
        <v>#DIV/0!</v>
      </c>
      <c r="BP4750" s="501" t="e">
        <f t="shared" si="449"/>
        <v>#DIV/0!</v>
      </c>
    </row>
    <row r="4751" spans="31:68" ht="15" customHeight="1" x14ac:dyDescent="0.25">
      <c r="AE4751" s="501" t="e">
        <f t="shared" ref="AE4751:AE4814" si="450">IF(AE$10*AC4751+AE$11&lt;(ROUNDUP(AD$10/100,0)*100+999),MAX(0,AE$10*AC4751+AE$11),NA())</f>
        <v>#DIV/0!</v>
      </c>
      <c r="AH4751" s="501" t="e">
        <f t="shared" ref="AH4751:AH4814" si="451">IF(AH$10*AF4751+AH$11&lt;(ROUNDUP(AG$10/100,0)*100+999),MAX(0,AH$10*AF4751+AH$11),NA())</f>
        <v>#DIV/0!</v>
      </c>
      <c r="AV4751" s="501" t="e">
        <f t="shared" ref="AV4751:AV4814" si="452">IF(AV$10*AT4751+AV$11&lt;(ROUNDUP(AU$10/100,0)*100+999),MAX(0,AV$10*AT4751+AV$11),NA())</f>
        <v>#DIV/0!</v>
      </c>
      <c r="AY4751" s="501" t="e">
        <f t="shared" ref="AY4751:AY4814" si="453">IF(AY$10*AW4751+AY$11&lt;(ROUNDUP(AX$10/100,0)*100+999),MAX(0,AY$10*AW4751+AY$11),NA())</f>
        <v>#DIV/0!</v>
      </c>
      <c r="BM4751" s="501" t="e">
        <f t="shared" ref="BM4751:BM4814" si="454">IF(BM$10*BK4751+BM$11&lt;(ROUNDUP(BL$10/100,0)*100+999),MAX(0,BM$10*BK4751+BM$11),NA())</f>
        <v>#DIV/0!</v>
      </c>
      <c r="BP4751" s="501" t="e">
        <f t="shared" ref="BP4751:BP4814" si="455">IF(BP$10*BN4751+BP$11&lt;(ROUNDUP(BO$10/100,0)*100+999),MAX(0,BP$10*BN4751+BP$11),NA())</f>
        <v>#DIV/0!</v>
      </c>
    </row>
    <row r="4752" spans="31:68" ht="15" customHeight="1" x14ac:dyDescent="0.25">
      <c r="AE4752" s="501" t="e">
        <f t="shared" si="450"/>
        <v>#DIV/0!</v>
      </c>
      <c r="AH4752" s="501" t="e">
        <f t="shared" si="451"/>
        <v>#DIV/0!</v>
      </c>
      <c r="AV4752" s="501" t="e">
        <f t="shared" si="452"/>
        <v>#DIV/0!</v>
      </c>
      <c r="AY4752" s="501" t="e">
        <f t="shared" si="453"/>
        <v>#DIV/0!</v>
      </c>
      <c r="BM4752" s="501" t="e">
        <f t="shared" si="454"/>
        <v>#DIV/0!</v>
      </c>
      <c r="BP4752" s="501" t="e">
        <f t="shared" si="455"/>
        <v>#DIV/0!</v>
      </c>
    </row>
    <row r="4753" spans="31:68" ht="15" customHeight="1" x14ac:dyDescent="0.25">
      <c r="AE4753" s="501" t="e">
        <f t="shared" si="450"/>
        <v>#DIV/0!</v>
      </c>
      <c r="AH4753" s="501" t="e">
        <f t="shared" si="451"/>
        <v>#DIV/0!</v>
      </c>
      <c r="AV4753" s="501" t="e">
        <f t="shared" si="452"/>
        <v>#DIV/0!</v>
      </c>
      <c r="AY4753" s="501" t="e">
        <f t="shared" si="453"/>
        <v>#DIV/0!</v>
      </c>
      <c r="BM4753" s="501" t="e">
        <f t="shared" si="454"/>
        <v>#DIV/0!</v>
      </c>
      <c r="BP4753" s="501" t="e">
        <f t="shared" si="455"/>
        <v>#DIV/0!</v>
      </c>
    </row>
    <row r="4754" spans="31:68" ht="15" customHeight="1" x14ac:dyDescent="0.25">
      <c r="AE4754" s="501" t="e">
        <f t="shared" si="450"/>
        <v>#DIV/0!</v>
      </c>
      <c r="AH4754" s="501" t="e">
        <f t="shared" si="451"/>
        <v>#DIV/0!</v>
      </c>
      <c r="AV4754" s="501" t="e">
        <f t="shared" si="452"/>
        <v>#DIV/0!</v>
      </c>
      <c r="AY4754" s="501" t="e">
        <f t="shared" si="453"/>
        <v>#DIV/0!</v>
      </c>
      <c r="BM4754" s="501" t="e">
        <f t="shared" si="454"/>
        <v>#DIV/0!</v>
      </c>
      <c r="BP4754" s="501" t="e">
        <f t="shared" si="455"/>
        <v>#DIV/0!</v>
      </c>
    </row>
    <row r="4755" spans="31:68" ht="15" customHeight="1" x14ac:dyDescent="0.25">
      <c r="AE4755" s="501" t="e">
        <f t="shared" si="450"/>
        <v>#DIV/0!</v>
      </c>
      <c r="AH4755" s="501" t="e">
        <f t="shared" si="451"/>
        <v>#DIV/0!</v>
      </c>
      <c r="AV4755" s="501" t="e">
        <f t="shared" si="452"/>
        <v>#DIV/0!</v>
      </c>
      <c r="AY4755" s="501" t="e">
        <f t="shared" si="453"/>
        <v>#DIV/0!</v>
      </c>
      <c r="BM4755" s="501" t="e">
        <f t="shared" si="454"/>
        <v>#DIV/0!</v>
      </c>
      <c r="BP4755" s="501" t="e">
        <f t="shared" si="455"/>
        <v>#DIV/0!</v>
      </c>
    </row>
    <row r="4756" spans="31:68" ht="15" customHeight="1" x14ac:dyDescent="0.25">
      <c r="AE4756" s="501" t="e">
        <f t="shared" si="450"/>
        <v>#DIV/0!</v>
      </c>
      <c r="AH4756" s="501" t="e">
        <f t="shared" si="451"/>
        <v>#DIV/0!</v>
      </c>
      <c r="AV4756" s="501" t="e">
        <f t="shared" si="452"/>
        <v>#DIV/0!</v>
      </c>
      <c r="AY4756" s="501" t="e">
        <f t="shared" si="453"/>
        <v>#DIV/0!</v>
      </c>
      <c r="BM4756" s="501" t="e">
        <f t="shared" si="454"/>
        <v>#DIV/0!</v>
      </c>
      <c r="BP4756" s="501" t="e">
        <f t="shared" si="455"/>
        <v>#DIV/0!</v>
      </c>
    </row>
    <row r="4757" spans="31:68" ht="15" customHeight="1" x14ac:dyDescent="0.25">
      <c r="AE4757" s="501" t="e">
        <f t="shared" si="450"/>
        <v>#DIV/0!</v>
      </c>
      <c r="AH4757" s="501" t="e">
        <f t="shared" si="451"/>
        <v>#DIV/0!</v>
      </c>
      <c r="AV4757" s="501" t="e">
        <f t="shared" si="452"/>
        <v>#DIV/0!</v>
      </c>
      <c r="AY4757" s="501" t="e">
        <f t="shared" si="453"/>
        <v>#DIV/0!</v>
      </c>
      <c r="BM4757" s="501" t="e">
        <f t="shared" si="454"/>
        <v>#DIV/0!</v>
      </c>
      <c r="BP4757" s="501" t="e">
        <f t="shared" si="455"/>
        <v>#DIV/0!</v>
      </c>
    </row>
    <row r="4758" spans="31:68" ht="15" customHeight="1" x14ac:dyDescent="0.25">
      <c r="AE4758" s="501" t="e">
        <f t="shared" si="450"/>
        <v>#DIV/0!</v>
      </c>
      <c r="AH4758" s="501" t="e">
        <f t="shared" si="451"/>
        <v>#DIV/0!</v>
      </c>
      <c r="AV4758" s="501" t="e">
        <f t="shared" si="452"/>
        <v>#DIV/0!</v>
      </c>
      <c r="AY4758" s="501" t="e">
        <f t="shared" si="453"/>
        <v>#DIV/0!</v>
      </c>
      <c r="BM4758" s="501" t="e">
        <f t="shared" si="454"/>
        <v>#DIV/0!</v>
      </c>
      <c r="BP4758" s="501" t="e">
        <f t="shared" si="455"/>
        <v>#DIV/0!</v>
      </c>
    </row>
    <row r="4759" spans="31:68" ht="15" customHeight="1" x14ac:dyDescent="0.25">
      <c r="AE4759" s="501" t="e">
        <f t="shared" si="450"/>
        <v>#DIV/0!</v>
      </c>
      <c r="AH4759" s="501" t="e">
        <f t="shared" si="451"/>
        <v>#DIV/0!</v>
      </c>
      <c r="AV4759" s="501" t="e">
        <f t="shared" si="452"/>
        <v>#DIV/0!</v>
      </c>
      <c r="AY4759" s="501" t="e">
        <f t="shared" si="453"/>
        <v>#DIV/0!</v>
      </c>
      <c r="BM4759" s="501" t="e">
        <f t="shared" si="454"/>
        <v>#DIV/0!</v>
      </c>
      <c r="BP4759" s="501" t="e">
        <f t="shared" si="455"/>
        <v>#DIV/0!</v>
      </c>
    </row>
    <row r="4760" spans="31:68" ht="15" customHeight="1" x14ac:dyDescent="0.25">
      <c r="AE4760" s="501" t="e">
        <f t="shared" si="450"/>
        <v>#DIV/0!</v>
      </c>
      <c r="AH4760" s="501" t="e">
        <f t="shared" si="451"/>
        <v>#DIV/0!</v>
      </c>
      <c r="AV4760" s="501" t="e">
        <f t="shared" si="452"/>
        <v>#DIV/0!</v>
      </c>
      <c r="AY4760" s="501" t="e">
        <f t="shared" si="453"/>
        <v>#DIV/0!</v>
      </c>
      <c r="BM4760" s="501" t="e">
        <f t="shared" si="454"/>
        <v>#DIV/0!</v>
      </c>
      <c r="BP4760" s="501" t="e">
        <f t="shared" si="455"/>
        <v>#DIV/0!</v>
      </c>
    </row>
    <row r="4761" spans="31:68" ht="15" customHeight="1" x14ac:dyDescent="0.25">
      <c r="AE4761" s="501" t="e">
        <f t="shared" si="450"/>
        <v>#DIV/0!</v>
      </c>
      <c r="AH4761" s="501" t="e">
        <f t="shared" si="451"/>
        <v>#DIV/0!</v>
      </c>
      <c r="AV4761" s="501" t="e">
        <f t="shared" si="452"/>
        <v>#DIV/0!</v>
      </c>
      <c r="AY4761" s="501" t="e">
        <f t="shared" si="453"/>
        <v>#DIV/0!</v>
      </c>
      <c r="BM4761" s="501" t="e">
        <f t="shared" si="454"/>
        <v>#DIV/0!</v>
      </c>
      <c r="BP4761" s="501" t="e">
        <f t="shared" si="455"/>
        <v>#DIV/0!</v>
      </c>
    </row>
    <row r="4762" spans="31:68" ht="15" customHeight="1" x14ac:dyDescent="0.25">
      <c r="AE4762" s="501" t="e">
        <f t="shared" si="450"/>
        <v>#DIV/0!</v>
      </c>
      <c r="AH4762" s="501" t="e">
        <f t="shared" si="451"/>
        <v>#DIV/0!</v>
      </c>
      <c r="AV4762" s="501" t="e">
        <f t="shared" si="452"/>
        <v>#DIV/0!</v>
      </c>
      <c r="AY4762" s="501" t="e">
        <f t="shared" si="453"/>
        <v>#DIV/0!</v>
      </c>
      <c r="BM4762" s="501" t="e">
        <f t="shared" si="454"/>
        <v>#DIV/0!</v>
      </c>
      <c r="BP4762" s="501" t="e">
        <f t="shared" si="455"/>
        <v>#DIV/0!</v>
      </c>
    </row>
    <row r="4763" spans="31:68" ht="15" customHeight="1" x14ac:dyDescent="0.25">
      <c r="AE4763" s="501" t="e">
        <f t="shared" si="450"/>
        <v>#DIV/0!</v>
      </c>
      <c r="AH4763" s="501" t="e">
        <f t="shared" si="451"/>
        <v>#DIV/0!</v>
      </c>
      <c r="AV4763" s="501" t="e">
        <f t="shared" si="452"/>
        <v>#DIV/0!</v>
      </c>
      <c r="AY4763" s="501" t="e">
        <f t="shared" si="453"/>
        <v>#DIV/0!</v>
      </c>
      <c r="BM4763" s="501" t="e">
        <f t="shared" si="454"/>
        <v>#DIV/0!</v>
      </c>
      <c r="BP4763" s="501" t="e">
        <f t="shared" si="455"/>
        <v>#DIV/0!</v>
      </c>
    </row>
    <row r="4764" spans="31:68" ht="15" customHeight="1" x14ac:dyDescent="0.25">
      <c r="AE4764" s="501" t="e">
        <f t="shared" si="450"/>
        <v>#DIV/0!</v>
      </c>
      <c r="AH4764" s="501" t="e">
        <f t="shared" si="451"/>
        <v>#DIV/0!</v>
      </c>
      <c r="AV4764" s="501" t="e">
        <f t="shared" si="452"/>
        <v>#DIV/0!</v>
      </c>
      <c r="AY4764" s="501" t="e">
        <f t="shared" si="453"/>
        <v>#DIV/0!</v>
      </c>
      <c r="BM4764" s="501" t="e">
        <f t="shared" si="454"/>
        <v>#DIV/0!</v>
      </c>
      <c r="BP4764" s="501" t="e">
        <f t="shared" si="455"/>
        <v>#DIV/0!</v>
      </c>
    </row>
    <row r="4765" spans="31:68" ht="15" customHeight="1" x14ac:dyDescent="0.25">
      <c r="AE4765" s="501" t="e">
        <f t="shared" si="450"/>
        <v>#DIV/0!</v>
      </c>
      <c r="AH4765" s="501" t="e">
        <f t="shared" si="451"/>
        <v>#DIV/0!</v>
      </c>
      <c r="AV4765" s="501" t="e">
        <f t="shared" si="452"/>
        <v>#DIV/0!</v>
      </c>
      <c r="AY4765" s="501" t="e">
        <f t="shared" si="453"/>
        <v>#DIV/0!</v>
      </c>
      <c r="BM4765" s="501" t="e">
        <f t="shared" si="454"/>
        <v>#DIV/0!</v>
      </c>
      <c r="BP4765" s="501" t="e">
        <f t="shared" si="455"/>
        <v>#DIV/0!</v>
      </c>
    </row>
    <row r="4766" spans="31:68" ht="15" customHeight="1" x14ac:dyDescent="0.25">
      <c r="AE4766" s="501" t="e">
        <f t="shared" si="450"/>
        <v>#DIV/0!</v>
      </c>
      <c r="AH4766" s="501" t="e">
        <f t="shared" si="451"/>
        <v>#DIV/0!</v>
      </c>
      <c r="AV4766" s="501" t="e">
        <f t="shared" si="452"/>
        <v>#DIV/0!</v>
      </c>
      <c r="AY4766" s="501" t="e">
        <f t="shared" si="453"/>
        <v>#DIV/0!</v>
      </c>
      <c r="BM4766" s="501" t="e">
        <f t="shared" si="454"/>
        <v>#DIV/0!</v>
      </c>
      <c r="BP4766" s="501" t="e">
        <f t="shared" si="455"/>
        <v>#DIV/0!</v>
      </c>
    </row>
    <row r="4767" spans="31:68" ht="15" customHeight="1" x14ac:dyDescent="0.25">
      <c r="AE4767" s="501" t="e">
        <f t="shared" si="450"/>
        <v>#DIV/0!</v>
      </c>
      <c r="AH4767" s="501" t="e">
        <f t="shared" si="451"/>
        <v>#DIV/0!</v>
      </c>
      <c r="AV4767" s="501" t="e">
        <f t="shared" si="452"/>
        <v>#DIV/0!</v>
      </c>
      <c r="AY4767" s="501" t="e">
        <f t="shared" si="453"/>
        <v>#DIV/0!</v>
      </c>
      <c r="BM4767" s="501" t="e">
        <f t="shared" si="454"/>
        <v>#DIV/0!</v>
      </c>
      <c r="BP4767" s="501" t="e">
        <f t="shared" si="455"/>
        <v>#DIV/0!</v>
      </c>
    </row>
    <row r="4768" spans="31:68" ht="15" customHeight="1" x14ac:dyDescent="0.25">
      <c r="AE4768" s="501" t="e">
        <f t="shared" si="450"/>
        <v>#DIV/0!</v>
      </c>
      <c r="AH4768" s="501" t="e">
        <f t="shared" si="451"/>
        <v>#DIV/0!</v>
      </c>
      <c r="AV4768" s="501" t="e">
        <f t="shared" si="452"/>
        <v>#DIV/0!</v>
      </c>
      <c r="AY4768" s="501" t="e">
        <f t="shared" si="453"/>
        <v>#DIV/0!</v>
      </c>
      <c r="BM4768" s="501" t="e">
        <f t="shared" si="454"/>
        <v>#DIV/0!</v>
      </c>
      <c r="BP4768" s="501" t="e">
        <f t="shared" si="455"/>
        <v>#DIV/0!</v>
      </c>
    </row>
    <row r="4769" spans="31:68" ht="15" customHeight="1" x14ac:dyDescent="0.25">
      <c r="AE4769" s="501" t="e">
        <f t="shared" si="450"/>
        <v>#DIV/0!</v>
      </c>
      <c r="AH4769" s="501" t="e">
        <f t="shared" si="451"/>
        <v>#DIV/0!</v>
      </c>
      <c r="AV4769" s="501" t="e">
        <f t="shared" si="452"/>
        <v>#DIV/0!</v>
      </c>
      <c r="AY4769" s="501" t="e">
        <f t="shared" si="453"/>
        <v>#DIV/0!</v>
      </c>
      <c r="BM4769" s="501" t="e">
        <f t="shared" si="454"/>
        <v>#DIV/0!</v>
      </c>
      <c r="BP4769" s="501" t="e">
        <f t="shared" si="455"/>
        <v>#DIV/0!</v>
      </c>
    </row>
    <row r="4770" spans="31:68" ht="15" customHeight="1" x14ac:dyDescent="0.25">
      <c r="AE4770" s="501" t="e">
        <f t="shared" si="450"/>
        <v>#DIV/0!</v>
      </c>
      <c r="AH4770" s="501" t="e">
        <f t="shared" si="451"/>
        <v>#DIV/0!</v>
      </c>
      <c r="AV4770" s="501" t="e">
        <f t="shared" si="452"/>
        <v>#DIV/0!</v>
      </c>
      <c r="AY4770" s="501" t="e">
        <f t="shared" si="453"/>
        <v>#DIV/0!</v>
      </c>
      <c r="BM4770" s="501" t="e">
        <f t="shared" si="454"/>
        <v>#DIV/0!</v>
      </c>
      <c r="BP4770" s="501" t="e">
        <f t="shared" si="455"/>
        <v>#DIV/0!</v>
      </c>
    </row>
    <row r="4771" spans="31:68" ht="15" customHeight="1" x14ac:dyDescent="0.25">
      <c r="AE4771" s="501" t="e">
        <f t="shared" si="450"/>
        <v>#DIV/0!</v>
      </c>
      <c r="AH4771" s="501" t="e">
        <f t="shared" si="451"/>
        <v>#DIV/0!</v>
      </c>
      <c r="AV4771" s="501" t="e">
        <f t="shared" si="452"/>
        <v>#DIV/0!</v>
      </c>
      <c r="AY4771" s="501" t="e">
        <f t="shared" si="453"/>
        <v>#DIV/0!</v>
      </c>
      <c r="BM4771" s="501" t="e">
        <f t="shared" si="454"/>
        <v>#DIV/0!</v>
      </c>
      <c r="BP4771" s="501" t="e">
        <f t="shared" si="455"/>
        <v>#DIV/0!</v>
      </c>
    </row>
    <row r="4772" spans="31:68" ht="15" customHeight="1" x14ac:dyDescent="0.25">
      <c r="AE4772" s="501" t="e">
        <f t="shared" si="450"/>
        <v>#DIV/0!</v>
      </c>
      <c r="AH4772" s="501" t="e">
        <f t="shared" si="451"/>
        <v>#DIV/0!</v>
      </c>
      <c r="AV4772" s="501" t="e">
        <f t="shared" si="452"/>
        <v>#DIV/0!</v>
      </c>
      <c r="AY4772" s="501" t="e">
        <f t="shared" si="453"/>
        <v>#DIV/0!</v>
      </c>
      <c r="BM4772" s="501" t="e">
        <f t="shared" si="454"/>
        <v>#DIV/0!</v>
      </c>
      <c r="BP4772" s="501" t="e">
        <f t="shared" si="455"/>
        <v>#DIV/0!</v>
      </c>
    </row>
    <row r="4773" spans="31:68" ht="15" customHeight="1" x14ac:dyDescent="0.25">
      <c r="AE4773" s="501" t="e">
        <f t="shared" si="450"/>
        <v>#DIV/0!</v>
      </c>
      <c r="AH4773" s="501" t="e">
        <f t="shared" si="451"/>
        <v>#DIV/0!</v>
      </c>
      <c r="AV4773" s="501" t="e">
        <f t="shared" si="452"/>
        <v>#DIV/0!</v>
      </c>
      <c r="AY4773" s="501" t="e">
        <f t="shared" si="453"/>
        <v>#DIV/0!</v>
      </c>
      <c r="BM4773" s="501" t="e">
        <f t="shared" si="454"/>
        <v>#DIV/0!</v>
      </c>
      <c r="BP4773" s="501" t="e">
        <f t="shared" si="455"/>
        <v>#DIV/0!</v>
      </c>
    </row>
    <row r="4774" spans="31:68" ht="15" customHeight="1" x14ac:dyDescent="0.25">
      <c r="AE4774" s="501" t="e">
        <f t="shared" si="450"/>
        <v>#DIV/0!</v>
      </c>
      <c r="AH4774" s="501" t="e">
        <f t="shared" si="451"/>
        <v>#DIV/0!</v>
      </c>
      <c r="AV4774" s="501" t="e">
        <f t="shared" si="452"/>
        <v>#DIV/0!</v>
      </c>
      <c r="AY4774" s="501" t="e">
        <f t="shared" si="453"/>
        <v>#DIV/0!</v>
      </c>
      <c r="BM4774" s="501" t="e">
        <f t="shared" si="454"/>
        <v>#DIV/0!</v>
      </c>
      <c r="BP4774" s="501" t="e">
        <f t="shared" si="455"/>
        <v>#DIV/0!</v>
      </c>
    </row>
    <row r="4775" spans="31:68" ht="15" customHeight="1" x14ac:dyDescent="0.25">
      <c r="AE4775" s="501" t="e">
        <f t="shared" si="450"/>
        <v>#DIV/0!</v>
      </c>
      <c r="AH4775" s="501" t="e">
        <f t="shared" si="451"/>
        <v>#DIV/0!</v>
      </c>
      <c r="AV4775" s="501" t="e">
        <f t="shared" si="452"/>
        <v>#DIV/0!</v>
      </c>
      <c r="AY4775" s="501" t="e">
        <f t="shared" si="453"/>
        <v>#DIV/0!</v>
      </c>
      <c r="BM4775" s="501" t="e">
        <f t="shared" si="454"/>
        <v>#DIV/0!</v>
      </c>
      <c r="BP4775" s="501" t="e">
        <f t="shared" si="455"/>
        <v>#DIV/0!</v>
      </c>
    </row>
    <row r="4776" spans="31:68" ht="15" customHeight="1" x14ac:dyDescent="0.25">
      <c r="AE4776" s="501" t="e">
        <f t="shared" si="450"/>
        <v>#DIV/0!</v>
      </c>
      <c r="AH4776" s="501" t="e">
        <f t="shared" si="451"/>
        <v>#DIV/0!</v>
      </c>
      <c r="AV4776" s="501" t="e">
        <f t="shared" si="452"/>
        <v>#DIV/0!</v>
      </c>
      <c r="AY4776" s="501" t="e">
        <f t="shared" si="453"/>
        <v>#DIV/0!</v>
      </c>
      <c r="BM4776" s="501" t="e">
        <f t="shared" si="454"/>
        <v>#DIV/0!</v>
      </c>
      <c r="BP4776" s="501" t="e">
        <f t="shared" si="455"/>
        <v>#DIV/0!</v>
      </c>
    </row>
    <row r="4777" spans="31:68" ht="15" customHeight="1" x14ac:dyDescent="0.25">
      <c r="AE4777" s="501" t="e">
        <f t="shared" si="450"/>
        <v>#DIV/0!</v>
      </c>
      <c r="AH4777" s="501" t="e">
        <f t="shared" si="451"/>
        <v>#DIV/0!</v>
      </c>
      <c r="AV4777" s="501" t="e">
        <f t="shared" si="452"/>
        <v>#DIV/0!</v>
      </c>
      <c r="AY4777" s="501" t="e">
        <f t="shared" si="453"/>
        <v>#DIV/0!</v>
      </c>
      <c r="BM4777" s="501" t="e">
        <f t="shared" si="454"/>
        <v>#DIV/0!</v>
      </c>
      <c r="BP4777" s="501" t="e">
        <f t="shared" si="455"/>
        <v>#DIV/0!</v>
      </c>
    </row>
    <row r="4778" spans="31:68" ht="15" customHeight="1" x14ac:dyDescent="0.25">
      <c r="AE4778" s="501" t="e">
        <f t="shared" si="450"/>
        <v>#DIV/0!</v>
      </c>
      <c r="AH4778" s="501" t="e">
        <f t="shared" si="451"/>
        <v>#DIV/0!</v>
      </c>
      <c r="AV4778" s="501" t="e">
        <f t="shared" si="452"/>
        <v>#DIV/0!</v>
      </c>
      <c r="AY4778" s="501" t="e">
        <f t="shared" si="453"/>
        <v>#DIV/0!</v>
      </c>
      <c r="BM4778" s="501" t="e">
        <f t="shared" si="454"/>
        <v>#DIV/0!</v>
      </c>
      <c r="BP4778" s="501" t="e">
        <f t="shared" si="455"/>
        <v>#DIV/0!</v>
      </c>
    </row>
    <row r="4779" spans="31:68" ht="15" customHeight="1" x14ac:dyDescent="0.25">
      <c r="AE4779" s="501" t="e">
        <f t="shared" si="450"/>
        <v>#DIV/0!</v>
      </c>
      <c r="AH4779" s="501" t="e">
        <f t="shared" si="451"/>
        <v>#DIV/0!</v>
      </c>
      <c r="AV4779" s="501" t="e">
        <f t="shared" si="452"/>
        <v>#DIV/0!</v>
      </c>
      <c r="AY4779" s="501" t="e">
        <f t="shared" si="453"/>
        <v>#DIV/0!</v>
      </c>
      <c r="BM4779" s="501" t="e">
        <f t="shared" si="454"/>
        <v>#DIV/0!</v>
      </c>
      <c r="BP4779" s="501" t="e">
        <f t="shared" si="455"/>
        <v>#DIV/0!</v>
      </c>
    </row>
    <row r="4780" spans="31:68" ht="15" customHeight="1" x14ac:dyDescent="0.25">
      <c r="AE4780" s="501" t="e">
        <f t="shared" si="450"/>
        <v>#DIV/0!</v>
      </c>
      <c r="AH4780" s="501" t="e">
        <f t="shared" si="451"/>
        <v>#DIV/0!</v>
      </c>
      <c r="AV4780" s="501" t="e">
        <f t="shared" si="452"/>
        <v>#DIV/0!</v>
      </c>
      <c r="AY4780" s="501" t="e">
        <f t="shared" si="453"/>
        <v>#DIV/0!</v>
      </c>
      <c r="BM4780" s="501" t="e">
        <f t="shared" si="454"/>
        <v>#DIV/0!</v>
      </c>
      <c r="BP4780" s="501" t="e">
        <f t="shared" si="455"/>
        <v>#DIV/0!</v>
      </c>
    </row>
    <row r="4781" spans="31:68" ht="15" customHeight="1" x14ac:dyDescent="0.25">
      <c r="AE4781" s="501" t="e">
        <f t="shared" si="450"/>
        <v>#DIV/0!</v>
      </c>
      <c r="AH4781" s="501" t="e">
        <f t="shared" si="451"/>
        <v>#DIV/0!</v>
      </c>
      <c r="AV4781" s="501" t="e">
        <f t="shared" si="452"/>
        <v>#DIV/0!</v>
      </c>
      <c r="AY4781" s="501" t="e">
        <f t="shared" si="453"/>
        <v>#DIV/0!</v>
      </c>
      <c r="BM4781" s="501" t="e">
        <f t="shared" si="454"/>
        <v>#DIV/0!</v>
      </c>
      <c r="BP4781" s="501" t="e">
        <f t="shared" si="455"/>
        <v>#DIV/0!</v>
      </c>
    </row>
    <row r="4782" spans="31:68" ht="15" customHeight="1" x14ac:dyDescent="0.25">
      <c r="AE4782" s="501" t="e">
        <f t="shared" si="450"/>
        <v>#DIV/0!</v>
      </c>
      <c r="AH4782" s="501" t="e">
        <f t="shared" si="451"/>
        <v>#DIV/0!</v>
      </c>
      <c r="AV4782" s="501" t="e">
        <f t="shared" si="452"/>
        <v>#DIV/0!</v>
      </c>
      <c r="AY4782" s="501" t="e">
        <f t="shared" si="453"/>
        <v>#DIV/0!</v>
      </c>
      <c r="BM4782" s="501" t="e">
        <f t="shared" si="454"/>
        <v>#DIV/0!</v>
      </c>
      <c r="BP4782" s="501" t="e">
        <f t="shared" si="455"/>
        <v>#DIV/0!</v>
      </c>
    </row>
    <row r="4783" spans="31:68" ht="15" customHeight="1" x14ac:dyDescent="0.25">
      <c r="AE4783" s="501" t="e">
        <f t="shared" si="450"/>
        <v>#DIV/0!</v>
      </c>
      <c r="AH4783" s="501" t="e">
        <f t="shared" si="451"/>
        <v>#DIV/0!</v>
      </c>
      <c r="AV4783" s="501" t="e">
        <f t="shared" si="452"/>
        <v>#DIV/0!</v>
      </c>
      <c r="AY4783" s="501" t="e">
        <f t="shared" si="453"/>
        <v>#DIV/0!</v>
      </c>
      <c r="BM4783" s="501" t="e">
        <f t="shared" si="454"/>
        <v>#DIV/0!</v>
      </c>
      <c r="BP4783" s="501" t="e">
        <f t="shared" si="455"/>
        <v>#DIV/0!</v>
      </c>
    </row>
    <row r="4784" spans="31:68" ht="15" customHeight="1" x14ac:dyDescent="0.25">
      <c r="AE4784" s="501" t="e">
        <f t="shared" si="450"/>
        <v>#DIV/0!</v>
      </c>
      <c r="AH4784" s="501" t="e">
        <f t="shared" si="451"/>
        <v>#DIV/0!</v>
      </c>
      <c r="AV4784" s="501" t="e">
        <f t="shared" si="452"/>
        <v>#DIV/0!</v>
      </c>
      <c r="AY4784" s="501" t="e">
        <f t="shared" si="453"/>
        <v>#DIV/0!</v>
      </c>
      <c r="BM4784" s="501" t="e">
        <f t="shared" si="454"/>
        <v>#DIV/0!</v>
      </c>
      <c r="BP4784" s="501" t="e">
        <f t="shared" si="455"/>
        <v>#DIV/0!</v>
      </c>
    </row>
    <row r="4785" spans="31:68" ht="15" customHeight="1" x14ac:dyDescent="0.25">
      <c r="AE4785" s="501" t="e">
        <f t="shared" si="450"/>
        <v>#DIV/0!</v>
      </c>
      <c r="AH4785" s="501" t="e">
        <f t="shared" si="451"/>
        <v>#DIV/0!</v>
      </c>
      <c r="AV4785" s="501" t="e">
        <f t="shared" si="452"/>
        <v>#DIV/0!</v>
      </c>
      <c r="AY4785" s="501" t="e">
        <f t="shared" si="453"/>
        <v>#DIV/0!</v>
      </c>
      <c r="BM4785" s="501" t="e">
        <f t="shared" si="454"/>
        <v>#DIV/0!</v>
      </c>
      <c r="BP4785" s="501" t="e">
        <f t="shared" si="455"/>
        <v>#DIV/0!</v>
      </c>
    </row>
    <row r="4786" spans="31:68" ht="15" customHeight="1" x14ac:dyDescent="0.25">
      <c r="AE4786" s="501" t="e">
        <f t="shared" si="450"/>
        <v>#DIV/0!</v>
      </c>
      <c r="AH4786" s="501" t="e">
        <f t="shared" si="451"/>
        <v>#DIV/0!</v>
      </c>
      <c r="AV4786" s="501" t="e">
        <f t="shared" si="452"/>
        <v>#DIV/0!</v>
      </c>
      <c r="AY4786" s="501" t="e">
        <f t="shared" si="453"/>
        <v>#DIV/0!</v>
      </c>
      <c r="BM4786" s="501" t="e">
        <f t="shared" si="454"/>
        <v>#DIV/0!</v>
      </c>
      <c r="BP4786" s="501" t="e">
        <f t="shared" si="455"/>
        <v>#DIV/0!</v>
      </c>
    </row>
    <row r="4787" spans="31:68" ht="15" customHeight="1" x14ac:dyDescent="0.25">
      <c r="AE4787" s="501" t="e">
        <f t="shared" si="450"/>
        <v>#DIV/0!</v>
      </c>
      <c r="AH4787" s="501" t="e">
        <f t="shared" si="451"/>
        <v>#DIV/0!</v>
      </c>
      <c r="AV4787" s="501" t="e">
        <f t="shared" si="452"/>
        <v>#DIV/0!</v>
      </c>
      <c r="AY4787" s="501" t="e">
        <f t="shared" si="453"/>
        <v>#DIV/0!</v>
      </c>
      <c r="BM4787" s="501" t="e">
        <f t="shared" si="454"/>
        <v>#DIV/0!</v>
      </c>
      <c r="BP4787" s="501" t="e">
        <f t="shared" si="455"/>
        <v>#DIV/0!</v>
      </c>
    </row>
    <row r="4788" spans="31:68" ht="15" customHeight="1" x14ac:dyDescent="0.25">
      <c r="AE4788" s="501" t="e">
        <f t="shared" si="450"/>
        <v>#DIV/0!</v>
      </c>
      <c r="AH4788" s="501" t="e">
        <f t="shared" si="451"/>
        <v>#DIV/0!</v>
      </c>
      <c r="AV4788" s="501" t="e">
        <f t="shared" si="452"/>
        <v>#DIV/0!</v>
      </c>
      <c r="AY4788" s="501" t="e">
        <f t="shared" si="453"/>
        <v>#DIV/0!</v>
      </c>
      <c r="BM4788" s="501" t="e">
        <f t="shared" si="454"/>
        <v>#DIV/0!</v>
      </c>
      <c r="BP4788" s="501" t="e">
        <f t="shared" si="455"/>
        <v>#DIV/0!</v>
      </c>
    </row>
    <row r="4789" spans="31:68" ht="15" customHeight="1" x14ac:dyDescent="0.25">
      <c r="AE4789" s="501" t="e">
        <f t="shared" si="450"/>
        <v>#DIV/0!</v>
      </c>
      <c r="AH4789" s="501" t="e">
        <f t="shared" si="451"/>
        <v>#DIV/0!</v>
      </c>
      <c r="AV4789" s="501" t="e">
        <f t="shared" si="452"/>
        <v>#DIV/0!</v>
      </c>
      <c r="AY4789" s="501" t="e">
        <f t="shared" si="453"/>
        <v>#DIV/0!</v>
      </c>
      <c r="BM4789" s="501" t="e">
        <f t="shared" si="454"/>
        <v>#DIV/0!</v>
      </c>
      <c r="BP4789" s="501" t="e">
        <f t="shared" si="455"/>
        <v>#DIV/0!</v>
      </c>
    </row>
    <row r="4790" spans="31:68" ht="15" customHeight="1" x14ac:dyDescent="0.25">
      <c r="AE4790" s="501" t="e">
        <f t="shared" si="450"/>
        <v>#DIV/0!</v>
      </c>
      <c r="AH4790" s="501" t="e">
        <f t="shared" si="451"/>
        <v>#DIV/0!</v>
      </c>
      <c r="AV4790" s="501" t="e">
        <f t="shared" si="452"/>
        <v>#DIV/0!</v>
      </c>
      <c r="AY4790" s="501" t="e">
        <f t="shared" si="453"/>
        <v>#DIV/0!</v>
      </c>
      <c r="BM4790" s="501" t="e">
        <f t="shared" si="454"/>
        <v>#DIV/0!</v>
      </c>
      <c r="BP4790" s="501" t="e">
        <f t="shared" si="455"/>
        <v>#DIV/0!</v>
      </c>
    </row>
    <row r="4791" spans="31:68" ht="15" customHeight="1" x14ac:dyDescent="0.25">
      <c r="AE4791" s="501" t="e">
        <f t="shared" si="450"/>
        <v>#DIV/0!</v>
      </c>
      <c r="AH4791" s="501" t="e">
        <f t="shared" si="451"/>
        <v>#DIV/0!</v>
      </c>
      <c r="AV4791" s="501" t="e">
        <f t="shared" si="452"/>
        <v>#DIV/0!</v>
      </c>
      <c r="AY4791" s="501" t="e">
        <f t="shared" si="453"/>
        <v>#DIV/0!</v>
      </c>
      <c r="BM4791" s="501" t="e">
        <f t="shared" si="454"/>
        <v>#DIV/0!</v>
      </c>
      <c r="BP4791" s="501" t="e">
        <f t="shared" si="455"/>
        <v>#DIV/0!</v>
      </c>
    </row>
    <row r="4792" spans="31:68" ht="15" customHeight="1" x14ac:dyDescent="0.25">
      <c r="AE4792" s="501" t="e">
        <f t="shared" si="450"/>
        <v>#DIV/0!</v>
      </c>
      <c r="AH4792" s="501" t="e">
        <f t="shared" si="451"/>
        <v>#DIV/0!</v>
      </c>
      <c r="AV4792" s="501" t="e">
        <f t="shared" si="452"/>
        <v>#DIV/0!</v>
      </c>
      <c r="AY4792" s="501" t="e">
        <f t="shared" si="453"/>
        <v>#DIV/0!</v>
      </c>
      <c r="BM4792" s="501" t="e">
        <f t="shared" si="454"/>
        <v>#DIV/0!</v>
      </c>
      <c r="BP4792" s="501" t="e">
        <f t="shared" si="455"/>
        <v>#DIV/0!</v>
      </c>
    </row>
    <row r="4793" spans="31:68" ht="15" customHeight="1" x14ac:dyDescent="0.25">
      <c r="AE4793" s="501" t="e">
        <f t="shared" si="450"/>
        <v>#DIV/0!</v>
      </c>
      <c r="AH4793" s="501" t="e">
        <f t="shared" si="451"/>
        <v>#DIV/0!</v>
      </c>
      <c r="AV4793" s="501" t="e">
        <f t="shared" si="452"/>
        <v>#DIV/0!</v>
      </c>
      <c r="AY4793" s="501" t="e">
        <f t="shared" si="453"/>
        <v>#DIV/0!</v>
      </c>
      <c r="BM4793" s="501" t="e">
        <f t="shared" si="454"/>
        <v>#DIV/0!</v>
      </c>
      <c r="BP4793" s="501" t="e">
        <f t="shared" si="455"/>
        <v>#DIV/0!</v>
      </c>
    </row>
    <row r="4794" spans="31:68" ht="15" customHeight="1" x14ac:dyDescent="0.25">
      <c r="AE4794" s="501" t="e">
        <f t="shared" si="450"/>
        <v>#DIV/0!</v>
      </c>
      <c r="AH4794" s="501" t="e">
        <f t="shared" si="451"/>
        <v>#DIV/0!</v>
      </c>
      <c r="AV4794" s="501" t="e">
        <f t="shared" si="452"/>
        <v>#DIV/0!</v>
      </c>
      <c r="AY4794" s="501" t="e">
        <f t="shared" si="453"/>
        <v>#DIV/0!</v>
      </c>
      <c r="BM4794" s="501" t="e">
        <f t="shared" si="454"/>
        <v>#DIV/0!</v>
      </c>
      <c r="BP4794" s="501" t="e">
        <f t="shared" si="455"/>
        <v>#DIV/0!</v>
      </c>
    </row>
    <row r="4795" spans="31:68" ht="15" customHeight="1" x14ac:dyDescent="0.25">
      <c r="AE4795" s="501" t="e">
        <f t="shared" si="450"/>
        <v>#DIV/0!</v>
      </c>
      <c r="AH4795" s="501" t="e">
        <f t="shared" si="451"/>
        <v>#DIV/0!</v>
      </c>
      <c r="AV4795" s="501" t="e">
        <f t="shared" si="452"/>
        <v>#DIV/0!</v>
      </c>
      <c r="AY4795" s="501" t="e">
        <f t="shared" si="453"/>
        <v>#DIV/0!</v>
      </c>
      <c r="BM4795" s="501" t="e">
        <f t="shared" si="454"/>
        <v>#DIV/0!</v>
      </c>
      <c r="BP4795" s="501" t="e">
        <f t="shared" si="455"/>
        <v>#DIV/0!</v>
      </c>
    </row>
    <row r="4796" spans="31:68" ht="15" customHeight="1" x14ac:dyDescent="0.25">
      <c r="AE4796" s="501" t="e">
        <f t="shared" si="450"/>
        <v>#DIV/0!</v>
      </c>
      <c r="AH4796" s="501" t="e">
        <f t="shared" si="451"/>
        <v>#DIV/0!</v>
      </c>
      <c r="AV4796" s="501" t="e">
        <f t="shared" si="452"/>
        <v>#DIV/0!</v>
      </c>
      <c r="AY4796" s="501" t="e">
        <f t="shared" si="453"/>
        <v>#DIV/0!</v>
      </c>
      <c r="BM4796" s="501" t="e">
        <f t="shared" si="454"/>
        <v>#DIV/0!</v>
      </c>
      <c r="BP4796" s="501" t="e">
        <f t="shared" si="455"/>
        <v>#DIV/0!</v>
      </c>
    </row>
    <row r="4797" spans="31:68" ht="15" customHeight="1" x14ac:dyDescent="0.25">
      <c r="AE4797" s="501" t="e">
        <f t="shared" si="450"/>
        <v>#DIV/0!</v>
      </c>
      <c r="AH4797" s="501" t="e">
        <f t="shared" si="451"/>
        <v>#DIV/0!</v>
      </c>
      <c r="AV4797" s="501" t="e">
        <f t="shared" si="452"/>
        <v>#DIV/0!</v>
      </c>
      <c r="AY4797" s="501" t="e">
        <f t="shared" si="453"/>
        <v>#DIV/0!</v>
      </c>
      <c r="BM4797" s="501" t="e">
        <f t="shared" si="454"/>
        <v>#DIV/0!</v>
      </c>
      <c r="BP4797" s="501" t="e">
        <f t="shared" si="455"/>
        <v>#DIV/0!</v>
      </c>
    </row>
    <row r="4798" spans="31:68" ht="15" customHeight="1" x14ac:dyDescent="0.25">
      <c r="AE4798" s="501" t="e">
        <f t="shared" si="450"/>
        <v>#DIV/0!</v>
      </c>
      <c r="AH4798" s="501" t="e">
        <f t="shared" si="451"/>
        <v>#DIV/0!</v>
      </c>
      <c r="AV4798" s="501" t="e">
        <f t="shared" si="452"/>
        <v>#DIV/0!</v>
      </c>
      <c r="AY4798" s="501" t="e">
        <f t="shared" si="453"/>
        <v>#DIV/0!</v>
      </c>
      <c r="BM4798" s="501" t="e">
        <f t="shared" si="454"/>
        <v>#DIV/0!</v>
      </c>
      <c r="BP4798" s="501" t="e">
        <f t="shared" si="455"/>
        <v>#DIV/0!</v>
      </c>
    </row>
    <row r="4799" spans="31:68" ht="15" customHeight="1" x14ac:dyDescent="0.25">
      <c r="AE4799" s="501" t="e">
        <f t="shared" si="450"/>
        <v>#DIV/0!</v>
      </c>
      <c r="AH4799" s="501" t="e">
        <f t="shared" si="451"/>
        <v>#DIV/0!</v>
      </c>
      <c r="AV4799" s="501" t="e">
        <f t="shared" si="452"/>
        <v>#DIV/0!</v>
      </c>
      <c r="AY4799" s="501" t="e">
        <f t="shared" si="453"/>
        <v>#DIV/0!</v>
      </c>
      <c r="BM4799" s="501" t="e">
        <f t="shared" si="454"/>
        <v>#DIV/0!</v>
      </c>
      <c r="BP4799" s="501" t="e">
        <f t="shared" si="455"/>
        <v>#DIV/0!</v>
      </c>
    </row>
    <row r="4800" spans="31:68" ht="15" customHeight="1" x14ac:dyDescent="0.25">
      <c r="AE4800" s="501" t="e">
        <f t="shared" si="450"/>
        <v>#DIV/0!</v>
      </c>
      <c r="AH4800" s="501" t="e">
        <f t="shared" si="451"/>
        <v>#DIV/0!</v>
      </c>
      <c r="AV4800" s="501" t="e">
        <f t="shared" si="452"/>
        <v>#DIV/0!</v>
      </c>
      <c r="AY4800" s="501" t="e">
        <f t="shared" si="453"/>
        <v>#DIV/0!</v>
      </c>
      <c r="BM4800" s="501" t="e">
        <f t="shared" si="454"/>
        <v>#DIV/0!</v>
      </c>
      <c r="BP4800" s="501" t="e">
        <f t="shared" si="455"/>
        <v>#DIV/0!</v>
      </c>
    </row>
    <row r="4801" spans="31:68" ht="15" customHeight="1" x14ac:dyDescent="0.25">
      <c r="AE4801" s="501" t="e">
        <f t="shared" si="450"/>
        <v>#DIV/0!</v>
      </c>
      <c r="AH4801" s="501" t="e">
        <f t="shared" si="451"/>
        <v>#DIV/0!</v>
      </c>
      <c r="AV4801" s="501" t="e">
        <f t="shared" si="452"/>
        <v>#DIV/0!</v>
      </c>
      <c r="AY4801" s="501" t="e">
        <f t="shared" si="453"/>
        <v>#DIV/0!</v>
      </c>
      <c r="BM4801" s="501" t="e">
        <f t="shared" si="454"/>
        <v>#DIV/0!</v>
      </c>
      <c r="BP4801" s="501" t="e">
        <f t="shared" si="455"/>
        <v>#DIV/0!</v>
      </c>
    </row>
    <row r="4802" spans="31:68" ht="15" customHeight="1" x14ac:dyDescent="0.25">
      <c r="AE4802" s="501" t="e">
        <f t="shared" si="450"/>
        <v>#DIV/0!</v>
      </c>
      <c r="AH4802" s="501" t="e">
        <f t="shared" si="451"/>
        <v>#DIV/0!</v>
      </c>
      <c r="AV4802" s="501" t="e">
        <f t="shared" si="452"/>
        <v>#DIV/0!</v>
      </c>
      <c r="AY4802" s="501" t="e">
        <f t="shared" si="453"/>
        <v>#DIV/0!</v>
      </c>
      <c r="BM4802" s="501" t="e">
        <f t="shared" si="454"/>
        <v>#DIV/0!</v>
      </c>
      <c r="BP4802" s="501" t="e">
        <f t="shared" si="455"/>
        <v>#DIV/0!</v>
      </c>
    </row>
    <row r="4803" spans="31:68" ht="15" customHeight="1" x14ac:dyDescent="0.25">
      <c r="AE4803" s="501" t="e">
        <f t="shared" si="450"/>
        <v>#DIV/0!</v>
      </c>
      <c r="AH4803" s="501" t="e">
        <f t="shared" si="451"/>
        <v>#DIV/0!</v>
      </c>
      <c r="AV4803" s="501" t="e">
        <f t="shared" si="452"/>
        <v>#DIV/0!</v>
      </c>
      <c r="AY4803" s="501" t="e">
        <f t="shared" si="453"/>
        <v>#DIV/0!</v>
      </c>
      <c r="BM4803" s="501" t="e">
        <f t="shared" si="454"/>
        <v>#DIV/0!</v>
      </c>
      <c r="BP4803" s="501" t="e">
        <f t="shared" si="455"/>
        <v>#DIV/0!</v>
      </c>
    </row>
    <row r="4804" spans="31:68" ht="15" customHeight="1" x14ac:dyDescent="0.25">
      <c r="AE4804" s="501" t="e">
        <f t="shared" si="450"/>
        <v>#DIV/0!</v>
      </c>
      <c r="AH4804" s="501" t="e">
        <f t="shared" si="451"/>
        <v>#DIV/0!</v>
      </c>
      <c r="AV4804" s="501" t="e">
        <f t="shared" si="452"/>
        <v>#DIV/0!</v>
      </c>
      <c r="AY4804" s="501" t="e">
        <f t="shared" si="453"/>
        <v>#DIV/0!</v>
      </c>
      <c r="BM4804" s="501" t="e">
        <f t="shared" si="454"/>
        <v>#DIV/0!</v>
      </c>
      <c r="BP4804" s="501" t="e">
        <f t="shared" si="455"/>
        <v>#DIV/0!</v>
      </c>
    </row>
    <row r="4805" spans="31:68" ht="15" customHeight="1" x14ac:dyDescent="0.25">
      <c r="AE4805" s="501" t="e">
        <f t="shared" si="450"/>
        <v>#DIV/0!</v>
      </c>
      <c r="AH4805" s="501" t="e">
        <f t="shared" si="451"/>
        <v>#DIV/0!</v>
      </c>
      <c r="AV4805" s="501" t="e">
        <f t="shared" si="452"/>
        <v>#DIV/0!</v>
      </c>
      <c r="AY4805" s="501" t="e">
        <f t="shared" si="453"/>
        <v>#DIV/0!</v>
      </c>
      <c r="BM4805" s="501" t="e">
        <f t="shared" si="454"/>
        <v>#DIV/0!</v>
      </c>
      <c r="BP4805" s="501" t="e">
        <f t="shared" si="455"/>
        <v>#DIV/0!</v>
      </c>
    </row>
    <row r="4806" spans="31:68" ht="15" customHeight="1" x14ac:dyDescent="0.25">
      <c r="AE4806" s="501" t="e">
        <f t="shared" si="450"/>
        <v>#DIV/0!</v>
      </c>
      <c r="AH4806" s="501" t="e">
        <f t="shared" si="451"/>
        <v>#DIV/0!</v>
      </c>
      <c r="AV4806" s="501" t="e">
        <f t="shared" si="452"/>
        <v>#DIV/0!</v>
      </c>
      <c r="AY4806" s="501" t="e">
        <f t="shared" si="453"/>
        <v>#DIV/0!</v>
      </c>
      <c r="BM4806" s="501" t="e">
        <f t="shared" si="454"/>
        <v>#DIV/0!</v>
      </c>
      <c r="BP4806" s="501" t="e">
        <f t="shared" si="455"/>
        <v>#DIV/0!</v>
      </c>
    </row>
    <row r="4807" spans="31:68" ht="15" customHeight="1" x14ac:dyDescent="0.25">
      <c r="AE4807" s="501" t="e">
        <f t="shared" si="450"/>
        <v>#DIV/0!</v>
      </c>
      <c r="AH4807" s="501" t="e">
        <f t="shared" si="451"/>
        <v>#DIV/0!</v>
      </c>
      <c r="AV4807" s="501" t="e">
        <f t="shared" si="452"/>
        <v>#DIV/0!</v>
      </c>
      <c r="AY4807" s="501" t="e">
        <f t="shared" si="453"/>
        <v>#DIV/0!</v>
      </c>
      <c r="BM4807" s="501" t="e">
        <f t="shared" si="454"/>
        <v>#DIV/0!</v>
      </c>
      <c r="BP4807" s="501" t="e">
        <f t="shared" si="455"/>
        <v>#DIV/0!</v>
      </c>
    </row>
    <row r="4808" spans="31:68" ht="15" customHeight="1" x14ac:dyDescent="0.25">
      <c r="AE4808" s="501" t="e">
        <f t="shared" si="450"/>
        <v>#DIV/0!</v>
      </c>
      <c r="AH4808" s="501" t="e">
        <f t="shared" si="451"/>
        <v>#DIV/0!</v>
      </c>
      <c r="AV4808" s="501" t="e">
        <f t="shared" si="452"/>
        <v>#DIV/0!</v>
      </c>
      <c r="AY4808" s="501" t="e">
        <f t="shared" si="453"/>
        <v>#DIV/0!</v>
      </c>
      <c r="BM4808" s="501" t="e">
        <f t="shared" si="454"/>
        <v>#DIV/0!</v>
      </c>
      <c r="BP4808" s="501" t="e">
        <f t="shared" si="455"/>
        <v>#DIV/0!</v>
      </c>
    </row>
    <row r="4809" spans="31:68" ht="15" customHeight="1" x14ac:dyDescent="0.25">
      <c r="AE4809" s="501" t="e">
        <f t="shared" si="450"/>
        <v>#DIV/0!</v>
      </c>
      <c r="AH4809" s="501" t="e">
        <f t="shared" si="451"/>
        <v>#DIV/0!</v>
      </c>
      <c r="AV4809" s="501" t="e">
        <f t="shared" si="452"/>
        <v>#DIV/0!</v>
      </c>
      <c r="AY4809" s="501" t="e">
        <f t="shared" si="453"/>
        <v>#DIV/0!</v>
      </c>
      <c r="BM4809" s="501" t="e">
        <f t="shared" si="454"/>
        <v>#DIV/0!</v>
      </c>
      <c r="BP4809" s="501" t="e">
        <f t="shared" si="455"/>
        <v>#DIV/0!</v>
      </c>
    </row>
    <row r="4810" spans="31:68" ht="15" customHeight="1" x14ac:dyDescent="0.25">
      <c r="AE4810" s="501" t="e">
        <f t="shared" si="450"/>
        <v>#DIV/0!</v>
      </c>
      <c r="AH4810" s="501" t="e">
        <f t="shared" si="451"/>
        <v>#DIV/0!</v>
      </c>
      <c r="AV4810" s="501" t="e">
        <f t="shared" si="452"/>
        <v>#DIV/0!</v>
      </c>
      <c r="AY4810" s="501" t="e">
        <f t="shared" si="453"/>
        <v>#DIV/0!</v>
      </c>
      <c r="BM4810" s="501" t="e">
        <f t="shared" si="454"/>
        <v>#DIV/0!</v>
      </c>
      <c r="BP4810" s="501" t="e">
        <f t="shared" si="455"/>
        <v>#DIV/0!</v>
      </c>
    </row>
    <row r="4811" spans="31:68" ht="15" customHeight="1" x14ac:dyDescent="0.25">
      <c r="AE4811" s="501" t="e">
        <f t="shared" si="450"/>
        <v>#DIV/0!</v>
      </c>
      <c r="AH4811" s="501" t="e">
        <f t="shared" si="451"/>
        <v>#DIV/0!</v>
      </c>
      <c r="AV4811" s="501" t="e">
        <f t="shared" si="452"/>
        <v>#DIV/0!</v>
      </c>
      <c r="AY4811" s="501" t="e">
        <f t="shared" si="453"/>
        <v>#DIV/0!</v>
      </c>
      <c r="BM4811" s="501" t="e">
        <f t="shared" si="454"/>
        <v>#DIV/0!</v>
      </c>
      <c r="BP4811" s="501" t="e">
        <f t="shared" si="455"/>
        <v>#DIV/0!</v>
      </c>
    </row>
    <row r="4812" spans="31:68" ht="15" customHeight="1" x14ac:dyDescent="0.25">
      <c r="AE4812" s="501" t="e">
        <f t="shared" si="450"/>
        <v>#DIV/0!</v>
      </c>
      <c r="AH4812" s="501" t="e">
        <f t="shared" si="451"/>
        <v>#DIV/0!</v>
      </c>
      <c r="AV4812" s="501" t="e">
        <f t="shared" si="452"/>
        <v>#DIV/0!</v>
      </c>
      <c r="AY4812" s="501" t="e">
        <f t="shared" si="453"/>
        <v>#DIV/0!</v>
      </c>
      <c r="BM4812" s="501" t="e">
        <f t="shared" si="454"/>
        <v>#DIV/0!</v>
      </c>
      <c r="BP4812" s="501" t="e">
        <f t="shared" si="455"/>
        <v>#DIV/0!</v>
      </c>
    </row>
    <row r="4813" spans="31:68" ht="15" customHeight="1" x14ac:dyDescent="0.25">
      <c r="AE4813" s="501" t="e">
        <f t="shared" si="450"/>
        <v>#DIV/0!</v>
      </c>
      <c r="AH4813" s="501" t="e">
        <f t="shared" si="451"/>
        <v>#DIV/0!</v>
      </c>
      <c r="AV4813" s="501" t="e">
        <f t="shared" si="452"/>
        <v>#DIV/0!</v>
      </c>
      <c r="AY4813" s="501" t="e">
        <f t="shared" si="453"/>
        <v>#DIV/0!</v>
      </c>
      <c r="BM4813" s="501" t="e">
        <f t="shared" si="454"/>
        <v>#DIV/0!</v>
      </c>
      <c r="BP4813" s="501" t="e">
        <f t="shared" si="455"/>
        <v>#DIV/0!</v>
      </c>
    </row>
    <row r="4814" spans="31:68" ht="15" customHeight="1" x14ac:dyDescent="0.25">
      <c r="AE4814" s="501" t="e">
        <f t="shared" si="450"/>
        <v>#DIV/0!</v>
      </c>
      <c r="AH4814" s="501" t="e">
        <f t="shared" si="451"/>
        <v>#DIV/0!</v>
      </c>
      <c r="AV4814" s="501" t="e">
        <f t="shared" si="452"/>
        <v>#DIV/0!</v>
      </c>
      <c r="AY4814" s="501" t="e">
        <f t="shared" si="453"/>
        <v>#DIV/0!</v>
      </c>
      <c r="BM4814" s="501" t="e">
        <f t="shared" si="454"/>
        <v>#DIV/0!</v>
      </c>
      <c r="BP4814" s="501" t="e">
        <f t="shared" si="455"/>
        <v>#DIV/0!</v>
      </c>
    </row>
    <row r="4815" spans="31:68" ht="15" customHeight="1" x14ac:dyDescent="0.25">
      <c r="AE4815" s="501" t="e">
        <f t="shared" ref="AE4815:AE4878" si="456">IF(AE$10*AC4815+AE$11&lt;(ROUNDUP(AD$10/100,0)*100+999),MAX(0,AE$10*AC4815+AE$11),NA())</f>
        <v>#DIV/0!</v>
      </c>
      <c r="AH4815" s="501" t="e">
        <f t="shared" ref="AH4815:AH4878" si="457">IF(AH$10*AF4815+AH$11&lt;(ROUNDUP(AG$10/100,0)*100+999),MAX(0,AH$10*AF4815+AH$11),NA())</f>
        <v>#DIV/0!</v>
      </c>
      <c r="AV4815" s="501" t="e">
        <f t="shared" ref="AV4815:AV4878" si="458">IF(AV$10*AT4815+AV$11&lt;(ROUNDUP(AU$10/100,0)*100+999),MAX(0,AV$10*AT4815+AV$11),NA())</f>
        <v>#DIV/0!</v>
      </c>
      <c r="AY4815" s="501" t="e">
        <f t="shared" ref="AY4815:AY4878" si="459">IF(AY$10*AW4815+AY$11&lt;(ROUNDUP(AX$10/100,0)*100+999),MAX(0,AY$10*AW4815+AY$11),NA())</f>
        <v>#DIV/0!</v>
      </c>
      <c r="BM4815" s="501" t="e">
        <f t="shared" ref="BM4815:BM4878" si="460">IF(BM$10*BK4815+BM$11&lt;(ROUNDUP(BL$10/100,0)*100+999),MAX(0,BM$10*BK4815+BM$11),NA())</f>
        <v>#DIV/0!</v>
      </c>
      <c r="BP4815" s="501" t="e">
        <f t="shared" ref="BP4815:BP4878" si="461">IF(BP$10*BN4815+BP$11&lt;(ROUNDUP(BO$10/100,0)*100+999),MAX(0,BP$10*BN4815+BP$11),NA())</f>
        <v>#DIV/0!</v>
      </c>
    </row>
    <row r="4816" spans="31:68" ht="15" customHeight="1" x14ac:dyDescent="0.25">
      <c r="AE4816" s="501" t="e">
        <f t="shared" si="456"/>
        <v>#DIV/0!</v>
      </c>
      <c r="AH4816" s="501" t="e">
        <f t="shared" si="457"/>
        <v>#DIV/0!</v>
      </c>
      <c r="AV4816" s="501" t="e">
        <f t="shared" si="458"/>
        <v>#DIV/0!</v>
      </c>
      <c r="AY4816" s="501" t="e">
        <f t="shared" si="459"/>
        <v>#DIV/0!</v>
      </c>
      <c r="BM4816" s="501" t="e">
        <f t="shared" si="460"/>
        <v>#DIV/0!</v>
      </c>
      <c r="BP4816" s="501" t="e">
        <f t="shared" si="461"/>
        <v>#DIV/0!</v>
      </c>
    </row>
    <row r="4817" spans="31:68" ht="15" customHeight="1" x14ac:dyDescent="0.25">
      <c r="AE4817" s="501" t="e">
        <f t="shared" si="456"/>
        <v>#DIV/0!</v>
      </c>
      <c r="AH4817" s="501" t="e">
        <f t="shared" si="457"/>
        <v>#DIV/0!</v>
      </c>
      <c r="AV4817" s="501" t="e">
        <f t="shared" si="458"/>
        <v>#DIV/0!</v>
      </c>
      <c r="AY4817" s="501" t="e">
        <f t="shared" si="459"/>
        <v>#DIV/0!</v>
      </c>
      <c r="BM4817" s="501" t="e">
        <f t="shared" si="460"/>
        <v>#DIV/0!</v>
      </c>
      <c r="BP4817" s="501" t="e">
        <f t="shared" si="461"/>
        <v>#DIV/0!</v>
      </c>
    </row>
    <row r="4818" spans="31:68" ht="15" customHeight="1" x14ac:dyDescent="0.25">
      <c r="AE4818" s="501" t="e">
        <f t="shared" si="456"/>
        <v>#DIV/0!</v>
      </c>
      <c r="AH4818" s="501" t="e">
        <f t="shared" si="457"/>
        <v>#DIV/0!</v>
      </c>
      <c r="AV4818" s="501" t="e">
        <f t="shared" si="458"/>
        <v>#DIV/0!</v>
      </c>
      <c r="AY4818" s="501" t="e">
        <f t="shared" si="459"/>
        <v>#DIV/0!</v>
      </c>
      <c r="BM4818" s="501" t="e">
        <f t="shared" si="460"/>
        <v>#DIV/0!</v>
      </c>
      <c r="BP4818" s="501" t="e">
        <f t="shared" si="461"/>
        <v>#DIV/0!</v>
      </c>
    </row>
    <row r="4819" spans="31:68" ht="15" customHeight="1" x14ac:dyDescent="0.25">
      <c r="AE4819" s="501" t="e">
        <f t="shared" si="456"/>
        <v>#DIV/0!</v>
      </c>
      <c r="AH4819" s="501" t="e">
        <f t="shared" si="457"/>
        <v>#DIV/0!</v>
      </c>
      <c r="AV4819" s="501" t="e">
        <f t="shared" si="458"/>
        <v>#DIV/0!</v>
      </c>
      <c r="AY4819" s="501" t="e">
        <f t="shared" si="459"/>
        <v>#DIV/0!</v>
      </c>
      <c r="BM4819" s="501" t="e">
        <f t="shared" si="460"/>
        <v>#DIV/0!</v>
      </c>
      <c r="BP4819" s="501" t="e">
        <f t="shared" si="461"/>
        <v>#DIV/0!</v>
      </c>
    </row>
    <row r="4820" spans="31:68" ht="15" customHeight="1" x14ac:dyDescent="0.25">
      <c r="AE4820" s="501" t="e">
        <f t="shared" si="456"/>
        <v>#DIV/0!</v>
      </c>
      <c r="AH4820" s="501" t="e">
        <f t="shared" si="457"/>
        <v>#DIV/0!</v>
      </c>
      <c r="AV4820" s="501" t="e">
        <f t="shared" si="458"/>
        <v>#DIV/0!</v>
      </c>
      <c r="AY4820" s="501" t="e">
        <f t="shared" si="459"/>
        <v>#DIV/0!</v>
      </c>
      <c r="BM4820" s="501" t="e">
        <f t="shared" si="460"/>
        <v>#DIV/0!</v>
      </c>
      <c r="BP4820" s="501" t="e">
        <f t="shared" si="461"/>
        <v>#DIV/0!</v>
      </c>
    </row>
    <row r="4821" spans="31:68" ht="15" customHeight="1" x14ac:dyDescent="0.25">
      <c r="AE4821" s="501" t="e">
        <f t="shared" si="456"/>
        <v>#DIV/0!</v>
      </c>
      <c r="AH4821" s="501" t="e">
        <f t="shared" si="457"/>
        <v>#DIV/0!</v>
      </c>
      <c r="AV4821" s="501" t="e">
        <f t="shared" si="458"/>
        <v>#DIV/0!</v>
      </c>
      <c r="AY4821" s="501" t="e">
        <f t="shared" si="459"/>
        <v>#DIV/0!</v>
      </c>
      <c r="BM4821" s="501" t="e">
        <f t="shared" si="460"/>
        <v>#DIV/0!</v>
      </c>
      <c r="BP4821" s="501" t="e">
        <f t="shared" si="461"/>
        <v>#DIV/0!</v>
      </c>
    </row>
    <row r="4822" spans="31:68" ht="15" customHeight="1" x14ac:dyDescent="0.25">
      <c r="AE4822" s="501" t="e">
        <f t="shared" si="456"/>
        <v>#DIV/0!</v>
      </c>
      <c r="AH4822" s="501" t="e">
        <f t="shared" si="457"/>
        <v>#DIV/0!</v>
      </c>
      <c r="AV4822" s="501" t="e">
        <f t="shared" si="458"/>
        <v>#DIV/0!</v>
      </c>
      <c r="AY4822" s="501" t="e">
        <f t="shared" si="459"/>
        <v>#DIV/0!</v>
      </c>
      <c r="BM4822" s="501" t="e">
        <f t="shared" si="460"/>
        <v>#DIV/0!</v>
      </c>
      <c r="BP4822" s="501" t="e">
        <f t="shared" si="461"/>
        <v>#DIV/0!</v>
      </c>
    </row>
    <row r="4823" spans="31:68" ht="15" customHeight="1" x14ac:dyDescent="0.25">
      <c r="AE4823" s="501" t="e">
        <f t="shared" si="456"/>
        <v>#DIV/0!</v>
      </c>
      <c r="AH4823" s="501" t="e">
        <f t="shared" si="457"/>
        <v>#DIV/0!</v>
      </c>
      <c r="AV4823" s="501" t="e">
        <f t="shared" si="458"/>
        <v>#DIV/0!</v>
      </c>
      <c r="AY4823" s="501" t="e">
        <f t="shared" si="459"/>
        <v>#DIV/0!</v>
      </c>
      <c r="BM4823" s="501" t="e">
        <f t="shared" si="460"/>
        <v>#DIV/0!</v>
      </c>
      <c r="BP4823" s="501" t="e">
        <f t="shared" si="461"/>
        <v>#DIV/0!</v>
      </c>
    </row>
    <row r="4824" spans="31:68" ht="15" customHeight="1" x14ac:dyDescent="0.25">
      <c r="AE4824" s="501" t="e">
        <f t="shared" si="456"/>
        <v>#DIV/0!</v>
      </c>
      <c r="AH4824" s="501" t="e">
        <f t="shared" si="457"/>
        <v>#DIV/0!</v>
      </c>
      <c r="AV4824" s="501" t="e">
        <f t="shared" si="458"/>
        <v>#DIV/0!</v>
      </c>
      <c r="AY4824" s="501" t="e">
        <f t="shared" si="459"/>
        <v>#DIV/0!</v>
      </c>
      <c r="BM4824" s="501" t="e">
        <f t="shared" si="460"/>
        <v>#DIV/0!</v>
      </c>
      <c r="BP4824" s="501" t="e">
        <f t="shared" si="461"/>
        <v>#DIV/0!</v>
      </c>
    </row>
    <row r="4825" spans="31:68" ht="15" customHeight="1" x14ac:dyDescent="0.25">
      <c r="AE4825" s="501" t="e">
        <f t="shared" si="456"/>
        <v>#DIV/0!</v>
      </c>
      <c r="AH4825" s="501" t="e">
        <f t="shared" si="457"/>
        <v>#DIV/0!</v>
      </c>
      <c r="AV4825" s="501" t="e">
        <f t="shared" si="458"/>
        <v>#DIV/0!</v>
      </c>
      <c r="AY4825" s="501" t="e">
        <f t="shared" si="459"/>
        <v>#DIV/0!</v>
      </c>
      <c r="BM4825" s="501" t="e">
        <f t="shared" si="460"/>
        <v>#DIV/0!</v>
      </c>
      <c r="BP4825" s="501" t="e">
        <f t="shared" si="461"/>
        <v>#DIV/0!</v>
      </c>
    </row>
    <row r="4826" spans="31:68" ht="15" customHeight="1" x14ac:dyDescent="0.25">
      <c r="AE4826" s="501" t="e">
        <f t="shared" si="456"/>
        <v>#DIV/0!</v>
      </c>
      <c r="AH4826" s="501" t="e">
        <f t="shared" si="457"/>
        <v>#DIV/0!</v>
      </c>
      <c r="AV4826" s="501" t="e">
        <f t="shared" si="458"/>
        <v>#DIV/0!</v>
      </c>
      <c r="AY4826" s="501" t="e">
        <f t="shared" si="459"/>
        <v>#DIV/0!</v>
      </c>
      <c r="BM4826" s="501" t="e">
        <f t="shared" si="460"/>
        <v>#DIV/0!</v>
      </c>
      <c r="BP4826" s="501" t="e">
        <f t="shared" si="461"/>
        <v>#DIV/0!</v>
      </c>
    </row>
    <row r="4827" spans="31:68" ht="15" customHeight="1" x14ac:dyDescent="0.25">
      <c r="AE4827" s="501" t="e">
        <f t="shared" si="456"/>
        <v>#DIV/0!</v>
      </c>
      <c r="AH4827" s="501" t="e">
        <f t="shared" si="457"/>
        <v>#DIV/0!</v>
      </c>
      <c r="AV4827" s="501" t="e">
        <f t="shared" si="458"/>
        <v>#DIV/0!</v>
      </c>
      <c r="AY4827" s="501" t="e">
        <f t="shared" si="459"/>
        <v>#DIV/0!</v>
      </c>
      <c r="BM4827" s="501" t="e">
        <f t="shared" si="460"/>
        <v>#DIV/0!</v>
      </c>
      <c r="BP4827" s="501" t="e">
        <f t="shared" si="461"/>
        <v>#DIV/0!</v>
      </c>
    </row>
    <row r="4828" spans="31:68" ht="15" customHeight="1" x14ac:dyDescent="0.25">
      <c r="AE4828" s="501" t="e">
        <f t="shared" si="456"/>
        <v>#DIV/0!</v>
      </c>
      <c r="AH4828" s="501" t="e">
        <f t="shared" si="457"/>
        <v>#DIV/0!</v>
      </c>
      <c r="AV4828" s="501" t="e">
        <f t="shared" si="458"/>
        <v>#DIV/0!</v>
      </c>
      <c r="AY4828" s="501" t="e">
        <f t="shared" si="459"/>
        <v>#DIV/0!</v>
      </c>
      <c r="BM4828" s="501" t="e">
        <f t="shared" si="460"/>
        <v>#DIV/0!</v>
      </c>
      <c r="BP4828" s="501" t="e">
        <f t="shared" si="461"/>
        <v>#DIV/0!</v>
      </c>
    </row>
    <row r="4829" spans="31:68" ht="15" customHeight="1" x14ac:dyDescent="0.25">
      <c r="AE4829" s="501" t="e">
        <f t="shared" si="456"/>
        <v>#DIV/0!</v>
      </c>
      <c r="AH4829" s="501" t="e">
        <f t="shared" si="457"/>
        <v>#DIV/0!</v>
      </c>
      <c r="AV4829" s="501" t="e">
        <f t="shared" si="458"/>
        <v>#DIV/0!</v>
      </c>
      <c r="AY4829" s="501" t="e">
        <f t="shared" si="459"/>
        <v>#DIV/0!</v>
      </c>
      <c r="BM4829" s="501" t="e">
        <f t="shared" si="460"/>
        <v>#DIV/0!</v>
      </c>
      <c r="BP4829" s="501" t="e">
        <f t="shared" si="461"/>
        <v>#DIV/0!</v>
      </c>
    </row>
    <row r="4830" spans="31:68" ht="15" customHeight="1" x14ac:dyDescent="0.25">
      <c r="AE4830" s="501" t="e">
        <f t="shared" si="456"/>
        <v>#DIV/0!</v>
      </c>
      <c r="AH4830" s="501" t="e">
        <f t="shared" si="457"/>
        <v>#DIV/0!</v>
      </c>
      <c r="AV4830" s="501" t="e">
        <f t="shared" si="458"/>
        <v>#DIV/0!</v>
      </c>
      <c r="AY4830" s="501" t="e">
        <f t="shared" si="459"/>
        <v>#DIV/0!</v>
      </c>
      <c r="BM4830" s="501" t="e">
        <f t="shared" si="460"/>
        <v>#DIV/0!</v>
      </c>
      <c r="BP4830" s="501" t="e">
        <f t="shared" si="461"/>
        <v>#DIV/0!</v>
      </c>
    </row>
    <row r="4831" spans="31:68" ht="15" customHeight="1" x14ac:dyDescent="0.25">
      <c r="AE4831" s="501" t="e">
        <f t="shared" si="456"/>
        <v>#DIV/0!</v>
      </c>
      <c r="AH4831" s="501" t="e">
        <f t="shared" si="457"/>
        <v>#DIV/0!</v>
      </c>
      <c r="AV4831" s="501" t="e">
        <f t="shared" si="458"/>
        <v>#DIV/0!</v>
      </c>
      <c r="AY4831" s="501" t="e">
        <f t="shared" si="459"/>
        <v>#DIV/0!</v>
      </c>
      <c r="BM4831" s="501" t="e">
        <f t="shared" si="460"/>
        <v>#DIV/0!</v>
      </c>
      <c r="BP4831" s="501" t="e">
        <f t="shared" si="461"/>
        <v>#DIV/0!</v>
      </c>
    </row>
    <row r="4832" spans="31:68" ht="15" customHeight="1" x14ac:dyDescent="0.25">
      <c r="AE4832" s="501" t="e">
        <f t="shared" si="456"/>
        <v>#DIV/0!</v>
      </c>
      <c r="AH4832" s="501" t="e">
        <f t="shared" si="457"/>
        <v>#DIV/0!</v>
      </c>
      <c r="AV4832" s="501" t="e">
        <f t="shared" si="458"/>
        <v>#DIV/0!</v>
      </c>
      <c r="AY4832" s="501" t="e">
        <f t="shared" si="459"/>
        <v>#DIV/0!</v>
      </c>
      <c r="BM4832" s="501" t="e">
        <f t="shared" si="460"/>
        <v>#DIV/0!</v>
      </c>
      <c r="BP4832" s="501" t="e">
        <f t="shared" si="461"/>
        <v>#DIV/0!</v>
      </c>
    </row>
    <row r="4833" spans="31:68" ht="15" customHeight="1" x14ac:dyDescent="0.25">
      <c r="AE4833" s="501" t="e">
        <f t="shared" si="456"/>
        <v>#DIV/0!</v>
      </c>
      <c r="AH4833" s="501" t="e">
        <f t="shared" si="457"/>
        <v>#DIV/0!</v>
      </c>
      <c r="AV4833" s="501" t="e">
        <f t="shared" si="458"/>
        <v>#DIV/0!</v>
      </c>
      <c r="AY4833" s="501" t="e">
        <f t="shared" si="459"/>
        <v>#DIV/0!</v>
      </c>
      <c r="BM4833" s="501" t="e">
        <f t="shared" si="460"/>
        <v>#DIV/0!</v>
      </c>
      <c r="BP4833" s="501" t="e">
        <f t="shared" si="461"/>
        <v>#DIV/0!</v>
      </c>
    </row>
    <row r="4834" spans="31:68" ht="15" customHeight="1" x14ac:dyDescent="0.25">
      <c r="AE4834" s="501" t="e">
        <f t="shared" si="456"/>
        <v>#DIV/0!</v>
      </c>
      <c r="AH4834" s="501" t="e">
        <f t="shared" si="457"/>
        <v>#DIV/0!</v>
      </c>
      <c r="AV4834" s="501" t="e">
        <f t="shared" si="458"/>
        <v>#DIV/0!</v>
      </c>
      <c r="AY4834" s="501" t="e">
        <f t="shared" si="459"/>
        <v>#DIV/0!</v>
      </c>
      <c r="BM4834" s="501" t="e">
        <f t="shared" si="460"/>
        <v>#DIV/0!</v>
      </c>
      <c r="BP4834" s="501" t="e">
        <f t="shared" si="461"/>
        <v>#DIV/0!</v>
      </c>
    </row>
    <row r="4835" spans="31:68" ht="15" customHeight="1" x14ac:dyDescent="0.25">
      <c r="AE4835" s="501" t="e">
        <f t="shared" si="456"/>
        <v>#DIV/0!</v>
      </c>
      <c r="AH4835" s="501" t="e">
        <f t="shared" si="457"/>
        <v>#DIV/0!</v>
      </c>
      <c r="AV4835" s="501" t="e">
        <f t="shared" si="458"/>
        <v>#DIV/0!</v>
      </c>
      <c r="AY4835" s="501" t="e">
        <f t="shared" si="459"/>
        <v>#DIV/0!</v>
      </c>
      <c r="BM4835" s="501" t="e">
        <f t="shared" si="460"/>
        <v>#DIV/0!</v>
      </c>
      <c r="BP4835" s="501" t="e">
        <f t="shared" si="461"/>
        <v>#DIV/0!</v>
      </c>
    </row>
    <row r="4836" spans="31:68" ht="15" customHeight="1" x14ac:dyDescent="0.25">
      <c r="AE4836" s="501" t="e">
        <f t="shared" si="456"/>
        <v>#DIV/0!</v>
      </c>
      <c r="AH4836" s="501" t="e">
        <f t="shared" si="457"/>
        <v>#DIV/0!</v>
      </c>
      <c r="AV4836" s="501" t="e">
        <f t="shared" si="458"/>
        <v>#DIV/0!</v>
      </c>
      <c r="AY4836" s="501" t="e">
        <f t="shared" si="459"/>
        <v>#DIV/0!</v>
      </c>
      <c r="BM4836" s="501" t="e">
        <f t="shared" si="460"/>
        <v>#DIV/0!</v>
      </c>
      <c r="BP4836" s="501" t="e">
        <f t="shared" si="461"/>
        <v>#DIV/0!</v>
      </c>
    </row>
    <row r="4837" spans="31:68" ht="15" customHeight="1" x14ac:dyDescent="0.25">
      <c r="AE4837" s="501" t="e">
        <f t="shared" si="456"/>
        <v>#DIV/0!</v>
      </c>
      <c r="AH4837" s="501" t="e">
        <f t="shared" si="457"/>
        <v>#DIV/0!</v>
      </c>
      <c r="AV4837" s="501" t="e">
        <f t="shared" si="458"/>
        <v>#DIV/0!</v>
      </c>
      <c r="AY4837" s="501" t="e">
        <f t="shared" si="459"/>
        <v>#DIV/0!</v>
      </c>
      <c r="BM4837" s="501" t="e">
        <f t="shared" si="460"/>
        <v>#DIV/0!</v>
      </c>
      <c r="BP4837" s="501" t="e">
        <f t="shared" si="461"/>
        <v>#DIV/0!</v>
      </c>
    </row>
    <row r="4838" spans="31:68" ht="15" customHeight="1" x14ac:dyDescent="0.25">
      <c r="AE4838" s="501" t="e">
        <f t="shared" si="456"/>
        <v>#DIV/0!</v>
      </c>
      <c r="AH4838" s="501" t="e">
        <f t="shared" si="457"/>
        <v>#DIV/0!</v>
      </c>
      <c r="AV4838" s="501" t="e">
        <f t="shared" si="458"/>
        <v>#DIV/0!</v>
      </c>
      <c r="AY4838" s="501" t="e">
        <f t="shared" si="459"/>
        <v>#DIV/0!</v>
      </c>
      <c r="BM4838" s="501" t="e">
        <f t="shared" si="460"/>
        <v>#DIV/0!</v>
      </c>
      <c r="BP4838" s="501" t="e">
        <f t="shared" si="461"/>
        <v>#DIV/0!</v>
      </c>
    </row>
    <row r="4839" spans="31:68" ht="15" customHeight="1" x14ac:dyDescent="0.25">
      <c r="AE4839" s="501" t="e">
        <f t="shared" si="456"/>
        <v>#DIV/0!</v>
      </c>
      <c r="AH4839" s="501" t="e">
        <f t="shared" si="457"/>
        <v>#DIV/0!</v>
      </c>
      <c r="AV4839" s="501" t="e">
        <f t="shared" si="458"/>
        <v>#DIV/0!</v>
      </c>
      <c r="AY4839" s="501" t="e">
        <f t="shared" si="459"/>
        <v>#DIV/0!</v>
      </c>
      <c r="BM4839" s="501" t="e">
        <f t="shared" si="460"/>
        <v>#DIV/0!</v>
      </c>
      <c r="BP4839" s="501" t="e">
        <f t="shared" si="461"/>
        <v>#DIV/0!</v>
      </c>
    </row>
    <row r="4840" spans="31:68" ht="15" customHeight="1" x14ac:dyDescent="0.25">
      <c r="AE4840" s="501" t="e">
        <f t="shared" si="456"/>
        <v>#DIV/0!</v>
      </c>
      <c r="AH4840" s="501" t="e">
        <f t="shared" si="457"/>
        <v>#DIV/0!</v>
      </c>
      <c r="AV4840" s="501" t="e">
        <f t="shared" si="458"/>
        <v>#DIV/0!</v>
      </c>
      <c r="AY4840" s="501" t="e">
        <f t="shared" si="459"/>
        <v>#DIV/0!</v>
      </c>
      <c r="BM4840" s="501" t="e">
        <f t="shared" si="460"/>
        <v>#DIV/0!</v>
      </c>
      <c r="BP4840" s="501" t="e">
        <f t="shared" si="461"/>
        <v>#DIV/0!</v>
      </c>
    </row>
    <row r="4841" spans="31:68" ht="15" customHeight="1" x14ac:dyDescent="0.25">
      <c r="AE4841" s="501" t="e">
        <f t="shared" si="456"/>
        <v>#DIV/0!</v>
      </c>
      <c r="AH4841" s="501" t="e">
        <f t="shared" si="457"/>
        <v>#DIV/0!</v>
      </c>
      <c r="AV4841" s="501" t="e">
        <f t="shared" si="458"/>
        <v>#DIV/0!</v>
      </c>
      <c r="AY4841" s="501" t="e">
        <f t="shared" si="459"/>
        <v>#DIV/0!</v>
      </c>
      <c r="BM4841" s="501" t="e">
        <f t="shared" si="460"/>
        <v>#DIV/0!</v>
      </c>
      <c r="BP4841" s="501" t="e">
        <f t="shared" si="461"/>
        <v>#DIV/0!</v>
      </c>
    </row>
    <row r="4842" spans="31:68" ht="15" customHeight="1" x14ac:dyDescent="0.25">
      <c r="AE4842" s="501" t="e">
        <f t="shared" si="456"/>
        <v>#DIV/0!</v>
      </c>
      <c r="AH4842" s="501" t="e">
        <f t="shared" si="457"/>
        <v>#DIV/0!</v>
      </c>
      <c r="AV4842" s="501" t="e">
        <f t="shared" si="458"/>
        <v>#DIV/0!</v>
      </c>
      <c r="AY4842" s="501" t="e">
        <f t="shared" si="459"/>
        <v>#DIV/0!</v>
      </c>
      <c r="BM4842" s="501" t="e">
        <f t="shared" si="460"/>
        <v>#DIV/0!</v>
      </c>
      <c r="BP4842" s="501" t="e">
        <f t="shared" si="461"/>
        <v>#DIV/0!</v>
      </c>
    </row>
    <row r="4843" spans="31:68" ht="15" customHeight="1" x14ac:dyDescent="0.25">
      <c r="AE4843" s="501" t="e">
        <f t="shared" si="456"/>
        <v>#DIV/0!</v>
      </c>
      <c r="AH4843" s="501" t="e">
        <f t="shared" si="457"/>
        <v>#DIV/0!</v>
      </c>
      <c r="AV4843" s="501" t="e">
        <f t="shared" si="458"/>
        <v>#DIV/0!</v>
      </c>
      <c r="AY4843" s="501" t="e">
        <f t="shared" si="459"/>
        <v>#DIV/0!</v>
      </c>
      <c r="BM4843" s="501" t="e">
        <f t="shared" si="460"/>
        <v>#DIV/0!</v>
      </c>
      <c r="BP4843" s="501" t="e">
        <f t="shared" si="461"/>
        <v>#DIV/0!</v>
      </c>
    </row>
    <row r="4844" spans="31:68" ht="15" customHeight="1" x14ac:dyDescent="0.25">
      <c r="AE4844" s="501" t="e">
        <f t="shared" si="456"/>
        <v>#DIV/0!</v>
      </c>
      <c r="AH4844" s="501" t="e">
        <f t="shared" si="457"/>
        <v>#DIV/0!</v>
      </c>
      <c r="AV4844" s="501" t="e">
        <f t="shared" si="458"/>
        <v>#DIV/0!</v>
      </c>
      <c r="AY4844" s="501" t="e">
        <f t="shared" si="459"/>
        <v>#DIV/0!</v>
      </c>
      <c r="BM4844" s="501" t="e">
        <f t="shared" si="460"/>
        <v>#DIV/0!</v>
      </c>
      <c r="BP4844" s="501" t="e">
        <f t="shared" si="461"/>
        <v>#DIV/0!</v>
      </c>
    </row>
    <row r="4845" spans="31:68" ht="15" customHeight="1" x14ac:dyDescent="0.25">
      <c r="AE4845" s="501" t="e">
        <f t="shared" si="456"/>
        <v>#DIV/0!</v>
      </c>
      <c r="AH4845" s="501" t="e">
        <f t="shared" si="457"/>
        <v>#DIV/0!</v>
      </c>
      <c r="AV4845" s="501" t="e">
        <f t="shared" si="458"/>
        <v>#DIV/0!</v>
      </c>
      <c r="AY4845" s="501" t="e">
        <f t="shared" si="459"/>
        <v>#DIV/0!</v>
      </c>
      <c r="BM4845" s="501" t="e">
        <f t="shared" si="460"/>
        <v>#DIV/0!</v>
      </c>
      <c r="BP4845" s="501" t="e">
        <f t="shared" si="461"/>
        <v>#DIV/0!</v>
      </c>
    </row>
    <row r="4846" spans="31:68" ht="15" customHeight="1" x14ac:dyDescent="0.25">
      <c r="AE4846" s="501" t="e">
        <f t="shared" si="456"/>
        <v>#DIV/0!</v>
      </c>
      <c r="AH4846" s="501" t="e">
        <f t="shared" si="457"/>
        <v>#DIV/0!</v>
      </c>
      <c r="AV4846" s="501" t="e">
        <f t="shared" si="458"/>
        <v>#DIV/0!</v>
      </c>
      <c r="AY4846" s="501" t="e">
        <f t="shared" si="459"/>
        <v>#DIV/0!</v>
      </c>
      <c r="BM4846" s="501" t="e">
        <f t="shared" si="460"/>
        <v>#DIV/0!</v>
      </c>
      <c r="BP4846" s="501" t="e">
        <f t="shared" si="461"/>
        <v>#DIV/0!</v>
      </c>
    </row>
    <row r="4847" spans="31:68" ht="15" customHeight="1" x14ac:dyDescent="0.25">
      <c r="AE4847" s="501" t="e">
        <f t="shared" si="456"/>
        <v>#DIV/0!</v>
      </c>
      <c r="AH4847" s="501" t="e">
        <f t="shared" si="457"/>
        <v>#DIV/0!</v>
      </c>
      <c r="AV4847" s="501" t="e">
        <f t="shared" si="458"/>
        <v>#DIV/0!</v>
      </c>
      <c r="AY4847" s="501" t="e">
        <f t="shared" si="459"/>
        <v>#DIV/0!</v>
      </c>
      <c r="BM4847" s="501" t="e">
        <f t="shared" si="460"/>
        <v>#DIV/0!</v>
      </c>
      <c r="BP4847" s="501" t="e">
        <f t="shared" si="461"/>
        <v>#DIV/0!</v>
      </c>
    </row>
    <row r="4848" spans="31:68" ht="15" customHeight="1" x14ac:dyDescent="0.25">
      <c r="AE4848" s="501" t="e">
        <f t="shared" si="456"/>
        <v>#DIV/0!</v>
      </c>
      <c r="AH4848" s="501" t="e">
        <f t="shared" si="457"/>
        <v>#DIV/0!</v>
      </c>
      <c r="AV4848" s="501" t="e">
        <f t="shared" si="458"/>
        <v>#DIV/0!</v>
      </c>
      <c r="AY4848" s="501" t="e">
        <f t="shared" si="459"/>
        <v>#DIV/0!</v>
      </c>
      <c r="BM4848" s="501" t="e">
        <f t="shared" si="460"/>
        <v>#DIV/0!</v>
      </c>
      <c r="BP4848" s="501" t="e">
        <f t="shared" si="461"/>
        <v>#DIV/0!</v>
      </c>
    </row>
    <row r="4849" spans="31:68" ht="15" customHeight="1" x14ac:dyDescent="0.25">
      <c r="AE4849" s="501" t="e">
        <f t="shared" si="456"/>
        <v>#DIV/0!</v>
      </c>
      <c r="AH4849" s="501" t="e">
        <f t="shared" si="457"/>
        <v>#DIV/0!</v>
      </c>
      <c r="AV4849" s="501" t="e">
        <f t="shared" si="458"/>
        <v>#DIV/0!</v>
      </c>
      <c r="AY4849" s="501" t="e">
        <f t="shared" si="459"/>
        <v>#DIV/0!</v>
      </c>
      <c r="BM4849" s="501" t="e">
        <f t="shared" si="460"/>
        <v>#DIV/0!</v>
      </c>
      <c r="BP4849" s="501" t="e">
        <f t="shared" si="461"/>
        <v>#DIV/0!</v>
      </c>
    </row>
    <row r="4850" spans="31:68" ht="15" customHeight="1" x14ac:dyDescent="0.25">
      <c r="AE4850" s="501" t="e">
        <f t="shared" si="456"/>
        <v>#DIV/0!</v>
      </c>
      <c r="AH4850" s="501" t="e">
        <f t="shared" si="457"/>
        <v>#DIV/0!</v>
      </c>
      <c r="AV4850" s="501" t="e">
        <f t="shared" si="458"/>
        <v>#DIV/0!</v>
      </c>
      <c r="AY4850" s="501" t="e">
        <f t="shared" si="459"/>
        <v>#DIV/0!</v>
      </c>
      <c r="BM4850" s="501" t="e">
        <f t="shared" si="460"/>
        <v>#DIV/0!</v>
      </c>
      <c r="BP4850" s="501" t="e">
        <f t="shared" si="461"/>
        <v>#DIV/0!</v>
      </c>
    </row>
    <row r="4851" spans="31:68" ht="15" customHeight="1" x14ac:dyDescent="0.25">
      <c r="AE4851" s="501" t="e">
        <f t="shared" si="456"/>
        <v>#DIV/0!</v>
      </c>
      <c r="AH4851" s="501" t="e">
        <f t="shared" si="457"/>
        <v>#DIV/0!</v>
      </c>
      <c r="AV4851" s="501" t="e">
        <f t="shared" si="458"/>
        <v>#DIV/0!</v>
      </c>
      <c r="AY4851" s="501" t="e">
        <f t="shared" si="459"/>
        <v>#DIV/0!</v>
      </c>
      <c r="BM4851" s="501" t="e">
        <f t="shared" si="460"/>
        <v>#DIV/0!</v>
      </c>
      <c r="BP4851" s="501" t="e">
        <f t="shared" si="461"/>
        <v>#DIV/0!</v>
      </c>
    </row>
    <row r="4852" spans="31:68" ht="15" customHeight="1" x14ac:dyDescent="0.25">
      <c r="AE4852" s="501" t="e">
        <f t="shared" si="456"/>
        <v>#DIV/0!</v>
      </c>
      <c r="AH4852" s="501" t="e">
        <f t="shared" si="457"/>
        <v>#DIV/0!</v>
      </c>
      <c r="AV4852" s="501" t="e">
        <f t="shared" si="458"/>
        <v>#DIV/0!</v>
      </c>
      <c r="AY4852" s="501" t="e">
        <f t="shared" si="459"/>
        <v>#DIV/0!</v>
      </c>
      <c r="BM4852" s="501" t="e">
        <f t="shared" si="460"/>
        <v>#DIV/0!</v>
      </c>
      <c r="BP4852" s="501" t="e">
        <f t="shared" si="461"/>
        <v>#DIV/0!</v>
      </c>
    </row>
    <row r="4853" spans="31:68" ht="15" customHeight="1" x14ac:dyDescent="0.25">
      <c r="AE4853" s="501" t="e">
        <f t="shared" si="456"/>
        <v>#DIV/0!</v>
      </c>
      <c r="AH4853" s="501" t="e">
        <f t="shared" si="457"/>
        <v>#DIV/0!</v>
      </c>
      <c r="AV4853" s="501" t="e">
        <f t="shared" si="458"/>
        <v>#DIV/0!</v>
      </c>
      <c r="AY4853" s="501" t="e">
        <f t="shared" si="459"/>
        <v>#DIV/0!</v>
      </c>
      <c r="BM4853" s="501" t="e">
        <f t="shared" si="460"/>
        <v>#DIV/0!</v>
      </c>
      <c r="BP4853" s="501" t="e">
        <f t="shared" si="461"/>
        <v>#DIV/0!</v>
      </c>
    </row>
    <row r="4854" spans="31:68" ht="15" customHeight="1" x14ac:dyDescent="0.25">
      <c r="AE4854" s="501" t="e">
        <f t="shared" si="456"/>
        <v>#DIV/0!</v>
      </c>
      <c r="AH4854" s="501" t="e">
        <f t="shared" si="457"/>
        <v>#DIV/0!</v>
      </c>
      <c r="AV4854" s="501" t="e">
        <f t="shared" si="458"/>
        <v>#DIV/0!</v>
      </c>
      <c r="AY4854" s="501" t="e">
        <f t="shared" si="459"/>
        <v>#DIV/0!</v>
      </c>
      <c r="BM4854" s="501" t="e">
        <f t="shared" si="460"/>
        <v>#DIV/0!</v>
      </c>
      <c r="BP4854" s="501" t="e">
        <f t="shared" si="461"/>
        <v>#DIV/0!</v>
      </c>
    </row>
    <row r="4855" spans="31:68" ht="15" customHeight="1" x14ac:dyDescent="0.25">
      <c r="AE4855" s="501" t="e">
        <f t="shared" si="456"/>
        <v>#DIV/0!</v>
      </c>
      <c r="AH4855" s="501" t="e">
        <f t="shared" si="457"/>
        <v>#DIV/0!</v>
      </c>
      <c r="AV4855" s="501" t="e">
        <f t="shared" si="458"/>
        <v>#DIV/0!</v>
      </c>
      <c r="AY4855" s="501" t="e">
        <f t="shared" si="459"/>
        <v>#DIV/0!</v>
      </c>
      <c r="BM4855" s="501" t="e">
        <f t="shared" si="460"/>
        <v>#DIV/0!</v>
      </c>
      <c r="BP4855" s="501" t="e">
        <f t="shared" si="461"/>
        <v>#DIV/0!</v>
      </c>
    </row>
    <row r="4856" spans="31:68" ht="15" customHeight="1" x14ac:dyDescent="0.25">
      <c r="AE4856" s="501" t="e">
        <f t="shared" si="456"/>
        <v>#DIV/0!</v>
      </c>
      <c r="AH4856" s="501" t="e">
        <f t="shared" si="457"/>
        <v>#DIV/0!</v>
      </c>
      <c r="AV4856" s="501" t="e">
        <f t="shared" si="458"/>
        <v>#DIV/0!</v>
      </c>
      <c r="AY4856" s="501" t="e">
        <f t="shared" si="459"/>
        <v>#DIV/0!</v>
      </c>
      <c r="BM4856" s="501" t="e">
        <f t="shared" si="460"/>
        <v>#DIV/0!</v>
      </c>
      <c r="BP4856" s="501" t="e">
        <f t="shared" si="461"/>
        <v>#DIV/0!</v>
      </c>
    </row>
    <row r="4857" spans="31:68" ht="15" customHeight="1" x14ac:dyDescent="0.25">
      <c r="AE4857" s="501" t="e">
        <f t="shared" si="456"/>
        <v>#DIV/0!</v>
      </c>
      <c r="AH4857" s="501" t="e">
        <f t="shared" si="457"/>
        <v>#DIV/0!</v>
      </c>
      <c r="AV4857" s="501" t="e">
        <f t="shared" si="458"/>
        <v>#DIV/0!</v>
      </c>
      <c r="AY4857" s="501" t="e">
        <f t="shared" si="459"/>
        <v>#DIV/0!</v>
      </c>
      <c r="BM4857" s="501" t="e">
        <f t="shared" si="460"/>
        <v>#DIV/0!</v>
      </c>
      <c r="BP4857" s="501" t="e">
        <f t="shared" si="461"/>
        <v>#DIV/0!</v>
      </c>
    </row>
    <row r="4858" spans="31:68" ht="15" customHeight="1" x14ac:dyDescent="0.25">
      <c r="AE4858" s="501" t="e">
        <f t="shared" si="456"/>
        <v>#DIV/0!</v>
      </c>
      <c r="AH4858" s="501" t="e">
        <f t="shared" si="457"/>
        <v>#DIV/0!</v>
      </c>
      <c r="AV4858" s="501" t="e">
        <f t="shared" si="458"/>
        <v>#DIV/0!</v>
      </c>
      <c r="AY4858" s="501" t="e">
        <f t="shared" si="459"/>
        <v>#DIV/0!</v>
      </c>
      <c r="BM4858" s="501" t="e">
        <f t="shared" si="460"/>
        <v>#DIV/0!</v>
      </c>
      <c r="BP4858" s="501" t="e">
        <f t="shared" si="461"/>
        <v>#DIV/0!</v>
      </c>
    </row>
    <row r="4859" spans="31:68" ht="15" customHeight="1" x14ac:dyDescent="0.25">
      <c r="AE4859" s="501" t="e">
        <f t="shared" si="456"/>
        <v>#DIV/0!</v>
      </c>
      <c r="AH4859" s="501" t="e">
        <f t="shared" si="457"/>
        <v>#DIV/0!</v>
      </c>
      <c r="AV4859" s="501" t="e">
        <f t="shared" si="458"/>
        <v>#DIV/0!</v>
      </c>
      <c r="AY4859" s="501" t="e">
        <f t="shared" si="459"/>
        <v>#DIV/0!</v>
      </c>
      <c r="BM4859" s="501" t="e">
        <f t="shared" si="460"/>
        <v>#DIV/0!</v>
      </c>
      <c r="BP4859" s="501" t="e">
        <f t="shared" si="461"/>
        <v>#DIV/0!</v>
      </c>
    </row>
    <row r="4860" spans="31:68" ht="15" customHeight="1" x14ac:dyDescent="0.25">
      <c r="AE4860" s="501" t="e">
        <f t="shared" si="456"/>
        <v>#DIV/0!</v>
      </c>
      <c r="AH4860" s="501" t="e">
        <f t="shared" si="457"/>
        <v>#DIV/0!</v>
      </c>
      <c r="AV4860" s="501" t="e">
        <f t="shared" si="458"/>
        <v>#DIV/0!</v>
      </c>
      <c r="AY4860" s="501" t="e">
        <f t="shared" si="459"/>
        <v>#DIV/0!</v>
      </c>
      <c r="BM4860" s="501" t="e">
        <f t="shared" si="460"/>
        <v>#DIV/0!</v>
      </c>
      <c r="BP4860" s="501" t="e">
        <f t="shared" si="461"/>
        <v>#DIV/0!</v>
      </c>
    </row>
    <row r="4861" spans="31:68" ht="15" customHeight="1" x14ac:dyDescent="0.25">
      <c r="AE4861" s="501" t="e">
        <f t="shared" si="456"/>
        <v>#DIV/0!</v>
      </c>
      <c r="AH4861" s="501" t="e">
        <f t="shared" si="457"/>
        <v>#DIV/0!</v>
      </c>
      <c r="AV4861" s="501" t="e">
        <f t="shared" si="458"/>
        <v>#DIV/0!</v>
      </c>
      <c r="AY4861" s="501" t="e">
        <f t="shared" si="459"/>
        <v>#DIV/0!</v>
      </c>
      <c r="BM4861" s="501" t="e">
        <f t="shared" si="460"/>
        <v>#DIV/0!</v>
      </c>
      <c r="BP4861" s="501" t="e">
        <f t="shared" si="461"/>
        <v>#DIV/0!</v>
      </c>
    </row>
    <row r="4862" spans="31:68" ht="15" customHeight="1" x14ac:dyDescent="0.25">
      <c r="AE4862" s="501" t="e">
        <f t="shared" si="456"/>
        <v>#DIV/0!</v>
      </c>
      <c r="AH4862" s="501" t="e">
        <f t="shared" si="457"/>
        <v>#DIV/0!</v>
      </c>
      <c r="AV4862" s="501" t="e">
        <f t="shared" si="458"/>
        <v>#DIV/0!</v>
      </c>
      <c r="AY4862" s="501" t="e">
        <f t="shared" si="459"/>
        <v>#DIV/0!</v>
      </c>
      <c r="BM4862" s="501" t="e">
        <f t="shared" si="460"/>
        <v>#DIV/0!</v>
      </c>
      <c r="BP4862" s="501" t="e">
        <f t="shared" si="461"/>
        <v>#DIV/0!</v>
      </c>
    </row>
    <row r="4863" spans="31:68" ht="15" customHeight="1" x14ac:dyDescent="0.25">
      <c r="AE4863" s="501" t="e">
        <f t="shared" si="456"/>
        <v>#DIV/0!</v>
      </c>
      <c r="AH4863" s="501" t="e">
        <f t="shared" si="457"/>
        <v>#DIV/0!</v>
      </c>
      <c r="AV4863" s="501" t="e">
        <f t="shared" si="458"/>
        <v>#DIV/0!</v>
      </c>
      <c r="AY4863" s="501" t="e">
        <f t="shared" si="459"/>
        <v>#DIV/0!</v>
      </c>
      <c r="BM4863" s="501" t="e">
        <f t="shared" si="460"/>
        <v>#DIV/0!</v>
      </c>
      <c r="BP4863" s="501" t="e">
        <f t="shared" si="461"/>
        <v>#DIV/0!</v>
      </c>
    </row>
    <row r="4864" spans="31:68" ht="15" customHeight="1" x14ac:dyDescent="0.25">
      <c r="AE4864" s="501" t="e">
        <f t="shared" si="456"/>
        <v>#DIV/0!</v>
      </c>
      <c r="AH4864" s="501" t="e">
        <f t="shared" si="457"/>
        <v>#DIV/0!</v>
      </c>
      <c r="AV4864" s="501" t="e">
        <f t="shared" si="458"/>
        <v>#DIV/0!</v>
      </c>
      <c r="AY4864" s="501" t="e">
        <f t="shared" si="459"/>
        <v>#DIV/0!</v>
      </c>
      <c r="BM4864" s="501" t="e">
        <f t="shared" si="460"/>
        <v>#DIV/0!</v>
      </c>
      <c r="BP4864" s="501" t="e">
        <f t="shared" si="461"/>
        <v>#DIV/0!</v>
      </c>
    </row>
    <row r="4865" spans="31:68" ht="15" customHeight="1" x14ac:dyDescent="0.25">
      <c r="AE4865" s="501" t="e">
        <f t="shared" si="456"/>
        <v>#DIV/0!</v>
      </c>
      <c r="AH4865" s="501" t="e">
        <f t="shared" si="457"/>
        <v>#DIV/0!</v>
      </c>
      <c r="AV4865" s="501" t="e">
        <f t="shared" si="458"/>
        <v>#DIV/0!</v>
      </c>
      <c r="AY4865" s="501" t="e">
        <f t="shared" si="459"/>
        <v>#DIV/0!</v>
      </c>
      <c r="BM4865" s="501" t="e">
        <f t="shared" si="460"/>
        <v>#DIV/0!</v>
      </c>
      <c r="BP4865" s="501" t="e">
        <f t="shared" si="461"/>
        <v>#DIV/0!</v>
      </c>
    </row>
    <row r="4866" spans="31:68" ht="15" customHeight="1" x14ac:dyDescent="0.25">
      <c r="AE4866" s="501" t="e">
        <f t="shared" si="456"/>
        <v>#DIV/0!</v>
      </c>
      <c r="AH4866" s="501" t="e">
        <f t="shared" si="457"/>
        <v>#DIV/0!</v>
      </c>
      <c r="AV4866" s="501" t="e">
        <f t="shared" si="458"/>
        <v>#DIV/0!</v>
      </c>
      <c r="AY4866" s="501" t="e">
        <f t="shared" si="459"/>
        <v>#DIV/0!</v>
      </c>
      <c r="BM4866" s="501" t="e">
        <f t="shared" si="460"/>
        <v>#DIV/0!</v>
      </c>
      <c r="BP4866" s="501" t="e">
        <f t="shared" si="461"/>
        <v>#DIV/0!</v>
      </c>
    </row>
    <row r="4867" spans="31:68" ht="15" customHeight="1" x14ac:dyDescent="0.25">
      <c r="AE4867" s="501" t="e">
        <f t="shared" si="456"/>
        <v>#DIV/0!</v>
      </c>
      <c r="AH4867" s="501" t="e">
        <f t="shared" si="457"/>
        <v>#DIV/0!</v>
      </c>
      <c r="AV4867" s="501" t="e">
        <f t="shared" si="458"/>
        <v>#DIV/0!</v>
      </c>
      <c r="AY4867" s="501" t="e">
        <f t="shared" si="459"/>
        <v>#DIV/0!</v>
      </c>
      <c r="BM4867" s="501" t="e">
        <f t="shared" si="460"/>
        <v>#DIV/0!</v>
      </c>
      <c r="BP4867" s="501" t="e">
        <f t="shared" si="461"/>
        <v>#DIV/0!</v>
      </c>
    </row>
    <row r="4868" spans="31:68" ht="15" customHeight="1" x14ac:dyDescent="0.25">
      <c r="AE4868" s="501" t="e">
        <f t="shared" si="456"/>
        <v>#DIV/0!</v>
      </c>
      <c r="AH4868" s="501" t="e">
        <f t="shared" si="457"/>
        <v>#DIV/0!</v>
      </c>
      <c r="AV4868" s="501" t="e">
        <f t="shared" si="458"/>
        <v>#DIV/0!</v>
      </c>
      <c r="AY4868" s="501" t="e">
        <f t="shared" si="459"/>
        <v>#DIV/0!</v>
      </c>
      <c r="BM4868" s="501" t="e">
        <f t="shared" si="460"/>
        <v>#DIV/0!</v>
      </c>
      <c r="BP4868" s="501" t="e">
        <f t="shared" si="461"/>
        <v>#DIV/0!</v>
      </c>
    </row>
    <row r="4869" spans="31:68" ht="15" customHeight="1" x14ac:dyDescent="0.25">
      <c r="AE4869" s="501" t="e">
        <f t="shared" si="456"/>
        <v>#DIV/0!</v>
      </c>
      <c r="AH4869" s="501" t="e">
        <f t="shared" si="457"/>
        <v>#DIV/0!</v>
      </c>
      <c r="AV4869" s="501" t="e">
        <f t="shared" si="458"/>
        <v>#DIV/0!</v>
      </c>
      <c r="AY4869" s="501" t="e">
        <f t="shared" si="459"/>
        <v>#DIV/0!</v>
      </c>
      <c r="BM4869" s="501" t="e">
        <f t="shared" si="460"/>
        <v>#DIV/0!</v>
      </c>
      <c r="BP4869" s="501" t="e">
        <f t="shared" si="461"/>
        <v>#DIV/0!</v>
      </c>
    </row>
    <row r="4870" spans="31:68" ht="15" customHeight="1" x14ac:dyDescent="0.25">
      <c r="AE4870" s="501" t="e">
        <f t="shared" si="456"/>
        <v>#DIV/0!</v>
      </c>
      <c r="AH4870" s="501" t="e">
        <f t="shared" si="457"/>
        <v>#DIV/0!</v>
      </c>
      <c r="AV4870" s="501" t="e">
        <f t="shared" si="458"/>
        <v>#DIV/0!</v>
      </c>
      <c r="AY4870" s="501" t="e">
        <f t="shared" si="459"/>
        <v>#DIV/0!</v>
      </c>
      <c r="BM4870" s="501" t="e">
        <f t="shared" si="460"/>
        <v>#DIV/0!</v>
      </c>
      <c r="BP4870" s="501" t="e">
        <f t="shared" si="461"/>
        <v>#DIV/0!</v>
      </c>
    </row>
    <row r="4871" spans="31:68" ht="15" customHeight="1" x14ac:dyDescent="0.25">
      <c r="AE4871" s="501" t="e">
        <f t="shared" si="456"/>
        <v>#DIV/0!</v>
      </c>
      <c r="AH4871" s="501" t="e">
        <f t="shared" si="457"/>
        <v>#DIV/0!</v>
      </c>
      <c r="AV4871" s="501" t="e">
        <f t="shared" si="458"/>
        <v>#DIV/0!</v>
      </c>
      <c r="AY4871" s="501" t="e">
        <f t="shared" si="459"/>
        <v>#DIV/0!</v>
      </c>
      <c r="BM4871" s="501" t="e">
        <f t="shared" si="460"/>
        <v>#DIV/0!</v>
      </c>
      <c r="BP4871" s="501" t="e">
        <f t="shared" si="461"/>
        <v>#DIV/0!</v>
      </c>
    </row>
    <row r="4872" spans="31:68" ht="15" customHeight="1" x14ac:dyDescent="0.25">
      <c r="AE4872" s="501" t="e">
        <f t="shared" si="456"/>
        <v>#DIV/0!</v>
      </c>
      <c r="AH4872" s="501" t="e">
        <f t="shared" si="457"/>
        <v>#DIV/0!</v>
      </c>
      <c r="AV4872" s="501" t="e">
        <f t="shared" si="458"/>
        <v>#DIV/0!</v>
      </c>
      <c r="AY4872" s="501" t="e">
        <f t="shared" si="459"/>
        <v>#DIV/0!</v>
      </c>
      <c r="BM4872" s="501" t="e">
        <f t="shared" si="460"/>
        <v>#DIV/0!</v>
      </c>
      <c r="BP4872" s="501" t="e">
        <f t="shared" si="461"/>
        <v>#DIV/0!</v>
      </c>
    </row>
    <row r="4873" spans="31:68" ht="15" customHeight="1" x14ac:dyDescent="0.25">
      <c r="AE4873" s="501" t="e">
        <f t="shared" si="456"/>
        <v>#DIV/0!</v>
      </c>
      <c r="AH4873" s="501" t="e">
        <f t="shared" si="457"/>
        <v>#DIV/0!</v>
      </c>
      <c r="AV4873" s="501" t="e">
        <f t="shared" si="458"/>
        <v>#DIV/0!</v>
      </c>
      <c r="AY4873" s="501" t="e">
        <f t="shared" si="459"/>
        <v>#DIV/0!</v>
      </c>
      <c r="BM4873" s="501" t="e">
        <f t="shared" si="460"/>
        <v>#DIV/0!</v>
      </c>
      <c r="BP4873" s="501" t="e">
        <f t="shared" si="461"/>
        <v>#DIV/0!</v>
      </c>
    </row>
    <row r="4874" spans="31:68" ht="15" customHeight="1" x14ac:dyDescent="0.25">
      <c r="AE4874" s="501" t="e">
        <f t="shared" si="456"/>
        <v>#DIV/0!</v>
      </c>
      <c r="AH4874" s="501" t="e">
        <f t="shared" si="457"/>
        <v>#DIV/0!</v>
      </c>
      <c r="AV4874" s="501" t="e">
        <f t="shared" si="458"/>
        <v>#DIV/0!</v>
      </c>
      <c r="AY4874" s="501" t="e">
        <f t="shared" si="459"/>
        <v>#DIV/0!</v>
      </c>
      <c r="BM4874" s="501" t="e">
        <f t="shared" si="460"/>
        <v>#DIV/0!</v>
      </c>
      <c r="BP4874" s="501" t="e">
        <f t="shared" si="461"/>
        <v>#DIV/0!</v>
      </c>
    </row>
    <row r="4875" spans="31:68" ht="15" customHeight="1" x14ac:dyDescent="0.25">
      <c r="AE4875" s="501" t="e">
        <f t="shared" si="456"/>
        <v>#DIV/0!</v>
      </c>
      <c r="AH4875" s="501" t="e">
        <f t="shared" si="457"/>
        <v>#DIV/0!</v>
      </c>
      <c r="AV4875" s="501" t="e">
        <f t="shared" si="458"/>
        <v>#DIV/0!</v>
      </c>
      <c r="AY4875" s="501" t="e">
        <f t="shared" si="459"/>
        <v>#DIV/0!</v>
      </c>
      <c r="BM4875" s="501" t="e">
        <f t="shared" si="460"/>
        <v>#DIV/0!</v>
      </c>
      <c r="BP4875" s="501" t="e">
        <f t="shared" si="461"/>
        <v>#DIV/0!</v>
      </c>
    </row>
    <row r="4876" spans="31:68" ht="15" customHeight="1" x14ac:dyDescent="0.25">
      <c r="AE4876" s="501" t="e">
        <f t="shared" si="456"/>
        <v>#DIV/0!</v>
      </c>
      <c r="AH4876" s="501" t="e">
        <f t="shared" si="457"/>
        <v>#DIV/0!</v>
      </c>
      <c r="AV4876" s="501" t="e">
        <f t="shared" si="458"/>
        <v>#DIV/0!</v>
      </c>
      <c r="AY4876" s="501" t="e">
        <f t="shared" si="459"/>
        <v>#DIV/0!</v>
      </c>
      <c r="BM4876" s="501" t="e">
        <f t="shared" si="460"/>
        <v>#DIV/0!</v>
      </c>
      <c r="BP4876" s="501" t="e">
        <f t="shared" si="461"/>
        <v>#DIV/0!</v>
      </c>
    </row>
    <row r="4877" spans="31:68" ht="15" customHeight="1" x14ac:dyDescent="0.25">
      <c r="AE4877" s="501" t="e">
        <f t="shared" si="456"/>
        <v>#DIV/0!</v>
      </c>
      <c r="AH4877" s="501" t="e">
        <f t="shared" si="457"/>
        <v>#DIV/0!</v>
      </c>
      <c r="AV4877" s="501" t="e">
        <f t="shared" si="458"/>
        <v>#DIV/0!</v>
      </c>
      <c r="AY4877" s="501" t="e">
        <f t="shared" si="459"/>
        <v>#DIV/0!</v>
      </c>
      <c r="BM4877" s="501" t="e">
        <f t="shared" si="460"/>
        <v>#DIV/0!</v>
      </c>
      <c r="BP4877" s="501" t="e">
        <f t="shared" si="461"/>
        <v>#DIV/0!</v>
      </c>
    </row>
    <row r="4878" spans="31:68" ht="15" customHeight="1" x14ac:dyDescent="0.25">
      <c r="AE4878" s="501" t="e">
        <f t="shared" si="456"/>
        <v>#DIV/0!</v>
      </c>
      <c r="AH4878" s="501" t="e">
        <f t="shared" si="457"/>
        <v>#DIV/0!</v>
      </c>
      <c r="AV4878" s="501" t="e">
        <f t="shared" si="458"/>
        <v>#DIV/0!</v>
      </c>
      <c r="AY4878" s="501" t="e">
        <f t="shared" si="459"/>
        <v>#DIV/0!</v>
      </c>
      <c r="BM4878" s="501" t="e">
        <f t="shared" si="460"/>
        <v>#DIV/0!</v>
      </c>
      <c r="BP4878" s="501" t="e">
        <f t="shared" si="461"/>
        <v>#DIV/0!</v>
      </c>
    </row>
    <row r="4879" spans="31:68" ht="15" customHeight="1" x14ac:dyDescent="0.25">
      <c r="AE4879" s="501" t="e">
        <f t="shared" ref="AE4879:AE4942" si="462">IF(AE$10*AC4879+AE$11&lt;(ROUNDUP(AD$10/100,0)*100+999),MAX(0,AE$10*AC4879+AE$11),NA())</f>
        <v>#DIV/0!</v>
      </c>
      <c r="AH4879" s="501" t="e">
        <f t="shared" ref="AH4879:AH4942" si="463">IF(AH$10*AF4879+AH$11&lt;(ROUNDUP(AG$10/100,0)*100+999),MAX(0,AH$10*AF4879+AH$11),NA())</f>
        <v>#DIV/0!</v>
      </c>
      <c r="AV4879" s="501" t="e">
        <f t="shared" ref="AV4879:AV4942" si="464">IF(AV$10*AT4879+AV$11&lt;(ROUNDUP(AU$10/100,0)*100+999),MAX(0,AV$10*AT4879+AV$11),NA())</f>
        <v>#DIV/0!</v>
      </c>
      <c r="AY4879" s="501" t="e">
        <f t="shared" ref="AY4879:AY4942" si="465">IF(AY$10*AW4879+AY$11&lt;(ROUNDUP(AX$10/100,0)*100+999),MAX(0,AY$10*AW4879+AY$11),NA())</f>
        <v>#DIV/0!</v>
      </c>
      <c r="BM4879" s="501" t="e">
        <f t="shared" ref="BM4879:BM4942" si="466">IF(BM$10*BK4879+BM$11&lt;(ROUNDUP(BL$10/100,0)*100+999),MAX(0,BM$10*BK4879+BM$11),NA())</f>
        <v>#DIV/0!</v>
      </c>
      <c r="BP4879" s="501" t="e">
        <f t="shared" ref="BP4879:BP4942" si="467">IF(BP$10*BN4879+BP$11&lt;(ROUNDUP(BO$10/100,0)*100+999),MAX(0,BP$10*BN4879+BP$11),NA())</f>
        <v>#DIV/0!</v>
      </c>
    </row>
    <row r="4880" spans="31:68" ht="15" customHeight="1" x14ac:dyDescent="0.25">
      <c r="AE4880" s="501" t="e">
        <f t="shared" si="462"/>
        <v>#DIV/0!</v>
      </c>
      <c r="AH4880" s="501" t="e">
        <f t="shared" si="463"/>
        <v>#DIV/0!</v>
      </c>
      <c r="AV4880" s="501" t="e">
        <f t="shared" si="464"/>
        <v>#DIV/0!</v>
      </c>
      <c r="AY4880" s="501" t="e">
        <f t="shared" si="465"/>
        <v>#DIV/0!</v>
      </c>
      <c r="BM4880" s="501" t="e">
        <f t="shared" si="466"/>
        <v>#DIV/0!</v>
      </c>
      <c r="BP4880" s="501" t="e">
        <f t="shared" si="467"/>
        <v>#DIV/0!</v>
      </c>
    </row>
    <row r="4881" spans="31:68" ht="15" customHeight="1" x14ac:dyDescent="0.25">
      <c r="AE4881" s="501" t="e">
        <f t="shared" si="462"/>
        <v>#DIV/0!</v>
      </c>
      <c r="AH4881" s="501" t="e">
        <f t="shared" si="463"/>
        <v>#DIV/0!</v>
      </c>
      <c r="AV4881" s="501" t="e">
        <f t="shared" si="464"/>
        <v>#DIV/0!</v>
      </c>
      <c r="AY4881" s="501" t="e">
        <f t="shared" si="465"/>
        <v>#DIV/0!</v>
      </c>
      <c r="BM4881" s="501" t="e">
        <f t="shared" si="466"/>
        <v>#DIV/0!</v>
      </c>
      <c r="BP4881" s="501" t="e">
        <f t="shared" si="467"/>
        <v>#DIV/0!</v>
      </c>
    </row>
    <row r="4882" spans="31:68" ht="15" customHeight="1" x14ac:dyDescent="0.25">
      <c r="AE4882" s="501" t="e">
        <f t="shared" si="462"/>
        <v>#DIV/0!</v>
      </c>
      <c r="AH4882" s="501" t="e">
        <f t="shared" si="463"/>
        <v>#DIV/0!</v>
      </c>
      <c r="AV4882" s="501" t="e">
        <f t="shared" si="464"/>
        <v>#DIV/0!</v>
      </c>
      <c r="AY4882" s="501" t="e">
        <f t="shared" si="465"/>
        <v>#DIV/0!</v>
      </c>
      <c r="BM4882" s="501" t="e">
        <f t="shared" si="466"/>
        <v>#DIV/0!</v>
      </c>
      <c r="BP4882" s="501" t="e">
        <f t="shared" si="467"/>
        <v>#DIV/0!</v>
      </c>
    </row>
    <row r="4883" spans="31:68" ht="15" customHeight="1" x14ac:dyDescent="0.25">
      <c r="AE4883" s="501" t="e">
        <f t="shared" si="462"/>
        <v>#DIV/0!</v>
      </c>
      <c r="AH4883" s="501" t="e">
        <f t="shared" si="463"/>
        <v>#DIV/0!</v>
      </c>
      <c r="AV4883" s="501" t="e">
        <f t="shared" si="464"/>
        <v>#DIV/0!</v>
      </c>
      <c r="AY4883" s="501" t="e">
        <f t="shared" si="465"/>
        <v>#DIV/0!</v>
      </c>
      <c r="BM4883" s="501" t="e">
        <f t="shared" si="466"/>
        <v>#DIV/0!</v>
      </c>
      <c r="BP4883" s="501" t="e">
        <f t="shared" si="467"/>
        <v>#DIV/0!</v>
      </c>
    </row>
    <row r="4884" spans="31:68" ht="15" customHeight="1" x14ac:dyDescent="0.25">
      <c r="AE4884" s="501" t="e">
        <f t="shared" si="462"/>
        <v>#DIV/0!</v>
      </c>
      <c r="AH4884" s="501" t="e">
        <f t="shared" si="463"/>
        <v>#DIV/0!</v>
      </c>
      <c r="AV4884" s="501" t="e">
        <f t="shared" si="464"/>
        <v>#DIV/0!</v>
      </c>
      <c r="AY4884" s="501" t="e">
        <f t="shared" si="465"/>
        <v>#DIV/0!</v>
      </c>
      <c r="BM4884" s="501" t="e">
        <f t="shared" si="466"/>
        <v>#DIV/0!</v>
      </c>
      <c r="BP4884" s="501" t="e">
        <f t="shared" si="467"/>
        <v>#DIV/0!</v>
      </c>
    </row>
    <row r="4885" spans="31:68" ht="15" customHeight="1" x14ac:dyDescent="0.25">
      <c r="AE4885" s="501" t="e">
        <f t="shared" si="462"/>
        <v>#DIV/0!</v>
      </c>
      <c r="AH4885" s="501" t="e">
        <f t="shared" si="463"/>
        <v>#DIV/0!</v>
      </c>
      <c r="AV4885" s="501" t="e">
        <f t="shared" si="464"/>
        <v>#DIV/0!</v>
      </c>
      <c r="AY4885" s="501" t="e">
        <f t="shared" si="465"/>
        <v>#DIV/0!</v>
      </c>
      <c r="BM4885" s="501" t="e">
        <f t="shared" si="466"/>
        <v>#DIV/0!</v>
      </c>
      <c r="BP4885" s="501" t="e">
        <f t="shared" si="467"/>
        <v>#DIV/0!</v>
      </c>
    </row>
    <row r="4886" spans="31:68" ht="15" customHeight="1" x14ac:dyDescent="0.25">
      <c r="AE4886" s="501" t="e">
        <f t="shared" si="462"/>
        <v>#DIV/0!</v>
      </c>
      <c r="AH4886" s="501" t="e">
        <f t="shared" si="463"/>
        <v>#DIV/0!</v>
      </c>
      <c r="AV4886" s="501" t="e">
        <f t="shared" si="464"/>
        <v>#DIV/0!</v>
      </c>
      <c r="AY4886" s="501" t="e">
        <f t="shared" si="465"/>
        <v>#DIV/0!</v>
      </c>
      <c r="BM4886" s="501" t="e">
        <f t="shared" si="466"/>
        <v>#DIV/0!</v>
      </c>
      <c r="BP4886" s="501" t="e">
        <f t="shared" si="467"/>
        <v>#DIV/0!</v>
      </c>
    </row>
    <row r="4887" spans="31:68" ht="15" customHeight="1" x14ac:dyDescent="0.25">
      <c r="AE4887" s="501" t="e">
        <f t="shared" si="462"/>
        <v>#DIV/0!</v>
      </c>
      <c r="AH4887" s="501" t="e">
        <f t="shared" si="463"/>
        <v>#DIV/0!</v>
      </c>
      <c r="AV4887" s="501" t="e">
        <f t="shared" si="464"/>
        <v>#DIV/0!</v>
      </c>
      <c r="AY4887" s="501" t="e">
        <f t="shared" si="465"/>
        <v>#DIV/0!</v>
      </c>
      <c r="BM4887" s="501" t="e">
        <f t="shared" si="466"/>
        <v>#DIV/0!</v>
      </c>
      <c r="BP4887" s="501" t="e">
        <f t="shared" si="467"/>
        <v>#DIV/0!</v>
      </c>
    </row>
    <row r="4888" spans="31:68" ht="15" customHeight="1" x14ac:dyDescent="0.25">
      <c r="AE4888" s="501" t="e">
        <f t="shared" si="462"/>
        <v>#DIV/0!</v>
      </c>
      <c r="AH4888" s="501" t="e">
        <f t="shared" si="463"/>
        <v>#DIV/0!</v>
      </c>
      <c r="AV4888" s="501" t="e">
        <f t="shared" si="464"/>
        <v>#DIV/0!</v>
      </c>
      <c r="AY4888" s="501" t="e">
        <f t="shared" si="465"/>
        <v>#DIV/0!</v>
      </c>
      <c r="BM4888" s="501" t="e">
        <f t="shared" si="466"/>
        <v>#DIV/0!</v>
      </c>
      <c r="BP4888" s="501" t="e">
        <f t="shared" si="467"/>
        <v>#DIV/0!</v>
      </c>
    </row>
    <row r="4889" spans="31:68" ht="15" customHeight="1" x14ac:dyDescent="0.25">
      <c r="AE4889" s="501" t="e">
        <f t="shared" si="462"/>
        <v>#DIV/0!</v>
      </c>
      <c r="AH4889" s="501" t="e">
        <f t="shared" si="463"/>
        <v>#DIV/0!</v>
      </c>
      <c r="AV4889" s="501" t="e">
        <f t="shared" si="464"/>
        <v>#DIV/0!</v>
      </c>
      <c r="AY4889" s="501" t="e">
        <f t="shared" si="465"/>
        <v>#DIV/0!</v>
      </c>
      <c r="BM4889" s="501" t="e">
        <f t="shared" si="466"/>
        <v>#DIV/0!</v>
      </c>
      <c r="BP4889" s="501" t="e">
        <f t="shared" si="467"/>
        <v>#DIV/0!</v>
      </c>
    </row>
    <row r="4890" spans="31:68" ht="15" customHeight="1" x14ac:dyDescent="0.25">
      <c r="AE4890" s="501" t="e">
        <f t="shared" si="462"/>
        <v>#DIV/0!</v>
      </c>
      <c r="AH4890" s="501" t="e">
        <f t="shared" si="463"/>
        <v>#DIV/0!</v>
      </c>
      <c r="AV4890" s="501" t="e">
        <f t="shared" si="464"/>
        <v>#DIV/0!</v>
      </c>
      <c r="AY4890" s="501" t="e">
        <f t="shared" si="465"/>
        <v>#DIV/0!</v>
      </c>
      <c r="BM4890" s="501" t="e">
        <f t="shared" si="466"/>
        <v>#DIV/0!</v>
      </c>
      <c r="BP4890" s="501" t="e">
        <f t="shared" si="467"/>
        <v>#DIV/0!</v>
      </c>
    </row>
    <row r="4891" spans="31:68" ht="15" customHeight="1" x14ac:dyDescent="0.25">
      <c r="AE4891" s="501" t="e">
        <f t="shared" si="462"/>
        <v>#DIV/0!</v>
      </c>
      <c r="AH4891" s="501" t="e">
        <f t="shared" si="463"/>
        <v>#DIV/0!</v>
      </c>
      <c r="AV4891" s="501" t="e">
        <f t="shared" si="464"/>
        <v>#DIV/0!</v>
      </c>
      <c r="AY4891" s="501" t="e">
        <f t="shared" si="465"/>
        <v>#DIV/0!</v>
      </c>
      <c r="BM4891" s="501" t="e">
        <f t="shared" si="466"/>
        <v>#DIV/0!</v>
      </c>
      <c r="BP4891" s="501" t="e">
        <f t="shared" si="467"/>
        <v>#DIV/0!</v>
      </c>
    </row>
    <row r="4892" spans="31:68" ht="15" customHeight="1" x14ac:dyDescent="0.25">
      <c r="AE4892" s="501" t="e">
        <f t="shared" si="462"/>
        <v>#DIV/0!</v>
      </c>
      <c r="AH4892" s="501" t="e">
        <f t="shared" si="463"/>
        <v>#DIV/0!</v>
      </c>
      <c r="AV4892" s="501" t="e">
        <f t="shared" si="464"/>
        <v>#DIV/0!</v>
      </c>
      <c r="AY4892" s="501" t="e">
        <f t="shared" si="465"/>
        <v>#DIV/0!</v>
      </c>
      <c r="BM4892" s="501" t="e">
        <f t="shared" si="466"/>
        <v>#DIV/0!</v>
      </c>
      <c r="BP4892" s="501" t="e">
        <f t="shared" si="467"/>
        <v>#DIV/0!</v>
      </c>
    </row>
    <row r="4893" spans="31:68" ht="15" customHeight="1" x14ac:dyDescent="0.25">
      <c r="AE4893" s="501" t="e">
        <f t="shared" si="462"/>
        <v>#DIV/0!</v>
      </c>
      <c r="AH4893" s="501" t="e">
        <f t="shared" si="463"/>
        <v>#DIV/0!</v>
      </c>
      <c r="AV4893" s="501" t="e">
        <f t="shared" si="464"/>
        <v>#DIV/0!</v>
      </c>
      <c r="AY4893" s="501" t="e">
        <f t="shared" si="465"/>
        <v>#DIV/0!</v>
      </c>
      <c r="BM4893" s="501" t="e">
        <f t="shared" si="466"/>
        <v>#DIV/0!</v>
      </c>
      <c r="BP4893" s="501" t="e">
        <f t="shared" si="467"/>
        <v>#DIV/0!</v>
      </c>
    </row>
    <row r="4894" spans="31:68" ht="15" customHeight="1" x14ac:dyDescent="0.25">
      <c r="AE4894" s="501" t="e">
        <f t="shared" si="462"/>
        <v>#DIV/0!</v>
      </c>
      <c r="AH4894" s="501" t="e">
        <f t="shared" si="463"/>
        <v>#DIV/0!</v>
      </c>
      <c r="AV4894" s="501" t="e">
        <f t="shared" si="464"/>
        <v>#DIV/0!</v>
      </c>
      <c r="AY4894" s="501" t="e">
        <f t="shared" si="465"/>
        <v>#DIV/0!</v>
      </c>
      <c r="BM4894" s="501" t="e">
        <f t="shared" si="466"/>
        <v>#DIV/0!</v>
      </c>
      <c r="BP4894" s="501" t="e">
        <f t="shared" si="467"/>
        <v>#DIV/0!</v>
      </c>
    </row>
    <row r="4895" spans="31:68" ht="15" customHeight="1" x14ac:dyDescent="0.25">
      <c r="AE4895" s="501" t="e">
        <f t="shared" si="462"/>
        <v>#DIV/0!</v>
      </c>
      <c r="AH4895" s="501" t="e">
        <f t="shared" si="463"/>
        <v>#DIV/0!</v>
      </c>
      <c r="AV4895" s="501" t="e">
        <f t="shared" si="464"/>
        <v>#DIV/0!</v>
      </c>
      <c r="AY4895" s="501" t="e">
        <f t="shared" si="465"/>
        <v>#DIV/0!</v>
      </c>
      <c r="BM4895" s="501" t="e">
        <f t="shared" si="466"/>
        <v>#DIV/0!</v>
      </c>
      <c r="BP4895" s="501" t="e">
        <f t="shared" si="467"/>
        <v>#DIV/0!</v>
      </c>
    </row>
    <row r="4896" spans="31:68" ht="15" customHeight="1" x14ac:dyDescent="0.25">
      <c r="AE4896" s="501" t="e">
        <f t="shared" si="462"/>
        <v>#DIV/0!</v>
      </c>
      <c r="AH4896" s="501" t="e">
        <f t="shared" si="463"/>
        <v>#DIV/0!</v>
      </c>
      <c r="AV4896" s="501" t="e">
        <f t="shared" si="464"/>
        <v>#DIV/0!</v>
      </c>
      <c r="AY4896" s="501" t="e">
        <f t="shared" si="465"/>
        <v>#DIV/0!</v>
      </c>
      <c r="BM4896" s="501" t="e">
        <f t="shared" si="466"/>
        <v>#DIV/0!</v>
      </c>
      <c r="BP4896" s="501" t="e">
        <f t="shared" si="467"/>
        <v>#DIV/0!</v>
      </c>
    </row>
    <row r="4897" spans="31:68" ht="15" customHeight="1" x14ac:dyDescent="0.25">
      <c r="AE4897" s="501" t="e">
        <f t="shared" si="462"/>
        <v>#DIV/0!</v>
      </c>
      <c r="AH4897" s="501" t="e">
        <f t="shared" si="463"/>
        <v>#DIV/0!</v>
      </c>
      <c r="AV4897" s="501" t="e">
        <f t="shared" si="464"/>
        <v>#DIV/0!</v>
      </c>
      <c r="AY4897" s="501" t="e">
        <f t="shared" si="465"/>
        <v>#DIV/0!</v>
      </c>
      <c r="BM4897" s="501" t="e">
        <f t="shared" si="466"/>
        <v>#DIV/0!</v>
      </c>
      <c r="BP4897" s="501" t="e">
        <f t="shared" si="467"/>
        <v>#DIV/0!</v>
      </c>
    </row>
    <row r="4898" spans="31:68" ht="15" customHeight="1" x14ac:dyDescent="0.25">
      <c r="AE4898" s="501" t="e">
        <f t="shared" si="462"/>
        <v>#DIV/0!</v>
      </c>
      <c r="AH4898" s="501" t="e">
        <f t="shared" si="463"/>
        <v>#DIV/0!</v>
      </c>
      <c r="AV4898" s="501" t="e">
        <f t="shared" si="464"/>
        <v>#DIV/0!</v>
      </c>
      <c r="AY4898" s="501" t="e">
        <f t="shared" si="465"/>
        <v>#DIV/0!</v>
      </c>
      <c r="BM4898" s="501" t="e">
        <f t="shared" si="466"/>
        <v>#DIV/0!</v>
      </c>
      <c r="BP4898" s="501" t="e">
        <f t="shared" si="467"/>
        <v>#DIV/0!</v>
      </c>
    </row>
    <row r="4899" spans="31:68" ht="15" customHeight="1" x14ac:dyDescent="0.25">
      <c r="AE4899" s="501" t="e">
        <f t="shared" si="462"/>
        <v>#DIV/0!</v>
      </c>
      <c r="AH4899" s="501" t="e">
        <f t="shared" si="463"/>
        <v>#DIV/0!</v>
      </c>
      <c r="AV4899" s="501" t="e">
        <f t="shared" si="464"/>
        <v>#DIV/0!</v>
      </c>
      <c r="AY4899" s="501" t="e">
        <f t="shared" si="465"/>
        <v>#DIV/0!</v>
      </c>
      <c r="BM4899" s="501" t="e">
        <f t="shared" si="466"/>
        <v>#DIV/0!</v>
      </c>
      <c r="BP4899" s="501" t="e">
        <f t="shared" si="467"/>
        <v>#DIV/0!</v>
      </c>
    </row>
    <row r="4900" spans="31:68" ht="15" customHeight="1" x14ac:dyDescent="0.25">
      <c r="AE4900" s="501" t="e">
        <f t="shared" si="462"/>
        <v>#DIV/0!</v>
      </c>
      <c r="AH4900" s="501" t="e">
        <f t="shared" si="463"/>
        <v>#DIV/0!</v>
      </c>
      <c r="AV4900" s="501" t="e">
        <f t="shared" si="464"/>
        <v>#DIV/0!</v>
      </c>
      <c r="AY4900" s="501" t="e">
        <f t="shared" si="465"/>
        <v>#DIV/0!</v>
      </c>
      <c r="BM4900" s="501" t="e">
        <f t="shared" si="466"/>
        <v>#DIV/0!</v>
      </c>
      <c r="BP4900" s="501" t="e">
        <f t="shared" si="467"/>
        <v>#DIV/0!</v>
      </c>
    </row>
    <row r="4901" spans="31:68" ht="15" customHeight="1" x14ac:dyDescent="0.25">
      <c r="AE4901" s="501" t="e">
        <f t="shared" si="462"/>
        <v>#DIV/0!</v>
      </c>
      <c r="AH4901" s="501" t="e">
        <f t="shared" si="463"/>
        <v>#DIV/0!</v>
      </c>
      <c r="AV4901" s="501" t="e">
        <f t="shared" si="464"/>
        <v>#DIV/0!</v>
      </c>
      <c r="AY4901" s="501" t="e">
        <f t="shared" si="465"/>
        <v>#DIV/0!</v>
      </c>
      <c r="BM4901" s="501" t="e">
        <f t="shared" si="466"/>
        <v>#DIV/0!</v>
      </c>
      <c r="BP4901" s="501" t="e">
        <f t="shared" si="467"/>
        <v>#DIV/0!</v>
      </c>
    </row>
    <row r="4902" spans="31:68" ht="15" customHeight="1" x14ac:dyDescent="0.25">
      <c r="AE4902" s="501" t="e">
        <f t="shared" si="462"/>
        <v>#DIV/0!</v>
      </c>
      <c r="AH4902" s="501" t="e">
        <f t="shared" si="463"/>
        <v>#DIV/0!</v>
      </c>
      <c r="AV4902" s="501" t="e">
        <f t="shared" si="464"/>
        <v>#DIV/0!</v>
      </c>
      <c r="AY4902" s="501" t="e">
        <f t="shared" si="465"/>
        <v>#DIV/0!</v>
      </c>
      <c r="BM4902" s="501" t="e">
        <f t="shared" si="466"/>
        <v>#DIV/0!</v>
      </c>
      <c r="BP4902" s="501" t="e">
        <f t="shared" si="467"/>
        <v>#DIV/0!</v>
      </c>
    </row>
    <row r="4903" spans="31:68" ht="15" customHeight="1" x14ac:dyDescent="0.25">
      <c r="AE4903" s="501" t="e">
        <f t="shared" si="462"/>
        <v>#DIV/0!</v>
      </c>
      <c r="AH4903" s="501" t="e">
        <f t="shared" si="463"/>
        <v>#DIV/0!</v>
      </c>
      <c r="AV4903" s="501" t="e">
        <f t="shared" si="464"/>
        <v>#DIV/0!</v>
      </c>
      <c r="AY4903" s="501" t="e">
        <f t="shared" si="465"/>
        <v>#DIV/0!</v>
      </c>
      <c r="BM4903" s="501" t="e">
        <f t="shared" si="466"/>
        <v>#DIV/0!</v>
      </c>
      <c r="BP4903" s="501" t="e">
        <f t="shared" si="467"/>
        <v>#DIV/0!</v>
      </c>
    </row>
    <row r="4904" spans="31:68" ht="15" customHeight="1" x14ac:dyDescent="0.25">
      <c r="AE4904" s="501" t="e">
        <f t="shared" si="462"/>
        <v>#DIV/0!</v>
      </c>
      <c r="AH4904" s="501" t="e">
        <f t="shared" si="463"/>
        <v>#DIV/0!</v>
      </c>
      <c r="AV4904" s="501" t="e">
        <f t="shared" si="464"/>
        <v>#DIV/0!</v>
      </c>
      <c r="AY4904" s="501" t="e">
        <f t="shared" si="465"/>
        <v>#DIV/0!</v>
      </c>
      <c r="BM4904" s="501" t="e">
        <f t="shared" si="466"/>
        <v>#DIV/0!</v>
      </c>
      <c r="BP4904" s="501" t="e">
        <f t="shared" si="467"/>
        <v>#DIV/0!</v>
      </c>
    </row>
    <row r="4905" spans="31:68" ht="15" customHeight="1" x14ac:dyDescent="0.25">
      <c r="AE4905" s="501" t="e">
        <f t="shared" si="462"/>
        <v>#DIV/0!</v>
      </c>
      <c r="AH4905" s="501" t="e">
        <f t="shared" si="463"/>
        <v>#DIV/0!</v>
      </c>
      <c r="AV4905" s="501" t="e">
        <f t="shared" si="464"/>
        <v>#DIV/0!</v>
      </c>
      <c r="AY4905" s="501" t="e">
        <f t="shared" si="465"/>
        <v>#DIV/0!</v>
      </c>
      <c r="BM4905" s="501" t="e">
        <f t="shared" si="466"/>
        <v>#DIV/0!</v>
      </c>
      <c r="BP4905" s="501" t="e">
        <f t="shared" si="467"/>
        <v>#DIV/0!</v>
      </c>
    </row>
    <row r="4906" spans="31:68" ht="15" customHeight="1" x14ac:dyDescent="0.25">
      <c r="AE4906" s="501" t="e">
        <f t="shared" si="462"/>
        <v>#DIV/0!</v>
      </c>
      <c r="AH4906" s="501" t="e">
        <f t="shared" si="463"/>
        <v>#DIV/0!</v>
      </c>
      <c r="AV4906" s="501" t="e">
        <f t="shared" si="464"/>
        <v>#DIV/0!</v>
      </c>
      <c r="AY4906" s="501" t="e">
        <f t="shared" si="465"/>
        <v>#DIV/0!</v>
      </c>
      <c r="BM4906" s="501" t="e">
        <f t="shared" si="466"/>
        <v>#DIV/0!</v>
      </c>
      <c r="BP4906" s="501" t="e">
        <f t="shared" si="467"/>
        <v>#DIV/0!</v>
      </c>
    </row>
    <row r="4907" spans="31:68" ht="15" customHeight="1" x14ac:dyDescent="0.25">
      <c r="AE4907" s="501" t="e">
        <f t="shared" si="462"/>
        <v>#DIV/0!</v>
      </c>
      <c r="AH4907" s="501" t="e">
        <f t="shared" si="463"/>
        <v>#DIV/0!</v>
      </c>
      <c r="AV4907" s="501" t="e">
        <f t="shared" si="464"/>
        <v>#DIV/0!</v>
      </c>
      <c r="AY4907" s="501" t="e">
        <f t="shared" si="465"/>
        <v>#DIV/0!</v>
      </c>
      <c r="BM4907" s="501" t="e">
        <f t="shared" si="466"/>
        <v>#DIV/0!</v>
      </c>
      <c r="BP4907" s="501" t="e">
        <f t="shared" si="467"/>
        <v>#DIV/0!</v>
      </c>
    </row>
    <row r="4908" spans="31:68" ht="15" customHeight="1" x14ac:dyDescent="0.25">
      <c r="AE4908" s="501" t="e">
        <f t="shared" si="462"/>
        <v>#DIV/0!</v>
      </c>
      <c r="AH4908" s="501" t="e">
        <f t="shared" si="463"/>
        <v>#DIV/0!</v>
      </c>
      <c r="AV4908" s="501" t="e">
        <f t="shared" si="464"/>
        <v>#DIV/0!</v>
      </c>
      <c r="AY4908" s="501" t="e">
        <f t="shared" si="465"/>
        <v>#DIV/0!</v>
      </c>
      <c r="BM4908" s="501" t="e">
        <f t="shared" si="466"/>
        <v>#DIV/0!</v>
      </c>
      <c r="BP4908" s="501" t="e">
        <f t="shared" si="467"/>
        <v>#DIV/0!</v>
      </c>
    </row>
    <row r="4909" spans="31:68" ht="15" customHeight="1" x14ac:dyDescent="0.25">
      <c r="AE4909" s="501" t="e">
        <f t="shared" si="462"/>
        <v>#DIV/0!</v>
      </c>
      <c r="AH4909" s="501" t="e">
        <f t="shared" si="463"/>
        <v>#DIV/0!</v>
      </c>
      <c r="AV4909" s="501" t="e">
        <f t="shared" si="464"/>
        <v>#DIV/0!</v>
      </c>
      <c r="AY4909" s="501" t="e">
        <f t="shared" si="465"/>
        <v>#DIV/0!</v>
      </c>
      <c r="BM4909" s="501" t="e">
        <f t="shared" si="466"/>
        <v>#DIV/0!</v>
      </c>
      <c r="BP4909" s="501" t="e">
        <f t="shared" si="467"/>
        <v>#DIV/0!</v>
      </c>
    </row>
    <row r="4910" spans="31:68" ht="15" customHeight="1" x14ac:dyDescent="0.25">
      <c r="AE4910" s="501" t="e">
        <f t="shared" si="462"/>
        <v>#DIV/0!</v>
      </c>
      <c r="AH4910" s="501" t="e">
        <f t="shared" si="463"/>
        <v>#DIV/0!</v>
      </c>
      <c r="AV4910" s="501" t="e">
        <f t="shared" si="464"/>
        <v>#DIV/0!</v>
      </c>
      <c r="AY4910" s="501" t="e">
        <f t="shared" si="465"/>
        <v>#DIV/0!</v>
      </c>
      <c r="BM4910" s="501" t="e">
        <f t="shared" si="466"/>
        <v>#DIV/0!</v>
      </c>
      <c r="BP4910" s="501" t="e">
        <f t="shared" si="467"/>
        <v>#DIV/0!</v>
      </c>
    </row>
    <row r="4911" spans="31:68" ht="15" customHeight="1" x14ac:dyDescent="0.25">
      <c r="AE4911" s="501" t="e">
        <f t="shared" si="462"/>
        <v>#DIV/0!</v>
      </c>
      <c r="AH4911" s="501" t="e">
        <f t="shared" si="463"/>
        <v>#DIV/0!</v>
      </c>
      <c r="AV4911" s="501" t="e">
        <f t="shared" si="464"/>
        <v>#DIV/0!</v>
      </c>
      <c r="AY4911" s="501" t="e">
        <f t="shared" si="465"/>
        <v>#DIV/0!</v>
      </c>
      <c r="BM4911" s="501" t="e">
        <f t="shared" si="466"/>
        <v>#DIV/0!</v>
      </c>
      <c r="BP4911" s="501" t="e">
        <f t="shared" si="467"/>
        <v>#DIV/0!</v>
      </c>
    </row>
    <row r="4912" spans="31:68" ht="15" customHeight="1" x14ac:dyDescent="0.25">
      <c r="AE4912" s="501" t="e">
        <f t="shared" si="462"/>
        <v>#DIV/0!</v>
      </c>
      <c r="AH4912" s="501" t="e">
        <f t="shared" si="463"/>
        <v>#DIV/0!</v>
      </c>
      <c r="AV4912" s="501" t="e">
        <f t="shared" si="464"/>
        <v>#DIV/0!</v>
      </c>
      <c r="AY4912" s="501" t="e">
        <f t="shared" si="465"/>
        <v>#DIV/0!</v>
      </c>
      <c r="BM4912" s="501" t="e">
        <f t="shared" si="466"/>
        <v>#DIV/0!</v>
      </c>
      <c r="BP4912" s="501" t="e">
        <f t="shared" si="467"/>
        <v>#DIV/0!</v>
      </c>
    </row>
    <row r="4913" spans="31:68" ht="15" customHeight="1" x14ac:dyDescent="0.25">
      <c r="AE4913" s="501" t="e">
        <f t="shared" si="462"/>
        <v>#DIV/0!</v>
      </c>
      <c r="AH4913" s="501" t="e">
        <f t="shared" si="463"/>
        <v>#DIV/0!</v>
      </c>
      <c r="AV4913" s="501" t="e">
        <f t="shared" si="464"/>
        <v>#DIV/0!</v>
      </c>
      <c r="AY4913" s="501" t="e">
        <f t="shared" si="465"/>
        <v>#DIV/0!</v>
      </c>
      <c r="BM4913" s="501" t="e">
        <f t="shared" si="466"/>
        <v>#DIV/0!</v>
      </c>
      <c r="BP4913" s="501" t="e">
        <f t="shared" si="467"/>
        <v>#DIV/0!</v>
      </c>
    </row>
    <row r="4914" spans="31:68" ht="15" customHeight="1" x14ac:dyDescent="0.25">
      <c r="AE4914" s="501" t="e">
        <f t="shared" si="462"/>
        <v>#DIV/0!</v>
      </c>
      <c r="AH4914" s="501" t="e">
        <f t="shared" si="463"/>
        <v>#DIV/0!</v>
      </c>
      <c r="AV4914" s="501" t="e">
        <f t="shared" si="464"/>
        <v>#DIV/0!</v>
      </c>
      <c r="AY4914" s="501" t="e">
        <f t="shared" si="465"/>
        <v>#DIV/0!</v>
      </c>
      <c r="BM4914" s="501" t="e">
        <f t="shared" si="466"/>
        <v>#DIV/0!</v>
      </c>
      <c r="BP4914" s="501" t="e">
        <f t="shared" si="467"/>
        <v>#DIV/0!</v>
      </c>
    </row>
    <row r="4915" spans="31:68" ht="15" customHeight="1" x14ac:dyDescent="0.25">
      <c r="AE4915" s="501" t="e">
        <f t="shared" si="462"/>
        <v>#DIV/0!</v>
      </c>
      <c r="AH4915" s="501" t="e">
        <f t="shared" si="463"/>
        <v>#DIV/0!</v>
      </c>
      <c r="AV4915" s="501" t="e">
        <f t="shared" si="464"/>
        <v>#DIV/0!</v>
      </c>
      <c r="AY4915" s="501" t="e">
        <f t="shared" si="465"/>
        <v>#DIV/0!</v>
      </c>
      <c r="BM4915" s="501" t="e">
        <f t="shared" si="466"/>
        <v>#DIV/0!</v>
      </c>
      <c r="BP4915" s="501" t="e">
        <f t="shared" si="467"/>
        <v>#DIV/0!</v>
      </c>
    </row>
    <row r="4916" spans="31:68" ht="15" customHeight="1" x14ac:dyDescent="0.25">
      <c r="AE4916" s="501" t="e">
        <f t="shared" si="462"/>
        <v>#DIV/0!</v>
      </c>
      <c r="AH4916" s="501" t="e">
        <f t="shared" si="463"/>
        <v>#DIV/0!</v>
      </c>
      <c r="AV4916" s="501" t="e">
        <f t="shared" si="464"/>
        <v>#DIV/0!</v>
      </c>
      <c r="AY4916" s="501" t="e">
        <f t="shared" si="465"/>
        <v>#DIV/0!</v>
      </c>
      <c r="BM4916" s="501" t="e">
        <f t="shared" si="466"/>
        <v>#DIV/0!</v>
      </c>
      <c r="BP4916" s="501" t="e">
        <f t="shared" si="467"/>
        <v>#DIV/0!</v>
      </c>
    </row>
    <row r="4917" spans="31:68" ht="15" customHeight="1" x14ac:dyDescent="0.25">
      <c r="AE4917" s="501" t="e">
        <f t="shared" si="462"/>
        <v>#DIV/0!</v>
      </c>
      <c r="AH4917" s="501" t="e">
        <f t="shared" si="463"/>
        <v>#DIV/0!</v>
      </c>
      <c r="AV4917" s="501" t="e">
        <f t="shared" si="464"/>
        <v>#DIV/0!</v>
      </c>
      <c r="AY4917" s="501" t="e">
        <f t="shared" si="465"/>
        <v>#DIV/0!</v>
      </c>
      <c r="BM4917" s="501" t="e">
        <f t="shared" si="466"/>
        <v>#DIV/0!</v>
      </c>
      <c r="BP4917" s="501" t="e">
        <f t="shared" si="467"/>
        <v>#DIV/0!</v>
      </c>
    </row>
    <row r="4918" spans="31:68" ht="15" customHeight="1" x14ac:dyDescent="0.25">
      <c r="AE4918" s="501" t="e">
        <f t="shared" si="462"/>
        <v>#DIV/0!</v>
      </c>
      <c r="AH4918" s="501" t="e">
        <f t="shared" si="463"/>
        <v>#DIV/0!</v>
      </c>
      <c r="AV4918" s="501" t="e">
        <f t="shared" si="464"/>
        <v>#DIV/0!</v>
      </c>
      <c r="AY4918" s="501" t="e">
        <f t="shared" si="465"/>
        <v>#DIV/0!</v>
      </c>
      <c r="BM4918" s="501" t="e">
        <f t="shared" si="466"/>
        <v>#DIV/0!</v>
      </c>
      <c r="BP4918" s="501" t="e">
        <f t="shared" si="467"/>
        <v>#DIV/0!</v>
      </c>
    </row>
    <row r="4919" spans="31:68" ht="15" customHeight="1" x14ac:dyDescent="0.25">
      <c r="AE4919" s="501" t="e">
        <f t="shared" si="462"/>
        <v>#DIV/0!</v>
      </c>
      <c r="AH4919" s="501" t="e">
        <f t="shared" si="463"/>
        <v>#DIV/0!</v>
      </c>
      <c r="AV4919" s="501" t="e">
        <f t="shared" si="464"/>
        <v>#DIV/0!</v>
      </c>
      <c r="AY4919" s="501" t="e">
        <f t="shared" si="465"/>
        <v>#DIV/0!</v>
      </c>
      <c r="BM4919" s="501" t="e">
        <f t="shared" si="466"/>
        <v>#DIV/0!</v>
      </c>
      <c r="BP4919" s="501" t="e">
        <f t="shared" si="467"/>
        <v>#DIV/0!</v>
      </c>
    </row>
    <row r="4920" spans="31:68" ht="15" customHeight="1" x14ac:dyDescent="0.25">
      <c r="AE4920" s="501" t="e">
        <f t="shared" si="462"/>
        <v>#DIV/0!</v>
      </c>
      <c r="AH4920" s="501" t="e">
        <f t="shared" si="463"/>
        <v>#DIV/0!</v>
      </c>
      <c r="AV4920" s="501" t="e">
        <f t="shared" si="464"/>
        <v>#DIV/0!</v>
      </c>
      <c r="AY4920" s="501" t="e">
        <f t="shared" si="465"/>
        <v>#DIV/0!</v>
      </c>
      <c r="BM4920" s="501" t="e">
        <f t="shared" si="466"/>
        <v>#DIV/0!</v>
      </c>
      <c r="BP4920" s="501" t="e">
        <f t="shared" si="467"/>
        <v>#DIV/0!</v>
      </c>
    </row>
    <row r="4921" spans="31:68" ht="15" customHeight="1" x14ac:dyDescent="0.25">
      <c r="AE4921" s="501" t="e">
        <f t="shared" si="462"/>
        <v>#DIV/0!</v>
      </c>
      <c r="AH4921" s="501" t="e">
        <f t="shared" si="463"/>
        <v>#DIV/0!</v>
      </c>
      <c r="AV4921" s="501" t="e">
        <f t="shared" si="464"/>
        <v>#DIV/0!</v>
      </c>
      <c r="AY4921" s="501" t="e">
        <f t="shared" si="465"/>
        <v>#DIV/0!</v>
      </c>
      <c r="BM4921" s="501" t="e">
        <f t="shared" si="466"/>
        <v>#DIV/0!</v>
      </c>
      <c r="BP4921" s="501" t="e">
        <f t="shared" si="467"/>
        <v>#DIV/0!</v>
      </c>
    </row>
    <row r="4922" spans="31:68" ht="15" customHeight="1" x14ac:dyDescent="0.25">
      <c r="AE4922" s="501" t="e">
        <f t="shared" si="462"/>
        <v>#DIV/0!</v>
      </c>
      <c r="AH4922" s="501" t="e">
        <f t="shared" si="463"/>
        <v>#DIV/0!</v>
      </c>
      <c r="AV4922" s="501" t="e">
        <f t="shared" si="464"/>
        <v>#DIV/0!</v>
      </c>
      <c r="AY4922" s="501" t="e">
        <f t="shared" si="465"/>
        <v>#DIV/0!</v>
      </c>
      <c r="BM4922" s="501" t="e">
        <f t="shared" si="466"/>
        <v>#DIV/0!</v>
      </c>
      <c r="BP4922" s="501" t="e">
        <f t="shared" si="467"/>
        <v>#DIV/0!</v>
      </c>
    </row>
    <row r="4923" spans="31:68" ht="15" customHeight="1" x14ac:dyDescent="0.25">
      <c r="AE4923" s="501" t="e">
        <f t="shared" si="462"/>
        <v>#DIV/0!</v>
      </c>
      <c r="AH4923" s="501" t="e">
        <f t="shared" si="463"/>
        <v>#DIV/0!</v>
      </c>
      <c r="AV4923" s="501" t="e">
        <f t="shared" si="464"/>
        <v>#DIV/0!</v>
      </c>
      <c r="AY4923" s="501" t="e">
        <f t="shared" si="465"/>
        <v>#DIV/0!</v>
      </c>
      <c r="BM4923" s="501" t="e">
        <f t="shared" si="466"/>
        <v>#DIV/0!</v>
      </c>
      <c r="BP4923" s="501" t="e">
        <f t="shared" si="467"/>
        <v>#DIV/0!</v>
      </c>
    </row>
    <row r="4924" spans="31:68" ht="15" customHeight="1" x14ac:dyDescent="0.25">
      <c r="AE4924" s="501" t="e">
        <f t="shared" si="462"/>
        <v>#DIV/0!</v>
      </c>
      <c r="AH4924" s="501" t="e">
        <f t="shared" si="463"/>
        <v>#DIV/0!</v>
      </c>
      <c r="AV4924" s="501" t="e">
        <f t="shared" si="464"/>
        <v>#DIV/0!</v>
      </c>
      <c r="AY4924" s="501" t="e">
        <f t="shared" si="465"/>
        <v>#DIV/0!</v>
      </c>
      <c r="BM4924" s="501" t="e">
        <f t="shared" si="466"/>
        <v>#DIV/0!</v>
      </c>
      <c r="BP4924" s="501" t="e">
        <f t="shared" si="467"/>
        <v>#DIV/0!</v>
      </c>
    </row>
    <row r="4925" spans="31:68" ht="15" customHeight="1" x14ac:dyDescent="0.25">
      <c r="AE4925" s="501" t="e">
        <f t="shared" si="462"/>
        <v>#DIV/0!</v>
      </c>
      <c r="AH4925" s="501" t="e">
        <f t="shared" si="463"/>
        <v>#DIV/0!</v>
      </c>
      <c r="AV4925" s="501" t="e">
        <f t="shared" si="464"/>
        <v>#DIV/0!</v>
      </c>
      <c r="AY4925" s="501" t="e">
        <f t="shared" si="465"/>
        <v>#DIV/0!</v>
      </c>
      <c r="BM4925" s="501" t="e">
        <f t="shared" si="466"/>
        <v>#DIV/0!</v>
      </c>
      <c r="BP4925" s="501" t="e">
        <f t="shared" si="467"/>
        <v>#DIV/0!</v>
      </c>
    </row>
    <row r="4926" spans="31:68" ht="15" customHeight="1" x14ac:dyDescent="0.25">
      <c r="AE4926" s="501" t="e">
        <f t="shared" si="462"/>
        <v>#DIV/0!</v>
      </c>
      <c r="AH4926" s="501" t="e">
        <f t="shared" si="463"/>
        <v>#DIV/0!</v>
      </c>
      <c r="AV4926" s="501" t="e">
        <f t="shared" si="464"/>
        <v>#DIV/0!</v>
      </c>
      <c r="AY4926" s="501" t="e">
        <f t="shared" si="465"/>
        <v>#DIV/0!</v>
      </c>
      <c r="BM4926" s="501" t="e">
        <f t="shared" si="466"/>
        <v>#DIV/0!</v>
      </c>
      <c r="BP4926" s="501" t="e">
        <f t="shared" si="467"/>
        <v>#DIV/0!</v>
      </c>
    </row>
    <row r="4927" spans="31:68" ht="15" customHeight="1" x14ac:dyDescent="0.25">
      <c r="AE4927" s="501" t="e">
        <f t="shared" si="462"/>
        <v>#DIV/0!</v>
      </c>
      <c r="AH4927" s="501" t="e">
        <f t="shared" si="463"/>
        <v>#DIV/0!</v>
      </c>
      <c r="AV4927" s="501" t="e">
        <f t="shared" si="464"/>
        <v>#DIV/0!</v>
      </c>
      <c r="AY4927" s="501" t="e">
        <f t="shared" si="465"/>
        <v>#DIV/0!</v>
      </c>
      <c r="BM4927" s="501" t="e">
        <f t="shared" si="466"/>
        <v>#DIV/0!</v>
      </c>
      <c r="BP4927" s="501" t="e">
        <f t="shared" si="467"/>
        <v>#DIV/0!</v>
      </c>
    </row>
    <row r="4928" spans="31:68" ht="15" customHeight="1" x14ac:dyDescent="0.25">
      <c r="AE4928" s="501" t="e">
        <f t="shared" si="462"/>
        <v>#DIV/0!</v>
      </c>
      <c r="AH4928" s="501" t="e">
        <f t="shared" si="463"/>
        <v>#DIV/0!</v>
      </c>
      <c r="AV4928" s="501" t="e">
        <f t="shared" si="464"/>
        <v>#DIV/0!</v>
      </c>
      <c r="AY4928" s="501" t="e">
        <f t="shared" si="465"/>
        <v>#DIV/0!</v>
      </c>
      <c r="BM4928" s="501" t="e">
        <f t="shared" si="466"/>
        <v>#DIV/0!</v>
      </c>
      <c r="BP4928" s="501" t="e">
        <f t="shared" si="467"/>
        <v>#DIV/0!</v>
      </c>
    </row>
    <row r="4929" spans="31:68" ht="15" customHeight="1" x14ac:dyDescent="0.25">
      <c r="AE4929" s="501" t="e">
        <f t="shared" si="462"/>
        <v>#DIV/0!</v>
      </c>
      <c r="AH4929" s="501" t="e">
        <f t="shared" si="463"/>
        <v>#DIV/0!</v>
      </c>
      <c r="AV4929" s="501" t="e">
        <f t="shared" si="464"/>
        <v>#DIV/0!</v>
      </c>
      <c r="AY4929" s="501" t="e">
        <f t="shared" si="465"/>
        <v>#DIV/0!</v>
      </c>
      <c r="BM4929" s="501" t="e">
        <f t="shared" si="466"/>
        <v>#DIV/0!</v>
      </c>
      <c r="BP4929" s="501" t="e">
        <f t="shared" si="467"/>
        <v>#DIV/0!</v>
      </c>
    </row>
    <row r="4930" spans="31:68" ht="15" customHeight="1" x14ac:dyDescent="0.25">
      <c r="AE4930" s="501" t="e">
        <f t="shared" si="462"/>
        <v>#DIV/0!</v>
      </c>
      <c r="AH4930" s="501" t="e">
        <f t="shared" si="463"/>
        <v>#DIV/0!</v>
      </c>
      <c r="AV4930" s="501" t="e">
        <f t="shared" si="464"/>
        <v>#DIV/0!</v>
      </c>
      <c r="AY4930" s="501" t="e">
        <f t="shared" si="465"/>
        <v>#DIV/0!</v>
      </c>
      <c r="BM4930" s="501" t="e">
        <f t="shared" si="466"/>
        <v>#DIV/0!</v>
      </c>
      <c r="BP4930" s="501" t="e">
        <f t="shared" si="467"/>
        <v>#DIV/0!</v>
      </c>
    </row>
    <row r="4931" spans="31:68" ht="15" customHeight="1" x14ac:dyDescent="0.25">
      <c r="AE4931" s="501" t="e">
        <f t="shared" si="462"/>
        <v>#DIV/0!</v>
      </c>
      <c r="AH4931" s="501" t="e">
        <f t="shared" si="463"/>
        <v>#DIV/0!</v>
      </c>
      <c r="AV4931" s="501" t="e">
        <f t="shared" si="464"/>
        <v>#DIV/0!</v>
      </c>
      <c r="AY4931" s="501" t="e">
        <f t="shared" si="465"/>
        <v>#DIV/0!</v>
      </c>
      <c r="BM4931" s="501" t="e">
        <f t="shared" si="466"/>
        <v>#DIV/0!</v>
      </c>
      <c r="BP4931" s="501" t="e">
        <f t="shared" si="467"/>
        <v>#DIV/0!</v>
      </c>
    </row>
    <row r="4932" spans="31:68" ht="15" customHeight="1" x14ac:dyDescent="0.25">
      <c r="AE4932" s="501" t="e">
        <f t="shared" si="462"/>
        <v>#DIV/0!</v>
      </c>
      <c r="AH4932" s="501" t="e">
        <f t="shared" si="463"/>
        <v>#DIV/0!</v>
      </c>
      <c r="AV4932" s="501" t="e">
        <f t="shared" si="464"/>
        <v>#DIV/0!</v>
      </c>
      <c r="AY4932" s="501" t="e">
        <f t="shared" si="465"/>
        <v>#DIV/0!</v>
      </c>
      <c r="BM4932" s="501" t="e">
        <f t="shared" si="466"/>
        <v>#DIV/0!</v>
      </c>
      <c r="BP4932" s="501" t="e">
        <f t="shared" si="467"/>
        <v>#DIV/0!</v>
      </c>
    </row>
    <row r="4933" spans="31:68" ht="15" customHeight="1" x14ac:dyDescent="0.25">
      <c r="AE4933" s="501" t="e">
        <f t="shared" si="462"/>
        <v>#DIV/0!</v>
      </c>
      <c r="AH4933" s="501" t="e">
        <f t="shared" si="463"/>
        <v>#DIV/0!</v>
      </c>
      <c r="AV4933" s="501" t="e">
        <f t="shared" si="464"/>
        <v>#DIV/0!</v>
      </c>
      <c r="AY4933" s="501" t="e">
        <f t="shared" si="465"/>
        <v>#DIV/0!</v>
      </c>
      <c r="BM4933" s="501" t="e">
        <f t="shared" si="466"/>
        <v>#DIV/0!</v>
      </c>
      <c r="BP4933" s="501" t="e">
        <f t="shared" si="467"/>
        <v>#DIV/0!</v>
      </c>
    </row>
    <row r="4934" spans="31:68" ht="15" customHeight="1" x14ac:dyDescent="0.25">
      <c r="AE4934" s="501" t="e">
        <f t="shared" si="462"/>
        <v>#DIV/0!</v>
      </c>
      <c r="AH4934" s="501" t="e">
        <f t="shared" si="463"/>
        <v>#DIV/0!</v>
      </c>
      <c r="AV4934" s="501" t="e">
        <f t="shared" si="464"/>
        <v>#DIV/0!</v>
      </c>
      <c r="AY4934" s="501" t="e">
        <f t="shared" si="465"/>
        <v>#DIV/0!</v>
      </c>
      <c r="BM4934" s="501" t="e">
        <f t="shared" si="466"/>
        <v>#DIV/0!</v>
      </c>
      <c r="BP4934" s="501" t="e">
        <f t="shared" si="467"/>
        <v>#DIV/0!</v>
      </c>
    </row>
    <row r="4935" spans="31:68" ht="15" customHeight="1" x14ac:dyDescent="0.25">
      <c r="AE4935" s="501" t="e">
        <f t="shared" si="462"/>
        <v>#DIV/0!</v>
      </c>
      <c r="AH4935" s="501" t="e">
        <f t="shared" si="463"/>
        <v>#DIV/0!</v>
      </c>
      <c r="AV4935" s="501" t="e">
        <f t="shared" si="464"/>
        <v>#DIV/0!</v>
      </c>
      <c r="AY4935" s="501" t="e">
        <f t="shared" si="465"/>
        <v>#DIV/0!</v>
      </c>
      <c r="BM4935" s="501" t="e">
        <f t="shared" si="466"/>
        <v>#DIV/0!</v>
      </c>
      <c r="BP4935" s="501" t="e">
        <f t="shared" si="467"/>
        <v>#DIV/0!</v>
      </c>
    </row>
    <row r="4936" spans="31:68" ht="15" customHeight="1" x14ac:dyDescent="0.25">
      <c r="AE4936" s="501" t="e">
        <f t="shared" si="462"/>
        <v>#DIV/0!</v>
      </c>
      <c r="AH4936" s="501" t="e">
        <f t="shared" si="463"/>
        <v>#DIV/0!</v>
      </c>
      <c r="AV4936" s="501" t="e">
        <f t="shared" si="464"/>
        <v>#DIV/0!</v>
      </c>
      <c r="AY4936" s="501" t="e">
        <f t="shared" si="465"/>
        <v>#DIV/0!</v>
      </c>
      <c r="BM4936" s="501" t="e">
        <f t="shared" si="466"/>
        <v>#DIV/0!</v>
      </c>
      <c r="BP4936" s="501" t="e">
        <f t="shared" si="467"/>
        <v>#DIV/0!</v>
      </c>
    </row>
    <row r="4937" spans="31:68" ht="15" customHeight="1" x14ac:dyDescent="0.25">
      <c r="AE4937" s="501" t="e">
        <f t="shared" si="462"/>
        <v>#DIV/0!</v>
      </c>
      <c r="AH4937" s="501" t="e">
        <f t="shared" si="463"/>
        <v>#DIV/0!</v>
      </c>
      <c r="AV4937" s="501" t="e">
        <f t="shared" si="464"/>
        <v>#DIV/0!</v>
      </c>
      <c r="AY4937" s="501" t="e">
        <f t="shared" si="465"/>
        <v>#DIV/0!</v>
      </c>
      <c r="BM4937" s="501" t="e">
        <f t="shared" si="466"/>
        <v>#DIV/0!</v>
      </c>
      <c r="BP4937" s="501" t="e">
        <f t="shared" si="467"/>
        <v>#DIV/0!</v>
      </c>
    </row>
    <row r="4938" spans="31:68" ht="15" customHeight="1" x14ac:dyDescent="0.25">
      <c r="AE4938" s="501" t="e">
        <f t="shared" si="462"/>
        <v>#DIV/0!</v>
      </c>
      <c r="AH4938" s="501" t="e">
        <f t="shared" si="463"/>
        <v>#DIV/0!</v>
      </c>
      <c r="AV4938" s="501" t="e">
        <f t="shared" si="464"/>
        <v>#DIV/0!</v>
      </c>
      <c r="AY4938" s="501" t="e">
        <f t="shared" si="465"/>
        <v>#DIV/0!</v>
      </c>
      <c r="BM4938" s="501" t="e">
        <f t="shared" si="466"/>
        <v>#DIV/0!</v>
      </c>
      <c r="BP4938" s="501" t="e">
        <f t="shared" si="467"/>
        <v>#DIV/0!</v>
      </c>
    </row>
    <row r="4939" spans="31:68" ht="15" customHeight="1" x14ac:dyDescent="0.25">
      <c r="AE4939" s="501" t="e">
        <f t="shared" si="462"/>
        <v>#DIV/0!</v>
      </c>
      <c r="AH4939" s="501" t="e">
        <f t="shared" si="463"/>
        <v>#DIV/0!</v>
      </c>
      <c r="AV4939" s="501" t="e">
        <f t="shared" si="464"/>
        <v>#DIV/0!</v>
      </c>
      <c r="AY4939" s="501" t="e">
        <f t="shared" si="465"/>
        <v>#DIV/0!</v>
      </c>
      <c r="BM4939" s="501" t="e">
        <f t="shared" si="466"/>
        <v>#DIV/0!</v>
      </c>
      <c r="BP4939" s="501" t="e">
        <f t="shared" si="467"/>
        <v>#DIV/0!</v>
      </c>
    </row>
    <row r="4940" spans="31:68" ht="15" customHeight="1" x14ac:dyDescent="0.25">
      <c r="AE4940" s="501" t="e">
        <f t="shared" si="462"/>
        <v>#DIV/0!</v>
      </c>
      <c r="AH4940" s="501" t="e">
        <f t="shared" si="463"/>
        <v>#DIV/0!</v>
      </c>
      <c r="AV4940" s="501" t="e">
        <f t="shared" si="464"/>
        <v>#DIV/0!</v>
      </c>
      <c r="AY4940" s="501" t="e">
        <f t="shared" si="465"/>
        <v>#DIV/0!</v>
      </c>
      <c r="BM4940" s="501" t="e">
        <f t="shared" si="466"/>
        <v>#DIV/0!</v>
      </c>
      <c r="BP4940" s="501" t="e">
        <f t="shared" si="467"/>
        <v>#DIV/0!</v>
      </c>
    </row>
    <row r="4941" spans="31:68" ht="15" customHeight="1" x14ac:dyDescent="0.25">
      <c r="AE4941" s="501" t="e">
        <f t="shared" si="462"/>
        <v>#DIV/0!</v>
      </c>
      <c r="AH4941" s="501" t="e">
        <f t="shared" si="463"/>
        <v>#DIV/0!</v>
      </c>
      <c r="AV4941" s="501" t="e">
        <f t="shared" si="464"/>
        <v>#DIV/0!</v>
      </c>
      <c r="AY4941" s="501" t="e">
        <f t="shared" si="465"/>
        <v>#DIV/0!</v>
      </c>
      <c r="BM4941" s="501" t="e">
        <f t="shared" si="466"/>
        <v>#DIV/0!</v>
      </c>
      <c r="BP4941" s="501" t="e">
        <f t="shared" si="467"/>
        <v>#DIV/0!</v>
      </c>
    </row>
    <row r="4942" spans="31:68" ht="15" customHeight="1" x14ac:dyDescent="0.25">
      <c r="AE4942" s="501" t="e">
        <f t="shared" si="462"/>
        <v>#DIV/0!</v>
      </c>
      <c r="AH4942" s="501" t="e">
        <f t="shared" si="463"/>
        <v>#DIV/0!</v>
      </c>
      <c r="AV4942" s="501" t="e">
        <f t="shared" si="464"/>
        <v>#DIV/0!</v>
      </c>
      <c r="AY4942" s="501" t="e">
        <f t="shared" si="465"/>
        <v>#DIV/0!</v>
      </c>
      <c r="BM4942" s="501" t="e">
        <f t="shared" si="466"/>
        <v>#DIV/0!</v>
      </c>
      <c r="BP4942" s="501" t="e">
        <f t="shared" si="467"/>
        <v>#DIV/0!</v>
      </c>
    </row>
    <row r="4943" spans="31:68" ht="15" customHeight="1" x14ac:dyDescent="0.25">
      <c r="AE4943" s="501" t="e">
        <f t="shared" ref="AE4943:AE5006" si="468">IF(AE$10*AC4943+AE$11&lt;(ROUNDUP(AD$10/100,0)*100+999),MAX(0,AE$10*AC4943+AE$11),NA())</f>
        <v>#DIV/0!</v>
      </c>
      <c r="AH4943" s="501" t="e">
        <f t="shared" ref="AH4943:AH5006" si="469">IF(AH$10*AF4943+AH$11&lt;(ROUNDUP(AG$10/100,0)*100+999),MAX(0,AH$10*AF4943+AH$11),NA())</f>
        <v>#DIV/0!</v>
      </c>
      <c r="AV4943" s="501" t="e">
        <f t="shared" ref="AV4943:AV5006" si="470">IF(AV$10*AT4943+AV$11&lt;(ROUNDUP(AU$10/100,0)*100+999),MAX(0,AV$10*AT4943+AV$11),NA())</f>
        <v>#DIV/0!</v>
      </c>
      <c r="AY4943" s="501" t="e">
        <f t="shared" ref="AY4943:AY5006" si="471">IF(AY$10*AW4943+AY$11&lt;(ROUNDUP(AX$10/100,0)*100+999),MAX(0,AY$10*AW4943+AY$11),NA())</f>
        <v>#DIV/0!</v>
      </c>
      <c r="BM4943" s="501" t="e">
        <f t="shared" ref="BM4943:BM5006" si="472">IF(BM$10*BK4943+BM$11&lt;(ROUNDUP(BL$10/100,0)*100+999),MAX(0,BM$10*BK4943+BM$11),NA())</f>
        <v>#DIV/0!</v>
      </c>
      <c r="BP4943" s="501" t="e">
        <f t="shared" ref="BP4943:BP5006" si="473">IF(BP$10*BN4943+BP$11&lt;(ROUNDUP(BO$10/100,0)*100+999),MAX(0,BP$10*BN4943+BP$11),NA())</f>
        <v>#DIV/0!</v>
      </c>
    </row>
    <row r="4944" spans="31:68" ht="15" customHeight="1" x14ac:dyDescent="0.25">
      <c r="AE4944" s="501" t="e">
        <f t="shared" si="468"/>
        <v>#DIV/0!</v>
      </c>
      <c r="AH4944" s="501" t="e">
        <f t="shared" si="469"/>
        <v>#DIV/0!</v>
      </c>
      <c r="AV4944" s="501" t="e">
        <f t="shared" si="470"/>
        <v>#DIV/0!</v>
      </c>
      <c r="AY4944" s="501" t="e">
        <f t="shared" si="471"/>
        <v>#DIV/0!</v>
      </c>
      <c r="BM4944" s="501" t="e">
        <f t="shared" si="472"/>
        <v>#DIV/0!</v>
      </c>
      <c r="BP4944" s="501" t="e">
        <f t="shared" si="473"/>
        <v>#DIV/0!</v>
      </c>
    </row>
    <row r="4945" spans="31:68" ht="15" customHeight="1" x14ac:dyDescent="0.25">
      <c r="AE4945" s="501" t="e">
        <f t="shared" si="468"/>
        <v>#DIV/0!</v>
      </c>
      <c r="AH4945" s="501" t="e">
        <f t="shared" si="469"/>
        <v>#DIV/0!</v>
      </c>
      <c r="AV4945" s="501" t="e">
        <f t="shared" si="470"/>
        <v>#DIV/0!</v>
      </c>
      <c r="AY4945" s="501" t="e">
        <f t="shared" si="471"/>
        <v>#DIV/0!</v>
      </c>
      <c r="BM4945" s="501" t="e">
        <f t="shared" si="472"/>
        <v>#DIV/0!</v>
      </c>
      <c r="BP4945" s="501" t="e">
        <f t="shared" si="473"/>
        <v>#DIV/0!</v>
      </c>
    </row>
    <row r="4946" spans="31:68" ht="15" customHeight="1" x14ac:dyDescent="0.25">
      <c r="AE4946" s="501" t="e">
        <f t="shared" si="468"/>
        <v>#DIV/0!</v>
      </c>
      <c r="AH4946" s="501" t="e">
        <f t="shared" si="469"/>
        <v>#DIV/0!</v>
      </c>
      <c r="AV4946" s="501" t="e">
        <f t="shared" si="470"/>
        <v>#DIV/0!</v>
      </c>
      <c r="AY4946" s="501" t="e">
        <f t="shared" si="471"/>
        <v>#DIV/0!</v>
      </c>
      <c r="BM4946" s="501" t="e">
        <f t="shared" si="472"/>
        <v>#DIV/0!</v>
      </c>
      <c r="BP4946" s="501" t="e">
        <f t="shared" si="473"/>
        <v>#DIV/0!</v>
      </c>
    </row>
    <row r="4947" spans="31:68" ht="15" customHeight="1" x14ac:dyDescent="0.25">
      <c r="AE4947" s="501" t="e">
        <f t="shared" si="468"/>
        <v>#DIV/0!</v>
      </c>
      <c r="AH4947" s="501" t="e">
        <f t="shared" si="469"/>
        <v>#DIV/0!</v>
      </c>
      <c r="AV4947" s="501" t="e">
        <f t="shared" si="470"/>
        <v>#DIV/0!</v>
      </c>
      <c r="AY4947" s="501" t="e">
        <f t="shared" si="471"/>
        <v>#DIV/0!</v>
      </c>
      <c r="BM4947" s="501" t="e">
        <f t="shared" si="472"/>
        <v>#DIV/0!</v>
      </c>
      <c r="BP4947" s="501" t="e">
        <f t="shared" si="473"/>
        <v>#DIV/0!</v>
      </c>
    </row>
    <row r="4948" spans="31:68" ht="15" customHeight="1" x14ac:dyDescent="0.25">
      <c r="AE4948" s="501" t="e">
        <f t="shared" si="468"/>
        <v>#DIV/0!</v>
      </c>
      <c r="AH4948" s="501" t="e">
        <f t="shared" si="469"/>
        <v>#DIV/0!</v>
      </c>
      <c r="AV4948" s="501" t="e">
        <f t="shared" si="470"/>
        <v>#DIV/0!</v>
      </c>
      <c r="AY4948" s="501" t="e">
        <f t="shared" si="471"/>
        <v>#DIV/0!</v>
      </c>
      <c r="BM4948" s="501" t="e">
        <f t="shared" si="472"/>
        <v>#DIV/0!</v>
      </c>
      <c r="BP4948" s="501" t="e">
        <f t="shared" si="473"/>
        <v>#DIV/0!</v>
      </c>
    </row>
    <row r="4949" spans="31:68" ht="15" customHeight="1" x14ac:dyDescent="0.25">
      <c r="AE4949" s="501" t="e">
        <f t="shared" si="468"/>
        <v>#DIV/0!</v>
      </c>
      <c r="AH4949" s="501" t="e">
        <f t="shared" si="469"/>
        <v>#DIV/0!</v>
      </c>
      <c r="AV4949" s="501" t="e">
        <f t="shared" si="470"/>
        <v>#DIV/0!</v>
      </c>
      <c r="AY4949" s="501" t="e">
        <f t="shared" si="471"/>
        <v>#DIV/0!</v>
      </c>
      <c r="BM4949" s="501" t="e">
        <f t="shared" si="472"/>
        <v>#DIV/0!</v>
      </c>
      <c r="BP4949" s="501" t="e">
        <f t="shared" si="473"/>
        <v>#DIV/0!</v>
      </c>
    </row>
    <row r="4950" spans="31:68" ht="15" customHeight="1" x14ac:dyDescent="0.25">
      <c r="AE4950" s="501" t="e">
        <f t="shared" si="468"/>
        <v>#DIV/0!</v>
      </c>
      <c r="AH4950" s="501" t="e">
        <f t="shared" si="469"/>
        <v>#DIV/0!</v>
      </c>
      <c r="AV4950" s="501" t="e">
        <f t="shared" si="470"/>
        <v>#DIV/0!</v>
      </c>
      <c r="AY4950" s="501" t="e">
        <f t="shared" si="471"/>
        <v>#DIV/0!</v>
      </c>
      <c r="BM4950" s="501" t="e">
        <f t="shared" si="472"/>
        <v>#DIV/0!</v>
      </c>
      <c r="BP4950" s="501" t="e">
        <f t="shared" si="473"/>
        <v>#DIV/0!</v>
      </c>
    </row>
    <row r="4951" spans="31:68" ht="15" customHeight="1" x14ac:dyDescent="0.25">
      <c r="AE4951" s="501" t="e">
        <f t="shared" si="468"/>
        <v>#DIV/0!</v>
      </c>
      <c r="AH4951" s="501" t="e">
        <f t="shared" si="469"/>
        <v>#DIV/0!</v>
      </c>
      <c r="AV4951" s="501" t="e">
        <f t="shared" si="470"/>
        <v>#DIV/0!</v>
      </c>
      <c r="AY4951" s="501" t="e">
        <f t="shared" si="471"/>
        <v>#DIV/0!</v>
      </c>
      <c r="BM4951" s="501" t="e">
        <f t="shared" si="472"/>
        <v>#DIV/0!</v>
      </c>
      <c r="BP4951" s="501" t="e">
        <f t="shared" si="473"/>
        <v>#DIV/0!</v>
      </c>
    </row>
    <row r="4952" spans="31:68" ht="15" customHeight="1" x14ac:dyDescent="0.25">
      <c r="AE4952" s="501" t="e">
        <f t="shared" si="468"/>
        <v>#DIV/0!</v>
      </c>
      <c r="AH4952" s="501" t="e">
        <f t="shared" si="469"/>
        <v>#DIV/0!</v>
      </c>
      <c r="AV4952" s="501" t="e">
        <f t="shared" si="470"/>
        <v>#DIV/0!</v>
      </c>
      <c r="AY4952" s="501" t="e">
        <f t="shared" si="471"/>
        <v>#DIV/0!</v>
      </c>
      <c r="BM4952" s="501" t="e">
        <f t="shared" si="472"/>
        <v>#DIV/0!</v>
      </c>
      <c r="BP4952" s="501" t="e">
        <f t="shared" si="473"/>
        <v>#DIV/0!</v>
      </c>
    </row>
    <row r="4953" spans="31:68" ht="15" customHeight="1" x14ac:dyDescent="0.25">
      <c r="AE4953" s="501" t="e">
        <f t="shared" si="468"/>
        <v>#DIV/0!</v>
      </c>
      <c r="AH4953" s="501" t="e">
        <f t="shared" si="469"/>
        <v>#DIV/0!</v>
      </c>
      <c r="AV4953" s="501" t="e">
        <f t="shared" si="470"/>
        <v>#DIV/0!</v>
      </c>
      <c r="AY4953" s="501" t="e">
        <f t="shared" si="471"/>
        <v>#DIV/0!</v>
      </c>
      <c r="BM4953" s="501" t="e">
        <f t="shared" si="472"/>
        <v>#DIV/0!</v>
      </c>
      <c r="BP4953" s="501" t="e">
        <f t="shared" si="473"/>
        <v>#DIV/0!</v>
      </c>
    </row>
    <row r="4954" spans="31:68" ht="15" customHeight="1" x14ac:dyDescent="0.25">
      <c r="AE4954" s="501" t="e">
        <f t="shared" si="468"/>
        <v>#DIV/0!</v>
      </c>
      <c r="AH4954" s="501" t="e">
        <f t="shared" si="469"/>
        <v>#DIV/0!</v>
      </c>
      <c r="AV4954" s="501" t="e">
        <f t="shared" si="470"/>
        <v>#DIV/0!</v>
      </c>
      <c r="AY4954" s="501" t="e">
        <f t="shared" si="471"/>
        <v>#DIV/0!</v>
      </c>
      <c r="BM4954" s="501" t="e">
        <f t="shared" si="472"/>
        <v>#DIV/0!</v>
      </c>
      <c r="BP4954" s="501" t="e">
        <f t="shared" si="473"/>
        <v>#DIV/0!</v>
      </c>
    </row>
    <row r="4955" spans="31:68" ht="15" customHeight="1" x14ac:dyDescent="0.25">
      <c r="AE4955" s="501" t="e">
        <f t="shared" si="468"/>
        <v>#DIV/0!</v>
      </c>
      <c r="AH4955" s="501" t="e">
        <f t="shared" si="469"/>
        <v>#DIV/0!</v>
      </c>
      <c r="AV4955" s="501" t="e">
        <f t="shared" si="470"/>
        <v>#DIV/0!</v>
      </c>
      <c r="AY4955" s="501" t="e">
        <f t="shared" si="471"/>
        <v>#DIV/0!</v>
      </c>
      <c r="BM4955" s="501" t="e">
        <f t="shared" si="472"/>
        <v>#DIV/0!</v>
      </c>
      <c r="BP4955" s="501" t="e">
        <f t="shared" si="473"/>
        <v>#DIV/0!</v>
      </c>
    </row>
    <row r="4956" spans="31:68" ht="15" customHeight="1" x14ac:dyDescent="0.25">
      <c r="AE4956" s="501" t="e">
        <f t="shared" si="468"/>
        <v>#DIV/0!</v>
      </c>
      <c r="AH4956" s="501" t="e">
        <f t="shared" si="469"/>
        <v>#DIV/0!</v>
      </c>
      <c r="AV4956" s="501" t="e">
        <f t="shared" si="470"/>
        <v>#DIV/0!</v>
      </c>
      <c r="AY4956" s="501" t="e">
        <f t="shared" si="471"/>
        <v>#DIV/0!</v>
      </c>
      <c r="BM4956" s="501" t="e">
        <f t="shared" si="472"/>
        <v>#DIV/0!</v>
      </c>
      <c r="BP4956" s="501" t="e">
        <f t="shared" si="473"/>
        <v>#DIV/0!</v>
      </c>
    </row>
    <row r="4957" spans="31:68" ht="15" customHeight="1" x14ac:dyDescent="0.25">
      <c r="AE4957" s="501" t="e">
        <f t="shared" si="468"/>
        <v>#DIV/0!</v>
      </c>
      <c r="AH4957" s="501" t="e">
        <f t="shared" si="469"/>
        <v>#DIV/0!</v>
      </c>
      <c r="AV4957" s="501" t="e">
        <f t="shared" si="470"/>
        <v>#DIV/0!</v>
      </c>
      <c r="AY4957" s="501" t="e">
        <f t="shared" si="471"/>
        <v>#DIV/0!</v>
      </c>
      <c r="BM4957" s="501" t="e">
        <f t="shared" si="472"/>
        <v>#DIV/0!</v>
      </c>
      <c r="BP4957" s="501" t="e">
        <f t="shared" si="473"/>
        <v>#DIV/0!</v>
      </c>
    </row>
    <row r="4958" spans="31:68" ht="15" customHeight="1" x14ac:dyDescent="0.25">
      <c r="AE4958" s="501" t="e">
        <f t="shared" si="468"/>
        <v>#DIV/0!</v>
      </c>
      <c r="AH4958" s="501" t="e">
        <f t="shared" si="469"/>
        <v>#DIV/0!</v>
      </c>
      <c r="AV4958" s="501" t="e">
        <f t="shared" si="470"/>
        <v>#DIV/0!</v>
      </c>
      <c r="AY4958" s="501" t="e">
        <f t="shared" si="471"/>
        <v>#DIV/0!</v>
      </c>
      <c r="BM4958" s="501" t="e">
        <f t="shared" si="472"/>
        <v>#DIV/0!</v>
      </c>
      <c r="BP4958" s="501" t="e">
        <f t="shared" si="473"/>
        <v>#DIV/0!</v>
      </c>
    </row>
    <row r="4959" spans="31:68" ht="15" customHeight="1" x14ac:dyDescent="0.25">
      <c r="AE4959" s="501" t="e">
        <f t="shared" si="468"/>
        <v>#DIV/0!</v>
      </c>
      <c r="AH4959" s="501" t="e">
        <f t="shared" si="469"/>
        <v>#DIV/0!</v>
      </c>
      <c r="AV4959" s="501" t="e">
        <f t="shared" si="470"/>
        <v>#DIV/0!</v>
      </c>
      <c r="AY4959" s="501" t="e">
        <f t="shared" si="471"/>
        <v>#DIV/0!</v>
      </c>
      <c r="BM4959" s="501" t="e">
        <f t="shared" si="472"/>
        <v>#DIV/0!</v>
      </c>
      <c r="BP4959" s="501" t="e">
        <f t="shared" si="473"/>
        <v>#DIV/0!</v>
      </c>
    </row>
    <row r="4960" spans="31:68" ht="15" customHeight="1" x14ac:dyDescent="0.25">
      <c r="AE4960" s="501" t="e">
        <f t="shared" si="468"/>
        <v>#DIV/0!</v>
      </c>
      <c r="AH4960" s="501" t="e">
        <f t="shared" si="469"/>
        <v>#DIV/0!</v>
      </c>
      <c r="AV4960" s="501" t="e">
        <f t="shared" si="470"/>
        <v>#DIV/0!</v>
      </c>
      <c r="AY4960" s="501" t="e">
        <f t="shared" si="471"/>
        <v>#DIV/0!</v>
      </c>
      <c r="BM4960" s="501" t="e">
        <f t="shared" si="472"/>
        <v>#DIV/0!</v>
      </c>
      <c r="BP4960" s="501" t="e">
        <f t="shared" si="473"/>
        <v>#DIV/0!</v>
      </c>
    </row>
    <row r="4961" spans="31:68" ht="15" customHeight="1" x14ac:dyDescent="0.25">
      <c r="AE4961" s="501" t="e">
        <f t="shared" si="468"/>
        <v>#DIV/0!</v>
      </c>
      <c r="AH4961" s="501" t="e">
        <f t="shared" si="469"/>
        <v>#DIV/0!</v>
      </c>
      <c r="AV4961" s="501" t="e">
        <f t="shared" si="470"/>
        <v>#DIV/0!</v>
      </c>
      <c r="AY4961" s="501" t="e">
        <f t="shared" si="471"/>
        <v>#DIV/0!</v>
      </c>
      <c r="BM4961" s="501" t="e">
        <f t="shared" si="472"/>
        <v>#DIV/0!</v>
      </c>
      <c r="BP4961" s="501" t="e">
        <f t="shared" si="473"/>
        <v>#DIV/0!</v>
      </c>
    </row>
    <row r="4962" spans="31:68" ht="15" customHeight="1" x14ac:dyDescent="0.25">
      <c r="AE4962" s="501" t="e">
        <f t="shared" si="468"/>
        <v>#DIV/0!</v>
      </c>
      <c r="AH4962" s="501" t="e">
        <f t="shared" si="469"/>
        <v>#DIV/0!</v>
      </c>
      <c r="AV4962" s="501" t="e">
        <f t="shared" si="470"/>
        <v>#DIV/0!</v>
      </c>
      <c r="AY4962" s="501" t="e">
        <f t="shared" si="471"/>
        <v>#DIV/0!</v>
      </c>
      <c r="BM4962" s="501" t="e">
        <f t="shared" si="472"/>
        <v>#DIV/0!</v>
      </c>
      <c r="BP4962" s="501" t="e">
        <f t="shared" si="473"/>
        <v>#DIV/0!</v>
      </c>
    </row>
    <row r="4963" spans="31:68" ht="15" customHeight="1" x14ac:dyDescent="0.25">
      <c r="AE4963" s="501" t="e">
        <f t="shared" si="468"/>
        <v>#DIV/0!</v>
      </c>
      <c r="AH4963" s="501" t="e">
        <f t="shared" si="469"/>
        <v>#DIV/0!</v>
      </c>
      <c r="AV4963" s="501" t="e">
        <f t="shared" si="470"/>
        <v>#DIV/0!</v>
      </c>
      <c r="AY4963" s="501" t="e">
        <f t="shared" si="471"/>
        <v>#DIV/0!</v>
      </c>
      <c r="BM4963" s="501" t="e">
        <f t="shared" si="472"/>
        <v>#DIV/0!</v>
      </c>
      <c r="BP4963" s="501" t="e">
        <f t="shared" si="473"/>
        <v>#DIV/0!</v>
      </c>
    </row>
    <row r="4964" spans="31:68" ht="15" customHeight="1" x14ac:dyDescent="0.25">
      <c r="AE4964" s="501" t="e">
        <f t="shared" si="468"/>
        <v>#DIV/0!</v>
      </c>
      <c r="AH4964" s="501" t="e">
        <f t="shared" si="469"/>
        <v>#DIV/0!</v>
      </c>
      <c r="AV4964" s="501" t="e">
        <f t="shared" si="470"/>
        <v>#DIV/0!</v>
      </c>
      <c r="AY4964" s="501" t="e">
        <f t="shared" si="471"/>
        <v>#DIV/0!</v>
      </c>
      <c r="BM4964" s="501" t="e">
        <f t="shared" si="472"/>
        <v>#DIV/0!</v>
      </c>
      <c r="BP4964" s="501" t="e">
        <f t="shared" si="473"/>
        <v>#DIV/0!</v>
      </c>
    </row>
    <row r="4965" spans="31:68" ht="15" customHeight="1" x14ac:dyDescent="0.25">
      <c r="AE4965" s="501" t="e">
        <f t="shared" si="468"/>
        <v>#DIV/0!</v>
      </c>
      <c r="AH4965" s="501" t="e">
        <f t="shared" si="469"/>
        <v>#DIV/0!</v>
      </c>
      <c r="AV4965" s="501" t="e">
        <f t="shared" si="470"/>
        <v>#DIV/0!</v>
      </c>
      <c r="AY4965" s="501" t="e">
        <f t="shared" si="471"/>
        <v>#DIV/0!</v>
      </c>
      <c r="BM4965" s="501" t="e">
        <f t="shared" si="472"/>
        <v>#DIV/0!</v>
      </c>
      <c r="BP4965" s="501" t="e">
        <f t="shared" si="473"/>
        <v>#DIV/0!</v>
      </c>
    </row>
    <row r="4966" spans="31:68" ht="15" customHeight="1" x14ac:dyDescent="0.25">
      <c r="AE4966" s="501" t="e">
        <f t="shared" si="468"/>
        <v>#DIV/0!</v>
      </c>
      <c r="AH4966" s="501" t="e">
        <f t="shared" si="469"/>
        <v>#DIV/0!</v>
      </c>
      <c r="AV4966" s="501" t="e">
        <f t="shared" si="470"/>
        <v>#DIV/0!</v>
      </c>
      <c r="AY4966" s="501" t="e">
        <f t="shared" si="471"/>
        <v>#DIV/0!</v>
      </c>
      <c r="BM4966" s="501" t="e">
        <f t="shared" si="472"/>
        <v>#DIV/0!</v>
      </c>
      <c r="BP4966" s="501" t="e">
        <f t="shared" si="473"/>
        <v>#DIV/0!</v>
      </c>
    </row>
    <row r="4967" spans="31:68" ht="15" customHeight="1" x14ac:dyDescent="0.25">
      <c r="AE4967" s="501" t="e">
        <f t="shared" si="468"/>
        <v>#DIV/0!</v>
      </c>
      <c r="AH4967" s="501" t="e">
        <f t="shared" si="469"/>
        <v>#DIV/0!</v>
      </c>
      <c r="AV4967" s="501" t="e">
        <f t="shared" si="470"/>
        <v>#DIV/0!</v>
      </c>
      <c r="AY4967" s="501" t="e">
        <f t="shared" si="471"/>
        <v>#DIV/0!</v>
      </c>
      <c r="BM4967" s="501" t="e">
        <f t="shared" si="472"/>
        <v>#DIV/0!</v>
      </c>
      <c r="BP4967" s="501" t="e">
        <f t="shared" si="473"/>
        <v>#DIV/0!</v>
      </c>
    </row>
    <row r="4968" spans="31:68" ht="15" customHeight="1" x14ac:dyDescent="0.25">
      <c r="AE4968" s="501" t="e">
        <f t="shared" si="468"/>
        <v>#DIV/0!</v>
      </c>
      <c r="AH4968" s="501" t="e">
        <f t="shared" si="469"/>
        <v>#DIV/0!</v>
      </c>
      <c r="AV4968" s="501" t="e">
        <f t="shared" si="470"/>
        <v>#DIV/0!</v>
      </c>
      <c r="AY4968" s="501" t="e">
        <f t="shared" si="471"/>
        <v>#DIV/0!</v>
      </c>
      <c r="BM4968" s="501" t="e">
        <f t="shared" si="472"/>
        <v>#DIV/0!</v>
      </c>
      <c r="BP4968" s="501" t="e">
        <f t="shared" si="473"/>
        <v>#DIV/0!</v>
      </c>
    </row>
    <row r="4969" spans="31:68" ht="15" customHeight="1" x14ac:dyDescent="0.25">
      <c r="AE4969" s="501" t="e">
        <f t="shared" si="468"/>
        <v>#DIV/0!</v>
      </c>
      <c r="AH4969" s="501" t="e">
        <f t="shared" si="469"/>
        <v>#DIV/0!</v>
      </c>
      <c r="AV4969" s="501" t="e">
        <f t="shared" si="470"/>
        <v>#DIV/0!</v>
      </c>
      <c r="AY4969" s="501" t="e">
        <f t="shared" si="471"/>
        <v>#DIV/0!</v>
      </c>
      <c r="BM4969" s="501" t="e">
        <f t="shared" si="472"/>
        <v>#DIV/0!</v>
      </c>
      <c r="BP4969" s="501" t="e">
        <f t="shared" si="473"/>
        <v>#DIV/0!</v>
      </c>
    </row>
    <row r="4970" spans="31:68" ht="15" customHeight="1" x14ac:dyDescent="0.25">
      <c r="AE4970" s="501" t="e">
        <f t="shared" si="468"/>
        <v>#DIV/0!</v>
      </c>
      <c r="AH4970" s="501" t="e">
        <f t="shared" si="469"/>
        <v>#DIV/0!</v>
      </c>
      <c r="AV4970" s="501" t="e">
        <f t="shared" si="470"/>
        <v>#DIV/0!</v>
      </c>
      <c r="AY4970" s="501" t="e">
        <f t="shared" si="471"/>
        <v>#DIV/0!</v>
      </c>
      <c r="BM4970" s="501" t="e">
        <f t="shared" si="472"/>
        <v>#DIV/0!</v>
      </c>
      <c r="BP4970" s="501" t="e">
        <f t="shared" si="473"/>
        <v>#DIV/0!</v>
      </c>
    </row>
    <row r="4971" spans="31:68" ht="15" customHeight="1" x14ac:dyDescent="0.25">
      <c r="AE4971" s="501" t="e">
        <f t="shared" si="468"/>
        <v>#DIV/0!</v>
      </c>
      <c r="AH4971" s="501" t="e">
        <f t="shared" si="469"/>
        <v>#DIV/0!</v>
      </c>
      <c r="AV4971" s="501" t="e">
        <f t="shared" si="470"/>
        <v>#DIV/0!</v>
      </c>
      <c r="AY4971" s="501" t="e">
        <f t="shared" si="471"/>
        <v>#DIV/0!</v>
      </c>
      <c r="BM4971" s="501" t="e">
        <f t="shared" si="472"/>
        <v>#DIV/0!</v>
      </c>
      <c r="BP4971" s="501" t="e">
        <f t="shared" si="473"/>
        <v>#DIV/0!</v>
      </c>
    </row>
    <row r="4972" spans="31:68" ht="15" customHeight="1" x14ac:dyDescent="0.25">
      <c r="AE4972" s="501" t="e">
        <f t="shared" si="468"/>
        <v>#DIV/0!</v>
      </c>
      <c r="AH4972" s="501" t="e">
        <f t="shared" si="469"/>
        <v>#DIV/0!</v>
      </c>
      <c r="AV4972" s="501" t="e">
        <f t="shared" si="470"/>
        <v>#DIV/0!</v>
      </c>
      <c r="AY4972" s="501" t="e">
        <f t="shared" si="471"/>
        <v>#DIV/0!</v>
      </c>
      <c r="BM4972" s="501" t="e">
        <f t="shared" si="472"/>
        <v>#DIV/0!</v>
      </c>
      <c r="BP4972" s="501" t="e">
        <f t="shared" si="473"/>
        <v>#DIV/0!</v>
      </c>
    </row>
    <row r="4973" spans="31:68" ht="15" customHeight="1" x14ac:dyDescent="0.25">
      <c r="AE4973" s="501" t="e">
        <f t="shared" si="468"/>
        <v>#DIV/0!</v>
      </c>
      <c r="AH4973" s="501" t="e">
        <f t="shared" si="469"/>
        <v>#DIV/0!</v>
      </c>
      <c r="AV4973" s="501" t="e">
        <f t="shared" si="470"/>
        <v>#DIV/0!</v>
      </c>
      <c r="AY4973" s="501" t="e">
        <f t="shared" si="471"/>
        <v>#DIV/0!</v>
      </c>
      <c r="BM4973" s="501" t="e">
        <f t="shared" si="472"/>
        <v>#DIV/0!</v>
      </c>
      <c r="BP4973" s="501" t="e">
        <f t="shared" si="473"/>
        <v>#DIV/0!</v>
      </c>
    </row>
    <row r="4974" spans="31:68" ht="15" customHeight="1" x14ac:dyDescent="0.25">
      <c r="AE4974" s="501" t="e">
        <f t="shared" si="468"/>
        <v>#DIV/0!</v>
      </c>
      <c r="AH4974" s="501" t="e">
        <f t="shared" si="469"/>
        <v>#DIV/0!</v>
      </c>
      <c r="AV4974" s="501" t="e">
        <f t="shared" si="470"/>
        <v>#DIV/0!</v>
      </c>
      <c r="AY4974" s="501" t="e">
        <f t="shared" si="471"/>
        <v>#DIV/0!</v>
      </c>
      <c r="BM4974" s="501" t="e">
        <f t="shared" si="472"/>
        <v>#DIV/0!</v>
      </c>
      <c r="BP4974" s="501" t="e">
        <f t="shared" si="473"/>
        <v>#DIV/0!</v>
      </c>
    </row>
    <row r="4975" spans="31:68" ht="15" customHeight="1" x14ac:dyDescent="0.25">
      <c r="AE4975" s="501" t="e">
        <f t="shared" si="468"/>
        <v>#DIV/0!</v>
      </c>
      <c r="AH4975" s="501" t="e">
        <f t="shared" si="469"/>
        <v>#DIV/0!</v>
      </c>
      <c r="AV4975" s="501" t="e">
        <f t="shared" si="470"/>
        <v>#DIV/0!</v>
      </c>
      <c r="AY4975" s="501" t="e">
        <f t="shared" si="471"/>
        <v>#DIV/0!</v>
      </c>
      <c r="BM4975" s="501" t="e">
        <f t="shared" si="472"/>
        <v>#DIV/0!</v>
      </c>
      <c r="BP4975" s="501" t="e">
        <f t="shared" si="473"/>
        <v>#DIV/0!</v>
      </c>
    </row>
    <row r="4976" spans="31:68" ht="15" customHeight="1" x14ac:dyDescent="0.25">
      <c r="AE4976" s="501" t="e">
        <f t="shared" si="468"/>
        <v>#DIV/0!</v>
      </c>
      <c r="AH4976" s="501" t="e">
        <f t="shared" si="469"/>
        <v>#DIV/0!</v>
      </c>
      <c r="AV4976" s="501" t="e">
        <f t="shared" si="470"/>
        <v>#DIV/0!</v>
      </c>
      <c r="AY4976" s="501" t="e">
        <f t="shared" si="471"/>
        <v>#DIV/0!</v>
      </c>
      <c r="BM4976" s="501" t="e">
        <f t="shared" si="472"/>
        <v>#DIV/0!</v>
      </c>
      <c r="BP4976" s="501" t="e">
        <f t="shared" si="473"/>
        <v>#DIV/0!</v>
      </c>
    </row>
    <row r="4977" spans="31:68" ht="15" customHeight="1" x14ac:dyDescent="0.25">
      <c r="AE4977" s="501" t="e">
        <f t="shared" si="468"/>
        <v>#DIV/0!</v>
      </c>
      <c r="AH4977" s="501" t="e">
        <f t="shared" si="469"/>
        <v>#DIV/0!</v>
      </c>
      <c r="AV4977" s="501" t="e">
        <f t="shared" si="470"/>
        <v>#DIV/0!</v>
      </c>
      <c r="AY4977" s="501" t="e">
        <f t="shared" si="471"/>
        <v>#DIV/0!</v>
      </c>
      <c r="BM4977" s="501" t="e">
        <f t="shared" si="472"/>
        <v>#DIV/0!</v>
      </c>
      <c r="BP4977" s="501" t="e">
        <f t="shared" si="473"/>
        <v>#DIV/0!</v>
      </c>
    </row>
    <row r="4978" spans="31:68" ht="15" customHeight="1" x14ac:dyDescent="0.25">
      <c r="AE4978" s="501" t="e">
        <f t="shared" si="468"/>
        <v>#DIV/0!</v>
      </c>
      <c r="AH4978" s="501" t="e">
        <f t="shared" si="469"/>
        <v>#DIV/0!</v>
      </c>
      <c r="AV4978" s="501" t="e">
        <f t="shared" si="470"/>
        <v>#DIV/0!</v>
      </c>
      <c r="AY4978" s="501" t="e">
        <f t="shared" si="471"/>
        <v>#DIV/0!</v>
      </c>
      <c r="BM4978" s="501" t="e">
        <f t="shared" si="472"/>
        <v>#DIV/0!</v>
      </c>
      <c r="BP4978" s="501" t="e">
        <f t="shared" si="473"/>
        <v>#DIV/0!</v>
      </c>
    </row>
    <row r="4979" spans="31:68" ht="15" customHeight="1" x14ac:dyDescent="0.25">
      <c r="AE4979" s="501" t="e">
        <f t="shared" si="468"/>
        <v>#DIV/0!</v>
      </c>
      <c r="AH4979" s="501" t="e">
        <f t="shared" si="469"/>
        <v>#DIV/0!</v>
      </c>
      <c r="AV4979" s="501" t="e">
        <f t="shared" si="470"/>
        <v>#DIV/0!</v>
      </c>
      <c r="AY4979" s="501" t="e">
        <f t="shared" si="471"/>
        <v>#DIV/0!</v>
      </c>
      <c r="BM4979" s="501" t="e">
        <f t="shared" si="472"/>
        <v>#DIV/0!</v>
      </c>
      <c r="BP4979" s="501" t="e">
        <f t="shared" si="473"/>
        <v>#DIV/0!</v>
      </c>
    </row>
    <row r="4980" spans="31:68" ht="15" customHeight="1" x14ac:dyDescent="0.25">
      <c r="AE4980" s="501" t="e">
        <f t="shared" si="468"/>
        <v>#DIV/0!</v>
      </c>
      <c r="AH4980" s="501" t="e">
        <f t="shared" si="469"/>
        <v>#DIV/0!</v>
      </c>
      <c r="AV4980" s="501" t="e">
        <f t="shared" si="470"/>
        <v>#DIV/0!</v>
      </c>
      <c r="AY4980" s="501" t="e">
        <f t="shared" si="471"/>
        <v>#DIV/0!</v>
      </c>
      <c r="BM4980" s="501" t="e">
        <f t="shared" si="472"/>
        <v>#DIV/0!</v>
      </c>
      <c r="BP4980" s="501" t="e">
        <f t="shared" si="473"/>
        <v>#DIV/0!</v>
      </c>
    </row>
    <row r="4981" spans="31:68" ht="15" customHeight="1" x14ac:dyDescent="0.25">
      <c r="AE4981" s="501" t="e">
        <f t="shared" si="468"/>
        <v>#DIV/0!</v>
      </c>
      <c r="AH4981" s="501" t="e">
        <f t="shared" si="469"/>
        <v>#DIV/0!</v>
      </c>
      <c r="AV4981" s="501" t="e">
        <f t="shared" si="470"/>
        <v>#DIV/0!</v>
      </c>
      <c r="AY4981" s="501" t="e">
        <f t="shared" si="471"/>
        <v>#DIV/0!</v>
      </c>
      <c r="BM4981" s="501" t="e">
        <f t="shared" si="472"/>
        <v>#DIV/0!</v>
      </c>
      <c r="BP4981" s="501" t="e">
        <f t="shared" si="473"/>
        <v>#DIV/0!</v>
      </c>
    </row>
    <row r="4982" spans="31:68" ht="15" customHeight="1" x14ac:dyDescent="0.25">
      <c r="AE4982" s="501" t="e">
        <f t="shared" si="468"/>
        <v>#DIV/0!</v>
      </c>
      <c r="AH4982" s="501" t="e">
        <f t="shared" si="469"/>
        <v>#DIV/0!</v>
      </c>
      <c r="AV4982" s="501" t="e">
        <f t="shared" si="470"/>
        <v>#DIV/0!</v>
      </c>
      <c r="AY4982" s="501" t="e">
        <f t="shared" si="471"/>
        <v>#DIV/0!</v>
      </c>
      <c r="BM4982" s="501" t="e">
        <f t="shared" si="472"/>
        <v>#DIV/0!</v>
      </c>
      <c r="BP4982" s="501" t="e">
        <f t="shared" si="473"/>
        <v>#DIV/0!</v>
      </c>
    </row>
    <row r="4983" spans="31:68" ht="15" customHeight="1" x14ac:dyDescent="0.25">
      <c r="AE4983" s="501" t="e">
        <f t="shared" si="468"/>
        <v>#DIV/0!</v>
      </c>
      <c r="AH4983" s="501" t="e">
        <f t="shared" si="469"/>
        <v>#DIV/0!</v>
      </c>
      <c r="AV4983" s="501" t="e">
        <f t="shared" si="470"/>
        <v>#DIV/0!</v>
      </c>
      <c r="AY4983" s="501" t="e">
        <f t="shared" si="471"/>
        <v>#DIV/0!</v>
      </c>
      <c r="BM4983" s="501" t="e">
        <f t="shared" si="472"/>
        <v>#DIV/0!</v>
      </c>
      <c r="BP4983" s="501" t="e">
        <f t="shared" si="473"/>
        <v>#DIV/0!</v>
      </c>
    </row>
    <row r="4984" spans="31:68" ht="15" customHeight="1" x14ac:dyDescent="0.25">
      <c r="AE4984" s="501" t="e">
        <f t="shared" si="468"/>
        <v>#DIV/0!</v>
      </c>
      <c r="AH4984" s="501" t="e">
        <f t="shared" si="469"/>
        <v>#DIV/0!</v>
      </c>
      <c r="AV4984" s="501" t="e">
        <f t="shared" si="470"/>
        <v>#DIV/0!</v>
      </c>
      <c r="AY4984" s="501" t="e">
        <f t="shared" si="471"/>
        <v>#DIV/0!</v>
      </c>
      <c r="BM4984" s="501" t="e">
        <f t="shared" si="472"/>
        <v>#DIV/0!</v>
      </c>
      <c r="BP4984" s="501" t="e">
        <f t="shared" si="473"/>
        <v>#DIV/0!</v>
      </c>
    </row>
    <row r="4985" spans="31:68" ht="15" customHeight="1" x14ac:dyDescent="0.25">
      <c r="AE4985" s="501" t="e">
        <f t="shared" si="468"/>
        <v>#DIV/0!</v>
      </c>
      <c r="AH4985" s="501" t="e">
        <f t="shared" si="469"/>
        <v>#DIV/0!</v>
      </c>
      <c r="AV4985" s="501" t="e">
        <f t="shared" si="470"/>
        <v>#DIV/0!</v>
      </c>
      <c r="AY4985" s="501" t="e">
        <f t="shared" si="471"/>
        <v>#DIV/0!</v>
      </c>
      <c r="BM4985" s="501" t="e">
        <f t="shared" si="472"/>
        <v>#DIV/0!</v>
      </c>
      <c r="BP4985" s="501" t="e">
        <f t="shared" si="473"/>
        <v>#DIV/0!</v>
      </c>
    </row>
    <row r="4986" spans="31:68" ht="15" customHeight="1" x14ac:dyDescent="0.25">
      <c r="AE4986" s="501" t="e">
        <f t="shared" si="468"/>
        <v>#DIV/0!</v>
      </c>
      <c r="AH4986" s="501" t="e">
        <f t="shared" si="469"/>
        <v>#DIV/0!</v>
      </c>
      <c r="AV4986" s="501" t="e">
        <f t="shared" si="470"/>
        <v>#DIV/0!</v>
      </c>
      <c r="AY4986" s="501" t="e">
        <f t="shared" si="471"/>
        <v>#DIV/0!</v>
      </c>
      <c r="BM4986" s="501" t="e">
        <f t="shared" si="472"/>
        <v>#DIV/0!</v>
      </c>
      <c r="BP4986" s="501" t="e">
        <f t="shared" si="473"/>
        <v>#DIV/0!</v>
      </c>
    </row>
    <row r="4987" spans="31:68" ht="15" customHeight="1" x14ac:dyDescent="0.25">
      <c r="AE4987" s="501" t="e">
        <f t="shared" si="468"/>
        <v>#DIV/0!</v>
      </c>
      <c r="AH4987" s="501" t="e">
        <f t="shared" si="469"/>
        <v>#DIV/0!</v>
      </c>
      <c r="AV4987" s="501" t="e">
        <f t="shared" si="470"/>
        <v>#DIV/0!</v>
      </c>
      <c r="AY4987" s="501" t="e">
        <f t="shared" si="471"/>
        <v>#DIV/0!</v>
      </c>
      <c r="BM4987" s="501" t="e">
        <f t="shared" si="472"/>
        <v>#DIV/0!</v>
      </c>
      <c r="BP4987" s="501" t="e">
        <f t="shared" si="473"/>
        <v>#DIV/0!</v>
      </c>
    </row>
    <row r="4988" spans="31:68" ht="15" customHeight="1" x14ac:dyDescent="0.25">
      <c r="AE4988" s="501" t="e">
        <f t="shared" si="468"/>
        <v>#DIV/0!</v>
      </c>
      <c r="AH4988" s="501" t="e">
        <f t="shared" si="469"/>
        <v>#DIV/0!</v>
      </c>
      <c r="AV4988" s="501" t="e">
        <f t="shared" si="470"/>
        <v>#DIV/0!</v>
      </c>
      <c r="AY4988" s="501" t="e">
        <f t="shared" si="471"/>
        <v>#DIV/0!</v>
      </c>
      <c r="BM4988" s="501" t="e">
        <f t="shared" si="472"/>
        <v>#DIV/0!</v>
      </c>
      <c r="BP4988" s="501" t="e">
        <f t="shared" si="473"/>
        <v>#DIV/0!</v>
      </c>
    </row>
    <row r="4989" spans="31:68" ht="15" customHeight="1" x14ac:dyDescent="0.25">
      <c r="AE4989" s="501" t="e">
        <f t="shared" si="468"/>
        <v>#DIV/0!</v>
      </c>
      <c r="AH4989" s="501" t="e">
        <f t="shared" si="469"/>
        <v>#DIV/0!</v>
      </c>
      <c r="AV4989" s="501" t="e">
        <f t="shared" si="470"/>
        <v>#DIV/0!</v>
      </c>
      <c r="AY4989" s="501" t="e">
        <f t="shared" si="471"/>
        <v>#DIV/0!</v>
      </c>
      <c r="BM4989" s="501" t="e">
        <f t="shared" si="472"/>
        <v>#DIV/0!</v>
      </c>
      <c r="BP4989" s="501" t="e">
        <f t="shared" si="473"/>
        <v>#DIV/0!</v>
      </c>
    </row>
    <row r="4990" spans="31:68" ht="15" customHeight="1" x14ac:dyDescent="0.25">
      <c r="AE4990" s="501" t="e">
        <f t="shared" si="468"/>
        <v>#DIV/0!</v>
      </c>
      <c r="AH4990" s="501" t="e">
        <f t="shared" si="469"/>
        <v>#DIV/0!</v>
      </c>
      <c r="AV4990" s="501" t="e">
        <f t="shared" si="470"/>
        <v>#DIV/0!</v>
      </c>
      <c r="AY4990" s="501" t="e">
        <f t="shared" si="471"/>
        <v>#DIV/0!</v>
      </c>
      <c r="BM4990" s="501" t="e">
        <f t="shared" si="472"/>
        <v>#DIV/0!</v>
      </c>
      <c r="BP4990" s="501" t="e">
        <f t="shared" si="473"/>
        <v>#DIV/0!</v>
      </c>
    </row>
    <row r="4991" spans="31:68" ht="15" customHeight="1" x14ac:dyDescent="0.25">
      <c r="AE4991" s="501" t="e">
        <f t="shared" si="468"/>
        <v>#DIV/0!</v>
      </c>
      <c r="AH4991" s="501" t="e">
        <f t="shared" si="469"/>
        <v>#DIV/0!</v>
      </c>
      <c r="AV4991" s="501" t="e">
        <f t="shared" si="470"/>
        <v>#DIV/0!</v>
      </c>
      <c r="AY4991" s="501" t="e">
        <f t="shared" si="471"/>
        <v>#DIV/0!</v>
      </c>
      <c r="BM4991" s="501" t="e">
        <f t="shared" si="472"/>
        <v>#DIV/0!</v>
      </c>
      <c r="BP4991" s="501" t="e">
        <f t="shared" si="473"/>
        <v>#DIV/0!</v>
      </c>
    </row>
    <row r="4992" spans="31:68" ht="15" customHeight="1" x14ac:dyDescent="0.25">
      <c r="AE4992" s="501" t="e">
        <f t="shared" si="468"/>
        <v>#DIV/0!</v>
      </c>
      <c r="AH4992" s="501" t="e">
        <f t="shared" si="469"/>
        <v>#DIV/0!</v>
      </c>
      <c r="AV4992" s="501" t="e">
        <f t="shared" si="470"/>
        <v>#DIV/0!</v>
      </c>
      <c r="AY4992" s="501" t="e">
        <f t="shared" si="471"/>
        <v>#DIV/0!</v>
      </c>
      <c r="BM4992" s="501" t="e">
        <f t="shared" si="472"/>
        <v>#DIV/0!</v>
      </c>
      <c r="BP4992" s="501" t="e">
        <f t="shared" si="473"/>
        <v>#DIV/0!</v>
      </c>
    </row>
    <row r="4993" spans="31:68" ht="15" customHeight="1" x14ac:dyDescent="0.25">
      <c r="AE4993" s="501" t="e">
        <f t="shared" si="468"/>
        <v>#DIV/0!</v>
      </c>
      <c r="AH4993" s="501" t="e">
        <f t="shared" si="469"/>
        <v>#DIV/0!</v>
      </c>
      <c r="AV4993" s="501" t="e">
        <f t="shared" si="470"/>
        <v>#DIV/0!</v>
      </c>
      <c r="AY4993" s="501" t="e">
        <f t="shared" si="471"/>
        <v>#DIV/0!</v>
      </c>
      <c r="BM4993" s="501" t="e">
        <f t="shared" si="472"/>
        <v>#DIV/0!</v>
      </c>
      <c r="BP4993" s="501" t="e">
        <f t="shared" si="473"/>
        <v>#DIV/0!</v>
      </c>
    </row>
    <row r="4994" spans="31:68" ht="15" customHeight="1" x14ac:dyDescent="0.25">
      <c r="AE4994" s="501" t="e">
        <f t="shared" si="468"/>
        <v>#DIV/0!</v>
      </c>
      <c r="AH4994" s="501" t="e">
        <f t="shared" si="469"/>
        <v>#DIV/0!</v>
      </c>
      <c r="AV4994" s="501" t="e">
        <f t="shared" si="470"/>
        <v>#DIV/0!</v>
      </c>
      <c r="AY4994" s="501" t="e">
        <f t="shared" si="471"/>
        <v>#DIV/0!</v>
      </c>
      <c r="BM4994" s="501" t="e">
        <f t="shared" si="472"/>
        <v>#DIV/0!</v>
      </c>
      <c r="BP4994" s="501" t="e">
        <f t="shared" si="473"/>
        <v>#DIV/0!</v>
      </c>
    </row>
    <row r="4995" spans="31:68" ht="15" customHeight="1" x14ac:dyDescent="0.25">
      <c r="AE4995" s="501" t="e">
        <f t="shared" si="468"/>
        <v>#DIV/0!</v>
      </c>
      <c r="AH4995" s="501" t="e">
        <f t="shared" si="469"/>
        <v>#DIV/0!</v>
      </c>
      <c r="AV4995" s="501" t="e">
        <f t="shared" si="470"/>
        <v>#DIV/0!</v>
      </c>
      <c r="AY4995" s="501" t="e">
        <f t="shared" si="471"/>
        <v>#DIV/0!</v>
      </c>
      <c r="BM4995" s="501" t="e">
        <f t="shared" si="472"/>
        <v>#DIV/0!</v>
      </c>
      <c r="BP4995" s="501" t="e">
        <f t="shared" si="473"/>
        <v>#DIV/0!</v>
      </c>
    </row>
    <row r="4996" spans="31:68" ht="15" customHeight="1" x14ac:dyDescent="0.25">
      <c r="AE4996" s="501" t="e">
        <f t="shared" si="468"/>
        <v>#DIV/0!</v>
      </c>
      <c r="AH4996" s="501" t="e">
        <f t="shared" si="469"/>
        <v>#DIV/0!</v>
      </c>
      <c r="AV4996" s="501" t="e">
        <f t="shared" si="470"/>
        <v>#DIV/0!</v>
      </c>
      <c r="AY4996" s="501" t="e">
        <f t="shared" si="471"/>
        <v>#DIV/0!</v>
      </c>
      <c r="BM4996" s="501" t="e">
        <f t="shared" si="472"/>
        <v>#DIV/0!</v>
      </c>
      <c r="BP4996" s="501" t="e">
        <f t="shared" si="473"/>
        <v>#DIV/0!</v>
      </c>
    </row>
    <row r="4997" spans="31:68" ht="15" customHeight="1" x14ac:dyDescent="0.25">
      <c r="AE4997" s="501" t="e">
        <f t="shared" si="468"/>
        <v>#DIV/0!</v>
      </c>
      <c r="AH4997" s="501" t="e">
        <f t="shared" si="469"/>
        <v>#DIV/0!</v>
      </c>
      <c r="AV4997" s="501" t="e">
        <f t="shared" si="470"/>
        <v>#DIV/0!</v>
      </c>
      <c r="AY4997" s="501" t="e">
        <f t="shared" si="471"/>
        <v>#DIV/0!</v>
      </c>
      <c r="BM4997" s="501" t="e">
        <f t="shared" si="472"/>
        <v>#DIV/0!</v>
      </c>
      <c r="BP4997" s="501" t="e">
        <f t="shared" si="473"/>
        <v>#DIV/0!</v>
      </c>
    </row>
    <row r="4998" spans="31:68" ht="15" customHeight="1" x14ac:dyDescent="0.25">
      <c r="AE4998" s="501" t="e">
        <f t="shared" si="468"/>
        <v>#DIV/0!</v>
      </c>
      <c r="AH4998" s="501" t="e">
        <f t="shared" si="469"/>
        <v>#DIV/0!</v>
      </c>
      <c r="AV4998" s="501" t="e">
        <f t="shared" si="470"/>
        <v>#DIV/0!</v>
      </c>
      <c r="AY4998" s="501" t="e">
        <f t="shared" si="471"/>
        <v>#DIV/0!</v>
      </c>
      <c r="BM4998" s="501" t="e">
        <f t="shared" si="472"/>
        <v>#DIV/0!</v>
      </c>
      <c r="BP4998" s="501" t="e">
        <f t="shared" si="473"/>
        <v>#DIV/0!</v>
      </c>
    </row>
    <row r="4999" spans="31:68" ht="15" customHeight="1" x14ac:dyDescent="0.25">
      <c r="AE4999" s="501" t="e">
        <f t="shared" si="468"/>
        <v>#DIV/0!</v>
      </c>
      <c r="AH4999" s="501" t="e">
        <f t="shared" si="469"/>
        <v>#DIV/0!</v>
      </c>
      <c r="AV4999" s="501" t="e">
        <f t="shared" si="470"/>
        <v>#DIV/0!</v>
      </c>
      <c r="AY4999" s="501" t="e">
        <f t="shared" si="471"/>
        <v>#DIV/0!</v>
      </c>
      <c r="BM4999" s="501" t="e">
        <f t="shared" si="472"/>
        <v>#DIV/0!</v>
      </c>
      <c r="BP4999" s="501" t="e">
        <f t="shared" si="473"/>
        <v>#DIV/0!</v>
      </c>
    </row>
    <row r="5000" spans="31:68" ht="15" customHeight="1" x14ac:dyDescent="0.25">
      <c r="AE5000" s="501" t="e">
        <f t="shared" si="468"/>
        <v>#DIV/0!</v>
      </c>
      <c r="AH5000" s="501" t="e">
        <f t="shared" si="469"/>
        <v>#DIV/0!</v>
      </c>
      <c r="AV5000" s="501" t="e">
        <f t="shared" si="470"/>
        <v>#DIV/0!</v>
      </c>
      <c r="AY5000" s="501" t="e">
        <f t="shared" si="471"/>
        <v>#DIV/0!</v>
      </c>
      <c r="BM5000" s="501" t="e">
        <f t="shared" si="472"/>
        <v>#DIV/0!</v>
      </c>
      <c r="BP5000" s="501" t="e">
        <f t="shared" si="473"/>
        <v>#DIV/0!</v>
      </c>
    </row>
    <row r="5001" spans="31:68" ht="15" customHeight="1" x14ac:dyDescent="0.25">
      <c r="AE5001" s="501" t="e">
        <f t="shared" si="468"/>
        <v>#DIV/0!</v>
      </c>
      <c r="AH5001" s="501" t="e">
        <f t="shared" si="469"/>
        <v>#DIV/0!</v>
      </c>
      <c r="AV5001" s="501" t="e">
        <f t="shared" si="470"/>
        <v>#DIV/0!</v>
      </c>
      <c r="AY5001" s="501" t="e">
        <f t="shared" si="471"/>
        <v>#DIV/0!</v>
      </c>
      <c r="BM5001" s="501" t="e">
        <f t="shared" si="472"/>
        <v>#DIV/0!</v>
      </c>
      <c r="BP5001" s="501" t="e">
        <f t="shared" si="473"/>
        <v>#DIV/0!</v>
      </c>
    </row>
    <row r="5002" spans="31:68" ht="15" customHeight="1" x14ac:dyDescent="0.25">
      <c r="AE5002" s="501" t="e">
        <f t="shared" si="468"/>
        <v>#DIV/0!</v>
      </c>
      <c r="AH5002" s="501" t="e">
        <f t="shared" si="469"/>
        <v>#DIV/0!</v>
      </c>
      <c r="AV5002" s="501" t="e">
        <f t="shared" si="470"/>
        <v>#DIV/0!</v>
      </c>
      <c r="AY5002" s="501" t="e">
        <f t="shared" si="471"/>
        <v>#DIV/0!</v>
      </c>
      <c r="BM5002" s="501" t="e">
        <f t="shared" si="472"/>
        <v>#DIV/0!</v>
      </c>
      <c r="BP5002" s="501" t="e">
        <f t="shared" si="473"/>
        <v>#DIV/0!</v>
      </c>
    </row>
    <row r="5003" spans="31:68" ht="15" customHeight="1" x14ac:dyDescent="0.25">
      <c r="AE5003" s="501" t="e">
        <f t="shared" si="468"/>
        <v>#DIV/0!</v>
      </c>
      <c r="AH5003" s="501" t="e">
        <f t="shared" si="469"/>
        <v>#DIV/0!</v>
      </c>
      <c r="AV5003" s="501" t="e">
        <f t="shared" si="470"/>
        <v>#DIV/0!</v>
      </c>
      <c r="AY5003" s="501" t="e">
        <f t="shared" si="471"/>
        <v>#DIV/0!</v>
      </c>
      <c r="BM5003" s="501" t="e">
        <f t="shared" si="472"/>
        <v>#DIV/0!</v>
      </c>
      <c r="BP5003" s="501" t="e">
        <f t="shared" si="473"/>
        <v>#DIV/0!</v>
      </c>
    </row>
    <row r="5004" spans="31:68" ht="15" customHeight="1" x14ac:dyDescent="0.25">
      <c r="AE5004" s="501" t="e">
        <f t="shared" si="468"/>
        <v>#DIV/0!</v>
      </c>
      <c r="AH5004" s="501" t="e">
        <f t="shared" si="469"/>
        <v>#DIV/0!</v>
      </c>
      <c r="AV5004" s="501" t="e">
        <f t="shared" si="470"/>
        <v>#DIV/0!</v>
      </c>
      <c r="AY5004" s="501" t="e">
        <f t="shared" si="471"/>
        <v>#DIV/0!</v>
      </c>
      <c r="BM5004" s="501" t="e">
        <f t="shared" si="472"/>
        <v>#DIV/0!</v>
      </c>
      <c r="BP5004" s="501" t="e">
        <f t="shared" si="473"/>
        <v>#DIV/0!</v>
      </c>
    </row>
    <row r="5005" spans="31:68" ht="15" customHeight="1" x14ac:dyDescent="0.25">
      <c r="AE5005" s="501" t="e">
        <f t="shared" si="468"/>
        <v>#DIV/0!</v>
      </c>
      <c r="AH5005" s="501" t="e">
        <f t="shared" si="469"/>
        <v>#DIV/0!</v>
      </c>
      <c r="AV5005" s="501" t="e">
        <f t="shared" si="470"/>
        <v>#DIV/0!</v>
      </c>
      <c r="AY5005" s="501" t="e">
        <f t="shared" si="471"/>
        <v>#DIV/0!</v>
      </c>
      <c r="BM5005" s="501" t="e">
        <f t="shared" si="472"/>
        <v>#DIV/0!</v>
      </c>
      <c r="BP5005" s="501" t="e">
        <f t="shared" si="473"/>
        <v>#DIV/0!</v>
      </c>
    </row>
    <row r="5006" spans="31:68" ht="15" customHeight="1" x14ac:dyDescent="0.25">
      <c r="AE5006" s="501" t="e">
        <f t="shared" si="468"/>
        <v>#DIV/0!</v>
      </c>
      <c r="AH5006" s="501" t="e">
        <f t="shared" si="469"/>
        <v>#DIV/0!</v>
      </c>
      <c r="AV5006" s="501" t="e">
        <f t="shared" si="470"/>
        <v>#DIV/0!</v>
      </c>
      <c r="AY5006" s="501" t="e">
        <f t="shared" si="471"/>
        <v>#DIV/0!</v>
      </c>
      <c r="BM5006" s="501" t="e">
        <f t="shared" si="472"/>
        <v>#DIV/0!</v>
      </c>
      <c r="BP5006" s="501" t="e">
        <f t="shared" si="473"/>
        <v>#DIV/0!</v>
      </c>
    </row>
    <row r="5007" spans="31:68" ht="15" customHeight="1" x14ac:dyDescent="0.25">
      <c r="AE5007" s="501" t="e">
        <f t="shared" ref="AE5007:AE5070" si="474">IF(AE$10*AC5007+AE$11&lt;(ROUNDUP(AD$10/100,0)*100+999),MAX(0,AE$10*AC5007+AE$11),NA())</f>
        <v>#DIV/0!</v>
      </c>
      <c r="AH5007" s="501" t="e">
        <f t="shared" ref="AH5007:AH5070" si="475">IF(AH$10*AF5007+AH$11&lt;(ROUNDUP(AG$10/100,0)*100+999),MAX(0,AH$10*AF5007+AH$11),NA())</f>
        <v>#DIV/0!</v>
      </c>
      <c r="AV5007" s="501" t="e">
        <f t="shared" ref="AV5007:AV5070" si="476">IF(AV$10*AT5007+AV$11&lt;(ROUNDUP(AU$10/100,0)*100+999),MAX(0,AV$10*AT5007+AV$11),NA())</f>
        <v>#DIV/0!</v>
      </c>
      <c r="AY5007" s="501" t="e">
        <f t="shared" ref="AY5007:AY5070" si="477">IF(AY$10*AW5007+AY$11&lt;(ROUNDUP(AX$10/100,0)*100+999),MAX(0,AY$10*AW5007+AY$11),NA())</f>
        <v>#DIV/0!</v>
      </c>
      <c r="BM5007" s="501" t="e">
        <f t="shared" ref="BM5007:BM5070" si="478">IF(BM$10*BK5007+BM$11&lt;(ROUNDUP(BL$10/100,0)*100+999),MAX(0,BM$10*BK5007+BM$11),NA())</f>
        <v>#DIV/0!</v>
      </c>
      <c r="BP5007" s="501" t="e">
        <f t="shared" ref="BP5007:BP5070" si="479">IF(BP$10*BN5007+BP$11&lt;(ROUNDUP(BO$10/100,0)*100+999),MAX(0,BP$10*BN5007+BP$11),NA())</f>
        <v>#DIV/0!</v>
      </c>
    </row>
    <row r="5008" spans="31:68" ht="15" customHeight="1" x14ac:dyDescent="0.25">
      <c r="AE5008" s="501" t="e">
        <f t="shared" si="474"/>
        <v>#DIV/0!</v>
      </c>
      <c r="AH5008" s="501" t="e">
        <f t="shared" si="475"/>
        <v>#DIV/0!</v>
      </c>
      <c r="AV5008" s="501" t="e">
        <f t="shared" si="476"/>
        <v>#DIV/0!</v>
      </c>
      <c r="AY5008" s="501" t="e">
        <f t="shared" si="477"/>
        <v>#DIV/0!</v>
      </c>
      <c r="BM5008" s="501" t="e">
        <f t="shared" si="478"/>
        <v>#DIV/0!</v>
      </c>
      <c r="BP5008" s="501" t="e">
        <f t="shared" si="479"/>
        <v>#DIV/0!</v>
      </c>
    </row>
    <row r="5009" spans="31:68" ht="15" customHeight="1" x14ac:dyDescent="0.25">
      <c r="AE5009" s="501" t="e">
        <f t="shared" si="474"/>
        <v>#DIV/0!</v>
      </c>
      <c r="AH5009" s="501" t="e">
        <f t="shared" si="475"/>
        <v>#DIV/0!</v>
      </c>
      <c r="AV5009" s="501" t="e">
        <f t="shared" si="476"/>
        <v>#DIV/0!</v>
      </c>
      <c r="AY5009" s="501" t="e">
        <f t="shared" si="477"/>
        <v>#DIV/0!</v>
      </c>
      <c r="BM5009" s="501" t="e">
        <f t="shared" si="478"/>
        <v>#DIV/0!</v>
      </c>
      <c r="BP5009" s="501" t="e">
        <f t="shared" si="479"/>
        <v>#DIV/0!</v>
      </c>
    </row>
    <row r="5010" spans="31:68" ht="15" customHeight="1" x14ac:dyDescent="0.25">
      <c r="AE5010" s="501" t="e">
        <f t="shared" si="474"/>
        <v>#DIV/0!</v>
      </c>
      <c r="AH5010" s="501" t="e">
        <f t="shared" si="475"/>
        <v>#DIV/0!</v>
      </c>
      <c r="AV5010" s="501" t="e">
        <f t="shared" si="476"/>
        <v>#DIV/0!</v>
      </c>
      <c r="AY5010" s="501" t="e">
        <f t="shared" si="477"/>
        <v>#DIV/0!</v>
      </c>
      <c r="BM5010" s="501" t="e">
        <f t="shared" si="478"/>
        <v>#DIV/0!</v>
      </c>
      <c r="BP5010" s="501" t="e">
        <f t="shared" si="479"/>
        <v>#DIV/0!</v>
      </c>
    </row>
    <row r="5011" spans="31:68" ht="15" customHeight="1" x14ac:dyDescent="0.25">
      <c r="AE5011" s="501" t="e">
        <f t="shared" si="474"/>
        <v>#DIV/0!</v>
      </c>
      <c r="AH5011" s="501" t="e">
        <f t="shared" si="475"/>
        <v>#DIV/0!</v>
      </c>
      <c r="AV5011" s="501" t="e">
        <f t="shared" si="476"/>
        <v>#DIV/0!</v>
      </c>
      <c r="AY5011" s="501" t="e">
        <f t="shared" si="477"/>
        <v>#DIV/0!</v>
      </c>
      <c r="BM5011" s="501" t="e">
        <f t="shared" si="478"/>
        <v>#DIV/0!</v>
      </c>
      <c r="BP5011" s="501" t="e">
        <f t="shared" si="479"/>
        <v>#DIV/0!</v>
      </c>
    </row>
    <row r="5012" spans="31:68" ht="15" customHeight="1" x14ac:dyDescent="0.25">
      <c r="AE5012" s="501" t="e">
        <f t="shared" si="474"/>
        <v>#DIV/0!</v>
      </c>
      <c r="AH5012" s="501" t="e">
        <f t="shared" si="475"/>
        <v>#DIV/0!</v>
      </c>
      <c r="AV5012" s="501" t="e">
        <f t="shared" si="476"/>
        <v>#DIV/0!</v>
      </c>
      <c r="AY5012" s="501" t="e">
        <f t="shared" si="477"/>
        <v>#DIV/0!</v>
      </c>
      <c r="BM5012" s="501" t="e">
        <f t="shared" si="478"/>
        <v>#DIV/0!</v>
      </c>
      <c r="BP5012" s="501" t="e">
        <f t="shared" si="479"/>
        <v>#DIV/0!</v>
      </c>
    </row>
    <row r="5013" spans="31:68" ht="15" customHeight="1" x14ac:dyDescent="0.25">
      <c r="AE5013" s="501" t="e">
        <f t="shared" si="474"/>
        <v>#DIV/0!</v>
      </c>
      <c r="AH5013" s="501" t="e">
        <f t="shared" si="475"/>
        <v>#DIV/0!</v>
      </c>
      <c r="AV5013" s="501" t="e">
        <f t="shared" si="476"/>
        <v>#DIV/0!</v>
      </c>
      <c r="AY5013" s="501" t="e">
        <f t="shared" si="477"/>
        <v>#DIV/0!</v>
      </c>
      <c r="BM5013" s="501" t="e">
        <f t="shared" si="478"/>
        <v>#DIV/0!</v>
      </c>
      <c r="BP5013" s="501" t="e">
        <f t="shared" si="479"/>
        <v>#DIV/0!</v>
      </c>
    </row>
    <row r="5014" spans="31:68" ht="15" customHeight="1" x14ac:dyDescent="0.25">
      <c r="AE5014" s="501" t="e">
        <f t="shared" si="474"/>
        <v>#DIV/0!</v>
      </c>
      <c r="AH5014" s="501" t="e">
        <f t="shared" si="475"/>
        <v>#DIV/0!</v>
      </c>
      <c r="AV5014" s="501" t="e">
        <f t="shared" si="476"/>
        <v>#DIV/0!</v>
      </c>
      <c r="AY5014" s="501" t="e">
        <f t="shared" si="477"/>
        <v>#DIV/0!</v>
      </c>
      <c r="BM5014" s="501" t="e">
        <f t="shared" si="478"/>
        <v>#DIV/0!</v>
      </c>
      <c r="BP5014" s="501" t="e">
        <f t="shared" si="479"/>
        <v>#DIV/0!</v>
      </c>
    </row>
    <row r="5015" spans="31:68" ht="15" customHeight="1" x14ac:dyDescent="0.25">
      <c r="AE5015" s="501" t="e">
        <f t="shared" si="474"/>
        <v>#DIV/0!</v>
      </c>
      <c r="AH5015" s="501" t="e">
        <f t="shared" si="475"/>
        <v>#DIV/0!</v>
      </c>
      <c r="AV5015" s="501" t="e">
        <f t="shared" si="476"/>
        <v>#DIV/0!</v>
      </c>
      <c r="AY5015" s="501" t="e">
        <f t="shared" si="477"/>
        <v>#DIV/0!</v>
      </c>
      <c r="BM5015" s="501" t="e">
        <f t="shared" si="478"/>
        <v>#DIV/0!</v>
      </c>
      <c r="BP5015" s="501" t="e">
        <f t="shared" si="479"/>
        <v>#DIV/0!</v>
      </c>
    </row>
    <row r="5016" spans="31:68" ht="15" customHeight="1" x14ac:dyDescent="0.25">
      <c r="AE5016" s="501" t="e">
        <f t="shared" si="474"/>
        <v>#DIV/0!</v>
      </c>
      <c r="AH5016" s="501" t="e">
        <f t="shared" si="475"/>
        <v>#DIV/0!</v>
      </c>
      <c r="AV5016" s="501" t="e">
        <f t="shared" si="476"/>
        <v>#DIV/0!</v>
      </c>
      <c r="AY5016" s="501" t="e">
        <f t="shared" si="477"/>
        <v>#DIV/0!</v>
      </c>
      <c r="BM5016" s="501" t="e">
        <f t="shared" si="478"/>
        <v>#DIV/0!</v>
      </c>
      <c r="BP5016" s="501" t="e">
        <f t="shared" si="479"/>
        <v>#DIV/0!</v>
      </c>
    </row>
    <row r="5017" spans="31:68" ht="15" customHeight="1" x14ac:dyDescent="0.25">
      <c r="AE5017" s="501" t="e">
        <f t="shared" si="474"/>
        <v>#DIV/0!</v>
      </c>
      <c r="AH5017" s="501" t="e">
        <f t="shared" si="475"/>
        <v>#DIV/0!</v>
      </c>
      <c r="AV5017" s="501" t="e">
        <f t="shared" si="476"/>
        <v>#DIV/0!</v>
      </c>
      <c r="AY5017" s="501" t="e">
        <f t="shared" si="477"/>
        <v>#DIV/0!</v>
      </c>
      <c r="BM5017" s="501" t="e">
        <f t="shared" si="478"/>
        <v>#DIV/0!</v>
      </c>
      <c r="BP5017" s="501" t="e">
        <f t="shared" si="479"/>
        <v>#DIV/0!</v>
      </c>
    </row>
    <row r="5018" spans="31:68" ht="15" customHeight="1" x14ac:dyDescent="0.25">
      <c r="AE5018" s="501" t="e">
        <f t="shared" si="474"/>
        <v>#DIV/0!</v>
      </c>
      <c r="AH5018" s="501" t="e">
        <f t="shared" si="475"/>
        <v>#DIV/0!</v>
      </c>
      <c r="AV5018" s="501" t="e">
        <f t="shared" si="476"/>
        <v>#DIV/0!</v>
      </c>
      <c r="AY5018" s="501" t="e">
        <f t="shared" si="477"/>
        <v>#DIV/0!</v>
      </c>
      <c r="BM5018" s="501" t="e">
        <f t="shared" si="478"/>
        <v>#DIV/0!</v>
      </c>
      <c r="BP5018" s="501" t="e">
        <f t="shared" si="479"/>
        <v>#DIV/0!</v>
      </c>
    </row>
    <row r="5019" spans="31:68" ht="15" customHeight="1" x14ac:dyDescent="0.25">
      <c r="AE5019" s="501" t="e">
        <f t="shared" si="474"/>
        <v>#DIV/0!</v>
      </c>
      <c r="AH5019" s="501" t="e">
        <f t="shared" si="475"/>
        <v>#DIV/0!</v>
      </c>
      <c r="AV5019" s="501" t="e">
        <f t="shared" si="476"/>
        <v>#DIV/0!</v>
      </c>
      <c r="AY5019" s="501" t="e">
        <f t="shared" si="477"/>
        <v>#DIV/0!</v>
      </c>
      <c r="BM5019" s="501" t="e">
        <f t="shared" si="478"/>
        <v>#DIV/0!</v>
      </c>
      <c r="BP5019" s="501" t="e">
        <f t="shared" si="479"/>
        <v>#DIV/0!</v>
      </c>
    </row>
    <row r="5020" spans="31:68" ht="15" customHeight="1" x14ac:dyDescent="0.25">
      <c r="AE5020" s="501" t="e">
        <f t="shared" si="474"/>
        <v>#DIV/0!</v>
      </c>
      <c r="AH5020" s="501" t="e">
        <f t="shared" si="475"/>
        <v>#DIV/0!</v>
      </c>
      <c r="AV5020" s="501" t="e">
        <f t="shared" si="476"/>
        <v>#DIV/0!</v>
      </c>
      <c r="AY5020" s="501" t="e">
        <f t="shared" si="477"/>
        <v>#DIV/0!</v>
      </c>
      <c r="BM5020" s="501" t="e">
        <f t="shared" si="478"/>
        <v>#DIV/0!</v>
      </c>
      <c r="BP5020" s="501" t="e">
        <f t="shared" si="479"/>
        <v>#DIV/0!</v>
      </c>
    </row>
    <row r="5021" spans="31:68" ht="15" customHeight="1" x14ac:dyDescent="0.25">
      <c r="AE5021" s="501" t="e">
        <f t="shared" si="474"/>
        <v>#DIV/0!</v>
      </c>
      <c r="AH5021" s="501" t="e">
        <f t="shared" si="475"/>
        <v>#DIV/0!</v>
      </c>
      <c r="AV5021" s="501" t="e">
        <f t="shared" si="476"/>
        <v>#DIV/0!</v>
      </c>
      <c r="AY5021" s="501" t="e">
        <f t="shared" si="477"/>
        <v>#DIV/0!</v>
      </c>
      <c r="BM5021" s="501" t="e">
        <f t="shared" si="478"/>
        <v>#DIV/0!</v>
      </c>
      <c r="BP5021" s="501" t="e">
        <f t="shared" si="479"/>
        <v>#DIV/0!</v>
      </c>
    </row>
    <row r="5022" spans="31:68" ht="15" customHeight="1" x14ac:dyDescent="0.25">
      <c r="AE5022" s="501" t="e">
        <f t="shared" si="474"/>
        <v>#DIV/0!</v>
      </c>
      <c r="AH5022" s="501" t="e">
        <f t="shared" si="475"/>
        <v>#DIV/0!</v>
      </c>
      <c r="AV5022" s="501" t="e">
        <f t="shared" si="476"/>
        <v>#DIV/0!</v>
      </c>
      <c r="AY5022" s="501" t="e">
        <f t="shared" si="477"/>
        <v>#DIV/0!</v>
      </c>
      <c r="BM5022" s="501" t="e">
        <f t="shared" si="478"/>
        <v>#DIV/0!</v>
      </c>
      <c r="BP5022" s="501" t="e">
        <f t="shared" si="479"/>
        <v>#DIV/0!</v>
      </c>
    </row>
    <row r="5023" spans="31:68" ht="15" customHeight="1" x14ac:dyDescent="0.25">
      <c r="AE5023" s="501" t="e">
        <f t="shared" si="474"/>
        <v>#DIV/0!</v>
      </c>
      <c r="AH5023" s="501" t="e">
        <f t="shared" si="475"/>
        <v>#DIV/0!</v>
      </c>
      <c r="AV5023" s="501" t="e">
        <f t="shared" si="476"/>
        <v>#DIV/0!</v>
      </c>
      <c r="AY5023" s="501" t="e">
        <f t="shared" si="477"/>
        <v>#DIV/0!</v>
      </c>
      <c r="BM5023" s="501" t="e">
        <f t="shared" si="478"/>
        <v>#DIV/0!</v>
      </c>
      <c r="BP5023" s="501" t="e">
        <f t="shared" si="479"/>
        <v>#DIV/0!</v>
      </c>
    </row>
    <row r="5024" spans="31:68" ht="15" customHeight="1" x14ac:dyDescent="0.25">
      <c r="AE5024" s="501" t="e">
        <f t="shared" si="474"/>
        <v>#DIV/0!</v>
      </c>
      <c r="AH5024" s="501" t="e">
        <f t="shared" si="475"/>
        <v>#DIV/0!</v>
      </c>
      <c r="AV5024" s="501" t="e">
        <f t="shared" si="476"/>
        <v>#DIV/0!</v>
      </c>
      <c r="AY5024" s="501" t="e">
        <f t="shared" si="477"/>
        <v>#DIV/0!</v>
      </c>
      <c r="BM5024" s="501" t="e">
        <f t="shared" si="478"/>
        <v>#DIV/0!</v>
      </c>
      <c r="BP5024" s="501" t="e">
        <f t="shared" si="479"/>
        <v>#DIV/0!</v>
      </c>
    </row>
    <row r="5025" spans="31:68" ht="15" customHeight="1" x14ac:dyDescent="0.25">
      <c r="AE5025" s="501" t="e">
        <f t="shared" si="474"/>
        <v>#DIV/0!</v>
      </c>
      <c r="AH5025" s="501" t="e">
        <f t="shared" si="475"/>
        <v>#DIV/0!</v>
      </c>
      <c r="AV5025" s="501" t="e">
        <f t="shared" si="476"/>
        <v>#DIV/0!</v>
      </c>
      <c r="AY5025" s="501" t="e">
        <f t="shared" si="477"/>
        <v>#DIV/0!</v>
      </c>
      <c r="BM5025" s="501" t="e">
        <f t="shared" si="478"/>
        <v>#DIV/0!</v>
      </c>
      <c r="BP5025" s="501" t="e">
        <f t="shared" si="479"/>
        <v>#DIV/0!</v>
      </c>
    </row>
    <row r="5026" spans="31:68" ht="15" customHeight="1" x14ac:dyDescent="0.25">
      <c r="AE5026" s="501" t="e">
        <f t="shared" si="474"/>
        <v>#DIV/0!</v>
      </c>
      <c r="AH5026" s="501" t="e">
        <f t="shared" si="475"/>
        <v>#DIV/0!</v>
      </c>
      <c r="AV5026" s="501" t="e">
        <f t="shared" si="476"/>
        <v>#DIV/0!</v>
      </c>
      <c r="AY5026" s="501" t="e">
        <f t="shared" si="477"/>
        <v>#DIV/0!</v>
      </c>
      <c r="BM5026" s="501" t="e">
        <f t="shared" si="478"/>
        <v>#DIV/0!</v>
      </c>
      <c r="BP5026" s="501" t="e">
        <f t="shared" si="479"/>
        <v>#DIV/0!</v>
      </c>
    </row>
    <row r="5027" spans="31:68" ht="15" customHeight="1" x14ac:dyDescent="0.25">
      <c r="AE5027" s="501" t="e">
        <f t="shared" si="474"/>
        <v>#DIV/0!</v>
      </c>
      <c r="AH5027" s="501" t="e">
        <f t="shared" si="475"/>
        <v>#DIV/0!</v>
      </c>
      <c r="AV5027" s="501" t="e">
        <f t="shared" si="476"/>
        <v>#DIV/0!</v>
      </c>
      <c r="AY5027" s="501" t="e">
        <f t="shared" si="477"/>
        <v>#DIV/0!</v>
      </c>
      <c r="BM5027" s="501" t="e">
        <f t="shared" si="478"/>
        <v>#DIV/0!</v>
      </c>
      <c r="BP5027" s="501" t="e">
        <f t="shared" si="479"/>
        <v>#DIV/0!</v>
      </c>
    </row>
    <row r="5028" spans="31:68" ht="15" customHeight="1" x14ac:dyDescent="0.25">
      <c r="AE5028" s="501" t="e">
        <f t="shared" si="474"/>
        <v>#DIV/0!</v>
      </c>
      <c r="AH5028" s="501" t="e">
        <f t="shared" si="475"/>
        <v>#DIV/0!</v>
      </c>
      <c r="AV5028" s="501" t="e">
        <f t="shared" si="476"/>
        <v>#DIV/0!</v>
      </c>
      <c r="AY5028" s="501" t="e">
        <f t="shared" si="477"/>
        <v>#DIV/0!</v>
      </c>
      <c r="BM5028" s="501" t="e">
        <f t="shared" si="478"/>
        <v>#DIV/0!</v>
      </c>
      <c r="BP5028" s="501" t="e">
        <f t="shared" si="479"/>
        <v>#DIV/0!</v>
      </c>
    </row>
    <row r="5029" spans="31:68" ht="15" customHeight="1" x14ac:dyDescent="0.25">
      <c r="AE5029" s="501" t="e">
        <f t="shared" si="474"/>
        <v>#DIV/0!</v>
      </c>
      <c r="AH5029" s="501" t="e">
        <f t="shared" si="475"/>
        <v>#DIV/0!</v>
      </c>
      <c r="AV5029" s="501" t="e">
        <f t="shared" si="476"/>
        <v>#DIV/0!</v>
      </c>
      <c r="AY5029" s="501" t="e">
        <f t="shared" si="477"/>
        <v>#DIV/0!</v>
      </c>
      <c r="BM5029" s="501" t="e">
        <f t="shared" si="478"/>
        <v>#DIV/0!</v>
      </c>
      <c r="BP5029" s="501" t="e">
        <f t="shared" si="479"/>
        <v>#DIV/0!</v>
      </c>
    </row>
    <row r="5030" spans="31:68" ht="15" customHeight="1" x14ac:dyDescent="0.25">
      <c r="AE5030" s="501" t="e">
        <f t="shared" si="474"/>
        <v>#DIV/0!</v>
      </c>
      <c r="AH5030" s="501" t="e">
        <f t="shared" si="475"/>
        <v>#DIV/0!</v>
      </c>
      <c r="AV5030" s="501" t="e">
        <f t="shared" si="476"/>
        <v>#DIV/0!</v>
      </c>
      <c r="AY5030" s="501" t="e">
        <f t="shared" si="477"/>
        <v>#DIV/0!</v>
      </c>
      <c r="BM5030" s="501" t="e">
        <f t="shared" si="478"/>
        <v>#DIV/0!</v>
      </c>
      <c r="BP5030" s="501" t="e">
        <f t="shared" si="479"/>
        <v>#DIV/0!</v>
      </c>
    </row>
    <row r="5031" spans="31:68" ht="15" customHeight="1" x14ac:dyDescent="0.25">
      <c r="AE5031" s="501" t="e">
        <f t="shared" si="474"/>
        <v>#DIV/0!</v>
      </c>
      <c r="AH5031" s="501" t="e">
        <f t="shared" si="475"/>
        <v>#DIV/0!</v>
      </c>
      <c r="AV5031" s="501" t="e">
        <f t="shared" si="476"/>
        <v>#DIV/0!</v>
      </c>
      <c r="AY5031" s="501" t="e">
        <f t="shared" si="477"/>
        <v>#DIV/0!</v>
      </c>
      <c r="BM5031" s="501" t="e">
        <f t="shared" si="478"/>
        <v>#DIV/0!</v>
      </c>
      <c r="BP5031" s="501" t="e">
        <f t="shared" si="479"/>
        <v>#DIV/0!</v>
      </c>
    </row>
    <row r="5032" spans="31:68" ht="15" customHeight="1" x14ac:dyDescent="0.25">
      <c r="AE5032" s="501" t="e">
        <f t="shared" si="474"/>
        <v>#DIV/0!</v>
      </c>
      <c r="AH5032" s="501" t="e">
        <f t="shared" si="475"/>
        <v>#DIV/0!</v>
      </c>
      <c r="AV5032" s="501" t="e">
        <f t="shared" si="476"/>
        <v>#DIV/0!</v>
      </c>
      <c r="AY5032" s="501" t="e">
        <f t="shared" si="477"/>
        <v>#DIV/0!</v>
      </c>
      <c r="BM5032" s="501" t="e">
        <f t="shared" si="478"/>
        <v>#DIV/0!</v>
      </c>
      <c r="BP5032" s="501" t="e">
        <f t="shared" si="479"/>
        <v>#DIV/0!</v>
      </c>
    </row>
    <row r="5033" spans="31:68" ht="15" customHeight="1" x14ac:dyDescent="0.25">
      <c r="AE5033" s="501" t="e">
        <f t="shared" si="474"/>
        <v>#DIV/0!</v>
      </c>
      <c r="AH5033" s="501" t="e">
        <f t="shared" si="475"/>
        <v>#DIV/0!</v>
      </c>
      <c r="AV5033" s="501" t="e">
        <f t="shared" si="476"/>
        <v>#DIV/0!</v>
      </c>
      <c r="AY5033" s="501" t="e">
        <f t="shared" si="477"/>
        <v>#DIV/0!</v>
      </c>
      <c r="BM5033" s="501" t="e">
        <f t="shared" si="478"/>
        <v>#DIV/0!</v>
      </c>
      <c r="BP5033" s="501" t="e">
        <f t="shared" si="479"/>
        <v>#DIV/0!</v>
      </c>
    </row>
    <row r="5034" spans="31:68" ht="15" customHeight="1" x14ac:dyDescent="0.25">
      <c r="AE5034" s="501" t="e">
        <f t="shared" si="474"/>
        <v>#DIV/0!</v>
      </c>
      <c r="AH5034" s="501" t="e">
        <f t="shared" si="475"/>
        <v>#DIV/0!</v>
      </c>
      <c r="AV5034" s="501" t="e">
        <f t="shared" si="476"/>
        <v>#DIV/0!</v>
      </c>
      <c r="AY5034" s="501" t="e">
        <f t="shared" si="477"/>
        <v>#DIV/0!</v>
      </c>
      <c r="BM5034" s="501" t="e">
        <f t="shared" si="478"/>
        <v>#DIV/0!</v>
      </c>
      <c r="BP5034" s="501" t="e">
        <f t="shared" si="479"/>
        <v>#DIV/0!</v>
      </c>
    </row>
    <row r="5035" spans="31:68" ht="15" customHeight="1" x14ac:dyDescent="0.25">
      <c r="AE5035" s="501" t="e">
        <f t="shared" si="474"/>
        <v>#DIV/0!</v>
      </c>
      <c r="AH5035" s="501" t="e">
        <f t="shared" si="475"/>
        <v>#DIV/0!</v>
      </c>
      <c r="AV5035" s="501" t="e">
        <f t="shared" si="476"/>
        <v>#DIV/0!</v>
      </c>
      <c r="AY5035" s="501" t="e">
        <f t="shared" si="477"/>
        <v>#DIV/0!</v>
      </c>
      <c r="BM5035" s="501" t="e">
        <f t="shared" si="478"/>
        <v>#DIV/0!</v>
      </c>
      <c r="BP5035" s="501" t="e">
        <f t="shared" si="479"/>
        <v>#DIV/0!</v>
      </c>
    </row>
    <row r="5036" spans="31:68" ht="15" customHeight="1" x14ac:dyDescent="0.25">
      <c r="AE5036" s="501" t="e">
        <f t="shared" si="474"/>
        <v>#DIV/0!</v>
      </c>
      <c r="AH5036" s="501" t="e">
        <f t="shared" si="475"/>
        <v>#DIV/0!</v>
      </c>
      <c r="AV5036" s="501" t="e">
        <f t="shared" si="476"/>
        <v>#DIV/0!</v>
      </c>
      <c r="AY5036" s="501" t="e">
        <f t="shared" si="477"/>
        <v>#DIV/0!</v>
      </c>
      <c r="BM5036" s="501" t="e">
        <f t="shared" si="478"/>
        <v>#DIV/0!</v>
      </c>
      <c r="BP5036" s="501" t="e">
        <f t="shared" si="479"/>
        <v>#DIV/0!</v>
      </c>
    </row>
    <row r="5037" spans="31:68" ht="15" customHeight="1" x14ac:dyDescent="0.25">
      <c r="AE5037" s="501" t="e">
        <f t="shared" si="474"/>
        <v>#DIV/0!</v>
      </c>
      <c r="AH5037" s="501" t="e">
        <f t="shared" si="475"/>
        <v>#DIV/0!</v>
      </c>
      <c r="AV5037" s="501" t="e">
        <f t="shared" si="476"/>
        <v>#DIV/0!</v>
      </c>
      <c r="AY5037" s="501" t="e">
        <f t="shared" si="477"/>
        <v>#DIV/0!</v>
      </c>
      <c r="BM5037" s="501" t="e">
        <f t="shared" si="478"/>
        <v>#DIV/0!</v>
      </c>
      <c r="BP5037" s="501" t="e">
        <f t="shared" si="479"/>
        <v>#DIV/0!</v>
      </c>
    </row>
    <row r="5038" spans="31:68" ht="15" customHeight="1" x14ac:dyDescent="0.25">
      <c r="AE5038" s="501" t="e">
        <f t="shared" si="474"/>
        <v>#DIV/0!</v>
      </c>
      <c r="AH5038" s="501" t="e">
        <f t="shared" si="475"/>
        <v>#DIV/0!</v>
      </c>
      <c r="AV5038" s="501" t="e">
        <f t="shared" si="476"/>
        <v>#DIV/0!</v>
      </c>
      <c r="AY5038" s="501" t="e">
        <f t="shared" si="477"/>
        <v>#DIV/0!</v>
      </c>
      <c r="BM5038" s="501" t="e">
        <f t="shared" si="478"/>
        <v>#DIV/0!</v>
      </c>
      <c r="BP5038" s="501" t="e">
        <f t="shared" si="479"/>
        <v>#DIV/0!</v>
      </c>
    </row>
    <row r="5039" spans="31:68" ht="15" customHeight="1" x14ac:dyDescent="0.25">
      <c r="AE5039" s="501" t="e">
        <f t="shared" si="474"/>
        <v>#DIV/0!</v>
      </c>
      <c r="AH5039" s="501" t="e">
        <f t="shared" si="475"/>
        <v>#DIV/0!</v>
      </c>
      <c r="AV5039" s="501" t="e">
        <f t="shared" si="476"/>
        <v>#DIV/0!</v>
      </c>
      <c r="AY5039" s="501" t="e">
        <f t="shared" si="477"/>
        <v>#DIV/0!</v>
      </c>
      <c r="BM5039" s="501" t="e">
        <f t="shared" si="478"/>
        <v>#DIV/0!</v>
      </c>
      <c r="BP5039" s="501" t="e">
        <f t="shared" si="479"/>
        <v>#DIV/0!</v>
      </c>
    </row>
    <row r="5040" spans="31:68" ht="15" customHeight="1" x14ac:dyDescent="0.25">
      <c r="AE5040" s="501" t="e">
        <f t="shared" si="474"/>
        <v>#DIV/0!</v>
      </c>
      <c r="AH5040" s="501" t="e">
        <f t="shared" si="475"/>
        <v>#DIV/0!</v>
      </c>
      <c r="AV5040" s="501" t="e">
        <f t="shared" si="476"/>
        <v>#DIV/0!</v>
      </c>
      <c r="AY5040" s="501" t="e">
        <f t="shared" si="477"/>
        <v>#DIV/0!</v>
      </c>
      <c r="BM5040" s="501" t="e">
        <f t="shared" si="478"/>
        <v>#DIV/0!</v>
      </c>
      <c r="BP5040" s="501" t="e">
        <f t="shared" si="479"/>
        <v>#DIV/0!</v>
      </c>
    </row>
    <row r="5041" spans="31:68" ht="15" customHeight="1" x14ac:dyDescent="0.25">
      <c r="AE5041" s="501" t="e">
        <f t="shared" si="474"/>
        <v>#DIV/0!</v>
      </c>
      <c r="AH5041" s="501" t="e">
        <f t="shared" si="475"/>
        <v>#DIV/0!</v>
      </c>
      <c r="AV5041" s="501" t="e">
        <f t="shared" si="476"/>
        <v>#DIV/0!</v>
      </c>
      <c r="AY5041" s="501" t="e">
        <f t="shared" si="477"/>
        <v>#DIV/0!</v>
      </c>
      <c r="BM5041" s="501" t="e">
        <f t="shared" si="478"/>
        <v>#DIV/0!</v>
      </c>
      <c r="BP5041" s="501" t="e">
        <f t="shared" si="479"/>
        <v>#DIV/0!</v>
      </c>
    </row>
    <row r="5042" spans="31:68" ht="15" customHeight="1" x14ac:dyDescent="0.25">
      <c r="AE5042" s="501" t="e">
        <f t="shared" si="474"/>
        <v>#DIV/0!</v>
      </c>
      <c r="AH5042" s="501" t="e">
        <f t="shared" si="475"/>
        <v>#DIV/0!</v>
      </c>
      <c r="AV5042" s="501" t="e">
        <f t="shared" si="476"/>
        <v>#DIV/0!</v>
      </c>
      <c r="AY5042" s="501" t="e">
        <f t="shared" si="477"/>
        <v>#DIV/0!</v>
      </c>
      <c r="BM5042" s="501" t="e">
        <f t="shared" si="478"/>
        <v>#DIV/0!</v>
      </c>
      <c r="BP5042" s="501" t="e">
        <f t="shared" si="479"/>
        <v>#DIV/0!</v>
      </c>
    </row>
    <row r="5043" spans="31:68" ht="15" customHeight="1" x14ac:dyDescent="0.25">
      <c r="AE5043" s="501" t="e">
        <f t="shared" si="474"/>
        <v>#DIV/0!</v>
      </c>
      <c r="AH5043" s="501" t="e">
        <f t="shared" si="475"/>
        <v>#DIV/0!</v>
      </c>
      <c r="AV5043" s="501" t="e">
        <f t="shared" si="476"/>
        <v>#DIV/0!</v>
      </c>
      <c r="AY5043" s="501" t="e">
        <f t="shared" si="477"/>
        <v>#DIV/0!</v>
      </c>
      <c r="BM5043" s="501" t="e">
        <f t="shared" si="478"/>
        <v>#DIV/0!</v>
      </c>
      <c r="BP5043" s="501" t="e">
        <f t="shared" si="479"/>
        <v>#DIV/0!</v>
      </c>
    </row>
    <row r="5044" spans="31:68" ht="15" customHeight="1" x14ac:dyDescent="0.25">
      <c r="AE5044" s="501" t="e">
        <f t="shared" si="474"/>
        <v>#DIV/0!</v>
      </c>
      <c r="AH5044" s="501" t="e">
        <f t="shared" si="475"/>
        <v>#DIV/0!</v>
      </c>
      <c r="AV5044" s="501" t="e">
        <f t="shared" si="476"/>
        <v>#DIV/0!</v>
      </c>
      <c r="AY5044" s="501" t="e">
        <f t="shared" si="477"/>
        <v>#DIV/0!</v>
      </c>
      <c r="BM5044" s="501" t="e">
        <f t="shared" si="478"/>
        <v>#DIV/0!</v>
      </c>
      <c r="BP5044" s="501" t="e">
        <f t="shared" si="479"/>
        <v>#DIV/0!</v>
      </c>
    </row>
    <row r="5045" spans="31:68" ht="15" customHeight="1" x14ac:dyDescent="0.25">
      <c r="AE5045" s="501" t="e">
        <f t="shared" si="474"/>
        <v>#DIV/0!</v>
      </c>
      <c r="AH5045" s="501" t="e">
        <f t="shared" si="475"/>
        <v>#DIV/0!</v>
      </c>
      <c r="AV5045" s="501" t="e">
        <f t="shared" si="476"/>
        <v>#DIV/0!</v>
      </c>
      <c r="AY5045" s="501" t="e">
        <f t="shared" si="477"/>
        <v>#DIV/0!</v>
      </c>
      <c r="BM5045" s="501" t="e">
        <f t="shared" si="478"/>
        <v>#DIV/0!</v>
      </c>
      <c r="BP5045" s="501" t="e">
        <f t="shared" si="479"/>
        <v>#DIV/0!</v>
      </c>
    </row>
    <row r="5046" spans="31:68" ht="15" customHeight="1" x14ac:dyDescent="0.25">
      <c r="AE5046" s="501" t="e">
        <f t="shared" si="474"/>
        <v>#DIV/0!</v>
      </c>
      <c r="AH5046" s="501" t="e">
        <f t="shared" si="475"/>
        <v>#DIV/0!</v>
      </c>
      <c r="AV5046" s="501" t="e">
        <f t="shared" si="476"/>
        <v>#DIV/0!</v>
      </c>
      <c r="AY5046" s="501" t="e">
        <f t="shared" si="477"/>
        <v>#DIV/0!</v>
      </c>
      <c r="BM5046" s="501" t="e">
        <f t="shared" si="478"/>
        <v>#DIV/0!</v>
      </c>
      <c r="BP5046" s="501" t="e">
        <f t="shared" si="479"/>
        <v>#DIV/0!</v>
      </c>
    </row>
    <row r="5047" spans="31:68" ht="15" customHeight="1" x14ac:dyDescent="0.25">
      <c r="AE5047" s="501" t="e">
        <f t="shared" si="474"/>
        <v>#DIV/0!</v>
      </c>
      <c r="AH5047" s="501" t="e">
        <f t="shared" si="475"/>
        <v>#DIV/0!</v>
      </c>
      <c r="AV5047" s="501" t="e">
        <f t="shared" si="476"/>
        <v>#DIV/0!</v>
      </c>
      <c r="AY5047" s="501" t="e">
        <f t="shared" si="477"/>
        <v>#DIV/0!</v>
      </c>
      <c r="BM5047" s="501" t="e">
        <f t="shared" si="478"/>
        <v>#DIV/0!</v>
      </c>
      <c r="BP5047" s="501" t="e">
        <f t="shared" si="479"/>
        <v>#DIV/0!</v>
      </c>
    </row>
    <row r="5048" spans="31:68" ht="15" customHeight="1" x14ac:dyDescent="0.25">
      <c r="AE5048" s="501" t="e">
        <f t="shared" si="474"/>
        <v>#DIV/0!</v>
      </c>
      <c r="AH5048" s="501" t="e">
        <f t="shared" si="475"/>
        <v>#DIV/0!</v>
      </c>
      <c r="AV5048" s="501" t="e">
        <f t="shared" si="476"/>
        <v>#DIV/0!</v>
      </c>
      <c r="AY5048" s="501" t="e">
        <f t="shared" si="477"/>
        <v>#DIV/0!</v>
      </c>
      <c r="BM5048" s="501" t="e">
        <f t="shared" si="478"/>
        <v>#DIV/0!</v>
      </c>
      <c r="BP5048" s="501" t="e">
        <f t="shared" si="479"/>
        <v>#DIV/0!</v>
      </c>
    </row>
    <row r="5049" spans="31:68" ht="15" customHeight="1" x14ac:dyDescent="0.25">
      <c r="AE5049" s="501" t="e">
        <f t="shared" si="474"/>
        <v>#DIV/0!</v>
      </c>
      <c r="AH5049" s="501" t="e">
        <f t="shared" si="475"/>
        <v>#DIV/0!</v>
      </c>
      <c r="AV5049" s="501" t="e">
        <f t="shared" si="476"/>
        <v>#DIV/0!</v>
      </c>
      <c r="AY5049" s="501" t="e">
        <f t="shared" si="477"/>
        <v>#DIV/0!</v>
      </c>
      <c r="BM5049" s="501" t="e">
        <f t="shared" si="478"/>
        <v>#DIV/0!</v>
      </c>
      <c r="BP5049" s="501" t="e">
        <f t="shared" si="479"/>
        <v>#DIV/0!</v>
      </c>
    </row>
    <row r="5050" spans="31:68" ht="15" customHeight="1" x14ac:dyDescent="0.25">
      <c r="AE5050" s="501" t="e">
        <f t="shared" si="474"/>
        <v>#DIV/0!</v>
      </c>
      <c r="AH5050" s="501" t="e">
        <f t="shared" si="475"/>
        <v>#DIV/0!</v>
      </c>
      <c r="AV5050" s="501" t="e">
        <f t="shared" si="476"/>
        <v>#DIV/0!</v>
      </c>
      <c r="AY5050" s="501" t="e">
        <f t="shared" si="477"/>
        <v>#DIV/0!</v>
      </c>
      <c r="BM5050" s="501" t="e">
        <f t="shared" si="478"/>
        <v>#DIV/0!</v>
      </c>
      <c r="BP5050" s="501" t="e">
        <f t="shared" si="479"/>
        <v>#DIV/0!</v>
      </c>
    </row>
    <row r="5051" spans="31:68" ht="15" customHeight="1" x14ac:dyDescent="0.25">
      <c r="AE5051" s="501" t="e">
        <f t="shared" si="474"/>
        <v>#DIV/0!</v>
      </c>
      <c r="AH5051" s="501" t="e">
        <f t="shared" si="475"/>
        <v>#DIV/0!</v>
      </c>
      <c r="AV5051" s="501" t="e">
        <f t="shared" si="476"/>
        <v>#DIV/0!</v>
      </c>
      <c r="AY5051" s="501" t="e">
        <f t="shared" si="477"/>
        <v>#DIV/0!</v>
      </c>
      <c r="BM5051" s="501" t="e">
        <f t="shared" si="478"/>
        <v>#DIV/0!</v>
      </c>
      <c r="BP5051" s="501" t="e">
        <f t="shared" si="479"/>
        <v>#DIV/0!</v>
      </c>
    </row>
    <row r="5052" spans="31:68" ht="15" customHeight="1" x14ac:dyDescent="0.25">
      <c r="AE5052" s="501" t="e">
        <f t="shared" si="474"/>
        <v>#DIV/0!</v>
      </c>
      <c r="AH5052" s="501" t="e">
        <f t="shared" si="475"/>
        <v>#DIV/0!</v>
      </c>
      <c r="AV5052" s="501" t="e">
        <f t="shared" si="476"/>
        <v>#DIV/0!</v>
      </c>
      <c r="AY5052" s="501" t="e">
        <f t="shared" si="477"/>
        <v>#DIV/0!</v>
      </c>
      <c r="BM5052" s="501" t="e">
        <f t="shared" si="478"/>
        <v>#DIV/0!</v>
      </c>
      <c r="BP5052" s="501" t="e">
        <f t="shared" si="479"/>
        <v>#DIV/0!</v>
      </c>
    </row>
    <row r="5053" spans="31:68" ht="15" customHeight="1" x14ac:dyDescent="0.25">
      <c r="AE5053" s="501" t="e">
        <f t="shared" si="474"/>
        <v>#DIV/0!</v>
      </c>
      <c r="AH5053" s="501" t="e">
        <f t="shared" si="475"/>
        <v>#DIV/0!</v>
      </c>
      <c r="AV5053" s="501" t="e">
        <f t="shared" si="476"/>
        <v>#DIV/0!</v>
      </c>
      <c r="AY5053" s="501" t="e">
        <f t="shared" si="477"/>
        <v>#DIV/0!</v>
      </c>
      <c r="BM5053" s="501" t="e">
        <f t="shared" si="478"/>
        <v>#DIV/0!</v>
      </c>
      <c r="BP5053" s="501" t="e">
        <f t="shared" si="479"/>
        <v>#DIV/0!</v>
      </c>
    </row>
    <row r="5054" spans="31:68" ht="15" customHeight="1" x14ac:dyDescent="0.25">
      <c r="AE5054" s="501" t="e">
        <f t="shared" si="474"/>
        <v>#DIV/0!</v>
      </c>
      <c r="AH5054" s="501" t="e">
        <f t="shared" si="475"/>
        <v>#DIV/0!</v>
      </c>
      <c r="AV5054" s="501" t="e">
        <f t="shared" si="476"/>
        <v>#DIV/0!</v>
      </c>
      <c r="AY5054" s="501" t="e">
        <f t="shared" si="477"/>
        <v>#DIV/0!</v>
      </c>
      <c r="BM5054" s="501" t="e">
        <f t="shared" si="478"/>
        <v>#DIV/0!</v>
      </c>
      <c r="BP5054" s="501" t="e">
        <f t="shared" si="479"/>
        <v>#DIV/0!</v>
      </c>
    </row>
    <row r="5055" spans="31:68" ht="15" customHeight="1" x14ac:dyDescent="0.25">
      <c r="AE5055" s="501" t="e">
        <f t="shared" si="474"/>
        <v>#DIV/0!</v>
      </c>
      <c r="AH5055" s="501" t="e">
        <f t="shared" si="475"/>
        <v>#DIV/0!</v>
      </c>
      <c r="AV5055" s="501" t="e">
        <f t="shared" si="476"/>
        <v>#DIV/0!</v>
      </c>
      <c r="AY5055" s="501" t="e">
        <f t="shared" si="477"/>
        <v>#DIV/0!</v>
      </c>
      <c r="BM5055" s="501" t="e">
        <f t="shared" si="478"/>
        <v>#DIV/0!</v>
      </c>
      <c r="BP5055" s="501" t="e">
        <f t="shared" si="479"/>
        <v>#DIV/0!</v>
      </c>
    </row>
    <row r="5056" spans="31:68" ht="15" customHeight="1" x14ac:dyDescent="0.25">
      <c r="AE5056" s="501" t="e">
        <f t="shared" si="474"/>
        <v>#DIV/0!</v>
      </c>
      <c r="AH5056" s="501" t="e">
        <f t="shared" si="475"/>
        <v>#DIV/0!</v>
      </c>
      <c r="AV5056" s="501" t="e">
        <f t="shared" si="476"/>
        <v>#DIV/0!</v>
      </c>
      <c r="AY5056" s="501" t="e">
        <f t="shared" si="477"/>
        <v>#DIV/0!</v>
      </c>
      <c r="BM5056" s="501" t="e">
        <f t="shared" si="478"/>
        <v>#DIV/0!</v>
      </c>
      <c r="BP5056" s="501" t="e">
        <f t="shared" si="479"/>
        <v>#DIV/0!</v>
      </c>
    </row>
    <row r="5057" spans="31:68" ht="15" customHeight="1" x14ac:dyDescent="0.25">
      <c r="AE5057" s="501" t="e">
        <f t="shared" si="474"/>
        <v>#DIV/0!</v>
      </c>
      <c r="AH5057" s="501" t="e">
        <f t="shared" si="475"/>
        <v>#DIV/0!</v>
      </c>
      <c r="AV5057" s="501" t="e">
        <f t="shared" si="476"/>
        <v>#DIV/0!</v>
      </c>
      <c r="AY5057" s="501" t="e">
        <f t="shared" si="477"/>
        <v>#DIV/0!</v>
      </c>
      <c r="BM5057" s="501" t="e">
        <f t="shared" si="478"/>
        <v>#DIV/0!</v>
      </c>
      <c r="BP5057" s="501" t="e">
        <f t="shared" si="479"/>
        <v>#DIV/0!</v>
      </c>
    </row>
    <row r="5058" spans="31:68" ht="15" customHeight="1" x14ac:dyDescent="0.25">
      <c r="AE5058" s="501" t="e">
        <f t="shared" si="474"/>
        <v>#DIV/0!</v>
      </c>
      <c r="AH5058" s="501" t="e">
        <f t="shared" si="475"/>
        <v>#DIV/0!</v>
      </c>
      <c r="AV5058" s="501" t="e">
        <f t="shared" si="476"/>
        <v>#DIV/0!</v>
      </c>
      <c r="AY5058" s="501" t="e">
        <f t="shared" si="477"/>
        <v>#DIV/0!</v>
      </c>
      <c r="BM5058" s="501" t="e">
        <f t="shared" si="478"/>
        <v>#DIV/0!</v>
      </c>
      <c r="BP5058" s="501" t="e">
        <f t="shared" si="479"/>
        <v>#DIV/0!</v>
      </c>
    </row>
    <row r="5059" spans="31:68" ht="15" customHeight="1" x14ac:dyDescent="0.25">
      <c r="AE5059" s="501" t="e">
        <f t="shared" si="474"/>
        <v>#DIV/0!</v>
      </c>
      <c r="AH5059" s="501" t="e">
        <f t="shared" si="475"/>
        <v>#DIV/0!</v>
      </c>
      <c r="AV5059" s="501" t="e">
        <f t="shared" si="476"/>
        <v>#DIV/0!</v>
      </c>
      <c r="AY5059" s="501" t="e">
        <f t="shared" si="477"/>
        <v>#DIV/0!</v>
      </c>
      <c r="BM5059" s="501" t="e">
        <f t="shared" si="478"/>
        <v>#DIV/0!</v>
      </c>
      <c r="BP5059" s="501" t="e">
        <f t="shared" si="479"/>
        <v>#DIV/0!</v>
      </c>
    </row>
    <row r="5060" spans="31:68" ht="15" customHeight="1" x14ac:dyDescent="0.25">
      <c r="AE5060" s="501" t="e">
        <f t="shared" si="474"/>
        <v>#DIV/0!</v>
      </c>
      <c r="AH5060" s="501" t="e">
        <f t="shared" si="475"/>
        <v>#DIV/0!</v>
      </c>
      <c r="AV5060" s="501" t="e">
        <f t="shared" si="476"/>
        <v>#DIV/0!</v>
      </c>
      <c r="AY5060" s="501" t="e">
        <f t="shared" si="477"/>
        <v>#DIV/0!</v>
      </c>
      <c r="BM5060" s="501" t="e">
        <f t="shared" si="478"/>
        <v>#DIV/0!</v>
      </c>
      <c r="BP5060" s="501" t="e">
        <f t="shared" si="479"/>
        <v>#DIV/0!</v>
      </c>
    </row>
    <row r="5061" spans="31:68" ht="15" customHeight="1" x14ac:dyDescent="0.25">
      <c r="AE5061" s="501" t="e">
        <f t="shared" si="474"/>
        <v>#DIV/0!</v>
      </c>
      <c r="AH5061" s="501" t="e">
        <f t="shared" si="475"/>
        <v>#DIV/0!</v>
      </c>
      <c r="AV5061" s="501" t="e">
        <f t="shared" si="476"/>
        <v>#DIV/0!</v>
      </c>
      <c r="AY5061" s="501" t="e">
        <f t="shared" si="477"/>
        <v>#DIV/0!</v>
      </c>
      <c r="BM5061" s="501" t="e">
        <f t="shared" si="478"/>
        <v>#DIV/0!</v>
      </c>
      <c r="BP5061" s="501" t="e">
        <f t="shared" si="479"/>
        <v>#DIV/0!</v>
      </c>
    </row>
    <row r="5062" spans="31:68" ht="15" customHeight="1" x14ac:dyDescent="0.25">
      <c r="AE5062" s="501" t="e">
        <f t="shared" si="474"/>
        <v>#DIV/0!</v>
      </c>
      <c r="AH5062" s="501" t="e">
        <f t="shared" si="475"/>
        <v>#DIV/0!</v>
      </c>
      <c r="AV5062" s="501" t="e">
        <f t="shared" si="476"/>
        <v>#DIV/0!</v>
      </c>
      <c r="AY5062" s="501" t="e">
        <f t="shared" si="477"/>
        <v>#DIV/0!</v>
      </c>
      <c r="BM5062" s="501" t="e">
        <f t="shared" si="478"/>
        <v>#DIV/0!</v>
      </c>
      <c r="BP5062" s="501" t="e">
        <f t="shared" si="479"/>
        <v>#DIV/0!</v>
      </c>
    </row>
    <row r="5063" spans="31:68" ht="15" customHeight="1" x14ac:dyDescent="0.25">
      <c r="AE5063" s="501" t="e">
        <f t="shared" si="474"/>
        <v>#DIV/0!</v>
      </c>
      <c r="AH5063" s="501" t="e">
        <f t="shared" si="475"/>
        <v>#DIV/0!</v>
      </c>
      <c r="AV5063" s="501" t="e">
        <f t="shared" si="476"/>
        <v>#DIV/0!</v>
      </c>
      <c r="AY5063" s="501" t="e">
        <f t="shared" si="477"/>
        <v>#DIV/0!</v>
      </c>
      <c r="BM5063" s="501" t="e">
        <f t="shared" si="478"/>
        <v>#DIV/0!</v>
      </c>
      <c r="BP5063" s="501" t="e">
        <f t="shared" si="479"/>
        <v>#DIV/0!</v>
      </c>
    </row>
    <row r="5064" spans="31:68" ht="15" customHeight="1" x14ac:dyDescent="0.25">
      <c r="AE5064" s="501" t="e">
        <f t="shared" si="474"/>
        <v>#DIV/0!</v>
      </c>
      <c r="AH5064" s="501" t="e">
        <f t="shared" si="475"/>
        <v>#DIV/0!</v>
      </c>
      <c r="AV5064" s="501" t="e">
        <f t="shared" si="476"/>
        <v>#DIV/0!</v>
      </c>
      <c r="AY5064" s="501" t="e">
        <f t="shared" si="477"/>
        <v>#DIV/0!</v>
      </c>
      <c r="BM5064" s="501" t="e">
        <f t="shared" si="478"/>
        <v>#DIV/0!</v>
      </c>
      <c r="BP5064" s="501" t="e">
        <f t="shared" si="479"/>
        <v>#DIV/0!</v>
      </c>
    </row>
    <row r="5065" spans="31:68" ht="15" customHeight="1" x14ac:dyDescent="0.25">
      <c r="AE5065" s="501" t="e">
        <f t="shared" si="474"/>
        <v>#DIV/0!</v>
      </c>
      <c r="AH5065" s="501" t="e">
        <f t="shared" si="475"/>
        <v>#DIV/0!</v>
      </c>
      <c r="AV5065" s="501" t="e">
        <f t="shared" si="476"/>
        <v>#DIV/0!</v>
      </c>
      <c r="AY5065" s="501" t="e">
        <f t="shared" si="477"/>
        <v>#DIV/0!</v>
      </c>
      <c r="BM5065" s="501" t="e">
        <f t="shared" si="478"/>
        <v>#DIV/0!</v>
      </c>
      <c r="BP5065" s="501" t="e">
        <f t="shared" si="479"/>
        <v>#DIV/0!</v>
      </c>
    </row>
    <row r="5066" spans="31:68" ht="15" customHeight="1" x14ac:dyDescent="0.25">
      <c r="AE5066" s="501" t="e">
        <f t="shared" si="474"/>
        <v>#DIV/0!</v>
      </c>
      <c r="AH5066" s="501" t="e">
        <f t="shared" si="475"/>
        <v>#DIV/0!</v>
      </c>
      <c r="AV5066" s="501" t="e">
        <f t="shared" si="476"/>
        <v>#DIV/0!</v>
      </c>
      <c r="AY5066" s="501" t="e">
        <f t="shared" si="477"/>
        <v>#DIV/0!</v>
      </c>
      <c r="BM5066" s="501" t="e">
        <f t="shared" si="478"/>
        <v>#DIV/0!</v>
      </c>
      <c r="BP5066" s="501" t="e">
        <f t="shared" si="479"/>
        <v>#DIV/0!</v>
      </c>
    </row>
    <row r="5067" spans="31:68" ht="15" customHeight="1" x14ac:dyDescent="0.25">
      <c r="AE5067" s="501" t="e">
        <f t="shared" si="474"/>
        <v>#DIV/0!</v>
      </c>
      <c r="AH5067" s="501" t="e">
        <f t="shared" si="475"/>
        <v>#DIV/0!</v>
      </c>
      <c r="AV5067" s="501" t="e">
        <f t="shared" si="476"/>
        <v>#DIV/0!</v>
      </c>
      <c r="AY5067" s="501" t="e">
        <f t="shared" si="477"/>
        <v>#DIV/0!</v>
      </c>
      <c r="BM5067" s="501" t="e">
        <f t="shared" si="478"/>
        <v>#DIV/0!</v>
      </c>
      <c r="BP5067" s="501" t="e">
        <f t="shared" si="479"/>
        <v>#DIV/0!</v>
      </c>
    </row>
    <row r="5068" spans="31:68" ht="15" customHeight="1" x14ac:dyDescent="0.25">
      <c r="AE5068" s="501" t="e">
        <f t="shared" si="474"/>
        <v>#DIV/0!</v>
      </c>
      <c r="AH5068" s="501" t="e">
        <f t="shared" si="475"/>
        <v>#DIV/0!</v>
      </c>
      <c r="AV5068" s="501" t="e">
        <f t="shared" si="476"/>
        <v>#DIV/0!</v>
      </c>
      <c r="AY5068" s="501" t="e">
        <f t="shared" si="477"/>
        <v>#DIV/0!</v>
      </c>
      <c r="BM5068" s="501" t="e">
        <f t="shared" si="478"/>
        <v>#DIV/0!</v>
      </c>
      <c r="BP5068" s="501" t="e">
        <f t="shared" si="479"/>
        <v>#DIV/0!</v>
      </c>
    </row>
    <row r="5069" spans="31:68" ht="15" customHeight="1" x14ac:dyDescent="0.25">
      <c r="AE5069" s="501" t="e">
        <f t="shared" si="474"/>
        <v>#DIV/0!</v>
      </c>
      <c r="AH5069" s="501" t="e">
        <f t="shared" si="475"/>
        <v>#DIV/0!</v>
      </c>
      <c r="AV5069" s="501" t="e">
        <f t="shared" si="476"/>
        <v>#DIV/0!</v>
      </c>
      <c r="AY5069" s="501" t="e">
        <f t="shared" si="477"/>
        <v>#DIV/0!</v>
      </c>
      <c r="BM5069" s="501" t="e">
        <f t="shared" si="478"/>
        <v>#DIV/0!</v>
      </c>
      <c r="BP5069" s="501" t="e">
        <f t="shared" si="479"/>
        <v>#DIV/0!</v>
      </c>
    </row>
    <row r="5070" spans="31:68" ht="15" customHeight="1" x14ac:dyDescent="0.25">
      <c r="AE5070" s="501" t="e">
        <f t="shared" si="474"/>
        <v>#DIV/0!</v>
      </c>
      <c r="AH5070" s="501" t="e">
        <f t="shared" si="475"/>
        <v>#DIV/0!</v>
      </c>
      <c r="AV5070" s="501" t="e">
        <f t="shared" si="476"/>
        <v>#DIV/0!</v>
      </c>
      <c r="AY5070" s="501" t="e">
        <f t="shared" si="477"/>
        <v>#DIV/0!</v>
      </c>
      <c r="BM5070" s="501" t="e">
        <f t="shared" si="478"/>
        <v>#DIV/0!</v>
      </c>
      <c r="BP5070" s="501" t="e">
        <f t="shared" si="479"/>
        <v>#DIV/0!</v>
      </c>
    </row>
    <row r="5071" spans="31:68" ht="15" customHeight="1" x14ac:dyDescent="0.25">
      <c r="AE5071" s="501" t="e">
        <f t="shared" ref="AE5071:AE5134" si="480">IF(AE$10*AC5071+AE$11&lt;(ROUNDUP(AD$10/100,0)*100+999),MAX(0,AE$10*AC5071+AE$11),NA())</f>
        <v>#DIV/0!</v>
      </c>
      <c r="AH5071" s="501" t="e">
        <f t="shared" ref="AH5071:AH5134" si="481">IF(AH$10*AF5071+AH$11&lt;(ROUNDUP(AG$10/100,0)*100+999),MAX(0,AH$10*AF5071+AH$11),NA())</f>
        <v>#DIV/0!</v>
      </c>
      <c r="AV5071" s="501" t="e">
        <f t="shared" ref="AV5071:AV5134" si="482">IF(AV$10*AT5071+AV$11&lt;(ROUNDUP(AU$10/100,0)*100+999),MAX(0,AV$10*AT5071+AV$11),NA())</f>
        <v>#DIV/0!</v>
      </c>
      <c r="AY5071" s="501" t="e">
        <f t="shared" ref="AY5071:AY5134" si="483">IF(AY$10*AW5071+AY$11&lt;(ROUNDUP(AX$10/100,0)*100+999),MAX(0,AY$10*AW5071+AY$11),NA())</f>
        <v>#DIV/0!</v>
      </c>
      <c r="BM5071" s="501" t="e">
        <f t="shared" ref="BM5071:BM5134" si="484">IF(BM$10*BK5071+BM$11&lt;(ROUNDUP(BL$10/100,0)*100+999),MAX(0,BM$10*BK5071+BM$11),NA())</f>
        <v>#DIV/0!</v>
      </c>
      <c r="BP5071" s="501" t="e">
        <f t="shared" ref="BP5071:BP5134" si="485">IF(BP$10*BN5071+BP$11&lt;(ROUNDUP(BO$10/100,0)*100+999),MAX(0,BP$10*BN5071+BP$11),NA())</f>
        <v>#DIV/0!</v>
      </c>
    </row>
    <row r="5072" spans="31:68" ht="15" customHeight="1" x14ac:dyDescent="0.25">
      <c r="AE5072" s="501" t="e">
        <f t="shared" si="480"/>
        <v>#DIV/0!</v>
      </c>
      <c r="AH5072" s="501" t="e">
        <f t="shared" si="481"/>
        <v>#DIV/0!</v>
      </c>
      <c r="AV5072" s="501" t="e">
        <f t="shared" si="482"/>
        <v>#DIV/0!</v>
      </c>
      <c r="AY5072" s="501" t="e">
        <f t="shared" si="483"/>
        <v>#DIV/0!</v>
      </c>
      <c r="BM5072" s="501" t="e">
        <f t="shared" si="484"/>
        <v>#DIV/0!</v>
      </c>
      <c r="BP5072" s="501" t="e">
        <f t="shared" si="485"/>
        <v>#DIV/0!</v>
      </c>
    </row>
    <row r="5073" spans="31:68" ht="15" customHeight="1" x14ac:dyDescent="0.25">
      <c r="AE5073" s="501" t="e">
        <f t="shared" si="480"/>
        <v>#DIV/0!</v>
      </c>
      <c r="AH5073" s="501" t="e">
        <f t="shared" si="481"/>
        <v>#DIV/0!</v>
      </c>
      <c r="AV5073" s="501" t="e">
        <f t="shared" si="482"/>
        <v>#DIV/0!</v>
      </c>
      <c r="AY5073" s="501" t="e">
        <f t="shared" si="483"/>
        <v>#DIV/0!</v>
      </c>
      <c r="BM5073" s="501" t="e">
        <f t="shared" si="484"/>
        <v>#DIV/0!</v>
      </c>
      <c r="BP5073" s="501" t="e">
        <f t="shared" si="485"/>
        <v>#DIV/0!</v>
      </c>
    </row>
    <row r="5074" spans="31:68" ht="15" customHeight="1" x14ac:dyDescent="0.25">
      <c r="AE5074" s="501" t="e">
        <f t="shared" si="480"/>
        <v>#DIV/0!</v>
      </c>
      <c r="AH5074" s="501" t="e">
        <f t="shared" si="481"/>
        <v>#DIV/0!</v>
      </c>
      <c r="AV5074" s="501" t="e">
        <f t="shared" si="482"/>
        <v>#DIV/0!</v>
      </c>
      <c r="AY5074" s="501" t="e">
        <f t="shared" si="483"/>
        <v>#DIV/0!</v>
      </c>
      <c r="BM5074" s="501" t="e">
        <f t="shared" si="484"/>
        <v>#DIV/0!</v>
      </c>
      <c r="BP5074" s="501" t="e">
        <f t="shared" si="485"/>
        <v>#DIV/0!</v>
      </c>
    </row>
    <row r="5075" spans="31:68" ht="15" customHeight="1" x14ac:dyDescent="0.25">
      <c r="AE5075" s="501" t="e">
        <f t="shared" si="480"/>
        <v>#DIV/0!</v>
      </c>
      <c r="AH5075" s="501" t="e">
        <f t="shared" si="481"/>
        <v>#DIV/0!</v>
      </c>
      <c r="AV5075" s="501" t="e">
        <f t="shared" si="482"/>
        <v>#DIV/0!</v>
      </c>
      <c r="AY5075" s="501" t="e">
        <f t="shared" si="483"/>
        <v>#DIV/0!</v>
      </c>
      <c r="BM5075" s="501" t="e">
        <f t="shared" si="484"/>
        <v>#DIV/0!</v>
      </c>
      <c r="BP5075" s="501" t="e">
        <f t="shared" si="485"/>
        <v>#DIV/0!</v>
      </c>
    </row>
    <row r="5076" spans="31:68" ht="15" customHeight="1" x14ac:dyDescent="0.25">
      <c r="AE5076" s="501" t="e">
        <f t="shared" si="480"/>
        <v>#DIV/0!</v>
      </c>
      <c r="AH5076" s="501" t="e">
        <f t="shared" si="481"/>
        <v>#DIV/0!</v>
      </c>
      <c r="AV5076" s="501" t="e">
        <f t="shared" si="482"/>
        <v>#DIV/0!</v>
      </c>
      <c r="AY5076" s="501" t="e">
        <f t="shared" si="483"/>
        <v>#DIV/0!</v>
      </c>
      <c r="BM5076" s="501" t="e">
        <f t="shared" si="484"/>
        <v>#DIV/0!</v>
      </c>
      <c r="BP5076" s="501" t="e">
        <f t="shared" si="485"/>
        <v>#DIV/0!</v>
      </c>
    </row>
    <row r="5077" spans="31:68" ht="15" customHeight="1" x14ac:dyDescent="0.25">
      <c r="AE5077" s="501" t="e">
        <f t="shared" si="480"/>
        <v>#DIV/0!</v>
      </c>
      <c r="AH5077" s="501" t="e">
        <f t="shared" si="481"/>
        <v>#DIV/0!</v>
      </c>
      <c r="AV5077" s="501" t="e">
        <f t="shared" si="482"/>
        <v>#DIV/0!</v>
      </c>
      <c r="AY5077" s="501" t="e">
        <f t="shared" si="483"/>
        <v>#DIV/0!</v>
      </c>
      <c r="BM5077" s="501" t="e">
        <f t="shared" si="484"/>
        <v>#DIV/0!</v>
      </c>
      <c r="BP5077" s="501" t="e">
        <f t="shared" si="485"/>
        <v>#DIV/0!</v>
      </c>
    </row>
    <row r="5078" spans="31:68" ht="15" customHeight="1" x14ac:dyDescent="0.25">
      <c r="AE5078" s="501" t="e">
        <f t="shared" si="480"/>
        <v>#DIV/0!</v>
      </c>
      <c r="AH5078" s="501" t="e">
        <f t="shared" si="481"/>
        <v>#DIV/0!</v>
      </c>
      <c r="AV5078" s="501" t="e">
        <f t="shared" si="482"/>
        <v>#DIV/0!</v>
      </c>
      <c r="AY5078" s="501" t="e">
        <f t="shared" si="483"/>
        <v>#DIV/0!</v>
      </c>
      <c r="BM5078" s="501" t="e">
        <f t="shared" si="484"/>
        <v>#DIV/0!</v>
      </c>
      <c r="BP5078" s="501" t="e">
        <f t="shared" si="485"/>
        <v>#DIV/0!</v>
      </c>
    </row>
    <row r="5079" spans="31:68" ht="15" customHeight="1" x14ac:dyDescent="0.25">
      <c r="AE5079" s="501" t="e">
        <f t="shared" si="480"/>
        <v>#DIV/0!</v>
      </c>
      <c r="AH5079" s="501" t="e">
        <f t="shared" si="481"/>
        <v>#DIV/0!</v>
      </c>
      <c r="AV5079" s="501" t="e">
        <f t="shared" si="482"/>
        <v>#DIV/0!</v>
      </c>
      <c r="AY5079" s="501" t="e">
        <f t="shared" si="483"/>
        <v>#DIV/0!</v>
      </c>
      <c r="BM5079" s="501" t="e">
        <f t="shared" si="484"/>
        <v>#DIV/0!</v>
      </c>
      <c r="BP5079" s="501" t="e">
        <f t="shared" si="485"/>
        <v>#DIV/0!</v>
      </c>
    </row>
    <row r="5080" spans="31:68" ht="15" customHeight="1" x14ac:dyDescent="0.25">
      <c r="AE5080" s="501" t="e">
        <f t="shared" si="480"/>
        <v>#DIV/0!</v>
      </c>
      <c r="AH5080" s="501" t="e">
        <f t="shared" si="481"/>
        <v>#DIV/0!</v>
      </c>
      <c r="AV5080" s="501" t="e">
        <f t="shared" si="482"/>
        <v>#DIV/0!</v>
      </c>
      <c r="AY5080" s="501" t="e">
        <f t="shared" si="483"/>
        <v>#DIV/0!</v>
      </c>
      <c r="BM5080" s="501" t="e">
        <f t="shared" si="484"/>
        <v>#DIV/0!</v>
      </c>
      <c r="BP5080" s="501" t="e">
        <f t="shared" si="485"/>
        <v>#DIV/0!</v>
      </c>
    </row>
    <row r="5081" spans="31:68" ht="15" customHeight="1" x14ac:dyDescent="0.25">
      <c r="AE5081" s="501" t="e">
        <f t="shared" si="480"/>
        <v>#DIV/0!</v>
      </c>
      <c r="AH5081" s="501" t="e">
        <f t="shared" si="481"/>
        <v>#DIV/0!</v>
      </c>
      <c r="AV5081" s="501" t="e">
        <f t="shared" si="482"/>
        <v>#DIV/0!</v>
      </c>
      <c r="AY5081" s="501" t="e">
        <f t="shared" si="483"/>
        <v>#DIV/0!</v>
      </c>
      <c r="BM5081" s="501" t="e">
        <f t="shared" si="484"/>
        <v>#DIV/0!</v>
      </c>
      <c r="BP5081" s="501" t="e">
        <f t="shared" si="485"/>
        <v>#DIV/0!</v>
      </c>
    </row>
    <row r="5082" spans="31:68" ht="15" customHeight="1" x14ac:dyDescent="0.25">
      <c r="AE5082" s="501" t="e">
        <f t="shared" si="480"/>
        <v>#DIV/0!</v>
      </c>
      <c r="AH5082" s="501" t="e">
        <f t="shared" si="481"/>
        <v>#DIV/0!</v>
      </c>
      <c r="AV5082" s="501" t="e">
        <f t="shared" si="482"/>
        <v>#DIV/0!</v>
      </c>
      <c r="AY5082" s="501" t="e">
        <f t="shared" si="483"/>
        <v>#DIV/0!</v>
      </c>
      <c r="BM5082" s="501" t="e">
        <f t="shared" si="484"/>
        <v>#DIV/0!</v>
      </c>
      <c r="BP5082" s="501" t="e">
        <f t="shared" si="485"/>
        <v>#DIV/0!</v>
      </c>
    </row>
    <row r="5083" spans="31:68" ht="15" customHeight="1" x14ac:dyDescent="0.25">
      <c r="AE5083" s="501" t="e">
        <f t="shared" si="480"/>
        <v>#DIV/0!</v>
      </c>
      <c r="AH5083" s="501" t="e">
        <f t="shared" si="481"/>
        <v>#DIV/0!</v>
      </c>
      <c r="AV5083" s="501" t="e">
        <f t="shared" si="482"/>
        <v>#DIV/0!</v>
      </c>
      <c r="AY5083" s="501" t="e">
        <f t="shared" si="483"/>
        <v>#DIV/0!</v>
      </c>
      <c r="BM5083" s="501" t="e">
        <f t="shared" si="484"/>
        <v>#DIV/0!</v>
      </c>
      <c r="BP5083" s="501" t="e">
        <f t="shared" si="485"/>
        <v>#DIV/0!</v>
      </c>
    </row>
    <row r="5084" spans="31:68" ht="15" customHeight="1" x14ac:dyDescent="0.25">
      <c r="AE5084" s="501" t="e">
        <f t="shared" si="480"/>
        <v>#DIV/0!</v>
      </c>
      <c r="AH5084" s="501" t="e">
        <f t="shared" si="481"/>
        <v>#DIV/0!</v>
      </c>
      <c r="AV5084" s="501" t="e">
        <f t="shared" si="482"/>
        <v>#DIV/0!</v>
      </c>
      <c r="AY5084" s="501" t="e">
        <f t="shared" si="483"/>
        <v>#DIV/0!</v>
      </c>
      <c r="BM5084" s="501" t="e">
        <f t="shared" si="484"/>
        <v>#DIV/0!</v>
      </c>
      <c r="BP5084" s="501" t="e">
        <f t="shared" si="485"/>
        <v>#DIV/0!</v>
      </c>
    </row>
    <row r="5085" spans="31:68" ht="15" customHeight="1" x14ac:dyDescent="0.25">
      <c r="AE5085" s="501" t="e">
        <f t="shared" si="480"/>
        <v>#DIV/0!</v>
      </c>
      <c r="AH5085" s="501" t="e">
        <f t="shared" si="481"/>
        <v>#DIV/0!</v>
      </c>
      <c r="AV5085" s="501" t="e">
        <f t="shared" si="482"/>
        <v>#DIV/0!</v>
      </c>
      <c r="AY5085" s="501" t="e">
        <f t="shared" si="483"/>
        <v>#DIV/0!</v>
      </c>
      <c r="BM5085" s="501" t="e">
        <f t="shared" si="484"/>
        <v>#DIV/0!</v>
      </c>
      <c r="BP5085" s="501" t="e">
        <f t="shared" si="485"/>
        <v>#DIV/0!</v>
      </c>
    </row>
    <row r="5086" spans="31:68" ht="15" customHeight="1" x14ac:dyDescent="0.25">
      <c r="AE5086" s="501" t="e">
        <f t="shared" si="480"/>
        <v>#DIV/0!</v>
      </c>
      <c r="AH5086" s="501" t="e">
        <f t="shared" si="481"/>
        <v>#DIV/0!</v>
      </c>
      <c r="AV5086" s="501" t="e">
        <f t="shared" si="482"/>
        <v>#DIV/0!</v>
      </c>
      <c r="AY5086" s="501" t="e">
        <f t="shared" si="483"/>
        <v>#DIV/0!</v>
      </c>
      <c r="BM5086" s="501" t="e">
        <f t="shared" si="484"/>
        <v>#DIV/0!</v>
      </c>
      <c r="BP5086" s="501" t="e">
        <f t="shared" si="485"/>
        <v>#DIV/0!</v>
      </c>
    </row>
    <row r="5087" spans="31:68" ht="15" customHeight="1" x14ac:dyDescent="0.25">
      <c r="AE5087" s="501" t="e">
        <f t="shared" si="480"/>
        <v>#DIV/0!</v>
      </c>
      <c r="AH5087" s="501" t="e">
        <f t="shared" si="481"/>
        <v>#DIV/0!</v>
      </c>
      <c r="AV5087" s="501" t="e">
        <f t="shared" si="482"/>
        <v>#DIV/0!</v>
      </c>
      <c r="AY5087" s="501" t="e">
        <f t="shared" si="483"/>
        <v>#DIV/0!</v>
      </c>
      <c r="BM5087" s="501" t="e">
        <f t="shared" si="484"/>
        <v>#DIV/0!</v>
      </c>
      <c r="BP5087" s="501" t="e">
        <f t="shared" si="485"/>
        <v>#DIV/0!</v>
      </c>
    </row>
    <row r="5088" spans="31:68" ht="15" customHeight="1" x14ac:dyDescent="0.25">
      <c r="AE5088" s="501" t="e">
        <f t="shared" si="480"/>
        <v>#DIV/0!</v>
      </c>
      <c r="AH5088" s="501" t="e">
        <f t="shared" si="481"/>
        <v>#DIV/0!</v>
      </c>
      <c r="AV5088" s="501" t="e">
        <f t="shared" si="482"/>
        <v>#DIV/0!</v>
      </c>
      <c r="AY5088" s="501" t="e">
        <f t="shared" si="483"/>
        <v>#DIV/0!</v>
      </c>
      <c r="BM5088" s="501" t="e">
        <f t="shared" si="484"/>
        <v>#DIV/0!</v>
      </c>
      <c r="BP5088" s="501" t="e">
        <f t="shared" si="485"/>
        <v>#DIV/0!</v>
      </c>
    </row>
    <row r="5089" spans="31:68" ht="15" customHeight="1" x14ac:dyDescent="0.25">
      <c r="AE5089" s="501" t="e">
        <f t="shared" si="480"/>
        <v>#DIV/0!</v>
      </c>
      <c r="AH5089" s="501" t="e">
        <f t="shared" si="481"/>
        <v>#DIV/0!</v>
      </c>
      <c r="AV5089" s="501" t="e">
        <f t="shared" si="482"/>
        <v>#DIV/0!</v>
      </c>
      <c r="AY5089" s="501" t="e">
        <f t="shared" si="483"/>
        <v>#DIV/0!</v>
      </c>
      <c r="BM5089" s="501" t="e">
        <f t="shared" si="484"/>
        <v>#DIV/0!</v>
      </c>
      <c r="BP5089" s="501" t="e">
        <f t="shared" si="485"/>
        <v>#DIV/0!</v>
      </c>
    </row>
    <row r="5090" spans="31:68" ht="15" customHeight="1" x14ac:dyDescent="0.25">
      <c r="AE5090" s="501" t="e">
        <f t="shared" si="480"/>
        <v>#DIV/0!</v>
      </c>
      <c r="AH5090" s="501" t="e">
        <f t="shared" si="481"/>
        <v>#DIV/0!</v>
      </c>
      <c r="AV5090" s="501" t="e">
        <f t="shared" si="482"/>
        <v>#DIV/0!</v>
      </c>
      <c r="AY5090" s="501" t="e">
        <f t="shared" si="483"/>
        <v>#DIV/0!</v>
      </c>
      <c r="BM5090" s="501" t="e">
        <f t="shared" si="484"/>
        <v>#DIV/0!</v>
      </c>
      <c r="BP5090" s="501" t="e">
        <f t="shared" si="485"/>
        <v>#DIV/0!</v>
      </c>
    </row>
    <row r="5091" spans="31:68" ht="15" customHeight="1" x14ac:dyDescent="0.25">
      <c r="AE5091" s="501" t="e">
        <f t="shared" si="480"/>
        <v>#DIV/0!</v>
      </c>
      <c r="AH5091" s="501" t="e">
        <f t="shared" si="481"/>
        <v>#DIV/0!</v>
      </c>
      <c r="AV5091" s="501" t="e">
        <f t="shared" si="482"/>
        <v>#DIV/0!</v>
      </c>
      <c r="AY5091" s="501" t="e">
        <f t="shared" si="483"/>
        <v>#DIV/0!</v>
      </c>
      <c r="BM5091" s="501" t="e">
        <f t="shared" si="484"/>
        <v>#DIV/0!</v>
      </c>
      <c r="BP5091" s="501" t="e">
        <f t="shared" si="485"/>
        <v>#DIV/0!</v>
      </c>
    </row>
    <row r="5092" spans="31:68" ht="15" customHeight="1" x14ac:dyDescent="0.25">
      <c r="AE5092" s="501" t="e">
        <f t="shared" si="480"/>
        <v>#DIV/0!</v>
      </c>
      <c r="AH5092" s="501" t="e">
        <f t="shared" si="481"/>
        <v>#DIV/0!</v>
      </c>
      <c r="AV5092" s="501" t="e">
        <f t="shared" si="482"/>
        <v>#DIV/0!</v>
      </c>
      <c r="AY5092" s="501" t="e">
        <f t="shared" si="483"/>
        <v>#DIV/0!</v>
      </c>
      <c r="BM5092" s="501" t="e">
        <f t="shared" si="484"/>
        <v>#DIV/0!</v>
      </c>
      <c r="BP5092" s="501" t="e">
        <f t="shared" si="485"/>
        <v>#DIV/0!</v>
      </c>
    </row>
    <row r="5093" spans="31:68" ht="15" customHeight="1" x14ac:dyDescent="0.25">
      <c r="AE5093" s="501" t="e">
        <f t="shared" si="480"/>
        <v>#DIV/0!</v>
      </c>
      <c r="AH5093" s="501" t="e">
        <f t="shared" si="481"/>
        <v>#DIV/0!</v>
      </c>
      <c r="AV5093" s="501" t="e">
        <f t="shared" si="482"/>
        <v>#DIV/0!</v>
      </c>
      <c r="AY5093" s="501" t="e">
        <f t="shared" si="483"/>
        <v>#DIV/0!</v>
      </c>
      <c r="BM5093" s="501" t="e">
        <f t="shared" si="484"/>
        <v>#DIV/0!</v>
      </c>
      <c r="BP5093" s="501" t="e">
        <f t="shared" si="485"/>
        <v>#DIV/0!</v>
      </c>
    </row>
    <row r="5094" spans="31:68" ht="15" customHeight="1" x14ac:dyDescent="0.25">
      <c r="AE5094" s="501" t="e">
        <f t="shared" si="480"/>
        <v>#DIV/0!</v>
      </c>
      <c r="AH5094" s="501" t="e">
        <f t="shared" si="481"/>
        <v>#DIV/0!</v>
      </c>
      <c r="AV5094" s="501" t="e">
        <f t="shared" si="482"/>
        <v>#DIV/0!</v>
      </c>
      <c r="AY5094" s="501" t="e">
        <f t="shared" si="483"/>
        <v>#DIV/0!</v>
      </c>
      <c r="BM5094" s="501" t="e">
        <f t="shared" si="484"/>
        <v>#DIV/0!</v>
      </c>
      <c r="BP5094" s="501" t="e">
        <f t="shared" si="485"/>
        <v>#DIV/0!</v>
      </c>
    </row>
    <row r="5095" spans="31:68" ht="15" customHeight="1" x14ac:dyDescent="0.25">
      <c r="AE5095" s="501" t="e">
        <f t="shared" si="480"/>
        <v>#DIV/0!</v>
      </c>
      <c r="AH5095" s="501" t="e">
        <f t="shared" si="481"/>
        <v>#DIV/0!</v>
      </c>
      <c r="AV5095" s="501" t="e">
        <f t="shared" si="482"/>
        <v>#DIV/0!</v>
      </c>
      <c r="AY5095" s="501" t="e">
        <f t="shared" si="483"/>
        <v>#DIV/0!</v>
      </c>
      <c r="BM5095" s="501" t="e">
        <f t="shared" si="484"/>
        <v>#DIV/0!</v>
      </c>
      <c r="BP5095" s="501" t="e">
        <f t="shared" si="485"/>
        <v>#DIV/0!</v>
      </c>
    </row>
    <row r="5096" spans="31:68" ht="15" customHeight="1" x14ac:dyDescent="0.25">
      <c r="AE5096" s="501" t="e">
        <f t="shared" si="480"/>
        <v>#DIV/0!</v>
      </c>
      <c r="AH5096" s="501" t="e">
        <f t="shared" si="481"/>
        <v>#DIV/0!</v>
      </c>
      <c r="AV5096" s="501" t="e">
        <f t="shared" si="482"/>
        <v>#DIV/0!</v>
      </c>
      <c r="AY5096" s="501" t="e">
        <f t="shared" si="483"/>
        <v>#DIV/0!</v>
      </c>
      <c r="BM5096" s="501" t="e">
        <f t="shared" si="484"/>
        <v>#DIV/0!</v>
      </c>
      <c r="BP5096" s="501" t="e">
        <f t="shared" si="485"/>
        <v>#DIV/0!</v>
      </c>
    </row>
    <row r="5097" spans="31:68" ht="15" customHeight="1" x14ac:dyDescent="0.25">
      <c r="AE5097" s="501" t="e">
        <f t="shared" si="480"/>
        <v>#DIV/0!</v>
      </c>
      <c r="AH5097" s="501" t="e">
        <f t="shared" si="481"/>
        <v>#DIV/0!</v>
      </c>
      <c r="AV5097" s="501" t="e">
        <f t="shared" si="482"/>
        <v>#DIV/0!</v>
      </c>
      <c r="AY5097" s="501" t="e">
        <f t="shared" si="483"/>
        <v>#DIV/0!</v>
      </c>
      <c r="BM5097" s="501" t="e">
        <f t="shared" si="484"/>
        <v>#DIV/0!</v>
      </c>
      <c r="BP5097" s="501" t="e">
        <f t="shared" si="485"/>
        <v>#DIV/0!</v>
      </c>
    </row>
    <row r="5098" spans="31:68" ht="15" customHeight="1" x14ac:dyDescent="0.25">
      <c r="AE5098" s="501" t="e">
        <f t="shared" si="480"/>
        <v>#DIV/0!</v>
      </c>
      <c r="AH5098" s="501" t="e">
        <f t="shared" si="481"/>
        <v>#DIV/0!</v>
      </c>
      <c r="AV5098" s="501" t="e">
        <f t="shared" si="482"/>
        <v>#DIV/0!</v>
      </c>
      <c r="AY5098" s="501" t="e">
        <f t="shared" si="483"/>
        <v>#DIV/0!</v>
      </c>
      <c r="BM5098" s="501" t="e">
        <f t="shared" si="484"/>
        <v>#DIV/0!</v>
      </c>
      <c r="BP5098" s="501" t="e">
        <f t="shared" si="485"/>
        <v>#DIV/0!</v>
      </c>
    </row>
    <row r="5099" spans="31:68" ht="15" customHeight="1" x14ac:dyDescent="0.25">
      <c r="AE5099" s="501" t="e">
        <f t="shared" si="480"/>
        <v>#DIV/0!</v>
      </c>
      <c r="AH5099" s="501" t="e">
        <f t="shared" si="481"/>
        <v>#DIV/0!</v>
      </c>
      <c r="AV5099" s="501" t="e">
        <f t="shared" si="482"/>
        <v>#DIV/0!</v>
      </c>
      <c r="AY5099" s="501" t="e">
        <f t="shared" si="483"/>
        <v>#DIV/0!</v>
      </c>
      <c r="BM5099" s="501" t="e">
        <f t="shared" si="484"/>
        <v>#DIV/0!</v>
      </c>
      <c r="BP5099" s="501" t="e">
        <f t="shared" si="485"/>
        <v>#DIV/0!</v>
      </c>
    </row>
    <row r="5100" spans="31:68" ht="15" customHeight="1" x14ac:dyDescent="0.25">
      <c r="AE5100" s="501" t="e">
        <f t="shared" si="480"/>
        <v>#DIV/0!</v>
      </c>
      <c r="AH5100" s="501" t="e">
        <f t="shared" si="481"/>
        <v>#DIV/0!</v>
      </c>
      <c r="AV5100" s="501" t="e">
        <f t="shared" si="482"/>
        <v>#DIV/0!</v>
      </c>
      <c r="AY5100" s="501" t="e">
        <f t="shared" si="483"/>
        <v>#DIV/0!</v>
      </c>
      <c r="BM5100" s="501" t="e">
        <f t="shared" si="484"/>
        <v>#DIV/0!</v>
      </c>
      <c r="BP5100" s="501" t="e">
        <f t="shared" si="485"/>
        <v>#DIV/0!</v>
      </c>
    </row>
    <row r="5101" spans="31:68" ht="15" customHeight="1" x14ac:dyDescent="0.25">
      <c r="AE5101" s="501" t="e">
        <f t="shared" si="480"/>
        <v>#DIV/0!</v>
      </c>
      <c r="AH5101" s="501" t="e">
        <f t="shared" si="481"/>
        <v>#DIV/0!</v>
      </c>
      <c r="AV5101" s="501" t="e">
        <f t="shared" si="482"/>
        <v>#DIV/0!</v>
      </c>
      <c r="AY5101" s="501" t="e">
        <f t="shared" si="483"/>
        <v>#DIV/0!</v>
      </c>
      <c r="BM5101" s="501" t="e">
        <f t="shared" si="484"/>
        <v>#DIV/0!</v>
      </c>
      <c r="BP5101" s="501" t="e">
        <f t="shared" si="485"/>
        <v>#DIV/0!</v>
      </c>
    </row>
    <row r="5102" spans="31:68" ht="15" customHeight="1" x14ac:dyDescent="0.25">
      <c r="AE5102" s="501" t="e">
        <f t="shared" si="480"/>
        <v>#DIV/0!</v>
      </c>
      <c r="AH5102" s="501" t="e">
        <f t="shared" si="481"/>
        <v>#DIV/0!</v>
      </c>
      <c r="AV5102" s="501" t="e">
        <f t="shared" si="482"/>
        <v>#DIV/0!</v>
      </c>
      <c r="AY5102" s="501" t="e">
        <f t="shared" si="483"/>
        <v>#DIV/0!</v>
      </c>
      <c r="BM5102" s="501" t="e">
        <f t="shared" si="484"/>
        <v>#DIV/0!</v>
      </c>
      <c r="BP5102" s="501" t="e">
        <f t="shared" si="485"/>
        <v>#DIV/0!</v>
      </c>
    </row>
    <row r="5103" spans="31:68" ht="15" customHeight="1" x14ac:dyDescent="0.25">
      <c r="AE5103" s="501" t="e">
        <f t="shared" si="480"/>
        <v>#DIV/0!</v>
      </c>
      <c r="AH5103" s="501" t="e">
        <f t="shared" si="481"/>
        <v>#DIV/0!</v>
      </c>
      <c r="AV5103" s="501" t="e">
        <f t="shared" si="482"/>
        <v>#DIV/0!</v>
      </c>
      <c r="AY5103" s="501" t="e">
        <f t="shared" si="483"/>
        <v>#DIV/0!</v>
      </c>
      <c r="BM5103" s="501" t="e">
        <f t="shared" si="484"/>
        <v>#DIV/0!</v>
      </c>
      <c r="BP5103" s="501" t="e">
        <f t="shared" si="485"/>
        <v>#DIV/0!</v>
      </c>
    </row>
    <row r="5104" spans="31:68" ht="15" customHeight="1" x14ac:dyDescent="0.25">
      <c r="AE5104" s="501" t="e">
        <f t="shared" si="480"/>
        <v>#DIV/0!</v>
      </c>
      <c r="AH5104" s="501" t="e">
        <f t="shared" si="481"/>
        <v>#DIV/0!</v>
      </c>
      <c r="AV5104" s="501" t="e">
        <f t="shared" si="482"/>
        <v>#DIV/0!</v>
      </c>
      <c r="AY5104" s="501" t="e">
        <f t="shared" si="483"/>
        <v>#DIV/0!</v>
      </c>
      <c r="BM5104" s="501" t="e">
        <f t="shared" si="484"/>
        <v>#DIV/0!</v>
      </c>
      <c r="BP5104" s="501" t="e">
        <f t="shared" si="485"/>
        <v>#DIV/0!</v>
      </c>
    </row>
    <row r="5105" spans="31:68" ht="15" customHeight="1" x14ac:dyDescent="0.25">
      <c r="AE5105" s="501" t="e">
        <f t="shared" si="480"/>
        <v>#DIV/0!</v>
      </c>
      <c r="AH5105" s="501" t="e">
        <f t="shared" si="481"/>
        <v>#DIV/0!</v>
      </c>
      <c r="AV5105" s="501" t="e">
        <f t="shared" si="482"/>
        <v>#DIV/0!</v>
      </c>
      <c r="AY5105" s="501" t="e">
        <f t="shared" si="483"/>
        <v>#DIV/0!</v>
      </c>
      <c r="BM5105" s="501" t="e">
        <f t="shared" si="484"/>
        <v>#DIV/0!</v>
      </c>
      <c r="BP5105" s="501" t="e">
        <f t="shared" si="485"/>
        <v>#DIV/0!</v>
      </c>
    </row>
    <row r="5106" spans="31:68" ht="15" customHeight="1" x14ac:dyDescent="0.25">
      <c r="AE5106" s="501" t="e">
        <f t="shared" si="480"/>
        <v>#DIV/0!</v>
      </c>
      <c r="AH5106" s="501" t="e">
        <f t="shared" si="481"/>
        <v>#DIV/0!</v>
      </c>
      <c r="AV5106" s="501" t="e">
        <f t="shared" si="482"/>
        <v>#DIV/0!</v>
      </c>
      <c r="AY5106" s="501" t="e">
        <f t="shared" si="483"/>
        <v>#DIV/0!</v>
      </c>
      <c r="BM5106" s="501" t="e">
        <f t="shared" si="484"/>
        <v>#DIV/0!</v>
      </c>
      <c r="BP5106" s="501" t="e">
        <f t="shared" si="485"/>
        <v>#DIV/0!</v>
      </c>
    </row>
    <row r="5107" spans="31:68" ht="15" customHeight="1" x14ac:dyDescent="0.25">
      <c r="AE5107" s="501" t="e">
        <f t="shared" si="480"/>
        <v>#DIV/0!</v>
      </c>
      <c r="AH5107" s="501" t="e">
        <f t="shared" si="481"/>
        <v>#DIV/0!</v>
      </c>
      <c r="AV5107" s="501" t="e">
        <f t="shared" si="482"/>
        <v>#DIV/0!</v>
      </c>
      <c r="AY5107" s="501" t="e">
        <f t="shared" si="483"/>
        <v>#DIV/0!</v>
      </c>
      <c r="BM5107" s="501" t="e">
        <f t="shared" si="484"/>
        <v>#DIV/0!</v>
      </c>
      <c r="BP5107" s="501" t="e">
        <f t="shared" si="485"/>
        <v>#DIV/0!</v>
      </c>
    </row>
    <row r="5108" spans="31:68" ht="15" customHeight="1" x14ac:dyDescent="0.25">
      <c r="AE5108" s="501" t="e">
        <f t="shared" si="480"/>
        <v>#DIV/0!</v>
      </c>
      <c r="AH5108" s="501" t="e">
        <f t="shared" si="481"/>
        <v>#DIV/0!</v>
      </c>
      <c r="AV5108" s="501" t="e">
        <f t="shared" si="482"/>
        <v>#DIV/0!</v>
      </c>
      <c r="AY5108" s="501" t="e">
        <f t="shared" si="483"/>
        <v>#DIV/0!</v>
      </c>
      <c r="BM5108" s="501" t="e">
        <f t="shared" si="484"/>
        <v>#DIV/0!</v>
      </c>
      <c r="BP5108" s="501" t="e">
        <f t="shared" si="485"/>
        <v>#DIV/0!</v>
      </c>
    </row>
    <row r="5109" spans="31:68" ht="15" customHeight="1" x14ac:dyDescent="0.25">
      <c r="AE5109" s="501" t="e">
        <f t="shared" si="480"/>
        <v>#DIV/0!</v>
      </c>
      <c r="AH5109" s="501" t="e">
        <f t="shared" si="481"/>
        <v>#DIV/0!</v>
      </c>
      <c r="AV5109" s="501" t="e">
        <f t="shared" si="482"/>
        <v>#DIV/0!</v>
      </c>
      <c r="AY5109" s="501" t="e">
        <f t="shared" si="483"/>
        <v>#DIV/0!</v>
      </c>
      <c r="BM5109" s="501" t="e">
        <f t="shared" si="484"/>
        <v>#DIV/0!</v>
      </c>
      <c r="BP5109" s="501" t="e">
        <f t="shared" si="485"/>
        <v>#DIV/0!</v>
      </c>
    </row>
    <row r="5110" spans="31:68" ht="15" customHeight="1" x14ac:dyDescent="0.25">
      <c r="AE5110" s="501" t="e">
        <f t="shared" si="480"/>
        <v>#DIV/0!</v>
      </c>
      <c r="AH5110" s="501" t="e">
        <f t="shared" si="481"/>
        <v>#DIV/0!</v>
      </c>
      <c r="AV5110" s="501" t="e">
        <f t="shared" si="482"/>
        <v>#DIV/0!</v>
      </c>
      <c r="AY5110" s="501" t="e">
        <f t="shared" si="483"/>
        <v>#DIV/0!</v>
      </c>
      <c r="BM5110" s="501" t="e">
        <f t="shared" si="484"/>
        <v>#DIV/0!</v>
      </c>
      <c r="BP5110" s="501" t="e">
        <f t="shared" si="485"/>
        <v>#DIV/0!</v>
      </c>
    </row>
    <row r="5111" spans="31:68" ht="15" customHeight="1" x14ac:dyDescent="0.25">
      <c r="AE5111" s="501" t="e">
        <f t="shared" si="480"/>
        <v>#DIV/0!</v>
      </c>
      <c r="AH5111" s="501" t="e">
        <f t="shared" si="481"/>
        <v>#DIV/0!</v>
      </c>
      <c r="AV5111" s="501" t="e">
        <f t="shared" si="482"/>
        <v>#DIV/0!</v>
      </c>
      <c r="AY5111" s="501" t="e">
        <f t="shared" si="483"/>
        <v>#DIV/0!</v>
      </c>
      <c r="BM5111" s="501" t="e">
        <f t="shared" si="484"/>
        <v>#DIV/0!</v>
      </c>
      <c r="BP5111" s="501" t="e">
        <f t="shared" si="485"/>
        <v>#DIV/0!</v>
      </c>
    </row>
    <row r="5112" spans="31:68" ht="15" customHeight="1" x14ac:dyDescent="0.25">
      <c r="AE5112" s="501" t="e">
        <f t="shared" si="480"/>
        <v>#DIV/0!</v>
      </c>
      <c r="AH5112" s="501" t="e">
        <f t="shared" si="481"/>
        <v>#DIV/0!</v>
      </c>
      <c r="AV5112" s="501" t="e">
        <f t="shared" si="482"/>
        <v>#DIV/0!</v>
      </c>
      <c r="AY5112" s="501" t="e">
        <f t="shared" si="483"/>
        <v>#DIV/0!</v>
      </c>
      <c r="BM5112" s="501" t="e">
        <f t="shared" si="484"/>
        <v>#DIV/0!</v>
      </c>
      <c r="BP5112" s="501" t="e">
        <f t="shared" si="485"/>
        <v>#DIV/0!</v>
      </c>
    </row>
    <row r="5113" spans="31:68" ht="15" customHeight="1" x14ac:dyDescent="0.25">
      <c r="AE5113" s="501" t="e">
        <f t="shared" si="480"/>
        <v>#DIV/0!</v>
      </c>
      <c r="AH5113" s="501" t="e">
        <f t="shared" si="481"/>
        <v>#DIV/0!</v>
      </c>
      <c r="AV5113" s="501" t="e">
        <f t="shared" si="482"/>
        <v>#DIV/0!</v>
      </c>
      <c r="AY5113" s="501" t="e">
        <f t="shared" si="483"/>
        <v>#DIV/0!</v>
      </c>
      <c r="BM5113" s="501" t="e">
        <f t="shared" si="484"/>
        <v>#DIV/0!</v>
      </c>
      <c r="BP5113" s="501" t="e">
        <f t="shared" si="485"/>
        <v>#DIV/0!</v>
      </c>
    </row>
    <row r="5114" spans="31:68" ht="15" customHeight="1" x14ac:dyDescent="0.25">
      <c r="AE5114" s="501" t="e">
        <f t="shared" si="480"/>
        <v>#DIV/0!</v>
      </c>
      <c r="AH5114" s="501" t="e">
        <f t="shared" si="481"/>
        <v>#DIV/0!</v>
      </c>
      <c r="AV5114" s="501" t="e">
        <f t="shared" si="482"/>
        <v>#DIV/0!</v>
      </c>
      <c r="AY5114" s="501" t="e">
        <f t="shared" si="483"/>
        <v>#DIV/0!</v>
      </c>
      <c r="BM5114" s="501" t="e">
        <f t="shared" si="484"/>
        <v>#DIV/0!</v>
      </c>
      <c r="BP5114" s="501" t="e">
        <f t="shared" si="485"/>
        <v>#DIV/0!</v>
      </c>
    </row>
    <row r="5115" spans="31:68" ht="15" customHeight="1" x14ac:dyDescent="0.25">
      <c r="AE5115" s="501" t="e">
        <f t="shared" si="480"/>
        <v>#DIV/0!</v>
      </c>
      <c r="AH5115" s="501" t="e">
        <f t="shared" si="481"/>
        <v>#DIV/0!</v>
      </c>
      <c r="AV5115" s="501" t="e">
        <f t="shared" si="482"/>
        <v>#DIV/0!</v>
      </c>
      <c r="AY5115" s="501" t="e">
        <f t="shared" si="483"/>
        <v>#DIV/0!</v>
      </c>
      <c r="BM5115" s="501" t="e">
        <f t="shared" si="484"/>
        <v>#DIV/0!</v>
      </c>
      <c r="BP5115" s="501" t="e">
        <f t="shared" si="485"/>
        <v>#DIV/0!</v>
      </c>
    </row>
    <row r="5116" spans="31:68" ht="15" customHeight="1" x14ac:dyDescent="0.25">
      <c r="AE5116" s="501" t="e">
        <f t="shared" si="480"/>
        <v>#DIV/0!</v>
      </c>
      <c r="AH5116" s="501" t="e">
        <f t="shared" si="481"/>
        <v>#DIV/0!</v>
      </c>
      <c r="AV5116" s="501" t="e">
        <f t="shared" si="482"/>
        <v>#DIV/0!</v>
      </c>
      <c r="AY5116" s="501" t="e">
        <f t="shared" si="483"/>
        <v>#DIV/0!</v>
      </c>
      <c r="BM5116" s="501" t="e">
        <f t="shared" si="484"/>
        <v>#DIV/0!</v>
      </c>
      <c r="BP5116" s="501" t="e">
        <f t="shared" si="485"/>
        <v>#DIV/0!</v>
      </c>
    </row>
    <row r="5117" spans="31:68" ht="15" customHeight="1" x14ac:dyDescent="0.25">
      <c r="AE5117" s="501" t="e">
        <f t="shared" si="480"/>
        <v>#DIV/0!</v>
      </c>
      <c r="AH5117" s="501" t="e">
        <f t="shared" si="481"/>
        <v>#DIV/0!</v>
      </c>
      <c r="AV5117" s="501" t="e">
        <f t="shared" si="482"/>
        <v>#DIV/0!</v>
      </c>
      <c r="AY5117" s="501" t="e">
        <f t="shared" si="483"/>
        <v>#DIV/0!</v>
      </c>
      <c r="BM5117" s="501" t="e">
        <f t="shared" si="484"/>
        <v>#DIV/0!</v>
      </c>
      <c r="BP5117" s="501" t="e">
        <f t="shared" si="485"/>
        <v>#DIV/0!</v>
      </c>
    </row>
    <row r="5118" spans="31:68" ht="15" customHeight="1" x14ac:dyDescent="0.25">
      <c r="AE5118" s="501" t="e">
        <f t="shared" si="480"/>
        <v>#DIV/0!</v>
      </c>
      <c r="AH5118" s="501" t="e">
        <f t="shared" si="481"/>
        <v>#DIV/0!</v>
      </c>
      <c r="AV5118" s="501" t="e">
        <f t="shared" si="482"/>
        <v>#DIV/0!</v>
      </c>
      <c r="AY5118" s="501" t="e">
        <f t="shared" si="483"/>
        <v>#DIV/0!</v>
      </c>
      <c r="BM5118" s="501" t="e">
        <f t="shared" si="484"/>
        <v>#DIV/0!</v>
      </c>
      <c r="BP5118" s="501" t="e">
        <f t="shared" si="485"/>
        <v>#DIV/0!</v>
      </c>
    </row>
    <row r="5119" spans="31:68" ht="15" customHeight="1" x14ac:dyDescent="0.25">
      <c r="AE5119" s="501" t="e">
        <f t="shared" si="480"/>
        <v>#DIV/0!</v>
      </c>
      <c r="AH5119" s="501" t="e">
        <f t="shared" si="481"/>
        <v>#DIV/0!</v>
      </c>
      <c r="AV5119" s="501" t="e">
        <f t="shared" si="482"/>
        <v>#DIV/0!</v>
      </c>
      <c r="AY5119" s="501" t="e">
        <f t="shared" si="483"/>
        <v>#DIV/0!</v>
      </c>
      <c r="BM5119" s="501" t="e">
        <f t="shared" si="484"/>
        <v>#DIV/0!</v>
      </c>
      <c r="BP5119" s="501" t="e">
        <f t="shared" si="485"/>
        <v>#DIV/0!</v>
      </c>
    </row>
    <row r="5120" spans="31:68" ht="15" customHeight="1" x14ac:dyDescent="0.25">
      <c r="AE5120" s="501" t="e">
        <f t="shared" si="480"/>
        <v>#DIV/0!</v>
      </c>
      <c r="AH5120" s="501" t="e">
        <f t="shared" si="481"/>
        <v>#DIV/0!</v>
      </c>
      <c r="AV5120" s="501" t="e">
        <f t="shared" si="482"/>
        <v>#DIV/0!</v>
      </c>
      <c r="AY5120" s="501" t="e">
        <f t="shared" si="483"/>
        <v>#DIV/0!</v>
      </c>
      <c r="BM5120" s="501" t="e">
        <f t="shared" si="484"/>
        <v>#DIV/0!</v>
      </c>
      <c r="BP5120" s="501" t="e">
        <f t="shared" si="485"/>
        <v>#DIV/0!</v>
      </c>
    </row>
    <row r="5121" spans="31:68" ht="15" customHeight="1" x14ac:dyDescent="0.25">
      <c r="AE5121" s="501" t="e">
        <f t="shared" si="480"/>
        <v>#DIV/0!</v>
      </c>
      <c r="AH5121" s="501" t="e">
        <f t="shared" si="481"/>
        <v>#DIV/0!</v>
      </c>
      <c r="AV5121" s="501" t="e">
        <f t="shared" si="482"/>
        <v>#DIV/0!</v>
      </c>
      <c r="AY5121" s="501" t="e">
        <f t="shared" si="483"/>
        <v>#DIV/0!</v>
      </c>
      <c r="BM5121" s="501" t="e">
        <f t="shared" si="484"/>
        <v>#DIV/0!</v>
      </c>
      <c r="BP5121" s="501" t="e">
        <f t="shared" si="485"/>
        <v>#DIV/0!</v>
      </c>
    </row>
    <row r="5122" spans="31:68" ht="15" customHeight="1" x14ac:dyDescent="0.25">
      <c r="AE5122" s="501" t="e">
        <f t="shared" si="480"/>
        <v>#DIV/0!</v>
      </c>
      <c r="AH5122" s="501" t="e">
        <f t="shared" si="481"/>
        <v>#DIV/0!</v>
      </c>
      <c r="AV5122" s="501" t="e">
        <f t="shared" si="482"/>
        <v>#DIV/0!</v>
      </c>
      <c r="AY5122" s="501" t="e">
        <f t="shared" si="483"/>
        <v>#DIV/0!</v>
      </c>
      <c r="BM5122" s="501" t="e">
        <f t="shared" si="484"/>
        <v>#DIV/0!</v>
      </c>
      <c r="BP5122" s="501" t="e">
        <f t="shared" si="485"/>
        <v>#DIV/0!</v>
      </c>
    </row>
    <row r="5123" spans="31:68" ht="15" customHeight="1" x14ac:dyDescent="0.25">
      <c r="AE5123" s="501" t="e">
        <f t="shared" si="480"/>
        <v>#DIV/0!</v>
      </c>
      <c r="AH5123" s="501" t="e">
        <f t="shared" si="481"/>
        <v>#DIV/0!</v>
      </c>
      <c r="AV5123" s="501" t="e">
        <f t="shared" si="482"/>
        <v>#DIV/0!</v>
      </c>
      <c r="AY5123" s="501" t="e">
        <f t="shared" si="483"/>
        <v>#DIV/0!</v>
      </c>
      <c r="BM5123" s="501" t="e">
        <f t="shared" si="484"/>
        <v>#DIV/0!</v>
      </c>
      <c r="BP5123" s="501" t="e">
        <f t="shared" si="485"/>
        <v>#DIV/0!</v>
      </c>
    </row>
    <row r="5124" spans="31:68" ht="15" customHeight="1" x14ac:dyDescent="0.25">
      <c r="AE5124" s="501" t="e">
        <f t="shared" si="480"/>
        <v>#DIV/0!</v>
      </c>
      <c r="AH5124" s="501" t="e">
        <f t="shared" si="481"/>
        <v>#DIV/0!</v>
      </c>
      <c r="AV5124" s="501" t="e">
        <f t="shared" si="482"/>
        <v>#DIV/0!</v>
      </c>
      <c r="AY5124" s="501" t="e">
        <f t="shared" si="483"/>
        <v>#DIV/0!</v>
      </c>
      <c r="BM5124" s="501" t="e">
        <f t="shared" si="484"/>
        <v>#DIV/0!</v>
      </c>
      <c r="BP5124" s="501" t="e">
        <f t="shared" si="485"/>
        <v>#DIV/0!</v>
      </c>
    </row>
    <row r="5125" spans="31:68" ht="15" customHeight="1" x14ac:dyDescent="0.25">
      <c r="AE5125" s="501" t="e">
        <f t="shared" si="480"/>
        <v>#DIV/0!</v>
      </c>
      <c r="AH5125" s="501" t="e">
        <f t="shared" si="481"/>
        <v>#DIV/0!</v>
      </c>
      <c r="AV5125" s="501" t="e">
        <f t="shared" si="482"/>
        <v>#DIV/0!</v>
      </c>
      <c r="AY5125" s="501" t="e">
        <f t="shared" si="483"/>
        <v>#DIV/0!</v>
      </c>
      <c r="BM5125" s="501" t="e">
        <f t="shared" si="484"/>
        <v>#DIV/0!</v>
      </c>
      <c r="BP5125" s="501" t="e">
        <f t="shared" si="485"/>
        <v>#DIV/0!</v>
      </c>
    </row>
    <row r="5126" spans="31:68" ht="15" customHeight="1" x14ac:dyDescent="0.25">
      <c r="AE5126" s="501" t="e">
        <f t="shared" si="480"/>
        <v>#DIV/0!</v>
      </c>
      <c r="AH5126" s="501" t="e">
        <f t="shared" si="481"/>
        <v>#DIV/0!</v>
      </c>
      <c r="AV5126" s="501" t="e">
        <f t="shared" si="482"/>
        <v>#DIV/0!</v>
      </c>
      <c r="AY5126" s="501" t="e">
        <f t="shared" si="483"/>
        <v>#DIV/0!</v>
      </c>
      <c r="BM5126" s="501" t="e">
        <f t="shared" si="484"/>
        <v>#DIV/0!</v>
      </c>
      <c r="BP5126" s="501" t="e">
        <f t="shared" si="485"/>
        <v>#DIV/0!</v>
      </c>
    </row>
    <row r="5127" spans="31:68" ht="15" customHeight="1" x14ac:dyDescent="0.25">
      <c r="AE5127" s="501" t="e">
        <f t="shared" si="480"/>
        <v>#DIV/0!</v>
      </c>
      <c r="AH5127" s="501" t="e">
        <f t="shared" si="481"/>
        <v>#DIV/0!</v>
      </c>
      <c r="AV5127" s="501" t="e">
        <f t="shared" si="482"/>
        <v>#DIV/0!</v>
      </c>
      <c r="AY5127" s="501" t="e">
        <f t="shared" si="483"/>
        <v>#DIV/0!</v>
      </c>
      <c r="BM5127" s="501" t="e">
        <f t="shared" si="484"/>
        <v>#DIV/0!</v>
      </c>
      <c r="BP5127" s="501" t="e">
        <f t="shared" si="485"/>
        <v>#DIV/0!</v>
      </c>
    </row>
    <row r="5128" spans="31:68" ht="15" customHeight="1" x14ac:dyDescent="0.25">
      <c r="AE5128" s="501" t="e">
        <f t="shared" si="480"/>
        <v>#DIV/0!</v>
      </c>
      <c r="AH5128" s="501" t="e">
        <f t="shared" si="481"/>
        <v>#DIV/0!</v>
      </c>
      <c r="AV5128" s="501" t="e">
        <f t="shared" si="482"/>
        <v>#DIV/0!</v>
      </c>
      <c r="AY5128" s="501" t="e">
        <f t="shared" si="483"/>
        <v>#DIV/0!</v>
      </c>
      <c r="BM5128" s="501" t="e">
        <f t="shared" si="484"/>
        <v>#DIV/0!</v>
      </c>
      <c r="BP5128" s="501" t="e">
        <f t="shared" si="485"/>
        <v>#DIV/0!</v>
      </c>
    </row>
    <row r="5129" spans="31:68" ht="15" customHeight="1" x14ac:dyDescent="0.25">
      <c r="AE5129" s="501" t="e">
        <f t="shared" si="480"/>
        <v>#DIV/0!</v>
      </c>
      <c r="AH5129" s="501" t="e">
        <f t="shared" si="481"/>
        <v>#DIV/0!</v>
      </c>
      <c r="AV5129" s="501" t="e">
        <f t="shared" si="482"/>
        <v>#DIV/0!</v>
      </c>
      <c r="AY5129" s="501" t="e">
        <f t="shared" si="483"/>
        <v>#DIV/0!</v>
      </c>
      <c r="BM5129" s="501" t="e">
        <f t="shared" si="484"/>
        <v>#DIV/0!</v>
      </c>
      <c r="BP5129" s="501" t="e">
        <f t="shared" si="485"/>
        <v>#DIV/0!</v>
      </c>
    </row>
    <row r="5130" spans="31:68" ht="15" customHeight="1" x14ac:dyDescent="0.25">
      <c r="AE5130" s="501" t="e">
        <f t="shared" si="480"/>
        <v>#DIV/0!</v>
      </c>
      <c r="AH5130" s="501" t="e">
        <f t="shared" si="481"/>
        <v>#DIV/0!</v>
      </c>
      <c r="AV5130" s="501" t="e">
        <f t="shared" si="482"/>
        <v>#DIV/0!</v>
      </c>
      <c r="AY5130" s="501" t="e">
        <f t="shared" si="483"/>
        <v>#DIV/0!</v>
      </c>
      <c r="BM5130" s="501" t="e">
        <f t="shared" si="484"/>
        <v>#DIV/0!</v>
      </c>
      <c r="BP5130" s="501" t="e">
        <f t="shared" si="485"/>
        <v>#DIV/0!</v>
      </c>
    </row>
    <row r="5131" spans="31:68" ht="15" customHeight="1" x14ac:dyDescent="0.25">
      <c r="AE5131" s="501" t="e">
        <f t="shared" si="480"/>
        <v>#DIV/0!</v>
      </c>
      <c r="AH5131" s="501" t="e">
        <f t="shared" si="481"/>
        <v>#DIV/0!</v>
      </c>
      <c r="AV5131" s="501" t="e">
        <f t="shared" si="482"/>
        <v>#DIV/0!</v>
      </c>
      <c r="AY5131" s="501" t="e">
        <f t="shared" si="483"/>
        <v>#DIV/0!</v>
      </c>
      <c r="BM5131" s="501" t="e">
        <f t="shared" si="484"/>
        <v>#DIV/0!</v>
      </c>
      <c r="BP5131" s="501" t="e">
        <f t="shared" si="485"/>
        <v>#DIV/0!</v>
      </c>
    </row>
    <row r="5132" spans="31:68" ht="15" customHeight="1" x14ac:dyDescent="0.25">
      <c r="AE5132" s="501" t="e">
        <f t="shared" si="480"/>
        <v>#DIV/0!</v>
      </c>
      <c r="AH5132" s="501" t="e">
        <f t="shared" si="481"/>
        <v>#DIV/0!</v>
      </c>
      <c r="AV5132" s="501" t="e">
        <f t="shared" si="482"/>
        <v>#DIV/0!</v>
      </c>
      <c r="AY5132" s="501" t="e">
        <f t="shared" si="483"/>
        <v>#DIV/0!</v>
      </c>
      <c r="BM5132" s="501" t="e">
        <f t="shared" si="484"/>
        <v>#DIV/0!</v>
      </c>
      <c r="BP5132" s="501" t="e">
        <f t="shared" si="485"/>
        <v>#DIV/0!</v>
      </c>
    </row>
    <row r="5133" spans="31:68" ht="15" customHeight="1" x14ac:dyDescent="0.25">
      <c r="AE5133" s="501" t="e">
        <f t="shared" si="480"/>
        <v>#DIV/0!</v>
      </c>
      <c r="AH5133" s="501" t="e">
        <f t="shared" si="481"/>
        <v>#DIV/0!</v>
      </c>
      <c r="AV5133" s="501" t="e">
        <f t="shared" si="482"/>
        <v>#DIV/0!</v>
      </c>
      <c r="AY5133" s="501" t="e">
        <f t="shared" si="483"/>
        <v>#DIV/0!</v>
      </c>
      <c r="BM5133" s="501" t="e">
        <f t="shared" si="484"/>
        <v>#DIV/0!</v>
      </c>
      <c r="BP5133" s="501" t="e">
        <f t="shared" si="485"/>
        <v>#DIV/0!</v>
      </c>
    </row>
    <row r="5134" spans="31:68" ht="15" customHeight="1" x14ac:dyDescent="0.25">
      <c r="AE5134" s="501" t="e">
        <f t="shared" si="480"/>
        <v>#DIV/0!</v>
      </c>
      <c r="AH5134" s="501" t="e">
        <f t="shared" si="481"/>
        <v>#DIV/0!</v>
      </c>
      <c r="AV5134" s="501" t="e">
        <f t="shared" si="482"/>
        <v>#DIV/0!</v>
      </c>
      <c r="AY5134" s="501" t="e">
        <f t="shared" si="483"/>
        <v>#DIV/0!</v>
      </c>
      <c r="BM5134" s="501" t="e">
        <f t="shared" si="484"/>
        <v>#DIV/0!</v>
      </c>
      <c r="BP5134" s="501" t="e">
        <f t="shared" si="485"/>
        <v>#DIV/0!</v>
      </c>
    </row>
    <row r="5135" spans="31:68" ht="15" customHeight="1" x14ac:dyDescent="0.25">
      <c r="AE5135" s="501" t="e">
        <f t="shared" ref="AE5135:AE5198" si="486">IF(AE$10*AC5135+AE$11&lt;(ROUNDUP(AD$10/100,0)*100+999),MAX(0,AE$10*AC5135+AE$11),NA())</f>
        <v>#DIV/0!</v>
      </c>
      <c r="AH5135" s="501" t="e">
        <f t="shared" ref="AH5135:AH5198" si="487">IF(AH$10*AF5135+AH$11&lt;(ROUNDUP(AG$10/100,0)*100+999),MAX(0,AH$10*AF5135+AH$11),NA())</f>
        <v>#DIV/0!</v>
      </c>
      <c r="AV5135" s="501" t="e">
        <f t="shared" ref="AV5135:AV5198" si="488">IF(AV$10*AT5135+AV$11&lt;(ROUNDUP(AU$10/100,0)*100+999),MAX(0,AV$10*AT5135+AV$11),NA())</f>
        <v>#DIV/0!</v>
      </c>
      <c r="AY5135" s="501" t="e">
        <f t="shared" ref="AY5135:AY5198" si="489">IF(AY$10*AW5135+AY$11&lt;(ROUNDUP(AX$10/100,0)*100+999),MAX(0,AY$10*AW5135+AY$11),NA())</f>
        <v>#DIV/0!</v>
      </c>
      <c r="BM5135" s="501" t="e">
        <f t="shared" ref="BM5135:BM5198" si="490">IF(BM$10*BK5135+BM$11&lt;(ROUNDUP(BL$10/100,0)*100+999),MAX(0,BM$10*BK5135+BM$11),NA())</f>
        <v>#DIV/0!</v>
      </c>
      <c r="BP5135" s="501" t="e">
        <f t="shared" ref="BP5135:BP5198" si="491">IF(BP$10*BN5135+BP$11&lt;(ROUNDUP(BO$10/100,0)*100+999),MAX(0,BP$10*BN5135+BP$11),NA())</f>
        <v>#DIV/0!</v>
      </c>
    </row>
    <row r="5136" spans="31:68" ht="15" customHeight="1" x14ac:dyDescent="0.25">
      <c r="AE5136" s="501" t="e">
        <f t="shared" si="486"/>
        <v>#DIV/0!</v>
      </c>
      <c r="AH5136" s="501" t="e">
        <f t="shared" si="487"/>
        <v>#DIV/0!</v>
      </c>
      <c r="AV5136" s="501" t="e">
        <f t="shared" si="488"/>
        <v>#DIV/0!</v>
      </c>
      <c r="AY5136" s="501" t="e">
        <f t="shared" si="489"/>
        <v>#DIV/0!</v>
      </c>
      <c r="BM5136" s="501" t="e">
        <f t="shared" si="490"/>
        <v>#DIV/0!</v>
      </c>
      <c r="BP5136" s="501" t="e">
        <f t="shared" si="491"/>
        <v>#DIV/0!</v>
      </c>
    </row>
    <row r="5137" spans="31:68" ht="15" customHeight="1" x14ac:dyDescent="0.25">
      <c r="AE5137" s="501" t="e">
        <f t="shared" si="486"/>
        <v>#DIV/0!</v>
      </c>
      <c r="AH5137" s="501" t="e">
        <f t="shared" si="487"/>
        <v>#DIV/0!</v>
      </c>
      <c r="AV5137" s="501" t="e">
        <f t="shared" si="488"/>
        <v>#DIV/0!</v>
      </c>
      <c r="AY5137" s="501" t="e">
        <f t="shared" si="489"/>
        <v>#DIV/0!</v>
      </c>
      <c r="BM5137" s="501" t="e">
        <f t="shared" si="490"/>
        <v>#DIV/0!</v>
      </c>
      <c r="BP5137" s="501" t="e">
        <f t="shared" si="491"/>
        <v>#DIV/0!</v>
      </c>
    </row>
    <row r="5138" spans="31:68" ht="15" customHeight="1" x14ac:dyDescent="0.25">
      <c r="AE5138" s="501" t="e">
        <f t="shared" si="486"/>
        <v>#DIV/0!</v>
      </c>
      <c r="AH5138" s="501" t="e">
        <f t="shared" si="487"/>
        <v>#DIV/0!</v>
      </c>
      <c r="AV5138" s="501" t="e">
        <f t="shared" si="488"/>
        <v>#DIV/0!</v>
      </c>
      <c r="AY5138" s="501" t="e">
        <f t="shared" si="489"/>
        <v>#DIV/0!</v>
      </c>
      <c r="BM5138" s="501" t="e">
        <f t="shared" si="490"/>
        <v>#DIV/0!</v>
      </c>
      <c r="BP5138" s="501" t="e">
        <f t="shared" si="491"/>
        <v>#DIV/0!</v>
      </c>
    </row>
    <row r="5139" spans="31:68" ht="15" customHeight="1" x14ac:dyDescent="0.25">
      <c r="AE5139" s="501" t="e">
        <f t="shared" si="486"/>
        <v>#DIV/0!</v>
      </c>
      <c r="AH5139" s="501" t="e">
        <f t="shared" si="487"/>
        <v>#DIV/0!</v>
      </c>
      <c r="AV5139" s="501" t="e">
        <f t="shared" si="488"/>
        <v>#DIV/0!</v>
      </c>
      <c r="AY5139" s="501" t="e">
        <f t="shared" si="489"/>
        <v>#DIV/0!</v>
      </c>
      <c r="BM5139" s="501" t="e">
        <f t="shared" si="490"/>
        <v>#DIV/0!</v>
      </c>
      <c r="BP5139" s="501" t="e">
        <f t="shared" si="491"/>
        <v>#DIV/0!</v>
      </c>
    </row>
    <row r="5140" spans="31:68" ht="15" customHeight="1" x14ac:dyDescent="0.25">
      <c r="AE5140" s="501" t="e">
        <f t="shared" si="486"/>
        <v>#DIV/0!</v>
      </c>
      <c r="AH5140" s="501" t="e">
        <f t="shared" si="487"/>
        <v>#DIV/0!</v>
      </c>
      <c r="AV5140" s="501" t="e">
        <f t="shared" si="488"/>
        <v>#DIV/0!</v>
      </c>
      <c r="AY5140" s="501" t="e">
        <f t="shared" si="489"/>
        <v>#DIV/0!</v>
      </c>
      <c r="BM5140" s="501" t="e">
        <f t="shared" si="490"/>
        <v>#DIV/0!</v>
      </c>
      <c r="BP5140" s="501" t="e">
        <f t="shared" si="491"/>
        <v>#DIV/0!</v>
      </c>
    </row>
    <row r="5141" spans="31:68" ht="15" customHeight="1" x14ac:dyDescent="0.25">
      <c r="AE5141" s="501" t="e">
        <f t="shared" si="486"/>
        <v>#DIV/0!</v>
      </c>
      <c r="AH5141" s="501" t="e">
        <f t="shared" si="487"/>
        <v>#DIV/0!</v>
      </c>
      <c r="AV5141" s="501" t="e">
        <f t="shared" si="488"/>
        <v>#DIV/0!</v>
      </c>
      <c r="AY5141" s="501" t="e">
        <f t="shared" si="489"/>
        <v>#DIV/0!</v>
      </c>
      <c r="BM5141" s="501" t="e">
        <f t="shared" si="490"/>
        <v>#DIV/0!</v>
      </c>
      <c r="BP5141" s="501" t="e">
        <f t="shared" si="491"/>
        <v>#DIV/0!</v>
      </c>
    </row>
    <row r="5142" spans="31:68" ht="15" customHeight="1" x14ac:dyDescent="0.25">
      <c r="AE5142" s="501" t="e">
        <f t="shared" si="486"/>
        <v>#DIV/0!</v>
      </c>
      <c r="AH5142" s="501" t="e">
        <f t="shared" si="487"/>
        <v>#DIV/0!</v>
      </c>
      <c r="AV5142" s="501" t="e">
        <f t="shared" si="488"/>
        <v>#DIV/0!</v>
      </c>
      <c r="AY5142" s="501" t="e">
        <f t="shared" si="489"/>
        <v>#DIV/0!</v>
      </c>
      <c r="BM5142" s="501" t="e">
        <f t="shared" si="490"/>
        <v>#DIV/0!</v>
      </c>
      <c r="BP5142" s="501" t="e">
        <f t="shared" si="491"/>
        <v>#DIV/0!</v>
      </c>
    </row>
    <row r="5143" spans="31:68" ht="15" customHeight="1" x14ac:dyDescent="0.25">
      <c r="AE5143" s="501" t="e">
        <f t="shared" si="486"/>
        <v>#DIV/0!</v>
      </c>
      <c r="AH5143" s="501" t="e">
        <f t="shared" si="487"/>
        <v>#DIV/0!</v>
      </c>
      <c r="AV5143" s="501" t="e">
        <f t="shared" si="488"/>
        <v>#DIV/0!</v>
      </c>
      <c r="AY5143" s="501" t="e">
        <f t="shared" si="489"/>
        <v>#DIV/0!</v>
      </c>
      <c r="BM5143" s="501" t="e">
        <f t="shared" si="490"/>
        <v>#DIV/0!</v>
      </c>
      <c r="BP5143" s="501" t="e">
        <f t="shared" si="491"/>
        <v>#DIV/0!</v>
      </c>
    </row>
    <row r="5144" spans="31:68" ht="15" customHeight="1" x14ac:dyDescent="0.25">
      <c r="AE5144" s="501" t="e">
        <f t="shared" si="486"/>
        <v>#DIV/0!</v>
      </c>
      <c r="AH5144" s="501" t="e">
        <f t="shared" si="487"/>
        <v>#DIV/0!</v>
      </c>
      <c r="AV5144" s="501" t="e">
        <f t="shared" si="488"/>
        <v>#DIV/0!</v>
      </c>
      <c r="AY5144" s="501" t="e">
        <f t="shared" si="489"/>
        <v>#DIV/0!</v>
      </c>
      <c r="BM5144" s="501" t="e">
        <f t="shared" si="490"/>
        <v>#DIV/0!</v>
      </c>
      <c r="BP5144" s="501" t="e">
        <f t="shared" si="491"/>
        <v>#DIV/0!</v>
      </c>
    </row>
    <row r="5145" spans="31:68" ht="15" customHeight="1" x14ac:dyDescent="0.25">
      <c r="AE5145" s="501" t="e">
        <f t="shared" si="486"/>
        <v>#DIV/0!</v>
      </c>
      <c r="AH5145" s="501" t="e">
        <f t="shared" si="487"/>
        <v>#DIV/0!</v>
      </c>
      <c r="AV5145" s="501" t="e">
        <f t="shared" si="488"/>
        <v>#DIV/0!</v>
      </c>
      <c r="AY5145" s="501" t="e">
        <f t="shared" si="489"/>
        <v>#DIV/0!</v>
      </c>
      <c r="BM5145" s="501" t="e">
        <f t="shared" si="490"/>
        <v>#DIV/0!</v>
      </c>
      <c r="BP5145" s="501" t="e">
        <f t="shared" si="491"/>
        <v>#DIV/0!</v>
      </c>
    </row>
    <row r="5146" spans="31:68" ht="15" customHeight="1" x14ac:dyDescent="0.25">
      <c r="AE5146" s="501" t="e">
        <f t="shared" si="486"/>
        <v>#DIV/0!</v>
      </c>
      <c r="AH5146" s="501" t="e">
        <f t="shared" si="487"/>
        <v>#DIV/0!</v>
      </c>
      <c r="AV5146" s="501" t="e">
        <f t="shared" si="488"/>
        <v>#DIV/0!</v>
      </c>
      <c r="AY5146" s="501" t="e">
        <f t="shared" si="489"/>
        <v>#DIV/0!</v>
      </c>
      <c r="BM5146" s="501" t="e">
        <f t="shared" si="490"/>
        <v>#DIV/0!</v>
      </c>
      <c r="BP5146" s="501" t="e">
        <f t="shared" si="491"/>
        <v>#DIV/0!</v>
      </c>
    </row>
    <row r="5147" spans="31:68" ht="15" customHeight="1" x14ac:dyDescent="0.25">
      <c r="AE5147" s="501" t="e">
        <f t="shared" si="486"/>
        <v>#DIV/0!</v>
      </c>
      <c r="AH5147" s="501" t="e">
        <f t="shared" si="487"/>
        <v>#DIV/0!</v>
      </c>
      <c r="AV5147" s="501" t="e">
        <f t="shared" si="488"/>
        <v>#DIV/0!</v>
      </c>
      <c r="AY5147" s="501" t="e">
        <f t="shared" si="489"/>
        <v>#DIV/0!</v>
      </c>
      <c r="BM5147" s="501" t="e">
        <f t="shared" si="490"/>
        <v>#DIV/0!</v>
      </c>
      <c r="BP5147" s="501" t="e">
        <f t="shared" si="491"/>
        <v>#DIV/0!</v>
      </c>
    </row>
    <row r="5148" spans="31:68" ht="15" customHeight="1" x14ac:dyDescent="0.25">
      <c r="AE5148" s="501" t="e">
        <f t="shared" si="486"/>
        <v>#DIV/0!</v>
      </c>
      <c r="AH5148" s="501" t="e">
        <f t="shared" si="487"/>
        <v>#DIV/0!</v>
      </c>
      <c r="AV5148" s="501" t="e">
        <f t="shared" si="488"/>
        <v>#DIV/0!</v>
      </c>
      <c r="AY5148" s="501" t="e">
        <f t="shared" si="489"/>
        <v>#DIV/0!</v>
      </c>
      <c r="BM5148" s="501" t="e">
        <f t="shared" si="490"/>
        <v>#DIV/0!</v>
      </c>
      <c r="BP5148" s="501" t="e">
        <f t="shared" si="491"/>
        <v>#DIV/0!</v>
      </c>
    </row>
    <row r="5149" spans="31:68" ht="15" customHeight="1" x14ac:dyDescent="0.25">
      <c r="AE5149" s="501" t="e">
        <f t="shared" si="486"/>
        <v>#DIV/0!</v>
      </c>
      <c r="AH5149" s="501" t="e">
        <f t="shared" si="487"/>
        <v>#DIV/0!</v>
      </c>
      <c r="AV5149" s="501" t="e">
        <f t="shared" si="488"/>
        <v>#DIV/0!</v>
      </c>
      <c r="AY5149" s="501" t="e">
        <f t="shared" si="489"/>
        <v>#DIV/0!</v>
      </c>
      <c r="BM5149" s="501" t="e">
        <f t="shared" si="490"/>
        <v>#DIV/0!</v>
      </c>
      <c r="BP5149" s="501" t="e">
        <f t="shared" si="491"/>
        <v>#DIV/0!</v>
      </c>
    </row>
    <row r="5150" spans="31:68" ht="15" customHeight="1" x14ac:dyDescent="0.25">
      <c r="AE5150" s="501" t="e">
        <f t="shared" si="486"/>
        <v>#DIV/0!</v>
      </c>
      <c r="AH5150" s="501" t="e">
        <f t="shared" si="487"/>
        <v>#DIV/0!</v>
      </c>
      <c r="AV5150" s="501" t="e">
        <f t="shared" si="488"/>
        <v>#DIV/0!</v>
      </c>
      <c r="AY5150" s="501" t="e">
        <f t="shared" si="489"/>
        <v>#DIV/0!</v>
      </c>
      <c r="BM5150" s="501" t="e">
        <f t="shared" si="490"/>
        <v>#DIV/0!</v>
      </c>
      <c r="BP5150" s="501" t="e">
        <f t="shared" si="491"/>
        <v>#DIV/0!</v>
      </c>
    </row>
    <row r="5151" spans="31:68" ht="15" customHeight="1" x14ac:dyDescent="0.25">
      <c r="AE5151" s="501" t="e">
        <f t="shared" si="486"/>
        <v>#DIV/0!</v>
      </c>
      <c r="AH5151" s="501" t="e">
        <f t="shared" si="487"/>
        <v>#DIV/0!</v>
      </c>
      <c r="AV5151" s="501" t="e">
        <f t="shared" si="488"/>
        <v>#DIV/0!</v>
      </c>
      <c r="AY5151" s="501" t="e">
        <f t="shared" si="489"/>
        <v>#DIV/0!</v>
      </c>
      <c r="BM5151" s="501" t="e">
        <f t="shared" si="490"/>
        <v>#DIV/0!</v>
      </c>
      <c r="BP5151" s="501" t="e">
        <f t="shared" si="491"/>
        <v>#DIV/0!</v>
      </c>
    </row>
    <row r="5152" spans="31:68" ht="15" customHeight="1" x14ac:dyDescent="0.25">
      <c r="AE5152" s="501" t="e">
        <f t="shared" si="486"/>
        <v>#DIV/0!</v>
      </c>
      <c r="AH5152" s="501" t="e">
        <f t="shared" si="487"/>
        <v>#DIV/0!</v>
      </c>
      <c r="AV5152" s="501" t="e">
        <f t="shared" si="488"/>
        <v>#DIV/0!</v>
      </c>
      <c r="AY5152" s="501" t="e">
        <f t="shared" si="489"/>
        <v>#DIV/0!</v>
      </c>
      <c r="BM5152" s="501" t="e">
        <f t="shared" si="490"/>
        <v>#DIV/0!</v>
      </c>
      <c r="BP5152" s="501" t="e">
        <f t="shared" si="491"/>
        <v>#DIV/0!</v>
      </c>
    </row>
    <row r="5153" spans="31:68" ht="15" customHeight="1" x14ac:dyDescent="0.25">
      <c r="AE5153" s="501" t="e">
        <f t="shared" si="486"/>
        <v>#DIV/0!</v>
      </c>
      <c r="AH5153" s="501" t="e">
        <f t="shared" si="487"/>
        <v>#DIV/0!</v>
      </c>
      <c r="AV5153" s="501" t="e">
        <f t="shared" si="488"/>
        <v>#DIV/0!</v>
      </c>
      <c r="AY5153" s="501" t="e">
        <f t="shared" si="489"/>
        <v>#DIV/0!</v>
      </c>
      <c r="BM5153" s="501" t="e">
        <f t="shared" si="490"/>
        <v>#DIV/0!</v>
      </c>
      <c r="BP5153" s="501" t="e">
        <f t="shared" si="491"/>
        <v>#DIV/0!</v>
      </c>
    </row>
    <row r="5154" spans="31:68" ht="15" customHeight="1" x14ac:dyDescent="0.25">
      <c r="AE5154" s="501" t="e">
        <f t="shared" si="486"/>
        <v>#DIV/0!</v>
      </c>
      <c r="AH5154" s="501" t="e">
        <f t="shared" si="487"/>
        <v>#DIV/0!</v>
      </c>
      <c r="AV5154" s="501" t="e">
        <f t="shared" si="488"/>
        <v>#DIV/0!</v>
      </c>
      <c r="AY5154" s="501" t="e">
        <f t="shared" si="489"/>
        <v>#DIV/0!</v>
      </c>
      <c r="BM5154" s="501" t="e">
        <f t="shared" si="490"/>
        <v>#DIV/0!</v>
      </c>
      <c r="BP5154" s="501" t="e">
        <f t="shared" si="491"/>
        <v>#DIV/0!</v>
      </c>
    </row>
    <row r="5155" spans="31:68" ht="15" customHeight="1" x14ac:dyDescent="0.25">
      <c r="AE5155" s="501" t="e">
        <f t="shared" si="486"/>
        <v>#DIV/0!</v>
      </c>
      <c r="AH5155" s="501" t="e">
        <f t="shared" si="487"/>
        <v>#DIV/0!</v>
      </c>
      <c r="AV5155" s="501" t="e">
        <f t="shared" si="488"/>
        <v>#DIV/0!</v>
      </c>
      <c r="AY5155" s="501" t="e">
        <f t="shared" si="489"/>
        <v>#DIV/0!</v>
      </c>
      <c r="BM5155" s="501" t="e">
        <f t="shared" si="490"/>
        <v>#DIV/0!</v>
      </c>
      <c r="BP5155" s="501" t="e">
        <f t="shared" si="491"/>
        <v>#DIV/0!</v>
      </c>
    </row>
    <row r="5156" spans="31:68" ht="15" customHeight="1" x14ac:dyDescent="0.25">
      <c r="AE5156" s="501" t="e">
        <f t="shared" si="486"/>
        <v>#DIV/0!</v>
      </c>
      <c r="AH5156" s="501" t="e">
        <f t="shared" si="487"/>
        <v>#DIV/0!</v>
      </c>
      <c r="AV5156" s="501" t="e">
        <f t="shared" si="488"/>
        <v>#DIV/0!</v>
      </c>
      <c r="AY5156" s="501" t="e">
        <f t="shared" si="489"/>
        <v>#DIV/0!</v>
      </c>
      <c r="BM5156" s="501" t="e">
        <f t="shared" si="490"/>
        <v>#DIV/0!</v>
      </c>
      <c r="BP5156" s="501" t="e">
        <f t="shared" si="491"/>
        <v>#DIV/0!</v>
      </c>
    </row>
    <row r="5157" spans="31:68" ht="15" customHeight="1" x14ac:dyDescent="0.25">
      <c r="AE5157" s="501" t="e">
        <f t="shared" si="486"/>
        <v>#DIV/0!</v>
      </c>
      <c r="AH5157" s="501" t="e">
        <f t="shared" si="487"/>
        <v>#DIV/0!</v>
      </c>
      <c r="AV5157" s="501" t="e">
        <f t="shared" si="488"/>
        <v>#DIV/0!</v>
      </c>
      <c r="AY5157" s="501" t="e">
        <f t="shared" si="489"/>
        <v>#DIV/0!</v>
      </c>
      <c r="BM5157" s="501" t="e">
        <f t="shared" si="490"/>
        <v>#DIV/0!</v>
      </c>
      <c r="BP5157" s="501" t="e">
        <f t="shared" si="491"/>
        <v>#DIV/0!</v>
      </c>
    </row>
    <row r="5158" spans="31:68" ht="15" customHeight="1" x14ac:dyDescent="0.25">
      <c r="AE5158" s="501" t="e">
        <f t="shared" si="486"/>
        <v>#DIV/0!</v>
      </c>
      <c r="AH5158" s="501" t="e">
        <f t="shared" si="487"/>
        <v>#DIV/0!</v>
      </c>
      <c r="AV5158" s="501" t="e">
        <f t="shared" si="488"/>
        <v>#DIV/0!</v>
      </c>
      <c r="AY5158" s="501" t="e">
        <f t="shared" si="489"/>
        <v>#DIV/0!</v>
      </c>
      <c r="BM5158" s="501" t="e">
        <f t="shared" si="490"/>
        <v>#DIV/0!</v>
      </c>
      <c r="BP5158" s="501" t="e">
        <f t="shared" si="491"/>
        <v>#DIV/0!</v>
      </c>
    </row>
    <row r="5159" spans="31:68" ht="15" customHeight="1" x14ac:dyDescent="0.25">
      <c r="AE5159" s="501" t="e">
        <f t="shared" si="486"/>
        <v>#DIV/0!</v>
      </c>
      <c r="AH5159" s="501" t="e">
        <f t="shared" si="487"/>
        <v>#DIV/0!</v>
      </c>
      <c r="AV5159" s="501" t="e">
        <f t="shared" si="488"/>
        <v>#DIV/0!</v>
      </c>
      <c r="AY5159" s="501" t="e">
        <f t="shared" si="489"/>
        <v>#DIV/0!</v>
      </c>
      <c r="BM5159" s="501" t="e">
        <f t="shared" si="490"/>
        <v>#DIV/0!</v>
      </c>
      <c r="BP5159" s="501" t="e">
        <f t="shared" si="491"/>
        <v>#DIV/0!</v>
      </c>
    </row>
    <row r="5160" spans="31:68" ht="15" customHeight="1" x14ac:dyDescent="0.25">
      <c r="AE5160" s="501" t="e">
        <f t="shared" si="486"/>
        <v>#DIV/0!</v>
      </c>
      <c r="AH5160" s="501" t="e">
        <f t="shared" si="487"/>
        <v>#DIV/0!</v>
      </c>
      <c r="AV5160" s="501" t="e">
        <f t="shared" si="488"/>
        <v>#DIV/0!</v>
      </c>
      <c r="AY5160" s="501" t="e">
        <f t="shared" si="489"/>
        <v>#DIV/0!</v>
      </c>
      <c r="BM5160" s="501" t="e">
        <f t="shared" si="490"/>
        <v>#DIV/0!</v>
      </c>
      <c r="BP5160" s="501" t="e">
        <f t="shared" si="491"/>
        <v>#DIV/0!</v>
      </c>
    </row>
    <row r="5161" spans="31:68" ht="15" customHeight="1" x14ac:dyDescent="0.25">
      <c r="AE5161" s="501" t="e">
        <f t="shared" si="486"/>
        <v>#DIV/0!</v>
      </c>
      <c r="AH5161" s="501" t="e">
        <f t="shared" si="487"/>
        <v>#DIV/0!</v>
      </c>
      <c r="AV5161" s="501" t="e">
        <f t="shared" si="488"/>
        <v>#DIV/0!</v>
      </c>
      <c r="AY5161" s="501" t="e">
        <f t="shared" si="489"/>
        <v>#DIV/0!</v>
      </c>
      <c r="BM5161" s="501" t="e">
        <f t="shared" si="490"/>
        <v>#DIV/0!</v>
      </c>
      <c r="BP5161" s="501" t="e">
        <f t="shared" si="491"/>
        <v>#DIV/0!</v>
      </c>
    </row>
    <row r="5162" spans="31:68" ht="15" customHeight="1" x14ac:dyDescent="0.25">
      <c r="AE5162" s="501" t="e">
        <f t="shared" si="486"/>
        <v>#DIV/0!</v>
      </c>
      <c r="AH5162" s="501" t="e">
        <f t="shared" si="487"/>
        <v>#DIV/0!</v>
      </c>
      <c r="AV5162" s="501" t="e">
        <f t="shared" si="488"/>
        <v>#DIV/0!</v>
      </c>
      <c r="AY5162" s="501" t="e">
        <f t="shared" si="489"/>
        <v>#DIV/0!</v>
      </c>
      <c r="BM5162" s="501" t="e">
        <f t="shared" si="490"/>
        <v>#DIV/0!</v>
      </c>
      <c r="BP5162" s="501" t="e">
        <f t="shared" si="491"/>
        <v>#DIV/0!</v>
      </c>
    </row>
    <row r="5163" spans="31:68" ht="15" customHeight="1" x14ac:dyDescent="0.25">
      <c r="AE5163" s="501" t="e">
        <f t="shared" si="486"/>
        <v>#DIV/0!</v>
      </c>
      <c r="AH5163" s="501" t="e">
        <f t="shared" si="487"/>
        <v>#DIV/0!</v>
      </c>
      <c r="AV5163" s="501" t="e">
        <f t="shared" si="488"/>
        <v>#DIV/0!</v>
      </c>
      <c r="AY5163" s="501" t="e">
        <f t="shared" si="489"/>
        <v>#DIV/0!</v>
      </c>
      <c r="BM5163" s="501" t="e">
        <f t="shared" si="490"/>
        <v>#DIV/0!</v>
      </c>
      <c r="BP5163" s="501" t="e">
        <f t="shared" si="491"/>
        <v>#DIV/0!</v>
      </c>
    </row>
    <row r="5164" spans="31:68" ht="15" customHeight="1" x14ac:dyDescent="0.25">
      <c r="AE5164" s="501" t="e">
        <f t="shared" si="486"/>
        <v>#DIV/0!</v>
      </c>
      <c r="AH5164" s="501" t="e">
        <f t="shared" si="487"/>
        <v>#DIV/0!</v>
      </c>
      <c r="AV5164" s="501" t="e">
        <f t="shared" si="488"/>
        <v>#DIV/0!</v>
      </c>
      <c r="AY5164" s="501" t="e">
        <f t="shared" si="489"/>
        <v>#DIV/0!</v>
      </c>
      <c r="BM5164" s="501" t="e">
        <f t="shared" si="490"/>
        <v>#DIV/0!</v>
      </c>
      <c r="BP5164" s="501" t="e">
        <f t="shared" si="491"/>
        <v>#DIV/0!</v>
      </c>
    </row>
    <row r="5165" spans="31:68" ht="15" customHeight="1" x14ac:dyDescent="0.25">
      <c r="AE5165" s="501" t="e">
        <f t="shared" si="486"/>
        <v>#DIV/0!</v>
      </c>
      <c r="AH5165" s="501" t="e">
        <f t="shared" si="487"/>
        <v>#DIV/0!</v>
      </c>
      <c r="AV5165" s="501" t="e">
        <f t="shared" si="488"/>
        <v>#DIV/0!</v>
      </c>
      <c r="AY5165" s="501" t="e">
        <f t="shared" si="489"/>
        <v>#DIV/0!</v>
      </c>
      <c r="BM5165" s="501" t="e">
        <f t="shared" si="490"/>
        <v>#DIV/0!</v>
      </c>
      <c r="BP5165" s="501" t="e">
        <f t="shared" si="491"/>
        <v>#DIV/0!</v>
      </c>
    </row>
    <row r="5166" spans="31:68" ht="15" customHeight="1" x14ac:dyDescent="0.25">
      <c r="AE5166" s="501" t="e">
        <f t="shared" si="486"/>
        <v>#DIV/0!</v>
      </c>
      <c r="AH5166" s="501" t="e">
        <f t="shared" si="487"/>
        <v>#DIV/0!</v>
      </c>
      <c r="AV5166" s="501" t="e">
        <f t="shared" si="488"/>
        <v>#DIV/0!</v>
      </c>
      <c r="AY5166" s="501" t="e">
        <f t="shared" si="489"/>
        <v>#DIV/0!</v>
      </c>
      <c r="BM5166" s="501" t="e">
        <f t="shared" si="490"/>
        <v>#DIV/0!</v>
      </c>
      <c r="BP5166" s="501" t="e">
        <f t="shared" si="491"/>
        <v>#DIV/0!</v>
      </c>
    </row>
    <row r="5167" spans="31:68" ht="15" customHeight="1" x14ac:dyDescent="0.25">
      <c r="AE5167" s="501" t="e">
        <f t="shared" si="486"/>
        <v>#DIV/0!</v>
      </c>
      <c r="AH5167" s="501" t="e">
        <f t="shared" si="487"/>
        <v>#DIV/0!</v>
      </c>
      <c r="AV5167" s="501" t="e">
        <f t="shared" si="488"/>
        <v>#DIV/0!</v>
      </c>
      <c r="AY5167" s="501" t="e">
        <f t="shared" si="489"/>
        <v>#DIV/0!</v>
      </c>
      <c r="BM5167" s="501" t="e">
        <f t="shared" si="490"/>
        <v>#DIV/0!</v>
      </c>
      <c r="BP5167" s="501" t="e">
        <f t="shared" si="491"/>
        <v>#DIV/0!</v>
      </c>
    </row>
    <row r="5168" spans="31:68" ht="15" customHeight="1" x14ac:dyDescent="0.25">
      <c r="AE5168" s="501" t="e">
        <f t="shared" si="486"/>
        <v>#DIV/0!</v>
      </c>
      <c r="AH5168" s="501" t="e">
        <f t="shared" si="487"/>
        <v>#DIV/0!</v>
      </c>
      <c r="AV5168" s="501" t="e">
        <f t="shared" si="488"/>
        <v>#DIV/0!</v>
      </c>
      <c r="AY5168" s="501" t="e">
        <f t="shared" si="489"/>
        <v>#DIV/0!</v>
      </c>
      <c r="BM5168" s="501" t="e">
        <f t="shared" si="490"/>
        <v>#DIV/0!</v>
      </c>
      <c r="BP5168" s="501" t="e">
        <f t="shared" si="491"/>
        <v>#DIV/0!</v>
      </c>
    </row>
    <row r="5169" spans="31:68" ht="15" customHeight="1" x14ac:dyDescent="0.25">
      <c r="AE5169" s="501" t="e">
        <f t="shared" si="486"/>
        <v>#DIV/0!</v>
      </c>
      <c r="AH5169" s="501" t="e">
        <f t="shared" si="487"/>
        <v>#DIV/0!</v>
      </c>
      <c r="AV5169" s="501" t="e">
        <f t="shared" si="488"/>
        <v>#DIV/0!</v>
      </c>
      <c r="AY5169" s="501" t="e">
        <f t="shared" si="489"/>
        <v>#DIV/0!</v>
      </c>
      <c r="BM5169" s="501" t="e">
        <f t="shared" si="490"/>
        <v>#DIV/0!</v>
      </c>
      <c r="BP5169" s="501" t="e">
        <f t="shared" si="491"/>
        <v>#DIV/0!</v>
      </c>
    </row>
    <row r="5170" spans="31:68" ht="15" customHeight="1" x14ac:dyDescent="0.25">
      <c r="AE5170" s="501" t="e">
        <f t="shared" si="486"/>
        <v>#DIV/0!</v>
      </c>
      <c r="AH5170" s="501" t="e">
        <f t="shared" si="487"/>
        <v>#DIV/0!</v>
      </c>
      <c r="AV5170" s="501" t="e">
        <f t="shared" si="488"/>
        <v>#DIV/0!</v>
      </c>
      <c r="AY5170" s="501" t="e">
        <f t="shared" si="489"/>
        <v>#DIV/0!</v>
      </c>
      <c r="BM5170" s="501" t="e">
        <f t="shared" si="490"/>
        <v>#DIV/0!</v>
      </c>
      <c r="BP5170" s="501" t="e">
        <f t="shared" si="491"/>
        <v>#DIV/0!</v>
      </c>
    </row>
    <row r="5171" spans="31:68" ht="15" customHeight="1" x14ac:dyDescent="0.25">
      <c r="AE5171" s="501" t="e">
        <f t="shared" si="486"/>
        <v>#DIV/0!</v>
      </c>
      <c r="AH5171" s="501" t="e">
        <f t="shared" si="487"/>
        <v>#DIV/0!</v>
      </c>
      <c r="AV5171" s="501" t="e">
        <f t="shared" si="488"/>
        <v>#DIV/0!</v>
      </c>
      <c r="AY5171" s="501" t="e">
        <f t="shared" si="489"/>
        <v>#DIV/0!</v>
      </c>
      <c r="BM5171" s="501" t="e">
        <f t="shared" si="490"/>
        <v>#DIV/0!</v>
      </c>
      <c r="BP5171" s="501" t="e">
        <f t="shared" si="491"/>
        <v>#DIV/0!</v>
      </c>
    </row>
    <row r="5172" spans="31:68" ht="15" customHeight="1" x14ac:dyDescent="0.25">
      <c r="AE5172" s="501" t="e">
        <f t="shared" si="486"/>
        <v>#DIV/0!</v>
      </c>
      <c r="AH5172" s="501" t="e">
        <f t="shared" si="487"/>
        <v>#DIV/0!</v>
      </c>
      <c r="AV5172" s="501" t="e">
        <f t="shared" si="488"/>
        <v>#DIV/0!</v>
      </c>
      <c r="AY5172" s="501" t="e">
        <f t="shared" si="489"/>
        <v>#DIV/0!</v>
      </c>
      <c r="BM5172" s="501" t="e">
        <f t="shared" si="490"/>
        <v>#DIV/0!</v>
      </c>
      <c r="BP5172" s="501" t="e">
        <f t="shared" si="491"/>
        <v>#DIV/0!</v>
      </c>
    </row>
    <row r="5173" spans="31:68" ht="15" customHeight="1" x14ac:dyDescent="0.25">
      <c r="AE5173" s="501" t="e">
        <f t="shared" si="486"/>
        <v>#DIV/0!</v>
      </c>
      <c r="AH5173" s="501" t="e">
        <f t="shared" si="487"/>
        <v>#DIV/0!</v>
      </c>
      <c r="AV5173" s="501" t="e">
        <f t="shared" si="488"/>
        <v>#DIV/0!</v>
      </c>
      <c r="AY5173" s="501" t="e">
        <f t="shared" si="489"/>
        <v>#DIV/0!</v>
      </c>
      <c r="BM5173" s="501" t="e">
        <f t="shared" si="490"/>
        <v>#DIV/0!</v>
      </c>
      <c r="BP5173" s="501" t="e">
        <f t="shared" si="491"/>
        <v>#DIV/0!</v>
      </c>
    </row>
    <row r="5174" spans="31:68" ht="15" customHeight="1" x14ac:dyDescent="0.25">
      <c r="AE5174" s="501" t="e">
        <f t="shared" si="486"/>
        <v>#DIV/0!</v>
      </c>
      <c r="AH5174" s="501" t="e">
        <f t="shared" si="487"/>
        <v>#DIV/0!</v>
      </c>
      <c r="AV5174" s="501" t="e">
        <f t="shared" si="488"/>
        <v>#DIV/0!</v>
      </c>
      <c r="AY5174" s="501" t="e">
        <f t="shared" si="489"/>
        <v>#DIV/0!</v>
      </c>
      <c r="BM5174" s="501" t="e">
        <f t="shared" si="490"/>
        <v>#DIV/0!</v>
      </c>
      <c r="BP5174" s="501" t="e">
        <f t="shared" si="491"/>
        <v>#DIV/0!</v>
      </c>
    </row>
    <row r="5175" spans="31:68" ht="15" customHeight="1" x14ac:dyDescent="0.25">
      <c r="AE5175" s="501" t="e">
        <f t="shared" si="486"/>
        <v>#DIV/0!</v>
      </c>
      <c r="AH5175" s="501" t="e">
        <f t="shared" si="487"/>
        <v>#DIV/0!</v>
      </c>
      <c r="AV5175" s="501" t="e">
        <f t="shared" si="488"/>
        <v>#DIV/0!</v>
      </c>
      <c r="AY5175" s="501" t="e">
        <f t="shared" si="489"/>
        <v>#DIV/0!</v>
      </c>
      <c r="BM5175" s="501" t="e">
        <f t="shared" si="490"/>
        <v>#DIV/0!</v>
      </c>
      <c r="BP5175" s="501" t="e">
        <f t="shared" si="491"/>
        <v>#DIV/0!</v>
      </c>
    </row>
    <row r="5176" spans="31:68" ht="15" customHeight="1" x14ac:dyDescent="0.25">
      <c r="AE5176" s="501" t="e">
        <f t="shared" si="486"/>
        <v>#DIV/0!</v>
      </c>
      <c r="AH5176" s="501" t="e">
        <f t="shared" si="487"/>
        <v>#DIV/0!</v>
      </c>
      <c r="AV5176" s="501" t="e">
        <f t="shared" si="488"/>
        <v>#DIV/0!</v>
      </c>
      <c r="AY5176" s="501" t="e">
        <f t="shared" si="489"/>
        <v>#DIV/0!</v>
      </c>
      <c r="BM5176" s="501" t="e">
        <f t="shared" si="490"/>
        <v>#DIV/0!</v>
      </c>
      <c r="BP5176" s="501" t="e">
        <f t="shared" si="491"/>
        <v>#DIV/0!</v>
      </c>
    </row>
    <row r="5177" spans="31:68" ht="15" customHeight="1" x14ac:dyDescent="0.25">
      <c r="AE5177" s="501" t="e">
        <f t="shared" si="486"/>
        <v>#DIV/0!</v>
      </c>
      <c r="AH5177" s="501" t="e">
        <f t="shared" si="487"/>
        <v>#DIV/0!</v>
      </c>
      <c r="AV5177" s="501" t="e">
        <f t="shared" si="488"/>
        <v>#DIV/0!</v>
      </c>
      <c r="AY5177" s="501" t="e">
        <f t="shared" si="489"/>
        <v>#DIV/0!</v>
      </c>
      <c r="BM5177" s="501" t="e">
        <f t="shared" si="490"/>
        <v>#DIV/0!</v>
      </c>
      <c r="BP5177" s="501" t="e">
        <f t="shared" si="491"/>
        <v>#DIV/0!</v>
      </c>
    </row>
    <row r="5178" spans="31:68" ht="15" customHeight="1" x14ac:dyDescent="0.25">
      <c r="AE5178" s="501" t="e">
        <f t="shared" si="486"/>
        <v>#DIV/0!</v>
      </c>
      <c r="AH5178" s="501" t="e">
        <f t="shared" si="487"/>
        <v>#DIV/0!</v>
      </c>
      <c r="AV5178" s="501" t="e">
        <f t="shared" si="488"/>
        <v>#DIV/0!</v>
      </c>
      <c r="AY5178" s="501" t="e">
        <f t="shared" si="489"/>
        <v>#DIV/0!</v>
      </c>
      <c r="BM5178" s="501" t="e">
        <f t="shared" si="490"/>
        <v>#DIV/0!</v>
      </c>
      <c r="BP5178" s="501" t="e">
        <f t="shared" si="491"/>
        <v>#DIV/0!</v>
      </c>
    </row>
    <row r="5179" spans="31:68" ht="15" customHeight="1" x14ac:dyDescent="0.25">
      <c r="AE5179" s="501" t="e">
        <f t="shared" si="486"/>
        <v>#DIV/0!</v>
      </c>
      <c r="AH5179" s="501" t="e">
        <f t="shared" si="487"/>
        <v>#DIV/0!</v>
      </c>
      <c r="AV5179" s="501" t="e">
        <f t="shared" si="488"/>
        <v>#DIV/0!</v>
      </c>
      <c r="AY5179" s="501" t="e">
        <f t="shared" si="489"/>
        <v>#DIV/0!</v>
      </c>
      <c r="BM5179" s="501" t="e">
        <f t="shared" si="490"/>
        <v>#DIV/0!</v>
      </c>
      <c r="BP5179" s="501" t="e">
        <f t="shared" si="491"/>
        <v>#DIV/0!</v>
      </c>
    </row>
    <row r="5180" spans="31:68" ht="15" customHeight="1" x14ac:dyDescent="0.25">
      <c r="AE5180" s="501" t="e">
        <f t="shared" si="486"/>
        <v>#DIV/0!</v>
      </c>
      <c r="AH5180" s="501" t="e">
        <f t="shared" si="487"/>
        <v>#DIV/0!</v>
      </c>
      <c r="AV5180" s="501" t="e">
        <f t="shared" si="488"/>
        <v>#DIV/0!</v>
      </c>
      <c r="AY5180" s="501" t="e">
        <f t="shared" si="489"/>
        <v>#DIV/0!</v>
      </c>
      <c r="BM5180" s="501" t="e">
        <f t="shared" si="490"/>
        <v>#DIV/0!</v>
      </c>
      <c r="BP5180" s="501" t="e">
        <f t="shared" si="491"/>
        <v>#DIV/0!</v>
      </c>
    </row>
    <row r="5181" spans="31:68" ht="15" customHeight="1" x14ac:dyDescent="0.25">
      <c r="AE5181" s="501" t="e">
        <f t="shared" si="486"/>
        <v>#DIV/0!</v>
      </c>
      <c r="AH5181" s="501" t="e">
        <f t="shared" si="487"/>
        <v>#DIV/0!</v>
      </c>
      <c r="AV5181" s="501" t="e">
        <f t="shared" si="488"/>
        <v>#DIV/0!</v>
      </c>
      <c r="AY5181" s="501" t="e">
        <f t="shared" si="489"/>
        <v>#DIV/0!</v>
      </c>
      <c r="BM5181" s="501" t="e">
        <f t="shared" si="490"/>
        <v>#DIV/0!</v>
      </c>
      <c r="BP5181" s="501" t="e">
        <f t="shared" si="491"/>
        <v>#DIV/0!</v>
      </c>
    </row>
    <row r="5182" spans="31:68" ht="15" customHeight="1" x14ac:dyDescent="0.25">
      <c r="AE5182" s="501" t="e">
        <f t="shared" si="486"/>
        <v>#DIV/0!</v>
      </c>
      <c r="AH5182" s="501" t="e">
        <f t="shared" si="487"/>
        <v>#DIV/0!</v>
      </c>
      <c r="AV5182" s="501" t="e">
        <f t="shared" si="488"/>
        <v>#DIV/0!</v>
      </c>
      <c r="AY5182" s="501" t="e">
        <f t="shared" si="489"/>
        <v>#DIV/0!</v>
      </c>
      <c r="BM5182" s="501" t="e">
        <f t="shared" si="490"/>
        <v>#DIV/0!</v>
      </c>
      <c r="BP5182" s="501" t="e">
        <f t="shared" si="491"/>
        <v>#DIV/0!</v>
      </c>
    </row>
    <row r="5183" spans="31:68" ht="15" customHeight="1" x14ac:dyDescent="0.25">
      <c r="AE5183" s="501" t="e">
        <f t="shared" si="486"/>
        <v>#DIV/0!</v>
      </c>
      <c r="AH5183" s="501" t="e">
        <f t="shared" si="487"/>
        <v>#DIV/0!</v>
      </c>
      <c r="AV5183" s="501" t="e">
        <f t="shared" si="488"/>
        <v>#DIV/0!</v>
      </c>
      <c r="AY5183" s="501" t="e">
        <f t="shared" si="489"/>
        <v>#DIV/0!</v>
      </c>
      <c r="BM5183" s="501" t="e">
        <f t="shared" si="490"/>
        <v>#DIV/0!</v>
      </c>
      <c r="BP5183" s="501" t="e">
        <f t="shared" si="491"/>
        <v>#DIV/0!</v>
      </c>
    </row>
    <row r="5184" spans="31:68" ht="15" customHeight="1" x14ac:dyDescent="0.25">
      <c r="AE5184" s="501" t="e">
        <f t="shared" si="486"/>
        <v>#DIV/0!</v>
      </c>
      <c r="AH5184" s="501" t="e">
        <f t="shared" si="487"/>
        <v>#DIV/0!</v>
      </c>
      <c r="AV5184" s="501" t="e">
        <f t="shared" si="488"/>
        <v>#DIV/0!</v>
      </c>
      <c r="AY5184" s="501" t="e">
        <f t="shared" si="489"/>
        <v>#DIV/0!</v>
      </c>
      <c r="BM5184" s="501" t="e">
        <f t="shared" si="490"/>
        <v>#DIV/0!</v>
      </c>
      <c r="BP5184" s="501" t="e">
        <f t="shared" si="491"/>
        <v>#DIV/0!</v>
      </c>
    </row>
    <row r="5185" spans="31:68" ht="15" customHeight="1" x14ac:dyDescent="0.25">
      <c r="AE5185" s="501" t="e">
        <f t="shared" si="486"/>
        <v>#DIV/0!</v>
      </c>
      <c r="AH5185" s="501" t="e">
        <f t="shared" si="487"/>
        <v>#DIV/0!</v>
      </c>
      <c r="AV5185" s="501" t="e">
        <f t="shared" si="488"/>
        <v>#DIV/0!</v>
      </c>
      <c r="AY5185" s="501" t="e">
        <f t="shared" si="489"/>
        <v>#DIV/0!</v>
      </c>
      <c r="BM5185" s="501" t="e">
        <f t="shared" si="490"/>
        <v>#DIV/0!</v>
      </c>
      <c r="BP5185" s="501" t="e">
        <f t="shared" si="491"/>
        <v>#DIV/0!</v>
      </c>
    </row>
    <row r="5186" spans="31:68" ht="15" customHeight="1" x14ac:dyDescent="0.25">
      <c r="AE5186" s="501" t="e">
        <f t="shared" si="486"/>
        <v>#DIV/0!</v>
      </c>
      <c r="AH5186" s="501" t="e">
        <f t="shared" si="487"/>
        <v>#DIV/0!</v>
      </c>
      <c r="AV5186" s="501" t="e">
        <f t="shared" si="488"/>
        <v>#DIV/0!</v>
      </c>
      <c r="AY5186" s="501" t="e">
        <f t="shared" si="489"/>
        <v>#DIV/0!</v>
      </c>
      <c r="BM5186" s="501" t="e">
        <f t="shared" si="490"/>
        <v>#DIV/0!</v>
      </c>
      <c r="BP5186" s="501" t="e">
        <f t="shared" si="491"/>
        <v>#DIV/0!</v>
      </c>
    </row>
    <row r="5187" spans="31:68" ht="15" customHeight="1" x14ac:dyDescent="0.25">
      <c r="AE5187" s="501" t="e">
        <f t="shared" si="486"/>
        <v>#DIV/0!</v>
      </c>
      <c r="AH5187" s="501" t="e">
        <f t="shared" si="487"/>
        <v>#DIV/0!</v>
      </c>
      <c r="AV5187" s="501" t="e">
        <f t="shared" si="488"/>
        <v>#DIV/0!</v>
      </c>
      <c r="AY5187" s="501" t="e">
        <f t="shared" si="489"/>
        <v>#DIV/0!</v>
      </c>
      <c r="BM5187" s="501" t="e">
        <f t="shared" si="490"/>
        <v>#DIV/0!</v>
      </c>
      <c r="BP5187" s="501" t="e">
        <f t="shared" si="491"/>
        <v>#DIV/0!</v>
      </c>
    </row>
    <row r="5188" spans="31:68" ht="15" customHeight="1" x14ac:dyDescent="0.25">
      <c r="AE5188" s="501" t="e">
        <f t="shared" si="486"/>
        <v>#DIV/0!</v>
      </c>
      <c r="AH5188" s="501" t="e">
        <f t="shared" si="487"/>
        <v>#DIV/0!</v>
      </c>
      <c r="AV5188" s="501" t="e">
        <f t="shared" si="488"/>
        <v>#DIV/0!</v>
      </c>
      <c r="AY5188" s="501" t="e">
        <f t="shared" si="489"/>
        <v>#DIV/0!</v>
      </c>
      <c r="BM5188" s="501" t="e">
        <f t="shared" si="490"/>
        <v>#DIV/0!</v>
      </c>
      <c r="BP5188" s="501" t="e">
        <f t="shared" si="491"/>
        <v>#DIV/0!</v>
      </c>
    </row>
    <row r="5189" spans="31:68" ht="15" customHeight="1" x14ac:dyDescent="0.25">
      <c r="AE5189" s="501" t="e">
        <f t="shared" si="486"/>
        <v>#DIV/0!</v>
      </c>
      <c r="AH5189" s="501" t="e">
        <f t="shared" si="487"/>
        <v>#DIV/0!</v>
      </c>
      <c r="AV5189" s="501" t="e">
        <f t="shared" si="488"/>
        <v>#DIV/0!</v>
      </c>
      <c r="AY5189" s="501" t="e">
        <f t="shared" si="489"/>
        <v>#DIV/0!</v>
      </c>
      <c r="BM5189" s="501" t="e">
        <f t="shared" si="490"/>
        <v>#DIV/0!</v>
      </c>
      <c r="BP5189" s="501" t="e">
        <f t="shared" si="491"/>
        <v>#DIV/0!</v>
      </c>
    </row>
    <row r="5190" spans="31:68" ht="15" customHeight="1" x14ac:dyDescent="0.25">
      <c r="AE5190" s="501" t="e">
        <f t="shared" si="486"/>
        <v>#DIV/0!</v>
      </c>
      <c r="AH5190" s="501" t="e">
        <f t="shared" si="487"/>
        <v>#DIV/0!</v>
      </c>
      <c r="AV5190" s="501" t="e">
        <f t="shared" si="488"/>
        <v>#DIV/0!</v>
      </c>
      <c r="AY5190" s="501" t="e">
        <f t="shared" si="489"/>
        <v>#DIV/0!</v>
      </c>
      <c r="BM5190" s="501" t="e">
        <f t="shared" si="490"/>
        <v>#DIV/0!</v>
      </c>
      <c r="BP5190" s="501" t="e">
        <f t="shared" si="491"/>
        <v>#DIV/0!</v>
      </c>
    </row>
    <row r="5191" spans="31:68" ht="15" customHeight="1" x14ac:dyDescent="0.25">
      <c r="AE5191" s="501" t="e">
        <f t="shared" si="486"/>
        <v>#DIV/0!</v>
      </c>
      <c r="AH5191" s="501" t="e">
        <f t="shared" si="487"/>
        <v>#DIV/0!</v>
      </c>
      <c r="AV5191" s="501" t="e">
        <f t="shared" si="488"/>
        <v>#DIV/0!</v>
      </c>
      <c r="AY5191" s="501" t="e">
        <f t="shared" si="489"/>
        <v>#DIV/0!</v>
      </c>
      <c r="BM5191" s="501" t="e">
        <f t="shared" si="490"/>
        <v>#DIV/0!</v>
      </c>
      <c r="BP5191" s="501" t="e">
        <f t="shared" si="491"/>
        <v>#DIV/0!</v>
      </c>
    </row>
    <row r="5192" spans="31:68" ht="15" customHeight="1" x14ac:dyDescent="0.25">
      <c r="AE5192" s="501" t="e">
        <f t="shared" si="486"/>
        <v>#DIV/0!</v>
      </c>
      <c r="AH5192" s="501" t="e">
        <f t="shared" si="487"/>
        <v>#DIV/0!</v>
      </c>
      <c r="AV5192" s="501" t="e">
        <f t="shared" si="488"/>
        <v>#DIV/0!</v>
      </c>
      <c r="AY5192" s="501" t="e">
        <f t="shared" si="489"/>
        <v>#DIV/0!</v>
      </c>
      <c r="BM5192" s="501" t="e">
        <f t="shared" si="490"/>
        <v>#DIV/0!</v>
      </c>
      <c r="BP5192" s="501" t="e">
        <f t="shared" si="491"/>
        <v>#DIV/0!</v>
      </c>
    </row>
    <row r="5193" spans="31:68" ht="15" customHeight="1" x14ac:dyDescent="0.25">
      <c r="AE5193" s="501" t="e">
        <f t="shared" si="486"/>
        <v>#DIV/0!</v>
      </c>
      <c r="AH5193" s="501" t="e">
        <f t="shared" si="487"/>
        <v>#DIV/0!</v>
      </c>
      <c r="AV5193" s="501" t="e">
        <f t="shared" si="488"/>
        <v>#DIV/0!</v>
      </c>
      <c r="AY5193" s="501" t="e">
        <f t="shared" si="489"/>
        <v>#DIV/0!</v>
      </c>
      <c r="BM5193" s="501" t="e">
        <f t="shared" si="490"/>
        <v>#DIV/0!</v>
      </c>
      <c r="BP5193" s="501" t="e">
        <f t="shared" si="491"/>
        <v>#DIV/0!</v>
      </c>
    </row>
    <row r="5194" spans="31:68" ht="15" customHeight="1" x14ac:dyDescent="0.25">
      <c r="AE5194" s="501" t="e">
        <f t="shared" si="486"/>
        <v>#DIV/0!</v>
      </c>
      <c r="AH5194" s="501" t="e">
        <f t="shared" si="487"/>
        <v>#DIV/0!</v>
      </c>
      <c r="AV5194" s="501" t="e">
        <f t="shared" si="488"/>
        <v>#DIV/0!</v>
      </c>
      <c r="AY5194" s="501" t="e">
        <f t="shared" si="489"/>
        <v>#DIV/0!</v>
      </c>
      <c r="BM5194" s="501" t="e">
        <f t="shared" si="490"/>
        <v>#DIV/0!</v>
      </c>
      <c r="BP5194" s="501" t="e">
        <f t="shared" si="491"/>
        <v>#DIV/0!</v>
      </c>
    </row>
    <row r="5195" spans="31:68" ht="15" customHeight="1" x14ac:dyDescent="0.25">
      <c r="AE5195" s="501" t="e">
        <f t="shared" si="486"/>
        <v>#DIV/0!</v>
      </c>
      <c r="AH5195" s="501" t="e">
        <f t="shared" si="487"/>
        <v>#DIV/0!</v>
      </c>
      <c r="AV5195" s="501" t="e">
        <f t="shared" si="488"/>
        <v>#DIV/0!</v>
      </c>
      <c r="AY5195" s="501" t="e">
        <f t="shared" si="489"/>
        <v>#DIV/0!</v>
      </c>
      <c r="BM5195" s="501" t="e">
        <f t="shared" si="490"/>
        <v>#DIV/0!</v>
      </c>
      <c r="BP5195" s="501" t="e">
        <f t="shared" si="491"/>
        <v>#DIV/0!</v>
      </c>
    </row>
    <row r="5196" spans="31:68" ht="15" customHeight="1" x14ac:dyDescent="0.25">
      <c r="AE5196" s="501" t="e">
        <f t="shared" si="486"/>
        <v>#DIV/0!</v>
      </c>
      <c r="AH5196" s="501" t="e">
        <f t="shared" si="487"/>
        <v>#DIV/0!</v>
      </c>
      <c r="AV5196" s="501" t="e">
        <f t="shared" si="488"/>
        <v>#DIV/0!</v>
      </c>
      <c r="AY5196" s="501" t="e">
        <f t="shared" si="489"/>
        <v>#DIV/0!</v>
      </c>
      <c r="BM5196" s="501" t="e">
        <f t="shared" si="490"/>
        <v>#DIV/0!</v>
      </c>
      <c r="BP5196" s="501" t="e">
        <f t="shared" si="491"/>
        <v>#DIV/0!</v>
      </c>
    </row>
    <row r="5197" spans="31:68" ht="15" customHeight="1" x14ac:dyDescent="0.25">
      <c r="AE5197" s="501" t="e">
        <f t="shared" si="486"/>
        <v>#DIV/0!</v>
      </c>
      <c r="AH5197" s="501" t="e">
        <f t="shared" si="487"/>
        <v>#DIV/0!</v>
      </c>
      <c r="AV5197" s="501" t="e">
        <f t="shared" si="488"/>
        <v>#DIV/0!</v>
      </c>
      <c r="AY5197" s="501" t="e">
        <f t="shared" si="489"/>
        <v>#DIV/0!</v>
      </c>
      <c r="BM5197" s="501" t="e">
        <f t="shared" si="490"/>
        <v>#DIV/0!</v>
      </c>
      <c r="BP5197" s="501" t="e">
        <f t="shared" si="491"/>
        <v>#DIV/0!</v>
      </c>
    </row>
    <row r="5198" spans="31:68" ht="15" customHeight="1" x14ac:dyDescent="0.25">
      <c r="AE5198" s="501" t="e">
        <f t="shared" si="486"/>
        <v>#DIV/0!</v>
      </c>
      <c r="AH5198" s="501" t="e">
        <f t="shared" si="487"/>
        <v>#DIV/0!</v>
      </c>
      <c r="AV5198" s="501" t="e">
        <f t="shared" si="488"/>
        <v>#DIV/0!</v>
      </c>
      <c r="AY5198" s="501" t="e">
        <f t="shared" si="489"/>
        <v>#DIV/0!</v>
      </c>
      <c r="BM5198" s="501" t="e">
        <f t="shared" si="490"/>
        <v>#DIV/0!</v>
      </c>
      <c r="BP5198" s="501" t="e">
        <f t="shared" si="491"/>
        <v>#DIV/0!</v>
      </c>
    </row>
    <row r="5199" spans="31:68" ht="15" customHeight="1" x14ac:dyDescent="0.25">
      <c r="AE5199" s="501" t="e">
        <f t="shared" ref="AE5199:AE5262" si="492">IF(AE$10*AC5199+AE$11&lt;(ROUNDUP(AD$10/100,0)*100+999),MAX(0,AE$10*AC5199+AE$11),NA())</f>
        <v>#DIV/0!</v>
      </c>
      <c r="AH5199" s="501" t="e">
        <f t="shared" ref="AH5199:AH5262" si="493">IF(AH$10*AF5199+AH$11&lt;(ROUNDUP(AG$10/100,0)*100+999),MAX(0,AH$10*AF5199+AH$11),NA())</f>
        <v>#DIV/0!</v>
      </c>
      <c r="AV5199" s="501" t="e">
        <f t="shared" ref="AV5199:AV5262" si="494">IF(AV$10*AT5199+AV$11&lt;(ROUNDUP(AU$10/100,0)*100+999),MAX(0,AV$10*AT5199+AV$11),NA())</f>
        <v>#DIV/0!</v>
      </c>
      <c r="AY5199" s="501" t="e">
        <f t="shared" ref="AY5199:AY5262" si="495">IF(AY$10*AW5199+AY$11&lt;(ROUNDUP(AX$10/100,0)*100+999),MAX(0,AY$10*AW5199+AY$11),NA())</f>
        <v>#DIV/0!</v>
      </c>
      <c r="BM5199" s="501" t="e">
        <f t="shared" ref="BM5199:BM5262" si="496">IF(BM$10*BK5199+BM$11&lt;(ROUNDUP(BL$10/100,0)*100+999),MAX(0,BM$10*BK5199+BM$11),NA())</f>
        <v>#DIV/0!</v>
      </c>
      <c r="BP5199" s="501" t="e">
        <f t="shared" ref="BP5199:BP5262" si="497">IF(BP$10*BN5199+BP$11&lt;(ROUNDUP(BO$10/100,0)*100+999),MAX(0,BP$10*BN5199+BP$11),NA())</f>
        <v>#DIV/0!</v>
      </c>
    </row>
    <row r="5200" spans="31:68" ht="15" customHeight="1" x14ac:dyDescent="0.25">
      <c r="AE5200" s="501" t="e">
        <f t="shared" si="492"/>
        <v>#DIV/0!</v>
      </c>
      <c r="AH5200" s="501" t="e">
        <f t="shared" si="493"/>
        <v>#DIV/0!</v>
      </c>
      <c r="AV5200" s="501" t="e">
        <f t="shared" si="494"/>
        <v>#DIV/0!</v>
      </c>
      <c r="AY5200" s="501" t="e">
        <f t="shared" si="495"/>
        <v>#DIV/0!</v>
      </c>
      <c r="BM5200" s="501" t="e">
        <f t="shared" si="496"/>
        <v>#DIV/0!</v>
      </c>
      <c r="BP5200" s="501" t="e">
        <f t="shared" si="497"/>
        <v>#DIV/0!</v>
      </c>
    </row>
    <row r="5201" spans="31:68" ht="15" customHeight="1" x14ac:dyDescent="0.25">
      <c r="AE5201" s="501" t="e">
        <f t="shared" si="492"/>
        <v>#DIV/0!</v>
      </c>
      <c r="AH5201" s="501" t="e">
        <f t="shared" si="493"/>
        <v>#DIV/0!</v>
      </c>
      <c r="AV5201" s="501" t="e">
        <f t="shared" si="494"/>
        <v>#DIV/0!</v>
      </c>
      <c r="AY5201" s="501" t="e">
        <f t="shared" si="495"/>
        <v>#DIV/0!</v>
      </c>
      <c r="BM5201" s="501" t="e">
        <f t="shared" si="496"/>
        <v>#DIV/0!</v>
      </c>
      <c r="BP5201" s="501" t="e">
        <f t="shared" si="497"/>
        <v>#DIV/0!</v>
      </c>
    </row>
    <row r="5202" spans="31:68" ht="15" customHeight="1" x14ac:dyDescent="0.25">
      <c r="AE5202" s="501" t="e">
        <f t="shared" si="492"/>
        <v>#DIV/0!</v>
      </c>
      <c r="AH5202" s="501" t="e">
        <f t="shared" si="493"/>
        <v>#DIV/0!</v>
      </c>
      <c r="AV5202" s="501" t="e">
        <f t="shared" si="494"/>
        <v>#DIV/0!</v>
      </c>
      <c r="AY5202" s="501" t="e">
        <f t="shared" si="495"/>
        <v>#DIV/0!</v>
      </c>
      <c r="BM5202" s="501" t="e">
        <f t="shared" si="496"/>
        <v>#DIV/0!</v>
      </c>
      <c r="BP5202" s="501" t="e">
        <f t="shared" si="497"/>
        <v>#DIV/0!</v>
      </c>
    </row>
    <row r="5203" spans="31:68" ht="15" customHeight="1" x14ac:dyDescent="0.25">
      <c r="AE5203" s="501" t="e">
        <f t="shared" si="492"/>
        <v>#DIV/0!</v>
      </c>
      <c r="AH5203" s="501" t="e">
        <f t="shared" si="493"/>
        <v>#DIV/0!</v>
      </c>
      <c r="AV5203" s="501" t="e">
        <f t="shared" si="494"/>
        <v>#DIV/0!</v>
      </c>
      <c r="AY5203" s="501" t="e">
        <f t="shared" si="495"/>
        <v>#DIV/0!</v>
      </c>
      <c r="BM5203" s="501" t="e">
        <f t="shared" si="496"/>
        <v>#DIV/0!</v>
      </c>
      <c r="BP5203" s="501" t="e">
        <f t="shared" si="497"/>
        <v>#DIV/0!</v>
      </c>
    </row>
    <row r="5204" spans="31:68" ht="15" customHeight="1" x14ac:dyDescent="0.25">
      <c r="AE5204" s="501" t="e">
        <f t="shared" si="492"/>
        <v>#DIV/0!</v>
      </c>
      <c r="AH5204" s="501" t="e">
        <f t="shared" si="493"/>
        <v>#DIV/0!</v>
      </c>
      <c r="AV5204" s="501" t="e">
        <f t="shared" si="494"/>
        <v>#DIV/0!</v>
      </c>
      <c r="AY5204" s="501" t="e">
        <f t="shared" si="495"/>
        <v>#DIV/0!</v>
      </c>
      <c r="BM5204" s="501" t="e">
        <f t="shared" si="496"/>
        <v>#DIV/0!</v>
      </c>
      <c r="BP5204" s="501" t="e">
        <f t="shared" si="497"/>
        <v>#DIV/0!</v>
      </c>
    </row>
    <row r="5205" spans="31:68" ht="15" customHeight="1" x14ac:dyDescent="0.25">
      <c r="AE5205" s="501" t="e">
        <f t="shared" si="492"/>
        <v>#DIV/0!</v>
      </c>
      <c r="AH5205" s="501" t="e">
        <f t="shared" si="493"/>
        <v>#DIV/0!</v>
      </c>
      <c r="AV5205" s="501" t="e">
        <f t="shared" si="494"/>
        <v>#DIV/0!</v>
      </c>
      <c r="AY5205" s="501" t="e">
        <f t="shared" si="495"/>
        <v>#DIV/0!</v>
      </c>
      <c r="BM5205" s="501" t="e">
        <f t="shared" si="496"/>
        <v>#DIV/0!</v>
      </c>
      <c r="BP5205" s="501" t="e">
        <f t="shared" si="497"/>
        <v>#DIV/0!</v>
      </c>
    </row>
    <row r="5206" spans="31:68" ht="15" customHeight="1" x14ac:dyDescent="0.25">
      <c r="AE5206" s="501" t="e">
        <f t="shared" si="492"/>
        <v>#DIV/0!</v>
      </c>
      <c r="AH5206" s="501" t="e">
        <f t="shared" si="493"/>
        <v>#DIV/0!</v>
      </c>
      <c r="AV5206" s="501" t="e">
        <f t="shared" si="494"/>
        <v>#DIV/0!</v>
      </c>
      <c r="AY5206" s="501" t="e">
        <f t="shared" si="495"/>
        <v>#DIV/0!</v>
      </c>
      <c r="BM5206" s="501" t="e">
        <f t="shared" si="496"/>
        <v>#DIV/0!</v>
      </c>
      <c r="BP5206" s="501" t="e">
        <f t="shared" si="497"/>
        <v>#DIV/0!</v>
      </c>
    </row>
    <row r="5207" spans="31:68" ht="15" customHeight="1" x14ac:dyDescent="0.25">
      <c r="AE5207" s="501" t="e">
        <f t="shared" si="492"/>
        <v>#DIV/0!</v>
      </c>
      <c r="AH5207" s="501" t="e">
        <f t="shared" si="493"/>
        <v>#DIV/0!</v>
      </c>
      <c r="AV5207" s="501" t="e">
        <f t="shared" si="494"/>
        <v>#DIV/0!</v>
      </c>
      <c r="AY5207" s="501" t="e">
        <f t="shared" si="495"/>
        <v>#DIV/0!</v>
      </c>
      <c r="BM5207" s="501" t="e">
        <f t="shared" si="496"/>
        <v>#DIV/0!</v>
      </c>
      <c r="BP5207" s="501" t="e">
        <f t="shared" si="497"/>
        <v>#DIV/0!</v>
      </c>
    </row>
    <row r="5208" spans="31:68" ht="15" customHeight="1" x14ac:dyDescent="0.25">
      <c r="AE5208" s="501" t="e">
        <f t="shared" si="492"/>
        <v>#DIV/0!</v>
      </c>
      <c r="AH5208" s="501" t="e">
        <f t="shared" si="493"/>
        <v>#DIV/0!</v>
      </c>
      <c r="AV5208" s="501" t="e">
        <f t="shared" si="494"/>
        <v>#DIV/0!</v>
      </c>
      <c r="AY5208" s="501" t="e">
        <f t="shared" si="495"/>
        <v>#DIV/0!</v>
      </c>
      <c r="BM5208" s="501" t="e">
        <f t="shared" si="496"/>
        <v>#DIV/0!</v>
      </c>
      <c r="BP5208" s="501" t="e">
        <f t="shared" si="497"/>
        <v>#DIV/0!</v>
      </c>
    </row>
    <row r="5209" spans="31:68" ht="15" customHeight="1" x14ac:dyDescent="0.25">
      <c r="AE5209" s="501" t="e">
        <f t="shared" si="492"/>
        <v>#DIV/0!</v>
      </c>
      <c r="AH5209" s="501" t="e">
        <f t="shared" si="493"/>
        <v>#DIV/0!</v>
      </c>
      <c r="AV5209" s="501" t="e">
        <f t="shared" si="494"/>
        <v>#DIV/0!</v>
      </c>
      <c r="AY5209" s="501" t="e">
        <f t="shared" si="495"/>
        <v>#DIV/0!</v>
      </c>
      <c r="BM5209" s="501" t="e">
        <f t="shared" si="496"/>
        <v>#DIV/0!</v>
      </c>
      <c r="BP5209" s="501" t="e">
        <f t="shared" si="497"/>
        <v>#DIV/0!</v>
      </c>
    </row>
    <row r="5210" spans="31:68" ht="15" customHeight="1" x14ac:dyDescent="0.25">
      <c r="AE5210" s="501" t="e">
        <f t="shared" si="492"/>
        <v>#DIV/0!</v>
      </c>
      <c r="AH5210" s="501" t="e">
        <f t="shared" si="493"/>
        <v>#DIV/0!</v>
      </c>
      <c r="AV5210" s="501" t="e">
        <f t="shared" si="494"/>
        <v>#DIV/0!</v>
      </c>
      <c r="AY5210" s="501" t="e">
        <f t="shared" si="495"/>
        <v>#DIV/0!</v>
      </c>
      <c r="BM5210" s="501" t="e">
        <f t="shared" si="496"/>
        <v>#DIV/0!</v>
      </c>
      <c r="BP5210" s="501" t="e">
        <f t="shared" si="497"/>
        <v>#DIV/0!</v>
      </c>
    </row>
    <row r="5211" spans="31:68" ht="15" customHeight="1" x14ac:dyDescent="0.25">
      <c r="AE5211" s="501" t="e">
        <f t="shared" si="492"/>
        <v>#DIV/0!</v>
      </c>
      <c r="AH5211" s="501" t="e">
        <f t="shared" si="493"/>
        <v>#DIV/0!</v>
      </c>
      <c r="AV5211" s="501" t="e">
        <f t="shared" si="494"/>
        <v>#DIV/0!</v>
      </c>
      <c r="AY5211" s="501" t="e">
        <f t="shared" si="495"/>
        <v>#DIV/0!</v>
      </c>
      <c r="BM5211" s="501" t="e">
        <f t="shared" si="496"/>
        <v>#DIV/0!</v>
      </c>
      <c r="BP5211" s="501" t="e">
        <f t="shared" si="497"/>
        <v>#DIV/0!</v>
      </c>
    </row>
    <row r="5212" spans="31:68" ht="15" customHeight="1" x14ac:dyDescent="0.25">
      <c r="AE5212" s="501" t="e">
        <f t="shared" si="492"/>
        <v>#DIV/0!</v>
      </c>
      <c r="AH5212" s="501" t="e">
        <f t="shared" si="493"/>
        <v>#DIV/0!</v>
      </c>
      <c r="AV5212" s="501" t="e">
        <f t="shared" si="494"/>
        <v>#DIV/0!</v>
      </c>
      <c r="AY5212" s="501" t="e">
        <f t="shared" si="495"/>
        <v>#DIV/0!</v>
      </c>
      <c r="BM5212" s="501" t="e">
        <f t="shared" si="496"/>
        <v>#DIV/0!</v>
      </c>
      <c r="BP5212" s="501" t="e">
        <f t="shared" si="497"/>
        <v>#DIV/0!</v>
      </c>
    </row>
    <row r="5213" spans="31:68" ht="15" customHeight="1" x14ac:dyDescent="0.25">
      <c r="AE5213" s="501" t="e">
        <f t="shared" si="492"/>
        <v>#DIV/0!</v>
      </c>
      <c r="AH5213" s="501" t="e">
        <f t="shared" si="493"/>
        <v>#DIV/0!</v>
      </c>
      <c r="AV5213" s="501" t="e">
        <f t="shared" si="494"/>
        <v>#DIV/0!</v>
      </c>
      <c r="AY5213" s="501" t="e">
        <f t="shared" si="495"/>
        <v>#DIV/0!</v>
      </c>
      <c r="BM5213" s="501" t="e">
        <f t="shared" si="496"/>
        <v>#DIV/0!</v>
      </c>
      <c r="BP5213" s="501" t="e">
        <f t="shared" si="497"/>
        <v>#DIV/0!</v>
      </c>
    </row>
    <row r="5214" spans="31:68" ht="15" customHeight="1" x14ac:dyDescent="0.25">
      <c r="AE5214" s="501" t="e">
        <f t="shared" si="492"/>
        <v>#DIV/0!</v>
      </c>
      <c r="AH5214" s="501" t="e">
        <f t="shared" si="493"/>
        <v>#DIV/0!</v>
      </c>
      <c r="AV5214" s="501" t="e">
        <f t="shared" si="494"/>
        <v>#DIV/0!</v>
      </c>
      <c r="AY5214" s="501" t="e">
        <f t="shared" si="495"/>
        <v>#DIV/0!</v>
      </c>
      <c r="BM5214" s="501" t="e">
        <f t="shared" si="496"/>
        <v>#DIV/0!</v>
      </c>
      <c r="BP5214" s="501" t="e">
        <f t="shared" si="497"/>
        <v>#DIV/0!</v>
      </c>
    </row>
    <row r="5215" spans="31:68" ht="15" customHeight="1" x14ac:dyDescent="0.25">
      <c r="AE5215" s="501" t="e">
        <f t="shared" si="492"/>
        <v>#DIV/0!</v>
      </c>
      <c r="AH5215" s="501" t="e">
        <f t="shared" si="493"/>
        <v>#DIV/0!</v>
      </c>
      <c r="AV5215" s="501" t="e">
        <f t="shared" si="494"/>
        <v>#DIV/0!</v>
      </c>
      <c r="AY5215" s="501" t="e">
        <f t="shared" si="495"/>
        <v>#DIV/0!</v>
      </c>
      <c r="BM5215" s="501" t="e">
        <f t="shared" si="496"/>
        <v>#DIV/0!</v>
      </c>
      <c r="BP5215" s="501" t="e">
        <f t="shared" si="497"/>
        <v>#DIV/0!</v>
      </c>
    </row>
    <row r="5216" spans="31:68" ht="15" customHeight="1" x14ac:dyDescent="0.25">
      <c r="AE5216" s="501" t="e">
        <f t="shared" si="492"/>
        <v>#DIV/0!</v>
      </c>
      <c r="AH5216" s="501" t="e">
        <f t="shared" si="493"/>
        <v>#DIV/0!</v>
      </c>
      <c r="AV5216" s="501" t="e">
        <f t="shared" si="494"/>
        <v>#DIV/0!</v>
      </c>
      <c r="AY5216" s="501" t="e">
        <f t="shared" si="495"/>
        <v>#DIV/0!</v>
      </c>
      <c r="BM5216" s="501" t="e">
        <f t="shared" si="496"/>
        <v>#DIV/0!</v>
      </c>
      <c r="BP5216" s="501" t="e">
        <f t="shared" si="497"/>
        <v>#DIV/0!</v>
      </c>
    </row>
    <row r="5217" spans="31:68" ht="15" customHeight="1" x14ac:dyDescent="0.25">
      <c r="AE5217" s="501" t="e">
        <f t="shared" si="492"/>
        <v>#DIV/0!</v>
      </c>
      <c r="AH5217" s="501" t="e">
        <f t="shared" si="493"/>
        <v>#DIV/0!</v>
      </c>
      <c r="AV5217" s="501" t="e">
        <f t="shared" si="494"/>
        <v>#DIV/0!</v>
      </c>
      <c r="AY5217" s="501" t="e">
        <f t="shared" si="495"/>
        <v>#DIV/0!</v>
      </c>
      <c r="BM5217" s="501" t="e">
        <f t="shared" si="496"/>
        <v>#DIV/0!</v>
      </c>
      <c r="BP5217" s="501" t="e">
        <f t="shared" si="497"/>
        <v>#DIV/0!</v>
      </c>
    </row>
    <row r="5218" spans="31:68" ht="15" customHeight="1" x14ac:dyDescent="0.25">
      <c r="AE5218" s="501" t="e">
        <f t="shared" si="492"/>
        <v>#DIV/0!</v>
      </c>
      <c r="AH5218" s="501" t="e">
        <f t="shared" si="493"/>
        <v>#DIV/0!</v>
      </c>
      <c r="AV5218" s="501" t="e">
        <f t="shared" si="494"/>
        <v>#DIV/0!</v>
      </c>
      <c r="AY5218" s="501" t="e">
        <f t="shared" si="495"/>
        <v>#DIV/0!</v>
      </c>
      <c r="BM5218" s="501" t="e">
        <f t="shared" si="496"/>
        <v>#DIV/0!</v>
      </c>
      <c r="BP5218" s="501" t="e">
        <f t="shared" si="497"/>
        <v>#DIV/0!</v>
      </c>
    </row>
    <row r="5219" spans="31:68" ht="15" customHeight="1" x14ac:dyDescent="0.25">
      <c r="AE5219" s="501" t="e">
        <f t="shared" si="492"/>
        <v>#DIV/0!</v>
      </c>
      <c r="AH5219" s="501" t="e">
        <f t="shared" si="493"/>
        <v>#DIV/0!</v>
      </c>
      <c r="AV5219" s="501" t="e">
        <f t="shared" si="494"/>
        <v>#DIV/0!</v>
      </c>
      <c r="AY5219" s="501" t="e">
        <f t="shared" si="495"/>
        <v>#DIV/0!</v>
      </c>
      <c r="BM5219" s="501" t="e">
        <f t="shared" si="496"/>
        <v>#DIV/0!</v>
      </c>
      <c r="BP5219" s="501" t="e">
        <f t="shared" si="497"/>
        <v>#DIV/0!</v>
      </c>
    </row>
    <row r="5220" spans="31:68" ht="15" customHeight="1" x14ac:dyDescent="0.25">
      <c r="AE5220" s="501" t="e">
        <f t="shared" si="492"/>
        <v>#DIV/0!</v>
      </c>
      <c r="AH5220" s="501" t="e">
        <f t="shared" si="493"/>
        <v>#DIV/0!</v>
      </c>
      <c r="AV5220" s="501" t="e">
        <f t="shared" si="494"/>
        <v>#DIV/0!</v>
      </c>
      <c r="AY5220" s="501" t="e">
        <f t="shared" si="495"/>
        <v>#DIV/0!</v>
      </c>
      <c r="BM5220" s="501" t="e">
        <f t="shared" si="496"/>
        <v>#DIV/0!</v>
      </c>
      <c r="BP5220" s="501" t="e">
        <f t="shared" si="497"/>
        <v>#DIV/0!</v>
      </c>
    </row>
    <row r="5221" spans="31:68" ht="15" customHeight="1" x14ac:dyDescent="0.25">
      <c r="AE5221" s="501" t="e">
        <f t="shared" si="492"/>
        <v>#DIV/0!</v>
      </c>
      <c r="AH5221" s="501" t="e">
        <f t="shared" si="493"/>
        <v>#DIV/0!</v>
      </c>
      <c r="AV5221" s="501" t="e">
        <f t="shared" si="494"/>
        <v>#DIV/0!</v>
      </c>
      <c r="AY5221" s="501" t="e">
        <f t="shared" si="495"/>
        <v>#DIV/0!</v>
      </c>
      <c r="BM5221" s="501" t="e">
        <f t="shared" si="496"/>
        <v>#DIV/0!</v>
      </c>
      <c r="BP5221" s="501" t="e">
        <f t="shared" si="497"/>
        <v>#DIV/0!</v>
      </c>
    </row>
    <row r="5222" spans="31:68" ht="15" customHeight="1" x14ac:dyDescent="0.25">
      <c r="AE5222" s="501" t="e">
        <f t="shared" si="492"/>
        <v>#DIV/0!</v>
      </c>
      <c r="AH5222" s="501" t="e">
        <f t="shared" si="493"/>
        <v>#DIV/0!</v>
      </c>
      <c r="AV5222" s="501" t="e">
        <f t="shared" si="494"/>
        <v>#DIV/0!</v>
      </c>
      <c r="AY5222" s="501" t="e">
        <f t="shared" si="495"/>
        <v>#DIV/0!</v>
      </c>
      <c r="BM5222" s="501" t="e">
        <f t="shared" si="496"/>
        <v>#DIV/0!</v>
      </c>
      <c r="BP5222" s="501" t="e">
        <f t="shared" si="497"/>
        <v>#DIV/0!</v>
      </c>
    </row>
    <row r="5223" spans="31:68" ht="15" customHeight="1" x14ac:dyDescent="0.25">
      <c r="AE5223" s="501" t="e">
        <f t="shared" si="492"/>
        <v>#DIV/0!</v>
      </c>
      <c r="AH5223" s="501" t="e">
        <f t="shared" si="493"/>
        <v>#DIV/0!</v>
      </c>
      <c r="AV5223" s="501" t="e">
        <f t="shared" si="494"/>
        <v>#DIV/0!</v>
      </c>
      <c r="AY5223" s="501" t="e">
        <f t="shared" si="495"/>
        <v>#DIV/0!</v>
      </c>
      <c r="BM5223" s="501" t="e">
        <f t="shared" si="496"/>
        <v>#DIV/0!</v>
      </c>
      <c r="BP5223" s="501" t="e">
        <f t="shared" si="497"/>
        <v>#DIV/0!</v>
      </c>
    </row>
    <row r="5224" spans="31:68" ht="15" customHeight="1" x14ac:dyDescent="0.25">
      <c r="AE5224" s="501" t="e">
        <f t="shared" si="492"/>
        <v>#DIV/0!</v>
      </c>
      <c r="AH5224" s="501" t="e">
        <f t="shared" si="493"/>
        <v>#DIV/0!</v>
      </c>
      <c r="AV5224" s="501" t="e">
        <f t="shared" si="494"/>
        <v>#DIV/0!</v>
      </c>
      <c r="AY5224" s="501" t="e">
        <f t="shared" si="495"/>
        <v>#DIV/0!</v>
      </c>
      <c r="BM5224" s="501" t="e">
        <f t="shared" si="496"/>
        <v>#DIV/0!</v>
      </c>
      <c r="BP5224" s="501" t="e">
        <f t="shared" si="497"/>
        <v>#DIV/0!</v>
      </c>
    </row>
    <row r="5225" spans="31:68" ht="15" customHeight="1" x14ac:dyDescent="0.25">
      <c r="AE5225" s="501" t="e">
        <f t="shared" si="492"/>
        <v>#DIV/0!</v>
      </c>
      <c r="AH5225" s="501" t="e">
        <f t="shared" si="493"/>
        <v>#DIV/0!</v>
      </c>
      <c r="AV5225" s="501" t="e">
        <f t="shared" si="494"/>
        <v>#DIV/0!</v>
      </c>
      <c r="AY5225" s="501" t="e">
        <f t="shared" si="495"/>
        <v>#DIV/0!</v>
      </c>
      <c r="BM5225" s="501" t="e">
        <f t="shared" si="496"/>
        <v>#DIV/0!</v>
      </c>
      <c r="BP5225" s="501" t="e">
        <f t="shared" si="497"/>
        <v>#DIV/0!</v>
      </c>
    </row>
    <row r="5226" spans="31:68" ht="15" customHeight="1" x14ac:dyDescent="0.25">
      <c r="AE5226" s="501" t="e">
        <f t="shared" si="492"/>
        <v>#DIV/0!</v>
      </c>
      <c r="AH5226" s="501" t="e">
        <f t="shared" si="493"/>
        <v>#DIV/0!</v>
      </c>
      <c r="AV5226" s="501" t="e">
        <f t="shared" si="494"/>
        <v>#DIV/0!</v>
      </c>
      <c r="AY5226" s="501" t="e">
        <f t="shared" si="495"/>
        <v>#DIV/0!</v>
      </c>
      <c r="BM5226" s="501" t="e">
        <f t="shared" si="496"/>
        <v>#DIV/0!</v>
      </c>
      <c r="BP5226" s="501" t="e">
        <f t="shared" si="497"/>
        <v>#DIV/0!</v>
      </c>
    </row>
    <row r="5227" spans="31:68" ht="15" customHeight="1" x14ac:dyDescent="0.25">
      <c r="AE5227" s="501" t="e">
        <f t="shared" si="492"/>
        <v>#DIV/0!</v>
      </c>
      <c r="AH5227" s="501" t="e">
        <f t="shared" si="493"/>
        <v>#DIV/0!</v>
      </c>
      <c r="AV5227" s="501" t="e">
        <f t="shared" si="494"/>
        <v>#DIV/0!</v>
      </c>
      <c r="AY5227" s="501" t="e">
        <f t="shared" si="495"/>
        <v>#DIV/0!</v>
      </c>
      <c r="BM5227" s="501" t="e">
        <f t="shared" si="496"/>
        <v>#DIV/0!</v>
      </c>
      <c r="BP5227" s="501" t="e">
        <f t="shared" si="497"/>
        <v>#DIV/0!</v>
      </c>
    </row>
    <row r="5228" spans="31:68" ht="15" customHeight="1" x14ac:dyDescent="0.25">
      <c r="AE5228" s="501" t="e">
        <f t="shared" si="492"/>
        <v>#DIV/0!</v>
      </c>
      <c r="AH5228" s="501" t="e">
        <f t="shared" si="493"/>
        <v>#DIV/0!</v>
      </c>
      <c r="AV5228" s="501" t="e">
        <f t="shared" si="494"/>
        <v>#DIV/0!</v>
      </c>
      <c r="AY5228" s="501" t="e">
        <f t="shared" si="495"/>
        <v>#DIV/0!</v>
      </c>
      <c r="BM5228" s="501" t="e">
        <f t="shared" si="496"/>
        <v>#DIV/0!</v>
      </c>
      <c r="BP5228" s="501" t="e">
        <f t="shared" si="497"/>
        <v>#DIV/0!</v>
      </c>
    </row>
    <row r="5229" spans="31:68" ht="15" customHeight="1" x14ac:dyDescent="0.25">
      <c r="AE5229" s="501" t="e">
        <f t="shared" si="492"/>
        <v>#DIV/0!</v>
      </c>
      <c r="AH5229" s="501" t="e">
        <f t="shared" si="493"/>
        <v>#DIV/0!</v>
      </c>
      <c r="AV5229" s="501" t="e">
        <f t="shared" si="494"/>
        <v>#DIV/0!</v>
      </c>
      <c r="AY5229" s="501" t="e">
        <f t="shared" si="495"/>
        <v>#DIV/0!</v>
      </c>
      <c r="BM5229" s="501" t="e">
        <f t="shared" si="496"/>
        <v>#DIV/0!</v>
      </c>
      <c r="BP5229" s="501" t="e">
        <f t="shared" si="497"/>
        <v>#DIV/0!</v>
      </c>
    </row>
    <row r="5230" spans="31:68" ht="15" customHeight="1" x14ac:dyDescent="0.25">
      <c r="AE5230" s="501" t="e">
        <f t="shared" si="492"/>
        <v>#DIV/0!</v>
      </c>
      <c r="AH5230" s="501" t="e">
        <f t="shared" si="493"/>
        <v>#DIV/0!</v>
      </c>
      <c r="AV5230" s="501" t="e">
        <f t="shared" si="494"/>
        <v>#DIV/0!</v>
      </c>
      <c r="AY5230" s="501" t="e">
        <f t="shared" si="495"/>
        <v>#DIV/0!</v>
      </c>
      <c r="BM5230" s="501" t="e">
        <f t="shared" si="496"/>
        <v>#DIV/0!</v>
      </c>
      <c r="BP5230" s="501" t="e">
        <f t="shared" si="497"/>
        <v>#DIV/0!</v>
      </c>
    </row>
    <row r="5231" spans="31:68" ht="15" customHeight="1" x14ac:dyDescent="0.25">
      <c r="AE5231" s="501" t="e">
        <f t="shared" si="492"/>
        <v>#DIV/0!</v>
      </c>
      <c r="AH5231" s="501" t="e">
        <f t="shared" si="493"/>
        <v>#DIV/0!</v>
      </c>
      <c r="AV5231" s="501" t="e">
        <f t="shared" si="494"/>
        <v>#DIV/0!</v>
      </c>
      <c r="AY5231" s="501" t="e">
        <f t="shared" si="495"/>
        <v>#DIV/0!</v>
      </c>
      <c r="BM5231" s="501" t="e">
        <f t="shared" si="496"/>
        <v>#DIV/0!</v>
      </c>
      <c r="BP5231" s="501" t="e">
        <f t="shared" si="497"/>
        <v>#DIV/0!</v>
      </c>
    </row>
    <row r="5232" spans="31:68" ht="15" customHeight="1" x14ac:dyDescent="0.25">
      <c r="AE5232" s="501" t="e">
        <f t="shared" si="492"/>
        <v>#DIV/0!</v>
      </c>
      <c r="AH5232" s="501" t="e">
        <f t="shared" si="493"/>
        <v>#DIV/0!</v>
      </c>
      <c r="AV5232" s="501" t="e">
        <f t="shared" si="494"/>
        <v>#DIV/0!</v>
      </c>
      <c r="AY5232" s="501" t="e">
        <f t="shared" si="495"/>
        <v>#DIV/0!</v>
      </c>
      <c r="BM5232" s="501" t="e">
        <f t="shared" si="496"/>
        <v>#DIV/0!</v>
      </c>
      <c r="BP5232" s="501" t="e">
        <f t="shared" si="497"/>
        <v>#DIV/0!</v>
      </c>
    </row>
    <row r="5233" spans="31:68" ht="15" customHeight="1" x14ac:dyDescent="0.25">
      <c r="AE5233" s="501" t="e">
        <f t="shared" si="492"/>
        <v>#DIV/0!</v>
      </c>
      <c r="AH5233" s="501" t="e">
        <f t="shared" si="493"/>
        <v>#DIV/0!</v>
      </c>
      <c r="AV5233" s="501" t="e">
        <f t="shared" si="494"/>
        <v>#DIV/0!</v>
      </c>
      <c r="AY5233" s="501" t="e">
        <f t="shared" si="495"/>
        <v>#DIV/0!</v>
      </c>
      <c r="BM5233" s="501" t="e">
        <f t="shared" si="496"/>
        <v>#DIV/0!</v>
      </c>
      <c r="BP5233" s="501" t="e">
        <f t="shared" si="497"/>
        <v>#DIV/0!</v>
      </c>
    </row>
    <row r="5234" spans="31:68" ht="15" customHeight="1" x14ac:dyDescent="0.25">
      <c r="AE5234" s="501" t="e">
        <f t="shared" si="492"/>
        <v>#DIV/0!</v>
      </c>
      <c r="AH5234" s="501" t="e">
        <f t="shared" si="493"/>
        <v>#DIV/0!</v>
      </c>
      <c r="AV5234" s="501" t="e">
        <f t="shared" si="494"/>
        <v>#DIV/0!</v>
      </c>
      <c r="AY5234" s="501" t="e">
        <f t="shared" si="495"/>
        <v>#DIV/0!</v>
      </c>
      <c r="BM5234" s="501" t="e">
        <f t="shared" si="496"/>
        <v>#DIV/0!</v>
      </c>
      <c r="BP5234" s="501" t="e">
        <f t="shared" si="497"/>
        <v>#DIV/0!</v>
      </c>
    </row>
    <row r="5235" spans="31:68" ht="15" customHeight="1" x14ac:dyDescent="0.25">
      <c r="AE5235" s="501" t="e">
        <f t="shared" si="492"/>
        <v>#DIV/0!</v>
      </c>
      <c r="AH5235" s="501" t="e">
        <f t="shared" si="493"/>
        <v>#DIV/0!</v>
      </c>
      <c r="AV5235" s="501" t="e">
        <f t="shared" si="494"/>
        <v>#DIV/0!</v>
      </c>
      <c r="AY5235" s="501" t="e">
        <f t="shared" si="495"/>
        <v>#DIV/0!</v>
      </c>
      <c r="BM5235" s="501" t="e">
        <f t="shared" si="496"/>
        <v>#DIV/0!</v>
      </c>
      <c r="BP5235" s="501" t="e">
        <f t="shared" si="497"/>
        <v>#DIV/0!</v>
      </c>
    </row>
    <row r="5236" spans="31:68" ht="15" customHeight="1" x14ac:dyDescent="0.25">
      <c r="AE5236" s="501" t="e">
        <f t="shared" si="492"/>
        <v>#DIV/0!</v>
      </c>
      <c r="AH5236" s="501" t="e">
        <f t="shared" si="493"/>
        <v>#DIV/0!</v>
      </c>
      <c r="AV5236" s="501" t="e">
        <f t="shared" si="494"/>
        <v>#DIV/0!</v>
      </c>
      <c r="AY5236" s="501" t="e">
        <f t="shared" si="495"/>
        <v>#DIV/0!</v>
      </c>
      <c r="BM5236" s="501" t="e">
        <f t="shared" si="496"/>
        <v>#DIV/0!</v>
      </c>
      <c r="BP5236" s="501" t="e">
        <f t="shared" si="497"/>
        <v>#DIV/0!</v>
      </c>
    </row>
    <row r="5237" spans="31:68" ht="15" customHeight="1" x14ac:dyDescent="0.25">
      <c r="AE5237" s="501" t="e">
        <f t="shared" si="492"/>
        <v>#DIV/0!</v>
      </c>
      <c r="AH5237" s="501" t="e">
        <f t="shared" si="493"/>
        <v>#DIV/0!</v>
      </c>
      <c r="AV5237" s="501" t="e">
        <f t="shared" si="494"/>
        <v>#DIV/0!</v>
      </c>
      <c r="AY5237" s="501" t="e">
        <f t="shared" si="495"/>
        <v>#DIV/0!</v>
      </c>
      <c r="BM5237" s="501" t="e">
        <f t="shared" si="496"/>
        <v>#DIV/0!</v>
      </c>
      <c r="BP5237" s="501" t="e">
        <f t="shared" si="497"/>
        <v>#DIV/0!</v>
      </c>
    </row>
    <row r="5238" spans="31:68" ht="15" customHeight="1" x14ac:dyDescent="0.25">
      <c r="AE5238" s="501" t="e">
        <f t="shared" si="492"/>
        <v>#DIV/0!</v>
      </c>
      <c r="AH5238" s="501" t="e">
        <f t="shared" si="493"/>
        <v>#DIV/0!</v>
      </c>
      <c r="AV5238" s="501" t="e">
        <f t="shared" si="494"/>
        <v>#DIV/0!</v>
      </c>
      <c r="AY5238" s="501" t="e">
        <f t="shared" si="495"/>
        <v>#DIV/0!</v>
      </c>
      <c r="BM5238" s="501" t="e">
        <f t="shared" si="496"/>
        <v>#DIV/0!</v>
      </c>
      <c r="BP5238" s="501" t="e">
        <f t="shared" si="497"/>
        <v>#DIV/0!</v>
      </c>
    </row>
    <row r="5239" spans="31:68" ht="15" customHeight="1" x14ac:dyDescent="0.25">
      <c r="AE5239" s="501" t="e">
        <f t="shared" si="492"/>
        <v>#DIV/0!</v>
      </c>
      <c r="AH5239" s="501" t="e">
        <f t="shared" si="493"/>
        <v>#DIV/0!</v>
      </c>
      <c r="AV5239" s="501" t="e">
        <f t="shared" si="494"/>
        <v>#DIV/0!</v>
      </c>
      <c r="AY5239" s="501" t="e">
        <f t="shared" si="495"/>
        <v>#DIV/0!</v>
      </c>
      <c r="BM5239" s="501" t="e">
        <f t="shared" si="496"/>
        <v>#DIV/0!</v>
      </c>
      <c r="BP5239" s="501" t="e">
        <f t="shared" si="497"/>
        <v>#DIV/0!</v>
      </c>
    </row>
    <row r="5240" spans="31:68" ht="15" customHeight="1" x14ac:dyDescent="0.25">
      <c r="AE5240" s="501" t="e">
        <f t="shared" si="492"/>
        <v>#DIV/0!</v>
      </c>
      <c r="AH5240" s="501" t="e">
        <f t="shared" si="493"/>
        <v>#DIV/0!</v>
      </c>
      <c r="AV5240" s="501" t="e">
        <f t="shared" si="494"/>
        <v>#DIV/0!</v>
      </c>
      <c r="AY5240" s="501" t="e">
        <f t="shared" si="495"/>
        <v>#DIV/0!</v>
      </c>
      <c r="BM5240" s="501" t="e">
        <f t="shared" si="496"/>
        <v>#DIV/0!</v>
      </c>
      <c r="BP5240" s="501" t="e">
        <f t="shared" si="497"/>
        <v>#DIV/0!</v>
      </c>
    </row>
    <row r="5241" spans="31:68" ht="15" customHeight="1" x14ac:dyDescent="0.25">
      <c r="AE5241" s="501" t="e">
        <f t="shared" si="492"/>
        <v>#DIV/0!</v>
      </c>
      <c r="AH5241" s="501" t="e">
        <f t="shared" si="493"/>
        <v>#DIV/0!</v>
      </c>
      <c r="AV5241" s="501" t="e">
        <f t="shared" si="494"/>
        <v>#DIV/0!</v>
      </c>
      <c r="AY5241" s="501" t="e">
        <f t="shared" si="495"/>
        <v>#DIV/0!</v>
      </c>
      <c r="BM5241" s="501" t="e">
        <f t="shared" si="496"/>
        <v>#DIV/0!</v>
      </c>
      <c r="BP5241" s="501" t="e">
        <f t="shared" si="497"/>
        <v>#DIV/0!</v>
      </c>
    </row>
    <row r="5242" spans="31:68" ht="15" customHeight="1" x14ac:dyDescent="0.25">
      <c r="AE5242" s="501" t="e">
        <f t="shared" si="492"/>
        <v>#DIV/0!</v>
      </c>
      <c r="AH5242" s="501" t="e">
        <f t="shared" si="493"/>
        <v>#DIV/0!</v>
      </c>
      <c r="AV5242" s="501" t="e">
        <f t="shared" si="494"/>
        <v>#DIV/0!</v>
      </c>
      <c r="AY5242" s="501" t="e">
        <f t="shared" si="495"/>
        <v>#DIV/0!</v>
      </c>
      <c r="BM5242" s="501" t="e">
        <f t="shared" si="496"/>
        <v>#DIV/0!</v>
      </c>
      <c r="BP5242" s="501" t="e">
        <f t="shared" si="497"/>
        <v>#DIV/0!</v>
      </c>
    </row>
    <row r="5243" spans="31:68" ht="15" customHeight="1" x14ac:dyDescent="0.25">
      <c r="AE5243" s="501" t="e">
        <f t="shared" si="492"/>
        <v>#DIV/0!</v>
      </c>
      <c r="AH5243" s="501" t="e">
        <f t="shared" si="493"/>
        <v>#DIV/0!</v>
      </c>
      <c r="AV5243" s="501" t="e">
        <f t="shared" si="494"/>
        <v>#DIV/0!</v>
      </c>
      <c r="AY5243" s="501" t="e">
        <f t="shared" si="495"/>
        <v>#DIV/0!</v>
      </c>
      <c r="BM5243" s="501" t="e">
        <f t="shared" si="496"/>
        <v>#DIV/0!</v>
      </c>
      <c r="BP5243" s="501" t="e">
        <f t="shared" si="497"/>
        <v>#DIV/0!</v>
      </c>
    </row>
    <row r="5244" spans="31:68" ht="15" customHeight="1" x14ac:dyDescent="0.25">
      <c r="AE5244" s="501" t="e">
        <f t="shared" si="492"/>
        <v>#DIV/0!</v>
      </c>
      <c r="AH5244" s="501" t="e">
        <f t="shared" si="493"/>
        <v>#DIV/0!</v>
      </c>
      <c r="AV5244" s="501" t="e">
        <f t="shared" si="494"/>
        <v>#DIV/0!</v>
      </c>
      <c r="AY5244" s="501" t="e">
        <f t="shared" si="495"/>
        <v>#DIV/0!</v>
      </c>
      <c r="BM5244" s="501" t="e">
        <f t="shared" si="496"/>
        <v>#DIV/0!</v>
      </c>
      <c r="BP5244" s="501" t="e">
        <f t="shared" si="497"/>
        <v>#DIV/0!</v>
      </c>
    </row>
    <row r="5245" spans="31:68" ht="15" customHeight="1" x14ac:dyDescent="0.25">
      <c r="AE5245" s="501" t="e">
        <f t="shared" si="492"/>
        <v>#DIV/0!</v>
      </c>
      <c r="AH5245" s="501" t="e">
        <f t="shared" si="493"/>
        <v>#DIV/0!</v>
      </c>
      <c r="AV5245" s="501" t="e">
        <f t="shared" si="494"/>
        <v>#DIV/0!</v>
      </c>
      <c r="AY5245" s="501" t="e">
        <f t="shared" si="495"/>
        <v>#DIV/0!</v>
      </c>
      <c r="BM5245" s="501" t="e">
        <f t="shared" si="496"/>
        <v>#DIV/0!</v>
      </c>
      <c r="BP5245" s="501" t="e">
        <f t="shared" si="497"/>
        <v>#DIV/0!</v>
      </c>
    </row>
    <row r="5246" spans="31:68" ht="15" customHeight="1" x14ac:dyDescent="0.25">
      <c r="AE5246" s="501" t="e">
        <f t="shared" si="492"/>
        <v>#DIV/0!</v>
      </c>
      <c r="AH5246" s="501" t="e">
        <f t="shared" si="493"/>
        <v>#DIV/0!</v>
      </c>
      <c r="AV5246" s="501" t="e">
        <f t="shared" si="494"/>
        <v>#DIV/0!</v>
      </c>
      <c r="AY5246" s="501" t="e">
        <f t="shared" si="495"/>
        <v>#DIV/0!</v>
      </c>
      <c r="BM5246" s="501" t="e">
        <f t="shared" si="496"/>
        <v>#DIV/0!</v>
      </c>
      <c r="BP5246" s="501" t="e">
        <f t="shared" si="497"/>
        <v>#DIV/0!</v>
      </c>
    </row>
    <row r="5247" spans="31:68" ht="15" customHeight="1" x14ac:dyDescent="0.25">
      <c r="AE5247" s="501" t="e">
        <f t="shared" si="492"/>
        <v>#DIV/0!</v>
      </c>
      <c r="AH5247" s="501" t="e">
        <f t="shared" si="493"/>
        <v>#DIV/0!</v>
      </c>
      <c r="AV5247" s="501" t="e">
        <f t="shared" si="494"/>
        <v>#DIV/0!</v>
      </c>
      <c r="AY5247" s="501" t="e">
        <f t="shared" si="495"/>
        <v>#DIV/0!</v>
      </c>
      <c r="BM5247" s="501" t="e">
        <f t="shared" si="496"/>
        <v>#DIV/0!</v>
      </c>
      <c r="BP5247" s="501" t="e">
        <f t="shared" si="497"/>
        <v>#DIV/0!</v>
      </c>
    </row>
    <row r="5248" spans="31:68" ht="15" customHeight="1" x14ac:dyDescent="0.25">
      <c r="AE5248" s="501" t="e">
        <f t="shared" si="492"/>
        <v>#DIV/0!</v>
      </c>
      <c r="AH5248" s="501" t="e">
        <f t="shared" si="493"/>
        <v>#DIV/0!</v>
      </c>
      <c r="AV5248" s="501" t="e">
        <f t="shared" si="494"/>
        <v>#DIV/0!</v>
      </c>
      <c r="AY5248" s="501" t="e">
        <f t="shared" si="495"/>
        <v>#DIV/0!</v>
      </c>
      <c r="BM5248" s="501" t="e">
        <f t="shared" si="496"/>
        <v>#DIV/0!</v>
      </c>
      <c r="BP5248" s="501" t="e">
        <f t="shared" si="497"/>
        <v>#DIV/0!</v>
      </c>
    </row>
    <row r="5249" spans="31:68" ht="15" customHeight="1" x14ac:dyDescent="0.25">
      <c r="AE5249" s="501" t="e">
        <f t="shared" si="492"/>
        <v>#DIV/0!</v>
      </c>
      <c r="AH5249" s="501" t="e">
        <f t="shared" si="493"/>
        <v>#DIV/0!</v>
      </c>
      <c r="AV5249" s="501" t="e">
        <f t="shared" si="494"/>
        <v>#DIV/0!</v>
      </c>
      <c r="AY5249" s="501" t="e">
        <f t="shared" si="495"/>
        <v>#DIV/0!</v>
      </c>
      <c r="BM5249" s="501" t="e">
        <f t="shared" si="496"/>
        <v>#DIV/0!</v>
      </c>
      <c r="BP5249" s="501" t="e">
        <f t="shared" si="497"/>
        <v>#DIV/0!</v>
      </c>
    </row>
    <row r="5250" spans="31:68" ht="15" customHeight="1" x14ac:dyDescent="0.25">
      <c r="AE5250" s="501" t="e">
        <f t="shared" si="492"/>
        <v>#DIV/0!</v>
      </c>
      <c r="AH5250" s="501" t="e">
        <f t="shared" si="493"/>
        <v>#DIV/0!</v>
      </c>
      <c r="AV5250" s="501" t="e">
        <f t="shared" si="494"/>
        <v>#DIV/0!</v>
      </c>
      <c r="AY5250" s="501" t="e">
        <f t="shared" si="495"/>
        <v>#DIV/0!</v>
      </c>
      <c r="BM5250" s="501" t="e">
        <f t="shared" si="496"/>
        <v>#DIV/0!</v>
      </c>
      <c r="BP5250" s="501" t="e">
        <f t="shared" si="497"/>
        <v>#DIV/0!</v>
      </c>
    </row>
    <row r="5251" spans="31:68" ht="15" customHeight="1" x14ac:dyDescent="0.25">
      <c r="AE5251" s="501" t="e">
        <f t="shared" si="492"/>
        <v>#DIV/0!</v>
      </c>
      <c r="AH5251" s="501" t="e">
        <f t="shared" si="493"/>
        <v>#DIV/0!</v>
      </c>
      <c r="AV5251" s="501" t="e">
        <f t="shared" si="494"/>
        <v>#DIV/0!</v>
      </c>
      <c r="AY5251" s="501" t="e">
        <f t="shared" si="495"/>
        <v>#DIV/0!</v>
      </c>
      <c r="BM5251" s="501" t="e">
        <f t="shared" si="496"/>
        <v>#DIV/0!</v>
      </c>
      <c r="BP5251" s="501" t="e">
        <f t="shared" si="497"/>
        <v>#DIV/0!</v>
      </c>
    </row>
    <row r="5252" spans="31:68" ht="15" customHeight="1" x14ac:dyDescent="0.25">
      <c r="AE5252" s="501" t="e">
        <f t="shared" si="492"/>
        <v>#DIV/0!</v>
      </c>
      <c r="AH5252" s="501" t="e">
        <f t="shared" si="493"/>
        <v>#DIV/0!</v>
      </c>
      <c r="AV5252" s="501" t="e">
        <f t="shared" si="494"/>
        <v>#DIV/0!</v>
      </c>
      <c r="AY5252" s="501" t="e">
        <f t="shared" si="495"/>
        <v>#DIV/0!</v>
      </c>
      <c r="BM5252" s="501" t="e">
        <f t="shared" si="496"/>
        <v>#DIV/0!</v>
      </c>
      <c r="BP5252" s="501" t="e">
        <f t="shared" si="497"/>
        <v>#DIV/0!</v>
      </c>
    </row>
    <row r="5253" spans="31:68" ht="15" customHeight="1" x14ac:dyDescent="0.25">
      <c r="AE5253" s="501" t="e">
        <f t="shared" si="492"/>
        <v>#DIV/0!</v>
      </c>
      <c r="AH5253" s="501" t="e">
        <f t="shared" si="493"/>
        <v>#DIV/0!</v>
      </c>
      <c r="AV5253" s="501" t="e">
        <f t="shared" si="494"/>
        <v>#DIV/0!</v>
      </c>
      <c r="AY5253" s="501" t="e">
        <f t="shared" si="495"/>
        <v>#DIV/0!</v>
      </c>
      <c r="BM5253" s="501" t="e">
        <f t="shared" si="496"/>
        <v>#DIV/0!</v>
      </c>
      <c r="BP5253" s="501" t="e">
        <f t="shared" si="497"/>
        <v>#DIV/0!</v>
      </c>
    </row>
    <row r="5254" spans="31:68" ht="15" customHeight="1" x14ac:dyDescent="0.25">
      <c r="AE5254" s="501" t="e">
        <f t="shared" si="492"/>
        <v>#DIV/0!</v>
      </c>
      <c r="AH5254" s="501" t="e">
        <f t="shared" si="493"/>
        <v>#DIV/0!</v>
      </c>
      <c r="AV5254" s="501" t="e">
        <f t="shared" si="494"/>
        <v>#DIV/0!</v>
      </c>
      <c r="AY5254" s="501" t="e">
        <f t="shared" si="495"/>
        <v>#DIV/0!</v>
      </c>
      <c r="BM5254" s="501" t="e">
        <f t="shared" si="496"/>
        <v>#DIV/0!</v>
      </c>
      <c r="BP5254" s="501" t="e">
        <f t="shared" si="497"/>
        <v>#DIV/0!</v>
      </c>
    </row>
    <row r="5255" spans="31:68" ht="15" customHeight="1" x14ac:dyDescent="0.25">
      <c r="AE5255" s="501" t="e">
        <f t="shared" si="492"/>
        <v>#DIV/0!</v>
      </c>
      <c r="AH5255" s="501" t="e">
        <f t="shared" si="493"/>
        <v>#DIV/0!</v>
      </c>
      <c r="AV5255" s="501" t="e">
        <f t="shared" si="494"/>
        <v>#DIV/0!</v>
      </c>
      <c r="AY5255" s="501" t="e">
        <f t="shared" si="495"/>
        <v>#DIV/0!</v>
      </c>
      <c r="BM5255" s="501" t="e">
        <f t="shared" si="496"/>
        <v>#DIV/0!</v>
      </c>
      <c r="BP5255" s="501" t="e">
        <f t="shared" si="497"/>
        <v>#DIV/0!</v>
      </c>
    </row>
    <row r="5256" spans="31:68" ht="15" customHeight="1" x14ac:dyDescent="0.25">
      <c r="AE5256" s="501" t="e">
        <f t="shared" si="492"/>
        <v>#DIV/0!</v>
      </c>
      <c r="AH5256" s="501" t="e">
        <f t="shared" si="493"/>
        <v>#DIV/0!</v>
      </c>
      <c r="AV5256" s="501" t="e">
        <f t="shared" si="494"/>
        <v>#DIV/0!</v>
      </c>
      <c r="AY5256" s="501" t="e">
        <f t="shared" si="495"/>
        <v>#DIV/0!</v>
      </c>
      <c r="BM5256" s="501" t="e">
        <f t="shared" si="496"/>
        <v>#DIV/0!</v>
      </c>
      <c r="BP5256" s="501" t="e">
        <f t="shared" si="497"/>
        <v>#DIV/0!</v>
      </c>
    </row>
    <row r="5257" spans="31:68" ht="15" customHeight="1" x14ac:dyDescent="0.25">
      <c r="AE5257" s="501" t="e">
        <f t="shared" si="492"/>
        <v>#DIV/0!</v>
      </c>
      <c r="AH5257" s="501" t="e">
        <f t="shared" si="493"/>
        <v>#DIV/0!</v>
      </c>
      <c r="AV5257" s="501" t="e">
        <f t="shared" si="494"/>
        <v>#DIV/0!</v>
      </c>
      <c r="AY5257" s="501" t="e">
        <f t="shared" si="495"/>
        <v>#DIV/0!</v>
      </c>
      <c r="BM5257" s="501" t="e">
        <f t="shared" si="496"/>
        <v>#DIV/0!</v>
      </c>
      <c r="BP5257" s="501" t="e">
        <f t="shared" si="497"/>
        <v>#DIV/0!</v>
      </c>
    </row>
    <row r="5258" spans="31:68" ht="15" customHeight="1" x14ac:dyDescent="0.25">
      <c r="AE5258" s="501" t="e">
        <f t="shared" si="492"/>
        <v>#DIV/0!</v>
      </c>
      <c r="AH5258" s="501" t="e">
        <f t="shared" si="493"/>
        <v>#DIV/0!</v>
      </c>
      <c r="AV5258" s="501" t="e">
        <f t="shared" si="494"/>
        <v>#DIV/0!</v>
      </c>
      <c r="AY5258" s="501" t="e">
        <f t="shared" si="495"/>
        <v>#DIV/0!</v>
      </c>
      <c r="BM5258" s="501" t="e">
        <f t="shared" si="496"/>
        <v>#DIV/0!</v>
      </c>
      <c r="BP5258" s="501" t="e">
        <f t="shared" si="497"/>
        <v>#DIV/0!</v>
      </c>
    </row>
    <row r="5259" spans="31:68" ht="15" customHeight="1" x14ac:dyDescent="0.25">
      <c r="AE5259" s="501" t="e">
        <f t="shared" si="492"/>
        <v>#DIV/0!</v>
      </c>
      <c r="AH5259" s="501" t="e">
        <f t="shared" si="493"/>
        <v>#DIV/0!</v>
      </c>
      <c r="AV5259" s="501" t="e">
        <f t="shared" si="494"/>
        <v>#DIV/0!</v>
      </c>
      <c r="AY5259" s="501" t="e">
        <f t="shared" si="495"/>
        <v>#DIV/0!</v>
      </c>
      <c r="BM5259" s="501" t="e">
        <f t="shared" si="496"/>
        <v>#DIV/0!</v>
      </c>
      <c r="BP5259" s="501" t="e">
        <f t="shared" si="497"/>
        <v>#DIV/0!</v>
      </c>
    </row>
    <row r="5260" spans="31:68" ht="15" customHeight="1" x14ac:dyDescent="0.25">
      <c r="AE5260" s="501" t="e">
        <f t="shared" si="492"/>
        <v>#DIV/0!</v>
      </c>
      <c r="AH5260" s="501" t="e">
        <f t="shared" si="493"/>
        <v>#DIV/0!</v>
      </c>
      <c r="AV5260" s="501" t="e">
        <f t="shared" si="494"/>
        <v>#DIV/0!</v>
      </c>
      <c r="AY5260" s="501" t="e">
        <f t="shared" si="495"/>
        <v>#DIV/0!</v>
      </c>
      <c r="BM5260" s="501" t="e">
        <f t="shared" si="496"/>
        <v>#DIV/0!</v>
      </c>
      <c r="BP5260" s="501" t="e">
        <f t="shared" si="497"/>
        <v>#DIV/0!</v>
      </c>
    </row>
    <row r="5261" spans="31:68" ht="15" customHeight="1" x14ac:dyDescent="0.25">
      <c r="AE5261" s="501" t="e">
        <f t="shared" si="492"/>
        <v>#DIV/0!</v>
      </c>
      <c r="AH5261" s="501" t="e">
        <f t="shared" si="493"/>
        <v>#DIV/0!</v>
      </c>
      <c r="AV5261" s="501" t="e">
        <f t="shared" si="494"/>
        <v>#DIV/0!</v>
      </c>
      <c r="AY5261" s="501" t="e">
        <f t="shared" si="495"/>
        <v>#DIV/0!</v>
      </c>
      <c r="BM5261" s="501" t="e">
        <f t="shared" si="496"/>
        <v>#DIV/0!</v>
      </c>
      <c r="BP5261" s="501" t="e">
        <f t="shared" si="497"/>
        <v>#DIV/0!</v>
      </c>
    </row>
    <row r="5262" spans="31:68" ht="15" customHeight="1" x14ac:dyDescent="0.25">
      <c r="AE5262" s="501" t="e">
        <f t="shared" si="492"/>
        <v>#DIV/0!</v>
      </c>
      <c r="AH5262" s="501" t="e">
        <f t="shared" si="493"/>
        <v>#DIV/0!</v>
      </c>
      <c r="AV5262" s="501" t="e">
        <f t="shared" si="494"/>
        <v>#DIV/0!</v>
      </c>
      <c r="AY5262" s="501" t="e">
        <f t="shared" si="495"/>
        <v>#DIV/0!</v>
      </c>
      <c r="BM5262" s="501" t="e">
        <f t="shared" si="496"/>
        <v>#DIV/0!</v>
      </c>
      <c r="BP5262" s="501" t="e">
        <f t="shared" si="497"/>
        <v>#DIV/0!</v>
      </c>
    </row>
    <row r="5263" spans="31:68" ht="15" customHeight="1" x14ac:dyDescent="0.25">
      <c r="AE5263" s="501" t="e">
        <f t="shared" ref="AE5263:AE5326" si="498">IF(AE$10*AC5263+AE$11&lt;(ROUNDUP(AD$10/100,0)*100+999),MAX(0,AE$10*AC5263+AE$11),NA())</f>
        <v>#DIV/0!</v>
      </c>
      <c r="AH5263" s="501" t="e">
        <f t="shared" ref="AH5263:AH5326" si="499">IF(AH$10*AF5263+AH$11&lt;(ROUNDUP(AG$10/100,0)*100+999),MAX(0,AH$10*AF5263+AH$11),NA())</f>
        <v>#DIV/0!</v>
      </c>
      <c r="AV5263" s="501" t="e">
        <f t="shared" ref="AV5263:AV5326" si="500">IF(AV$10*AT5263+AV$11&lt;(ROUNDUP(AU$10/100,0)*100+999),MAX(0,AV$10*AT5263+AV$11),NA())</f>
        <v>#DIV/0!</v>
      </c>
      <c r="AY5263" s="501" t="e">
        <f t="shared" ref="AY5263:AY5326" si="501">IF(AY$10*AW5263+AY$11&lt;(ROUNDUP(AX$10/100,0)*100+999),MAX(0,AY$10*AW5263+AY$11),NA())</f>
        <v>#DIV/0!</v>
      </c>
      <c r="BM5263" s="501" t="e">
        <f t="shared" ref="BM5263:BM5326" si="502">IF(BM$10*BK5263+BM$11&lt;(ROUNDUP(BL$10/100,0)*100+999),MAX(0,BM$10*BK5263+BM$11),NA())</f>
        <v>#DIV/0!</v>
      </c>
      <c r="BP5263" s="501" t="e">
        <f t="shared" ref="BP5263:BP5326" si="503">IF(BP$10*BN5263+BP$11&lt;(ROUNDUP(BO$10/100,0)*100+999),MAX(0,BP$10*BN5263+BP$11),NA())</f>
        <v>#DIV/0!</v>
      </c>
    </row>
    <row r="5264" spans="31:68" ht="15" customHeight="1" x14ac:dyDescent="0.25">
      <c r="AE5264" s="501" t="e">
        <f t="shared" si="498"/>
        <v>#DIV/0!</v>
      </c>
      <c r="AH5264" s="501" t="e">
        <f t="shared" si="499"/>
        <v>#DIV/0!</v>
      </c>
      <c r="AV5264" s="501" t="e">
        <f t="shared" si="500"/>
        <v>#DIV/0!</v>
      </c>
      <c r="AY5264" s="501" t="e">
        <f t="shared" si="501"/>
        <v>#DIV/0!</v>
      </c>
      <c r="BM5264" s="501" t="e">
        <f t="shared" si="502"/>
        <v>#DIV/0!</v>
      </c>
      <c r="BP5264" s="501" t="e">
        <f t="shared" si="503"/>
        <v>#DIV/0!</v>
      </c>
    </row>
    <row r="5265" spans="31:68" ht="15" customHeight="1" x14ac:dyDescent="0.25">
      <c r="AE5265" s="501" t="e">
        <f t="shared" si="498"/>
        <v>#DIV/0!</v>
      </c>
      <c r="AH5265" s="501" t="e">
        <f t="shared" si="499"/>
        <v>#DIV/0!</v>
      </c>
      <c r="AV5265" s="501" t="e">
        <f t="shared" si="500"/>
        <v>#DIV/0!</v>
      </c>
      <c r="AY5265" s="501" t="e">
        <f t="shared" si="501"/>
        <v>#DIV/0!</v>
      </c>
      <c r="BM5265" s="501" t="e">
        <f t="shared" si="502"/>
        <v>#DIV/0!</v>
      </c>
      <c r="BP5265" s="501" t="e">
        <f t="shared" si="503"/>
        <v>#DIV/0!</v>
      </c>
    </row>
    <row r="5266" spans="31:68" ht="15" customHeight="1" x14ac:dyDescent="0.25">
      <c r="AE5266" s="501" t="e">
        <f t="shared" si="498"/>
        <v>#DIV/0!</v>
      </c>
      <c r="AH5266" s="501" t="e">
        <f t="shared" si="499"/>
        <v>#DIV/0!</v>
      </c>
      <c r="AV5266" s="501" t="e">
        <f t="shared" si="500"/>
        <v>#DIV/0!</v>
      </c>
      <c r="AY5266" s="501" t="e">
        <f t="shared" si="501"/>
        <v>#DIV/0!</v>
      </c>
      <c r="BM5266" s="501" t="e">
        <f t="shared" si="502"/>
        <v>#DIV/0!</v>
      </c>
      <c r="BP5266" s="501" t="e">
        <f t="shared" si="503"/>
        <v>#DIV/0!</v>
      </c>
    </row>
    <row r="5267" spans="31:68" ht="15" customHeight="1" x14ac:dyDescent="0.25">
      <c r="AE5267" s="501" t="e">
        <f t="shared" si="498"/>
        <v>#DIV/0!</v>
      </c>
      <c r="AH5267" s="501" t="e">
        <f t="shared" si="499"/>
        <v>#DIV/0!</v>
      </c>
      <c r="AV5267" s="501" t="e">
        <f t="shared" si="500"/>
        <v>#DIV/0!</v>
      </c>
      <c r="AY5267" s="501" t="e">
        <f t="shared" si="501"/>
        <v>#DIV/0!</v>
      </c>
      <c r="BM5267" s="501" t="e">
        <f t="shared" si="502"/>
        <v>#DIV/0!</v>
      </c>
      <c r="BP5267" s="501" t="e">
        <f t="shared" si="503"/>
        <v>#DIV/0!</v>
      </c>
    </row>
    <row r="5268" spans="31:68" ht="15" customHeight="1" x14ac:dyDescent="0.25">
      <c r="AE5268" s="501" t="e">
        <f t="shared" si="498"/>
        <v>#DIV/0!</v>
      </c>
      <c r="AH5268" s="501" t="e">
        <f t="shared" si="499"/>
        <v>#DIV/0!</v>
      </c>
      <c r="AV5268" s="501" t="e">
        <f t="shared" si="500"/>
        <v>#DIV/0!</v>
      </c>
      <c r="AY5268" s="501" t="e">
        <f t="shared" si="501"/>
        <v>#DIV/0!</v>
      </c>
      <c r="BM5268" s="501" t="e">
        <f t="shared" si="502"/>
        <v>#DIV/0!</v>
      </c>
      <c r="BP5268" s="501" t="e">
        <f t="shared" si="503"/>
        <v>#DIV/0!</v>
      </c>
    </row>
    <row r="5269" spans="31:68" ht="15" customHeight="1" x14ac:dyDescent="0.25">
      <c r="AE5269" s="501" t="e">
        <f t="shared" si="498"/>
        <v>#DIV/0!</v>
      </c>
      <c r="AH5269" s="501" t="e">
        <f t="shared" si="499"/>
        <v>#DIV/0!</v>
      </c>
      <c r="AV5269" s="501" t="e">
        <f t="shared" si="500"/>
        <v>#DIV/0!</v>
      </c>
      <c r="AY5269" s="501" t="e">
        <f t="shared" si="501"/>
        <v>#DIV/0!</v>
      </c>
      <c r="BM5269" s="501" t="e">
        <f t="shared" si="502"/>
        <v>#DIV/0!</v>
      </c>
      <c r="BP5269" s="501" t="e">
        <f t="shared" si="503"/>
        <v>#DIV/0!</v>
      </c>
    </row>
    <row r="5270" spans="31:68" ht="15" customHeight="1" x14ac:dyDescent="0.25">
      <c r="AE5270" s="501" t="e">
        <f t="shared" si="498"/>
        <v>#DIV/0!</v>
      </c>
      <c r="AH5270" s="501" t="e">
        <f t="shared" si="499"/>
        <v>#DIV/0!</v>
      </c>
      <c r="AV5270" s="501" t="e">
        <f t="shared" si="500"/>
        <v>#DIV/0!</v>
      </c>
      <c r="AY5270" s="501" t="e">
        <f t="shared" si="501"/>
        <v>#DIV/0!</v>
      </c>
      <c r="BM5270" s="501" t="e">
        <f t="shared" si="502"/>
        <v>#DIV/0!</v>
      </c>
      <c r="BP5270" s="501" t="e">
        <f t="shared" si="503"/>
        <v>#DIV/0!</v>
      </c>
    </row>
    <row r="5271" spans="31:68" ht="15" customHeight="1" x14ac:dyDescent="0.25">
      <c r="AE5271" s="501" t="e">
        <f t="shared" si="498"/>
        <v>#DIV/0!</v>
      </c>
      <c r="AH5271" s="501" t="e">
        <f t="shared" si="499"/>
        <v>#DIV/0!</v>
      </c>
      <c r="AV5271" s="501" t="e">
        <f t="shared" si="500"/>
        <v>#DIV/0!</v>
      </c>
      <c r="AY5271" s="501" t="e">
        <f t="shared" si="501"/>
        <v>#DIV/0!</v>
      </c>
      <c r="BM5271" s="501" t="e">
        <f t="shared" si="502"/>
        <v>#DIV/0!</v>
      </c>
      <c r="BP5271" s="501" t="e">
        <f t="shared" si="503"/>
        <v>#DIV/0!</v>
      </c>
    </row>
    <row r="5272" spans="31:68" ht="15" customHeight="1" x14ac:dyDescent="0.25">
      <c r="AE5272" s="501" t="e">
        <f t="shared" si="498"/>
        <v>#DIV/0!</v>
      </c>
      <c r="AH5272" s="501" t="e">
        <f t="shared" si="499"/>
        <v>#DIV/0!</v>
      </c>
      <c r="AV5272" s="501" t="e">
        <f t="shared" si="500"/>
        <v>#DIV/0!</v>
      </c>
      <c r="AY5272" s="501" t="e">
        <f t="shared" si="501"/>
        <v>#DIV/0!</v>
      </c>
      <c r="BM5272" s="501" t="e">
        <f t="shared" si="502"/>
        <v>#DIV/0!</v>
      </c>
      <c r="BP5272" s="501" t="e">
        <f t="shared" si="503"/>
        <v>#DIV/0!</v>
      </c>
    </row>
    <row r="5273" spans="31:68" ht="15" customHeight="1" x14ac:dyDescent="0.25">
      <c r="AE5273" s="501" t="e">
        <f t="shared" si="498"/>
        <v>#DIV/0!</v>
      </c>
      <c r="AH5273" s="501" t="e">
        <f t="shared" si="499"/>
        <v>#DIV/0!</v>
      </c>
      <c r="AV5273" s="501" t="e">
        <f t="shared" si="500"/>
        <v>#DIV/0!</v>
      </c>
      <c r="AY5273" s="501" t="e">
        <f t="shared" si="501"/>
        <v>#DIV/0!</v>
      </c>
      <c r="BM5273" s="501" t="e">
        <f t="shared" si="502"/>
        <v>#DIV/0!</v>
      </c>
      <c r="BP5273" s="501" t="e">
        <f t="shared" si="503"/>
        <v>#DIV/0!</v>
      </c>
    </row>
    <row r="5274" spans="31:68" ht="15" customHeight="1" x14ac:dyDescent="0.25">
      <c r="AE5274" s="501" t="e">
        <f t="shared" si="498"/>
        <v>#DIV/0!</v>
      </c>
      <c r="AH5274" s="501" t="e">
        <f t="shared" si="499"/>
        <v>#DIV/0!</v>
      </c>
      <c r="AV5274" s="501" t="e">
        <f t="shared" si="500"/>
        <v>#DIV/0!</v>
      </c>
      <c r="AY5274" s="501" t="e">
        <f t="shared" si="501"/>
        <v>#DIV/0!</v>
      </c>
      <c r="BM5274" s="501" t="e">
        <f t="shared" si="502"/>
        <v>#DIV/0!</v>
      </c>
      <c r="BP5274" s="501" t="e">
        <f t="shared" si="503"/>
        <v>#DIV/0!</v>
      </c>
    </row>
    <row r="5275" spans="31:68" ht="15" customHeight="1" x14ac:dyDescent="0.25">
      <c r="AE5275" s="501" t="e">
        <f t="shared" si="498"/>
        <v>#DIV/0!</v>
      </c>
      <c r="AH5275" s="501" t="e">
        <f t="shared" si="499"/>
        <v>#DIV/0!</v>
      </c>
      <c r="AV5275" s="501" t="e">
        <f t="shared" si="500"/>
        <v>#DIV/0!</v>
      </c>
      <c r="AY5275" s="501" t="e">
        <f t="shared" si="501"/>
        <v>#DIV/0!</v>
      </c>
      <c r="BM5275" s="501" t="e">
        <f t="shared" si="502"/>
        <v>#DIV/0!</v>
      </c>
      <c r="BP5275" s="501" t="e">
        <f t="shared" si="503"/>
        <v>#DIV/0!</v>
      </c>
    </row>
    <row r="5276" spans="31:68" ht="15" customHeight="1" x14ac:dyDescent="0.25">
      <c r="AE5276" s="501" t="e">
        <f t="shared" si="498"/>
        <v>#DIV/0!</v>
      </c>
      <c r="AH5276" s="501" t="e">
        <f t="shared" si="499"/>
        <v>#DIV/0!</v>
      </c>
      <c r="AV5276" s="501" t="e">
        <f t="shared" si="500"/>
        <v>#DIV/0!</v>
      </c>
      <c r="AY5276" s="501" t="e">
        <f t="shared" si="501"/>
        <v>#DIV/0!</v>
      </c>
      <c r="BM5276" s="501" t="e">
        <f t="shared" si="502"/>
        <v>#DIV/0!</v>
      </c>
      <c r="BP5276" s="501" t="e">
        <f t="shared" si="503"/>
        <v>#DIV/0!</v>
      </c>
    </row>
    <row r="5277" spans="31:68" ht="15" customHeight="1" x14ac:dyDescent="0.25">
      <c r="AE5277" s="501" t="e">
        <f t="shared" si="498"/>
        <v>#DIV/0!</v>
      </c>
      <c r="AH5277" s="501" t="e">
        <f t="shared" si="499"/>
        <v>#DIV/0!</v>
      </c>
      <c r="AV5277" s="501" t="e">
        <f t="shared" si="500"/>
        <v>#DIV/0!</v>
      </c>
      <c r="AY5277" s="501" t="e">
        <f t="shared" si="501"/>
        <v>#DIV/0!</v>
      </c>
      <c r="BM5277" s="501" t="e">
        <f t="shared" si="502"/>
        <v>#DIV/0!</v>
      </c>
      <c r="BP5277" s="501" t="e">
        <f t="shared" si="503"/>
        <v>#DIV/0!</v>
      </c>
    </row>
    <row r="5278" spans="31:68" ht="15" customHeight="1" x14ac:dyDescent="0.25">
      <c r="AE5278" s="501" t="e">
        <f t="shared" si="498"/>
        <v>#DIV/0!</v>
      </c>
      <c r="AH5278" s="501" t="e">
        <f t="shared" si="499"/>
        <v>#DIV/0!</v>
      </c>
      <c r="AV5278" s="501" t="e">
        <f t="shared" si="500"/>
        <v>#DIV/0!</v>
      </c>
      <c r="AY5278" s="501" t="e">
        <f t="shared" si="501"/>
        <v>#DIV/0!</v>
      </c>
      <c r="BM5278" s="501" t="e">
        <f t="shared" si="502"/>
        <v>#DIV/0!</v>
      </c>
      <c r="BP5278" s="501" t="e">
        <f t="shared" si="503"/>
        <v>#DIV/0!</v>
      </c>
    </row>
    <row r="5279" spans="31:68" ht="15" customHeight="1" x14ac:dyDescent="0.25">
      <c r="AE5279" s="501" t="e">
        <f t="shared" si="498"/>
        <v>#DIV/0!</v>
      </c>
      <c r="AH5279" s="501" t="e">
        <f t="shared" si="499"/>
        <v>#DIV/0!</v>
      </c>
      <c r="AV5279" s="501" t="e">
        <f t="shared" si="500"/>
        <v>#DIV/0!</v>
      </c>
      <c r="AY5279" s="501" t="e">
        <f t="shared" si="501"/>
        <v>#DIV/0!</v>
      </c>
      <c r="BM5279" s="501" t="e">
        <f t="shared" si="502"/>
        <v>#DIV/0!</v>
      </c>
      <c r="BP5279" s="501" t="e">
        <f t="shared" si="503"/>
        <v>#DIV/0!</v>
      </c>
    </row>
    <row r="5280" spans="31:68" ht="15" customHeight="1" x14ac:dyDescent="0.25">
      <c r="AE5280" s="501" t="e">
        <f t="shared" si="498"/>
        <v>#DIV/0!</v>
      </c>
      <c r="AH5280" s="501" t="e">
        <f t="shared" si="499"/>
        <v>#DIV/0!</v>
      </c>
      <c r="AV5280" s="501" t="e">
        <f t="shared" si="500"/>
        <v>#DIV/0!</v>
      </c>
      <c r="AY5280" s="501" t="e">
        <f t="shared" si="501"/>
        <v>#DIV/0!</v>
      </c>
      <c r="BM5280" s="501" t="e">
        <f t="shared" si="502"/>
        <v>#DIV/0!</v>
      </c>
      <c r="BP5280" s="501" t="e">
        <f t="shared" si="503"/>
        <v>#DIV/0!</v>
      </c>
    </row>
    <row r="5281" spans="31:68" ht="15" customHeight="1" x14ac:dyDescent="0.25">
      <c r="AE5281" s="501" t="e">
        <f t="shared" si="498"/>
        <v>#DIV/0!</v>
      </c>
      <c r="AH5281" s="501" t="e">
        <f t="shared" si="499"/>
        <v>#DIV/0!</v>
      </c>
      <c r="AV5281" s="501" t="e">
        <f t="shared" si="500"/>
        <v>#DIV/0!</v>
      </c>
      <c r="AY5281" s="501" t="e">
        <f t="shared" si="501"/>
        <v>#DIV/0!</v>
      </c>
      <c r="BM5281" s="501" t="e">
        <f t="shared" si="502"/>
        <v>#DIV/0!</v>
      </c>
      <c r="BP5281" s="501" t="e">
        <f t="shared" si="503"/>
        <v>#DIV/0!</v>
      </c>
    </row>
    <row r="5282" spans="31:68" ht="15" customHeight="1" x14ac:dyDescent="0.25">
      <c r="AE5282" s="501" t="e">
        <f t="shared" si="498"/>
        <v>#DIV/0!</v>
      </c>
      <c r="AH5282" s="501" t="e">
        <f t="shared" si="499"/>
        <v>#DIV/0!</v>
      </c>
      <c r="AV5282" s="501" t="e">
        <f t="shared" si="500"/>
        <v>#DIV/0!</v>
      </c>
      <c r="AY5282" s="501" t="e">
        <f t="shared" si="501"/>
        <v>#DIV/0!</v>
      </c>
      <c r="BM5282" s="501" t="e">
        <f t="shared" si="502"/>
        <v>#DIV/0!</v>
      </c>
      <c r="BP5282" s="501" t="e">
        <f t="shared" si="503"/>
        <v>#DIV/0!</v>
      </c>
    </row>
    <row r="5283" spans="31:68" ht="15" customHeight="1" x14ac:dyDescent="0.25">
      <c r="AE5283" s="501" t="e">
        <f t="shared" si="498"/>
        <v>#DIV/0!</v>
      </c>
      <c r="AH5283" s="501" t="e">
        <f t="shared" si="499"/>
        <v>#DIV/0!</v>
      </c>
      <c r="AV5283" s="501" t="e">
        <f t="shared" si="500"/>
        <v>#DIV/0!</v>
      </c>
      <c r="AY5283" s="501" t="e">
        <f t="shared" si="501"/>
        <v>#DIV/0!</v>
      </c>
      <c r="BM5283" s="501" t="e">
        <f t="shared" si="502"/>
        <v>#DIV/0!</v>
      </c>
      <c r="BP5283" s="501" t="e">
        <f t="shared" si="503"/>
        <v>#DIV/0!</v>
      </c>
    </row>
    <row r="5284" spans="31:68" ht="15" customHeight="1" x14ac:dyDescent="0.25">
      <c r="AE5284" s="501" t="e">
        <f t="shared" si="498"/>
        <v>#DIV/0!</v>
      </c>
      <c r="AH5284" s="501" t="e">
        <f t="shared" si="499"/>
        <v>#DIV/0!</v>
      </c>
      <c r="AV5284" s="501" t="e">
        <f t="shared" si="500"/>
        <v>#DIV/0!</v>
      </c>
      <c r="AY5284" s="501" t="e">
        <f t="shared" si="501"/>
        <v>#DIV/0!</v>
      </c>
      <c r="BM5284" s="501" t="e">
        <f t="shared" si="502"/>
        <v>#DIV/0!</v>
      </c>
      <c r="BP5284" s="501" t="e">
        <f t="shared" si="503"/>
        <v>#DIV/0!</v>
      </c>
    </row>
    <row r="5285" spans="31:68" ht="15" customHeight="1" x14ac:dyDescent="0.25">
      <c r="AE5285" s="501" t="e">
        <f t="shared" si="498"/>
        <v>#DIV/0!</v>
      </c>
      <c r="AH5285" s="501" t="e">
        <f t="shared" si="499"/>
        <v>#DIV/0!</v>
      </c>
      <c r="AV5285" s="501" t="e">
        <f t="shared" si="500"/>
        <v>#DIV/0!</v>
      </c>
      <c r="AY5285" s="501" t="e">
        <f t="shared" si="501"/>
        <v>#DIV/0!</v>
      </c>
      <c r="BM5285" s="501" t="e">
        <f t="shared" si="502"/>
        <v>#DIV/0!</v>
      </c>
      <c r="BP5285" s="501" t="e">
        <f t="shared" si="503"/>
        <v>#DIV/0!</v>
      </c>
    </row>
    <row r="5286" spans="31:68" ht="15" customHeight="1" x14ac:dyDescent="0.25">
      <c r="AE5286" s="501" t="e">
        <f t="shared" si="498"/>
        <v>#DIV/0!</v>
      </c>
      <c r="AH5286" s="501" t="e">
        <f t="shared" si="499"/>
        <v>#DIV/0!</v>
      </c>
      <c r="AV5286" s="501" t="e">
        <f t="shared" si="500"/>
        <v>#DIV/0!</v>
      </c>
      <c r="AY5286" s="501" t="e">
        <f t="shared" si="501"/>
        <v>#DIV/0!</v>
      </c>
      <c r="BM5286" s="501" t="e">
        <f t="shared" si="502"/>
        <v>#DIV/0!</v>
      </c>
      <c r="BP5286" s="501" t="e">
        <f t="shared" si="503"/>
        <v>#DIV/0!</v>
      </c>
    </row>
    <row r="5287" spans="31:68" ht="15" customHeight="1" x14ac:dyDescent="0.25">
      <c r="AE5287" s="501" t="e">
        <f t="shared" si="498"/>
        <v>#DIV/0!</v>
      </c>
      <c r="AH5287" s="501" t="e">
        <f t="shared" si="499"/>
        <v>#DIV/0!</v>
      </c>
      <c r="AV5287" s="501" t="e">
        <f t="shared" si="500"/>
        <v>#DIV/0!</v>
      </c>
      <c r="AY5287" s="501" t="e">
        <f t="shared" si="501"/>
        <v>#DIV/0!</v>
      </c>
      <c r="BM5287" s="501" t="e">
        <f t="shared" si="502"/>
        <v>#DIV/0!</v>
      </c>
      <c r="BP5287" s="501" t="e">
        <f t="shared" si="503"/>
        <v>#DIV/0!</v>
      </c>
    </row>
    <row r="5288" spans="31:68" ht="15" customHeight="1" x14ac:dyDescent="0.25">
      <c r="AE5288" s="501" t="e">
        <f t="shared" si="498"/>
        <v>#DIV/0!</v>
      </c>
      <c r="AH5288" s="501" t="e">
        <f t="shared" si="499"/>
        <v>#DIV/0!</v>
      </c>
      <c r="AV5288" s="501" t="e">
        <f t="shared" si="500"/>
        <v>#DIV/0!</v>
      </c>
      <c r="AY5288" s="501" t="e">
        <f t="shared" si="501"/>
        <v>#DIV/0!</v>
      </c>
      <c r="BM5288" s="501" t="e">
        <f t="shared" si="502"/>
        <v>#DIV/0!</v>
      </c>
      <c r="BP5288" s="501" t="e">
        <f t="shared" si="503"/>
        <v>#DIV/0!</v>
      </c>
    </row>
    <row r="5289" spans="31:68" ht="15" customHeight="1" x14ac:dyDescent="0.25">
      <c r="AE5289" s="501" t="e">
        <f t="shared" si="498"/>
        <v>#DIV/0!</v>
      </c>
      <c r="AH5289" s="501" t="e">
        <f t="shared" si="499"/>
        <v>#DIV/0!</v>
      </c>
      <c r="AV5289" s="501" t="e">
        <f t="shared" si="500"/>
        <v>#DIV/0!</v>
      </c>
      <c r="AY5289" s="501" t="e">
        <f t="shared" si="501"/>
        <v>#DIV/0!</v>
      </c>
      <c r="BM5289" s="501" t="e">
        <f t="shared" si="502"/>
        <v>#DIV/0!</v>
      </c>
      <c r="BP5289" s="501" t="e">
        <f t="shared" si="503"/>
        <v>#DIV/0!</v>
      </c>
    </row>
    <row r="5290" spans="31:68" ht="15" customHeight="1" x14ac:dyDescent="0.25">
      <c r="AE5290" s="501" t="e">
        <f t="shared" si="498"/>
        <v>#DIV/0!</v>
      </c>
      <c r="AH5290" s="501" t="e">
        <f t="shared" si="499"/>
        <v>#DIV/0!</v>
      </c>
      <c r="AV5290" s="501" t="e">
        <f t="shared" si="500"/>
        <v>#DIV/0!</v>
      </c>
      <c r="AY5290" s="501" t="e">
        <f t="shared" si="501"/>
        <v>#DIV/0!</v>
      </c>
      <c r="BM5290" s="501" t="e">
        <f t="shared" si="502"/>
        <v>#DIV/0!</v>
      </c>
      <c r="BP5290" s="501" t="e">
        <f t="shared" si="503"/>
        <v>#DIV/0!</v>
      </c>
    </row>
    <row r="5291" spans="31:68" ht="15" customHeight="1" x14ac:dyDescent="0.25">
      <c r="AE5291" s="501" t="e">
        <f t="shared" si="498"/>
        <v>#DIV/0!</v>
      </c>
      <c r="AH5291" s="501" t="e">
        <f t="shared" si="499"/>
        <v>#DIV/0!</v>
      </c>
      <c r="AV5291" s="501" t="e">
        <f t="shared" si="500"/>
        <v>#DIV/0!</v>
      </c>
      <c r="AY5291" s="501" t="e">
        <f t="shared" si="501"/>
        <v>#DIV/0!</v>
      </c>
      <c r="BM5291" s="501" t="e">
        <f t="shared" si="502"/>
        <v>#DIV/0!</v>
      </c>
      <c r="BP5291" s="501" t="e">
        <f t="shared" si="503"/>
        <v>#DIV/0!</v>
      </c>
    </row>
    <row r="5292" spans="31:68" ht="15" customHeight="1" x14ac:dyDescent="0.25">
      <c r="AE5292" s="501" t="e">
        <f t="shared" si="498"/>
        <v>#DIV/0!</v>
      </c>
      <c r="AH5292" s="501" t="e">
        <f t="shared" si="499"/>
        <v>#DIV/0!</v>
      </c>
      <c r="AV5292" s="501" t="e">
        <f t="shared" si="500"/>
        <v>#DIV/0!</v>
      </c>
      <c r="AY5292" s="501" t="e">
        <f t="shared" si="501"/>
        <v>#DIV/0!</v>
      </c>
      <c r="BM5292" s="501" t="e">
        <f t="shared" si="502"/>
        <v>#DIV/0!</v>
      </c>
      <c r="BP5292" s="501" t="e">
        <f t="shared" si="503"/>
        <v>#DIV/0!</v>
      </c>
    </row>
    <row r="5293" spans="31:68" ht="15" customHeight="1" x14ac:dyDescent="0.25">
      <c r="AE5293" s="501" t="e">
        <f t="shared" si="498"/>
        <v>#DIV/0!</v>
      </c>
      <c r="AH5293" s="501" t="e">
        <f t="shared" si="499"/>
        <v>#DIV/0!</v>
      </c>
      <c r="AV5293" s="501" t="e">
        <f t="shared" si="500"/>
        <v>#DIV/0!</v>
      </c>
      <c r="AY5293" s="501" t="e">
        <f t="shared" si="501"/>
        <v>#DIV/0!</v>
      </c>
      <c r="BM5293" s="501" t="e">
        <f t="shared" si="502"/>
        <v>#DIV/0!</v>
      </c>
      <c r="BP5293" s="501" t="e">
        <f t="shared" si="503"/>
        <v>#DIV/0!</v>
      </c>
    </row>
    <row r="5294" spans="31:68" ht="15" customHeight="1" x14ac:dyDescent="0.25">
      <c r="AE5294" s="501" t="e">
        <f t="shared" si="498"/>
        <v>#DIV/0!</v>
      </c>
      <c r="AH5294" s="501" t="e">
        <f t="shared" si="499"/>
        <v>#DIV/0!</v>
      </c>
      <c r="AV5294" s="501" t="e">
        <f t="shared" si="500"/>
        <v>#DIV/0!</v>
      </c>
      <c r="AY5294" s="501" t="e">
        <f t="shared" si="501"/>
        <v>#DIV/0!</v>
      </c>
      <c r="BM5294" s="501" t="e">
        <f t="shared" si="502"/>
        <v>#DIV/0!</v>
      </c>
      <c r="BP5294" s="501" t="e">
        <f t="shared" si="503"/>
        <v>#DIV/0!</v>
      </c>
    </row>
    <row r="5295" spans="31:68" ht="15" customHeight="1" x14ac:dyDescent="0.25">
      <c r="AE5295" s="501" t="e">
        <f t="shared" si="498"/>
        <v>#DIV/0!</v>
      </c>
      <c r="AH5295" s="501" t="e">
        <f t="shared" si="499"/>
        <v>#DIV/0!</v>
      </c>
      <c r="AV5295" s="501" t="e">
        <f t="shared" si="500"/>
        <v>#DIV/0!</v>
      </c>
      <c r="AY5295" s="501" t="e">
        <f t="shared" si="501"/>
        <v>#DIV/0!</v>
      </c>
      <c r="BM5295" s="501" t="e">
        <f t="shared" si="502"/>
        <v>#DIV/0!</v>
      </c>
      <c r="BP5295" s="501" t="e">
        <f t="shared" si="503"/>
        <v>#DIV/0!</v>
      </c>
    </row>
    <row r="5296" spans="31:68" ht="15" customHeight="1" x14ac:dyDescent="0.25">
      <c r="AE5296" s="501" t="e">
        <f t="shared" si="498"/>
        <v>#DIV/0!</v>
      </c>
      <c r="AH5296" s="501" t="e">
        <f t="shared" si="499"/>
        <v>#DIV/0!</v>
      </c>
      <c r="AV5296" s="501" t="e">
        <f t="shared" si="500"/>
        <v>#DIV/0!</v>
      </c>
      <c r="AY5296" s="501" t="e">
        <f t="shared" si="501"/>
        <v>#DIV/0!</v>
      </c>
      <c r="BM5296" s="501" t="e">
        <f t="shared" si="502"/>
        <v>#DIV/0!</v>
      </c>
      <c r="BP5296" s="501" t="e">
        <f t="shared" si="503"/>
        <v>#DIV/0!</v>
      </c>
    </row>
    <row r="5297" spans="31:68" ht="15" customHeight="1" x14ac:dyDescent="0.25">
      <c r="AE5297" s="501" t="e">
        <f t="shared" si="498"/>
        <v>#DIV/0!</v>
      </c>
      <c r="AH5297" s="501" t="e">
        <f t="shared" si="499"/>
        <v>#DIV/0!</v>
      </c>
      <c r="AV5297" s="501" t="e">
        <f t="shared" si="500"/>
        <v>#DIV/0!</v>
      </c>
      <c r="AY5297" s="501" t="e">
        <f t="shared" si="501"/>
        <v>#DIV/0!</v>
      </c>
      <c r="BM5297" s="501" t="e">
        <f t="shared" si="502"/>
        <v>#DIV/0!</v>
      </c>
      <c r="BP5297" s="501" t="e">
        <f t="shared" si="503"/>
        <v>#DIV/0!</v>
      </c>
    </row>
    <row r="5298" spans="31:68" ht="15" customHeight="1" x14ac:dyDescent="0.25">
      <c r="AE5298" s="501" t="e">
        <f t="shared" si="498"/>
        <v>#DIV/0!</v>
      </c>
      <c r="AH5298" s="501" t="e">
        <f t="shared" si="499"/>
        <v>#DIV/0!</v>
      </c>
      <c r="AV5298" s="501" t="e">
        <f t="shared" si="500"/>
        <v>#DIV/0!</v>
      </c>
      <c r="AY5298" s="501" t="e">
        <f t="shared" si="501"/>
        <v>#DIV/0!</v>
      </c>
      <c r="BM5298" s="501" t="e">
        <f t="shared" si="502"/>
        <v>#DIV/0!</v>
      </c>
      <c r="BP5298" s="501" t="e">
        <f t="shared" si="503"/>
        <v>#DIV/0!</v>
      </c>
    </row>
    <row r="5299" spans="31:68" ht="15" customHeight="1" x14ac:dyDescent="0.25">
      <c r="AE5299" s="501" t="e">
        <f t="shared" si="498"/>
        <v>#DIV/0!</v>
      </c>
      <c r="AH5299" s="501" t="e">
        <f t="shared" si="499"/>
        <v>#DIV/0!</v>
      </c>
      <c r="AV5299" s="501" t="e">
        <f t="shared" si="500"/>
        <v>#DIV/0!</v>
      </c>
      <c r="AY5299" s="501" t="e">
        <f t="shared" si="501"/>
        <v>#DIV/0!</v>
      </c>
      <c r="BM5299" s="501" t="e">
        <f t="shared" si="502"/>
        <v>#DIV/0!</v>
      </c>
      <c r="BP5299" s="501" t="e">
        <f t="shared" si="503"/>
        <v>#DIV/0!</v>
      </c>
    </row>
    <row r="5300" spans="31:68" ht="15" customHeight="1" x14ac:dyDescent="0.25">
      <c r="AE5300" s="501" t="e">
        <f t="shared" si="498"/>
        <v>#DIV/0!</v>
      </c>
      <c r="AH5300" s="501" t="e">
        <f t="shared" si="499"/>
        <v>#DIV/0!</v>
      </c>
      <c r="AV5300" s="501" t="e">
        <f t="shared" si="500"/>
        <v>#DIV/0!</v>
      </c>
      <c r="AY5300" s="501" t="e">
        <f t="shared" si="501"/>
        <v>#DIV/0!</v>
      </c>
      <c r="BM5300" s="501" t="e">
        <f t="shared" si="502"/>
        <v>#DIV/0!</v>
      </c>
      <c r="BP5300" s="501" t="e">
        <f t="shared" si="503"/>
        <v>#DIV/0!</v>
      </c>
    </row>
    <row r="5301" spans="31:68" ht="15" customHeight="1" x14ac:dyDescent="0.25">
      <c r="AE5301" s="501" t="e">
        <f t="shared" si="498"/>
        <v>#DIV/0!</v>
      </c>
      <c r="AH5301" s="501" t="e">
        <f t="shared" si="499"/>
        <v>#DIV/0!</v>
      </c>
      <c r="AV5301" s="501" t="e">
        <f t="shared" si="500"/>
        <v>#DIV/0!</v>
      </c>
      <c r="AY5301" s="501" t="e">
        <f t="shared" si="501"/>
        <v>#DIV/0!</v>
      </c>
      <c r="BM5301" s="501" t="e">
        <f t="shared" si="502"/>
        <v>#DIV/0!</v>
      </c>
      <c r="BP5301" s="501" t="e">
        <f t="shared" si="503"/>
        <v>#DIV/0!</v>
      </c>
    </row>
    <row r="5302" spans="31:68" ht="15" customHeight="1" x14ac:dyDescent="0.25">
      <c r="AE5302" s="501" t="e">
        <f t="shared" si="498"/>
        <v>#DIV/0!</v>
      </c>
      <c r="AH5302" s="501" t="e">
        <f t="shared" si="499"/>
        <v>#DIV/0!</v>
      </c>
      <c r="AV5302" s="501" t="e">
        <f t="shared" si="500"/>
        <v>#DIV/0!</v>
      </c>
      <c r="AY5302" s="501" t="e">
        <f t="shared" si="501"/>
        <v>#DIV/0!</v>
      </c>
      <c r="BM5302" s="501" t="e">
        <f t="shared" si="502"/>
        <v>#DIV/0!</v>
      </c>
      <c r="BP5302" s="501" t="e">
        <f t="shared" si="503"/>
        <v>#DIV/0!</v>
      </c>
    </row>
    <row r="5303" spans="31:68" ht="15" customHeight="1" x14ac:dyDescent="0.25">
      <c r="AE5303" s="501" t="e">
        <f t="shared" si="498"/>
        <v>#DIV/0!</v>
      </c>
      <c r="AH5303" s="501" t="e">
        <f t="shared" si="499"/>
        <v>#DIV/0!</v>
      </c>
      <c r="AV5303" s="501" t="e">
        <f t="shared" si="500"/>
        <v>#DIV/0!</v>
      </c>
      <c r="AY5303" s="501" t="e">
        <f t="shared" si="501"/>
        <v>#DIV/0!</v>
      </c>
      <c r="BM5303" s="501" t="e">
        <f t="shared" si="502"/>
        <v>#DIV/0!</v>
      </c>
      <c r="BP5303" s="501" t="e">
        <f t="shared" si="503"/>
        <v>#DIV/0!</v>
      </c>
    </row>
    <row r="5304" spans="31:68" ht="15" customHeight="1" x14ac:dyDescent="0.25">
      <c r="AE5304" s="501" t="e">
        <f t="shared" si="498"/>
        <v>#DIV/0!</v>
      </c>
      <c r="AH5304" s="501" t="e">
        <f t="shared" si="499"/>
        <v>#DIV/0!</v>
      </c>
      <c r="AV5304" s="501" t="e">
        <f t="shared" si="500"/>
        <v>#DIV/0!</v>
      </c>
      <c r="AY5304" s="501" t="e">
        <f t="shared" si="501"/>
        <v>#DIV/0!</v>
      </c>
      <c r="BM5304" s="501" t="e">
        <f t="shared" si="502"/>
        <v>#DIV/0!</v>
      </c>
      <c r="BP5304" s="501" t="e">
        <f t="shared" si="503"/>
        <v>#DIV/0!</v>
      </c>
    </row>
    <row r="5305" spans="31:68" ht="15" customHeight="1" x14ac:dyDescent="0.25">
      <c r="AE5305" s="501" t="e">
        <f t="shared" si="498"/>
        <v>#DIV/0!</v>
      </c>
      <c r="AH5305" s="501" t="e">
        <f t="shared" si="499"/>
        <v>#DIV/0!</v>
      </c>
      <c r="AV5305" s="501" t="e">
        <f t="shared" si="500"/>
        <v>#DIV/0!</v>
      </c>
      <c r="AY5305" s="501" t="e">
        <f t="shared" si="501"/>
        <v>#DIV/0!</v>
      </c>
      <c r="BM5305" s="501" t="e">
        <f t="shared" si="502"/>
        <v>#DIV/0!</v>
      </c>
      <c r="BP5305" s="501" t="e">
        <f t="shared" si="503"/>
        <v>#DIV/0!</v>
      </c>
    </row>
    <row r="5306" spans="31:68" ht="15" customHeight="1" x14ac:dyDescent="0.25">
      <c r="AE5306" s="501" t="e">
        <f t="shared" si="498"/>
        <v>#DIV/0!</v>
      </c>
      <c r="AH5306" s="501" t="e">
        <f t="shared" si="499"/>
        <v>#DIV/0!</v>
      </c>
      <c r="AV5306" s="501" t="e">
        <f t="shared" si="500"/>
        <v>#DIV/0!</v>
      </c>
      <c r="AY5306" s="501" t="e">
        <f t="shared" si="501"/>
        <v>#DIV/0!</v>
      </c>
      <c r="BM5306" s="501" t="e">
        <f t="shared" si="502"/>
        <v>#DIV/0!</v>
      </c>
      <c r="BP5306" s="501" t="e">
        <f t="shared" si="503"/>
        <v>#DIV/0!</v>
      </c>
    </row>
    <row r="5307" spans="31:68" ht="15" customHeight="1" x14ac:dyDescent="0.25">
      <c r="AE5307" s="501" t="e">
        <f t="shared" si="498"/>
        <v>#DIV/0!</v>
      </c>
      <c r="AH5307" s="501" t="e">
        <f t="shared" si="499"/>
        <v>#DIV/0!</v>
      </c>
      <c r="AV5307" s="501" t="e">
        <f t="shared" si="500"/>
        <v>#DIV/0!</v>
      </c>
      <c r="AY5307" s="501" t="e">
        <f t="shared" si="501"/>
        <v>#DIV/0!</v>
      </c>
      <c r="BM5307" s="501" t="e">
        <f t="shared" si="502"/>
        <v>#DIV/0!</v>
      </c>
      <c r="BP5307" s="501" t="e">
        <f t="shared" si="503"/>
        <v>#DIV/0!</v>
      </c>
    </row>
    <row r="5308" spans="31:68" ht="15" customHeight="1" x14ac:dyDescent="0.25">
      <c r="AE5308" s="501" t="e">
        <f t="shared" si="498"/>
        <v>#DIV/0!</v>
      </c>
      <c r="AH5308" s="501" t="e">
        <f t="shared" si="499"/>
        <v>#DIV/0!</v>
      </c>
      <c r="AV5308" s="501" t="e">
        <f t="shared" si="500"/>
        <v>#DIV/0!</v>
      </c>
      <c r="AY5308" s="501" t="e">
        <f t="shared" si="501"/>
        <v>#DIV/0!</v>
      </c>
      <c r="BM5308" s="501" t="e">
        <f t="shared" si="502"/>
        <v>#DIV/0!</v>
      </c>
      <c r="BP5308" s="501" t="e">
        <f t="shared" si="503"/>
        <v>#DIV/0!</v>
      </c>
    </row>
    <row r="5309" spans="31:68" ht="15" customHeight="1" x14ac:dyDescent="0.25">
      <c r="AE5309" s="501" t="e">
        <f t="shared" si="498"/>
        <v>#DIV/0!</v>
      </c>
      <c r="AH5309" s="501" t="e">
        <f t="shared" si="499"/>
        <v>#DIV/0!</v>
      </c>
      <c r="AV5309" s="501" t="e">
        <f t="shared" si="500"/>
        <v>#DIV/0!</v>
      </c>
      <c r="AY5309" s="501" t="e">
        <f t="shared" si="501"/>
        <v>#DIV/0!</v>
      </c>
      <c r="BM5309" s="501" t="e">
        <f t="shared" si="502"/>
        <v>#DIV/0!</v>
      </c>
      <c r="BP5309" s="501" t="e">
        <f t="shared" si="503"/>
        <v>#DIV/0!</v>
      </c>
    </row>
    <row r="5310" spans="31:68" ht="15" customHeight="1" x14ac:dyDescent="0.25">
      <c r="AE5310" s="501" t="e">
        <f t="shared" si="498"/>
        <v>#DIV/0!</v>
      </c>
      <c r="AH5310" s="501" t="e">
        <f t="shared" si="499"/>
        <v>#DIV/0!</v>
      </c>
      <c r="AV5310" s="501" t="e">
        <f t="shared" si="500"/>
        <v>#DIV/0!</v>
      </c>
      <c r="AY5310" s="501" t="e">
        <f t="shared" si="501"/>
        <v>#DIV/0!</v>
      </c>
      <c r="BM5310" s="501" t="e">
        <f t="shared" si="502"/>
        <v>#DIV/0!</v>
      </c>
      <c r="BP5310" s="501" t="e">
        <f t="shared" si="503"/>
        <v>#DIV/0!</v>
      </c>
    </row>
    <row r="5311" spans="31:68" ht="15" customHeight="1" x14ac:dyDescent="0.25">
      <c r="AE5311" s="501" t="e">
        <f t="shared" si="498"/>
        <v>#DIV/0!</v>
      </c>
      <c r="AH5311" s="501" t="e">
        <f t="shared" si="499"/>
        <v>#DIV/0!</v>
      </c>
      <c r="AV5311" s="501" t="e">
        <f t="shared" si="500"/>
        <v>#DIV/0!</v>
      </c>
      <c r="AY5311" s="501" t="e">
        <f t="shared" si="501"/>
        <v>#DIV/0!</v>
      </c>
      <c r="BM5311" s="501" t="e">
        <f t="shared" si="502"/>
        <v>#DIV/0!</v>
      </c>
      <c r="BP5311" s="501" t="e">
        <f t="shared" si="503"/>
        <v>#DIV/0!</v>
      </c>
    </row>
    <row r="5312" spans="31:68" ht="15" customHeight="1" x14ac:dyDescent="0.25">
      <c r="AE5312" s="501" t="e">
        <f t="shared" si="498"/>
        <v>#DIV/0!</v>
      </c>
      <c r="AH5312" s="501" t="e">
        <f t="shared" si="499"/>
        <v>#DIV/0!</v>
      </c>
      <c r="AV5312" s="501" t="e">
        <f t="shared" si="500"/>
        <v>#DIV/0!</v>
      </c>
      <c r="AY5312" s="501" t="e">
        <f t="shared" si="501"/>
        <v>#DIV/0!</v>
      </c>
      <c r="BM5312" s="501" t="e">
        <f t="shared" si="502"/>
        <v>#DIV/0!</v>
      </c>
      <c r="BP5312" s="501" t="e">
        <f t="shared" si="503"/>
        <v>#DIV/0!</v>
      </c>
    </row>
    <row r="5313" spans="31:68" ht="15" customHeight="1" x14ac:dyDescent="0.25">
      <c r="AE5313" s="501" t="e">
        <f t="shared" si="498"/>
        <v>#DIV/0!</v>
      </c>
      <c r="AH5313" s="501" t="e">
        <f t="shared" si="499"/>
        <v>#DIV/0!</v>
      </c>
      <c r="AV5313" s="501" t="e">
        <f t="shared" si="500"/>
        <v>#DIV/0!</v>
      </c>
      <c r="AY5313" s="501" t="e">
        <f t="shared" si="501"/>
        <v>#DIV/0!</v>
      </c>
      <c r="BM5313" s="501" t="e">
        <f t="shared" si="502"/>
        <v>#DIV/0!</v>
      </c>
      <c r="BP5313" s="501" t="e">
        <f t="shared" si="503"/>
        <v>#DIV/0!</v>
      </c>
    </row>
    <row r="5314" spans="31:68" ht="15" customHeight="1" x14ac:dyDescent="0.25">
      <c r="AE5314" s="501" t="e">
        <f t="shared" si="498"/>
        <v>#DIV/0!</v>
      </c>
      <c r="AH5314" s="501" t="e">
        <f t="shared" si="499"/>
        <v>#DIV/0!</v>
      </c>
      <c r="AV5314" s="501" t="e">
        <f t="shared" si="500"/>
        <v>#DIV/0!</v>
      </c>
      <c r="AY5314" s="501" t="e">
        <f t="shared" si="501"/>
        <v>#DIV/0!</v>
      </c>
      <c r="BM5314" s="501" t="e">
        <f t="shared" si="502"/>
        <v>#DIV/0!</v>
      </c>
      <c r="BP5314" s="501" t="e">
        <f t="shared" si="503"/>
        <v>#DIV/0!</v>
      </c>
    </row>
    <row r="5315" spans="31:68" ht="15" customHeight="1" x14ac:dyDescent="0.25">
      <c r="AE5315" s="501" t="e">
        <f t="shared" si="498"/>
        <v>#DIV/0!</v>
      </c>
      <c r="AH5315" s="501" t="e">
        <f t="shared" si="499"/>
        <v>#DIV/0!</v>
      </c>
      <c r="AV5315" s="501" t="e">
        <f t="shared" si="500"/>
        <v>#DIV/0!</v>
      </c>
      <c r="AY5315" s="501" t="e">
        <f t="shared" si="501"/>
        <v>#DIV/0!</v>
      </c>
      <c r="BM5315" s="501" t="e">
        <f t="shared" si="502"/>
        <v>#DIV/0!</v>
      </c>
      <c r="BP5315" s="501" t="e">
        <f t="shared" si="503"/>
        <v>#DIV/0!</v>
      </c>
    </row>
    <row r="5316" spans="31:68" ht="15" customHeight="1" x14ac:dyDescent="0.25">
      <c r="AE5316" s="501" t="e">
        <f t="shared" si="498"/>
        <v>#DIV/0!</v>
      </c>
      <c r="AH5316" s="501" t="e">
        <f t="shared" si="499"/>
        <v>#DIV/0!</v>
      </c>
      <c r="AV5316" s="501" t="e">
        <f t="shared" si="500"/>
        <v>#DIV/0!</v>
      </c>
      <c r="AY5316" s="501" t="e">
        <f t="shared" si="501"/>
        <v>#DIV/0!</v>
      </c>
      <c r="BM5316" s="501" t="e">
        <f t="shared" si="502"/>
        <v>#DIV/0!</v>
      </c>
      <c r="BP5316" s="501" t="e">
        <f t="shared" si="503"/>
        <v>#DIV/0!</v>
      </c>
    </row>
    <row r="5317" spans="31:68" ht="15" customHeight="1" x14ac:dyDescent="0.25">
      <c r="AE5317" s="501" t="e">
        <f t="shared" si="498"/>
        <v>#DIV/0!</v>
      </c>
      <c r="AH5317" s="501" t="e">
        <f t="shared" si="499"/>
        <v>#DIV/0!</v>
      </c>
      <c r="AV5317" s="501" t="e">
        <f t="shared" si="500"/>
        <v>#DIV/0!</v>
      </c>
      <c r="AY5317" s="501" t="e">
        <f t="shared" si="501"/>
        <v>#DIV/0!</v>
      </c>
      <c r="BM5317" s="501" t="e">
        <f t="shared" si="502"/>
        <v>#DIV/0!</v>
      </c>
      <c r="BP5317" s="501" t="e">
        <f t="shared" si="503"/>
        <v>#DIV/0!</v>
      </c>
    </row>
    <row r="5318" spans="31:68" ht="15" customHeight="1" x14ac:dyDescent="0.25">
      <c r="AE5318" s="501" t="e">
        <f t="shared" si="498"/>
        <v>#DIV/0!</v>
      </c>
      <c r="AH5318" s="501" t="e">
        <f t="shared" si="499"/>
        <v>#DIV/0!</v>
      </c>
      <c r="AV5318" s="501" t="e">
        <f t="shared" si="500"/>
        <v>#DIV/0!</v>
      </c>
      <c r="AY5318" s="501" t="e">
        <f t="shared" si="501"/>
        <v>#DIV/0!</v>
      </c>
      <c r="BM5318" s="501" t="e">
        <f t="shared" si="502"/>
        <v>#DIV/0!</v>
      </c>
      <c r="BP5318" s="501" t="e">
        <f t="shared" si="503"/>
        <v>#DIV/0!</v>
      </c>
    </row>
    <row r="5319" spans="31:68" ht="15" customHeight="1" x14ac:dyDescent="0.25">
      <c r="AE5319" s="501" t="e">
        <f t="shared" si="498"/>
        <v>#DIV/0!</v>
      </c>
      <c r="AH5319" s="501" t="e">
        <f t="shared" si="499"/>
        <v>#DIV/0!</v>
      </c>
      <c r="AV5319" s="501" t="e">
        <f t="shared" si="500"/>
        <v>#DIV/0!</v>
      </c>
      <c r="AY5319" s="501" t="e">
        <f t="shared" si="501"/>
        <v>#DIV/0!</v>
      </c>
      <c r="BM5319" s="501" t="e">
        <f t="shared" si="502"/>
        <v>#DIV/0!</v>
      </c>
      <c r="BP5319" s="501" t="e">
        <f t="shared" si="503"/>
        <v>#DIV/0!</v>
      </c>
    </row>
    <row r="5320" spans="31:68" ht="15" customHeight="1" x14ac:dyDescent="0.25">
      <c r="AE5320" s="501" t="e">
        <f t="shared" si="498"/>
        <v>#DIV/0!</v>
      </c>
      <c r="AH5320" s="501" t="e">
        <f t="shared" si="499"/>
        <v>#DIV/0!</v>
      </c>
      <c r="AV5320" s="501" t="e">
        <f t="shared" si="500"/>
        <v>#DIV/0!</v>
      </c>
      <c r="AY5320" s="501" t="e">
        <f t="shared" si="501"/>
        <v>#DIV/0!</v>
      </c>
      <c r="BM5320" s="501" t="e">
        <f t="shared" si="502"/>
        <v>#DIV/0!</v>
      </c>
      <c r="BP5320" s="501" t="e">
        <f t="shared" si="503"/>
        <v>#DIV/0!</v>
      </c>
    </row>
    <row r="5321" spans="31:68" ht="15" customHeight="1" x14ac:dyDescent="0.25">
      <c r="AE5321" s="501" t="e">
        <f t="shared" si="498"/>
        <v>#DIV/0!</v>
      </c>
      <c r="AH5321" s="501" t="e">
        <f t="shared" si="499"/>
        <v>#DIV/0!</v>
      </c>
      <c r="AV5321" s="501" t="e">
        <f t="shared" si="500"/>
        <v>#DIV/0!</v>
      </c>
      <c r="AY5321" s="501" t="e">
        <f t="shared" si="501"/>
        <v>#DIV/0!</v>
      </c>
      <c r="BM5321" s="501" t="e">
        <f t="shared" si="502"/>
        <v>#DIV/0!</v>
      </c>
      <c r="BP5321" s="501" t="e">
        <f t="shared" si="503"/>
        <v>#DIV/0!</v>
      </c>
    </row>
    <row r="5322" spans="31:68" ht="15" customHeight="1" x14ac:dyDescent="0.25">
      <c r="AE5322" s="501" t="e">
        <f t="shared" si="498"/>
        <v>#DIV/0!</v>
      </c>
      <c r="AH5322" s="501" t="e">
        <f t="shared" si="499"/>
        <v>#DIV/0!</v>
      </c>
      <c r="AV5322" s="501" t="e">
        <f t="shared" si="500"/>
        <v>#DIV/0!</v>
      </c>
      <c r="AY5322" s="501" t="e">
        <f t="shared" si="501"/>
        <v>#DIV/0!</v>
      </c>
      <c r="BM5322" s="501" t="e">
        <f t="shared" si="502"/>
        <v>#DIV/0!</v>
      </c>
      <c r="BP5322" s="501" t="e">
        <f t="shared" si="503"/>
        <v>#DIV/0!</v>
      </c>
    </row>
    <row r="5323" spans="31:68" ht="15" customHeight="1" x14ac:dyDescent="0.25">
      <c r="AE5323" s="501" t="e">
        <f t="shared" si="498"/>
        <v>#DIV/0!</v>
      </c>
      <c r="AH5323" s="501" t="e">
        <f t="shared" si="499"/>
        <v>#DIV/0!</v>
      </c>
      <c r="AV5323" s="501" t="e">
        <f t="shared" si="500"/>
        <v>#DIV/0!</v>
      </c>
      <c r="AY5323" s="501" t="e">
        <f t="shared" si="501"/>
        <v>#DIV/0!</v>
      </c>
      <c r="BM5323" s="501" t="e">
        <f t="shared" si="502"/>
        <v>#DIV/0!</v>
      </c>
      <c r="BP5323" s="501" t="e">
        <f t="shared" si="503"/>
        <v>#DIV/0!</v>
      </c>
    </row>
    <row r="5324" spans="31:68" ht="15" customHeight="1" x14ac:dyDescent="0.25">
      <c r="AE5324" s="501" t="e">
        <f t="shared" si="498"/>
        <v>#DIV/0!</v>
      </c>
      <c r="AH5324" s="501" t="e">
        <f t="shared" si="499"/>
        <v>#DIV/0!</v>
      </c>
      <c r="AV5324" s="501" t="e">
        <f t="shared" si="500"/>
        <v>#DIV/0!</v>
      </c>
      <c r="AY5324" s="501" t="e">
        <f t="shared" si="501"/>
        <v>#DIV/0!</v>
      </c>
      <c r="BM5324" s="501" t="e">
        <f t="shared" si="502"/>
        <v>#DIV/0!</v>
      </c>
      <c r="BP5324" s="501" t="e">
        <f t="shared" si="503"/>
        <v>#DIV/0!</v>
      </c>
    </row>
    <row r="5325" spans="31:68" ht="15" customHeight="1" x14ac:dyDescent="0.25">
      <c r="AE5325" s="501" t="e">
        <f t="shared" si="498"/>
        <v>#DIV/0!</v>
      </c>
      <c r="AH5325" s="501" t="e">
        <f t="shared" si="499"/>
        <v>#DIV/0!</v>
      </c>
      <c r="AV5325" s="501" t="e">
        <f t="shared" si="500"/>
        <v>#DIV/0!</v>
      </c>
      <c r="AY5325" s="501" t="e">
        <f t="shared" si="501"/>
        <v>#DIV/0!</v>
      </c>
      <c r="BM5325" s="501" t="e">
        <f t="shared" si="502"/>
        <v>#DIV/0!</v>
      </c>
      <c r="BP5325" s="501" t="e">
        <f t="shared" si="503"/>
        <v>#DIV/0!</v>
      </c>
    </row>
    <row r="5326" spans="31:68" ht="15" customHeight="1" x14ac:dyDescent="0.25">
      <c r="AE5326" s="501" t="e">
        <f t="shared" si="498"/>
        <v>#DIV/0!</v>
      </c>
      <c r="AH5326" s="501" t="e">
        <f t="shared" si="499"/>
        <v>#DIV/0!</v>
      </c>
      <c r="AV5326" s="501" t="e">
        <f t="shared" si="500"/>
        <v>#DIV/0!</v>
      </c>
      <c r="AY5326" s="501" t="e">
        <f t="shared" si="501"/>
        <v>#DIV/0!</v>
      </c>
      <c r="BM5326" s="501" t="e">
        <f t="shared" si="502"/>
        <v>#DIV/0!</v>
      </c>
      <c r="BP5326" s="501" t="e">
        <f t="shared" si="503"/>
        <v>#DIV/0!</v>
      </c>
    </row>
    <row r="5327" spans="31:68" ht="15" customHeight="1" x14ac:dyDescent="0.25">
      <c r="AE5327" s="501" t="e">
        <f t="shared" ref="AE5327:AE5390" si="504">IF(AE$10*AC5327+AE$11&lt;(ROUNDUP(AD$10/100,0)*100+999),MAX(0,AE$10*AC5327+AE$11),NA())</f>
        <v>#DIV/0!</v>
      </c>
      <c r="AH5327" s="501" t="e">
        <f t="shared" ref="AH5327:AH5390" si="505">IF(AH$10*AF5327+AH$11&lt;(ROUNDUP(AG$10/100,0)*100+999),MAX(0,AH$10*AF5327+AH$11),NA())</f>
        <v>#DIV/0!</v>
      </c>
      <c r="AV5327" s="501" t="e">
        <f t="shared" ref="AV5327:AV5390" si="506">IF(AV$10*AT5327+AV$11&lt;(ROUNDUP(AU$10/100,0)*100+999),MAX(0,AV$10*AT5327+AV$11),NA())</f>
        <v>#DIV/0!</v>
      </c>
      <c r="AY5327" s="501" t="e">
        <f t="shared" ref="AY5327:AY5390" si="507">IF(AY$10*AW5327+AY$11&lt;(ROUNDUP(AX$10/100,0)*100+999),MAX(0,AY$10*AW5327+AY$11),NA())</f>
        <v>#DIV/0!</v>
      </c>
      <c r="BM5327" s="501" t="e">
        <f t="shared" ref="BM5327:BM5390" si="508">IF(BM$10*BK5327+BM$11&lt;(ROUNDUP(BL$10/100,0)*100+999),MAX(0,BM$10*BK5327+BM$11),NA())</f>
        <v>#DIV/0!</v>
      </c>
      <c r="BP5327" s="501" t="e">
        <f t="shared" ref="BP5327:BP5390" si="509">IF(BP$10*BN5327+BP$11&lt;(ROUNDUP(BO$10/100,0)*100+999),MAX(0,BP$10*BN5327+BP$11),NA())</f>
        <v>#DIV/0!</v>
      </c>
    </row>
    <row r="5328" spans="31:68" ht="15" customHeight="1" x14ac:dyDescent="0.25">
      <c r="AE5328" s="501" t="e">
        <f t="shared" si="504"/>
        <v>#DIV/0!</v>
      </c>
      <c r="AH5328" s="501" t="e">
        <f t="shared" si="505"/>
        <v>#DIV/0!</v>
      </c>
      <c r="AV5328" s="501" t="e">
        <f t="shared" si="506"/>
        <v>#DIV/0!</v>
      </c>
      <c r="AY5328" s="501" t="e">
        <f t="shared" si="507"/>
        <v>#DIV/0!</v>
      </c>
      <c r="BM5328" s="501" t="e">
        <f t="shared" si="508"/>
        <v>#DIV/0!</v>
      </c>
      <c r="BP5328" s="501" t="e">
        <f t="shared" si="509"/>
        <v>#DIV/0!</v>
      </c>
    </row>
    <row r="5329" spans="31:68" ht="15" customHeight="1" x14ac:dyDescent="0.25">
      <c r="AE5329" s="501" t="e">
        <f t="shared" si="504"/>
        <v>#DIV/0!</v>
      </c>
      <c r="AH5329" s="501" t="e">
        <f t="shared" si="505"/>
        <v>#DIV/0!</v>
      </c>
      <c r="AV5329" s="501" t="e">
        <f t="shared" si="506"/>
        <v>#DIV/0!</v>
      </c>
      <c r="AY5329" s="501" t="e">
        <f t="shared" si="507"/>
        <v>#DIV/0!</v>
      </c>
      <c r="BM5329" s="501" t="e">
        <f t="shared" si="508"/>
        <v>#DIV/0!</v>
      </c>
      <c r="BP5329" s="501" t="e">
        <f t="shared" si="509"/>
        <v>#DIV/0!</v>
      </c>
    </row>
    <row r="5330" spans="31:68" ht="15" customHeight="1" x14ac:dyDescent="0.25">
      <c r="AE5330" s="501" t="e">
        <f t="shared" si="504"/>
        <v>#DIV/0!</v>
      </c>
      <c r="AH5330" s="501" t="e">
        <f t="shared" si="505"/>
        <v>#DIV/0!</v>
      </c>
      <c r="AV5330" s="501" t="e">
        <f t="shared" si="506"/>
        <v>#DIV/0!</v>
      </c>
      <c r="AY5330" s="501" t="e">
        <f t="shared" si="507"/>
        <v>#DIV/0!</v>
      </c>
      <c r="BM5330" s="501" t="e">
        <f t="shared" si="508"/>
        <v>#DIV/0!</v>
      </c>
      <c r="BP5330" s="501" t="e">
        <f t="shared" si="509"/>
        <v>#DIV/0!</v>
      </c>
    </row>
    <row r="5331" spans="31:68" ht="15" customHeight="1" x14ac:dyDescent="0.25">
      <c r="AE5331" s="501" t="e">
        <f t="shared" si="504"/>
        <v>#DIV/0!</v>
      </c>
      <c r="AH5331" s="501" t="e">
        <f t="shared" si="505"/>
        <v>#DIV/0!</v>
      </c>
      <c r="AV5331" s="501" t="e">
        <f t="shared" si="506"/>
        <v>#DIV/0!</v>
      </c>
      <c r="AY5331" s="501" t="e">
        <f t="shared" si="507"/>
        <v>#DIV/0!</v>
      </c>
      <c r="BM5331" s="501" t="e">
        <f t="shared" si="508"/>
        <v>#DIV/0!</v>
      </c>
      <c r="BP5331" s="501" t="e">
        <f t="shared" si="509"/>
        <v>#DIV/0!</v>
      </c>
    </row>
    <row r="5332" spans="31:68" ht="15" customHeight="1" x14ac:dyDescent="0.25">
      <c r="AE5332" s="501" t="e">
        <f t="shared" si="504"/>
        <v>#DIV/0!</v>
      </c>
      <c r="AH5332" s="501" t="e">
        <f t="shared" si="505"/>
        <v>#DIV/0!</v>
      </c>
      <c r="AV5332" s="501" t="e">
        <f t="shared" si="506"/>
        <v>#DIV/0!</v>
      </c>
      <c r="AY5332" s="501" t="e">
        <f t="shared" si="507"/>
        <v>#DIV/0!</v>
      </c>
      <c r="BM5332" s="501" t="e">
        <f t="shared" si="508"/>
        <v>#DIV/0!</v>
      </c>
      <c r="BP5332" s="501" t="e">
        <f t="shared" si="509"/>
        <v>#DIV/0!</v>
      </c>
    </row>
    <row r="5333" spans="31:68" ht="15" customHeight="1" x14ac:dyDescent="0.25">
      <c r="AE5333" s="501" t="e">
        <f t="shared" si="504"/>
        <v>#DIV/0!</v>
      </c>
      <c r="AH5333" s="501" t="e">
        <f t="shared" si="505"/>
        <v>#DIV/0!</v>
      </c>
      <c r="AV5333" s="501" t="e">
        <f t="shared" si="506"/>
        <v>#DIV/0!</v>
      </c>
      <c r="AY5333" s="501" t="e">
        <f t="shared" si="507"/>
        <v>#DIV/0!</v>
      </c>
      <c r="BM5333" s="501" t="e">
        <f t="shared" si="508"/>
        <v>#DIV/0!</v>
      </c>
      <c r="BP5333" s="501" t="e">
        <f t="shared" si="509"/>
        <v>#DIV/0!</v>
      </c>
    </row>
    <row r="5334" spans="31:68" ht="15" customHeight="1" x14ac:dyDescent="0.25">
      <c r="AE5334" s="501" t="e">
        <f t="shared" si="504"/>
        <v>#DIV/0!</v>
      </c>
      <c r="AH5334" s="501" t="e">
        <f t="shared" si="505"/>
        <v>#DIV/0!</v>
      </c>
      <c r="AV5334" s="501" t="e">
        <f t="shared" si="506"/>
        <v>#DIV/0!</v>
      </c>
      <c r="AY5334" s="501" t="e">
        <f t="shared" si="507"/>
        <v>#DIV/0!</v>
      </c>
      <c r="BM5334" s="501" t="e">
        <f t="shared" si="508"/>
        <v>#DIV/0!</v>
      </c>
      <c r="BP5334" s="501" t="e">
        <f t="shared" si="509"/>
        <v>#DIV/0!</v>
      </c>
    </row>
    <row r="5335" spans="31:68" ht="15" customHeight="1" x14ac:dyDescent="0.25">
      <c r="AE5335" s="501" t="e">
        <f t="shared" si="504"/>
        <v>#DIV/0!</v>
      </c>
      <c r="AH5335" s="501" t="e">
        <f t="shared" si="505"/>
        <v>#DIV/0!</v>
      </c>
      <c r="AV5335" s="501" t="e">
        <f t="shared" si="506"/>
        <v>#DIV/0!</v>
      </c>
      <c r="AY5335" s="501" t="e">
        <f t="shared" si="507"/>
        <v>#DIV/0!</v>
      </c>
      <c r="BM5335" s="501" t="e">
        <f t="shared" si="508"/>
        <v>#DIV/0!</v>
      </c>
      <c r="BP5335" s="501" t="e">
        <f t="shared" si="509"/>
        <v>#DIV/0!</v>
      </c>
    </row>
    <row r="5336" spans="31:68" ht="15" customHeight="1" x14ac:dyDescent="0.25">
      <c r="AE5336" s="501" t="e">
        <f t="shared" si="504"/>
        <v>#DIV/0!</v>
      </c>
      <c r="AH5336" s="501" t="e">
        <f t="shared" si="505"/>
        <v>#DIV/0!</v>
      </c>
      <c r="AV5336" s="501" t="e">
        <f t="shared" si="506"/>
        <v>#DIV/0!</v>
      </c>
      <c r="AY5336" s="501" t="e">
        <f t="shared" si="507"/>
        <v>#DIV/0!</v>
      </c>
      <c r="BM5336" s="501" t="e">
        <f t="shared" si="508"/>
        <v>#DIV/0!</v>
      </c>
      <c r="BP5336" s="501" t="e">
        <f t="shared" si="509"/>
        <v>#DIV/0!</v>
      </c>
    </row>
    <row r="5337" spans="31:68" ht="15" customHeight="1" x14ac:dyDescent="0.25">
      <c r="AE5337" s="501" t="e">
        <f t="shared" si="504"/>
        <v>#DIV/0!</v>
      </c>
      <c r="AH5337" s="501" t="e">
        <f t="shared" si="505"/>
        <v>#DIV/0!</v>
      </c>
      <c r="AV5337" s="501" t="e">
        <f t="shared" si="506"/>
        <v>#DIV/0!</v>
      </c>
      <c r="AY5337" s="501" t="e">
        <f t="shared" si="507"/>
        <v>#DIV/0!</v>
      </c>
      <c r="BM5337" s="501" t="e">
        <f t="shared" si="508"/>
        <v>#DIV/0!</v>
      </c>
      <c r="BP5337" s="501" t="e">
        <f t="shared" si="509"/>
        <v>#DIV/0!</v>
      </c>
    </row>
    <row r="5338" spans="31:68" ht="15" customHeight="1" x14ac:dyDescent="0.25">
      <c r="AE5338" s="501" t="e">
        <f t="shared" si="504"/>
        <v>#DIV/0!</v>
      </c>
      <c r="AH5338" s="501" t="e">
        <f t="shared" si="505"/>
        <v>#DIV/0!</v>
      </c>
      <c r="AV5338" s="501" t="e">
        <f t="shared" si="506"/>
        <v>#DIV/0!</v>
      </c>
      <c r="AY5338" s="501" t="e">
        <f t="shared" si="507"/>
        <v>#DIV/0!</v>
      </c>
      <c r="BM5338" s="501" t="e">
        <f t="shared" si="508"/>
        <v>#DIV/0!</v>
      </c>
      <c r="BP5338" s="501" t="e">
        <f t="shared" si="509"/>
        <v>#DIV/0!</v>
      </c>
    </row>
    <row r="5339" spans="31:68" ht="15" customHeight="1" x14ac:dyDescent="0.25">
      <c r="AE5339" s="501" t="e">
        <f t="shared" si="504"/>
        <v>#DIV/0!</v>
      </c>
      <c r="AH5339" s="501" t="e">
        <f t="shared" si="505"/>
        <v>#DIV/0!</v>
      </c>
      <c r="AV5339" s="501" t="e">
        <f t="shared" si="506"/>
        <v>#DIV/0!</v>
      </c>
      <c r="AY5339" s="501" t="e">
        <f t="shared" si="507"/>
        <v>#DIV/0!</v>
      </c>
      <c r="BM5339" s="501" t="e">
        <f t="shared" si="508"/>
        <v>#DIV/0!</v>
      </c>
      <c r="BP5339" s="501" t="e">
        <f t="shared" si="509"/>
        <v>#DIV/0!</v>
      </c>
    </row>
    <row r="5340" spans="31:68" ht="15" customHeight="1" x14ac:dyDescent="0.25">
      <c r="AE5340" s="501" t="e">
        <f t="shared" si="504"/>
        <v>#DIV/0!</v>
      </c>
      <c r="AH5340" s="501" t="e">
        <f t="shared" si="505"/>
        <v>#DIV/0!</v>
      </c>
      <c r="AV5340" s="501" t="e">
        <f t="shared" si="506"/>
        <v>#DIV/0!</v>
      </c>
      <c r="AY5340" s="501" t="e">
        <f t="shared" si="507"/>
        <v>#DIV/0!</v>
      </c>
      <c r="BM5340" s="501" t="e">
        <f t="shared" si="508"/>
        <v>#DIV/0!</v>
      </c>
      <c r="BP5340" s="501" t="e">
        <f t="shared" si="509"/>
        <v>#DIV/0!</v>
      </c>
    </row>
    <row r="5341" spans="31:68" ht="15" customHeight="1" x14ac:dyDescent="0.25">
      <c r="AE5341" s="501" t="e">
        <f t="shared" si="504"/>
        <v>#DIV/0!</v>
      </c>
      <c r="AH5341" s="501" t="e">
        <f t="shared" si="505"/>
        <v>#DIV/0!</v>
      </c>
      <c r="AV5341" s="501" t="e">
        <f t="shared" si="506"/>
        <v>#DIV/0!</v>
      </c>
      <c r="AY5341" s="501" t="e">
        <f t="shared" si="507"/>
        <v>#DIV/0!</v>
      </c>
      <c r="BM5341" s="501" t="e">
        <f t="shared" si="508"/>
        <v>#DIV/0!</v>
      </c>
      <c r="BP5341" s="501" t="e">
        <f t="shared" si="509"/>
        <v>#DIV/0!</v>
      </c>
    </row>
    <row r="5342" spans="31:68" ht="15" customHeight="1" x14ac:dyDescent="0.25">
      <c r="AE5342" s="501" t="e">
        <f t="shared" si="504"/>
        <v>#DIV/0!</v>
      </c>
      <c r="AH5342" s="501" t="e">
        <f t="shared" si="505"/>
        <v>#DIV/0!</v>
      </c>
      <c r="AV5342" s="501" t="e">
        <f t="shared" si="506"/>
        <v>#DIV/0!</v>
      </c>
      <c r="AY5342" s="501" t="e">
        <f t="shared" si="507"/>
        <v>#DIV/0!</v>
      </c>
      <c r="BM5342" s="501" t="e">
        <f t="shared" si="508"/>
        <v>#DIV/0!</v>
      </c>
      <c r="BP5342" s="501" t="e">
        <f t="shared" si="509"/>
        <v>#DIV/0!</v>
      </c>
    </row>
    <row r="5343" spans="31:68" ht="15" customHeight="1" x14ac:dyDescent="0.25">
      <c r="AE5343" s="501" t="e">
        <f t="shared" si="504"/>
        <v>#DIV/0!</v>
      </c>
      <c r="AH5343" s="501" t="e">
        <f t="shared" si="505"/>
        <v>#DIV/0!</v>
      </c>
      <c r="AV5343" s="501" t="e">
        <f t="shared" si="506"/>
        <v>#DIV/0!</v>
      </c>
      <c r="AY5343" s="501" t="e">
        <f t="shared" si="507"/>
        <v>#DIV/0!</v>
      </c>
      <c r="BM5343" s="501" t="e">
        <f t="shared" si="508"/>
        <v>#DIV/0!</v>
      </c>
      <c r="BP5343" s="501" t="e">
        <f t="shared" si="509"/>
        <v>#DIV/0!</v>
      </c>
    </row>
    <row r="5344" spans="31:68" ht="15" customHeight="1" x14ac:dyDescent="0.25">
      <c r="AE5344" s="501" t="e">
        <f t="shared" si="504"/>
        <v>#DIV/0!</v>
      </c>
      <c r="AH5344" s="501" t="e">
        <f t="shared" si="505"/>
        <v>#DIV/0!</v>
      </c>
      <c r="AV5344" s="501" t="e">
        <f t="shared" si="506"/>
        <v>#DIV/0!</v>
      </c>
      <c r="AY5344" s="501" t="e">
        <f t="shared" si="507"/>
        <v>#DIV/0!</v>
      </c>
      <c r="BM5344" s="501" t="e">
        <f t="shared" si="508"/>
        <v>#DIV/0!</v>
      </c>
      <c r="BP5344" s="501" t="e">
        <f t="shared" si="509"/>
        <v>#DIV/0!</v>
      </c>
    </row>
    <row r="5345" spans="31:68" ht="15" customHeight="1" x14ac:dyDescent="0.25">
      <c r="AE5345" s="501" t="e">
        <f t="shared" si="504"/>
        <v>#DIV/0!</v>
      </c>
      <c r="AH5345" s="501" t="e">
        <f t="shared" si="505"/>
        <v>#DIV/0!</v>
      </c>
      <c r="AV5345" s="501" t="e">
        <f t="shared" si="506"/>
        <v>#DIV/0!</v>
      </c>
      <c r="AY5345" s="501" t="e">
        <f t="shared" si="507"/>
        <v>#DIV/0!</v>
      </c>
      <c r="BM5345" s="501" t="e">
        <f t="shared" si="508"/>
        <v>#DIV/0!</v>
      </c>
      <c r="BP5345" s="501" t="e">
        <f t="shared" si="509"/>
        <v>#DIV/0!</v>
      </c>
    </row>
    <row r="5346" spans="31:68" ht="15" customHeight="1" x14ac:dyDescent="0.25">
      <c r="AE5346" s="501" t="e">
        <f t="shared" si="504"/>
        <v>#DIV/0!</v>
      </c>
      <c r="AH5346" s="501" t="e">
        <f t="shared" si="505"/>
        <v>#DIV/0!</v>
      </c>
      <c r="AV5346" s="501" t="e">
        <f t="shared" si="506"/>
        <v>#DIV/0!</v>
      </c>
      <c r="AY5346" s="501" t="e">
        <f t="shared" si="507"/>
        <v>#DIV/0!</v>
      </c>
      <c r="BM5346" s="501" t="e">
        <f t="shared" si="508"/>
        <v>#DIV/0!</v>
      </c>
      <c r="BP5346" s="501" t="e">
        <f t="shared" si="509"/>
        <v>#DIV/0!</v>
      </c>
    </row>
    <row r="5347" spans="31:68" ht="15" customHeight="1" x14ac:dyDescent="0.25">
      <c r="AE5347" s="501" t="e">
        <f t="shared" si="504"/>
        <v>#DIV/0!</v>
      </c>
      <c r="AH5347" s="501" t="e">
        <f t="shared" si="505"/>
        <v>#DIV/0!</v>
      </c>
      <c r="AV5347" s="501" t="e">
        <f t="shared" si="506"/>
        <v>#DIV/0!</v>
      </c>
      <c r="AY5347" s="501" t="e">
        <f t="shared" si="507"/>
        <v>#DIV/0!</v>
      </c>
      <c r="BM5347" s="501" t="e">
        <f t="shared" si="508"/>
        <v>#DIV/0!</v>
      </c>
      <c r="BP5347" s="501" t="e">
        <f t="shared" si="509"/>
        <v>#DIV/0!</v>
      </c>
    </row>
    <row r="5348" spans="31:68" ht="15" customHeight="1" x14ac:dyDescent="0.25">
      <c r="AE5348" s="501" t="e">
        <f t="shared" si="504"/>
        <v>#DIV/0!</v>
      </c>
      <c r="AH5348" s="501" t="e">
        <f t="shared" si="505"/>
        <v>#DIV/0!</v>
      </c>
      <c r="AV5348" s="501" t="e">
        <f t="shared" si="506"/>
        <v>#DIV/0!</v>
      </c>
      <c r="AY5348" s="501" t="e">
        <f t="shared" si="507"/>
        <v>#DIV/0!</v>
      </c>
      <c r="BM5348" s="501" t="e">
        <f t="shared" si="508"/>
        <v>#DIV/0!</v>
      </c>
      <c r="BP5348" s="501" t="e">
        <f t="shared" si="509"/>
        <v>#DIV/0!</v>
      </c>
    </row>
    <row r="5349" spans="31:68" ht="15" customHeight="1" x14ac:dyDescent="0.25">
      <c r="AE5349" s="501" t="e">
        <f t="shared" si="504"/>
        <v>#DIV/0!</v>
      </c>
      <c r="AH5349" s="501" t="e">
        <f t="shared" si="505"/>
        <v>#DIV/0!</v>
      </c>
      <c r="AV5349" s="501" t="e">
        <f t="shared" si="506"/>
        <v>#DIV/0!</v>
      </c>
      <c r="AY5349" s="501" t="e">
        <f t="shared" si="507"/>
        <v>#DIV/0!</v>
      </c>
      <c r="BM5349" s="501" t="e">
        <f t="shared" si="508"/>
        <v>#DIV/0!</v>
      </c>
      <c r="BP5349" s="501" t="e">
        <f t="shared" si="509"/>
        <v>#DIV/0!</v>
      </c>
    </row>
    <row r="5350" spans="31:68" ht="15" customHeight="1" x14ac:dyDescent="0.25">
      <c r="AE5350" s="501" t="e">
        <f t="shared" si="504"/>
        <v>#DIV/0!</v>
      </c>
      <c r="AH5350" s="501" t="e">
        <f t="shared" si="505"/>
        <v>#DIV/0!</v>
      </c>
      <c r="AV5350" s="501" t="e">
        <f t="shared" si="506"/>
        <v>#DIV/0!</v>
      </c>
      <c r="AY5350" s="501" t="e">
        <f t="shared" si="507"/>
        <v>#DIV/0!</v>
      </c>
      <c r="BM5350" s="501" t="e">
        <f t="shared" si="508"/>
        <v>#DIV/0!</v>
      </c>
      <c r="BP5350" s="501" t="e">
        <f t="shared" si="509"/>
        <v>#DIV/0!</v>
      </c>
    </row>
    <row r="5351" spans="31:68" ht="15" customHeight="1" x14ac:dyDescent="0.25">
      <c r="AE5351" s="501" t="e">
        <f t="shared" si="504"/>
        <v>#DIV/0!</v>
      </c>
      <c r="AH5351" s="501" t="e">
        <f t="shared" si="505"/>
        <v>#DIV/0!</v>
      </c>
      <c r="AV5351" s="501" t="e">
        <f t="shared" si="506"/>
        <v>#DIV/0!</v>
      </c>
      <c r="AY5351" s="501" t="e">
        <f t="shared" si="507"/>
        <v>#DIV/0!</v>
      </c>
      <c r="BM5351" s="501" t="e">
        <f t="shared" si="508"/>
        <v>#DIV/0!</v>
      </c>
      <c r="BP5351" s="501" t="e">
        <f t="shared" si="509"/>
        <v>#DIV/0!</v>
      </c>
    </row>
    <row r="5352" spans="31:68" ht="15" customHeight="1" x14ac:dyDescent="0.25">
      <c r="AE5352" s="501" t="e">
        <f t="shared" si="504"/>
        <v>#DIV/0!</v>
      </c>
      <c r="AH5352" s="501" t="e">
        <f t="shared" si="505"/>
        <v>#DIV/0!</v>
      </c>
      <c r="AV5352" s="501" t="e">
        <f t="shared" si="506"/>
        <v>#DIV/0!</v>
      </c>
      <c r="AY5352" s="501" t="e">
        <f t="shared" si="507"/>
        <v>#DIV/0!</v>
      </c>
      <c r="BM5352" s="501" t="e">
        <f t="shared" si="508"/>
        <v>#DIV/0!</v>
      </c>
      <c r="BP5352" s="501" t="e">
        <f t="shared" si="509"/>
        <v>#DIV/0!</v>
      </c>
    </row>
    <row r="5353" spans="31:68" ht="15" customHeight="1" x14ac:dyDescent="0.25">
      <c r="AE5353" s="501" t="e">
        <f t="shared" si="504"/>
        <v>#DIV/0!</v>
      </c>
      <c r="AH5353" s="501" t="e">
        <f t="shared" si="505"/>
        <v>#DIV/0!</v>
      </c>
      <c r="AV5353" s="501" t="e">
        <f t="shared" si="506"/>
        <v>#DIV/0!</v>
      </c>
      <c r="AY5353" s="501" t="e">
        <f t="shared" si="507"/>
        <v>#DIV/0!</v>
      </c>
      <c r="BM5353" s="501" t="e">
        <f t="shared" si="508"/>
        <v>#DIV/0!</v>
      </c>
      <c r="BP5353" s="501" t="e">
        <f t="shared" si="509"/>
        <v>#DIV/0!</v>
      </c>
    </row>
    <row r="5354" spans="31:68" ht="15" customHeight="1" x14ac:dyDescent="0.25">
      <c r="AE5354" s="501" t="e">
        <f t="shared" si="504"/>
        <v>#DIV/0!</v>
      </c>
      <c r="AH5354" s="501" t="e">
        <f t="shared" si="505"/>
        <v>#DIV/0!</v>
      </c>
      <c r="AV5354" s="501" t="e">
        <f t="shared" si="506"/>
        <v>#DIV/0!</v>
      </c>
      <c r="AY5354" s="501" t="e">
        <f t="shared" si="507"/>
        <v>#DIV/0!</v>
      </c>
      <c r="BM5354" s="501" t="e">
        <f t="shared" si="508"/>
        <v>#DIV/0!</v>
      </c>
      <c r="BP5354" s="501" t="e">
        <f t="shared" si="509"/>
        <v>#DIV/0!</v>
      </c>
    </row>
    <row r="5355" spans="31:68" ht="15" customHeight="1" x14ac:dyDescent="0.25">
      <c r="AE5355" s="501" t="e">
        <f t="shared" si="504"/>
        <v>#DIV/0!</v>
      </c>
      <c r="AH5355" s="501" t="e">
        <f t="shared" si="505"/>
        <v>#DIV/0!</v>
      </c>
      <c r="AV5355" s="501" t="e">
        <f t="shared" si="506"/>
        <v>#DIV/0!</v>
      </c>
      <c r="AY5355" s="501" t="e">
        <f t="shared" si="507"/>
        <v>#DIV/0!</v>
      </c>
      <c r="BM5355" s="501" t="e">
        <f t="shared" si="508"/>
        <v>#DIV/0!</v>
      </c>
      <c r="BP5355" s="501" t="e">
        <f t="shared" si="509"/>
        <v>#DIV/0!</v>
      </c>
    </row>
    <row r="5356" spans="31:68" ht="15" customHeight="1" x14ac:dyDescent="0.25">
      <c r="AE5356" s="501" t="e">
        <f t="shared" si="504"/>
        <v>#DIV/0!</v>
      </c>
      <c r="AH5356" s="501" t="e">
        <f t="shared" si="505"/>
        <v>#DIV/0!</v>
      </c>
      <c r="AV5356" s="501" t="e">
        <f t="shared" si="506"/>
        <v>#DIV/0!</v>
      </c>
      <c r="AY5356" s="501" t="e">
        <f t="shared" si="507"/>
        <v>#DIV/0!</v>
      </c>
      <c r="BM5356" s="501" t="e">
        <f t="shared" si="508"/>
        <v>#DIV/0!</v>
      </c>
      <c r="BP5356" s="501" t="e">
        <f t="shared" si="509"/>
        <v>#DIV/0!</v>
      </c>
    </row>
    <row r="5357" spans="31:68" ht="15" customHeight="1" x14ac:dyDescent="0.25">
      <c r="AE5357" s="501" t="e">
        <f t="shared" si="504"/>
        <v>#DIV/0!</v>
      </c>
      <c r="AH5357" s="501" t="e">
        <f t="shared" si="505"/>
        <v>#DIV/0!</v>
      </c>
      <c r="AV5357" s="501" t="e">
        <f t="shared" si="506"/>
        <v>#DIV/0!</v>
      </c>
      <c r="AY5357" s="501" t="e">
        <f t="shared" si="507"/>
        <v>#DIV/0!</v>
      </c>
      <c r="BM5357" s="501" t="e">
        <f t="shared" si="508"/>
        <v>#DIV/0!</v>
      </c>
      <c r="BP5357" s="501" t="e">
        <f t="shared" si="509"/>
        <v>#DIV/0!</v>
      </c>
    </row>
    <row r="5358" spans="31:68" ht="15" customHeight="1" x14ac:dyDescent="0.25">
      <c r="AE5358" s="501" t="e">
        <f t="shared" si="504"/>
        <v>#DIV/0!</v>
      </c>
      <c r="AH5358" s="501" t="e">
        <f t="shared" si="505"/>
        <v>#DIV/0!</v>
      </c>
      <c r="AV5358" s="501" t="e">
        <f t="shared" si="506"/>
        <v>#DIV/0!</v>
      </c>
      <c r="AY5358" s="501" t="e">
        <f t="shared" si="507"/>
        <v>#DIV/0!</v>
      </c>
      <c r="BM5358" s="501" t="e">
        <f t="shared" si="508"/>
        <v>#DIV/0!</v>
      </c>
      <c r="BP5358" s="501" t="e">
        <f t="shared" si="509"/>
        <v>#DIV/0!</v>
      </c>
    </row>
    <row r="5359" spans="31:68" ht="15" customHeight="1" x14ac:dyDescent="0.25">
      <c r="AE5359" s="501" t="e">
        <f t="shared" si="504"/>
        <v>#DIV/0!</v>
      </c>
      <c r="AH5359" s="501" t="e">
        <f t="shared" si="505"/>
        <v>#DIV/0!</v>
      </c>
      <c r="AV5359" s="501" t="e">
        <f t="shared" si="506"/>
        <v>#DIV/0!</v>
      </c>
      <c r="AY5359" s="501" t="e">
        <f t="shared" si="507"/>
        <v>#DIV/0!</v>
      </c>
      <c r="BM5359" s="501" t="e">
        <f t="shared" si="508"/>
        <v>#DIV/0!</v>
      </c>
      <c r="BP5359" s="501" t="e">
        <f t="shared" si="509"/>
        <v>#DIV/0!</v>
      </c>
    </row>
    <row r="5360" spans="31:68" ht="15" customHeight="1" x14ac:dyDescent="0.25">
      <c r="AE5360" s="501" t="e">
        <f t="shared" si="504"/>
        <v>#DIV/0!</v>
      </c>
      <c r="AH5360" s="501" t="e">
        <f t="shared" si="505"/>
        <v>#DIV/0!</v>
      </c>
      <c r="AV5360" s="501" t="e">
        <f t="shared" si="506"/>
        <v>#DIV/0!</v>
      </c>
      <c r="AY5360" s="501" t="e">
        <f t="shared" si="507"/>
        <v>#DIV/0!</v>
      </c>
      <c r="BM5360" s="501" t="e">
        <f t="shared" si="508"/>
        <v>#DIV/0!</v>
      </c>
      <c r="BP5360" s="501" t="e">
        <f t="shared" si="509"/>
        <v>#DIV/0!</v>
      </c>
    </row>
    <row r="5361" spans="31:68" ht="15" customHeight="1" x14ac:dyDescent="0.25">
      <c r="AE5361" s="501" t="e">
        <f t="shared" si="504"/>
        <v>#DIV/0!</v>
      </c>
      <c r="AH5361" s="501" t="e">
        <f t="shared" si="505"/>
        <v>#DIV/0!</v>
      </c>
      <c r="AV5361" s="501" t="e">
        <f t="shared" si="506"/>
        <v>#DIV/0!</v>
      </c>
      <c r="AY5361" s="501" t="e">
        <f t="shared" si="507"/>
        <v>#DIV/0!</v>
      </c>
      <c r="BM5361" s="501" t="e">
        <f t="shared" si="508"/>
        <v>#DIV/0!</v>
      </c>
      <c r="BP5361" s="501" t="e">
        <f t="shared" si="509"/>
        <v>#DIV/0!</v>
      </c>
    </row>
    <row r="5362" spans="31:68" ht="15" customHeight="1" x14ac:dyDescent="0.25">
      <c r="AE5362" s="501" t="e">
        <f t="shared" si="504"/>
        <v>#DIV/0!</v>
      </c>
      <c r="AH5362" s="501" t="e">
        <f t="shared" si="505"/>
        <v>#DIV/0!</v>
      </c>
      <c r="AV5362" s="501" t="e">
        <f t="shared" si="506"/>
        <v>#DIV/0!</v>
      </c>
      <c r="AY5362" s="501" t="e">
        <f t="shared" si="507"/>
        <v>#DIV/0!</v>
      </c>
      <c r="BM5362" s="501" t="e">
        <f t="shared" si="508"/>
        <v>#DIV/0!</v>
      </c>
      <c r="BP5362" s="501" t="e">
        <f t="shared" si="509"/>
        <v>#DIV/0!</v>
      </c>
    </row>
    <row r="5363" spans="31:68" ht="15" customHeight="1" x14ac:dyDescent="0.25">
      <c r="AE5363" s="501" t="e">
        <f t="shared" si="504"/>
        <v>#DIV/0!</v>
      </c>
      <c r="AH5363" s="501" t="e">
        <f t="shared" si="505"/>
        <v>#DIV/0!</v>
      </c>
      <c r="AV5363" s="501" t="e">
        <f t="shared" si="506"/>
        <v>#DIV/0!</v>
      </c>
      <c r="AY5363" s="501" t="e">
        <f t="shared" si="507"/>
        <v>#DIV/0!</v>
      </c>
      <c r="BM5363" s="501" t="e">
        <f t="shared" si="508"/>
        <v>#DIV/0!</v>
      </c>
      <c r="BP5363" s="501" t="e">
        <f t="shared" si="509"/>
        <v>#DIV/0!</v>
      </c>
    </row>
    <row r="5364" spans="31:68" ht="15" customHeight="1" x14ac:dyDescent="0.25">
      <c r="AE5364" s="501" t="e">
        <f t="shared" si="504"/>
        <v>#DIV/0!</v>
      </c>
      <c r="AH5364" s="501" t="e">
        <f t="shared" si="505"/>
        <v>#DIV/0!</v>
      </c>
      <c r="AV5364" s="501" t="e">
        <f t="shared" si="506"/>
        <v>#DIV/0!</v>
      </c>
      <c r="AY5364" s="501" t="e">
        <f t="shared" si="507"/>
        <v>#DIV/0!</v>
      </c>
      <c r="BM5364" s="501" t="e">
        <f t="shared" si="508"/>
        <v>#DIV/0!</v>
      </c>
      <c r="BP5364" s="501" t="e">
        <f t="shared" si="509"/>
        <v>#DIV/0!</v>
      </c>
    </row>
    <row r="5365" spans="31:68" ht="15" customHeight="1" x14ac:dyDescent="0.25">
      <c r="AE5365" s="501" t="e">
        <f t="shared" si="504"/>
        <v>#DIV/0!</v>
      </c>
      <c r="AH5365" s="501" t="e">
        <f t="shared" si="505"/>
        <v>#DIV/0!</v>
      </c>
      <c r="AV5365" s="501" t="e">
        <f t="shared" si="506"/>
        <v>#DIV/0!</v>
      </c>
      <c r="AY5365" s="501" t="e">
        <f t="shared" si="507"/>
        <v>#DIV/0!</v>
      </c>
      <c r="BM5365" s="501" t="e">
        <f t="shared" si="508"/>
        <v>#DIV/0!</v>
      </c>
      <c r="BP5365" s="501" t="e">
        <f t="shared" si="509"/>
        <v>#DIV/0!</v>
      </c>
    </row>
    <row r="5366" spans="31:68" ht="15" customHeight="1" x14ac:dyDescent="0.25">
      <c r="AE5366" s="501" t="e">
        <f t="shared" si="504"/>
        <v>#DIV/0!</v>
      </c>
      <c r="AH5366" s="501" t="e">
        <f t="shared" si="505"/>
        <v>#DIV/0!</v>
      </c>
      <c r="AV5366" s="501" t="e">
        <f t="shared" si="506"/>
        <v>#DIV/0!</v>
      </c>
      <c r="AY5366" s="501" t="e">
        <f t="shared" si="507"/>
        <v>#DIV/0!</v>
      </c>
      <c r="BM5366" s="501" t="e">
        <f t="shared" si="508"/>
        <v>#DIV/0!</v>
      </c>
      <c r="BP5366" s="501" t="e">
        <f t="shared" si="509"/>
        <v>#DIV/0!</v>
      </c>
    </row>
    <row r="5367" spans="31:68" ht="15" customHeight="1" x14ac:dyDescent="0.25">
      <c r="AE5367" s="501" t="e">
        <f t="shared" si="504"/>
        <v>#DIV/0!</v>
      </c>
      <c r="AH5367" s="501" t="e">
        <f t="shared" si="505"/>
        <v>#DIV/0!</v>
      </c>
      <c r="AV5367" s="501" t="e">
        <f t="shared" si="506"/>
        <v>#DIV/0!</v>
      </c>
      <c r="AY5367" s="501" t="e">
        <f t="shared" si="507"/>
        <v>#DIV/0!</v>
      </c>
      <c r="BM5367" s="501" t="e">
        <f t="shared" si="508"/>
        <v>#DIV/0!</v>
      </c>
      <c r="BP5367" s="501" t="e">
        <f t="shared" si="509"/>
        <v>#DIV/0!</v>
      </c>
    </row>
    <row r="5368" spans="31:68" ht="15" customHeight="1" x14ac:dyDescent="0.25">
      <c r="AE5368" s="501" t="e">
        <f t="shared" si="504"/>
        <v>#DIV/0!</v>
      </c>
      <c r="AH5368" s="501" t="e">
        <f t="shared" si="505"/>
        <v>#DIV/0!</v>
      </c>
      <c r="AV5368" s="501" t="e">
        <f t="shared" si="506"/>
        <v>#DIV/0!</v>
      </c>
      <c r="AY5368" s="501" t="e">
        <f t="shared" si="507"/>
        <v>#DIV/0!</v>
      </c>
      <c r="BM5368" s="501" t="e">
        <f t="shared" si="508"/>
        <v>#DIV/0!</v>
      </c>
      <c r="BP5368" s="501" t="e">
        <f t="shared" si="509"/>
        <v>#DIV/0!</v>
      </c>
    </row>
    <row r="5369" spans="31:68" ht="15" customHeight="1" x14ac:dyDescent="0.25">
      <c r="AE5369" s="501" t="e">
        <f t="shared" si="504"/>
        <v>#DIV/0!</v>
      </c>
      <c r="AH5369" s="501" t="e">
        <f t="shared" si="505"/>
        <v>#DIV/0!</v>
      </c>
      <c r="AV5369" s="501" t="e">
        <f t="shared" si="506"/>
        <v>#DIV/0!</v>
      </c>
      <c r="AY5369" s="501" t="e">
        <f t="shared" si="507"/>
        <v>#DIV/0!</v>
      </c>
      <c r="BM5369" s="501" t="e">
        <f t="shared" si="508"/>
        <v>#DIV/0!</v>
      </c>
      <c r="BP5369" s="501" t="e">
        <f t="shared" si="509"/>
        <v>#DIV/0!</v>
      </c>
    </row>
    <row r="5370" spans="31:68" ht="15" customHeight="1" x14ac:dyDescent="0.25">
      <c r="AE5370" s="501" t="e">
        <f t="shared" si="504"/>
        <v>#DIV/0!</v>
      </c>
      <c r="AH5370" s="501" t="e">
        <f t="shared" si="505"/>
        <v>#DIV/0!</v>
      </c>
      <c r="AV5370" s="501" t="e">
        <f t="shared" si="506"/>
        <v>#DIV/0!</v>
      </c>
      <c r="AY5370" s="501" t="e">
        <f t="shared" si="507"/>
        <v>#DIV/0!</v>
      </c>
      <c r="BM5370" s="501" t="e">
        <f t="shared" si="508"/>
        <v>#DIV/0!</v>
      </c>
      <c r="BP5370" s="501" t="e">
        <f t="shared" si="509"/>
        <v>#DIV/0!</v>
      </c>
    </row>
    <row r="5371" spans="31:68" ht="15" customHeight="1" x14ac:dyDescent="0.25">
      <c r="AE5371" s="501" t="e">
        <f t="shared" si="504"/>
        <v>#DIV/0!</v>
      </c>
      <c r="AH5371" s="501" t="e">
        <f t="shared" si="505"/>
        <v>#DIV/0!</v>
      </c>
      <c r="AV5371" s="501" t="e">
        <f t="shared" si="506"/>
        <v>#DIV/0!</v>
      </c>
      <c r="AY5371" s="501" t="e">
        <f t="shared" si="507"/>
        <v>#DIV/0!</v>
      </c>
      <c r="BM5371" s="501" t="e">
        <f t="shared" si="508"/>
        <v>#DIV/0!</v>
      </c>
      <c r="BP5371" s="501" t="e">
        <f t="shared" si="509"/>
        <v>#DIV/0!</v>
      </c>
    </row>
    <row r="5372" spans="31:68" ht="15" customHeight="1" x14ac:dyDescent="0.25">
      <c r="AE5372" s="501" t="e">
        <f t="shared" si="504"/>
        <v>#DIV/0!</v>
      </c>
      <c r="AH5372" s="501" t="e">
        <f t="shared" si="505"/>
        <v>#DIV/0!</v>
      </c>
      <c r="AV5372" s="501" t="e">
        <f t="shared" si="506"/>
        <v>#DIV/0!</v>
      </c>
      <c r="AY5372" s="501" t="e">
        <f t="shared" si="507"/>
        <v>#DIV/0!</v>
      </c>
      <c r="BM5372" s="501" t="e">
        <f t="shared" si="508"/>
        <v>#DIV/0!</v>
      </c>
      <c r="BP5372" s="501" t="e">
        <f t="shared" si="509"/>
        <v>#DIV/0!</v>
      </c>
    </row>
    <row r="5373" spans="31:68" ht="15" customHeight="1" x14ac:dyDescent="0.25">
      <c r="AE5373" s="501" t="e">
        <f t="shared" si="504"/>
        <v>#DIV/0!</v>
      </c>
      <c r="AH5373" s="501" t="e">
        <f t="shared" si="505"/>
        <v>#DIV/0!</v>
      </c>
      <c r="AV5373" s="501" t="e">
        <f t="shared" si="506"/>
        <v>#DIV/0!</v>
      </c>
      <c r="AY5373" s="501" t="e">
        <f t="shared" si="507"/>
        <v>#DIV/0!</v>
      </c>
      <c r="BM5373" s="501" t="e">
        <f t="shared" si="508"/>
        <v>#DIV/0!</v>
      </c>
      <c r="BP5373" s="501" t="e">
        <f t="shared" si="509"/>
        <v>#DIV/0!</v>
      </c>
    </row>
    <row r="5374" spans="31:68" ht="15" customHeight="1" x14ac:dyDescent="0.25">
      <c r="AE5374" s="501" t="e">
        <f t="shared" si="504"/>
        <v>#DIV/0!</v>
      </c>
      <c r="AH5374" s="501" t="e">
        <f t="shared" si="505"/>
        <v>#DIV/0!</v>
      </c>
      <c r="AV5374" s="501" t="e">
        <f t="shared" si="506"/>
        <v>#DIV/0!</v>
      </c>
      <c r="AY5374" s="501" t="e">
        <f t="shared" si="507"/>
        <v>#DIV/0!</v>
      </c>
      <c r="BM5374" s="501" t="e">
        <f t="shared" si="508"/>
        <v>#DIV/0!</v>
      </c>
      <c r="BP5374" s="501" t="e">
        <f t="shared" si="509"/>
        <v>#DIV/0!</v>
      </c>
    </row>
    <row r="5375" spans="31:68" ht="15" customHeight="1" x14ac:dyDescent="0.25">
      <c r="AE5375" s="501" t="e">
        <f t="shared" si="504"/>
        <v>#DIV/0!</v>
      </c>
      <c r="AH5375" s="501" t="e">
        <f t="shared" si="505"/>
        <v>#DIV/0!</v>
      </c>
      <c r="AV5375" s="501" t="e">
        <f t="shared" si="506"/>
        <v>#DIV/0!</v>
      </c>
      <c r="AY5375" s="501" t="e">
        <f t="shared" si="507"/>
        <v>#DIV/0!</v>
      </c>
      <c r="BM5375" s="501" t="e">
        <f t="shared" si="508"/>
        <v>#DIV/0!</v>
      </c>
      <c r="BP5375" s="501" t="e">
        <f t="shared" si="509"/>
        <v>#DIV/0!</v>
      </c>
    </row>
    <row r="5376" spans="31:68" ht="15" customHeight="1" x14ac:dyDescent="0.25">
      <c r="AE5376" s="501" t="e">
        <f t="shared" si="504"/>
        <v>#DIV/0!</v>
      </c>
      <c r="AH5376" s="501" t="e">
        <f t="shared" si="505"/>
        <v>#DIV/0!</v>
      </c>
      <c r="AV5376" s="501" t="e">
        <f t="shared" si="506"/>
        <v>#DIV/0!</v>
      </c>
      <c r="AY5376" s="501" t="e">
        <f t="shared" si="507"/>
        <v>#DIV/0!</v>
      </c>
      <c r="BM5376" s="501" t="e">
        <f t="shared" si="508"/>
        <v>#DIV/0!</v>
      </c>
      <c r="BP5376" s="501" t="e">
        <f t="shared" si="509"/>
        <v>#DIV/0!</v>
      </c>
    </row>
    <row r="5377" spans="31:68" ht="15" customHeight="1" x14ac:dyDescent="0.25">
      <c r="AE5377" s="501" t="e">
        <f t="shared" si="504"/>
        <v>#DIV/0!</v>
      </c>
      <c r="AH5377" s="501" t="e">
        <f t="shared" si="505"/>
        <v>#DIV/0!</v>
      </c>
      <c r="AV5377" s="501" t="e">
        <f t="shared" si="506"/>
        <v>#DIV/0!</v>
      </c>
      <c r="AY5377" s="501" t="e">
        <f t="shared" si="507"/>
        <v>#DIV/0!</v>
      </c>
      <c r="BM5377" s="501" t="e">
        <f t="shared" si="508"/>
        <v>#DIV/0!</v>
      </c>
      <c r="BP5377" s="501" t="e">
        <f t="shared" si="509"/>
        <v>#DIV/0!</v>
      </c>
    </row>
    <row r="5378" spans="31:68" ht="15" customHeight="1" x14ac:dyDescent="0.25">
      <c r="AE5378" s="501" t="e">
        <f t="shared" si="504"/>
        <v>#DIV/0!</v>
      </c>
      <c r="AH5378" s="501" t="e">
        <f t="shared" si="505"/>
        <v>#DIV/0!</v>
      </c>
      <c r="AV5378" s="501" t="e">
        <f t="shared" si="506"/>
        <v>#DIV/0!</v>
      </c>
      <c r="AY5378" s="501" t="e">
        <f t="shared" si="507"/>
        <v>#DIV/0!</v>
      </c>
      <c r="BM5378" s="501" t="e">
        <f t="shared" si="508"/>
        <v>#DIV/0!</v>
      </c>
      <c r="BP5378" s="501" t="e">
        <f t="shared" si="509"/>
        <v>#DIV/0!</v>
      </c>
    </row>
    <row r="5379" spans="31:68" ht="15" customHeight="1" x14ac:dyDescent="0.25">
      <c r="AE5379" s="501" t="e">
        <f t="shared" si="504"/>
        <v>#DIV/0!</v>
      </c>
      <c r="AH5379" s="501" t="e">
        <f t="shared" si="505"/>
        <v>#DIV/0!</v>
      </c>
      <c r="AV5379" s="501" t="e">
        <f t="shared" si="506"/>
        <v>#DIV/0!</v>
      </c>
      <c r="AY5379" s="501" t="e">
        <f t="shared" si="507"/>
        <v>#DIV/0!</v>
      </c>
      <c r="BM5379" s="501" t="e">
        <f t="shared" si="508"/>
        <v>#DIV/0!</v>
      </c>
      <c r="BP5379" s="501" t="e">
        <f t="shared" si="509"/>
        <v>#DIV/0!</v>
      </c>
    </row>
    <row r="5380" spans="31:68" ht="15" customHeight="1" x14ac:dyDescent="0.25">
      <c r="AE5380" s="501" t="e">
        <f t="shared" si="504"/>
        <v>#DIV/0!</v>
      </c>
      <c r="AH5380" s="501" t="e">
        <f t="shared" si="505"/>
        <v>#DIV/0!</v>
      </c>
      <c r="AV5380" s="501" t="e">
        <f t="shared" si="506"/>
        <v>#DIV/0!</v>
      </c>
      <c r="AY5380" s="501" t="e">
        <f t="shared" si="507"/>
        <v>#DIV/0!</v>
      </c>
      <c r="BM5380" s="501" t="e">
        <f t="shared" si="508"/>
        <v>#DIV/0!</v>
      </c>
      <c r="BP5380" s="501" t="e">
        <f t="shared" si="509"/>
        <v>#DIV/0!</v>
      </c>
    </row>
    <row r="5381" spans="31:68" ht="15" customHeight="1" x14ac:dyDescent="0.25">
      <c r="AE5381" s="501" t="e">
        <f t="shared" si="504"/>
        <v>#DIV/0!</v>
      </c>
      <c r="AH5381" s="501" t="e">
        <f t="shared" si="505"/>
        <v>#DIV/0!</v>
      </c>
      <c r="AV5381" s="501" t="e">
        <f t="shared" si="506"/>
        <v>#DIV/0!</v>
      </c>
      <c r="AY5381" s="501" t="e">
        <f t="shared" si="507"/>
        <v>#DIV/0!</v>
      </c>
      <c r="BM5381" s="501" t="e">
        <f t="shared" si="508"/>
        <v>#DIV/0!</v>
      </c>
      <c r="BP5381" s="501" t="e">
        <f t="shared" si="509"/>
        <v>#DIV/0!</v>
      </c>
    </row>
    <row r="5382" spans="31:68" ht="15" customHeight="1" x14ac:dyDescent="0.25">
      <c r="AE5382" s="501" t="e">
        <f t="shared" si="504"/>
        <v>#DIV/0!</v>
      </c>
      <c r="AH5382" s="501" t="e">
        <f t="shared" si="505"/>
        <v>#DIV/0!</v>
      </c>
      <c r="AV5382" s="501" t="e">
        <f t="shared" si="506"/>
        <v>#DIV/0!</v>
      </c>
      <c r="AY5382" s="501" t="e">
        <f t="shared" si="507"/>
        <v>#DIV/0!</v>
      </c>
      <c r="BM5382" s="501" t="e">
        <f t="shared" si="508"/>
        <v>#DIV/0!</v>
      </c>
      <c r="BP5382" s="501" t="e">
        <f t="shared" si="509"/>
        <v>#DIV/0!</v>
      </c>
    </row>
    <row r="5383" spans="31:68" ht="15" customHeight="1" x14ac:dyDescent="0.25">
      <c r="AE5383" s="501" t="e">
        <f t="shared" si="504"/>
        <v>#DIV/0!</v>
      </c>
      <c r="AH5383" s="501" t="e">
        <f t="shared" si="505"/>
        <v>#DIV/0!</v>
      </c>
      <c r="AV5383" s="501" t="e">
        <f t="shared" si="506"/>
        <v>#DIV/0!</v>
      </c>
      <c r="AY5383" s="501" t="e">
        <f t="shared" si="507"/>
        <v>#DIV/0!</v>
      </c>
      <c r="BM5383" s="501" t="e">
        <f t="shared" si="508"/>
        <v>#DIV/0!</v>
      </c>
      <c r="BP5383" s="501" t="e">
        <f t="shared" si="509"/>
        <v>#DIV/0!</v>
      </c>
    </row>
    <row r="5384" spans="31:68" ht="15" customHeight="1" x14ac:dyDescent="0.25">
      <c r="AE5384" s="501" t="e">
        <f t="shared" si="504"/>
        <v>#DIV/0!</v>
      </c>
      <c r="AH5384" s="501" t="e">
        <f t="shared" si="505"/>
        <v>#DIV/0!</v>
      </c>
      <c r="AV5384" s="501" t="e">
        <f t="shared" si="506"/>
        <v>#DIV/0!</v>
      </c>
      <c r="AY5384" s="501" t="e">
        <f t="shared" si="507"/>
        <v>#DIV/0!</v>
      </c>
      <c r="BM5384" s="501" t="e">
        <f t="shared" si="508"/>
        <v>#DIV/0!</v>
      </c>
      <c r="BP5384" s="501" t="e">
        <f t="shared" si="509"/>
        <v>#DIV/0!</v>
      </c>
    </row>
    <row r="5385" spans="31:68" ht="15" customHeight="1" x14ac:dyDescent="0.25">
      <c r="AE5385" s="501" t="e">
        <f t="shared" si="504"/>
        <v>#DIV/0!</v>
      </c>
      <c r="AH5385" s="501" t="e">
        <f t="shared" si="505"/>
        <v>#DIV/0!</v>
      </c>
      <c r="AV5385" s="501" t="e">
        <f t="shared" si="506"/>
        <v>#DIV/0!</v>
      </c>
      <c r="AY5385" s="501" t="e">
        <f t="shared" si="507"/>
        <v>#DIV/0!</v>
      </c>
      <c r="BM5385" s="501" t="e">
        <f t="shared" si="508"/>
        <v>#DIV/0!</v>
      </c>
      <c r="BP5385" s="501" t="e">
        <f t="shared" si="509"/>
        <v>#DIV/0!</v>
      </c>
    </row>
    <row r="5386" spans="31:68" ht="15" customHeight="1" x14ac:dyDescent="0.25">
      <c r="AE5386" s="501" t="e">
        <f t="shared" si="504"/>
        <v>#DIV/0!</v>
      </c>
      <c r="AH5386" s="501" t="e">
        <f t="shared" si="505"/>
        <v>#DIV/0!</v>
      </c>
      <c r="AV5386" s="501" t="e">
        <f t="shared" si="506"/>
        <v>#DIV/0!</v>
      </c>
      <c r="AY5386" s="501" t="e">
        <f t="shared" si="507"/>
        <v>#DIV/0!</v>
      </c>
      <c r="BM5386" s="501" t="e">
        <f t="shared" si="508"/>
        <v>#DIV/0!</v>
      </c>
      <c r="BP5386" s="501" t="e">
        <f t="shared" si="509"/>
        <v>#DIV/0!</v>
      </c>
    </row>
    <row r="5387" spans="31:68" ht="15" customHeight="1" x14ac:dyDescent="0.25">
      <c r="AE5387" s="501" t="e">
        <f t="shared" si="504"/>
        <v>#DIV/0!</v>
      </c>
      <c r="AH5387" s="501" t="e">
        <f t="shared" si="505"/>
        <v>#DIV/0!</v>
      </c>
      <c r="AV5387" s="501" t="e">
        <f t="shared" si="506"/>
        <v>#DIV/0!</v>
      </c>
      <c r="AY5387" s="501" t="e">
        <f t="shared" si="507"/>
        <v>#DIV/0!</v>
      </c>
      <c r="BM5387" s="501" t="e">
        <f t="shared" si="508"/>
        <v>#DIV/0!</v>
      </c>
      <c r="BP5387" s="501" t="e">
        <f t="shared" si="509"/>
        <v>#DIV/0!</v>
      </c>
    </row>
    <row r="5388" spans="31:68" ht="15" customHeight="1" x14ac:dyDescent="0.25">
      <c r="AE5388" s="501" t="e">
        <f t="shared" si="504"/>
        <v>#DIV/0!</v>
      </c>
      <c r="AH5388" s="501" t="e">
        <f t="shared" si="505"/>
        <v>#DIV/0!</v>
      </c>
      <c r="AV5388" s="501" t="e">
        <f t="shared" si="506"/>
        <v>#DIV/0!</v>
      </c>
      <c r="AY5388" s="501" t="e">
        <f t="shared" si="507"/>
        <v>#DIV/0!</v>
      </c>
      <c r="BM5388" s="501" t="e">
        <f t="shared" si="508"/>
        <v>#DIV/0!</v>
      </c>
      <c r="BP5388" s="501" t="e">
        <f t="shared" si="509"/>
        <v>#DIV/0!</v>
      </c>
    </row>
    <row r="5389" spans="31:68" ht="15" customHeight="1" x14ac:dyDescent="0.25">
      <c r="AE5389" s="501" t="e">
        <f t="shared" si="504"/>
        <v>#DIV/0!</v>
      </c>
      <c r="AH5389" s="501" t="e">
        <f t="shared" si="505"/>
        <v>#DIV/0!</v>
      </c>
      <c r="AV5389" s="501" t="e">
        <f t="shared" si="506"/>
        <v>#DIV/0!</v>
      </c>
      <c r="AY5389" s="501" t="e">
        <f t="shared" si="507"/>
        <v>#DIV/0!</v>
      </c>
      <c r="BM5389" s="501" t="e">
        <f t="shared" si="508"/>
        <v>#DIV/0!</v>
      </c>
      <c r="BP5389" s="501" t="e">
        <f t="shared" si="509"/>
        <v>#DIV/0!</v>
      </c>
    </row>
    <row r="5390" spans="31:68" ht="15" customHeight="1" x14ac:dyDescent="0.25">
      <c r="AE5390" s="501" t="e">
        <f t="shared" si="504"/>
        <v>#DIV/0!</v>
      </c>
      <c r="AH5390" s="501" t="e">
        <f t="shared" si="505"/>
        <v>#DIV/0!</v>
      </c>
      <c r="AV5390" s="501" t="e">
        <f t="shared" si="506"/>
        <v>#DIV/0!</v>
      </c>
      <c r="AY5390" s="501" t="e">
        <f t="shared" si="507"/>
        <v>#DIV/0!</v>
      </c>
      <c r="BM5390" s="501" t="e">
        <f t="shared" si="508"/>
        <v>#DIV/0!</v>
      </c>
      <c r="BP5390" s="501" t="e">
        <f t="shared" si="509"/>
        <v>#DIV/0!</v>
      </c>
    </row>
    <row r="5391" spans="31:68" ht="15" customHeight="1" x14ac:dyDescent="0.25">
      <c r="AE5391" s="501" t="e">
        <f t="shared" ref="AE5391:AE5454" si="510">IF(AE$10*AC5391+AE$11&lt;(ROUNDUP(AD$10/100,0)*100+999),MAX(0,AE$10*AC5391+AE$11),NA())</f>
        <v>#DIV/0!</v>
      </c>
      <c r="AH5391" s="501" t="e">
        <f t="shared" ref="AH5391:AH5454" si="511">IF(AH$10*AF5391+AH$11&lt;(ROUNDUP(AG$10/100,0)*100+999),MAX(0,AH$10*AF5391+AH$11),NA())</f>
        <v>#DIV/0!</v>
      </c>
      <c r="AV5391" s="501" t="e">
        <f t="shared" ref="AV5391:AV5454" si="512">IF(AV$10*AT5391+AV$11&lt;(ROUNDUP(AU$10/100,0)*100+999),MAX(0,AV$10*AT5391+AV$11),NA())</f>
        <v>#DIV/0!</v>
      </c>
      <c r="AY5391" s="501" t="e">
        <f t="shared" ref="AY5391:AY5454" si="513">IF(AY$10*AW5391+AY$11&lt;(ROUNDUP(AX$10/100,0)*100+999),MAX(0,AY$10*AW5391+AY$11),NA())</f>
        <v>#DIV/0!</v>
      </c>
      <c r="BM5391" s="501" t="e">
        <f t="shared" ref="BM5391:BM5454" si="514">IF(BM$10*BK5391+BM$11&lt;(ROUNDUP(BL$10/100,0)*100+999),MAX(0,BM$10*BK5391+BM$11),NA())</f>
        <v>#DIV/0!</v>
      </c>
      <c r="BP5391" s="501" t="e">
        <f t="shared" ref="BP5391:BP5454" si="515">IF(BP$10*BN5391+BP$11&lt;(ROUNDUP(BO$10/100,0)*100+999),MAX(0,BP$10*BN5391+BP$11),NA())</f>
        <v>#DIV/0!</v>
      </c>
    </row>
    <row r="5392" spans="31:68" ht="15" customHeight="1" x14ac:dyDescent="0.25">
      <c r="AE5392" s="501" t="e">
        <f t="shared" si="510"/>
        <v>#DIV/0!</v>
      </c>
      <c r="AH5392" s="501" t="e">
        <f t="shared" si="511"/>
        <v>#DIV/0!</v>
      </c>
      <c r="AV5392" s="501" t="e">
        <f t="shared" si="512"/>
        <v>#DIV/0!</v>
      </c>
      <c r="AY5392" s="501" t="e">
        <f t="shared" si="513"/>
        <v>#DIV/0!</v>
      </c>
      <c r="BM5392" s="501" t="e">
        <f t="shared" si="514"/>
        <v>#DIV/0!</v>
      </c>
      <c r="BP5392" s="501" t="e">
        <f t="shared" si="515"/>
        <v>#DIV/0!</v>
      </c>
    </row>
    <row r="5393" spans="31:68" ht="15" customHeight="1" x14ac:dyDescent="0.25">
      <c r="AE5393" s="501" t="e">
        <f t="shared" si="510"/>
        <v>#DIV/0!</v>
      </c>
      <c r="AH5393" s="501" t="e">
        <f t="shared" si="511"/>
        <v>#DIV/0!</v>
      </c>
      <c r="AV5393" s="501" t="e">
        <f t="shared" si="512"/>
        <v>#DIV/0!</v>
      </c>
      <c r="AY5393" s="501" t="e">
        <f t="shared" si="513"/>
        <v>#DIV/0!</v>
      </c>
      <c r="BM5393" s="501" t="e">
        <f t="shared" si="514"/>
        <v>#DIV/0!</v>
      </c>
      <c r="BP5393" s="501" t="e">
        <f t="shared" si="515"/>
        <v>#DIV/0!</v>
      </c>
    </row>
    <row r="5394" spans="31:68" ht="15" customHeight="1" x14ac:dyDescent="0.25">
      <c r="AE5394" s="501" t="e">
        <f t="shared" si="510"/>
        <v>#DIV/0!</v>
      </c>
      <c r="AH5394" s="501" t="e">
        <f t="shared" si="511"/>
        <v>#DIV/0!</v>
      </c>
      <c r="AV5394" s="501" t="e">
        <f t="shared" si="512"/>
        <v>#DIV/0!</v>
      </c>
      <c r="AY5394" s="501" t="e">
        <f t="shared" si="513"/>
        <v>#DIV/0!</v>
      </c>
      <c r="BM5394" s="501" t="e">
        <f t="shared" si="514"/>
        <v>#DIV/0!</v>
      </c>
      <c r="BP5394" s="501" t="e">
        <f t="shared" si="515"/>
        <v>#DIV/0!</v>
      </c>
    </row>
    <row r="5395" spans="31:68" ht="15" customHeight="1" x14ac:dyDescent="0.25">
      <c r="AE5395" s="501" t="e">
        <f t="shared" si="510"/>
        <v>#DIV/0!</v>
      </c>
      <c r="AH5395" s="501" t="e">
        <f t="shared" si="511"/>
        <v>#DIV/0!</v>
      </c>
      <c r="AV5395" s="501" t="e">
        <f t="shared" si="512"/>
        <v>#DIV/0!</v>
      </c>
      <c r="AY5395" s="501" t="e">
        <f t="shared" si="513"/>
        <v>#DIV/0!</v>
      </c>
      <c r="BM5395" s="501" t="e">
        <f t="shared" si="514"/>
        <v>#DIV/0!</v>
      </c>
      <c r="BP5395" s="501" t="e">
        <f t="shared" si="515"/>
        <v>#DIV/0!</v>
      </c>
    </row>
    <row r="5396" spans="31:68" ht="15" customHeight="1" x14ac:dyDescent="0.25">
      <c r="AE5396" s="501" t="e">
        <f t="shared" si="510"/>
        <v>#DIV/0!</v>
      </c>
      <c r="AH5396" s="501" t="e">
        <f t="shared" si="511"/>
        <v>#DIV/0!</v>
      </c>
      <c r="AV5396" s="501" t="e">
        <f t="shared" si="512"/>
        <v>#DIV/0!</v>
      </c>
      <c r="AY5396" s="501" t="e">
        <f t="shared" si="513"/>
        <v>#DIV/0!</v>
      </c>
      <c r="BM5396" s="501" t="e">
        <f t="shared" si="514"/>
        <v>#DIV/0!</v>
      </c>
      <c r="BP5396" s="501" t="e">
        <f t="shared" si="515"/>
        <v>#DIV/0!</v>
      </c>
    </row>
    <row r="5397" spans="31:68" ht="15" customHeight="1" x14ac:dyDescent="0.25">
      <c r="AE5397" s="501" t="e">
        <f t="shared" si="510"/>
        <v>#DIV/0!</v>
      </c>
      <c r="AH5397" s="501" t="e">
        <f t="shared" si="511"/>
        <v>#DIV/0!</v>
      </c>
      <c r="AV5397" s="501" t="e">
        <f t="shared" si="512"/>
        <v>#DIV/0!</v>
      </c>
      <c r="AY5397" s="501" t="e">
        <f t="shared" si="513"/>
        <v>#DIV/0!</v>
      </c>
      <c r="BM5397" s="501" t="e">
        <f t="shared" si="514"/>
        <v>#DIV/0!</v>
      </c>
      <c r="BP5397" s="501" t="e">
        <f t="shared" si="515"/>
        <v>#DIV/0!</v>
      </c>
    </row>
    <row r="5398" spans="31:68" ht="15" customHeight="1" x14ac:dyDescent="0.25">
      <c r="AE5398" s="501" t="e">
        <f t="shared" si="510"/>
        <v>#DIV/0!</v>
      </c>
      <c r="AH5398" s="501" t="e">
        <f t="shared" si="511"/>
        <v>#DIV/0!</v>
      </c>
      <c r="AV5398" s="501" t="e">
        <f t="shared" si="512"/>
        <v>#DIV/0!</v>
      </c>
      <c r="AY5398" s="501" t="e">
        <f t="shared" si="513"/>
        <v>#DIV/0!</v>
      </c>
      <c r="BM5398" s="501" t="e">
        <f t="shared" si="514"/>
        <v>#DIV/0!</v>
      </c>
      <c r="BP5398" s="501" t="e">
        <f t="shared" si="515"/>
        <v>#DIV/0!</v>
      </c>
    </row>
    <row r="5399" spans="31:68" ht="15" customHeight="1" x14ac:dyDescent="0.25">
      <c r="AE5399" s="501" t="e">
        <f t="shared" si="510"/>
        <v>#DIV/0!</v>
      </c>
      <c r="AH5399" s="501" t="e">
        <f t="shared" si="511"/>
        <v>#DIV/0!</v>
      </c>
      <c r="AV5399" s="501" t="e">
        <f t="shared" si="512"/>
        <v>#DIV/0!</v>
      </c>
      <c r="AY5399" s="501" t="e">
        <f t="shared" si="513"/>
        <v>#DIV/0!</v>
      </c>
      <c r="BM5399" s="501" t="e">
        <f t="shared" si="514"/>
        <v>#DIV/0!</v>
      </c>
      <c r="BP5399" s="501" t="e">
        <f t="shared" si="515"/>
        <v>#DIV/0!</v>
      </c>
    </row>
    <row r="5400" spans="31:68" ht="15" customHeight="1" x14ac:dyDescent="0.25">
      <c r="AE5400" s="501" t="e">
        <f t="shared" si="510"/>
        <v>#DIV/0!</v>
      </c>
      <c r="AH5400" s="501" t="e">
        <f t="shared" si="511"/>
        <v>#DIV/0!</v>
      </c>
      <c r="AV5400" s="501" t="e">
        <f t="shared" si="512"/>
        <v>#DIV/0!</v>
      </c>
      <c r="AY5400" s="501" t="e">
        <f t="shared" si="513"/>
        <v>#DIV/0!</v>
      </c>
      <c r="BM5400" s="501" t="e">
        <f t="shared" si="514"/>
        <v>#DIV/0!</v>
      </c>
      <c r="BP5400" s="501" t="e">
        <f t="shared" si="515"/>
        <v>#DIV/0!</v>
      </c>
    </row>
    <row r="5401" spans="31:68" ht="15" customHeight="1" x14ac:dyDescent="0.25">
      <c r="AE5401" s="501" t="e">
        <f t="shared" si="510"/>
        <v>#DIV/0!</v>
      </c>
      <c r="AH5401" s="501" t="e">
        <f t="shared" si="511"/>
        <v>#DIV/0!</v>
      </c>
      <c r="AV5401" s="501" t="e">
        <f t="shared" si="512"/>
        <v>#DIV/0!</v>
      </c>
      <c r="AY5401" s="501" t="e">
        <f t="shared" si="513"/>
        <v>#DIV/0!</v>
      </c>
      <c r="BM5401" s="501" t="e">
        <f t="shared" si="514"/>
        <v>#DIV/0!</v>
      </c>
      <c r="BP5401" s="501" t="e">
        <f t="shared" si="515"/>
        <v>#DIV/0!</v>
      </c>
    </row>
    <row r="5402" spans="31:68" ht="15" customHeight="1" x14ac:dyDescent="0.25">
      <c r="AE5402" s="501" t="e">
        <f t="shared" si="510"/>
        <v>#DIV/0!</v>
      </c>
      <c r="AH5402" s="501" t="e">
        <f t="shared" si="511"/>
        <v>#DIV/0!</v>
      </c>
      <c r="AV5402" s="501" t="e">
        <f t="shared" si="512"/>
        <v>#DIV/0!</v>
      </c>
      <c r="AY5402" s="501" t="e">
        <f t="shared" si="513"/>
        <v>#DIV/0!</v>
      </c>
      <c r="BM5402" s="501" t="e">
        <f t="shared" si="514"/>
        <v>#DIV/0!</v>
      </c>
      <c r="BP5402" s="501" t="e">
        <f t="shared" si="515"/>
        <v>#DIV/0!</v>
      </c>
    </row>
    <row r="5403" spans="31:68" ht="15" customHeight="1" x14ac:dyDescent="0.25">
      <c r="AE5403" s="501" t="e">
        <f t="shared" si="510"/>
        <v>#DIV/0!</v>
      </c>
      <c r="AH5403" s="501" t="e">
        <f t="shared" si="511"/>
        <v>#DIV/0!</v>
      </c>
      <c r="AV5403" s="501" t="e">
        <f t="shared" si="512"/>
        <v>#DIV/0!</v>
      </c>
      <c r="AY5403" s="501" t="e">
        <f t="shared" si="513"/>
        <v>#DIV/0!</v>
      </c>
      <c r="BM5403" s="501" t="e">
        <f t="shared" si="514"/>
        <v>#DIV/0!</v>
      </c>
      <c r="BP5403" s="501" t="e">
        <f t="shared" si="515"/>
        <v>#DIV/0!</v>
      </c>
    </row>
    <row r="5404" spans="31:68" ht="15" customHeight="1" x14ac:dyDescent="0.25">
      <c r="AE5404" s="501" t="e">
        <f t="shared" si="510"/>
        <v>#DIV/0!</v>
      </c>
      <c r="AH5404" s="501" t="e">
        <f t="shared" si="511"/>
        <v>#DIV/0!</v>
      </c>
      <c r="AV5404" s="501" t="e">
        <f t="shared" si="512"/>
        <v>#DIV/0!</v>
      </c>
      <c r="AY5404" s="501" t="e">
        <f t="shared" si="513"/>
        <v>#DIV/0!</v>
      </c>
      <c r="BM5404" s="501" t="e">
        <f t="shared" si="514"/>
        <v>#DIV/0!</v>
      </c>
      <c r="BP5404" s="501" t="e">
        <f t="shared" si="515"/>
        <v>#DIV/0!</v>
      </c>
    </row>
    <row r="5405" spans="31:68" ht="15" customHeight="1" x14ac:dyDescent="0.25">
      <c r="AE5405" s="501" t="e">
        <f t="shared" si="510"/>
        <v>#DIV/0!</v>
      </c>
      <c r="AH5405" s="501" t="e">
        <f t="shared" si="511"/>
        <v>#DIV/0!</v>
      </c>
      <c r="AV5405" s="501" t="e">
        <f t="shared" si="512"/>
        <v>#DIV/0!</v>
      </c>
      <c r="AY5405" s="501" t="e">
        <f t="shared" si="513"/>
        <v>#DIV/0!</v>
      </c>
      <c r="BM5405" s="501" t="e">
        <f t="shared" si="514"/>
        <v>#DIV/0!</v>
      </c>
      <c r="BP5405" s="501" t="e">
        <f t="shared" si="515"/>
        <v>#DIV/0!</v>
      </c>
    </row>
    <row r="5406" spans="31:68" ht="15" customHeight="1" x14ac:dyDescent="0.25">
      <c r="AE5406" s="501" t="e">
        <f t="shared" si="510"/>
        <v>#DIV/0!</v>
      </c>
      <c r="AH5406" s="501" t="e">
        <f t="shared" si="511"/>
        <v>#DIV/0!</v>
      </c>
      <c r="AV5406" s="501" t="e">
        <f t="shared" si="512"/>
        <v>#DIV/0!</v>
      </c>
      <c r="AY5406" s="501" t="e">
        <f t="shared" si="513"/>
        <v>#DIV/0!</v>
      </c>
      <c r="BM5406" s="501" t="e">
        <f t="shared" si="514"/>
        <v>#DIV/0!</v>
      </c>
      <c r="BP5406" s="501" t="e">
        <f t="shared" si="515"/>
        <v>#DIV/0!</v>
      </c>
    </row>
    <row r="5407" spans="31:68" ht="15" customHeight="1" x14ac:dyDescent="0.25">
      <c r="AE5407" s="501" t="e">
        <f t="shared" si="510"/>
        <v>#DIV/0!</v>
      </c>
      <c r="AH5407" s="501" t="e">
        <f t="shared" si="511"/>
        <v>#DIV/0!</v>
      </c>
      <c r="AV5407" s="501" t="e">
        <f t="shared" si="512"/>
        <v>#DIV/0!</v>
      </c>
      <c r="AY5407" s="501" t="e">
        <f t="shared" si="513"/>
        <v>#DIV/0!</v>
      </c>
      <c r="BM5407" s="501" t="e">
        <f t="shared" si="514"/>
        <v>#DIV/0!</v>
      </c>
      <c r="BP5407" s="501" t="e">
        <f t="shared" si="515"/>
        <v>#DIV/0!</v>
      </c>
    </row>
    <row r="5408" spans="31:68" ht="15" customHeight="1" x14ac:dyDescent="0.25">
      <c r="AE5408" s="501" t="e">
        <f t="shared" si="510"/>
        <v>#DIV/0!</v>
      </c>
      <c r="AH5408" s="501" t="e">
        <f t="shared" si="511"/>
        <v>#DIV/0!</v>
      </c>
      <c r="AV5408" s="501" t="e">
        <f t="shared" si="512"/>
        <v>#DIV/0!</v>
      </c>
      <c r="AY5408" s="501" t="e">
        <f t="shared" si="513"/>
        <v>#DIV/0!</v>
      </c>
      <c r="BM5408" s="501" t="e">
        <f t="shared" si="514"/>
        <v>#DIV/0!</v>
      </c>
      <c r="BP5408" s="501" t="e">
        <f t="shared" si="515"/>
        <v>#DIV/0!</v>
      </c>
    </row>
    <row r="5409" spans="31:68" ht="15" customHeight="1" x14ac:dyDescent="0.25">
      <c r="AE5409" s="501" t="e">
        <f t="shared" si="510"/>
        <v>#DIV/0!</v>
      </c>
      <c r="AH5409" s="501" t="e">
        <f t="shared" si="511"/>
        <v>#DIV/0!</v>
      </c>
      <c r="AV5409" s="501" t="e">
        <f t="shared" si="512"/>
        <v>#DIV/0!</v>
      </c>
      <c r="AY5409" s="501" t="e">
        <f t="shared" si="513"/>
        <v>#DIV/0!</v>
      </c>
      <c r="BM5409" s="501" t="e">
        <f t="shared" si="514"/>
        <v>#DIV/0!</v>
      </c>
      <c r="BP5409" s="501" t="e">
        <f t="shared" si="515"/>
        <v>#DIV/0!</v>
      </c>
    </row>
    <row r="5410" spans="31:68" ht="15" customHeight="1" x14ac:dyDescent="0.25">
      <c r="AE5410" s="501" t="e">
        <f t="shared" si="510"/>
        <v>#DIV/0!</v>
      </c>
      <c r="AH5410" s="501" t="e">
        <f t="shared" si="511"/>
        <v>#DIV/0!</v>
      </c>
      <c r="AV5410" s="501" t="e">
        <f t="shared" si="512"/>
        <v>#DIV/0!</v>
      </c>
      <c r="AY5410" s="501" t="e">
        <f t="shared" si="513"/>
        <v>#DIV/0!</v>
      </c>
      <c r="BM5410" s="501" t="e">
        <f t="shared" si="514"/>
        <v>#DIV/0!</v>
      </c>
      <c r="BP5410" s="501" t="e">
        <f t="shared" si="515"/>
        <v>#DIV/0!</v>
      </c>
    </row>
    <row r="5411" spans="31:68" ht="15" customHeight="1" x14ac:dyDescent="0.25">
      <c r="AE5411" s="501" t="e">
        <f t="shared" si="510"/>
        <v>#DIV/0!</v>
      </c>
      <c r="AH5411" s="501" t="e">
        <f t="shared" si="511"/>
        <v>#DIV/0!</v>
      </c>
      <c r="AV5411" s="501" t="e">
        <f t="shared" si="512"/>
        <v>#DIV/0!</v>
      </c>
      <c r="AY5411" s="501" t="e">
        <f t="shared" si="513"/>
        <v>#DIV/0!</v>
      </c>
      <c r="BM5411" s="501" t="e">
        <f t="shared" si="514"/>
        <v>#DIV/0!</v>
      </c>
      <c r="BP5411" s="501" t="e">
        <f t="shared" si="515"/>
        <v>#DIV/0!</v>
      </c>
    </row>
    <row r="5412" spans="31:68" ht="15" customHeight="1" x14ac:dyDescent="0.25">
      <c r="AE5412" s="501" t="e">
        <f t="shared" si="510"/>
        <v>#DIV/0!</v>
      </c>
      <c r="AH5412" s="501" t="e">
        <f t="shared" si="511"/>
        <v>#DIV/0!</v>
      </c>
      <c r="AV5412" s="501" t="e">
        <f t="shared" si="512"/>
        <v>#DIV/0!</v>
      </c>
      <c r="AY5412" s="501" t="e">
        <f t="shared" si="513"/>
        <v>#DIV/0!</v>
      </c>
      <c r="BM5412" s="501" t="e">
        <f t="shared" si="514"/>
        <v>#DIV/0!</v>
      </c>
      <c r="BP5412" s="501" t="e">
        <f t="shared" si="515"/>
        <v>#DIV/0!</v>
      </c>
    </row>
    <row r="5413" spans="31:68" ht="15" customHeight="1" x14ac:dyDescent="0.25">
      <c r="AE5413" s="501" t="e">
        <f t="shared" si="510"/>
        <v>#DIV/0!</v>
      </c>
      <c r="AH5413" s="501" t="e">
        <f t="shared" si="511"/>
        <v>#DIV/0!</v>
      </c>
      <c r="AV5413" s="501" t="e">
        <f t="shared" si="512"/>
        <v>#DIV/0!</v>
      </c>
      <c r="AY5413" s="501" t="e">
        <f t="shared" si="513"/>
        <v>#DIV/0!</v>
      </c>
      <c r="BM5413" s="501" t="e">
        <f t="shared" si="514"/>
        <v>#DIV/0!</v>
      </c>
      <c r="BP5413" s="501" t="e">
        <f t="shared" si="515"/>
        <v>#DIV/0!</v>
      </c>
    </row>
    <row r="5414" spans="31:68" ht="15" customHeight="1" x14ac:dyDescent="0.25">
      <c r="AE5414" s="501" t="e">
        <f t="shared" si="510"/>
        <v>#DIV/0!</v>
      </c>
      <c r="AH5414" s="501" t="e">
        <f t="shared" si="511"/>
        <v>#DIV/0!</v>
      </c>
      <c r="AV5414" s="501" t="e">
        <f t="shared" si="512"/>
        <v>#DIV/0!</v>
      </c>
      <c r="AY5414" s="501" t="e">
        <f t="shared" si="513"/>
        <v>#DIV/0!</v>
      </c>
      <c r="BM5414" s="501" t="e">
        <f t="shared" si="514"/>
        <v>#DIV/0!</v>
      </c>
      <c r="BP5414" s="501" t="e">
        <f t="shared" si="515"/>
        <v>#DIV/0!</v>
      </c>
    </row>
    <row r="5415" spans="31:68" ht="15" customHeight="1" x14ac:dyDescent="0.25">
      <c r="AE5415" s="501" t="e">
        <f t="shared" si="510"/>
        <v>#DIV/0!</v>
      </c>
      <c r="AH5415" s="501" t="e">
        <f t="shared" si="511"/>
        <v>#DIV/0!</v>
      </c>
      <c r="AV5415" s="501" t="e">
        <f t="shared" si="512"/>
        <v>#DIV/0!</v>
      </c>
      <c r="AY5415" s="501" t="e">
        <f t="shared" si="513"/>
        <v>#DIV/0!</v>
      </c>
      <c r="BM5415" s="501" t="e">
        <f t="shared" si="514"/>
        <v>#DIV/0!</v>
      </c>
      <c r="BP5415" s="501" t="e">
        <f t="shared" si="515"/>
        <v>#DIV/0!</v>
      </c>
    </row>
    <row r="5416" spans="31:68" ht="15" customHeight="1" x14ac:dyDescent="0.25">
      <c r="AE5416" s="501" t="e">
        <f t="shared" si="510"/>
        <v>#DIV/0!</v>
      </c>
      <c r="AH5416" s="501" t="e">
        <f t="shared" si="511"/>
        <v>#DIV/0!</v>
      </c>
      <c r="AV5416" s="501" t="e">
        <f t="shared" si="512"/>
        <v>#DIV/0!</v>
      </c>
      <c r="AY5416" s="501" t="e">
        <f t="shared" si="513"/>
        <v>#DIV/0!</v>
      </c>
      <c r="BM5416" s="501" t="e">
        <f t="shared" si="514"/>
        <v>#DIV/0!</v>
      </c>
      <c r="BP5416" s="501" t="e">
        <f t="shared" si="515"/>
        <v>#DIV/0!</v>
      </c>
    </row>
    <row r="5417" spans="31:68" ht="15" customHeight="1" x14ac:dyDescent="0.25">
      <c r="AE5417" s="501" t="e">
        <f t="shared" si="510"/>
        <v>#DIV/0!</v>
      </c>
      <c r="AH5417" s="501" t="e">
        <f t="shared" si="511"/>
        <v>#DIV/0!</v>
      </c>
      <c r="AV5417" s="501" t="e">
        <f t="shared" si="512"/>
        <v>#DIV/0!</v>
      </c>
      <c r="AY5417" s="501" t="e">
        <f t="shared" si="513"/>
        <v>#DIV/0!</v>
      </c>
      <c r="BM5417" s="501" t="e">
        <f t="shared" si="514"/>
        <v>#DIV/0!</v>
      </c>
      <c r="BP5417" s="501" t="e">
        <f t="shared" si="515"/>
        <v>#DIV/0!</v>
      </c>
    </row>
    <row r="5418" spans="31:68" ht="15" customHeight="1" x14ac:dyDescent="0.25">
      <c r="AE5418" s="501" t="e">
        <f t="shared" si="510"/>
        <v>#DIV/0!</v>
      </c>
      <c r="AH5418" s="501" t="e">
        <f t="shared" si="511"/>
        <v>#DIV/0!</v>
      </c>
      <c r="AV5418" s="501" t="e">
        <f t="shared" si="512"/>
        <v>#DIV/0!</v>
      </c>
      <c r="AY5418" s="501" t="e">
        <f t="shared" si="513"/>
        <v>#DIV/0!</v>
      </c>
      <c r="BM5418" s="501" t="e">
        <f t="shared" si="514"/>
        <v>#DIV/0!</v>
      </c>
      <c r="BP5418" s="501" t="e">
        <f t="shared" si="515"/>
        <v>#DIV/0!</v>
      </c>
    </row>
    <row r="5419" spans="31:68" ht="15" customHeight="1" x14ac:dyDescent="0.25">
      <c r="AE5419" s="501" t="e">
        <f t="shared" si="510"/>
        <v>#DIV/0!</v>
      </c>
      <c r="AH5419" s="501" t="e">
        <f t="shared" si="511"/>
        <v>#DIV/0!</v>
      </c>
      <c r="AV5419" s="501" t="e">
        <f t="shared" si="512"/>
        <v>#DIV/0!</v>
      </c>
      <c r="AY5419" s="501" t="e">
        <f t="shared" si="513"/>
        <v>#DIV/0!</v>
      </c>
      <c r="BM5419" s="501" t="e">
        <f t="shared" si="514"/>
        <v>#DIV/0!</v>
      </c>
      <c r="BP5419" s="501" t="e">
        <f t="shared" si="515"/>
        <v>#DIV/0!</v>
      </c>
    </row>
    <row r="5420" spans="31:68" ht="15" customHeight="1" x14ac:dyDescent="0.25">
      <c r="AE5420" s="501" t="e">
        <f t="shared" si="510"/>
        <v>#DIV/0!</v>
      </c>
      <c r="AH5420" s="501" t="e">
        <f t="shared" si="511"/>
        <v>#DIV/0!</v>
      </c>
      <c r="AV5420" s="501" t="e">
        <f t="shared" si="512"/>
        <v>#DIV/0!</v>
      </c>
      <c r="AY5420" s="501" t="e">
        <f t="shared" si="513"/>
        <v>#DIV/0!</v>
      </c>
      <c r="BM5420" s="501" t="e">
        <f t="shared" si="514"/>
        <v>#DIV/0!</v>
      </c>
      <c r="BP5420" s="501" t="e">
        <f t="shared" si="515"/>
        <v>#DIV/0!</v>
      </c>
    </row>
    <row r="5421" spans="31:68" ht="15" customHeight="1" x14ac:dyDescent="0.25">
      <c r="AE5421" s="501" t="e">
        <f t="shared" si="510"/>
        <v>#DIV/0!</v>
      </c>
      <c r="AH5421" s="501" t="e">
        <f t="shared" si="511"/>
        <v>#DIV/0!</v>
      </c>
      <c r="AV5421" s="501" t="e">
        <f t="shared" si="512"/>
        <v>#DIV/0!</v>
      </c>
      <c r="AY5421" s="501" t="e">
        <f t="shared" si="513"/>
        <v>#DIV/0!</v>
      </c>
      <c r="BM5421" s="501" t="e">
        <f t="shared" si="514"/>
        <v>#DIV/0!</v>
      </c>
      <c r="BP5421" s="501" t="e">
        <f t="shared" si="515"/>
        <v>#DIV/0!</v>
      </c>
    </row>
    <row r="5422" spans="31:68" ht="15" customHeight="1" x14ac:dyDescent="0.25">
      <c r="AE5422" s="501" t="e">
        <f t="shared" si="510"/>
        <v>#DIV/0!</v>
      </c>
      <c r="AH5422" s="501" t="e">
        <f t="shared" si="511"/>
        <v>#DIV/0!</v>
      </c>
      <c r="AV5422" s="501" t="e">
        <f t="shared" si="512"/>
        <v>#DIV/0!</v>
      </c>
      <c r="AY5422" s="501" t="e">
        <f t="shared" si="513"/>
        <v>#DIV/0!</v>
      </c>
      <c r="BM5422" s="501" t="e">
        <f t="shared" si="514"/>
        <v>#DIV/0!</v>
      </c>
      <c r="BP5422" s="501" t="e">
        <f t="shared" si="515"/>
        <v>#DIV/0!</v>
      </c>
    </row>
    <row r="5423" spans="31:68" ht="15" customHeight="1" x14ac:dyDescent="0.25">
      <c r="AE5423" s="501" t="e">
        <f t="shared" si="510"/>
        <v>#DIV/0!</v>
      </c>
      <c r="AH5423" s="501" t="e">
        <f t="shared" si="511"/>
        <v>#DIV/0!</v>
      </c>
      <c r="AV5423" s="501" t="e">
        <f t="shared" si="512"/>
        <v>#DIV/0!</v>
      </c>
      <c r="AY5423" s="501" t="e">
        <f t="shared" si="513"/>
        <v>#DIV/0!</v>
      </c>
      <c r="BM5423" s="501" t="e">
        <f t="shared" si="514"/>
        <v>#DIV/0!</v>
      </c>
      <c r="BP5423" s="501" t="e">
        <f t="shared" si="515"/>
        <v>#DIV/0!</v>
      </c>
    </row>
    <row r="5424" spans="31:68" ht="15" customHeight="1" x14ac:dyDescent="0.25">
      <c r="AE5424" s="501" t="e">
        <f t="shared" si="510"/>
        <v>#DIV/0!</v>
      </c>
      <c r="AH5424" s="501" t="e">
        <f t="shared" si="511"/>
        <v>#DIV/0!</v>
      </c>
      <c r="AV5424" s="501" t="e">
        <f t="shared" si="512"/>
        <v>#DIV/0!</v>
      </c>
      <c r="AY5424" s="501" t="e">
        <f t="shared" si="513"/>
        <v>#DIV/0!</v>
      </c>
      <c r="BM5424" s="501" t="e">
        <f t="shared" si="514"/>
        <v>#DIV/0!</v>
      </c>
      <c r="BP5424" s="501" t="e">
        <f t="shared" si="515"/>
        <v>#DIV/0!</v>
      </c>
    </row>
    <row r="5425" spans="31:68" ht="15" customHeight="1" x14ac:dyDescent="0.25">
      <c r="AE5425" s="501" t="e">
        <f t="shared" si="510"/>
        <v>#DIV/0!</v>
      </c>
      <c r="AH5425" s="501" t="e">
        <f t="shared" si="511"/>
        <v>#DIV/0!</v>
      </c>
      <c r="AV5425" s="501" t="e">
        <f t="shared" si="512"/>
        <v>#DIV/0!</v>
      </c>
      <c r="AY5425" s="501" t="e">
        <f t="shared" si="513"/>
        <v>#DIV/0!</v>
      </c>
      <c r="BM5425" s="501" t="e">
        <f t="shared" si="514"/>
        <v>#DIV/0!</v>
      </c>
      <c r="BP5425" s="501" t="e">
        <f t="shared" si="515"/>
        <v>#DIV/0!</v>
      </c>
    </row>
    <row r="5426" spans="31:68" ht="15" customHeight="1" x14ac:dyDescent="0.25">
      <c r="AE5426" s="501" t="e">
        <f t="shared" si="510"/>
        <v>#DIV/0!</v>
      </c>
      <c r="AH5426" s="501" t="e">
        <f t="shared" si="511"/>
        <v>#DIV/0!</v>
      </c>
      <c r="AV5426" s="501" t="e">
        <f t="shared" si="512"/>
        <v>#DIV/0!</v>
      </c>
      <c r="AY5426" s="501" t="e">
        <f t="shared" si="513"/>
        <v>#DIV/0!</v>
      </c>
      <c r="BM5426" s="501" t="e">
        <f t="shared" si="514"/>
        <v>#DIV/0!</v>
      </c>
      <c r="BP5426" s="501" t="e">
        <f t="shared" si="515"/>
        <v>#DIV/0!</v>
      </c>
    </row>
    <row r="5427" spans="31:68" ht="15" customHeight="1" x14ac:dyDescent="0.25">
      <c r="AE5427" s="501" t="e">
        <f t="shared" si="510"/>
        <v>#DIV/0!</v>
      </c>
      <c r="AH5427" s="501" t="e">
        <f t="shared" si="511"/>
        <v>#DIV/0!</v>
      </c>
      <c r="AV5427" s="501" t="e">
        <f t="shared" si="512"/>
        <v>#DIV/0!</v>
      </c>
      <c r="AY5427" s="501" t="e">
        <f t="shared" si="513"/>
        <v>#DIV/0!</v>
      </c>
      <c r="BM5427" s="501" t="e">
        <f t="shared" si="514"/>
        <v>#DIV/0!</v>
      </c>
      <c r="BP5427" s="501" t="e">
        <f t="shared" si="515"/>
        <v>#DIV/0!</v>
      </c>
    </row>
    <row r="5428" spans="31:68" ht="15" customHeight="1" x14ac:dyDescent="0.25">
      <c r="AE5428" s="501" t="e">
        <f t="shared" si="510"/>
        <v>#DIV/0!</v>
      </c>
      <c r="AH5428" s="501" t="e">
        <f t="shared" si="511"/>
        <v>#DIV/0!</v>
      </c>
      <c r="AV5428" s="501" t="e">
        <f t="shared" si="512"/>
        <v>#DIV/0!</v>
      </c>
      <c r="AY5428" s="501" t="e">
        <f t="shared" si="513"/>
        <v>#DIV/0!</v>
      </c>
      <c r="BM5428" s="501" t="e">
        <f t="shared" si="514"/>
        <v>#DIV/0!</v>
      </c>
      <c r="BP5428" s="501" t="e">
        <f t="shared" si="515"/>
        <v>#DIV/0!</v>
      </c>
    </row>
    <row r="5429" spans="31:68" ht="15" customHeight="1" x14ac:dyDescent="0.25">
      <c r="AE5429" s="501" t="e">
        <f t="shared" si="510"/>
        <v>#DIV/0!</v>
      </c>
      <c r="AH5429" s="501" t="e">
        <f t="shared" si="511"/>
        <v>#DIV/0!</v>
      </c>
      <c r="AV5429" s="501" t="e">
        <f t="shared" si="512"/>
        <v>#DIV/0!</v>
      </c>
      <c r="AY5429" s="501" t="e">
        <f t="shared" si="513"/>
        <v>#DIV/0!</v>
      </c>
      <c r="BM5429" s="501" t="e">
        <f t="shared" si="514"/>
        <v>#DIV/0!</v>
      </c>
      <c r="BP5429" s="501" t="e">
        <f t="shared" si="515"/>
        <v>#DIV/0!</v>
      </c>
    </row>
    <row r="5430" spans="31:68" ht="15" customHeight="1" x14ac:dyDescent="0.25">
      <c r="AE5430" s="501" t="e">
        <f t="shared" si="510"/>
        <v>#DIV/0!</v>
      </c>
      <c r="AH5430" s="501" t="e">
        <f t="shared" si="511"/>
        <v>#DIV/0!</v>
      </c>
      <c r="AV5430" s="501" t="e">
        <f t="shared" si="512"/>
        <v>#DIV/0!</v>
      </c>
      <c r="AY5430" s="501" t="e">
        <f t="shared" si="513"/>
        <v>#DIV/0!</v>
      </c>
      <c r="BM5430" s="501" t="e">
        <f t="shared" si="514"/>
        <v>#DIV/0!</v>
      </c>
      <c r="BP5430" s="501" t="e">
        <f t="shared" si="515"/>
        <v>#DIV/0!</v>
      </c>
    </row>
    <row r="5431" spans="31:68" ht="15" customHeight="1" x14ac:dyDescent="0.25">
      <c r="AE5431" s="501" t="e">
        <f t="shared" si="510"/>
        <v>#DIV/0!</v>
      </c>
      <c r="AH5431" s="501" t="e">
        <f t="shared" si="511"/>
        <v>#DIV/0!</v>
      </c>
      <c r="AV5431" s="501" t="e">
        <f t="shared" si="512"/>
        <v>#DIV/0!</v>
      </c>
      <c r="AY5431" s="501" t="e">
        <f t="shared" si="513"/>
        <v>#DIV/0!</v>
      </c>
      <c r="BM5431" s="501" t="e">
        <f t="shared" si="514"/>
        <v>#DIV/0!</v>
      </c>
      <c r="BP5431" s="501" t="e">
        <f t="shared" si="515"/>
        <v>#DIV/0!</v>
      </c>
    </row>
    <row r="5432" spans="31:68" ht="15" customHeight="1" x14ac:dyDescent="0.25">
      <c r="AE5432" s="501" t="e">
        <f t="shared" si="510"/>
        <v>#DIV/0!</v>
      </c>
      <c r="AH5432" s="501" t="e">
        <f t="shared" si="511"/>
        <v>#DIV/0!</v>
      </c>
      <c r="AV5432" s="501" t="e">
        <f t="shared" si="512"/>
        <v>#DIV/0!</v>
      </c>
      <c r="AY5432" s="501" t="e">
        <f t="shared" si="513"/>
        <v>#DIV/0!</v>
      </c>
      <c r="BM5432" s="501" t="e">
        <f t="shared" si="514"/>
        <v>#DIV/0!</v>
      </c>
      <c r="BP5432" s="501" t="e">
        <f t="shared" si="515"/>
        <v>#DIV/0!</v>
      </c>
    </row>
    <row r="5433" spans="31:68" ht="15" customHeight="1" x14ac:dyDescent="0.25">
      <c r="AE5433" s="501" t="e">
        <f t="shared" si="510"/>
        <v>#DIV/0!</v>
      </c>
      <c r="AH5433" s="501" t="e">
        <f t="shared" si="511"/>
        <v>#DIV/0!</v>
      </c>
      <c r="AV5433" s="501" t="e">
        <f t="shared" si="512"/>
        <v>#DIV/0!</v>
      </c>
      <c r="AY5433" s="501" t="e">
        <f t="shared" si="513"/>
        <v>#DIV/0!</v>
      </c>
      <c r="BM5433" s="501" t="e">
        <f t="shared" si="514"/>
        <v>#DIV/0!</v>
      </c>
      <c r="BP5433" s="501" t="e">
        <f t="shared" si="515"/>
        <v>#DIV/0!</v>
      </c>
    </row>
    <row r="5434" spans="31:68" ht="15" customHeight="1" x14ac:dyDescent="0.25">
      <c r="AE5434" s="501" t="e">
        <f t="shared" si="510"/>
        <v>#DIV/0!</v>
      </c>
      <c r="AH5434" s="501" t="e">
        <f t="shared" si="511"/>
        <v>#DIV/0!</v>
      </c>
      <c r="AV5434" s="501" t="e">
        <f t="shared" si="512"/>
        <v>#DIV/0!</v>
      </c>
      <c r="AY5434" s="501" t="e">
        <f t="shared" si="513"/>
        <v>#DIV/0!</v>
      </c>
      <c r="BM5434" s="501" t="e">
        <f t="shared" si="514"/>
        <v>#DIV/0!</v>
      </c>
      <c r="BP5434" s="501" t="e">
        <f t="shared" si="515"/>
        <v>#DIV/0!</v>
      </c>
    </row>
    <row r="5435" spans="31:68" ht="15" customHeight="1" x14ac:dyDescent="0.25">
      <c r="AE5435" s="501" t="e">
        <f t="shared" si="510"/>
        <v>#DIV/0!</v>
      </c>
      <c r="AH5435" s="501" t="e">
        <f t="shared" si="511"/>
        <v>#DIV/0!</v>
      </c>
      <c r="AV5435" s="501" t="e">
        <f t="shared" si="512"/>
        <v>#DIV/0!</v>
      </c>
      <c r="AY5435" s="501" t="e">
        <f t="shared" si="513"/>
        <v>#DIV/0!</v>
      </c>
      <c r="BM5435" s="501" t="e">
        <f t="shared" si="514"/>
        <v>#DIV/0!</v>
      </c>
      <c r="BP5435" s="501" t="e">
        <f t="shared" si="515"/>
        <v>#DIV/0!</v>
      </c>
    </row>
    <row r="5436" spans="31:68" ht="15" customHeight="1" x14ac:dyDescent="0.25">
      <c r="AE5436" s="501" t="e">
        <f t="shared" si="510"/>
        <v>#DIV/0!</v>
      </c>
      <c r="AH5436" s="501" t="e">
        <f t="shared" si="511"/>
        <v>#DIV/0!</v>
      </c>
      <c r="AV5436" s="501" t="e">
        <f t="shared" si="512"/>
        <v>#DIV/0!</v>
      </c>
      <c r="AY5436" s="501" t="e">
        <f t="shared" si="513"/>
        <v>#DIV/0!</v>
      </c>
      <c r="BM5436" s="501" t="e">
        <f t="shared" si="514"/>
        <v>#DIV/0!</v>
      </c>
      <c r="BP5436" s="501" t="e">
        <f t="shared" si="515"/>
        <v>#DIV/0!</v>
      </c>
    </row>
    <row r="5437" spans="31:68" ht="15" customHeight="1" x14ac:dyDescent="0.25">
      <c r="AE5437" s="501" t="e">
        <f t="shared" si="510"/>
        <v>#DIV/0!</v>
      </c>
      <c r="AH5437" s="501" t="e">
        <f t="shared" si="511"/>
        <v>#DIV/0!</v>
      </c>
      <c r="AV5437" s="501" t="e">
        <f t="shared" si="512"/>
        <v>#DIV/0!</v>
      </c>
      <c r="AY5437" s="501" t="e">
        <f t="shared" si="513"/>
        <v>#DIV/0!</v>
      </c>
      <c r="BM5437" s="501" t="e">
        <f t="shared" si="514"/>
        <v>#DIV/0!</v>
      </c>
      <c r="BP5437" s="501" t="e">
        <f t="shared" si="515"/>
        <v>#DIV/0!</v>
      </c>
    </row>
    <row r="5438" spans="31:68" ht="15" customHeight="1" x14ac:dyDescent="0.25">
      <c r="AE5438" s="501" t="e">
        <f t="shared" si="510"/>
        <v>#DIV/0!</v>
      </c>
      <c r="AH5438" s="501" t="e">
        <f t="shared" si="511"/>
        <v>#DIV/0!</v>
      </c>
      <c r="AV5438" s="501" t="e">
        <f t="shared" si="512"/>
        <v>#DIV/0!</v>
      </c>
      <c r="AY5438" s="501" t="e">
        <f t="shared" si="513"/>
        <v>#DIV/0!</v>
      </c>
      <c r="BM5438" s="501" t="e">
        <f t="shared" si="514"/>
        <v>#DIV/0!</v>
      </c>
      <c r="BP5438" s="501" t="e">
        <f t="shared" si="515"/>
        <v>#DIV/0!</v>
      </c>
    </row>
    <row r="5439" spans="31:68" ht="15" customHeight="1" x14ac:dyDescent="0.25">
      <c r="AE5439" s="501" t="e">
        <f t="shared" si="510"/>
        <v>#DIV/0!</v>
      </c>
      <c r="AH5439" s="501" t="e">
        <f t="shared" si="511"/>
        <v>#DIV/0!</v>
      </c>
      <c r="AV5439" s="501" t="e">
        <f t="shared" si="512"/>
        <v>#DIV/0!</v>
      </c>
      <c r="AY5439" s="501" t="e">
        <f t="shared" si="513"/>
        <v>#DIV/0!</v>
      </c>
      <c r="BM5439" s="501" t="e">
        <f t="shared" si="514"/>
        <v>#DIV/0!</v>
      </c>
      <c r="BP5439" s="501" t="e">
        <f t="shared" si="515"/>
        <v>#DIV/0!</v>
      </c>
    </row>
    <row r="5440" spans="31:68" ht="15" customHeight="1" x14ac:dyDescent="0.25">
      <c r="AE5440" s="501" t="e">
        <f t="shared" si="510"/>
        <v>#DIV/0!</v>
      </c>
      <c r="AH5440" s="501" t="e">
        <f t="shared" si="511"/>
        <v>#DIV/0!</v>
      </c>
      <c r="AV5440" s="501" t="e">
        <f t="shared" si="512"/>
        <v>#DIV/0!</v>
      </c>
      <c r="AY5440" s="501" t="e">
        <f t="shared" si="513"/>
        <v>#DIV/0!</v>
      </c>
      <c r="BM5440" s="501" t="e">
        <f t="shared" si="514"/>
        <v>#DIV/0!</v>
      </c>
      <c r="BP5440" s="501" t="e">
        <f t="shared" si="515"/>
        <v>#DIV/0!</v>
      </c>
    </row>
    <row r="5441" spans="31:68" ht="15" customHeight="1" x14ac:dyDescent="0.25">
      <c r="AE5441" s="501" t="e">
        <f t="shared" si="510"/>
        <v>#DIV/0!</v>
      </c>
      <c r="AH5441" s="501" t="e">
        <f t="shared" si="511"/>
        <v>#DIV/0!</v>
      </c>
      <c r="AV5441" s="501" t="e">
        <f t="shared" si="512"/>
        <v>#DIV/0!</v>
      </c>
      <c r="AY5441" s="501" t="e">
        <f t="shared" si="513"/>
        <v>#DIV/0!</v>
      </c>
      <c r="BM5441" s="501" t="e">
        <f t="shared" si="514"/>
        <v>#DIV/0!</v>
      </c>
      <c r="BP5441" s="501" t="e">
        <f t="shared" si="515"/>
        <v>#DIV/0!</v>
      </c>
    </row>
    <row r="5442" spans="31:68" ht="15" customHeight="1" x14ac:dyDescent="0.25">
      <c r="AE5442" s="501" t="e">
        <f t="shared" si="510"/>
        <v>#DIV/0!</v>
      </c>
      <c r="AH5442" s="501" t="e">
        <f t="shared" si="511"/>
        <v>#DIV/0!</v>
      </c>
      <c r="AV5442" s="501" t="e">
        <f t="shared" si="512"/>
        <v>#DIV/0!</v>
      </c>
      <c r="AY5442" s="501" t="e">
        <f t="shared" si="513"/>
        <v>#DIV/0!</v>
      </c>
      <c r="BM5442" s="501" t="e">
        <f t="shared" si="514"/>
        <v>#DIV/0!</v>
      </c>
      <c r="BP5442" s="501" t="e">
        <f t="shared" si="515"/>
        <v>#DIV/0!</v>
      </c>
    </row>
    <row r="5443" spans="31:68" ht="15" customHeight="1" x14ac:dyDescent="0.25">
      <c r="AE5443" s="501" t="e">
        <f t="shared" si="510"/>
        <v>#DIV/0!</v>
      </c>
      <c r="AH5443" s="501" t="e">
        <f t="shared" si="511"/>
        <v>#DIV/0!</v>
      </c>
      <c r="AV5443" s="501" t="e">
        <f t="shared" si="512"/>
        <v>#DIV/0!</v>
      </c>
      <c r="AY5443" s="501" t="e">
        <f t="shared" si="513"/>
        <v>#DIV/0!</v>
      </c>
      <c r="BM5443" s="501" t="e">
        <f t="shared" si="514"/>
        <v>#DIV/0!</v>
      </c>
      <c r="BP5443" s="501" t="e">
        <f t="shared" si="515"/>
        <v>#DIV/0!</v>
      </c>
    </row>
    <row r="5444" spans="31:68" ht="15" customHeight="1" x14ac:dyDescent="0.25">
      <c r="AE5444" s="501" t="e">
        <f t="shared" si="510"/>
        <v>#DIV/0!</v>
      </c>
      <c r="AH5444" s="501" t="e">
        <f t="shared" si="511"/>
        <v>#DIV/0!</v>
      </c>
      <c r="AV5444" s="501" t="e">
        <f t="shared" si="512"/>
        <v>#DIV/0!</v>
      </c>
      <c r="AY5444" s="501" t="e">
        <f t="shared" si="513"/>
        <v>#DIV/0!</v>
      </c>
      <c r="BM5444" s="501" t="e">
        <f t="shared" si="514"/>
        <v>#DIV/0!</v>
      </c>
      <c r="BP5444" s="501" t="e">
        <f t="shared" si="515"/>
        <v>#DIV/0!</v>
      </c>
    </row>
    <row r="5445" spans="31:68" ht="15" customHeight="1" x14ac:dyDescent="0.25">
      <c r="AE5445" s="501" t="e">
        <f t="shared" si="510"/>
        <v>#DIV/0!</v>
      </c>
      <c r="AH5445" s="501" t="e">
        <f t="shared" si="511"/>
        <v>#DIV/0!</v>
      </c>
      <c r="AV5445" s="501" t="e">
        <f t="shared" si="512"/>
        <v>#DIV/0!</v>
      </c>
      <c r="AY5445" s="501" t="e">
        <f t="shared" si="513"/>
        <v>#DIV/0!</v>
      </c>
      <c r="BM5445" s="501" t="e">
        <f t="shared" si="514"/>
        <v>#DIV/0!</v>
      </c>
      <c r="BP5445" s="501" t="e">
        <f t="shared" si="515"/>
        <v>#DIV/0!</v>
      </c>
    </row>
    <row r="5446" spans="31:68" ht="15" customHeight="1" x14ac:dyDescent="0.25">
      <c r="AE5446" s="501" t="e">
        <f t="shared" si="510"/>
        <v>#DIV/0!</v>
      </c>
      <c r="AH5446" s="501" t="e">
        <f t="shared" si="511"/>
        <v>#DIV/0!</v>
      </c>
      <c r="AV5446" s="501" t="e">
        <f t="shared" si="512"/>
        <v>#DIV/0!</v>
      </c>
      <c r="AY5446" s="501" t="e">
        <f t="shared" si="513"/>
        <v>#DIV/0!</v>
      </c>
      <c r="BM5446" s="501" t="e">
        <f t="shared" si="514"/>
        <v>#DIV/0!</v>
      </c>
      <c r="BP5446" s="501" t="e">
        <f t="shared" si="515"/>
        <v>#DIV/0!</v>
      </c>
    </row>
    <row r="5447" spans="31:68" ht="15" customHeight="1" x14ac:dyDescent="0.25">
      <c r="AE5447" s="501" t="e">
        <f t="shared" si="510"/>
        <v>#DIV/0!</v>
      </c>
      <c r="AH5447" s="501" t="e">
        <f t="shared" si="511"/>
        <v>#DIV/0!</v>
      </c>
      <c r="AV5447" s="501" t="e">
        <f t="shared" si="512"/>
        <v>#DIV/0!</v>
      </c>
      <c r="AY5447" s="501" t="e">
        <f t="shared" si="513"/>
        <v>#DIV/0!</v>
      </c>
      <c r="BM5447" s="501" t="e">
        <f t="shared" si="514"/>
        <v>#DIV/0!</v>
      </c>
      <c r="BP5447" s="501" t="e">
        <f t="shared" si="515"/>
        <v>#DIV/0!</v>
      </c>
    </row>
    <row r="5448" spans="31:68" ht="15" customHeight="1" x14ac:dyDescent="0.25">
      <c r="AE5448" s="501" t="e">
        <f t="shared" si="510"/>
        <v>#DIV/0!</v>
      </c>
      <c r="AH5448" s="501" t="e">
        <f t="shared" si="511"/>
        <v>#DIV/0!</v>
      </c>
      <c r="AV5448" s="501" t="e">
        <f t="shared" si="512"/>
        <v>#DIV/0!</v>
      </c>
      <c r="AY5448" s="501" t="e">
        <f t="shared" si="513"/>
        <v>#DIV/0!</v>
      </c>
      <c r="BM5448" s="501" t="e">
        <f t="shared" si="514"/>
        <v>#DIV/0!</v>
      </c>
      <c r="BP5448" s="501" t="e">
        <f t="shared" si="515"/>
        <v>#DIV/0!</v>
      </c>
    </row>
    <row r="5449" spans="31:68" ht="15" customHeight="1" x14ac:dyDescent="0.25">
      <c r="AE5449" s="501" t="e">
        <f t="shared" si="510"/>
        <v>#DIV/0!</v>
      </c>
      <c r="AH5449" s="501" t="e">
        <f t="shared" si="511"/>
        <v>#DIV/0!</v>
      </c>
      <c r="AV5449" s="501" t="e">
        <f t="shared" si="512"/>
        <v>#DIV/0!</v>
      </c>
      <c r="AY5449" s="501" t="e">
        <f t="shared" si="513"/>
        <v>#DIV/0!</v>
      </c>
      <c r="BM5449" s="501" t="e">
        <f t="shared" si="514"/>
        <v>#DIV/0!</v>
      </c>
      <c r="BP5449" s="501" t="e">
        <f t="shared" si="515"/>
        <v>#DIV/0!</v>
      </c>
    </row>
    <row r="5450" spans="31:68" ht="15" customHeight="1" x14ac:dyDescent="0.25">
      <c r="AE5450" s="501" t="e">
        <f t="shared" si="510"/>
        <v>#DIV/0!</v>
      </c>
      <c r="AH5450" s="501" t="e">
        <f t="shared" si="511"/>
        <v>#DIV/0!</v>
      </c>
      <c r="AV5450" s="501" t="e">
        <f t="shared" si="512"/>
        <v>#DIV/0!</v>
      </c>
      <c r="AY5450" s="501" t="e">
        <f t="shared" si="513"/>
        <v>#DIV/0!</v>
      </c>
      <c r="BM5450" s="501" t="e">
        <f t="shared" si="514"/>
        <v>#DIV/0!</v>
      </c>
      <c r="BP5450" s="501" t="e">
        <f t="shared" si="515"/>
        <v>#DIV/0!</v>
      </c>
    </row>
    <row r="5451" spans="31:68" ht="15" customHeight="1" x14ac:dyDescent="0.25">
      <c r="AE5451" s="501" t="e">
        <f t="shared" si="510"/>
        <v>#DIV/0!</v>
      </c>
      <c r="AH5451" s="501" t="e">
        <f t="shared" si="511"/>
        <v>#DIV/0!</v>
      </c>
      <c r="AV5451" s="501" t="e">
        <f t="shared" si="512"/>
        <v>#DIV/0!</v>
      </c>
      <c r="AY5451" s="501" t="e">
        <f t="shared" si="513"/>
        <v>#DIV/0!</v>
      </c>
      <c r="BM5451" s="501" t="e">
        <f t="shared" si="514"/>
        <v>#DIV/0!</v>
      </c>
      <c r="BP5451" s="501" t="e">
        <f t="shared" si="515"/>
        <v>#DIV/0!</v>
      </c>
    </row>
    <row r="5452" spans="31:68" ht="15" customHeight="1" x14ac:dyDescent="0.25">
      <c r="AE5452" s="501" t="e">
        <f t="shared" si="510"/>
        <v>#DIV/0!</v>
      </c>
      <c r="AH5452" s="501" t="e">
        <f t="shared" si="511"/>
        <v>#DIV/0!</v>
      </c>
      <c r="AV5452" s="501" t="e">
        <f t="shared" si="512"/>
        <v>#DIV/0!</v>
      </c>
      <c r="AY5452" s="501" t="e">
        <f t="shared" si="513"/>
        <v>#DIV/0!</v>
      </c>
      <c r="BM5452" s="501" t="e">
        <f t="shared" si="514"/>
        <v>#DIV/0!</v>
      </c>
      <c r="BP5452" s="501" t="e">
        <f t="shared" si="515"/>
        <v>#DIV/0!</v>
      </c>
    </row>
    <row r="5453" spans="31:68" ht="15" customHeight="1" x14ac:dyDescent="0.25">
      <c r="AE5453" s="501" t="e">
        <f t="shared" si="510"/>
        <v>#DIV/0!</v>
      </c>
      <c r="AH5453" s="501" t="e">
        <f t="shared" si="511"/>
        <v>#DIV/0!</v>
      </c>
      <c r="AV5453" s="501" t="e">
        <f t="shared" si="512"/>
        <v>#DIV/0!</v>
      </c>
      <c r="AY5453" s="501" t="e">
        <f t="shared" si="513"/>
        <v>#DIV/0!</v>
      </c>
      <c r="BM5453" s="501" t="e">
        <f t="shared" si="514"/>
        <v>#DIV/0!</v>
      </c>
      <c r="BP5453" s="501" t="e">
        <f t="shared" si="515"/>
        <v>#DIV/0!</v>
      </c>
    </row>
    <row r="5454" spans="31:68" ht="15" customHeight="1" x14ac:dyDescent="0.25">
      <c r="AE5454" s="501" t="e">
        <f t="shared" si="510"/>
        <v>#DIV/0!</v>
      </c>
      <c r="AH5454" s="501" t="e">
        <f t="shared" si="511"/>
        <v>#DIV/0!</v>
      </c>
      <c r="AV5454" s="501" t="e">
        <f t="shared" si="512"/>
        <v>#DIV/0!</v>
      </c>
      <c r="AY5454" s="501" t="e">
        <f t="shared" si="513"/>
        <v>#DIV/0!</v>
      </c>
      <c r="BM5454" s="501" t="e">
        <f t="shared" si="514"/>
        <v>#DIV/0!</v>
      </c>
      <c r="BP5454" s="501" t="e">
        <f t="shared" si="515"/>
        <v>#DIV/0!</v>
      </c>
    </row>
    <row r="5455" spans="31:68" ht="15" customHeight="1" x14ac:dyDescent="0.25">
      <c r="AE5455" s="501" t="e">
        <f t="shared" ref="AE5455:AE5518" si="516">IF(AE$10*AC5455+AE$11&lt;(ROUNDUP(AD$10/100,0)*100+999),MAX(0,AE$10*AC5455+AE$11),NA())</f>
        <v>#DIV/0!</v>
      </c>
      <c r="AH5455" s="501" t="e">
        <f t="shared" ref="AH5455:AH5518" si="517">IF(AH$10*AF5455+AH$11&lt;(ROUNDUP(AG$10/100,0)*100+999),MAX(0,AH$10*AF5455+AH$11),NA())</f>
        <v>#DIV/0!</v>
      </c>
      <c r="AV5455" s="501" t="e">
        <f t="shared" ref="AV5455:AV5518" si="518">IF(AV$10*AT5455+AV$11&lt;(ROUNDUP(AU$10/100,0)*100+999),MAX(0,AV$10*AT5455+AV$11),NA())</f>
        <v>#DIV/0!</v>
      </c>
      <c r="AY5455" s="501" t="e">
        <f t="shared" ref="AY5455:AY5518" si="519">IF(AY$10*AW5455+AY$11&lt;(ROUNDUP(AX$10/100,0)*100+999),MAX(0,AY$10*AW5455+AY$11),NA())</f>
        <v>#DIV/0!</v>
      </c>
      <c r="BM5455" s="501" t="e">
        <f t="shared" ref="BM5455:BM5518" si="520">IF(BM$10*BK5455+BM$11&lt;(ROUNDUP(BL$10/100,0)*100+999),MAX(0,BM$10*BK5455+BM$11),NA())</f>
        <v>#DIV/0!</v>
      </c>
      <c r="BP5455" s="501" t="e">
        <f t="shared" ref="BP5455:BP5518" si="521">IF(BP$10*BN5455+BP$11&lt;(ROUNDUP(BO$10/100,0)*100+999),MAX(0,BP$10*BN5455+BP$11),NA())</f>
        <v>#DIV/0!</v>
      </c>
    </row>
    <row r="5456" spans="31:68" ht="15" customHeight="1" x14ac:dyDescent="0.25">
      <c r="AE5456" s="501" t="e">
        <f t="shared" si="516"/>
        <v>#DIV/0!</v>
      </c>
      <c r="AH5456" s="501" t="e">
        <f t="shared" si="517"/>
        <v>#DIV/0!</v>
      </c>
      <c r="AV5456" s="501" t="e">
        <f t="shared" si="518"/>
        <v>#DIV/0!</v>
      </c>
      <c r="AY5456" s="501" t="e">
        <f t="shared" si="519"/>
        <v>#DIV/0!</v>
      </c>
      <c r="BM5456" s="501" t="e">
        <f t="shared" si="520"/>
        <v>#DIV/0!</v>
      </c>
      <c r="BP5456" s="501" t="e">
        <f t="shared" si="521"/>
        <v>#DIV/0!</v>
      </c>
    </row>
    <row r="5457" spans="31:68" ht="15" customHeight="1" x14ac:dyDescent="0.25">
      <c r="AE5457" s="501" t="e">
        <f t="shared" si="516"/>
        <v>#DIV/0!</v>
      </c>
      <c r="AH5457" s="501" t="e">
        <f t="shared" si="517"/>
        <v>#DIV/0!</v>
      </c>
      <c r="AV5457" s="501" t="e">
        <f t="shared" si="518"/>
        <v>#DIV/0!</v>
      </c>
      <c r="AY5457" s="501" t="e">
        <f t="shared" si="519"/>
        <v>#DIV/0!</v>
      </c>
      <c r="BM5457" s="501" t="e">
        <f t="shared" si="520"/>
        <v>#DIV/0!</v>
      </c>
      <c r="BP5457" s="501" t="e">
        <f t="shared" si="521"/>
        <v>#DIV/0!</v>
      </c>
    </row>
    <row r="5458" spans="31:68" ht="15" customHeight="1" x14ac:dyDescent="0.25">
      <c r="AE5458" s="501" t="e">
        <f t="shared" si="516"/>
        <v>#DIV/0!</v>
      </c>
      <c r="AH5458" s="501" t="e">
        <f t="shared" si="517"/>
        <v>#DIV/0!</v>
      </c>
      <c r="AV5458" s="501" t="e">
        <f t="shared" si="518"/>
        <v>#DIV/0!</v>
      </c>
      <c r="AY5458" s="501" t="e">
        <f t="shared" si="519"/>
        <v>#DIV/0!</v>
      </c>
      <c r="BM5458" s="501" t="e">
        <f t="shared" si="520"/>
        <v>#DIV/0!</v>
      </c>
      <c r="BP5458" s="501" t="e">
        <f t="shared" si="521"/>
        <v>#DIV/0!</v>
      </c>
    </row>
    <row r="5459" spans="31:68" ht="15" customHeight="1" x14ac:dyDescent="0.25">
      <c r="AE5459" s="501" t="e">
        <f t="shared" si="516"/>
        <v>#DIV/0!</v>
      </c>
      <c r="AH5459" s="501" t="e">
        <f t="shared" si="517"/>
        <v>#DIV/0!</v>
      </c>
      <c r="AV5459" s="501" t="e">
        <f t="shared" si="518"/>
        <v>#DIV/0!</v>
      </c>
      <c r="AY5459" s="501" t="e">
        <f t="shared" si="519"/>
        <v>#DIV/0!</v>
      </c>
      <c r="BM5459" s="501" t="e">
        <f t="shared" si="520"/>
        <v>#DIV/0!</v>
      </c>
      <c r="BP5459" s="501" t="e">
        <f t="shared" si="521"/>
        <v>#DIV/0!</v>
      </c>
    </row>
    <row r="5460" spans="31:68" ht="15" customHeight="1" x14ac:dyDescent="0.25">
      <c r="AE5460" s="501" t="e">
        <f t="shared" si="516"/>
        <v>#DIV/0!</v>
      </c>
      <c r="AH5460" s="501" t="e">
        <f t="shared" si="517"/>
        <v>#DIV/0!</v>
      </c>
      <c r="AV5460" s="501" t="e">
        <f t="shared" si="518"/>
        <v>#DIV/0!</v>
      </c>
      <c r="AY5460" s="501" t="e">
        <f t="shared" si="519"/>
        <v>#DIV/0!</v>
      </c>
      <c r="BM5460" s="501" t="e">
        <f t="shared" si="520"/>
        <v>#DIV/0!</v>
      </c>
      <c r="BP5460" s="501" t="e">
        <f t="shared" si="521"/>
        <v>#DIV/0!</v>
      </c>
    </row>
    <row r="5461" spans="31:68" ht="15" customHeight="1" x14ac:dyDescent="0.25">
      <c r="AE5461" s="501" t="e">
        <f t="shared" si="516"/>
        <v>#DIV/0!</v>
      </c>
      <c r="AH5461" s="501" t="e">
        <f t="shared" si="517"/>
        <v>#DIV/0!</v>
      </c>
      <c r="AV5461" s="501" t="e">
        <f t="shared" si="518"/>
        <v>#DIV/0!</v>
      </c>
      <c r="AY5461" s="501" t="e">
        <f t="shared" si="519"/>
        <v>#DIV/0!</v>
      </c>
      <c r="BM5461" s="501" t="e">
        <f t="shared" si="520"/>
        <v>#DIV/0!</v>
      </c>
      <c r="BP5461" s="501" t="e">
        <f t="shared" si="521"/>
        <v>#DIV/0!</v>
      </c>
    </row>
    <row r="5462" spans="31:68" ht="15" customHeight="1" x14ac:dyDescent="0.25">
      <c r="AE5462" s="501" t="e">
        <f t="shared" si="516"/>
        <v>#DIV/0!</v>
      </c>
      <c r="AH5462" s="501" t="e">
        <f t="shared" si="517"/>
        <v>#DIV/0!</v>
      </c>
      <c r="AV5462" s="501" t="e">
        <f t="shared" si="518"/>
        <v>#DIV/0!</v>
      </c>
      <c r="AY5462" s="501" t="e">
        <f t="shared" si="519"/>
        <v>#DIV/0!</v>
      </c>
      <c r="BM5462" s="501" t="e">
        <f t="shared" si="520"/>
        <v>#DIV/0!</v>
      </c>
      <c r="BP5462" s="501" t="e">
        <f t="shared" si="521"/>
        <v>#DIV/0!</v>
      </c>
    </row>
    <row r="5463" spans="31:68" ht="15" customHeight="1" x14ac:dyDescent="0.25">
      <c r="AE5463" s="501" t="e">
        <f t="shared" si="516"/>
        <v>#DIV/0!</v>
      </c>
      <c r="AH5463" s="501" t="e">
        <f t="shared" si="517"/>
        <v>#DIV/0!</v>
      </c>
      <c r="AV5463" s="501" t="e">
        <f t="shared" si="518"/>
        <v>#DIV/0!</v>
      </c>
      <c r="AY5463" s="501" t="e">
        <f t="shared" si="519"/>
        <v>#DIV/0!</v>
      </c>
      <c r="BM5463" s="501" t="e">
        <f t="shared" si="520"/>
        <v>#DIV/0!</v>
      </c>
      <c r="BP5463" s="501" t="e">
        <f t="shared" si="521"/>
        <v>#DIV/0!</v>
      </c>
    </row>
    <row r="5464" spans="31:68" ht="15" customHeight="1" x14ac:dyDescent="0.25">
      <c r="AE5464" s="501" t="e">
        <f t="shared" si="516"/>
        <v>#DIV/0!</v>
      </c>
      <c r="AH5464" s="501" t="e">
        <f t="shared" si="517"/>
        <v>#DIV/0!</v>
      </c>
      <c r="AV5464" s="501" t="e">
        <f t="shared" si="518"/>
        <v>#DIV/0!</v>
      </c>
      <c r="AY5464" s="501" t="e">
        <f t="shared" si="519"/>
        <v>#DIV/0!</v>
      </c>
      <c r="BM5464" s="501" t="e">
        <f t="shared" si="520"/>
        <v>#DIV/0!</v>
      </c>
      <c r="BP5464" s="501" t="e">
        <f t="shared" si="521"/>
        <v>#DIV/0!</v>
      </c>
    </row>
    <row r="5465" spans="31:68" ht="15" customHeight="1" x14ac:dyDescent="0.25">
      <c r="AE5465" s="501" t="e">
        <f t="shared" si="516"/>
        <v>#DIV/0!</v>
      </c>
      <c r="AH5465" s="501" t="e">
        <f t="shared" si="517"/>
        <v>#DIV/0!</v>
      </c>
      <c r="AV5465" s="501" t="e">
        <f t="shared" si="518"/>
        <v>#DIV/0!</v>
      </c>
      <c r="AY5465" s="501" t="e">
        <f t="shared" si="519"/>
        <v>#DIV/0!</v>
      </c>
      <c r="BM5465" s="501" t="e">
        <f t="shared" si="520"/>
        <v>#DIV/0!</v>
      </c>
      <c r="BP5465" s="501" t="e">
        <f t="shared" si="521"/>
        <v>#DIV/0!</v>
      </c>
    </row>
    <row r="5466" spans="31:68" ht="15" customHeight="1" x14ac:dyDescent="0.25">
      <c r="AE5466" s="501" t="e">
        <f t="shared" si="516"/>
        <v>#DIV/0!</v>
      </c>
      <c r="AH5466" s="501" t="e">
        <f t="shared" si="517"/>
        <v>#DIV/0!</v>
      </c>
      <c r="AV5466" s="501" t="e">
        <f t="shared" si="518"/>
        <v>#DIV/0!</v>
      </c>
      <c r="AY5466" s="501" t="e">
        <f t="shared" si="519"/>
        <v>#DIV/0!</v>
      </c>
      <c r="BM5466" s="501" t="e">
        <f t="shared" si="520"/>
        <v>#DIV/0!</v>
      </c>
      <c r="BP5466" s="501" t="e">
        <f t="shared" si="521"/>
        <v>#DIV/0!</v>
      </c>
    </row>
    <row r="5467" spans="31:68" ht="15" customHeight="1" x14ac:dyDescent="0.25">
      <c r="AE5467" s="501" t="e">
        <f t="shared" si="516"/>
        <v>#DIV/0!</v>
      </c>
      <c r="AH5467" s="501" t="e">
        <f t="shared" si="517"/>
        <v>#DIV/0!</v>
      </c>
      <c r="AV5467" s="501" t="e">
        <f t="shared" si="518"/>
        <v>#DIV/0!</v>
      </c>
      <c r="AY5467" s="501" t="e">
        <f t="shared" si="519"/>
        <v>#DIV/0!</v>
      </c>
      <c r="BM5467" s="501" t="e">
        <f t="shared" si="520"/>
        <v>#DIV/0!</v>
      </c>
      <c r="BP5467" s="501" t="e">
        <f t="shared" si="521"/>
        <v>#DIV/0!</v>
      </c>
    </row>
    <row r="5468" spans="31:68" ht="15" customHeight="1" x14ac:dyDescent="0.25">
      <c r="AE5468" s="501" t="e">
        <f t="shared" si="516"/>
        <v>#DIV/0!</v>
      </c>
      <c r="AH5468" s="501" t="e">
        <f t="shared" si="517"/>
        <v>#DIV/0!</v>
      </c>
      <c r="AV5468" s="501" t="e">
        <f t="shared" si="518"/>
        <v>#DIV/0!</v>
      </c>
      <c r="AY5468" s="501" t="e">
        <f t="shared" si="519"/>
        <v>#DIV/0!</v>
      </c>
      <c r="BM5468" s="501" t="e">
        <f t="shared" si="520"/>
        <v>#DIV/0!</v>
      </c>
      <c r="BP5468" s="501" t="e">
        <f t="shared" si="521"/>
        <v>#DIV/0!</v>
      </c>
    </row>
    <row r="5469" spans="31:68" ht="15" customHeight="1" x14ac:dyDescent="0.25">
      <c r="AE5469" s="501" t="e">
        <f t="shared" si="516"/>
        <v>#DIV/0!</v>
      </c>
      <c r="AH5469" s="501" t="e">
        <f t="shared" si="517"/>
        <v>#DIV/0!</v>
      </c>
      <c r="AV5469" s="501" t="e">
        <f t="shared" si="518"/>
        <v>#DIV/0!</v>
      </c>
      <c r="AY5469" s="501" t="e">
        <f t="shared" si="519"/>
        <v>#DIV/0!</v>
      </c>
      <c r="BM5469" s="501" t="e">
        <f t="shared" si="520"/>
        <v>#DIV/0!</v>
      </c>
      <c r="BP5469" s="501" t="e">
        <f t="shared" si="521"/>
        <v>#DIV/0!</v>
      </c>
    </row>
    <row r="5470" spans="31:68" ht="15" customHeight="1" x14ac:dyDescent="0.25">
      <c r="AE5470" s="501" t="e">
        <f t="shared" si="516"/>
        <v>#DIV/0!</v>
      </c>
      <c r="AH5470" s="501" t="e">
        <f t="shared" si="517"/>
        <v>#DIV/0!</v>
      </c>
      <c r="AV5470" s="501" t="e">
        <f t="shared" si="518"/>
        <v>#DIV/0!</v>
      </c>
      <c r="AY5470" s="501" t="e">
        <f t="shared" si="519"/>
        <v>#DIV/0!</v>
      </c>
      <c r="BM5470" s="501" t="e">
        <f t="shared" si="520"/>
        <v>#DIV/0!</v>
      </c>
      <c r="BP5470" s="501" t="e">
        <f t="shared" si="521"/>
        <v>#DIV/0!</v>
      </c>
    </row>
    <row r="5471" spans="31:68" ht="15" customHeight="1" x14ac:dyDescent="0.25">
      <c r="AE5471" s="501" t="e">
        <f t="shared" si="516"/>
        <v>#DIV/0!</v>
      </c>
      <c r="AH5471" s="501" t="e">
        <f t="shared" si="517"/>
        <v>#DIV/0!</v>
      </c>
      <c r="AV5471" s="501" t="e">
        <f t="shared" si="518"/>
        <v>#DIV/0!</v>
      </c>
      <c r="AY5471" s="501" t="e">
        <f t="shared" si="519"/>
        <v>#DIV/0!</v>
      </c>
      <c r="BM5471" s="501" t="e">
        <f t="shared" si="520"/>
        <v>#DIV/0!</v>
      </c>
      <c r="BP5471" s="501" t="e">
        <f t="shared" si="521"/>
        <v>#DIV/0!</v>
      </c>
    </row>
    <row r="5472" spans="31:68" ht="15" customHeight="1" x14ac:dyDescent="0.25">
      <c r="AE5472" s="501" t="e">
        <f t="shared" si="516"/>
        <v>#DIV/0!</v>
      </c>
      <c r="AH5472" s="501" t="e">
        <f t="shared" si="517"/>
        <v>#DIV/0!</v>
      </c>
      <c r="AV5472" s="501" t="e">
        <f t="shared" si="518"/>
        <v>#DIV/0!</v>
      </c>
      <c r="AY5472" s="501" t="e">
        <f t="shared" si="519"/>
        <v>#DIV/0!</v>
      </c>
      <c r="BM5472" s="501" t="e">
        <f t="shared" si="520"/>
        <v>#DIV/0!</v>
      </c>
      <c r="BP5472" s="501" t="e">
        <f t="shared" si="521"/>
        <v>#DIV/0!</v>
      </c>
    </row>
    <row r="5473" spans="31:68" ht="15" customHeight="1" x14ac:dyDescent="0.25">
      <c r="AE5473" s="501" t="e">
        <f t="shared" si="516"/>
        <v>#DIV/0!</v>
      </c>
      <c r="AH5473" s="501" t="e">
        <f t="shared" si="517"/>
        <v>#DIV/0!</v>
      </c>
      <c r="AV5473" s="501" t="e">
        <f t="shared" si="518"/>
        <v>#DIV/0!</v>
      </c>
      <c r="AY5473" s="501" t="e">
        <f t="shared" si="519"/>
        <v>#DIV/0!</v>
      </c>
      <c r="BM5473" s="501" t="e">
        <f t="shared" si="520"/>
        <v>#DIV/0!</v>
      </c>
      <c r="BP5473" s="501" t="e">
        <f t="shared" si="521"/>
        <v>#DIV/0!</v>
      </c>
    </row>
    <row r="5474" spans="31:68" ht="15" customHeight="1" x14ac:dyDescent="0.25">
      <c r="AE5474" s="501" t="e">
        <f t="shared" si="516"/>
        <v>#DIV/0!</v>
      </c>
      <c r="AH5474" s="501" t="e">
        <f t="shared" si="517"/>
        <v>#DIV/0!</v>
      </c>
      <c r="AV5474" s="501" t="e">
        <f t="shared" si="518"/>
        <v>#DIV/0!</v>
      </c>
      <c r="AY5474" s="501" t="e">
        <f t="shared" si="519"/>
        <v>#DIV/0!</v>
      </c>
      <c r="BM5474" s="501" t="e">
        <f t="shared" si="520"/>
        <v>#DIV/0!</v>
      </c>
      <c r="BP5474" s="501" t="e">
        <f t="shared" si="521"/>
        <v>#DIV/0!</v>
      </c>
    </row>
    <row r="5475" spans="31:68" ht="15" customHeight="1" x14ac:dyDescent="0.25">
      <c r="AE5475" s="501" t="e">
        <f t="shared" si="516"/>
        <v>#DIV/0!</v>
      </c>
      <c r="AH5475" s="501" t="e">
        <f t="shared" si="517"/>
        <v>#DIV/0!</v>
      </c>
      <c r="AV5475" s="501" t="e">
        <f t="shared" si="518"/>
        <v>#DIV/0!</v>
      </c>
      <c r="AY5475" s="501" t="e">
        <f t="shared" si="519"/>
        <v>#DIV/0!</v>
      </c>
      <c r="BM5475" s="501" t="e">
        <f t="shared" si="520"/>
        <v>#DIV/0!</v>
      </c>
      <c r="BP5475" s="501" t="e">
        <f t="shared" si="521"/>
        <v>#DIV/0!</v>
      </c>
    </row>
    <row r="5476" spans="31:68" ht="15" customHeight="1" x14ac:dyDescent="0.25">
      <c r="AE5476" s="501" t="e">
        <f t="shared" si="516"/>
        <v>#DIV/0!</v>
      </c>
      <c r="AH5476" s="501" t="e">
        <f t="shared" si="517"/>
        <v>#DIV/0!</v>
      </c>
      <c r="AV5476" s="501" t="e">
        <f t="shared" si="518"/>
        <v>#DIV/0!</v>
      </c>
      <c r="AY5476" s="501" t="e">
        <f t="shared" si="519"/>
        <v>#DIV/0!</v>
      </c>
      <c r="BM5476" s="501" t="e">
        <f t="shared" si="520"/>
        <v>#DIV/0!</v>
      </c>
      <c r="BP5476" s="501" t="e">
        <f t="shared" si="521"/>
        <v>#DIV/0!</v>
      </c>
    </row>
    <row r="5477" spans="31:68" ht="15" customHeight="1" x14ac:dyDescent="0.25">
      <c r="AE5477" s="501" t="e">
        <f t="shared" si="516"/>
        <v>#DIV/0!</v>
      </c>
      <c r="AH5477" s="501" t="e">
        <f t="shared" si="517"/>
        <v>#DIV/0!</v>
      </c>
      <c r="AV5477" s="501" t="e">
        <f t="shared" si="518"/>
        <v>#DIV/0!</v>
      </c>
      <c r="AY5477" s="501" t="e">
        <f t="shared" si="519"/>
        <v>#DIV/0!</v>
      </c>
      <c r="BM5477" s="501" t="e">
        <f t="shared" si="520"/>
        <v>#DIV/0!</v>
      </c>
      <c r="BP5477" s="501" t="e">
        <f t="shared" si="521"/>
        <v>#DIV/0!</v>
      </c>
    </row>
    <row r="5478" spans="31:68" ht="15" customHeight="1" x14ac:dyDescent="0.25">
      <c r="AE5478" s="501" t="e">
        <f t="shared" si="516"/>
        <v>#DIV/0!</v>
      </c>
      <c r="AH5478" s="501" t="e">
        <f t="shared" si="517"/>
        <v>#DIV/0!</v>
      </c>
      <c r="AV5478" s="501" t="e">
        <f t="shared" si="518"/>
        <v>#DIV/0!</v>
      </c>
      <c r="AY5478" s="501" t="e">
        <f t="shared" si="519"/>
        <v>#DIV/0!</v>
      </c>
      <c r="BM5478" s="501" t="e">
        <f t="shared" si="520"/>
        <v>#DIV/0!</v>
      </c>
      <c r="BP5478" s="501" t="e">
        <f t="shared" si="521"/>
        <v>#DIV/0!</v>
      </c>
    </row>
    <row r="5479" spans="31:68" ht="15" customHeight="1" x14ac:dyDescent="0.25">
      <c r="AE5479" s="501" t="e">
        <f t="shared" si="516"/>
        <v>#DIV/0!</v>
      </c>
      <c r="AH5479" s="501" t="e">
        <f t="shared" si="517"/>
        <v>#DIV/0!</v>
      </c>
      <c r="AV5479" s="501" t="e">
        <f t="shared" si="518"/>
        <v>#DIV/0!</v>
      </c>
      <c r="AY5479" s="501" t="e">
        <f t="shared" si="519"/>
        <v>#DIV/0!</v>
      </c>
      <c r="BM5479" s="501" t="e">
        <f t="shared" si="520"/>
        <v>#DIV/0!</v>
      </c>
      <c r="BP5479" s="501" t="e">
        <f t="shared" si="521"/>
        <v>#DIV/0!</v>
      </c>
    </row>
    <row r="5480" spans="31:68" ht="15" customHeight="1" x14ac:dyDescent="0.25">
      <c r="AE5480" s="501" t="e">
        <f t="shared" si="516"/>
        <v>#DIV/0!</v>
      </c>
      <c r="AH5480" s="501" t="e">
        <f t="shared" si="517"/>
        <v>#DIV/0!</v>
      </c>
      <c r="AV5480" s="501" t="e">
        <f t="shared" si="518"/>
        <v>#DIV/0!</v>
      </c>
      <c r="AY5480" s="501" t="e">
        <f t="shared" si="519"/>
        <v>#DIV/0!</v>
      </c>
      <c r="BM5480" s="501" t="e">
        <f t="shared" si="520"/>
        <v>#DIV/0!</v>
      </c>
      <c r="BP5480" s="501" t="e">
        <f t="shared" si="521"/>
        <v>#DIV/0!</v>
      </c>
    </row>
    <row r="5481" spans="31:68" ht="15" customHeight="1" x14ac:dyDescent="0.25">
      <c r="AE5481" s="501" t="e">
        <f t="shared" si="516"/>
        <v>#DIV/0!</v>
      </c>
      <c r="AH5481" s="501" t="e">
        <f t="shared" si="517"/>
        <v>#DIV/0!</v>
      </c>
      <c r="AV5481" s="501" t="e">
        <f t="shared" si="518"/>
        <v>#DIV/0!</v>
      </c>
      <c r="AY5481" s="501" t="e">
        <f t="shared" si="519"/>
        <v>#DIV/0!</v>
      </c>
      <c r="BM5481" s="501" t="e">
        <f t="shared" si="520"/>
        <v>#DIV/0!</v>
      </c>
      <c r="BP5481" s="501" t="e">
        <f t="shared" si="521"/>
        <v>#DIV/0!</v>
      </c>
    </row>
    <row r="5482" spans="31:68" ht="15" customHeight="1" x14ac:dyDescent="0.25">
      <c r="AE5482" s="501" t="e">
        <f t="shared" si="516"/>
        <v>#DIV/0!</v>
      </c>
      <c r="AH5482" s="501" t="e">
        <f t="shared" si="517"/>
        <v>#DIV/0!</v>
      </c>
      <c r="AV5482" s="501" t="e">
        <f t="shared" si="518"/>
        <v>#DIV/0!</v>
      </c>
      <c r="AY5482" s="501" t="e">
        <f t="shared" si="519"/>
        <v>#DIV/0!</v>
      </c>
      <c r="BM5482" s="501" t="e">
        <f t="shared" si="520"/>
        <v>#DIV/0!</v>
      </c>
      <c r="BP5482" s="501" t="e">
        <f t="shared" si="521"/>
        <v>#DIV/0!</v>
      </c>
    </row>
    <row r="5483" spans="31:68" ht="15" customHeight="1" x14ac:dyDescent="0.25">
      <c r="AE5483" s="501" t="e">
        <f t="shared" si="516"/>
        <v>#DIV/0!</v>
      </c>
      <c r="AH5483" s="501" t="e">
        <f t="shared" si="517"/>
        <v>#DIV/0!</v>
      </c>
      <c r="AV5483" s="501" t="e">
        <f t="shared" si="518"/>
        <v>#DIV/0!</v>
      </c>
      <c r="AY5483" s="501" t="e">
        <f t="shared" si="519"/>
        <v>#DIV/0!</v>
      </c>
      <c r="BM5483" s="501" t="e">
        <f t="shared" si="520"/>
        <v>#DIV/0!</v>
      </c>
      <c r="BP5483" s="501" t="e">
        <f t="shared" si="521"/>
        <v>#DIV/0!</v>
      </c>
    </row>
    <row r="5484" spans="31:68" ht="15" customHeight="1" x14ac:dyDescent="0.25">
      <c r="AE5484" s="501" t="e">
        <f t="shared" si="516"/>
        <v>#DIV/0!</v>
      </c>
      <c r="AH5484" s="501" t="e">
        <f t="shared" si="517"/>
        <v>#DIV/0!</v>
      </c>
      <c r="AV5484" s="501" t="e">
        <f t="shared" si="518"/>
        <v>#DIV/0!</v>
      </c>
      <c r="AY5484" s="501" t="e">
        <f t="shared" si="519"/>
        <v>#DIV/0!</v>
      </c>
      <c r="BM5484" s="501" t="e">
        <f t="shared" si="520"/>
        <v>#DIV/0!</v>
      </c>
      <c r="BP5484" s="501" t="e">
        <f t="shared" si="521"/>
        <v>#DIV/0!</v>
      </c>
    </row>
    <row r="5485" spans="31:68" ht="15" customHeight="1" x14ac:dyDescent="0.25">
      <c r="AE5485" s="501" t="e">
        <f t="shared" si="516"/>
        <v>#DIV/0!</v>
      </c>
      <c r="AH5485" s="501" t="e">
        <f t="shared" si="517"/>
        <v>#DIV/0!</v>
      </c>
      <c r="AV5485" s="501" t="e">
        <f t="shared" si="518"/>
        <v>#DIV/0!</v>
      </c>
      <c r="AY5485" s="501" t="e">
        <f t="shared" si="519"/>
        <v>#DIV/0!</v>
      </c>
      <c r="BM5485" s="501" t="e">
        <f t="shared" si="520"/>
        <v>#DIV/0!</v>
      </c>
      <c r="BP5485" s="501" t="e">
        <f t="shared" si="521"/>
        <v>#DIV/0!</v>
      </c>
    </row>
    <row r="5486" spans="31:68" ht="15" customHeight="1" x14ac:dyDescent="0.25">
      <c r="AE5486" s="501" t="e">
        <f t="shared" si="516"/>
        <v>#DIV/0!</v>
      </c>
      <c r="AH5486" s="501" t="e">
        <f t="shared" si="517"/>
        <v>#DIV/0!</v>
      </c>
      <c r="AV5486" s="501" t="e">
        <f t="shared" si="518"/>
        <v>#DIV/0!</v>
      </c>
      <c r="AY5486" s="501" t="e">
        <f t="shared" si="519"/>
        <v>#DIV/0!</v>
      </c>
      <c r="BM5486" s="501" t="e">
        <f t="shared" si="520"/>
        <v>#DIV/0!</v>
      </c>
      <c r="BP5486" s="501" t="e">
        <f t="shared" si="521"/>
        <v>#DIV/0!</v>
      </c>
    </row>
    <row r="5487" spans="31:68" ht="15" customHeight="1" x14ac:dyDescent="0.25">
      <c r="AE5487" s="501" t="e">
        <f t="shared" si="516"/>
        <v>#DIV/0!</v>
      </c>
      <c r="AH5487" s="501" t="e">
        <f t="shared" si="517"/>
        <v>#DIV/0!</v>
      </c>
      <c r="AV5487" s="501" t="e">
        <f t="shared" si="518"/>
        <v>#DIV/0!</v>
      </c>
      <c r="AY5487" s="501" t="e">
        <f t="shared" si="519"/>
        <v>#DIV/0!</v>
      </c>
      <c r="BM5487" s="501" t="e">
        <f t="shared" si="520"/>
        <v>#DIV/0!</v>
      </c>
      <c r="BP5487" s="501" t="e">
        <f t="shared" si="521"/>
        <v>#DIV/0!</v>
      </c>
    </row>
    <row r="5488" spans="31:68" ht="15" customHeight="1" x14ac:dyDescent="0.25">
      <c r="AE5488" s="501" t="e">
        <f t="shared" si="516"/>
        <v>#DIV/0!</v>
      </c>
      <c r="AH5488" s="501" t="e">
        <f t="shared" si="517"/>
        <v>#DIV/0!</v>
      </c>
      <c r="AV5488" s="501" t="e">
        <f t="shared" si="518"/>
        <v>#DIV/0!</v>
      </c>
      <c r="AY5488" s="501" t="e">
        <f t="shared" si="519"/>
        <v>#DIV/0!</v>
      </c>
      <c r="BM5488" s="501" t="e">
        <f t="shared" si="520"/>
        <v>#DIV/0!</v>
      </c>
      <c r="BP5488" s="501" t="e">
        <f t="shared" si="521"/>
        <v>#DIV/0!</v>
      </c>
    </row>
    <row r="5489" spans="31:68" ht="15" customHeight="1" x14ac:dyDescent="0.25">
      <c r="AE5489" s="501" t="e">
        <f t="shared" si="516"/>
        <v>#DIV/0!</v>
      </c>
      <c r="AH5489" s="501" t="e">
        <f t="shared" si="517"/>
        <v>#DIV/0!</v>
      </c>
      <c r="AV5489" s="501" t="e">
        <f t="shared" si="518"/>
        <v>#DIV/0!</v>
      </c>
      <c r="AY5489" s="501" t="e">
        <f t="shared" si="519"/>
        <v>#DIV/0!</v>
      </c>
      <c r="BM5489" s="501" t="e">
        <f t="shared" si="520"/>
        <v>#DIV/0!</v>
      </c>
      <c r="BP5489" s="501" t="e">
        <f t="shared" si="521"/>
        <v>#DIV/0!</v>
      </c>
    </row>
    <row r="5490" spans="31:68" ht="15" customHeight="1" x14ac:dyDescent="0.25">
      <c r="AE5490" s="501" t="e">
        <f t="shared" si="516"/>
        <v>#DIV/0!</v>
      </c>
      <c r="AH5490" s="501" t="e">
        <f t="shared" si="517"/>
        <v>#DIV/0!</v>
      </c>
      <c r="AV5490" s="501" t="e">
        <f t="shared" si="518"/>
        <v>#DIV/0!</v>
      </c>
      <c r="AY5490" s="501" t="e">
        <f t="shared" si="519"/>
        <v>#DIV/0!</v>
      </c>
      <c r="BM5490" s="501" t="e">
        <f t="shared" si="520"/>
        <v>#DIV/0!</v>
      </c>
      <c r="BP5490" s="501" t="e">
        <f t="shared" si="521"/>
        <v>#DIV/0!</v>
      </c>
    </row>
    <row r="5491" spans="31:68" ht="15" customHeight="1" x14ac:dyDescent="0.25">
      <c r="AE5491" s="501" t="e">
        <f t="shared" si="516"/>
        <v>#DIV/0!</v>
      </c>
      <c r="AH5491" s="501" t="e">
        <f t="shared" si="517"/>
        <v>#DIV/0!</v>
      </c>
      <c r="AV5491" s="501" t="e">
        <f t="shared" si="518"/>
        <v>#DIV/0!</v>
      </c>
      <c r="AY5491" s="501" t="e">
        <f t="shared" si="519"/>
        <v>#DIV/0!</v>
      </c>
      <c r="BM5491" s="501" t="e">
        <f t="shared" si="520"/>
        <v>#DIV/0!</v>
      </c>
      <c r="BP5491" s="501" t="e">
        <f t="shared" si="521"/>
        <v>#DIV/0!</v>
      </c>
    </row>
    <row r="5492" spans="31:68" ht="15" customHeight="1" x14ac:dyDescent="0.25">
      <c r="AE5492" s="501" t="e">
        <f t="shared" si="516"/>
        <v>#DIV/0!</v>
      </c>
      <c r="AH5492" s="501" t="e">
        <f t="shared" si="517"/>
        <v>#DIV/0!</v>
      </c>
      <c r="AV5492" s="501" t="e">
        <f t="shared" si="518"/>
        <v>#DIV/0!</v>
      </c>
      <c r="AY5492" s="501" t="e">
        <f t="shared" si="519"/>
        <v>#DIV/0!</v>
      </c>
      <c r="BM5492" s="501" t="e">
        <f t="shared" si="520"/>
        <v>#DIV/0!</v>
      </c>
      <c r="BP5492" s="501" t="e">
        <f t="shared" si="521"/>
        <v>#DIV/0!</v>
      </c>
    </row>
    <row r="5493" spans="31:68" ht="15" customHeight="1" x14ac:dyDescent="0.25">
      <c r="AE5493" s="501" t="e">
        <f t="shared" si="516"/>
        <v>#DIV/0!</v>
      </c>
      <c r="AH5493" s="501" t="e">
        <f t="shared" si="517"/>
        <v>#DIV/0!</v>
      </c>
      <c r="AV5493" s="501" t="e">
        <f t="shared" si="518"/>
        <v>#DIV/0!</v>
      </c>
      <c r="AY5493" s="501" t="e">
        <f t="shared" si="519"/>
        <v>#DIV/0!</v>
      </c>
      <c r="BM5493" s="501" t="e">
        <f t="shared" si="520"/>
        <v>#DIV/0!</v>
      </c>
      <c r="BP5493" s="501" t="e">
        <f t="shared" si="521"/>
        <v>#DIV/0!</v>
      </c>
    </row>
    <row r="5494" spans="31:68" ht="15" customHeight="1" x14ac:dyDescent="0.25">
      <c r="AE5494" s="501" t="e">
        <f t="shared" si="516"/>
        <v>#DIV/0!</v>
      </c>
      <c r="AH5494" s="501" t="e">
        <f t="shared" si="517"/>
        <v>#DIV/0!</v>
      </c>
      <c r="AV5494" s="501" t="e">
        <f t="shared" si="518"/>
        <v>#DIV/0!</v>
      </c>
      <c r="AY5494" s="501" t="e">
        <f t="shared" si="519"/>
        <v>#DIV/0!</v>
      </c>
      <c r="BM5494" s="501" t="e">
        <f t="shared" si="520"/>
        <v>#DIV/0!</v>
      </c>
      <c r="BP5494" s="501" t="e">
        <f t="shared" si="521"/>
        <v>#DIV/0!</v>
      </c>
    </row>
    <row r="5495" spans="31:68" ht="15" customHeight="1" x14ac:dyDescent="0.25">
      <c r="AE5495" s="501" t="e">
        <f t="shared" si="516"/>
        <v>#DIV/0!</v>
      </c>
      <c r="AH5495" s="501" t="e">
        <f t="shared" si="517"/>
        <v>#DIV/0!</v>
      </c>
      <c r="AV5495" s="501" t="e">
        <f t="shared" si="518"/>
        <v>#DIV/0!</v>
      </c>
      <c r="AY5495" s="501" t="e">
        <f t="shared" si="519"/>
        <v>#DIV/0!</v>
      </c>
      <c r="BM5495" s="501" t="e">
        <f t="shared" si="520"/>
        <v>#DIV/0!</v>
      </c>
      <c r="BP5495" s="501" t="e">
        <f t="shared" si="521"/>
        <v>#DIV/0!</v>
      </c>
    </row>
    <row r="5496" spans="31:68" ht="15" customHeight="1" x14ac:dyDescent="0.25">
      <c r="AE5496" s="501" t="e">
        <f t="shared" si="516"/>
        <v>#DIV/0!</v>
      </c>
      <c r="AH5496" s="501" t="e">
        <f t="shared" si="517"/>
        <v>#DIV/0!</v>
      </c>
      <c r="AV5496" s="501" t="e">
        <f t="shared" si="518"/>
        <v>#DIV/0!</v>
      </c>
      <c r="AY5496" s="501" t="e">
        <f t="shared" si="519"/>
        <v>#DIV/0!</v>
      </c>
      <c r="BM5496" s="501" t="e">
        <f t="shared" si="520"/>
        <v>#DIV/0!</v>
      </c>
      <c r="BP5496" s="501" t="e">
        <f t="shared" si="521"/>
        <v>#DIV/0!</v>
      </c>
    </row>
    <row r="5497" spans="31:68" ht="15" customHeight="1" x14ac:dyDescent="0.25">
      <c r="AE5497" s="501" t="e">
        <f t="shared" si="516"/>
        <v>#DIV/0!</v>
      </c>
      <c r="AH5497" s="501" t="e">
        <f t="shared" si="517"/>
        <v>#DIV/0!</v>
      </c>
      <c r="AV5497" s="501" t="e">
        <f t="shared" si="518"/>
        <v>#DIV/0!</v>
      </c>
      <c r="AY5497" s="501" t="e">
        <f t="shared" si="519"/>
        <v>#DIV/0!</v>
      </c>
      <c r="BM5497" s="501" t="e">
        <f t="shared" si="520"/>
        <v>#DIV/0!</v>
      </c>
      <c r="BP5497" s="501" t="e">
        <f t="shared" si="521"/>
        <v>#DIV/0!</v>
      </c>
    </row>
    <row r="5498" spans="31:68" ht="15" customHeight="1" x14ac:dyDescent="0.25">
      <c r="AE5498" s="501" t="e">
        <f t="shared" si="516"/>
        <v>#DIV/0!</v>
      </c>
      <c r="AH5498" s="501" t="e">
        <f t="shared" si="517"/>
        <v>#DIV/0!</v>
      </c>
      <c r="AV5498" s="501" t="e">
        <f t="shared" si="518"/>
        <v>#DIV/0!</v>
      </c>
      <c r="AY5498" s="501" t="e">
        <f t="shared" si="519"/>
        <v>#DIV/0!</v>
      </c>
      <c r="BM5498" s="501" t="e">
        <f t="shared" si="520"/>
        <v>#DIV/0!</v>
      </c>
      <c r="BP5498" s="501" t="e">
        <f t="shared" si="521"/>
        <v>#DIV/0!</v>
      </c>
    </row>
    <row r="5499" spans="31:68" ht="15" customHeight="1" x14ac:dyDescent="0.25">
      <c r="AE5499" s="501" t="e">
        <f t="shared" si="516"/>
        <v>#DIV/0!</v>
      </c>
      <c r="AH5499" s="501" t="e">
        <f t="shared" si="517"/>
        <v>#DIV/0!</v>
      </c>
      <c r="AV5499" s="501" t="e">
        <f t="shared" si="518"/>
        <v>#DIV/0!</v>
      </c>
      <c r="AY5499" s="501" t="e">
        <f t="shared" si="519"/>
        <v>#DIV/0!</v>
      </c>
      <c r="BM5499" s="501" t="e">
        <f t="shared" si="520"/>
        <v>#DIV/0!</v>
      </c>
      <c r="BP5499" s="501" t="e">
        <f t="shared" si="521"/>
        <v>#DIV/0!</v>
      </c>
    </row>
    <row r="5500" spans="31:68" ht="15" customHeight="1" x14ac:dyDescent="0.25">
      <c r="AE5500" s="501" t="e">
        <f t="shared" si="516"/>
        <v>#DIV/0!</v>
      </c>
      <c r="AH5500" s="501" t="e">
        <f t="shared" si="517"/>
        <v>#DIV/0!</v>
      </c>
      <c r="AV5500" s="501" t="e">
        <f t="shared" si="518"/>
        <v>#DIV/0!</v>
      </c>
      <c r="AY5500" s="501" t="e">
        <f t="shared" si="519"/>
        <v>#DIV/0!</v>
      </c>
      <c r="BM5500" s="501" t="e">
        <f t="shared" si="520"/>
        <v>#DIV/0!</v>
      </c>
      <c r="BP5500" s="501" t="e">
        <f t="shared" si="521"/>
        <v>#DIV/0!</v>
      </c>
    </row>
    <row r="5501" spans="31:68" ht="15" customHeight="1" x14ac:dyDescent="0.25">
      <c r="AE5501" s="501" t="e">
        <f t="shared" si="516"/>
        <v>#DIV/0!</v>
      </c>
      <c r="AH5501" s="501" t="e">
        <f t="shared" si="517"/>
        <v>#DIV/0!</v>
      </c>
      <c r="AV5501" s="501" t="e">
        <f t="shared" si="518"/>
        <v>#DIV/0!</v>
      </c>
      <c r="AY5501" s="501" t="e">
        <f t="shared" si="519"/>
        <v>#DIV/0!</v>
      </c>
      <c r="BM5501" s="501" t="e">
        <f t="shared" si="520"/>
        <v>#DIV/0!</v>
      </c>
      <c r="BP5501" s="501" t="e">
        <f t="shared" si="521"/>
        <v>#DIV/0!</v>
      </c>
    </row>
    <row r="5502" spans="31:68" ht="15" customHeight="1" x14ac:dyDescent="0.25">
      <c r="AE5502" s="501" t="e">
        <f t="shared" si="516"/>
        <v>#DIV/0!</v>
      </c>
      <c r="AH5502" s="501" t="e">
        <f t="shared" si="517"/>
        <v>#DIV/0!</v>
      </c>
      <c r="AV5502" s="501" t="e">
        <f t="shared" si="518"/>
        <v>#DIV/0!</v>
      </c>
      <c r="AY5502" s="501" t="e">
        <f t="shared" si="519"/>
        <v>#DIV/0!</v>
      </c>
      <c r="BM5502" s="501" t="e">
        <f t="shared" si="520"/>
        <v>#DIV/0!</v>
      </c>
      <c r="BP5502" s="501" t="e">
        <f t="shared" si="521"/>
        <v>#DIV/0!</v>
      </c>
    </row>
    <row r="5503" spans="31:68" ht="15" customHeight="1" x14ac:dyDescent="0.25">
      <c r="AE5503" s="501" t="e">
        <f t="shared" si="516"/>
        <v>#DIV/0!</v>
      </c>
      <c r="AH5503" s="501" t="e">
        <f t="shared" si="517"/>
        <v>#DIV/0!</v>
      </c>
      <c r="AV5503" s="501" t="e">
        <f t="shared" si="518"/>
        <v>#DIV/0!</v>
      </c>
      <c r="AY5503" s="501" t="e">
        <f t="shared" si="519"/>
        <v>#DIV/0!</v>
      </c>
      <c r="BM5503" s="501" t="e">
        <f t="shared" si="520"/>
        <v>#DIV/0!</v>
      </c>
      <c r="BP5503" s="501" t="e">
        <f t="shared" si="521"/>
        <v>#DIV/0!</v>
      </c>
    </row>
    <row r="5504" spans="31:68" ht="15" customHeight="1" x14ac:dyDescent="0.25">
      <c r="AE5504" s="501" t="e">
        <f t="shared" si="516"/>
        <v>#DIV/0!</v>
      </c>
      <c r="AH5504" s="501" t="e">
        <f t="shared" si="517"/>
        <v>#DIV/0!</v>
      </c>
      <c r="AV5504" s="501" t="e">
        <f t="shared" si="518"/>
        <v>#DIV/0!</v>
      </c>
      <c r="AY5504" s="501" t="e">
        <f t="shared" si="519"/>
        <v>#DIV/0!</v>
      </c>
      <c r="BM5504" s="501" t="e">
        <f t="shared" si="520"/>
        <v>#DIV/0!</v>
      </c>
      <c r="BP5504" s="501" t="e">
        <f t="shared" si="521"/>
        <v>#DIV/0!</v>
      </c>
    </row>
    <row r="5505" spans="31:68" ht="15" customHeight="1" x14ac:dyDescent="0.25">
      <c r="AE5505" s="501" t="e">
        <f t="shared" si="516"/>
        <v>#DIV/0!</v>
      </c>
      <c r="AH5505" s="501" t="e">
        <f t="shared" si="517"/>
        <v>#DIV/0!</v>
      </c>
      <c r="AV5505" s="501" t="e">
        <f t="shared" si="518"/>
        <v>#DIV/0!</v>
      </c>
      <c r="AY5505" s="501" t="e">
        <f t="shared" si="519"/>
        <v>#DIV/0!</v>
      </c>
      <c r="BM5505" s="501" t="e">
        <f t="shared" si="520"/>
        <v>#DIV/0!</v>
      </c>
      <c r="BP5505" s="501" t="e">
        <f t="shared" si="521"/>
        <v>#DIV/0!</v>
      </c>
    </row>
    <row r="5506" spans="31:68" ht="15" customHeight="1" x14ac:dyDescent="0.25">
      <c r="AE5506" s="501" t="e">
        <f t="shared" si="516"/>
        <v>#DIV/0!</v>
      </c>
      <c r="AH5506" s="501" t="e">
        <f t="shared" si="517"/>
        <v>#DIV/0!</v>
      </c>
      <c r="AV5506" s="501" t="e">
        <f t="shared" si="518"/>
        <v>#DIV/0!</v>
      </c>
      <c r="AY5506" s="501" t="e">
        <f t="shared" si="519"/>
        <v>#DIV/0!</v>
      </c>
      <c r="BM5506" s="501" t="e">
        <f t="shared" si="520"/>
        <v>#DIV/0!</v>
      </c>
      <c r="BP5506" s="501" t="e">
        <f t="shared" si="521"/>
        <v>#DIV/0!</v>
      </c>
    </row>
    <row r="5507" spans="31:68" ht="15" customHeight="1" x14ac:dyDescent="0.25">
      <c r="AE5507" s="501" t="e">
        <f t="shared" si="516"/>
        <v>#DIV/0!</v>
      </c>
      <c r="AH5507" s="501" t="e">
        <f t="shared" si="517"/>
        <v>#DIV/0!</v>
      </c>
      <c r="AV5507" s="501" t="e">
        <f t="shared" si="518"/>
        <v>#DIV/0!</v>
      </c>
      <c r="AY5507" s="501" t="e">
        <f t="shared" si="519"/>
        <v>#DIV/0!</v>
      </c>
      <c r="BM5507" s="501" t="e">
        <f t="shared" si="520"/>
        <v>#DIV/0!</v>
      </c>
      <c r="BP5507" s="501" t="e">
        <f t="shared" si="521"/>
        <v>#DIV/0!</v>
      </c>
    </row>
    <row r="5508" spans="31:68" ht="15" customHeight="1" x14ac:dyDescent="0.25">
      <c r="AE5508" s="501" t="e">
        <f t="shared" si="516"/>
        <v>#DIV/0!</v>
      </c>
      <c r="AH5508" s="501" t="e">
        <f t="shared" si="517"/>
        <v>#DIV/0!</v>
      </c>
      <c r="AV5508" s="501" t="e">
        <f t="shared" si="518"/>
        <v>#DIV/0!</v>
      </c>
      <c r="AY5508" s="501" t="e">
        <f t="shared" si="519"/>
        <v>#DIV/0!</v>
      </c>
      <c r="BM5508" s="501" t="e">
        <f t="shared" si="520"/>
        <v>#DIV/0!</v>
      </c>
      <c r="BP5508" s="501" t="e">
        <f t="shared" si="521"/>
        <v>#DIV/0!</v>
      </c>
    </row>
    <row r="5509" spans="31:68" ht="15" customHeight="1" x14ac:dyDescent="0.25">
      <c r="AE5509" s="501" t="e">
        <f t="shared" si="516"/>
        <v>#DIV/0!</v>
      </c>
      <c r="AH5509" s="501" t="e">
        <f t="shared" si="517"/>
        <v>#DIV/0!</v>
      </c>
      <c r="AV5509" s="501" t="e">
        <f t="shared" si="518"/>
        <v>#DIV/0!</v>
      </c>
      <c r="AY5509" s="501" t="e">
        <f t="shared" si="519"/>
        <v>#DIV/0!</v>
      </c>
      <c r="BM5509" s="501" t="e">
        <f t="shared" si="520"/>
        <v>#DIV/0!</v>
      </c>
      <c r="BP5509" s="501" t="e">
        <f t="shared" si="521"/>
        <v>#DIV/0!</v>
      </c>
    </row>
    <row r="5510" spans="31:68" ht="15" customHeight="1" x14ac:dyDescent="0.25">
      <c r="AE5510" s="501" t="e">
        <f t="shared" si="516"/>
        <v>#DIV/0!</v>
      </c>
      <c r="AH5510" s="501" t="e">
        <f t="shared" si="517"/>
        <v>#DIV/0!</v>
      </c>
      <c r="AV5510" s="501" t="e">
        <f t="shared" si="518"/>
        <v>#DIV/0!</v>
      </c>
      <c r="AY5510" s="501" t="e">
        <f t="shared" si="519"/>
        <v>#DIV/0!</v>
      </c>
      <c r="BM5510" s="501" t="e">
        <f t="shared" si="520"/>
        <v>#DIV/0!</v>
      </c>
      <c r="BP5510" s="501" t="e">
        <f t="shared" si="521"/>
        <v>#DIV/0!</v>
      </c>
    </row>
    <row r="5511" spans="31:68" ht="15" customHeight="1" x14ac:dyDescent="0.25">
      <c r="AE5511" s="501" t="e">
        <f t="shared" si="516"/>
        <v>#DIV/0!</v>
      </c>
      <c r="AH5511" s="501" t="e">
        <f t="shared" si="517"/>
        <v>#DIV/0!</v>
      </c>
      <c r="AV5511" s="501" t="e">
        <f t="shared" si="518"/>
        <v>#DIV/0!</v>
      </c>
      <c r="AY5511" s="501" t="e">
        <f t="shared" si="519"/>
        <v>#DIV/0!</v>
      </c>
      <c r="BM5511" s="501" t="e">
        <f t="shared" si="520"/>
        <v>#DIV/0!</v>
      </c>
      <c r="BP5511" s="501" t="e">
        <f t="shared" si="521"/>
        <v>#DIV/0!</v>
      </c>
    </row>
    <row r="5512" spans="31:68" ht="15" customHeight="1" x14ac:dyDescent="0.25">
      <c r="AE5512" s="501" t="e">
        <f t="shared" si="516"/>
        <v>#DIV/0!</v>
      </c>
      <c r="AH5512" s="501" t="e">
        <f t="shared" si="517"/>
        <v>#DIV/0!</v>
      </c>
      <c r="AV5512" s="501" t="e">
        <f t="shared" si="518"/>
        <v>#DIV/0!</v>
      </c>
      <c r="AY5512" s="501" t="e">
        <f t="shared" si="519"/>
        <v>#DIV/0!</v>
      </c>
      <c r="BM5512" s="501" t="e">
        <f t="shared" si="520"/>
        <v>#DIV/0!</v>
      </c>
      <c r="BP5512" s="501" t="e">
        <f t="shared" si="521"/>
        <v>#DIV/0!</v>
      </c>
    </row>
    <row r="5513" spans="31:68" ht="15" customHeight="1" x14ac:dyDescent="0.25">
      <c r="AE5513" s="501" t="e">
        <f t="shared" si="516"/>
        <v>#DIV/0!</v>
      </c>
      <c r="AH5513" s="501" t="e">
        <f t="shared" si="517"/>
        <v>#DIV/0!</v>
      </c>
      <c r="AV5513" s="501" t="e">
        <f t="shared" si="518"/>
        <v>#DIV/0!</v>
      </c>
      <c r="AY5513" s="501" t="e">
        <f t="shared" si="519"/>
        <v>#DIV/0!</v>
      </c>
      <c r="BM5513" s="501" t="e">
        <f t="shared" si="520"/>
        <v>#DIV/0!</v>
      </c>
      <c r="BP5513" s="501" t="e">
        <f t="shared" si="521"/>
        <v>#DIV/0!</v>
      </c>
    </row>
    <row r="5514" spans="31:68" ht="15" customHeight="1" x14ac:dyDescent="0.25">
      <c r="AE5514" s="501" t="e">
        <f t="shared" si="516"/>
        <v>#DIV/0!</v>
      </c>
      <c r="AH5514" s="501" t="e">
        <f t="shared" si="517"/>
        <v>#DIV/0!</v>
      </c>
      <c r="AV5514" s="501" t="e">
        <f t="shared" si="518"/>
        <v>#DIV/0!</v>
      </c>
      <c r="AY5514" s="501" t="e">
        <f t="shared" si="519"/>
        <v>#DIV/0!</v>
      </c>
      <c r="BM5514" s="501" t="e">
        <f t="shared" si="520"/>
        <v>#DIV/0!</v>
      </c>
      <c r="BP5514" s="501" t="e">
        <f t="shared" si="521"/>
        <v>#DIV/0!</v>
      </c>
    </row>
    <row r="5515" spans="31:68" ht="15" customHeight="1" x14ac:dyDescent="0.25">
      <c r="AE5515" s="501" t="e">
        <f t="shared" si="516"/>
        <v>#DIV/0!</v>
      </c>
      <c r="AH5515" s="501" t="e">
        <f t="shared" si="517"/>
        <v>#DIV/0!</v>
      </c>
      <c r="AV5515" s="501" t="e">
        <f t="shared" si="518"/>
        <v>#DIV/0!</v>
      </c>
      <c r="AY5515" s="501" t="e">
        <f t="shared" si="519"/>
        <v>#DIV/0!</v>
      </c>
      <c r="BM5515" s="501" t="e">
        <f t="shared" si="520"/>
        <v>#DIV/0!</v>
      </c>
      <c r="BP5515" s="501" t="e">
        <f t="shared" si="521"/>
        <v>#DIV/0!</v>
      </c>
    </row>
    <row r="5516" spans="31:68" ht="15" customHeight="1" x14ac:dyDescent="0.25">
      <c r="AE5516" s="501" t="e">
        <f t="shared" si="516"/>
        <v>#DIV/0!</v>
      </c>
      <c r="AH5516" s="501" t="e">
        <f t="shared" si="517"/>
        <v>#DIV/0!</v>
      </c>
      <c r="AV5516" s="501" t="e">
        <f t="shared" si="518"/>
        <v>#DIV/0!</v>
      </c>
      <c r="AY5516" s="501" t="e">
        <f t="shared" si="519"/>
        <v>#DIV/0!</v>
      </c>
      <c r="BM5516" s="501" t="e">
        <f t="shared" si="520"/>
        <v>#DIV/0!</v>
      </c>
      <c r="BP5516" s="501" t="e">
        <f t="shared" si="521"/>
        <v>#DIV/0!</v>
      </c>
    </row>
    <row r="5517" spans="31:68" ht="15" customHeight="1" x14ac:dyDescent="0.25">
      <c r="AE5517" s="501" t="e">
        <f t="shared" si="516"/>
        <v>#DIV/0!</v>
      </c>
      <c r="AH5517" s="501" t="e">
        <f t="shared" si="517"/>
        <v>#DIV/0!</v>
      </c>
      <c r="AV5517" s="501" t="e">
        <f t="shared" si="518"/>
        <v>#DIV/0!</v>
      </c>
      <c r="AY5517" s="501" t="e">
        <f t="shared" si="519"/>
        <v>#DIV/0!</v>
      </c>
      <c r="BM5517" s="501" t="e">
        <f t="shared" si="520"/>
        <v>#DIV/0!</v>
      </c>
      <c r="BP5517" s="501" t="e">
        <f t="shared" si="521"/>
        <v>#DIV/0!</v>
      </c>
    </row>
    <row r="5518" spans="31:68" ht="15" customHeight="1" x14ac:dyDescent="0.25">
      <c r="AE5518" s="501" t="e">
        <f t="shared" si="516"/>
        <v>#DIV/0!</v>
      </c>
      <c r="AH5518" s="501" t="e">
        <f t="shared" si="517"/>
        <v>#DIV/0!</v>
      </c>
      <c r="AV5518" s="501" t="e">
        <f t="shared" si="518"/>
        <v>#DIV/0!</v>
      </c>
      <c r="AY5518" s="501" t="e">
        <f t="shared" si="519"/>
        <v>#DIV/0!</v>
      </c>
      <c r="BM5518" s="501" t="e">
        <f t="shared" si="520"/>
        <v>#DIV/0!</v>
      </c>
      <c r="BP5518" s="501" t="e">
        <f t="shared" si="521"/>
        <v>#DIV/0!</v>
      </c>
    </row>
    <row r="5519" spans="31:68" ht="15" customHeight="1" x14ac:dyDescent="0.25">
      <c r="AE5519" s="501" t="e">
        <f t="shared" ref="AE5519:AE5582" si="522">IF(AE$10*AC5519+AE$11&lt;(ROUNDUP(AD$10/100,0)*100+999),MAX(0,AE$10*AC5519+AE$11),NA())</f>
        <v>#DIV/0!</v>
      </c>
      <c r="AH5519" s="501" t="e">
        <f t="shared" ref="AH5519:AH5582" si="523">IF(AH$10*AF5519+AH$11&lt;(ROUNDUP(AG$10/100,0)*100+999),MAX(0,AH$10*AF5519+AH$11),NA())</f>
        <v>#DIV/0!</v>
      </c>
      <c r="AV5519" s="501" t="e">
        <f t="shared" ref="AV5519:AV5582" si="524">IF(AV$10*AT5519+AV$11&lt;(ROUNDUP(AU$10/100,0)*100+999),MAX(0,AV$10*AT5519+AV$11),NA())</f>
        <v>#DIV/0!</v>
      </c>
      <c r="AY5519" s="501" t="e">
        <f t="shared" ref="AY5519:AY5582" si="525">IF(AY$10*AW5519+AY$11&lt;(ROUNDUP(AX$10/100,0)*100+999),MAX(0,AY$10*AW5519+AY$11),NA())</f>
        <v>#DIV/0!</v>
      </c>
      <c r="BM5519" s="501" t="e">
        <f t="shared" ref="BM5519:BM5582" si="526">IF(BM$10*BK5519+BM$11&lt;(ROUNDUP(BL$10/100,0)*100+999),MAX(0,BM$10*BK5519+BM$11),NA())</f>
        <v>#DIV/0!</v>
      </c>
      <c r="BP5519" s="501" t="e">
        <f t="shared" ref="BP5519:BP5582" si="527">IF(BP$10*BN5519+BP$11&lt;(ROUNDUP(BO$10/100,0)*100+999),MAX(0,BP$10*BN5519+BP$11),NA())</f>
        <v>#DIV/0!</v>
      </c>
    </row>
    <row r="5520" spans="31:68" ht="15" customHeight="1" x14ac:dyDescent="0.25">
      <c r="AE5520" s="501" t="e">
        <f t="shared" si="522"/>
        <v>#DIV/0!</v>
      </c>
      <c r="AH5520" s="501" t="e">
        <f t="shared" si="523"/>
        <v>#DIV/0!</v>
      </c>
      <c r="AV5520" s="501" t="e">
        <f t="shared" si="524"/>
        <v>#DIV/0!</v>
      </c>
      <c r="AY5520" s="501" t="e">
        <f t="shared" si="525"/>
        <v>#DIV/0!</v>
      </c>
      <c r="BM5520" s="501" t="e">
        <f t="shared" si="526"/>
        <v>#DIV/0!</v>
      </c>
      <c r="BP5520" s="501" t="e">
        <f t="shared" si="527"/>
        <v>#DIV/0!</v>
      </c>
    </row>
    <row r="5521" spans="31:68" ht="15" customHeight="1" x14ac:dyDescent="0.25">
      <c r="AE5521" s="501" t="e">
        <f t="shared" si="522"/>
        <v>#DIV/0!</v>
      </c>
      <c r="AH5521" s="501" t="e">
        <f t="shared" si="523"/>
        <v>#DIV/0!</v>
      </c>
      <c r="AV5521" s="501" t="e">
        <f t="shared" si="524"/>
        <v>#DIV/0!</v>
      </c>
      <c r="AY5521" s="501" t="e">
        <f t="shared" si="525"/>
        <v>#DIV/0!</v>
      </c>
      <c r="BM5521" s="501" t="e">
        <f t="shared" si="526"/>
        <v>#DIV/0!</v>
      </c>
      <c r="BP5521" s="501" t="e">
        <f t="shared" si="527"/>
        <v>#DIV/0!</v>
      </c>
    </row>
    <row r="5522" spans="31:68" ht="15" customHeight="1" x14ac:dyDescent="0.25">
      <c r="AE5522" s="501" t="e">
        <f t="shared" si="522"/>
        <v>#DIV/0!</v>
      </c>
      <c r="AH5522" s="501" t="e">
        <f t="shared" si="523"/>
        <v>#DIV/0!</v>
      </c>
      <c r="AV5522" s="501" t="e">
        <f t="shared" si="524"/>
        <v>#DIV/0!</v>
      </c>
      <c r="AY5522" s="501" t="e">
        <f t="shared" si="525"/>
        <v>#DIV/0!</v>
      </c>
      <c r="BM5522" s="501" t="e">
        <f t="shared" si="526"/>
        <v>#DIV/0!</v>
      </c>
      <c r="BP5522" s="501" t="e">
        <f t="shared" si="527"/>
        <v>#DIV/0!</v>
      </c>
    </row>
    <row r="5523" spans="31:68" ht="15" customHeight="1" x14ac:dyDescent="0.25">
      <c r="AE5523" s="501" t="e">
        <f t="shared" si="522"/>
        <v>#DIV/0!</v>
      </c>
      <c r="AH5523" s="501" t="e">
        <f t="shared" si="523"/>
        <v>#DIV/0!</v>
      </c>
      <c r="AV5523" s="501" t="e">
        <f t="shared" si="524"/>
        <v>#DIV/0!</v>
      </c>
      <c r="AY5523" s="501" t="e">
        <f t="shared" si="525"/>
        <v>#DIV/0!</v>
      </c>
      <c r="BM5523" s="501" t="e">
        <f t="shared" si="526"/>
        <v>#DIV/0!</v>
      </c>
      <c r="BP5523" s="501" t="e">
        <f t="shared" si="527"/>
        <v>#DIV/0!</v>
      </c>
    </row>
    <row r="5524" spans="31:68" ht="15" customHeight="1" x14ac:dyDescent="0.25">
      <c r="AE5524" s="501" t="e">
        <f t="shared" si="522"/>
        <v>#DIV/0!</v>
      </c>
      <c r="AH5524" s="501" t="e">
        <f t="shared" si="523"/>
        <v>#DIV/0!</v>
      </c>
      <c r="AV5524" s="501" t="e">
        <f t="shared" si="524"/>
        <v>#DIV/0!</v>
      </c>
      <c r="AY5524" s="501" t="e">
        <f t="shared" si="525"/>
        <v>#DIV/0!</v>
      </c>
      <c r="BM5524" s="501" t="e">
        <f t="shared" si="526"/>
        <v>#DIV/0!</v>
      </c>
      <c r="BP5524" s="501" t="e">
        <f t="shared" si="527"/>
        <v>#DIV/0!</v>
      </c>
    </row>
    <row r="5525" spans="31:68" ht="15" customHeight="1" x14ac:dyDescent="0.25">
      <c r="AE5525" s="501" t="e">
        <f t="shared" si="522"/>
        <v>#DIV/0!</v>
      </c>
      <c r="AH5525" s="501" t="e">
        <f t="shared" si="523"/>
        <v>#DIV/0!</v>
      </c>
      <c r="AV5525" s="501" t="e">
        <f t="shared" si="524"/>
        <v>#DIV/0!</v>
      </c>
      <c r="AY5525" s="501" t="e">
        <f t="shared" si="525"/>
        <v>#DIV/0!</v>
      </c>
      <c r="BM5525" s="501" t="e">
        <f t="shared" si="526"/>
        <v>#DIV/0!</v>
      </c>
      <c r="BP5525" s="501" t="e">
        <f t="shared" si="527"/>
        <v>#DIV/0!</v>
      </c>
    </row>
    <row r="5526" spans="31:68" ht="15" customHeight="1" x14ac:dyDescent="0.25">
      <c r="AE5526" s="501" t="e">
        <f t="shared" si="522"/>
        <v>#DIV/0!</v>
      </c>
      <c r="AH5526" s="501" t="e">
        <f t="shared" si="523"/>
        <v>#DIV/0!</v>
      </c>
      <c r="AV5526" s="501" t="e">
        <f t="shared" si="524"/>
        <v>#DIV/0!</v>
      </c>
      <c r="AY5526" s="501" t="e">
        <f t="shared" si="525"/>
        <v>#DIV/0!</v>
      </c>
      <c r="BM5526" s="501" t="e">
        <f t="shared" si="526"/>
        <v>#DIV/0!</v>
      </c>
      <c r="BP5526" s="501" t="e">
        <f t="shared" si="527"/>
        <v>#DIV/0!</v>
      </c>
    </row>
    <row r="5527" spans="31:68" ht="15" customHeight="1" x14ac:dyDescent="0.25">
      <c r="AE5527" s="501" t="e">
        <f t="shared" si="522"/>
        <v>#DIV/0!</v>
      </c>
      <c r="AH5527" s="501" t="e">
        <f t="shared" si="523"/>
        <v>#DIV/0!</v>
      </c>
      <c r="AV5527" s="501" t="e">
        <f t="shared" si="524"/>
        <v>#DIV/0!</v>
      </c>
      <c r="AY5527" s="501" t="e">
        <f t="shared" si="525"/>
        <v>#DIV/0!</v>
      </c>
      <c r="BM5527" s="501" t="e">
        <f t="shared" si="526"/>
        <v>#DIV/0!</v>
      </c>
      <c r="BP5527" s="501" t="e">
        <f t="shared" si="527"/>
        <v>#DIV/0!</v>
      </c>
    </row>
    <row r="5528" spans="31:68" ht="15" customHeight="1" x14ac:dyDescent="0.25">
      <c r="AE5528" s="501" t="e">
        <f t="shared" si="522"/>
        <v>#DIV/0!</v>
      </c>
      <c r="AH5528" s="501" t="e">
        <f t="shared" si="523"/>
        <v>#DIV/0!</v>
      </c>
      <c r="AV5528" s="501" t="e">
        <f t="shared" si="524"/>
        <v>#DIV/0!</v>
      </c>
      <c r="AY5528" s="501" t="e">
        <f t="shared" si="525"/>
        <v>#DIV/0!</v>
      </c>
      <c r="BM5528" s="501" t="e">
        <f t="shared" si="526"/>
        <v>#DIV/0!</v>
      </c>
      <c r="BP5528" s="501" t="e">
        <f t="shared" si="527"/>
        <v>#DIV/0!</v>
      </c>
    </row>
    <row r="5529" spans="31:68" ht="15" customHeight="1" x14ac:dyDescent="0.25">
      <c r="AE5529" s="501" t="e">
        <f t="shared" si="522"/>
        <v>#DIV/0!</v>
      </c>
      <c r="AH5529" s="501" t="e">
        <f t="shared" si="523"/>
        <v>#DIV/0!</v>
      </c>
      <c r="AV5529" s="501" t="e">
        <f t="shared" si="524"/>
        <v>#DIV/0!</v>
      </c>
      <c r="AY5529" s="501" t="e">
        <f t="shared" si="525"/>
        <v>#DIV/0!</v>
      </c>
      <c r="BM5529" s="501" t="e">
        <f t="shared" si="526"/>
        <v>#DIV/0!</v>
      </c>
      <c r="BP5529" s="501" t="e">
        <f t="shared" si="527"/>
        <v>#DIV/0!</v>
      </c>
    </row>
    <row r="5530" spans="31:68" ht="15" customHeight="1" x14ac:dyDescent="0.25">
      <c r="AE5530" s="501" t="e">
        <f t="shared" si="522"/>
        <v>#DIV/0!</v>
      </c>
      <c r="AH5530" s="501" t="e">
        <f t="shared" si="523"/>
        <v>#DIV/0!</v>
      </c>
      <c r="AV5530" s="501" t="e">
        <f t="shared" si="524"/>
        <v>#DIV/0!</v>
      </c>
      <c r="AY5530" s="501" t="e">
        <f t="shared" si="525"/>
        <v>#DIV/0!</v>
      </c>
      <c r="BM5530" s="501" t="e">
        <f t="shared" si="526"/>
        <v>#DIV/0!</v>
      </c>
      <c r="BP5530" s="501" t="e">
        <f t="shared" si="527"/>
        <v>#DIV/0!</v>
      </c>
    </row>
    <row r="5531" spans="31:68" ht="15" customHeight="1" x14ac:dyDescent="0.25">
      <c r="AE5531" s="501" t="e">
        <f t="shared" si="522"/>
        <v>#DIV/0!</v>
      </c>
      <c r="AH5531" s="501" t="e">
        <f t="shared" si="523"/>
        <v>#DIV/0!</v>
      </c>
      <c r="AV5531" s="501" t="e">
        <f t="shared" si="524"/>
        <v>#DIV/0!</v>
      </c>
      <c r="AY5531" s="501" t="e">
        <f t="shared" si="525"/>
        <v>#DIV/0!</v>
      </c>
      <c r="BM5531" s="501" t="e">
        <f t="shared" si="526"/>
        <v>#DIV/0!</v>
      </c>
      <c r="BP5531" s="501" t="e">
        <f t="shared" si="527"/>
        <v>#DIV/0!</v>
      </c>
    </row>
    <row r="5532" spans="31:68" ht="15" customHeight="1" x14ac:dyDescent="0.25">
      <c r="AE5532" s="501" t="e">
        <f t="shared" si="522"/>
        <v>#DIV/0!</v>
      </c>
      <c r="AH5532" s="501" t="e">
        <f t="shared" si="523"/>
        <v>#DIV/0!</v>
      </c>
      <c r="AV5532" s="501" t="e">
        <f t="shared" si="524"/>
        <v>#DIV/0!</v>
      </c>
      <c r="AY5532" s="501" t="e">
        <f t="shared" si="525"/>
        <v>#DIV/0!</v>
      </c>
      <c r="BM5532" s="501" t="e">
        <f t="shared" si="526"/>
        <v>#DIV/0!</v>
      </c>
      <c r="BP5532" s="501" t="e">
        <f t="shared" si="527"/>
        <v>#DIV/0!</v>
      </c>
    </row>
    <row r="5533" spans="31:68" ht="15" customHeight="1" x14ac:dyDescent="0.25">
      <c r="AE5533" s="501" t="e">
        <f t="shared" si="522"/>
        <v>#DIV/0!</v>
      </c>
      <c r="AH5533" s="501" t="e">
        <f t="shared" si="523"/>
        <v>#DIV/0!</v>
      </c>
      <c r="AV5533" s="501" t="e">
        <f t="shared" si="524"/>
        <v>#DIV/0!</v>
      </c>
      <c r="AY5533" s="501" t="e">
        <f t="shared" si="525"/>
        <v>#DIV/0!</v>
      </c>
      <c r="BM5533" s="501" t="e">
        <f t="shared" si="526"/>
        <v>#DIV/0!</v>
      </c>
      <c r="BP5533" s="501" t="e">
        <f t="shared" si="527"/>
        <v>#DIV/0!</v>
      </c>
    </row>
    <row r="5534" spans="31:68" ht="15" customHeight="1" x14ac:dyDescent="0.25">
      <c r="AE5534" s="501" t="e">
        <f t="shared" si="522"/>
        <v>#DIV/0!</v>
      </c>
      <c r="AH5534" s="501" t="e">
        <f t="shared" si="523"/>
        <v>#DIV/0!</v>
      </c>
      <c r="AV5534" s="501" t="e">
        <f t="shared" si="524"/>
        <v>#DIV/0!</v>
      </c>
      <c r="AY5534" s="501" t="e">
        <f t="shared" si="525"/>
        <v>#DIV/0!</v>
      </c>
      <c r="BM5534" s="501" t="e">
        <f t="shared" si="526"/>
        <v>#DIV/0!</v>
      </c>
      <c r="BP5534" s="501" t="e">
        <f t="shared" si="527"/>
        <v>#DIV/0!</v>
      </c>
    </row>
    <row r="5535" spans="31:68" ht="15" customHeight="1" x14ac:dyDescent="0.25">
      <c r="AE5535" s="501" t="e">
        <f t="shared" si="522"/>
        <v>#DIV/0!</v>
      </c>
      <c r="AH5535" s="501" t="e">
        <f t="shared" si="523"/>
        <v>#DIV/0!</v>
      </c>
      <c r="AV5535" s="501" t="e">
        <f t="shared" si="524"/>
        <v>#DIV/0!</v>
      </c>
      <c r="AY5535" s="501" t="e">
        <f t="shared" si="525"/>
        <v>#DIV/0!</v>
      </c>
      <c r="BM5535" s="501" t="e">
        <f t="shared" si="526"/>
        <v>#DIV/0!</v>
      </c>
      <c r="BP5535" s="501" t="e">
        <f t="shared" si="527"/>
        <v>#DIV/0!</v>
      </c>
    </row>
    <row r="5536" spans="31:68" ht="15" customHeight="1" x14ac:dyDescent="0.25">
      <c r="AE5536" s="501" t="e">
        <f t="shared" si="522"/>
        <v>#DIV/0!</v>
      </c>
      <c r="AH5536" s="501" t="e">
        <f t="shared" si="523"/>
        <v>#DIV/0!</v>
      </c>
      <c r="AV5536" s="501" t="e">
        <f t="shared" si="524"/>
        <v>#DIV/0!</v>
      </c>
      <c r="AY5536" s="501" t="e">
        <f t="shared" si="525"/>
        <v>#DIV/0!</v>
      </c>
      <c r="BM5536" s="501" t="e">
        <f t="shared" si="526"/>
        <v>#DIV/0!</v>
      </c>
      <c r="BP5536" s="501" t="e">
        <f t="shared" si="527"/>
        <v>#DIV/0!</v>
      </c>
    </row>
    <row r="5537" spans="31:68" ht="15" customHeight="1" x14ac:dyDescent="0.25">
      <c r="AE5537" s="501" t="e">
        <f t="shared" si="522"/>
        <v>#DIV/0!</v>
      </c>
      <c r="AH5537" s="501" t="e">
        <f t="shared" si="523"/>
        <v>#DIV/0!</v>
      </c>
      <c r="AV5537" s="501" t="e">
        <f t="shared" si="524"/>
        <v>#DIV/0!</v>
      </c>
      <c r="AY5537" s="501" t="e">
        <f t="shared" si="525"/>
        <v>#DIV/0!</v>
      </c>
      <c r="BM5537" s="501" t="e">
        <f t="shared" si="526"/>
        <v>#DIV/0!</v>
      </c>
      <c r="BP5537" s="501" t="e">
        <f t="shared" si="527"/>
        <v>#DIV/0!</v>
      </c>
    </row>
    <row r="5538" spans="31:68" ht="15" customHeight="1" x14ac:dyDescent="0.25">
      <c r="AE5538" s="501" t="e">
        <f t="shared" si="522"/>
        <v>#DIV/0!</v>
      </c>
      <c r="AH5538" s="501" t="e">
        <f t="shared" si="523"/>
        <v>#DIV/0!</v>
      </c>
      <c r="AV5538" s="501" t="e">
        <f t="shared" si="524"/>
        <v>#DIV/0!</v>
      </c>
      <c r="AY5538" s="501" t="e">
        <f t="shared" si="525"/>
        <v>#DIV/0!</v>
      </c>
      <c r="BM5538" s="501" t="e">
        <f t="shared" si="526"/>
        <v>#DIV/0!</v>
      </c>
      <c r="BP5538" s="501" t="e">
        <f t="shared" si="527"/>
        <v>#DIV/0!</v>
      </c>
    </row>
    <row r="5539" spans="31:68" ht="15" customHeight="1" x14ac:dyDescent="0.25">
      <c r="AE5539" s="501" t="e">
        <f t="shared" si="522"/>
        <v>#DIV/0!</v>
      </c>
      <c r="AH5539" s="501" t="e">
        <f t="shared" si="523"/>
        <v>#DIV/0!</v>
      </c>
      <c r="AV5539" s="501" t="e">
        <f t="shared" si="524"/>
        <v>#DIV/0!</v>
      </c>
      <c r="AY5539" s="501" t="e">
        <f t="shared" si="525"/>
        <v>#DIV/0!</v>
      </c>
      <c r="BM5539" s="501" t="e">
        <f t="shared" si="526"/>
        <v>#DIV/0!</v>
      </c>
      <c r="BP5539" s="501" t="e">
        <f t="shared" si="527"/>
        <v>#DIV/0!</v>
      </c>
    </row>
    <row r="5540" spans="31:68" ht="15" customHeight="1" x14ac:dyDescent="0.25">
      <c r="AE5540" s="501" t="e">
        <f t="shared" si="522"/>
        <v>#DIV/0!</v>
      </c>
      <c r="AH5540" s="501" t="e">
        <f t="shared" si="523"/>
        <v>#DIV/0!</v>
      </c>
      <c r="AV5540" s="501" t="e">
        <f t="shared" si="524"/>
        <v>#DIV/0!</v>
      </c>
      <c r="AY5540" s="501" t="e">
        <f t="shared" si="525"/>
        <v>#DIV/0!</v>
      </c>
      <c r="BM5540" s="501" t="e">
        <f t="shared" si="526"/>
        <v>#DIV/0!</v>
      </c>
      <c r="BP5540" s="501" t="e">
        <f t="shared" si="527"/>
        <v>#DIV/0!</v>
      </c>
    </row>
    <row r="5541" spans="31:68" ht="15" customHeight="1" x14ac:dyDescent="0.25">
      <c r="AE5541" s="501" t="e">
        <f t="shared" si="522"/>
        <v>#DIV/0!</v>
      </c>
      <c r="AH5541" s="501" t="e">
        <f t="shared" si="523"/>
        <v>#DIV/0!</v>
      </c>
      <c r="AV5541" s="501" t="e">
        <f t="shared" si="524"/>
        <v>#DIV/0!</v>
      </c>
      <c r="AY5541" s="501" t="e">
        <f t="shared" si="525"/>
        <v>#DIV/0!</v>
      </c>
      <c r="BM5541" s="501" t="e">
        <f t="shared" si="526"/>
        <v>#DIV/0!</v>
      </c>
      <c r="BP5541" s="501" t="e">
        <f t="shared" si="527"/>
        <v>#DIV/0!</v>
      </c>
    </row>
    <row r="5542" spans="31:68" ht="15" customHeight="1" x14ac:dyDescent="0.25">
      <c r="AE5542" s="501" t="e">
        <f t="shared" si="522"/>
        <v>#DIV/0!</v>
      </c>
      <c r="AH5542" s="501" t="e">
        <f t="shared" si="523"/>
        <v>#DIV/0!</v>
      </c>
      <c r="AV5542" s="501" t="e">
        <f t="shared" si="524"/>
        <v>#DIV/0!</v>
      </c>
      <c r="AY5542" s="501" t="e">
        <f t="shared" si="525"/>
        <v>#DIV/0!</v>
      </c>
      <c r="BM5542" s="501" t="e">
        <f t="shared" si="526"/>
        <v>#DIV/0!</v>
      </c>
      <c r="BP5542" s="501" t="e">
        <f t="shared" si="527"/>
        <v>#DIV/0!</v>
      </c>
    </row>
    <row r="5543" spans="31:68" ht="15" customHeight="1" x14ac:dyDescent="0.25">
      <c r="AE5543" s="501" t="e">
        <f t="shared" si="522"/>
        <v>#DIV/0!</v>
      </c>
      <c r="AH5543" s="501" t="e">
        <f t="shared" si="523"/>
        <v>#DIV/0!</v>
      </c>
      <c r="AV5543" s="501" t="e">
        <f t="shared" si="524"/>
        <v>#DIV/0!</v>
      </c>
      <c r="AY5543" s="501" t="e">
        <f t="shared" si="525"/>
        <v>#DIV/0!</v>
      </c>
      <c r="BM5543" s="501" t="e">
        <f t="shared" si="526"/>
        <v>#DIV/0!</v>
      </c>
      <c r="BP5543" s="501" t="e">
        <f t="shared" si="527"/>
        <v>#DIV/0!</v>
      </c>
    </row>
    <row r="5544" spans="31:68" ht="15" customHeight="1" x14ac:dyDescent="0.25">
      <c r="AE5544" s="501" t="e">
        <f t="shared" si="522"/>
        <v>#DIV/0!</v>
      </c>
      <c r="AH5544" s="501" t="e">
        <f t="shared" si="523"/>
        <v>#DIV/0!</v>
      </c>
      <c r="AV5544" s="501" t="e">
        <f t="shared" si="524"/>
        <v>#DIV/0!</v>
      </c>
      <c r="AY5544" s="501" t="e">
        <f t="shared" si="525"/>
        <v>#DIV/0!</v>
      </c>
      <c r="BM5544" s="501" t="e">
        <f t="shared" si="526"/>
        <v>#DIV/0!</v>
      </c>
      <c r="BP5544" s="501" t="e">
        <f t="shared" si="527"/>
        <v>#DIV/0!</v>
      </c>
    </row>
    <row r="5545" spans="31:68" ht="15" customHeight="1" x14ac:dyDescent="0.25">
      <c r="AE5545" s="501" t="e">
        <f t="shared" si="522"/>
        <v>#DIV/0!</v>
      </c>
      <c r="AH5545" s="501" t="e">
        <f t="shared" si="523"/>
        <v>#DIV/0!</v>
      </c>
      <c r="AV5545" s="501" t="e">
        <f t="shared" si="524"/>
        <v>#DIV/0!</v>
      </c>
      <c r="AY5545" s="501" t="e">
        <f t="shared" si="525"/>
        <v>#DIV/0!</v>
      </c>
      <c r="BM5545" s="501" t="e">
        <f t="shared" si="526"/>
        <v>#DIV/0!</v>
      </c>
      <c r="BP5545" s="501" t="e">
        <f t="shared" si="527"/>
        <v>#DIV/0!</v>
      </c>
    </row>
    <row r="5546" spans="31:68" ht="15" customHeight="1" x14ac:dyDescent="0.25">
      <c r="AE5546" s="501" t="e">
        <f t="shared" si="522"/>
        <v>#DIV/0!</v>
      </c>
      <c r="AH5546" s="501" t="e">
        <f t="shared" si="523"/>
        <v>#DIV/0!</v>
      </c>
      <c r="AV5546" s="501" t="e">
        <f t="shared" si="524"/>
        <v>#DIV/0!</v>
      </c>
      <c r="AY5546" s="501" t="e">
        <f t="shared" si="525"/>
        <v>#DIV/0!</v>
      </c>
      <c r="BM5546" s="501" t="e">
        <f t="shared" si="526"/>
        <v>#DIV/0!</v>
      </c>
      <c r="BP5546" s="501" t="e">
        <f t="shared" si="527"/>
        <v>#DIV/0!</v>
      </c>
    </row>
    <row r="5547" spans="31:68" ht="15" customHeight="1" x14ac:dyDescent="0.25">
      <c r="AE5547" s="501" t="e">
        <f t="shared" si="522"/>
        <v>#DIV/0!</v>
      </c>
      <c r="AH5547" s="501" t="e">
        <f t="shared" si="523"/>
        <v>#DIV/0!</v>
      </c>
      <c r="AV5547" s="501" t="e">
        <f t="shared" si="524"/>
        <v>#DIV/0!</v>
      </c>
      <c r="AY5547" s="501" t="e">
        <f t="shared" si="525"/>
        <v>#DIV/0!</v>
      </c>
      <c r="BM5547" s="501" t="e">
        <f t="shared" si="526"/>
        <v>#DIV/0!</v>
      </c>
      <c r="BP5547" s="501" t="e">
        <f t="shared" si="527"/>
        <v>#DIV/0!</v>
      </c>
    </row>
    <row r="5548" spans="31:68" ht="15" customHeight="1" x14ac:dyDescent="0.25">
      <c r="AE5548" s="501" t="e">
        <f t="shared" si="522"/>
        <v>#DIV/0!</v>
      </c>
      <c r="AH5548" s="501" t="e">
        <f t="shared" si="523"/>
        <v>#DIV/0!</v>
      </c>
      <c r="AV5548" s="501" t="e">
        <f t="shared" si="524"/>
        <v>#DIV/0!</v>
      </c>
      <c r="AY5548" s="501" t="e">
        <f t="shared" si="525"/>
        <v>#DIV/0!</v>
      </c>
      <c r="BM5548" s="501" t="e">
        <f t="shared" si="526"/>
        <v>#DIV/0!</v>
      </c>
      <c r="BP5548" s="501" t="e">
        <f t="shared" si="527"/>
        <v>#DIV/0!</v>
      </c>
    </row>
    <row r="5549" spans="31:68" ht="15" customHeight="1" x14ac:dyDescent="0.25">
      <c r="AE5549" s="501" t="e">
        <f t="shared" si="522"/>
        <v>#DIV/0!</v>
      </c>
      <c r="AH5549" s="501" t="e">
        <f t="shared" si="523"/>
        <v>#DIV/0!</v>
      </c>
      <c r="AV5549" s="501" t="e">
        <f t="shared" si="524"/>
        <v>#DIV/0!</v>
      </c>
      <c r="AY5549" s="501" t="e">
        <f t="shared" si="525"/>
        <v>#DIV/0!</v>
      </c>
      <c r="BM5549" s="501" t="e">
        <f t="shared" si="526"/>
        <v>#DIV/0!</v>
      </c>
      <c r="BP5549" s="501" t="e">
        <f t="shared" si="527"/>
        <v>#DIV/0!</v>
      </c>
    </row>
    <row r="5550" spans="31:68" ht="15" customHeight="1" x14ac:dyDescent="0.25">
      <c r="AE5550" s="501" t="e">
        <f t="shared" si="522"/>
        <v>#DIV/0!</v>
      </c>
      <c r="AH5550" s="501" t="e">
        <f t="shared" si="523"/>
        <v>#DIV/0!</v>
      </c>
      <c r="AV5550" s="501" t="e">
        <f t="shared" si="524"/>
        <v>#DIV/0!</v>
      </c>
      <c r="AY5550" s="501" t="e">
        <f t="shared" si="525"/>
        <v>#DIV/0!</v>
      </c>
      <c r="BM5550" s="501" t="e">
        <f t="shared" si="526"/>
        <v>#DIV/0!</v>
      </c>
      <c r="BP5550" s="501" t="e">
        <f t="shared" si="527"/>
        <v>#DIV/0!</v>
      </c>
    </row>
    <row r="5551" spans="31:68" ht="15" customHeight="1" x14ac:dyDescent="0.25">
      <c r="AE5551" s="501" t="e">
        <f t="shared" si="522"/>
        <v>#DIV/0!</v>
      </c>
      <c r="AH5551" s="501" t="e">
        <f t="shared" si="523"/>
        <v>#DIV/0!</v>
      </c>
      <c r="AV5551" s="501" t="e">
        <f t="shared" si="524"/>
        <v>#DIV/0!</v>
      </c>
      <c r="AY5551" s="501" t="e">
        <f t="shared" si="525"/>
        <v>#DIV/0!</v>
      </c>
      <c r="BM5551" s="501" t="e">
        <f t="shared" si="526"/>
        <v>#DIV/0!</v>
      </c>
      <c r="BP5551" s="501" t="e">
        <f t="shared" si="527"/>
        <v>#DIV/0!</v>
      </c>
    </row>
    <row r="5552" spans="31:68" ht="15" customHeight="1" x14ac:dyDescent="0.25">
      <c r="AE5552" s="501" t="e">
        <f t="shared" si="522"/>
        <v>#DIV/0!</v>
      </c>
      <c r="AH5552" s="501" t="e">
        <f t="shared" si="523"/>
        <v>#DIV/0!</v>
      </c>
      <c r="AV5552" s="501" t="e">
        <f t="shared" si="524"/>
        <v>#DIV/0!</v>
      </c>
      <c r="AY5552" s="501" t="e">
        <f t="shared" si="525"/>
        <v>#DIV/0!</v>
      </c>
      <c r="BM5552" s="501" t="e">
        <f t="shared" si="526"/>
        <v>#DIV/0!</v>
      </c>
      <c r="BP5552" s="501" t="e">
        <f t="shared" si="527"/>
        <v>#DIV/0!</v>
      </c>
    </row>
    <row r="5553" spans="31:68" ht="15" customHeight="1" x14ac:dyDescent="0.25">
      <c r="AE5553" s="501" t="e">
        <f t="shared" si="522"/>
        <v>#DIV/0!</v>
      </c>
      <c r="AH5553" s="501" t="e">
        <f t="shared" si="523"/>
        <v>#DIV/0!</v>
      </c>
      <c r="AV5553" s="501" t="e">
        <f t="shared" si="524"/>
        <v>#DIV/0!</v>
      </c>
      <c r="AY5553" s="501" t="e">
        <f t="shared" si="525"/>
        <v>#DIV/0!</v>
      </c>
      <c r="BM5553" s="501" t="e">
        <f t="shared" si="526"/>
        <v>#DIV/0!</v>
      </c>
      <c r="BP5553" s="501" t="e">
        <f t="shared" si="527"/>
        <v>#DIV/0!</v>
      </c>
    </row>
    <row r="5554" spans="31:68" ht="15" customHeight="1" x14ac:dyDescent="0.25">
      <c r="AE5554" s="501" t="e">
        <f t="shared" si="522"/>
        <v>#DIV/0!</v>
      </c>
      <c r="AH5554" s="501" t="e">
        <f t="shared" si="523"/>
        <v>#DIV/0!</v>
      </c>
      <c r="AV5554" s="501" t="e">
        <f t="shared" si="524"/>
        <v>#DIV/0!</v>
      </c>
      <c r="AY5554" s="501" t="e">
        <f t="shared" si="525"/>
        <v>#DIV/0!</v>
      </c>
      <c r="BM5554" s="501" t="e">
        <f t="shared" si="526"/>
        <v>#DIV/0!</v>
      </c>
      <c r="BP5554" s="501" t="e">
        <f t="shared" si="527"/>
        <v>#DIV/0!</v>
      </c>
    </row>
    <row r="5555" spans="31:68" ht="15" customHeight="1" x14ac:dyDescent="0.25">
      <c r="AE5555" s="501" t="e">
        <f t="shared" si="522"/>
        <v>#DIV/0!</v>
      </c>
      <c r="AH5555" s="501" t="e">
        <f t="shared" si="523"/>
        <v>#DIV/0!</v>
      </c>
      <c r="AV5555" s="501" t="e">
        <f t="shared" si="524"/>
        <v>#DIV/0!</v>
      </c>
      <c r="AY5555" s="501" t="e">
        <f t="shared" si="525"/>
        <v>#DIV/0!</v>
      </c>
      <c r="BM5555" s="501" t="e">
        <f t="shared" si="526"/>
        <v>#DIV/0!</v>
      </c>
      <c r="BP5555" s="501" t="e">
        <f t="shared" si="527"/>
        <v>#DIV/0!</v>
      </c>
    </row>
    <row r="5556" spans="31:68" ht="15" customHeight="1" x14ac:dyDescent="0.25">
      <c r="AE5556" s="501" t="e">
        <f t="shared" si="522"/>
        <v>#DIV/0!</v>
      </c>
      <c r="AH5556" s="501" t="e">
        <f t="shared" si="523"/>
        <v>#DIV/0!</v>
      </c>
      <c r="AV5556" s="501" t="e">
        <f t="shared" si="524"/>
        <v>#DIV/0!</v>
      </c>
      <c r="AY5556" s="501" t="e">
        <f t="shared" si="525"/>
        <v>#DIV/0!</v>
      </c>
      <c r="BM5556" s="501" t="e">
        <f t="shared" si="526"/>
        <v>#DIV/0!</v>
      </c>
      <c r="BP5556" s="501" t="e">
        <f t="shared" si="527"/>
        <v>#DIV/0!</v>
      </c>
    </row>
    <row r="5557" spans="31:68" ht="15" customHeight="1" x14ac:dyDescent="0.25">
      <c r="AE5557" s="501" t="e">
        <f t="shared" si="522"/>
        <v>#DIV/0!</v>
      </c>
      <c r="AH5557" s="501" t="e">
        <f t="shared" si="523"/>
        <v>#DIV/0!</v>
      </c>
      <c r="AV5557" s="501" t="e">
        <f t="shared" si="524"/>
        <v>#DIV/0!</v>
      </c>
      <c r="AY5557" s="501" t="e">
        <f t="shared" si="525"/>
        <v>#DIV/0!</v>
      </c>
      <c r="BM5557" s="501" t="e">
        <f t="shared" si="526"/>
        <v>#DIV/0!</v>
      </c>
      <c r="BP5557" s="501" t="e">
        <f t="shared" si="527"/>
        <v>#DIV/0!</v>
      </c>
    </row>
    <row r="5558" spans="31:68" ht="15" customHeight="1" x14ac:dyDescent="0.25">
      <c r="AE5558" s="501" t="e">
        <f t="shared" si="522"/>
        <v>#DIV/0!</v>
      </c>
      <c r="AH5558" s="501" t="e">
        <f t="shared" si="523"/>
        <v>#DIV/0!</v>
      </c>
      <c r="AV5558" s="501" t="e">
        <f t="shared" si="524"/>
        <v>#DIV/0!</v>
      </c>
      <c r="AY5558" s="501" t="e">
        <f t="shared" si="525"/>
        <v>#DIV/0!</v>
      </c>
      <c r="BM5558" s="501" t="e">
        <f t="shared" si="526"/>
        <v>#DIV/0!</v>
      </c>
      <c r="BP5558" s="501" t="e">
        <f t="shared" si="527"/>
        <v>#DIV/0!</v>
      </c>
    </row>
    <row r="5559" spans="31:68" ht="15" customHeight="1" x14ac:dyDescent="0.25">
      <c r="AE5559" s="501" t="e">
        <f t="shared" si="522"/>
        <v>#DIV/0!</v>
      </c>
      <c r="AH5559" s="501" t="e">
        <f t="shared" si="523"/>
        <v>#DIV/0!</v>
      </c>
      <c r="AV5559" s="501" t="e">
        <f t="shared" si="524"/>
        <v>#DIV/0!</v>
      </c>
      <c r="AY5559" s="501" t="e">
        <f t="shared" si="525"/>
        <v>#DIV/0!</v>
      </c>
      <c r="BM5559" s="501" t="e">
        <f t="shared" si="526"/>
        <v>#DIV/0!</v>
      </c>
      <c r="BP5559" s="501" t="e">
        <f t="shared" si="527"/>
        <v>#DIV/0!</v>
      </c>
    </row>
    <row r="5560" spans="31:68" ht="15" customHeight="1" x14ac:dyDescent="0.25">
      <c r="AE5560" s="501" t="e">
        <f t="shared" si="522"/>
        <v>#DIV/0!</v>
      </c>
      <c r="AH5560" s="501" t="e">
        <f t="shared" si="523"/>
        <v>#DIV/0!</v>
      </c>
      <c r="AV5560" s="501" t="e">
        <f t="shared" si="524"/>
        <v>#DIV/0!</v>
      </c>
      <c r="AY5560" s="501" t="e">
        <f t="shared" si="525"/>
        <v>#DIV/0!</v>
      </c>
      <c r="BM5560" s="501" t="e">
        <f t="shared" si="526"/>
        <v>#DIV/0!</v>
      </c>
      <c r="BP5560" s="501" t="e">
        <f t="shared" si="527"/>
        <v>#DIV/0!</v>
      </c>
    </row>
    <row r="5561" spans="31:68" ht="15" customHeight="1" x14ac:dyDescent="0.25">
      <c r="AE5561" s="501" t="e">
        <f t="shared" si="522"/>
        <v>#DIV/0!</v>
      </c>
      <c r="AH5561" s="501" t="e">
        <f t="shared" si="523"/>
        <v>#DIV/0!</v>
      </c>
      <c r="AV5561" s="501" t="e">
        <f t="shared" si="524"/>
        <v>#DIV/0!</v>
      </c>
      <c r="AY5561" s="501" t="e">
        <f t="shared" si="525"/>
        <v>#DIV/0!</v>
      </c>
      <c r="BM5561" s="501" t="e">
        <f t="shared" si="526"/>
        <v>#DIV/0!</v>
      </c>
      <c r="BP5561" s="501" t="e">
        <f t="shared" si="527"/>
        <v>#DIV/0!</v>
      </c>
    </row>
    <row r="5562" spans="31:68" ht="15" customHeight="1" x14ac:dyDescent="0.25">
      <c r="AE5562" s="501" t="e">
        <f t="shared" si="522"/>
        <v>#DIV/0!</v>
      </c>
      <c r="AH5562" s="501" t="e">
        <f t="shared" si="523"/>
        <v>#DIV/0!</v>
      </c>
      <c r="AV5562" s="501" t="e">
        <f t="shared" si="524"/>
        <v>#DIV/0!</v>
      </c>
      <c r="AY5562" s="501" t="e">
        <f t="shared" si="525"/>
        <v>#DIV/0!</v>
      </c>
      <c r="BM5562" s="501" t="e">
        <f t="shared" si="526"/>
        <v>#DIV/0!</v>
      </c>
      <c r="BP5562" s="501" t="e">
        <f t="shared" si="527"/>
        <v>#DIV/0!</v>
      </c>
    </row>
    <row r="5563" spans="31:68" ht="15" customHeight="1" x14ac:dyDescent="0.25">
      <c r="AE5563" s="501" t="e">
        <f t="shared" si="522"/>
        <v>#DIV/0!</v>
      </c>
      <c r="AH5563" s="501" t="e">
        <f t="shared" si="523"/>
        <v>#DIV/0!</v>
      </c>
      <c r="AV5563" s="501" t="e">
        <f t="shared" si="524"/>
        <v>#DIV/0!</v>
      </c>
      <c r="AY5563" s="501" t="e">
        <f t="shared" si="525"/>
        <v>#DIV/0!</v>
      </c>
      <c r="BM5563" s="501" t="e">
        <f t="shared" si="526"/>
        <v>#DIV/0!</v>
      </c>
      <c r="BP5563" s="501" t="e">
        <f t="shared" si="527"/>
        <v>#DIV/0!</v>
      </c>
    </row>
    <row r="5564" spans="31:68" ht="15" customHeight="1" x14ac:dyDescent="0.25">
      <c r="AE5564" s="501" t="e">
        <f t="shared" si="522"/>
        <v>#DIV/0!</v>
      </c>
      <c r="AH5564" s="501" t="e">
        <f t="shared" si="523"/>
        <v>#DIV/0!</v>
      </c>
      <c r="AV5564" s="501" t="e">
        <f t="shared" si="524"/>
        <v>#DIV/0!</v>
      </c>
      <c r="AY5564" s="501" t="e">
        <f t="shared" si="525"/>
        <v>#DIV/0!</v>
      </c>
      <c r="BM5564" s="501" t="e">
        <f t="shared" si="526"/>
        <v>#DIV/0!</v>
      </c>
      <c r="BP5564" s="501" t="e">
        <f t="shared" si="527"/>
        <v>#DIV/0!</v>
      </c>
    </row>
    <row r="5565" spans="31:68" ht="15" customHeight="1" x14ac:dyDescent="0.25">
      <c r="AE5565" s="501" t="e">
        <f t="shared" si="522"/>
        <v>#DIV/0!</v>
      </c>
      <c r="AH5565" s="501" t="e">
        <f t="shared" si="523"/>
        <v>#DIV/0!</v>
      </c>
      <c r="AV5565" s="501" t="e">
        <f t="shared" si="524"/>
        <v>#DIV/0!</v>
      </c>
      <c r="AY5565" s="501" t="e">
        <f t="shared" si="525"/>
        <v>#DIV/0!</v>
      </c>
      <c r="BM5565" s="501" t="e">
        <f t="shared" si="526"/>
        <v>#DIV/0!</v>
      </c>
      <c r="BP5565" s="501" t="e">
        <f t="shared" si="527"/>
        <v>#DIV/0!</v>
      </c>
    </row>
    <row r="5566" spans="31:68" ht="15" customHeight="1" x14ac:dyDescent="0.25">
      <c r="AE5566" s="501" t="e">
        <f t="shared" si="522"/>
        <v>#DIV/0!</v>
      </c>
      <c r="AH5566" s="501" t="e">
        <f t="shared" si="523"/>
        <v>#DIV/0!</v>
      </c>
      <c r="AV5566" s="501" t="e">
        <f t="shared" si="524"/>
        <v>#DIV/0!</v>
      </c>
      <c r="AY5566" s="501" t="e">
        <f t="shared" si="525"/>
        <v>#DIV/0!</v>
      </c>
      <c r="BM5566" s="501" t="e">
        <f t="shared" si="526"/>
        <v>#DIV/0!</v>
      </c>
      <c r="BP5566" s="501" t="e">
        <f t="shared" si="527"/>
        <v>#DIV/0!</v>
      </c>
    </row>
    <row r="5567" spans="31:68" ht="15" customHeight="1" x14ac:dyDescent="0.25">
      <c r="AE5567" s="501" t="e">
        <f t="shared" si="522"/>
        <v>#DIV/0!</v>
      </c>
      <c r="AH5567" s="501" t="e">
        <f t="shared" si="523"/>
        <v>#DIV/0!</v>
      </c>
      <c r="AV5567" s="501" t="e">
        <f t="shared" si="524"/>
        <v>#DIV/0!</v>
      </c>
      <c r="AY5567" s="501" t="e">
        <f t="shared" si="525"/>
        <v>#DIV/0!</v>
      </c>
      <c r="BM5567" s="501" t="e">
        <f t="shared" si="526"/>
        <v>#DIV/0!</v>
      </c>
      <c r="BP5567" s="501" t="e">
        <f t="shared" si="527"/>
        <v>#DIV/0!</v>
      </c>
    </row>
    <row r="5568" spans="31:68" ht="15" customHeight="1" x14ac:dyDescent="0.25">
      <c r="AE5568" s="501" t="e">
        <f t="shared" si="522"/>
        <v>#DIV/0!</v>
      </c>
      <c r="AH5568" s="501" t="e">
        <f t="shared" si="523"/>
        <v>#DIV/0!</v>
      </c>
      <c r="AV5568" s="501" t="e">
        <f t="shared" si="524"/>
        <v>#DIV/0!</v>
      </c>
      <c r="AY5568" s="501" t="e">
        <f t="shared" si="525"/>
        <v>#DIV/0!</v>
      </c>
      <c r="BM5568" s="501" t="e">
        <f t="shared" si="526"/>
        <v>#DIV/0!</v>
      </c>
      <c r="BP5568" s="501" t="e">
        <f t="shared" si="527"/>
        <v>#DIV/0!</v>
      </c>
    </row>
    <row r="5569" spans="31:68" ht="15" customHeight="1" x14ac:dyDescent="0.25">
      <c r="AE5569" s="501" t="e">
        <f t="shared" si="522"/>
        <v>#DIV/0!</v>
      </c>
      <c r="AH5569" s="501" t="e">
        <f t="shared" si="523"/>
        <v>#DIV/0!</v>
      </c>
      <c r="AV5569" s="501" t="e">
        <f t="shared" si="524"/>
        <v>#DIV/0!</v>
      </c>
      <c r="AY5569" s="501" t="e">
        <f t="shared" si="525"/>
        <v>#DIV/0!</v>
      </c>
      <c r="BM5569" s="501" t="e">
        <f t="shared" si="526"/>
        <v>#DIV/0!</v>
      </c>
      <c r="BP5569" s="501" t="e">
        <f t="shared" si="527"/>
        <v>#DIV/0!</v>
      </c>
    </row>
    <row r="5570" spans="31:68" ht="15" customHeight="1" x14ac:dyDescent="0.25">
      <c r="AE5570" s="501" t="e">
        <f t="shared" si="522"/>
        <v>#DIV/0!</v>
      </c>
      <c r="AH5570" s="501" t="e">
        <f t="shared" si="523"/>
        <v>#DIV/0!</v>
      </c>
      <c r="AV5570" s="501" t="e">
        <f t="shared" si="524"/>
        <v>#DIV/0!</v>
      </c>
      <c r="AY5570" s="501" t="e">
        <f t="shared" si="525"/>
        <v>#DIV/0!</v>
      </c>
      <c r="BM5570" s="501" t="e">
        <f t="shared" si="526"/>
        <v>#DIV/0!</v>
      </c>
      <c r="BP5570" s="501" t="e">
        <f t="shared" si="527"/>
        <v>#DIV/0!</v>
      </c>
    </row>
    <row r="5571" spans="31:68" ht="15" customHeight="1" x14ac:dyDescent="0.25">
      <c r="AE5571" s="501" t="e">
        <f t="shared" si="522"/>
        <v>#DIV/0!</v>
      </c>
      <c r="AH5571" s="501" t="e">
        <f t="shared" si="523"/>
        <v>#DIV/0!</v>
      </c>
      <c r="AV5571" s="501" t="e">
        <f t="shared" si="524"/>
        <v>#DIV/0!</v>
      </c>
      <c r="AY5571" s="501" t="e">
        <f t="shared" si="525"/>
        <v>#DIV/0!</v>
      </c>
      <c r="BM5571" s="501" t="e">
        <f t="shared" si="526"/>
        <v>#DIV/0!</v>
      </c>
      <c r="BP5571" s="501" t="e">
        <f t="shared" si="527"/>
        <v>#DIV/0!</v>
      </c>
    </row>
    <row r="5572" spans="31:68" ht="15" customHeight="1" x14ac:dyDescent="0.25">
      <c r="AE5572" s="501" t="e">
        <f t="shared" si="522"/>
        <v>#DIV/0!</v>
      </c>
      <c r="AH5572" s="501" t="e">
        <f t="shared" si="523"/>
        <v>#DIV/0!</v>
      </c>
      <c r="AV5572" s="501" t="e">
        <f t="shared" si="524"/>
        <v>#DIV/0!</v>
      </c>
      <c r="AY5572" s="501" t="e">
        <f t="shared" si="525"/>
        <v>#DIV/0!</v>
      </c>
      <c r="BM5572" s="501" t="e">
        <f t="shared" si="526"/>
        <v>#DIV/0!</v>
      </c>
      <c r="BP5572" s="501" t="e">
        <f t="shared" si="527"/>
        <v>#DIV/0!</v>
      </c>
    </row>
    <row r="5573" spans="31:68" ht="15" customHeight="1" x14ac:dyDescent="0.25">
      <c r="AE5573" s="501" t="e">
        <f t="shared" si="522"/>
        <v>#DIV/0!</v>
      </c>
      <c r="AH5573" s="501" t="e">
        <f t="shared" si="523"/>
        <v>#DIV/0!</v>
      </c>
      <c r="AV5573" s="501" t="e">
        <f t="shared" si="524"/>
        <v>#DIV/0!</v>
      </c>
      <c r="AY5573" s="501" t="e">
        <f t="shared" si="525"/>
        <v>#DIV/0!</v>
      </c>
      <c r="BM5573" s="501" t="e">
        <f t="shared" si="526"/>
        <v>#DIV/0!</v>
      </c>
      <c r="BP5573" s="501" t="e">
        <f t="shared" si="527"/>
        <v>#DIV/0!</v>
      </c>
    </row>
    <row r="5574" spans="31:68" ht="15" customHeight="1" x14ac:dyDescent="0.25">
      <c r="AE5574" s="501" t="e">
        <f t="shared" si="522"/>
        <v>#DIV/0!</v>
      </c>
      <c r="AH5574" s="501" t="e">
        <f t="shared" si="523"/>
        <v>#DIV/0!</v>
      </c>
      <c r="AV5574" s="501" t="e">
        <f t="shared" si="524"/>
        <v>#DIV/0!</v>
      </c>
      <c r="AY5574" s="501" t="e">
        <f t="shared" si="525"/>
        <v>#DIV/0!</v>
      </c>
      <c r="BM5574" s="501" t="e">
        <f t="shared" si="526"/>
        <v>#DIV/0!</v>
      </c>
      <c r="BP5574" s="501" t="e">
        <f t="shared" si="527"/>
        <v>#DIV/0!</v>
      </c>
    </row>
    <row r="5575" spans="31:68" ht="15" customHeight="1" x14ac:dyDescent="0.25">
      <c r="AE5575" s="501" t="e">
        <f t="shared" si="522"/>
        <v>#DIV/0!</v>
      </c>
      <c r="AH5575" s="501" t="e">
        <f t="shared" si="523"/>
        <v>#DIV/0!</v>
      </c>
      <c r="AV5575" s="501" t="e">
        <f t="shared" si="524"/>
        <v>#DIV/0!</v>
      </c>
      <c r="AY5575" s="501" t="e">
        <f t="shared" si="525"/>
        <v>#DIV/0!</v>
      </c>
      <c r="BM5575" s="501" t="e">
        <f t="shared" si="526"/>
        <v>#DIV/0!</v>
      </c>
      <c r="BP5575" s="501" t="e">
        <f t="shared" si="527"/>
        <v>#DIV/0!</v>
      </c>
    </row>
    <row r="5576" spans="31:68" ht="15" customHeight="1" x14ac:dyDescent="0.25">
      <c r="AE5576" s="501" t="e">
        <f t="shared" si="522"/>
        <v>#DIV/0!</v>
      </c>
      <c r="AH5576" s="501" t="e">
        <f t="shared" si="523"/>
        <v>#DIV/0!</v>
      </c>
      <c r="AV5576" s="501" t="e">
        <f t="shared" si="524"/>
        <v>#DIV/0!</v>
      </c>
      <c r="AY5576" s="501" t="e">
        <f t="shared" si="525"/>
        <v>#DIV/0!</v>
      </c>
      <c r="BM5576" s="501" t="e">
        <f t="shared" si="526"/>
        <v>#DIV/0!</v>
      </c>
      <c r="BP5576" s="501" t="e">
        <f t="shared" si="527"/>
        <v>#DIV/0!</v>
      </c>
    </row>
    <row r="5577" spans="31:68" ht="15" customHeight="1" x14ac:dyDescent="0.25">
      <c r="AE5577" s="501" t="e">
        <f t="shared" si="522"/>
        <v>#DIV/0!</v>
      </c>
      <c r="AH5577" s="501" t="e">
        <f t="shared" si="523"/>
        <v>#DIV/0!</v>
      </c>
      <c r="AV5577" s="501" t="e">
        <f t="shared" si="524"/>
        <v>#DIV/0!</v>
      </c>
      <c r="AY5577" s="501" t="e">
        <f t="shared" si="525"/>
        <v>#DIV/0!</v>
      </c>
      <c r="BM5577" s="501" t="e">
        <f t="shared" si="526"/>
        <v>#DIV/0!</v>
      </c>
      <c r="BP5577" s="501" t="e">
        <f t="shared" si="527"/>
        <v>#DIV/0!</v>
      </c>
    </row>
    <row r="5578" spans="31:68" ht="15" customHeight="1" x14ac:dyDescent="0.25">
      <c r="AE5578" s="501" t="e">
        <f t="shared" si="522"/>
        <v>#DIV/0!</v>
      </c>
      <c r="AH5578" s="501" t="e">
        <f t="shared" si="523"/>
        <v>#DIV/0!</v>
      </c>
      <c r="AV5578" s="501" t="e">
        <f t="shared" si="524"/>
        <v>#DIV/0!</v>
      </c>
      <c r="AY5578" s="501" t="e">
        <f t="shared" si="525"/>
        <v>#DIV/0!</v>
      </c>
      <c r="BM5578" s="501" t="e">
        <f t="shared" si="526"/>
        <v>#DIV/0!</v>
      </c>
      <c r="BP5578" s="501" t="e">
        <f t="shared" si="527"/>
        <v>#DIV/0!</v>
      </c>
    </row>
    <row r="5579" spans="31:68" ht="15" customHeight="1" x14ac:dyDescent="0.25">
      <c r="AE5579" s="501" t="e">
        <f t="shared" si="522"/>
        <v>#DIV/0!</v>
      </c>
      <c r="AH5579" s="501" t="e">
        <f t="shared" si="523"/>
        <v>#DIV/0!</v>
      </c>
      <c r="AV5579" s="501" t="e">
        <f t="shared" si="524"/>
        <v>#DIV/0!</v>
      </c>
      <c r="AY5579" s="501" t="e">
        <f t="shared" si="525"/>
        <v>#DIV/0!</v>
      </c>
      <c r="BM5579" s="501" t="e">
        <f t="shared" si="526"/>
        <v>#DIV/0!</v>
      </c>
      <c r="BP5579" s="501" t="e">
        <f t="shared" si="527"/>
        <v>#DIV/0!</v>
      </c>
    </row>
    <row r="5580" spans="31:68" ht="15" customHeight="1" x14ac:dyDescent="0.25">
      <c r="AE5580" s="501" t="e">
        <f t="shared" si="522"/>
        <v>#DIV/0!</v>
      </c>
      <c r="AH5580" s="501" t="e">
        <f t="shared" si="523"/>
        <v>#DIV/0!</v>
      </c>
      <c r="AV5580" s="501" t="e">
        <f t="shared" si="524"/>
        <v>#DIV/0!</v>
      </c>
      <c r="AY5580" s="501" t="e">
        <f t="shared" si="525"/>
        <v>#DIV/0!</v>
      </c>
      <c r="BM5580" s="501" t="e">
        <f t="shared" si="526"/>
        <v>#DIV/0!</v>
      </c>
      <c r="BP5580" s="501" t="e">
        <f t="shared" si="527"/>
        <v>#DIV/0!</v>
      </c>
    </row>
    <row r="5581" spans="31:68" ht="15" customHeight="1" x14ac:dyDescent="0.25">
      <c r="AE5581" s="501" t="e">
        <f t="shared" si="522"/>
        <v>#DIV/0!</v>
      </c>
      <c r="AH5581" s="501" t="e">
        <f t="shared" si="523"/>
        <v>#DIV/0!</v>
      </c>
      <c r="AV5581" s="501" t="e">
        <f t="shared" si="524"/>
        <v>#DIV/0!</v>
      </c>
      <c r="AY5581" s="501" t="e">
        <f t="shared" si="525"/>
        <v>#DIV/0!</v>
      </c>
      <c r="BM5581" s="501" t="e">
        <f t="shared" si="526"/>
        <v>#DIV/0!</v>
      </c>
      <c r="BP5581" s="501" t="e">
        <f t="shared" si="527"/>
        <v>#DIV/0!</v>
      </c>
    </row>
    <row r="5582" spans="31:68" ht="15" customHeight="1" x14ac:dyDescent="0.25">
      <c r="AE5582" s="501" t="e">
        <f t="shared" si="522"/>
        <v>#DIV/0!</v>
      </c>
      <c r="AH5582" s="501" t="e">
        <f t="shared" si="523"/>
        <v>#DIV/0!</v>
      </c>
      <c r="AV5582" s="501" t="e">
        <f t="shared" si="524"/>
        <v>#DIV/0!</v>
      </c>
      <c r="AY5582" s="501" t="e">
        <f t="shared" si="525"/>
        <v>#DIV/0!</v>
      </c>
      <c r="BM5582" s="501" t="e">
        <f t="shared" si="526"/>
        <v>#DIV/0!</v>
      </c>
      <c r="BP5582" s="501" t="e">
        <f t="shared" si="527"/>
        <v>#DIV/0!</v>
      </c>
    </row>
    <row r="5583" spans="31:68" ht="15" customHeight="1" x14ac:dyDescent="0.25">
      <c r="AE5583" s="501" t="e">
        <f t="shared" ref="AE5583:AE5646" si="528">IF(AE$10*AC5583+AE$11&lt;(ROUNDUP(AD$10/100,0)*100+999),MAX(0,AE$10*AC5583+AE$11),NA())</f>
        <v>#DIV/0!</v>
      </c>
      <c r="AH5583" s="501" t="e">
        <f t="shared" ref="AH5583:AH5646" si="529">IF(AH$10*AF5583+AH$11&lt;(ROUNDUP(AG$10/100,0)*100+999),MAX(0,AH$10*AF5583+AH$11),NA())</f>
        <v>#DIV/0!</v>
      </c>
      <c r="AV5583" s="501" t="e">
        <f t="shared" ref="AV5583:AV5646" si="530">IF(AV$10*AT5583+AV$11&lt;(ROUNDUP(AU$10/100,0)*100+999),MAX(0,AV$10*AT5583+AV$11),NA())</f>
        <v>#DIV/0!</v>
      </c>
      <c r="AY5583" s="501" t="e">
        <f t="shared" ref="AY5583:AY5646" si="531">IF(AY$10*AW5583+AY$11&lt;(ROUNDUP(AX$10/100,0)*100+999),MAX(0,AY$10*AW5583+AY$11),NA())</f>
        <v>#DIV/0!</v>
      </c>
      <c r="BM5583" s="501" t="e">
        <f t="shared" ref="BM5583:BM5646" si="532">IF(BM$10*BK5583+BM$11&lt;(ROUNDUP(BL$10/100,0)*100+999),MAX(0,BM$10*BK5583+BM$11),NA())</f>
        <v>#DIV/0!</v>
      </c>
      <c r="BP5583" s="501" t="e">
        <f t="shared" ref="BP5583:BP5646" si="533">IF(BP$10*BN5583+BP$11&lt;(ROUNDUP(BO$10/100,0)*100+999),MAX(0,BP$10*BN5583+BP$11),NA())</f>
        <v>#DIV/0!</v>
      </c>
    </row>
    <row r="5584" spans="31:68" ht="15" customHeight="1" x14ac:dyDescent="0.25">
      <c r="AE5584" s="501" t="e">
        <f t="shared" si="528"/>
        <v>#DIV/0!</v>
      </c>
      <c r="AH5584" s="501" t="e">
        <f t="shared" si="529"/>
        <v>#DIV/0!</v>
      </c>
      <c r="AV5584" s="501" t="e">
        <f t="shared" si="530"/>
        <v>#DIV/0!</v>
      </c>
      <c r="AY5584" s="501" t="e">
        <f t="shared" si="531"/>
        <v>#DIV/0!</v>
      </c>
      <c r="BM5584" s="501" t="e">
        <f t="shared" si="532"/>
        <v>#DIV/0!</v>
      </c>
      <c r="BP5584" s="501" t="e">
        <f t="shared" si="533"/>
        <v>#DIV/0!</v>
      </c>
    </row>
    <row r="5585" spans="31:68" ht="15" customHeight="1" x14ac:dyDescent="0.25">
      <c r="AE5585" s="501" t="e">
        <f t="shared" si="528"/>
        <v>#DIV/0!</v>
      </c>
      <c r="AH5585" s="501" t="e">
        <f t="shared" si="529"/>
        <v>#DIV/0!</v>
      </c>
      <c r="AV5585" s="501" t="e">
        <f t="shared" si="530"/>
        <v>#DIV/0!</v>
      </c>
      <c r="AY5585" s="501" t="e">
        <f t="shared" si="531"/>
        <v>#DIV/0!</v>
      </c>
      <c r="BM5585" s="501" t="e">
        <f t="shared" si="532"/>
        <v>#DIV/0!</v>
      </c>
      <c r="BP5585" s="501" t="e">
        <f t="shared" si="533"/>
        <v>#DIV/0!</v>
      </c>
    </row>
    <row r="5586" spans="31:68" ht="15" customHeight="1" x14ac:dyDescent="0.25">
      <c r="AE5586" s="501" t="e">
        <f t="shared" si="528"/>
        <v>#DIV/0!</v>
      </c>
      <c r="AH5586" s="501" t="e">
        <f t="shared" si="529"/>
        <v>#DIV/0!</v>
      </c>
      <c r="AV5586" s="501" t="e">
        <f t="shared" si="530"/>
        <v>#DIV/0!</v>
      </c>
      <c r="AY5586" s="501" t="e">
        <f t="shared" si="531"/>
        <v>#DIV/0!</v>
      </c>
      <c r="BM5586" s="501" t="e">
        <f t="shared" si="532"/>
        <v>#DIV/0!</v>
      </c>
      <c r="BP5586" s="501" t="e">
        <f t="shared" si="533"/>
        <v>#DIV/0!</v>
      </c>
    </row>
    <row r="5587" spans="31:68" ht="15" customHeight="1" x14ac:dyDescent="0.25">
      <c r="AE5587" s="501" t="e">
        <f t="shared" si="528"/>
        <v>#DIV/0!</v>
      </c>
      <c r="AH5587" s="501" t="e">
        <f t="shared" si="529"/>
        <v>#DIV/0!</v>
      </c>
      <c r="AV5587" s="501" t="e">
        <f t="shared" si="530"/>
        <v>#DIV/0!</v>
      </c>
      <c r="AY5587" s="501" t="e">
        <f t="shared" si="531"/>
        <v>#DIV/0!</v>
      </c>
      <c r="BM5587" s="501" t="e">
        <f t="shared" si="532"/>
        <v>#DIV/0!</v>
      </c>
      <c r="BP5587" s="501" t="e">
        <f t="shared" si="533"/>
        <v>#DIV/0!</v>
      </c>
    </row>
    <row r="5588" spans="31:68" ht="15" customHeight="1" x14ac:dyDescent="0.25">
      <c r="AE5588" s="501" t="e">
        <f t="shared" si="528"/>
        <v>#DIV/0!</v>
      </c>
      <c r="AH5588" s="501" t="e">
        <f t="shared" si="529"/>
        <v>#DIV/0!</v>
      </c>
      <c r="AV5588" s="501" t="e">
        <f t="shared" si="530"/>
        <v>#DIV/0!</v>
      </c>
      <c r="AY5588" s="501" t="e">
        <f t="shared" si="531"/>
        <v>#DIV/0!</v>
      </c>
      <c r="BM5588" s="501" t="e">
        <f t="shared" si="532"/>
        <v>#DIV/0!</v>
      </c>
      <c r="BP5588" s="501" t="e">
        <f t="shared" si="533"/>
        <v>#DIV/0!</v>
      </c>
    </row>
    <row r="5589" spans="31:68" ht="15" customHeight="1" x14ac:dyDescent="0.25">
      <c r="AE5589" s="501" t="e">
        <f t="shared" si="528"/>
        <v>#DIV/0!</v>
      </c>
      <c r="AH5589" s="501" t="e">
        <f t="shared" si="529"/>
        <v>#DIV/0!</v>
      </c>
      <c r="AV5589" s="501" t="e">
        <f t="shared" si="530"/>
        <v>#DIV/0!</v>
      </c>
      <c r="AY5589" s="501" t="e">
        <f t="shared" si="531"/>
        <v>#DIV/0!</v>
      </c>
      <c r="BM5589" s="501" t="e">
        <f t="shared" si="532"/>
        <v>#DIV/0!</v>
      </c>
      <c r="BP5589" s="501" t="e">
        <f t="shared" si="533"/>
        <v>#DIV/0!</v>
      </c>
    </row>
    <row r="5590" spans="31:68" ht="15" customHeight="1" x14ac:dyDescent="0.25">
      <c r="AE5590" s="501" t="e">
        <f t="shared" si="528"/>
        <v>#DIV/0!</v>
      </c>
      <c r="AH5590" s="501" t="e">
        <f t="shared" si="529"/>
        <v>#DIV/0!</v>
      </c>
      <c r="AV5590" s="501" t="e">
        <f t="shared" si="530"/>
        <v>#DIV/0!</v>
      </c>
      <c r="AY5590" s="501" t="e">
        <f t="shared" si="531"/>
        <v>#DIV/0!</v>
      </c>
      <c r="BM5590" s="501" t="e">
        <f t="shared" si="532"/>
        <v>#DIV/0!</v>
      </c>
      <c r="BP5590" s="501" t="e">
        <f t="shared" si="533"/>
        <v>#DIV/0!</v>
      </c>
    </row>
    <row r="5591" spans="31:68" ht="15" customHeight="1" x14ac:dyDescent="0.25">
      <c r="AE5591" s="501" t="e">
        <f t="shared" si="528"/>
        <v>#DIV/0!</v>
      </c>
      <c r="AH5591" s="501" t="e">
        <f t="shared" si="529"/>
        <v>#DIV/0!</v>
      </c>
      <c r="AV5591" s="501" t="e">
        <f t="shared" si="530"/>
        <v>#DIV/0!</v>
      </c>
      <c r="AY5591" s="501" t="e">
        <f t="shared" si="531"/>
        <v>#DIV/0!</v>
      </c>
      <c r="BM5591" s="501" t="e">
        <f t="shared" si="532"/>
        <v>#DIV/0!</v>
      </c>
      <c r="BP5591" s="501" t="e">
        <f t="shared" si="533"/>
        <v>#DIV/0!</v>
      </c>
    </row>
    <row r="5592" spans="31:68" ht="15" customHeight="1" x14ac:dyDescent="0.25">
      <c r="AE5592" s="501" t="e">
        <f t="shared" si="528"/>
        <v>#DIV/0!</v>
      </c>
      <c r="AH5592" s="501" t="e">
        <f t="shared" si="529"/>
        <v>#DIV/0!</v>
      </c>
      <c r="AV5592" s="501" t="e">
        <f t="shared" si="530"/>
        <v>#DIV/0!</v>
      </c>
      <c r="AY5592" s="501" t="e">
        <f t="shared" si="531"/>
        <v>#DIV/0!</v>
      </c>
      <c r="BM5592" s="501" t="e">
        <f t="shared" si="532"/>
        <v>#DIV/0!</v>
      </c>
      <c r="BP5592" s="501" t="e">
        <f t="shared" si="533"/>
        <v>#DIV/0!</v>
      </c>
    </row>
    <row r="5593" spans="31:68" ht="15" customHeight="1" x14ac:dyDescent="0.25">
      <c r="AE5593" s="501" t="e">
        <f t="shared" si="528"/>
        <v>#DIV/0!</v>
      </c>
      <c r="AH5593" s="501" t="e">
        <f t="shared" si="529"/>
        <v>#DIV/0!</v>
      </c>
      <c r="AV5593" s="501" t="e">
        <f t="shared" si="530"/>
        <v>#DIV/0!</v>
      </c>
      <c r="AY5593" s="501" t="e">
        <f t="shared" si="531"/>
        <v>#DIV/0!</v>
      </c>
      <c r="BM5593" s="501" t="e">
        <f t="shared" si="532"/>
        <v>#DIV/0!</v>
      </c>
      <c r="BP5593" s="501" t="e">
        <f t="shared" si="533"/>
        <v>#DIV/0!</v>
      </c>
    </row>
    <row r="5594" spans="31:68" ht="15" customHeight="1" x14ac:dyDescent="0.25">
      <c r="AE5594" s="501" t="e">
        <f t="shared" si="528"/>
        <v>#DIV/0!</v>
      </c>
      <c r="AH5594" s="501" t="e">
        <f t="shared" si="529"/>
        <v>#DIV/0!</v>
      </c>
      <c r="AV5594" s="501" t="e">
        <f t="shared" si="530"/>
        <v>#DIV/0!</v>
      </c>
      <c r="AY5594" s="501" t="e">
        <f t="shared" si="531"/>
        <v>#DIV/0!</v>
      </c>
      <c r="BM5594" s="501" t="e">
        <f t="shared" si="532"/>
        <v>#DIV/0!</v>
      </c>
      <c r="BP5594" s="501" t="e">
        <f t="shared" si="533"/>
        <v>#DIV/0!</v>
      </c>
    </row>
    <row r="5595" spans="31:68" ht="15" customHeight="1" x14ac:dyDescent="0.25">
      <c r="AE5595" s="501" t="e">
        <f t="shared" si="528"/>
        <v>#DIV/0!</v>
      </c>
      <c r="AH5595" s="501" t="e">
        <f t="shared" si="529"/>
        <v>#DIV/0!</v>
      </c>
      <c r="AV5595" s="501" t="e">
        <f t="shared" si="530"/>
        <v>#DIV/0!</v>
      </c>
      <c r="AY5595" s="501" t="e">
        <f t="shared" si="531"/>
        <v>#DIV/0!</v>
      </c>
      <c r="BM5595" s="501" t="e">
        <f t="shared" si="532"/>
        <v>#DIV/0!</v>
      </c>
      <c r="BP5595" s="501" t="e">
        <f t="shared" si="533"/>
        <v>#DIV/0!</v>
      </c>
    </row>
    <row r="5596" spans="31:68" ht="15" customHeight="1" x14ac:dyDescent="0.25">
      <c r="AE5596" s="501" t="e">
        <f t="shared" si="528"/>
        <v>#DIV/0!</v>
      </c>
      <c r="AH5596" s="501" t="e">
        <f t="shared" si="529"/>
        <v>#DIV/0!</v>
      </c>
      <c r="AV5596" s="501" t="e">
        <f t="shared" si="530"/>
        <v>#DIV/0!</v>
      </c>
      <c r="AY5596" s="501" t="e">
        <f t="shared" si="531"/>
        <v>#DIV/0!</v>
      </c>
      <c r="BM5596" s="501" t="e">
        <f t="shared" si="532"/>
        <v>#DIV/0!</v>
      </c>
      <c r="BP5596" s="501" t="e">
        <f t="shared" si="533"/>
        <v>#DIV/0!</v>
      </c>
    </row>
    <row r="5597" spans="31:68" ht="15" customHeight="1" x14ac:dyDescent="0.25">
      <c r="AE5597" s="501" t="e">
        <f t="shared" si="528"/>
        <v>#DIV/0!</v>
      </c>
      <c r="AH5597" s="501" t="e">
        <f t="shared" si="529"/>
        <v>#DIV/0!</v>
      </c>
      <c r="AV5597" s="501" t="e">
        <f t="shared" si="530"/>
        <v>#DIV/0!</v>
      </c>
      <c r="AY5597" s="501" t="e">
        <f t="shared" si="531"/>
        <v>#DIV/0!</v>
      </c>
      <c r="BM5597" s="501" t="e">
        <f t="shared" si="532"/>
        <v>#DIV/0!</v>
      </c>
      <c r="BP5597" s="501" t="e">
        <f t="shared" si="533"/>
        <v>#DIV/0!</v>
      </c>
    </row>
    <row r="5598" spans="31:68" ht="15" customHeight="1" x14ac:dyDescent="0.25">
      <c r="AE5598" s="501" t="e">
        <f t="shared" si="528"/>
        <v>#DIV/0!</v>
      </c>
      <c r="AH5598" s="501" t="e">
        <f t="shared" si="529"/>
        <v>#DIV/0!</v>
      </c>
      <c r="AV5598" s="501" t="e">
        <f t="shared" si="530"/>
        <v>#DIV/0!</v>
      </c>
      <c r="AY5598" s="501" t="e">
        <f t="shared" si="531"/>
        <v>#DIV/0!</v>
      </c>
      <c r="BM5598" s="501" t="e">
        <f t="shared" si="532"/>
        <v>#DIV/0!</v>
      </c>
      <c r="BP5598" s="501" t="e">
        <f t="shared" si="533"/>
        <v>#DIV/0!</v>
      </c>
    </row>
    <row r="5599" spans="31:68" ht="15" customHeight="1" x14ac:dyDescent="0.25">
      <c r="AE5599" s="501" t="e">
        <f t="shared" si="528"/>
        <v>#DIV/0!</v>
      </c>
      <c r="AH5599" s="501" t="e">
        <f t="shared" si="529"/>
        <v>#DIV/0!</v>
      </c>
      <c r="AV5599" s="501" t="e">
        <f t="shared" si="530"/>
        <v>#DIV/0!</v>
      </c>
      <c r="AY5599" s="501" t="e">
        <f t="shared" si="531"/>
        <v>#DIV/0!</v>
      </c>
      <c r="BM5599" s="501" t="e">
        <f t="shared" si="532"/>
        <v>#DIV/0!</v>
      </c>
      <c r="BP5599" s="501" t="e">
        <f t="shared" si="533"/>
        <v>#DIV/0!</v>
      </c>
    </row>
    <row r="5600" spans="31:68" ht="15" customHeight="1" x14ac:dyDescent="0.25">
      <c r="AE5600" s="501" t="e">
        <f t="shared" si="528"/>
        <v>#DIV/0!</v>
      </c>
      <c r="AH5600" s="501" t="e">
        <f t="shared" si="529"/>
        <v>#DIV/0!</v>
      </c>
      <c r="AV5600" s="501" t="e">
        <f t="shared" si="530"/>
        <v>#DIV/0!</v>
      </c>
      <c r="AY5600" s="501" t="e">
        <f t="shared" si="531"/>
        <v>#DIV/0!</v>
      </c>
      <c r="BM5600" s="501" t="e">
        <f t="shared" si="532"/>
        <v>#DIV/0!</v>
      </c>
      <c r="BP5600" s="501" t="e">
        <f t="shared" si="533"/>
        <v>#DIV/0!</v>
      </c>
    </row>
    <row r="5601" spans="31:68" ht="15" customHeight="1" x14ac:dyDescent="0.25">
      <c r="AE5601" s="501" t="e">
        <f t="shared" si="528"/>
        <v>#DIV/0!</v>
      </c>
      <c r="AH5601" s="501" t="e">
        <f t="shared" si="529"/>
        <v>#DIV/0!</v>
      </c>
      <c r="AV5601" s="501" t="e">
        <f t="shared" si="530"/>
        <v>#DIV/0!</v>
      </c>
      <c r="AY5601" s="501" t="e">
        <f t="shared" si="531"/>
        <v>#DIV/0!</v>
      </c>
      <c r="BM5601" s="501" t="e">
        <f t="shared" si="532"/>
        <v>#DIV/0!</v>
      </c>
      <c r="BP5601" s="501" t="e">
        <f t="shared" si="533"/>
        <v>#DIV/0!</v>
      </c>
    </row>
    <row r="5602" spans="31:68" ht="15" customHeight="1" x14ac:dyDescent="0.25">
      <c r="AE5602" s="501" t="e">
        <f t="shared" si="528"/>
        <v>#DIV/0!</v>
      </c>
      <c r="AH5602" s="501" t="e">
        <f t="shared" si="529"/>
        <v>#DIV/0!</v>
      </c>
      <c r="AV5602" s="501" t="e">
        <f t="shared" si="530"/>
        <v>#DIV/0!</v>
      </c>
      <c r="AY5602" s="501" t="e">
        <f t="shared" si="531"/>
        <v>#DIV/0!</v>
      </c>
      <c r="BM5602" s="501" t="e">
        <f t="shared" si="532"/>
        <v>#DIV/0!</v>
      </c>
      <c r="BP5602" s="501" t="e">
        <f t="shared" si="533"/>
        <v>#DIV/0!</v>
      </c>
    </row>
    <row r="5603" spans="31:68" ht="15" customHeight="1" x14ac:dyDescent="0.25">
      <c r="AE5603" s="501" t="e">
        <f t="shared" si="528"/>
        <v>#DIV/0!</v>
      </c>
      <c r="AH5603" s="501" t="e">
        <f t="shared" si="529"/>
        <v>#DIV/0!</v>
      </c>
      <c r="AV5603" s="501" t="e">
        <f t="shared" si="530"/>
        <v>#DIV/0!</v>
      </c>
      <c r="AY5603" s="501" t="e">
        <f t="shared" si="531"/>
        <v>#DIV/0!</v>
      </c>
      <c r="BM5603" s="501" t="e">
        <f t="shared" si="532"/>
        <v>#DIV/0!</v>
      </c>
      <c r="BP5603" s="501" t="e">
        <f t="shared" si="533"/>
        <v>#DIV/0!</v>
      </c>
    </row>
    <row r="5604" spans="31:68" ht="15" customHeight="1" x14ac:dyDescent="0.25">
      <c r="AE5604" s="501" t="e">
        <f t="shared" si="528"/>
        <v>#DIV/0!</v>
      </c>
      <c r="AH5604" s="501" t="e">
        <f t="shared" si="529"/>
        <v>#DIV/0!</v>
      </c>
      <c r="AV5604" s="501" t="e">
        <f t="shared" si="530"/>
        <v>#DIV/0!</v>
      </c>
      <c r="AY5604" s="501" t="e">
        <f t="shared" si="531"/>
        <v>#DIV/0!</v>
      </c>
      <c r="BM5604" s="501" t="e">
        <f t="shared" si="532"/>
        <v>#DIV/0!</v>
      </c>
      <c r="BP5604" s="501" t="e">
        <f t="shared" si="533"/>
        <v>#DIV/0!</v>
      </c>
    </row>
    <row r="5605" spans="31:68" ht="15" customHeight="1" x14ac:dyDescent="0.25">
      <c r="AE5605" s="501" t="e">
        <f t="shared" si="528"/>
        <v>#DIV/0!</v>
      </c>
      <c r="AH5605" s="501" t="e">
        <f t="shared" si="529"/>
        <v>#DIV/0!</v>
      </c>
      <c r="AV5605" s="501" t="e">
        <f t="shared" si="530"/>
        <v>#DIV/0!</v>
      </c>
      <c r="AY5605" s="501" t="e">
        <f t="shared" si="531"/>
        <v>#DIV/0!</v>
      </c>
      <c r="BM5605" s="501" t="e">
        <f t="shared" si="532"/>
        <v>#DIV/0!</v>
      </c>
      <c r="BP5605" s="501" t="e">
        <f t="shared" si="533"/>
        <v>#DIV/0!</v>
      </c>
    </row>
    <row r="5606" spans="31:68" ht="15" customHeight="1" x14ac:dyDescent="0.25">
      <c r="AE5606" s="501" t="e">
        <f t="shared" si="528"/>
        <v>#DIV/0!</v>
      </c>
      <c r="AH5606" s="501" t="e">
        <f t="shared" si="529"/>
        <v>#DIV/0!</v>
      </c>
      <c r="AV5606" s="501" t="e">
        <f t="shared" si="530"/>
        <v>#DIV/0!</v>
      </c>
      <c r="AY5606" s="501" t="e">
        <f t="shared" si="531"/>
        <v>#DIV/0!</v>
      </c>
      <c r="BM5606" s="501" t="e">
        <f t="shared" si="532"/>
        <v>#DIV/0!</v>
      </c>
      <c r="BP5606" s="501" t="e">
        <f t="shared" si="533"/>
        <v>#DIV/0!</v>
      </c>
    </row>
    <row r="5607" spans="31:68" ht="15" customHeight="1" x14ac:dyDescent="0.25">
      <c r="AE5607" s="501" t="e">
        <f t="shared" si="528"/>
        <v>#DIV/0!</v>
      </c>
      <c r="AH5607" s="501" t="e">
        <f t="shared" si="529"/>
        <v>#DIV/0!</v>
      </c>
      <c r="AV5607" s="501" t="e">
        <f t="shared" si="530"/>
        <v>#DIV/0!</v>
      </c>
      <c r="AY5607" s="501" t="e">
        <f t="shared" si="531"/>
        <v>#DIV/0!</v>
      </c>
      <c r="BM5607" s="501" t="e">
        <f t="shared" si="532"/>
        <v>#DIV/0!</v>
      </c>
      <c r="BP5607" s="501" t="e">
        <f t="shared" si="533"/>
        <v>#DIV/0!</v>
      </c>
    </row>
    <row r="5608" spans="31:68" ht="15" customHeight="1" x14ac:dyDescent="0.25">
      <c r="AE5608" s="501" t="e">
        <f t="shared" si="528"/>
        <v>#DIV/0!</v>
      </c>
      <c r="AH5608" s="501" t="e">
        <f t="shared" si="529"/>
        <v>#DIV/0!</v>
      </c>
      <c r="AV5608" s="501" t="e">
        <f t="shared" si="530"/>
        <v>#DIV/0!</v>
      </c>
      <c r="AY5608" s="501" t="e">
        <f t="shared" si="531"/>
        <v>#DIV/0!</v>
      </c>
      <c r="BM5608" s="501" t="e">
        <f t="shared" si="532"/>
        <v>#DIV/0!</v>
      </c>
      <c r="BP5608" s="501" t="e">
        <f t="shared" si="533"/>
        <v>#DIV/0!</v>
      </c>
    </row>
    <row r="5609" spans="31:68" ht="15" customHeight="1" x14ac:dyDescent="0.25">
      <c r="AE5609" s="501" t="e">
        <f t="shared" si="528"/>
        <v>#DIV/0!</v>
      </c>
      <c r="AH5609" s="501" t="e">
        <f t="shared" si="529"/>
        <v>#DIV/0!</v>
      </c>
      <c r="AV5609" s="501" t="e">
        <f t="shared" si="530"/>
        <v>#DIV/0!</v>
      </c>
      <c r="AY5609" s="501" t="e">
        <f t="shared" si="531"/>
        <v>#DIV/0!</v>
      </c>
      <c r="BM5609" s="501" t="e">
        <f t="shared" si="532"/>
        <v>#DIV/0!</v>
      </c>
      <c r="BP5609" s="501" t="e">
        <f t="shared" si="533"/>
        <v>#DIV/0!</v>
      </c>
    </row>
    <row r="5610" spans="31:68" ht="15" customHeight="1" x14ac:dyDescent="0.25">
      <c r="AE5610" s="501" t="e">
        <f t="shared" si="528"/>
        <v>#DIV/0!</v>
      </c>
      <c r="AH5610" s="501" t="e">
        <f t="shared" si="529"/>
        <v>#DIV/0!</v>
      </c>
      <c r="AV5610" s="501" t="e">
        <f t="shared" si="530"/>
        <v>#DIV/0!</v>
      </c>
      <c r="AY5610" s="501" t="e">
        <f t="shared" si="531"/>
        <v>#DIV/0!</v>
      </c>
      <c r="BM5610" s="501" t="e">
        <f t="shared" si="532"/>
        <v>#DIV/0!</v>
      </c>
      <c r="BP5610" s="501" t="e">
        <f t="shared" si="533"/>
        <v>#DIV/0!</v>
      </c>
    </row>
    <row r="5611" spans="31:68" ht="15" customHeight="1" x14ac:dyDescent="0.25">
      <c r="AE5611" s="501" t="e">
        <f t="shared" si="528"/>
        <v>#DIV/0!</v>
      </c>
      <c r="AH5611" s="501" t="e">
        <f t="shared" si="529"/>
        <v>#DIV/0!</v>
      </c>
      <c r="AV5611" s="501" t="e">
        <f t="shared" si="530"/>
        <v>#DIV/0!</v>
      </c>
      <c r="AY5611" s="501" t="e">
        <f t="shared" si="531"/>
        <v>#DIV/0!</v>
      </c>
      <c r="BM5611" s="501" t="e">
        <f t="shared" si="532"/>
        <v>#DIV/0!</v>
      </c>
      <c r="BP5611" s="501" t="e">
        <f t="shared" si="533"/>
        <v>#DIV/0!</v>
      </c>
    </row>
    <row r="5612" spans="31:68" ht="15" customHeight="1" x14ac:dyDescent="0.25">
      <c r="AE5612" s="501" t="e">
        <f t="shared" si="528"/>
        <v>#DIV/0!</v>
      </c>
      <c r="AH5612" s="501" t="e">
        <f t="shared" si="529"/>
        <v>#DIV/0!</v>
      </c>
      <c r="AV5612" s="501" t="e">
        <f t="shared" si="530"/>
        <v>#DIV/0!</v>
      </c>
      <c r="AY5612" s="501" t="e">
        <f t="shared" si="531"/>
        <v>#DIV/0!</v>
      </c>
      <c r="BM5612" s="501" t="e">
        <f t="shared" si="532"/>
        <v>#DIV/0!</v>
      </c>
      <c r="BP5612" s="501" t="e">
        <f t="shared" si="533"/>
        <v>#DIV/0!</v>
      </c>
    </row>
    <row r="5613" spans="31:68" ht="15" customHeight="1" x14ac:dyDescent="0.25">
      <c r="AE5613" s="501" t="e">
        <f t="shared" si="528"/>
        <v>#DIV/0!</v>
      </c>
      <c r="AH5613" s="501" t="e">
        <f t="shared" si="529"/>
        <v>#DIV/0!</v>
      </c>
      <c r="AV5613" s="501" t="e">
        <f t="shared" si="530"/>
        <v>#DIV/0!</v>
      </c>
      <c r="AY5613" s="501" t="e">
        <f t="shared" si="531"/>
        <v>#DIV/0!</v>
      </c>
      <c r="BM5613" s="501" t="e">
        <f t="shared" si="532"/>
        <v>#DIV/0!</v>
      </c>
      <c r="BP5613" s="501" t="e">
        <f t="shared" si="533"/>
        <v>#DIV/0!</v>
      </c>
    </row>
    <row r="5614" spans="31:68" ht="15" customHeight="1" x14ac:dyDescent="0.25">
      <c r="AE5614" s="501" t="e">
        <f t="shared" si="528"/>
        <v>#DIV/0!</v>
      </c>
      <c r="AH5614" s="501" t="e">
        <f t="shared" si="529"/>
        <v>#DIV/0!</v>
      </c>
      <c r="AV5614" s="501" t="e">
        <f t="shared" si="530"/>
        <v>#DIV/0!</v>
      </c>
      <c r="AY5614" s="501" t="e">
        <f t="shared" si="531"/>
        <v>#DIV/0!</v>
      </c>
      <c r="BM5614" s="501" t="e">
        <f t="shared" si="532"/>
        <v>#DIV/0!</v>
      </c>
      <c r="BP5614" s="501" t="e">
        <f t="shared" si="533"/>
        <v>#DIV/0!</v>
      </c>
    </row>
    <row r="5615" spans="31:68" ht="15" customHeight="1" x14ac:dyDescent="0.25">
      <c r="AE5615" s="501" t="e">
        <f t="shared" si="528"/>
        <v>#DIV/0!</v>
      </c>
      <c r="AH5615" s="501" t="e">
        <f t="shared" si="529"/>
        <v>#DIV/0!</v>
      </c>
      <c r="AV5615" s="501" t="e">
        <f t="shared" si="530"/>
        <v>#DIV/0!</v>
      </c>
      <c r="AY5615" s="501" t="e">
        <f t="shared" si="531"/>
        <v>#DIV/0!</v>
      </c>
      <c r="BM5615" s="501" t="e">
        <f t="shared" si="532"/>
        <v>#DIV/0!</v>
      </c>
      <c r="BP5615" s="501" t="e">
        <f t="shared" si="533"/>
        <v>#DIV/0!</v>
      </c>
    </row>
    <row r="5616" spans="31:68" ht="15" customHeight="1" x14ac:dyDescent="0.25">
      <c r="AE5616" s="501" t="e">
        <f t="shared" si="528"/>
        <v>#DIV/0!</v>
      </c>
      <c r="AH5616" s="501" t="e">
        <f t="shared" si="529"/>
        <v>#DIV/0!</v>
      </c>
      <c r="AV5616" s="501" t="e">
        <f t="shared" si="530"/>
        <v>#DIV/0!</v>
      </c>
      <c r="AY5616" s="501" t="e">
        <f t="shared" si="531"/>
        <v>#DIV/0!</v>
      </c>
      <c r="BM5616" s="501" t="e">
        <f t="shared" si="532"/>
        <v>#DIV/0!</v>
      </c>
      <c r="BP5616" s="501" t="e">
        <f t="shared" si="533"/>
        <v>#DIV/0!</v>
      </c>
    </row>
    <row r="5617" spans="31:68" ht="15" customHeight="1" x14ac:dyDescent="0.25">
      <c r="AE5617" s="501" t="e">
        <f t="shared" si="528"/>
        <v>#DIV/0!</v>
      </c>
      <c r="AH5617" s="501" t="e">
        <f t="shared" si="529"/>
        <v>#DIV/0!</v>
      </c>
      <c r="AV5617" s="501" t="e">
        <f t="shared" si="530"/>
        <v>#DIV/0!</v>
      </c>
      <c r="AY5617" s="501" t="e">
        <f t="shared" si="531"/>
        <v>#DIV/0!</v>
      </c>
      <c r="BM5617" s="501" t="e">
        <f t="shared" si="532"/>
        <v>#DIV/0!</v>
      </c>
      <c r="BP5617" s="501" t="e">
        <f t="shared" si="533"/>
        <v>#DIV/0!</v>
      </c>
    </row>
    <row r="5618" spans="31:68" ht="15" customHeight="1" x14ac:dyDescent="0.25">
      <c r="AE5618" s="501" t="e">
        <f t="shared" si="528"/>
        <v>#DIV/0!</v>
      </c>
      <c r="AH5618" s="501" t="e">
        <f t="shared" si="529"/>
        <v>#DIV/0!</v>
      </c>
      <c r="AV5618" s="501" t="e">
        <f t="shared" si="530"/>
        <v>#DIV/0!</v>
      </c>
      <c r="AY5618" s="501" t="e">
        <f t="shared" si="531"/>
        <v>#DIV/0!</v>
      </c>
      <c r="BM5618" s="501" t="e">
        <f t="shared" si="532"/>
        <v>#DIV/0!</v>
      </c>
      <c r="BP5618" s="501" t="e">
        <f t="shared" si="533"/>
        <v>#DIV/0!</v>
      </c>
    </row>
    <row r="5619" spans="31:68" ht="15" customHeight="1" x14ac:dyDescent="0.25">
      <c r="AE5619" s="501" t="e">
        <f t="shared" si="528"/>
        <v>#DIV/0!</v>
      </c>
      <c r="AH5619" s="501" t="e">
        <f t="shared" si="529"/>
        <v>#DIV/0!</v>
      </c>
      <c r="AV5619" s="501" t="e">
        <f t="shared" si="530"/>
        <v>#DIV/0!</v>
      </c>
      <c r="AY5619" s="501" t="e">
        <f t="shared" si="531"/>
        <v>#DIV/0!</v>
      </c>
      <c r="BM5619" s="501" t="e">
        <f t="shared" si="532"/>
        <v>#DIV/0!</v>
      </c>
      <c r="BP5619" s="501" t="e">
        <f t="shared" si="533"/>
        <v>#DIV/0!</v>
      </c>
    </row>
    <row r="5620" spans="31:68" ht="15" customHeight="1" x14ac:dyDescent="0.25">
      <c r="AE5620" s="501" t="e">
        <f t="shared" si="528"/>
        <v>#DIV/0!</v>
      </c>
      <c r="AH5620" s="501" t="e">
        <f t="shared" si="529"/>
        <v>#DIV/0!</v>
      </c>
      <c r="AV5620" s="501" t="e">
        <f t="shared" si="530"/>
        <v>#DIV/0!</v>
      </c>
      <c r="AY5620" s="501" t="e">
        <f t="shared" si="531"/>
        <v>#DIV/0!</v>
      </c>
      <c r="BM5620" s="501" t="e">
        <f t="shared" si="532"/>
        <v>#DIV/0!</v>
      </c>
      <c r="BP5620" s="501" t="e">
        <f t="shared" si="533"/>
        <v>#DIV/0!</v>
      </c>
    </row>
    <row r="5621" spans="31:68" ht="15" customHeight="1" x14ac:dyDescent="0.25">
      <c r="AE5621" s="501" t="e">
        <f t="shared" si="528"/>
        <v>#DIV/0!</v>
      </c>
      <c r="AH5621" s="501" t="e">
        <f t="shared" si="529"/>
        <v>#DIV/0!</v>
      </c>
      <c r="AV5621" s="501" t="e">
        <f t="shared" si="530"/>
        <v>#DIV/0!</v>
      </c>
      <c r="AY5621" s="501" t="e">
        <f t="shared" si="531"/>
        <v>#DIV/0!</v>
      </c>
      <c r="BM5621" s="501" t="e">
        <f t="shared" si="532"/>
        <v>#DIV/0!</v>
      </c>
      <c r="BP5621" s="501" t="e">
        <f t="shared" si="533"/>
        <v>#DIV/0!</v>
      </c>
    </row>
    <row r="5622" spans="31:68" ht="15" customHeight="1" x14ac:dyDescent="0.25">
      <c r="AE5622" s="501" t="e">
        <f t="shared" si="528"/>
        <v>#DIV/0!</v>
      </c>
      <c r="AH5622" s="501" t="e">
        <f t="shared" si="529"/>
        <v>#DIV/0!</v>
      </c>
      <c r="AV5622" s="501" t="e">
        <f t="shared" si="530"/>
        <v>#DIV/0!</v>
      </c>
      <c r="AY5622" s="501" t="e">
        <f t="shared" si="531"/>
        <v>#DIV/0!</v>
      </c>
      <c r="BM5622" s="501" t="e">
        <f t="shared" si="532"/>
        <v>#DIV/0!</v>
      </c>
      <c r="BP5622" s="501" t="e">
        <f t="shared" si="533"/>
        <v>#DIV/0!</v>
      </c>
    </row>
    <row r="5623" spans="31:68" ht="15" customHeight="1" x14ac:dyDescent="0.25">
      <c r="AE5623" s="501" t="e">
        <f t="shared" si="528"/>
        <v>#DIV/0!</v>
      </c>
      <c r="AH5623" s="501" t="e">
        <f t="shared" si="529"/>
        <v>#DIV/0!</v>
      </c>
      <c r="AV5623" s="501" t="e">
        <f t="shared" si="530"/>
        <v>#DIV/0!</v>
      </c>
      <c r="AY5623" s="501" t="e">
        <f t="shared" si="531"/>
        <v>#DIV/0!</v>
      </c>
      <c r="BM5623" s="501" t="e">
        <f t="shared" si="532"/>
        <v>#DIV/0!</v>
      </c>
      <c r="BP5623" s="501" t="e">
        <f t="shared" si="533"/>
        <v>#DIV/0!</v>
      </c>
    </row>
    <row r="5624" spans="31:68" ht="15" customHeight="1" x14ac:dyDescent="0.25">
      <c r="AE5624" s="501" t="e">
        <f t="shared" si="528"/>
        <v>#DIV/0!</v>
      </c>
      <c r="AH5624" s="501" t="e">
        <f t="shared" si="529"/>
        <v>#DIV/0!</v>
      </c>
      <c r="AV5624" s="501" t="e">
        <f t="shared" si="530"/>
        <v>#DIV/0!</v>
      </c>
      <c r="AY5624" s="501" t="e">
        <f t="shared" si="531"/>
        <v>#DIV/0!</v>
      </c>
      <c r="BM5624" s="501" t="e">
        <f t="shared" si="532"/>
        <v>#DIV/0!</v>
      </c>
      <c r="BP5624" s="501" t="e">
        <f t="shared" si="533"/>
        <v>#DIV/0!</v>
      </c>
    </row>
    <row r="5625" spans="31:68" ht="15" customHeight="1" x14ac:dyDescent="0.25">
      <c r="AE5625" s="501" t="e">
        <f t="shared" si="528"/>
        <v>#DIV/0!</v>
      </c>
      <c r="AH5625" s="501" t="e">
        <f t="shared" si="529"/>
        <v>#DIV/0!</v>
      </c>
      <c r="AV5625" s="501" t="e">
        <f t="shared" si="530"/>
        <v>#DIV/0!</v>
      </c>
      <c r="AY5625" s="501" t="e">
        <f t="shared" si="531"/>
        <v>#DIV/0!</v>
      </c>
      <c r="BM5625" s="501" t="e">
        <f t="shared" si="532"/>
        <v>#DIV/0!</v>
      </c>
      <c r="BP5625" s="501" t="e">
        <f t="shared" si="533"/>
        <v>#DIV/0!</v>
      </c>
    </row>
    <row r="5626" spans="31:68" ht="15" customHeight="1" x14ac:dyDescent="0.25">
      <c r="AE5626" s="501" t="e">
        <f t="shared" si="528"/>
        <v>#DIV/0!</v>
      </c>
      <c r="AH5626" s="501" t="e">
        <f t="shared" si="529"/>
        <v>#DIV/0!</v>
      </c>
      <c r="AV5626" s="501" t="e">
        <f t="shared" si="530"/>
        <v>#DIV/0!</v>
      </c>
      <c r="AY5626" s="501" t="e">
        <f t="shared" si="531"/>
        <v>#DIV/0!</v>
      </c>
      <c r="BM5626" s="501" t="e">
        <f t="shared" si="532"/>
        <v>#DIV/0!</v>
      </c>
      <c r="BP5626" s="501" t="e">
        <f t="shared" si="533"/>
        <v>#DIV/0!</v>
      </c>
    </row>
    <row r="5627" spans="31:68" ht="15" customHeight="1" x14ac:dyDescent="0.25">
      <c r="AE5627" s="501" t="e">
        <f t="shared" si="528"/>
        <v>#DIV/0!</v>
      </c>
      <c r="AH5627" s="501" t="e">
        <f t="shared" si="529"/>
        <v>#DIV/0!</v>
      </c>
      <c r="AV5627" s="501" t="e">
        <f t="shared" si="530"/>
        <v>#DIV/0!</v>
      </c>
      <c r="AY5627" s="501" t="e">
        <f t="shared" si="531"/>
        <v>#DIV/0!</v>
      </c>
      <c r="BM5627" s="501" t="e">
        <f t="shared" si="532"/>
        <v>#DIV/0!</v>
      </c>
      <c r="BP5627" s="501" t="e">
        <f t="shared" si="533"/>
        <v>#DIV/0!</v>
      </c>
    </row>
    <row r="5628" spans="31:68" ht="15" customHeight="1" x14ac:dyDescent="0.25">
      <c r="AE5628" s="501" t="e">
        <f t="shared" si="528"/>
        <v>#DIV/0!</v>
      </c>
      <c r="AH5628" s="501" t="e">
        <f t="shared" si="529"/>
        <v>#DIV/0!</v>
      </c>
      <c r="AV5628" s="501" t="e">
        <f t="shared" si="530"/>
        <v>#DIV/0!</v>
      </c>
      <c r="AY5628" s="501" t="e">
        <f t="shared" si="531"/>
        <v>#DIV/0!</v>
      </c>
      <c r="BM5628" s="501" t="e">
        <f t="shared" si="532"/>
        <v>#DIV/0!</v>
      </c>
      <c r="BP5628" s="501" t="e">
        <f t="shared" si="533"/>
        <v>#DIV/0!</v>
      </c>
    </row>
    <row r="5629" spans="31:68" ht="15" customHeight="1" x14ac:dyDescent="0.25">
      <c r="AE5629" s="501" t="e">
        <f t="shared" si="528"/>
        <v>#DIV/0!</v>
      </c>
      <c r="AH5629" s="501" t="e">
        <f t="shared" si="529"/>
        <v>#DIV/0!</v>
      </c>
      <c r="AV5629" s="501" t="e">
        <f t="shared" si="530"/>
        <v>#DIV/0!</v>
      </c>
      <c r="AY5629" s="501" t="e">
        <f t="shared" si="531"/>
        <v>#DIV/0!</v>
      </c>
      <c r="BM5629" s="501" t="e">
        <f t="shared" si="532"/>
        <v>#DIV/0!</v>
      </c>
      <c r="BP5629" s="501" t="e">
        <f t="shared" si="533"/>
        <v>#DIV/0!</v>
      </c>
    </row>
    <row r="5630" spans="31:68" ht="15" customHeight="1" x14ac:dyDescent="0.25">
      <c r="AE5630" s="501" t="e">
        <f t="shared" si="528"/>
        <v>#DIV/0!</v>
      </c>
      <c r="AH5630" s="501" t="e">
        <f t="shared" si="529"/>
        <v>#DIV/0!</v>
      </c>
      <c r="AV5630" s="501" t="e">
        <f t="shared" si="530"/>
        <v>#DIV/0!</v>
      </c>
      <c r="AY5630" s="501" t="e">
        <f t="shared" si="531"/>
        <v>#DIV/0!</v>
      </c>
      <c r="BM5630" s="501" t="e">
        <f t="shared" si="532"/>
        <v>#DIV/0!</v>
      </c>
      <c r="BP5630" s="501" t="e">
        <f t="shared" si="533"/>
        <v>#DIV/0!</v>
      </c>
    </row>
    <row r="5631" spans="31:68" ht="15" customHeight="1" x14ac:dyDescent="0.25">
      <c r="AE5631" s="501" t="e">
        <f t="shared" si="528"/>
        <v>#DIV/0!</v>
      </c>
      <c r="AH5631" s="501" t="e">
        <f t="shared" si="529"/>
        <v>#DIV/0!</v>
      </c>
      <c r="AV5631" s="501" t="e">
        <f t="shared" si="530"/>
        <v>#DIV/0!</v>
      </c>
      <c r="AY5631" s="501" t="e">
        <f t="shared" si="531"/>
        <v>#DIV/0!</v>
      </c>
      <c r="BM5631" s="501" t="e">
        <f t="shared" si="532"/>
        <v>#DIV/0!</v>
      </c>
      <c r="BP5631" s="501" t="e">
        <f t="shared" si="533"/>
        <v>#DIV/0!</v>
      </c>
    </row>
    <row r="5632" spans="31:68" ht="15" customHeight="1" x14ac:dyDescent="0.25">
      <c r="AE5632" s="501" t="e">
        <f t="shared" si="528"/>
        <v>#DIV/0!</v>
      </c>
      <c r="AH5632" s="501" t="e">
        <f t="shared" si="529"/>
        <v>#DIV/0!</v>
      </c>
      <c r="AV5632" s="501" t="e">
        <f t="shared" si="530"/>
        <v>#DIV/0!</v>
      </c>
      <c r="AY5632" s="501" t="e">
        <f t="shared" si="531"/>
        <v>#DIV/0!</v>
      </c>
      <c r="BM5632" s="501" t="e">
        <f t="shared" si="532"/>
        <v>#DIV/0!</v>
      </c>
      <c r="BP5632" s="501" t="e">
        <f t="shared" si="533"/>
        <v>#DIV/0!</v>
      </c>
    </row>
    <row r="5633" spans="31:68" ht="15" customHeight="1" x14ac:dyDescent="0.25">
      <c r="AE5633" s="501" t="e">
        <f t="shared" si="528"/>
        <v>#DIV/0!</v>
      </c>
      <c r="AH5633" s="501" t="e">
        <f t="shared" si="529"/>
        <v>#DIV/0!</v>
      </c>
      <c r="AV5633" s="501" t="e">
        <f t="shared" si="530"/>
        <v>#DIV/0!</v>
      </c>
      <c r="AY5633" s="501" t="e">
        <f t="shared" si="531"/>
        <v>#DIV/0!</v>
      </c>
      <c r="BM5633" s="501" t="e">
        <f t="shared" si="532"/>
        <v>#DIV/0!</v>
      </c>
      <c r="BP5633" s="501" t="e">
        <f t="shared" si="533"/>
        <v>#DIV/0!</v>
      </c>
    </row>
    <row r="5634" spans="31:68" ht="15" customHeight="1" x14ac:dyDescent="0.25">
      <c r="AE5634" s="501" t="e">
        <f t="shared" si="528"/>
        <v>#DIV/0!</v>
      </c>
      <c r="AH5634" s="501" t="e">
        <f t="shared" si="529"/>
        <v>#DIV/0!</v>
      </c>
      <c r="AV5634" s="501" t="e">
        <f t="shared" si="530"/>
        <v>#DIV/0!</v>
      </c>
      <c r="AY5634" s="501" t="e">
        <f t="shared" si="531"/>
        <v>#DIV/0!</v>
      </c>
      <c r="BM5634" s="501" t="e">
        <f t="shared" si="532"/>
        <v>#DIV/0!</v>
      </c>
      <c r="BP5634" s="501" t="e">
        <f t="shared" si="533"/>
        <v>#DIV/0!</v>
      </c>
    </row>
    <row r="5635" spans="31:68" ht="15" customHeight="1" x14ac:dyDescent="0.25">
      <c r="AE5635" s="501" t="e">
        <f t="shared" si="528"/>
        <v>#DIV/0!</v>
      </c>
      <c r="AH5635" s="501" t="e">
        <f t="shared" si="529"/>
        <v>#DIV/0!</v>
      </c>
      <c r="AV5635" s="501" t="e">
        <f t="shared" si="530"/>
        <v>#DIV/0!</v>
      </c>
      <c r="AY5635" s="501" t="e">
        <f t="shared" si="531"/>
        <v>#DIV/0!</v>
      </c>
      <c r="BM5635" s="501" t="e">
        <f t="shared" si="532"/>
        <v>#DIV/0!</v>
      </c>
      <c r="BP5635" s="501" t="e">
        <f t="shared" si="533"/>
        <v>#DIV/0!</v>
      </c>
    </row>
    <row r="5636" spans="31:68" ht="15" customHeight="1" x14ac:dyDescent="0.25">
      <c r="AE5636" s="501" t="e">
        <f t="shared" si="528"/>
        <v>#DIV/0!</v>
      </c>
      <c r="AH5636" s="501" t="e">
        <f t="shared" si="529"/>
        <v>#DIV/0!</v>
      </c>
      <c r="AV5636" s="501" t="e">
        <f t="shared" si="530"/>
        <v>#DIV/0!</v>
      </c>
      <c r="AY5636" s="501" t="e">
        <f t="shared" si="531"/>
        <v>#DIV/0!</v>
      </c>
      <c r="BM5636" s="501" t="e">
        <f t="shared" si="532"/>
        <v>#DIV/0!</v>
      </c>
      <c r="BP5636" s="501" t="e">
        <f t="shared" si="533"/>
        <v>#DIV/0!</v>
      </c>
    </row>
    <row r="5637" spans="31:68" ht="15" customHeight="1" x14ac:dyDescent="0.25">
      <c r="AE5637" s="501" t="e">
        <f t="shared" si="528"/>
        <v>#DIV/0!</v>
      </c>
      <c r="AH5637" s="501" t="e">
        <f t="shared" si="529"/>
        <v>#DIV/0!</v>
      </c>
      <c r="AV5637" s="501" t="e">
        <f t="shared" si="530"/>
        <v>#DIV/0!</v>
      </c>
      <c r="AY5637" s="501" t="e">
        <f t="shared" si="531"/>
        <v>#DIV/0!</v>
      </c>
      <c r="BM5637" s="501" t="e">
        <f t="shared" si="532"/>
        <v>#DIV/0!</v>
      </c>
      <c r="BP5637" s="501" t="e">
        <f t="shared" si="533"/>
        <v>#DIV/0!</v>
      </c>
    </row>
    <row r="5638" spans="31:68" ht="15" customHeight="1" x14ac:dyDescent="0.25">
      <c r="AE5638" s="501" t="e">
        <f t="shared" si="528"/>
        <v>#DIV/0!</v>
      </c>
      <c r="AH5638" s="501" t="e">
        <f t="shared" si="529"/>
        <v>#DIV/0!</v>
      </c>
      <c r="AV5638" s="501" t="e">
        <f t="shared" si="530"/>
        <v>#DIV/0!</v>
      </c>
      <c r="AY5638" s="501" t="e">
        <f t="shared" si="531"/>
        <v>#DIV/0!</v>
      </c>
      <c r="BM5638" s="501" t="e">
        <f t="shared" si="532"/>
        <v>#DIV/0!</v>
      </c>
      <c r="BP5638" s="501" t="e">
        <f t="shared" si="533"/>
        <v>#DIV/0!</v>
      </c>
    </row>
    <row r="5639" spans="31:68" ht="15" customHeight="1" x14ac:dyDescent="0.25">
      <c r="AE5639" s="501" t="e">
        <f t="shared" si="528"/>
        <v>#DIV/0!</v>
      </c>
      <c r="AH5639" s="501" t="e">
        <f t="shared" si="529"/>
        <v>#DIV/0!</v>
      </c>
      <c r="AV5639" s="501" t="e">
        <f t="shared" si="530"/>
        <v>#DIV/0!</v>
      </c>
      <c r="AY5639" s="501" t="e">
        <f t="shared" si="531"/>
        <v>#DIV/0!</v>
      </c>
      <c r="BM5639" s="501" t="e">
        <f t="shared" si="532"/>
        <v>#DIV/0!</v>
      </c>
      <c r="BP5639" s="501" t="e">
        <f t="shared" si="533"/>
        <v>#DIV/0!</v>
      </c>
    </row>
    <row r="5640" spans="31:68" ht="15" customHeight="1" x14ac:dyDescent="0.25">
      <c r="AE5640" s="501" t="e">
        <f t="shared" si="528"/>
        <v>#DIV/0!</v>
      </c>
      <c r="AH5640" s="501" t="e">
        <f t="shared" si="529"/>
        <v>#DIV/0!</v>
      </c>
      <c r="AV5640" s="501" t="e">
        <f t="shared" si="530"/>
        <v>#DIV/0!</v>
      </c>
      <c r="AY5640" s="501" t="e">
        <f t="shared" si="531"/>
        <v>#DIV/0!</v>
      </c>
      <c r="BM5640" s="501" t="e">
        <f t="shared" si="532"/>
        <v>#DIV/0!</v>
      </c>
      <c r="BP5640" s="501" t="e">
        <f t="shared" si="533"/>
        <v>#DIV/0!</v>
      </c>
    </row>
    <row r="5641" spans="31:68" ht="15" customHeight="1" x14ac:dyDescent="0.25">
      <c r="AE5641" s="501" t="e">
        <f t="shared" si="528"/>
        <v>#DIV/0!</v>
      </c>
      <c r="AH5641" s="501" t="e">
        <f t="shared" si="529"/>
        <v>#DIV/0!</v>
      </c>
      <c r="AV5641" s="501" t="e">
        <f t="shared" si="530"/>
        <v>#DIV/0!</v>
      </c>
      <c r="AY5641" s="501" t="e">
        <f t="shared" si="531"/>
        <v>#DIV/0!</v>
      </c>
      <c r="BM5641" s="501" t="e">
        <f t="shared" si="532"/>
        <v>#DIV/0!</v>
      </c>
      <c r="BP5641" s="501" t="e">
        <f t="shared" si="533"/>
        <v>#DIV/0!</v>
      </c>
    </row>
    <row r="5642" spans="31:68" ht="15" customHeight="1" x14ac:dyDescent="0.25">
      <c r="AE5642" s="501" t="e">
        <f t="shared" si="528"/>
        <v>#DIV/0!</v>
      </c>
      <c r="AH5642" s="501" t="e">
        <f t="shared" si="529"/>
        <v>#DIV/0!</v>
      </c>
      <c r="AV5642" s="501" t="e">
        <f t="shared" si="530"/>
        <v>#DIV/0!</v>
      </c>
      <c r="AY5642" s="501" t="e">
        <f t="shared" si="531"/>
        <v>#DIV/0!</v>
      </c>
      <c r="BM5642" s="501" t="e">
        <f t="shared" si="532"/>
        <v>#DIV/0!</v>
      </c>
      <c r="BP5642" s="501" t="e">
        <f t="shared" si="533"/>
        <v>#DIV/0!</v>
      </c>
    </row>
    <row r="5643" spans="31:68" ht="15" customHeight="1" x14ac:dyDescent="0.25">
      <c r="AE5643" s="501" t="e">
        <f t="shared" si="528"/>
        <v>#DIV/0!</v>
      </c>
      <c r="AH5643" s="501" t="e">
        <f t="shared" si="529"/>
        <v>#DIV/0!</v>
      </c>
      <c r="AV5643" s="501" t="e">
        <f t="shared" si="530"/>
        <v>#DIV/0!</v>
      </c>
      <c r="AY5643" s="501" t="e">
        <f t="shared" si="531"/>
        <v>#DIV/0!</v>
      </c>
      <c r="BM5643" s="501" t="e">
        <f t="shared" si="532"/>
        <v>#DIV/0!</v>
      </c>
      <c r="BP5643" s="501" t="e">
        <f t="shared" si="533"/>
        <v>#DIV/0!</v>
      </c>
    </row>
    <row r="5644" spans="31:68" ht="15" customHeight="1" x14ac:dyDescent="0.25">
      <c r="AE5644" s="501" t="e">
        <f t="shared" si="528"/>
        <v>#DIV/0!</v>
      </c>
      <c r="AH5644" s="501" t="e">
        <f t="shared" si="529"/>
        <v>#DIV/0!</v>
      </c>
      <c r="AV5644" s="501" t="e">
        <f t="shared" si="530"/>
        <v>#DIV/0!</v>
      </c>
      <c r="AY5644" s="501" t="e">
        <f t="shared" si="531"/>
        <v>#DIV/0!</v>
      </c>
      <c r="BM5644" s="501" t="e">
        <f t="shared" si="532"/>
        <v>#DIV/0!</v>
      </c>
      <c r="BP5644" s="501" t="e">
        <f t="shared" si="533"/>
        <v>#DIV/0!</v>
      </c>
    </row>
    <row r="5645" spans="31:68" ht="15" customHeight="1" x14ac:dyDescent="0.25">
      <c r="AE5645" s="501" t="e">
        <f t="shared" si="528"/>
        <v>#DIV/0!</v>
      </c>
      <c r="AH5645" s="501" t="e">
        <f t="shared" si="529"/>
        <v>#DIV/0!</v>
      </c>
      <c r="AV5645" s="501" t="e">
        <f t="shared" si="530"/>
        <v>#DIV/0!</v>
      </c>
      <c r="AY5645" s="501" t="e">
        <f t="shared" si="531"/>
        <v>#DIV/0!</v>
      </c>
      <c r="BM5645" s="501" t="e">
        <f t="shared" si="532"/>
        <v>#DIV/0!</v>
      </c>
      <c r="BP5645" s="501" t="e">
        <f t="shared" si="533"/>
        <v>#DIV/0!</v>
      </c>
    </row>
    <row r="5646" spans="31:68" ht="15" customHeight="1" x14ac:dyDescent="0.25">
      <c r="AE5646" s="501" t="e">
        <f t="shared" si="528"/>
        <v>#DIV/0!</v>
      </c>
      <c r="AH5646" s="501" t="e">
        <f t="shared" si="529"/>
        <v>#DIV/0!</v>
      </c>
      <c r="AV5646" s="501" t="e">
        <f t="shared" si="530"/>
        <v>#DIV/0!</v>
      </c>
      <c r="AY5646" s="501" t="e">
        <f t="shared" si="531"/>
        <v>#DIV/0!</v>
      </c>
      <c r="BM5646" s="501" t="e">
        <f t="shared" si="532"/>
        <v>#DIV/0!</v>
      </c>
      <c r="BP5646" s="501" t="e">
        <f t="shared" si="533"/>
        <v>#DIV/0!</v>
      </c>
    </row>
    <row r="5647" spans="31:68" ht="15" customHeight="1" x14ac:dyDescent="0.25">
      <c r="AE5647" s="501" t="e">
        <f t="shared" ref="AE5647:AE5710" si="534">IF(AE$10*AC5647+AE$11&lt;(ROUNDUP(AD$10/100,0)*100+999),MAX(0,AE$10*AC5647+AE$11),NA())</f>
        <v>#DIV/0!</v>
      </c>
      <c r="AH5647" s="501" t="e">
        <f t="shared" ref="AH5647:AH5710" si="535">IF(AH$10*AF5647+AH$11&lt;(ROUNDUP(AG$10/100,0)*100+999),MAX(0,AH$10*AF5647+AH$11),NA())</f>
        <v>#DIV/0!</v>
      </c>
      <c r="AV5647" s="501" t="e">
        <f t="shared" ref="AV5647:AV5710" si="536">IF(AV$10*AT5647+AV$11&lt;(ROUNDUP(AU$10/100,0)*100+999),MAX(0,AV$10*AT5647+AV$11),NA())</f>
        <v>#DIV/0!</v>
      </c>
      <c r="AY5647" s="501" t="e">
        <f t="shared" ref="AY5647:AY5710" si="537">IF(AY$10*AW5647+AY$11&lt;(ROUNDUP(AX$10/100,0)*100+999),MAX(0,AY$10*AW5647+AY$11),NA())</f>
        <v>#DIV/0!</v>
      </c>
      <c r="BM5647" s="501" t="e">
        <f t="shared" ref="BM5647:BM5710" si="538">IF(BM$10*BK5647+BM$11&lt;(ROUNDUP(BL$10/100,0)*100+999),MAX(0,BM$10*BK5647+BM$11),NA())</f>
        <v>#DIV/0!</v>
      </c>
      <c r="BP5647" s="501" t="e">
        <f t="shared" ref="BP5647:BP5710" si="539">IF(BP$10*BN5647+BP$11&lt;(ROUNDUP(BO$10/100,0)*100+999),MAX(0,BP$10*BN5647+BP$11),NA())</f>
        <v>#DIV/0!</v>
      </c>
    </row>
    <row r="5648" spans="31:68" ht="15" customHeight="1" x14ac:dyDescent="0.25">
      <c r="AE5648" s="501" t="e">
        <f t="shared" si="534"/>
        <v>#DIV/0!</v>
      </c>
      <c r="AH5648" s="501" t="e">
        <f t="shared" si="535"/>
        <v>#DIV/0!</v>
      </c>
      <c r="AV5648" s="501" t="e">
        <f t="shared" si="536"/>
        <v>#DIV/0!</v>
      </c>
      <c r="AY5648" s="501" t="e">
        <f t="shared" si="537"/>
        <v>#DIV/0!</v>
      </c>
      <c r="BM5648" s="501" t="e">
        <f t="shared" si="538"/>
        <v>#DIV/0!</v>
      </c>
      <c r="BP5648" s="501" t="e">
        <f t="shared" si="539"/>
        <v>#DIV/0!</v>
      </c>
    </row>
    <row r="5649" spans="31:68" ht="15" customHeight="1" x14ac:dyDescent="0.25">
      <c r="AE5649" s="501" t="e">
        <f t="shared" si="534"/>
        <v>#DIV/0!</v>
      </c>
      <c r="AH5649" s="501" t="e">
        <f t="shared" si="535"/>
        <v>#DIV/0!</v>
      </c>
      <c r="AV5649" s="501" t="e">
        <f t="shared" si="536"/>
        <v>#DIV/0!</v>
      </c>
      <c r="AY5649" s="501" t="e">
        <f t="shared" si="537"/>
        <v>#DIV/0!</v>
      </c>
      <c r="BM5649" s="501" t="e">
        <f t="shared" si="538"/>
        <v>#DIV/0!</v>
      </c>
      <c r="BP5649" s="501" t="e">
        <f t="shared" si="539"/>
        <v>#DIV/0!</v>
      </c>
    </row>
    <row r="5650" spans="31:68" ht="15" customHeight="1" x14ac:dyDescent="0.25">
      <c r="AE5650" s="501" t="e">
        <f t="shared" si="534"/>
        <v>#DIV/0!</v>
      </c>
      <c r="AH5650" s="501" t="e">
        <f t="shared" si="535"/>
        <v>#DIV/0!</v>
      </c>
      <c r="AV5650" s="501" t="e">
        <f t="shared" si="536"/>
        <v>#DIV/0!</v>
      </c>
      <c r="AY5650" s="501" t="e">
        <f t="shared" si="537"/>
        <v>#DIV/0!</v>
      </c>
      <c r="BM5650" s="501" t="e">
        <f t="shared" si="538"/>
        <v>#DIV/0!</v>
      </c>
      <c r="BP5650" s="501" t="e">
        <f t="shared" si="539"/>
        <v>#DIV/0!</v>
      </c>
    </row>
    <row r="5651" spans="31:68" ht="15" customHeight="1" x14ac:dyDescent="0.25">
      <c r="AE5651" s="501" t="e">
        <f t="shared" si="534"/>
        <v>#DIV/0!</v>
      </c>
      <c r="AH5651" s="501" t="e">
        <f t="shared" si="535"/>
        <v>#DIV/0!</v>
      </c>
      <c r="AV5651" s="501" t="e">
        <f t="shared" si="536"/>
        <v>#DIV/0!</v>
      </c>
      <c r="AY5651" s="501" t="e">
        <f t="shared" si="537"/>
        <v>#DIV/0!</v>
      </c>
      <c r="BM5651" s="501" t="e">
        <f t="shared" si="538"/>
        <v>#DIV/0!</v>
      </c>
      <c r="BP5651" s="501" t="e">
        <f t="shared" si="539"/>
        <v>#DIV/0!</v>
      </c>
    </row>
    <row r="5652" spans="31:68" ht="15" customHeight="1" x14ac:dyDescent="0.25">
      <c r="AE5652" s="501" t="e">
        <f t="shared" si="534"/>
        <v>#DIV/0!</v>
      </c>
      <c r="AH5652" s="501" t="e">
        <f t="shared" si="535"/>
        <v>#DIV/0!</v>
      </c>
      <c r="AV5652" s="501" t="e">
        <f t="shared" si="536"/>
        <v>#DIV/0!</v>
      </c>
      <c r="AY5652" s="501" t="e">
        <f t="shared" si="537"/>
        <v>#DIV/0!</v>
      </c>
      <c r="BM5652" s="501" t="e">
        <f t="shared" si="538"/>
        <v>#DIV/0!</v>
      </c>
      <c r="BP5652" s="501" t="e">
        <f t="shared" si="539"/>
        <v>#DIV/0!</v>
      </c>
    </row>
    <row r="5653" spans="31:68" ht="15" customHeight="1" x14ac:dyDescent="0.25">
      <c r="AE5653" s="501" t="e">
        <f t="shared" si="534"/>
        <v>#DIV/0!</v>
      </c>
      <c r="AH5653" s="501" t="e">
        <f t="shared" si="535"/>
        <v>#DIV/0!</v>
      </c>
      <c r="AV5653" s="501" t="e">
        <f t="shared" si="536"/>
        <v>#DIV/0!</v>
      </c>
      <c r="AY5653" s="501" t="e">
        <f t="shared" si="537"/>
        <v>#DIV/0!</v>
      </c>
      <c r="BM5653" s="501" t="e">
        <f t="shared" si="538"/>
        <v>#DIV/0!</v>
      </c>
      <c r="BP5653" s="501" t="e">
        <f t="shared" si="539"/>
        <v>#DIV/0!</v>
      </c>
    </row>
    <row r="5654" spans="31:68" ht="15" customHeight="1" x14ac:dyDescent="0.25">
      <c r="AE5654" s="501" t="e">
        <f t="shared" si="534"/>
        <v>#DIV/0!</v>
      </c>
      <c r="AH5654" s="501" t="e">
        <f t="shared" si="535"/>
        <v>#DIV/0!</v>
      </c>
      <c r="AV5654" s="501" t="e">
        <f t="shared" si="536"/>
        <v>#DIV/0!</v>
      </c>
      <c r="AY5654" s="501" t="e">
        <f t="shared" si="537"/>
        <v>#DIV/0!</v>
      </c>
      <c r="BM5654" s="501" t="e">
        <f t="shared" si="538"/>
        <v>#DIV/0!</v>
      </c>
      <c r="BP5654" s="501" t="e">
        <f t="shared" si="539"/>
        <v>#DIV/0!</v>
      </c>
    </row>
    <row r="5655" spans="31:68" ht="15" customHeight="1" x14ac:dyDescent="0.25">
      <c r="AE5655" s="501" t="e">
        <f t="shared" si="534"/>
        <v>#DIV/0!</v>
      </c>
      <c r="AH5655" s="501" t="e">
        <f t="shared" si="535"/>
        <v>#DIV/0!</v>
      </c>
      <c r="AV5655" s="501" t="e">
        <f t="shared" si="536"/>
        <v>#DIV/0!</v>
      </c>
      <c r="AY5655" s="501" t="e">
        <f t="shared" si="537"/>
        <v>#DIV/0!</v>
      </c>
      <c r="BM5655" s="501" t="e">
        <f t="shared" si="538"/>
        <v>#DIV/0!</v>
      </c>
      <c r="BP5655" s="501" t="e">
        <f t="shared" si="539"/>
        <v>#DIV/0!</v>
      </c>
    </row>
    <row r="5656" spans="31:68" ht="15" customHeight="1" x14ac:dyDescent="0.25">
      <c r="AE5656" s="501" t="e">
        <f t="shared" si="534"/>
        <v>#DIV/0!</v>
      </c>
      <c r="AH5656" s="501" t="e">
        <f t="shared" si="535"/>
        <v>#DIV/0!</v>
      </c>
      <c r="AV5656" s="501" t="e">
        <f t="shared" si="536"/>
        <v>#DIV/0!</v>
      </c>
      <c r="AY5656" s="501" t="e">
        <f t="shared" si="537"/>
        <v>#DIV/0!</v>
      </c>
      <c r="BM5656" s="501" t="e">
        <f t="shared" si="538"/>
        <v>#DIV/0!</v>
      </c>
      <c r="BP5656" s="501" t="e">
        <f t="shared" si="539"/>
        <v>#DIV/0!</v>
      </c>
    </row>
    <row r="5657" spans="31:68" ht="15" customHeight="1" x14ac:dyDescent="0.25">
      <c r="AE5657" s="501" t="e">
        <f t="shared" si="534"/>
        <v>#DIV/0!</v>
      </c>
      <c r="AH5657" s="501" t="e">
        <f t="shared" si="535"/>
        <v>#DIV/0!</v>
      </c>
      <c r="AV5657" s="501" t="e">
        <f t="shared" si="536"/>
        <v>#DIV/0!</v>
      </c>
      <c r="AY5657" s="501" t="e">
        <f t="shared" si="537"/>
        <v>#DIV/0!</v>
      </c>
      <c r="BM5657" s="501" t="e">
        <f t="shared" si="538"/>
        <v>#DIV/0!</v>
      </c>
      <c r="BP5657" s="501" t="e">
        <f t="shared" si="539"/>
        <v>#DIV/0!</v>
      </c>
    </row>
    <row r="5658" spans="31:68" ht="15" customHeight="1" x14ac:dyDescent="0.25">
      <c r="AE5658" s="501" t="e">
        <f t="shared" si="534"/>
        <v>#DIV/0!</v>
      </c>
      <c r="AH5658" s="501" t="e">
        <f t="shared" si="535"/>
        <v>#DIV/0!</v>
      </c>
      <c r="AV5658" s="501" t="e">
        <f t="shared" si="536"/>
        <v>#DIV/0!</v>
      </c>
      <c r="AY5658" s="501" t="e">
        <f t="shared" si="537"/>
        <v>#DIV/0!</v>
      </c>
      <c r="BM5658" s="501" t="e">
        <f t="shared" si="538"/>
        <v>#DIV/0!</v>
      </c>
      <c r="BP5658" s="501" t="e">
        <f t="shared" si="539"/>
        <v>#DIV/0!</v>
      </c>
    </row>
    <row r="5659" spans="31:68" ht="15" customHeight="1" x14ac:dyDescent="0.25">
      <c r="AE5659" s="501" t="e">
        <f t="shared" si="534"/>
        <v>#DIV/0!</v>
      </c>
      <c r="AH5659" s="501" t="e">
        <f t="shared" si="535"/>
        <v>#DIV/0!</v>
      </c>
      <c r="AV5659" s="501" t="e">
        <f t="shared" si="536"/>
        <v>#DIV/0!</v>
      </c>
      <c r="AY5659" s="501" t="e">
        <f t="shared" si="537"/>
        <v>#DIV/0!</v>
      </c>
      <c r="BM5659" s="501" t="e">
        <f t="shared" si="538"/>
        <v>#DIV/0!</v>
      </c>
      <c r="BP5659" s="501" t="e">
        <f t="shared" si="539"/>
        <v>#DIV/0!</v>
      </c>
    </row>
    <row r="5660" spans="31:68" ht="15" customHeight="1" x14ac:dyDescent="0.25">
      <c r="AE5660" s="501" t="e">
        <f t="shared" si="534"/>
        <v>#DIV/0!</v>
      </c>
      <c r="AH5660" s="501" t="e">
        <f t="shared" si="535"/>
        <v>#DIV/0!</v>
      </c>
      <c r="AV5660" s="501" t="e">
        <f t="shared" si="536"/>
        <v>#DIV/0!</v>
      </c>
      <c r="AY5660" s="501" t="e">
        <f t="shared" si="537"/>
        <v>#DIV/0!</v>
      </c>
      <c r="BM5660" s="501" t="e">
        <f t="shared" si="538"/>
        <v>#DIV/0!</v>
      </c>
      <c r="BP5660" s="501" t="e">
        <f t="shared" si="539"/>
        <v>#DIV/0!</v>
      </c>
    </row>
    <row r="5661" spans="31:68" ht="15" customHeight="1" x14ac:dyDescent="0.25">
      <c r="AE5661" s="501" t="e">
        <f t="shared" si="534"/>
        <v>#DIV/0!</v>
      </c>
      <c r="AH5661" s="501" t="e">
        <f t="shared" si="535"/>
        <v>#DIV/0!</v>
      </c>
      <c r="AV5661" s="501" t="e">
        <f t="shared" si="536"/>
        <v>#DIV/0!</v>
      </c>
      <c r="AY5661" s="501" t="e">
        <f t="shared" si="537"/>
        <v>#DIV/0!</v>
      </c>
      <c r="BM5661" s="501" t="e">
        <f t="shared" si="538"/>
        <v>#DIV/0!</v>
      </c>
      <c r="BP5661" s="501" t="e">
        <f t="shared" si="539"/>
        <v>#DIV/0!</v>
      </c>
    </row>
    <row r="5662" spans="31:68" ht="15" customHeight="1" x14ac:dyDescent="0.25">
      <c r="AE5662" s="501" t="e">
        <f t="shared" si="534"/>
        <v>#DIV/0!</v>
      </c>
      <c r="AH5662" s="501" t="e">
        <f t="shared" si="535"/>
        <v>#DIV/0!</v>
      </c>
      <c r="AV5662" s="501" t="e">
        <f t="shared" si="536"/>
        <v>#DIV/0!</v>
      </c>
      <c r="AY5662" s="501" t="e">
        <f t="shared" si="537"/>
        <v>#DIV/0!</v>
      </c>
      <c r="BM5662" s="501" t="e">
        <f t="shared" si="538"/>
        <v>#DIV/0!</v>
      </c>
      <c r="BP5662" s="501" t="e">
        <f t="shared" si="539"/>
        <v>#DIV/0!</v>
      </c>
    </row>
    <row r="5663" spans="31:68" ht="15" customHeight="1" x14ac:dyDescent="0.25">
      <c r="AE5663" s="501" t="e">
        <f t="shared" si="534"/>
        <v>#DIV/0!</v>
      </c>
      <c r="AH5663" s="501" t="e">
        <f t="shared" si="535"/>
        <v>#DIV/0!</v>
      </c>
      <c r="AV5663" s="501" t="e">
        <f t="shared" si="536"/>
        <v>#DIV/0!</v>
      </c>
      <c r="AY5663" s="501" t="e">
        <f t="shared" si="537"/>
        <v>#DIV/0!</v>
      </c>
      <c r="BM5663" s="501" t="e">
        <f t="shared" si="538"/>
        <v>#DIV/0!</v>
      </c>
      <c r="BP5663" s="501" t="e">
        <f t="shared" si="539"/>
        <v>#DIV/0!</v>
      </c>
    </row>
    <row r="5664" spans="31:68" ht="15" customHeight="1" x14ac:dyDescent="0.25">
      <c r="AE5664" s="501" t="e">
        <f t="shared" si="534"/>
        <v>#DIV/0!</v>
      </c>
      <c r="AH5664" s="501" t="e">
        <f t="shared" si="535"/>
        <v>#DIV/0!</v>
      </c>
      <c r="AV5664" s="501" t="e">
        <f t="shared" si="536"/>
        <v>#DIV/0!</v>
      </c>
      <c r="AY5664" s="501" t="e">
        <f t="shared" si="537"/>
        <v>#DIV/0!</v>
      </c>
      <c r="BM5664" s="501" t="e">
        <f t="shared" si="538"/>
        <v>#DIV/0!</v>
      </c>
      <c r="BP5664" s="501" t="e">
        <f t="shared" si="539"/>
        <v>#DIV/0!</v>
      </c>
    </row>
    <row r="5665" spans="31:68" ht="15" customHeight="1" x14ac:dyDescent="0.25">
      <c r="AE5665" s="501" t="e">
        <f t="shared" si="534"/>
        <v>#DIV/0!</v>
      </c>
      <c r="AH5665" s="501" t="e">
        <f t="shared" si="535"/>
        <v>#DIV/0!</v>
      </c>
      <c r="AV5665" s="501" t="e">
        <f t="shared" si="536"/>
        <v>#DIV/0!</v>
      </c>
      <c r="AY5665" s="501" t="e">
        <f t="shared" si="537"/>
        <v>#DIV/0!</v>
      </c>
      <c r="BM5665" s="501" t="e">
        <f t="shared" si="538"/>
        <v>#DIV/0!</v>
      </c>
      <c r="BP5665" s="501" t="e">
        <f t="shared" si="539"/>
        <v>#DIV/0!</v>
      </c>
    </row>
    <row r="5666" spans="31:68" ht="15" customHeight="1" x14ac:dyDescent="0.25">
      <c r="AE5666" s="501" t="e">
        <f t="shared" si="534"/>
        <v>#DIV/0!</v>
      </c>
      <c r="AH5666" s="501" t="e">
        <f t="shared" si="535"/>
        <v>#DIV/0!</v>
      </c>
      <c r="AV5666" s="501" t="e">
        <f t="shared" si="536"/>
        <v>#DIV/0!</v>
      </c>
      <c r="AY5666" s="501" t="e">
        <f t="shared" si="537"/>
        <v>#DIV/0!</v>
      </c>
      <c r="BM5666" s="501" t="e">
        <f t="shared" si="538"/>
        <v>#DIV/0!</v>
      </c>
      <c r="BP5666" s="501" t="e">
        <f t="shared" si="539"/>
        <v>#DIV/0!</v>
      </c>
    </row>
    <row r="5667" spans="31:68" ht="15" customHeight="1" x14ac:dyDescent="0.25">
      <c r="AE5667" s="501" t="e">
        <f t="shared" si="534"/>
        <v>#DIV/0!</v>
      </c>
      <c r="AH5667" s="501" t="e">
        <f t="shared" si="535"/>
        <v>#DIV/0!</v>
      </c>
      <c r="AV5667" s="501" t="e">
        <f t="shared" si="536"/>
        <v>#DIV/0!</v>
      </c>
      <c r="AY5667" s="501" t="e">
        <f t="shared" si="537"/>
        <v>#DIV/0!</v>
      </c>
      <c r="BM5667" s="501" t="e">
        <f t="shared" si="538"/>
        <v>#DIV/0!</v>
      </c>
      <c r="BP5667" s="501" t="e">
        <f t="shared" si="539"/>
        <v>#DIV/0!</v>
      </c>
    </row>
    <row r="5668" spans="31:68" ht="15" customHeight="1" x14ac:dyDescent="0.25">
      <c r="AE5668" s="501" t="e">
        <f t="shared" si="534"/>
        <v>#DIV/0!</v>
      </c>
      <c r="AH5668" s="501" t="e">
        <f t="shared" si="535"/>
        <v>#DIV/0!</v>
      </c>
      <c r="AV5668" s="501" t="e">
        <f t="shared" si="536"/>
        <v>#DIV/0!</v>
      </c>
      <c r="AY5668" s="501" t="e">
        <f t="shared" si="537"/>
        <v>#DIV/0!</v>
      </c>
      <c r="BM5668" s="501" t="e">
        <f t="shared" si="538"/>
        <v>#DIV/0!</v>
      </c>
      <c r="BP5668" s="501" t="e">
        <f t="shared" si="539"/>
        <v>#DIV/0!</v>
      </c>
    </row>
    <row r="5669" spans="31:68" ht="15" customHeight="1" x14ac:dyDescent="0.25">
      <c r="AE5669" s="501" t="e">
        <f t="shared" si="534"/>
        <v>#DIV/0!</v>
      </c>
      <c r="AH5669" s="501" t="e">
        <f t="shared" si="535"/>
        <v>#DIV/0!</v>
      </c>
      <c r="AV5669" s="501" t="e">
        <f t="shared" si="536"/>
        <v>#DIV/0!</v>
      </c>
      <c r="AY5669" s="501" t="e">
        <f t="shared" si="537"/>
        <v>#DIV/0!</v>
      </c>
      <c r="BM5669" s="501" t="e">
        <f t="shared" si="538"/>
        <v>#DIV/0!</v>
      </c>
      <c r="BP5669" s="501" t="e">
        <f t="shared" si="539"/>
        <v>#DIV/0!</v>
      </c>
    </row>
    <row r="5670" spans="31:68" ht="15" customHeight="1" x14ac:dyDescent="0.25">
      <c r="AE5670" s="501" t="e">
        <f t="shared" si="534"/>
        <v>#DIV/0!</v>
      </c>
      <c r="AH5670" s="501" t="e">
        <f t="shared" si="535"/>
        <v>#DIV/0!</v>
      </c>
      <c r="AV5670" s="501" t="e">
        <f t="shared" si="536"/>
        <v>#DIV/0!</v>
      </c>
      <c r="AY5670" s="501" t="e">
        <f t="shared" si="537"/>
        <v>#DIV/0!</v>
      </c>
      <c r="BM5670" s="501" t="e">
        <f t="shared" si="538"/>
        <v>#DIV/0!</v>
      </c>
      <c r="BP5670" s="501" t="e">
        <f t="shared" si="539"/>
        <v>#DIV/0!</v>
      </c>
    </row>
    <row r="5671" spans="31:68" ht="15" customHeight="1" x14ac:dyDescent="0.25">
      <c r="AE5671" s="501" t="e">
        <f t="shared" si="534"/>
        <v>#DIV/0!</v>
      </c>
      <c r="AH5671" s="501" t="e">
        <f t="shared" si="535"/>
        <v>#DIV/0!</v>
      </c>
      <c r="AV5671" s="501" t="e">
        <f t="shared" si="536"/>
        <v>#DIV/0!</v>
      </c>
      <c r="AY5671" s="501" t="e">
        <f t="shared" si="537"/>
        <v>#DIV/0!</v>
      </c>
      <c r="BM5671" s="501" t="e">
        <f t="shared" si="538"/>
        <v>#DIV/0!</v>
      </c>
      <c r="BP5671" s="501" t="e">
        <f t="shared" si="539"/>
        <v>#DIV/0!</v>
      </c>
    </row>
    <row r="5672" spans="31:68" ht="15" customHeight="1" x14ac:dyDescent="0.25">
      <c r="AE5672" s="501" t="e">
        <f t="shared" si="534"/>
        <v>#DIV/0!</v>
      </c>
      <c r="AH5672" s="501" t="e">
        <f t="shared" si="535"/>
        <v>#DIV/0!</v>
      </c>
      <c r="AV5672" s="501" t="e">
        <f t="shared" si="536"/>
        <v>#DIV/0!</v>
      </c>
      <c r="AY5672" s="501" t="e">
        <f t="shared" si="537"/>
        <v>#DIV/0!</v>
      </c>
      <c r="BM5672" s="501" t="e">
        <f t="shared" si="538"/>
        <v>#DIV/0!</v>
      </c>
      <c r="BP5672" s="501" t="e">
        <f t="shared" si="539"/>
        <v>#DIV/0!</v>
      </c>
    </row>
    <row r="5673" spans="31:68" ht="15" customHeight="1" x14ac:dyDescent="0.25">
      <c r="AE5673" s="501" t="e">
        <f t="shared" si="534"/>
        <v>#DIV/0!</v>
      </c>
      <c r="AH5673" s="501" t="e">
        <f t="shared" si="535"/>
        <v>#DIV/0!</v>
      </c>
      <c r="AV5673" s="501" t="e">
        <f t="shared" si="536"/>
        <v>#DIV/0!</v>
      </c>
      <c r="AY5673" s="501" t="e">
        <f t="shared" si="537"/>
        <v>#DIV/0!</v>
      </c>
      <c r="BM5673" s="501" t="e">
        <f t="shared" si="538"/>
        <v>#DIV/0!</v>
      </c>
      <c r="BP5673" s="501" t="e">
        <f t="shared" si="539"/>
        <v>#DIV/0!</v>
      </c>
    </row>
    <row r="5674" spans="31:68" ht="15" customHeight="1" x14ac:dyDescent="0.25">
      <c r="AE5674" s="501" t="e">
        <f t="shared" si="534"/>
        <v>#DIV/0!</v>
      </c>
      <c r="AH5674" s="501" t="e">
        <f t="shared" si="535"/>
        <v>#DIV/0!</v>
      </c>
      <c r="AV5674" s="501" t="e">
        <f t="shared" si="536"/>
        <v>#DIV/0!</v>
      </c>
      <c r="AY5674" s="501" t="e">
        <f t="shared" si="537"/>
        <v>#DIV/0!</v>
      </c>
      <c r="BM5674" s="501" t="e">
        <f t="shared" si="538"/>
        <v>#DIV/0!</v>
      </c>
      <c r="BP5674" s="501" t="e">
        <f t="shared" si="539"/>
        <v>#DIV/0!</v>
      </c>
    </row>
    <row r="5675" spans="31:68" ht="15" customHeight="1" x14ac:dyDescent="0.25">
      <c r="AE5675" s="501" t="e">
        <f t="shared" si="534"/>
        <v>#DIV/0!</v>
      </c>
      <c r="AH5675" s="501" t="e">
        <f t="shared" si="535"/>
        <v>#DIV/0!</v>
      </c>
      <c r="AV5675" s="501" t="e">
        <f t="shared" si="536"/>
        <v>#DIV/0!</v>
      </c>
      <c r="AY5675" s="501" t="e">
        <f t="shared" si="537"/>
        <v>#DIV/0!</v>
      </c>
      <c r="BM5675" s="501" t="e">
        <f t="shared" si="538"/>
        <v>#DIV/0!</v>
      </c>
      <c r="BP5675" s="501" t="e">
        <f t="shared" si="539"/>
        <v>#DIV/0!</v>
      </c>
    </row>
    <row r="5676" spans="31:68" ht="15" customHeight="1" x14ac:dyDescent="0.25">
      <c r="AE5676" s="501" t="e">
        <f t="shared" si="534"/>
        <v>#DIV/0!</v>
      </c>
      <c r="AH5676" s="501" t="e">
        <f t="shared" si="535"/>
        <v>#DIV/0!</v>
      </c>
      <c r="AV5676" s="501" t="e">
        <f t="shared" si="536"/>
        <v>#DIV/0!</v>
      </c>
      <c r="AY5676" s="501" t="e">
        <f t="shared" si="537"/>
        <v>#DIV/0!</v>
      </c>
      <c r="BM5676" s="501" t="e">
        <f t="shared" si="538"/>
        <v>#DIV/0!</v>
      </c>
      <c r="BP5676" s="501" t="e">
        <f t="shared" si="539"/>
        <v>#DIV/0!</v>
      </c>
    </row>
    <row r="5677" spans="31:68" ht="15" customHeight="1" x14ac:dyDescent="0.25">
      <c r="AE5677" s="501" t="e">
        <f t="shared" si="534"/>
        <v>#DIV/0!</v>
      </c>
      <c r="AH5677" s="501" t="e">
        <f t="shared" si="535"/>
        <v>#DIV/0!</v>
      </c>
      <c r="AV5677" s="501" t="e">
        <f t="shared" si="536"/>
        <v>#DIV/0!</v>
      </c>
      <c r="AY5677" s="501" t="e">
        <f t="shared" si="537"/>
        <v>#DIV/0!</v>
      </c>
      <c r="BM5677" s="501" t="e">
        <f t="shared" si="538"/>
        <v>#DIV/0!</v>
      </c>
      <c r="BP5677" s="501" t="e">
        <f t="shared" si="539"/>
        <v>#DIV/0!</v>
      </c>
    </row>
    <row r="5678" spans="31:68" ht="15" customHeight="1" x14ac:dyDescent="0.25">
      <c r="AE5678" s="501" t="e">
        <f t="shared" si="534"/>
        <v>#DIV/0!</v>
      </c>
      <c r="AH5678" s="501" t="e">
        <f t="shared" si="535"/>
        <v>#DIV/0!</v>
      </c>
      <c r="AV5678" s="501" t="e">
        <f t="shared" si="536"/>
        <v>#DIV/0!</v>
      </c>
      <c r="AY5678" s="501" t="e">
        <f t="shared" si="537"/>
        <v>#DIV/0!</v>
      </c>
      <c r="BM5678" s="501" t="e">
        <f t="shared" si="538"/>
        <v>#DIV/0!</v>
      </c>
      <c r="BP5678" s="501" t="e">
        <f t="shared" si="539"/>
        <v>#DIV/0!</v>
      </c>
    </row>
    <row r="5679" spans="31:68" ht="15" customHeight="1" x14ac:dyDescent="0.25">
      <c r="AE5679" s="501" t="e">
        <f t="shared" si="534"/>
        <v>#DIV/0!</v>
      </c>
      <c r="AH5679" s="501" t="e">
        <f t="shared" si="535"/>
        <v>#DIV/0!</v>
      </c>
      <c r="AV5679" s="501" t="e">
        <f t="shared" si="536"/>
        <v>#DIV/0!</v>
      </c>
      <c r="AY5679" s="501" t="e">
        <f t="shared" si="537"/>
        <v>#DIV/0!</v>
      </c>
      <c r="BM5679" s="501" t="e">
        <f t="shared" si="538"/>
        <v>#DIV/0!</v>
      </c>
      <c r="BP5679" s="501" t="e">
        <f t="shared" si="539"/>
        <v>#DIV/0!</v>
      </c>
    </row>
    <row r="5680" spans="31:68" ht="15" customHeight="1" x14ac:dyDescent="0.25">
      <c r="AE5680" s="501" t="e">
        <f t="shared" si="534"/>
        <v>#DIV/0!</v>
      </c>
      <c r="AH5680" s="501" t="e">
        <f t="shared" si="535"/>
        <v>#DIV/0!</v>
      </c>
      <c r="AV5680" s="501" t="e">
        <f t="shared" si="536"/>
        <v>#DIV/0!</v>
      </c>
      <c r="AY5680" s="501" t="e">
        <f t="shared" si="537"/>
        <v>#DIV/0!</v>
      </c>
      <c r="BM5680" s="501" t="e">
        <f t="shared" si="538"/>
        <v>#DIV/0!</v>
      </c>
      <c r="BP5680" s="501" t="e">
        <f t="shared" si="539"/>
        <v>#DIV/0!</v>
      </c>
    </row>
    <row r="5681" spans="31:68" ht="15" customHeight="1" x14ac:dyDescent="0.25">
      <c r="AE5681" s="501" t="e">
        <f t="shared" si="534"/>
        <v>#DIV/0!</v>
      </c>
      <c r="AH5681" s="501" t="e">
        <f t="shared" si="535"/>
        <v>#DIV/0!</v>
      </c>
      <c r="AV5681" s="501" t="e">
        <f t="shared" si="536"/>
        <v>#DIV/0!</v>
      </c>
      <c r="AY5681" s="501" t="e">
        <f t="shared" si="537"/>
        <v>#DIV/0!</v>
      </c>
      <c r="BM5681" s="501" t="e">
        <f t="shared" si="538"/>
        <v>#DIV/0!</v>
      </c>
      <c r="BP5681" s="501" t="e">
        <f t="shared" si="539"/>
        <v>#DIV/0!</v>
      </c>
    </row>
    <row r="5682" spans="31:68" ht="15" customHeight="1" x14ac:dyDescent="0.25">
      <c r="AE5682" s="501" t="e">
        <f t="shared" si="534"/>
        <v>#DIV/0!</v>
      </c>
      <c r="AH5682" s="501" t="e">
        <f t="shared" si="535"/>
        <v>#DIV/0!</v>
      </c>
      <c r="AV5682" s="501" t="e">
        <f t="shared" si="536"/>
        <v>#DIV/0!</v>
      </c>
      <c r="AY5682" s="501" t="e">
        <f t="shared" si="537"/>
        <v>#DIV/0!</v>
      </c>
      <c r="BM5682" s="501" t="e">
        <f t="shared" si="538"/>
        <v>#DIV/0!</v>
      </c>
      <c r="BP5682" s="501" t="e">
        <f t="shared" si="539"/>
        <v>#DIV/0!</v>
      </c>
    </row>
    <row r="5683" spans="31:68" ht="15" customHeight="1" x14ac:dyDescent="0.25">
      <c r="AE5683" s="501" t="e">
        <f t="shared" si="534"/>
        <v>#DIV/0!</v>
      </c>
      <c r="AH5683" s="501" t="e">
        <f t="shared" si="535"/>
        <v>#DIV/0!</v>
      </c>
      <c r="AV5683" s="501" t="e">
        <f t="shared" si="536"/>
        <v>#DIV/0!</v>
      </c>
      <c r="AY5683" s="501" t="e">
        <f t="shared" si="537"/>
        <v>#DIV/0!</v>
      </c>
      <c r="BM5683" s="501" t="e">
        <f t="shared" si="538"/>
        <v>#DIV/0!</v>
      </c>
      <c r="BP5683" s="501" t="e">
        <f t="shared" si="539"/>
        <v>#DIV/0!</v>
      </c>
    </row>
    <row r="5684" spans="31:68" ht="15" customHeight="1" x14ac:dyDescent="0.25">
      <c r="AE5684" s="501" t="e">
        <f t="shared" si="534"/>
        <v>#DIV/0!</v>
      </c>
      <c r="AH5684" s="501" t="e">
        <f t="shared" si="535"/>
        <v>#DIV/0!</v>
      </c>
      <c r="AV5684" s="501" t="e">
        <f t="shared" si="536"/>
        <v>#DIV/0!</v>
      </c>
      <c r="AY5684" s="501" t="e">
        <f t="shared" si="537"/>
        <v>#DIV/0!</v>
      </c>
      <c r="BM5684" s="501" t="e">
        <f t="shared" si="538"/>
        <v>#DIV/0!</v>
      </c>
      <c r="BP5684" s="501" t="e">
        <f t="shared" si="539"/>
        <v>#DIV/0!</v>
      </c>
    </row>
    <row r="5685" spans="31:68" ht="15" customHeight="1" x14ac:dyDescent="0.25">
      <c r="AE5685" s="501" t="e">
        <f t="shared" si="534"/>
        <v>#DIV/0!</v>
      </c>
      <c r="AH5685" s="501" t="e">
        <f t="shared" si="535"/>
        <v>#DIV/0!</v>
      </c>
      <c r="AV5685" s="501" t="e">
        <f t="shared" si="536"/>
        <v>#DIV/0!</v>
      </c>
      <c r="AY5685" s="501" t="e">
        <f t="shared" si="537"/>
        <v>#DIV/0!</v>
      </c>
      <c r="BM5685" s="501" t="e">
        <f t="shared" si="538"/>
        <v>#DIV/0!</v>
      </c>
      <c r="BP5685" s="501" t="e">
        <f t="shared" si="539"/>
        <v>#DIV/0!</v>
      </c>
    </row>
    <row r="5686" spans="31:68" ht="15" customHeight="1" x14ac:dyDescent="0.25">
      <c r="AE5686" s="501" t="e">
        <f t="shared" si="534"/>
        <v>#DIV/0!</v>
      </c>
      <c r="AH5686" s="501" t="e">
        <f t="shared" si="535"/>
        <v>#DIV/0!</v>
      </c>
      <c r="AV5686" s="501" t="e">
        <f t="shared" si="536"/>
        <v>#DIV/0!</v>
      </c>
      <c r="AY5686" s="501" t="e">
        <f t="shared" si="537"/>
        <v>#DIV/0!</v>
      </c>
      <c r="BM5686" s="501" t="e">
        <f t="shared" si="538"/>
        <v>#DIV/0!</v>
      </c>
      <c r="BP5686" s="501" t="e">
        <f t="shared" si="539"/>
        <v>#DIV/0!</v>
      </c>
    </row>
    <row r="5687" spans="31:68" ht="15" customHeight="1" x14ac:dyDescent="0.25">
      <c r="AE5687" s="501" t="e">
        <f t="shared" si="534"/>
        <v>#DIV/0!</v>
      </c>
      <c r="AH5687" s="501" t="e">
        <f t="shared" si="535"/>
        <v>#DIV/0!</v>
      </c>
      <c r="AV5687" s="501" t="e">
        <f t="shared" si="536"/>
        <v>#DIV/0!</v>
      </c>
      <c r="AY5687" s="501" t="e">
        <f t="shared" si="537"/>
        <v>#DIV/0!</v>
      </c>
      <c r="BM5687" s="501" t="e">
        <f t="shared" si="538"/>
        <v>#DIV/0!</v>
      </c>
      <c r="BP5687" s="501" t="e">
        <f t="shared" si="539"/>
        <v>#DIV/0!</v>
      </c>
    </row>
    <row r="5688" spans="31:68" ht="15" customHeight="1" x14ac:dyDescent="0.25">
      <c r="AE5688" s="501" t="e">
        <f t="shared" si="534"/>
        <v>#DIV/0!</v>
      </c>
      <c r="AH5688" s="501" t="e">
        <f t="shared" si="535"/>
        <v>#DIV/0!</v>
      </c>
      <c r="AV5688" s="501" t="e">
        <f t="shared" si="536"/>
        <v>#DIV/0!</v>
      </c>
      <c r="AY5688" s="501" t="e">
        <f t="shared" si="537"/>
        <v>#DIV/0!</v>
      </c>
      <c r="BM5688" s="501" t="e">
        <f t="shared" si="538"/>
        <v>#DIV/0!</v>
      </c>
      <c r="BP5688" s="501" t="e">
        <f t="shared" si="539"/>
        <v>#DIV/0!</v>
      </c>
    </row>
    <row r="5689" spans="31:68" ht="15" customHeight="1" x14ac:dyDescent="0.25">
      <c r="AE5689" s="501" t="e">
        <f t="shared" si="534"/>
        <v>#DIV/0!</v>
      </c>
      <c r="AH5689" s="501" t="e">
        <f t="shared" si="535"/>
        <v>#DIV/0!</v>
      </c>
      <c r="AV5689" s="501" t="e">
        <f t="shared" si="536"/>
        <v>#DIV/0!</v>
      </c>
      <c r="AY5689" s="501" t="e">
        <f t="shared" si="537"/>
        <v>#DIV/0!</v>
      </c>
      <c r="BM5689" s="501" t="e">
        <f t="shared" si="538"/>
        <v>#DIV/0!</v>
      </c>
      <c r="BP5689" s="501" t="e">
        <f t="shared" si="539"/>
        <v>#DIV/0!</v>
      </c>
    </row>
    <row r="5690" spans="31:68" ht="15" customHeight="1" x14ac:dyDescent="0.25">
      <c r="AE5690" s="501" t="e">
        <f t="shared" si="534"/>
        <v>#DIV/0!</v>
      </c>
      <c r="AH5690" s="501" t="e">
        <f t="shared" si="535"/>
        <v>#DIV/0!</v>
      </c>
      <c r="AV5690" s="501" t="e">
        <f t="shared" si="536"/>
        <v>#DIV/0!</v>
      </c>
      <c r="AY5690" s="501" t="e">
        <f t="shared" si="537"/>
        <v>#DIV/0!</v>
      </c>
      <c r="BM5690" s="501" t="e">
        <f t="shared" si="538"/>
        <v>#DIV/0!</v>
      </c>
      <c r="BP5690" s="501" t="e">
        <f t="shared" si="539"/>
        <v>#DIV/0!</v>
      </c>
    </row>
    <row r="5691" spans="31:68" ht="15" customHeight="1" x14ac:dyDescent="0.25">
      <c r="AE5691" s="501" t="e">
        <f t="shared" si="534"/>
        <v>#DIV/0!</v>
      </c>
      <c r="AH5691" s="501" t="e">
        <f t="shared" si="535"/>
        <v>#DIV/0!</v>
      </c>
      <c r="AV5691" s="501" t="e">
        <f t="shared" si="536"/>
        <v>#DIV/0!</v>
      </c>
      <c r="AY5691" s="501" t="e">
        <f t="shared" si="537"/>
        <v>#DIV/0!</v>
      </c>
      <c r="BM5691" s="501" t="e">
        <f t="shared" si="538"/>
        <v>#DIV/0!</v>
      </c>
      <c r="BP5691" s="501" t="e">
        <f t="shared" si="539"/>
        <v>#DIV/0!</v>
      </c>
    </row>
    <row r="5692" spans="31:68" ht="15" customHeight="1" x14ac:dyDescent="0.25">
      <c r="AE5692" s="501" t="e">
        <f t="shared" si="534"/>
        <v>#DIV/0!</v>
      </c>
      <c r="AH5692" s="501" t="e">
        <f t="shared" si="535"/>
        <v>#DIV/0!</v>
      </c>
      <c r="AV5692" s="501" t="e">
        <f t="shared" si="536"/>
        <v>#DIV/0!</v>
      </c>
      <c r="AY5692" s="501" t="e">
        <f t="shared" si="537"/>
        <v>#DIV/0!</v>
      </c>
      <c r="BM5692" s="501" t="e">
        <f t="shared" si="538"/>
        <v>#DIV/0!</v>
      </c>
      <c r="BP5692" s="501" t="e">
        <f t="shared" si="539"/>
        <v>#DIV/0!</v>
      </c>
    </row>
    <row r="5693" spans="31:68" ht="15" customHeight="1" x14ac:dyDescent="0.25">
      <c r="AE5693" s="501" t="e">
        <f t="shared" si="534"/>
        <v>#DIV/0!</v>
      </c>
      <c r="AH5693" s="501" t="e">
        <f t="shared" si="535"/>
        <v>#DIV/0!</v>
      </c>
      <c r="AV5693" s="501" t="e">
        <f t="shared" si="536"/>
        <v>#DIV/0!</v>
      </c>
      <c r="AY5693" s="501" t="e">
        <f t="shared" si="537"/>
        <v>#DIV/0!</v>
      </c>
      <c r="BM5693" s="501" t="e">
        <f t="shared" si="538"/>
        <v>#DIV/0!</v>
      </c>
      <c r="BP5693" s="501" t="e">
        <f t="shared" si="539"/>
        <v>#DIV/0!</v>
      </c>
    </row>
    <row r="5694" spans="31:68" ht="15" customHeight="1" x14ac:dyDescent="0.25">
      <c r="AE5694" s="501" t="e">
        <f t="shared" si="534"/>
        <v>#DIV/0!</v>
      </c>
      <c r="AH5694" s="501" t="e">
        <f t="shared" si="535"/>
        <v>#DIV/0!</v>
      </c>
      <c r="AV5694" s="501" t="e">
        <f t="shared" si="536"/>
        <v>#DIV/0!</v>
      </c>
      <c r="AY5694" s="501" t="e">
        <f t="shared" si="537"/>
        <v>#DIV/0!</v>
      </c>
      <c r="BM5694" s="501" t="e">
        <f t="shared" si="538"/>
        <v>#DIV/0!</v>
      </c>
      <c r="BP5694" s="501" t="e">
        <f t="shared" si="539"/>
        <v>#DIV/0!</v>
      </c>
    </row>
    <row r="5695" spans="31:68" ht="15" customHeight="1" x14ac:dyDescent="0.25">
      <c r="AE5695" s="501" t="e">
        <f t="shared" si="534"/>
        <v>#DIV/0!</v>
      </c>
      <c r="AH5695" s="501" t="e">
        <f t="shared" si="535"/>
        <v>#DIV/0!</v>
      </c>
      <c r="AV5695" s="501" t="e">
        <f t="shared" si="536"/>
        <v>#DIV/0!</v>
      </c>
      <c r="AY5695" s="501" t="e">
        <f t="shared" si="537"/>
        <v>#DIV/0!</v>
      </c>
      <c r="BM5695" s="501" t="e">
        <f t="shared" si="538"/>
        <v>#DIV/0!</v>
      </c>
      <c r="BP5695" s="501" t="e">
        <f t="shared" si="539"/>
        <v>#DIV/0!</v>
      </c>
    </row>
    <row r="5696" spans="31:68" ht="15" customHeight="1" x14ac:dyDescent="0.25">
      <c r="AE5696" s="501" t="e">
        <f t="shared" si="534"/>
        <v>#DIV/0!</v>
      </c>
      <c r="AH5696" s="501" t="e">
        <f t="shared" si="535"/>
        <v>#DIV/0!</v>
      </c>
      <c r="AV5696" s="501" t="e">
        <f t="shared" si="536"/>
        <v>#DIV/0!</v>
      </c>
      <c r="AY5696" s="501" t="e">
        <f t="shared" si="537"/>
        <v>#DIV/0!</v>
      </c>
      <c r="BM5696" s="501" t="e">
        <f t="shared" si="538"/>
        <v>#DIV/0!</v>
      </c>
      <c r="BP5696" s="501" t="e">
        <f t="shared" si="539"/>
        <v>#DIV/0!</v>
      </c>
    </row>
    <row r="5697" spans="31:68" ht="15" customHeight="1" x14ac:dyDescent="0.25">
      <c r="AE5697" s="501" t="e">
        <f t="shared" si="534"/>
        <v>#DIV/0!</v>
      </c>
      <c r="AH5697" s="501" t="e">
        <f t="shared" si="535"/>
        <v>#DIV/0!</v>
      </c>
      <c r="AV5697" s="501" t="e">
        <f t="shared" si="536"/>
        <v>#DIV/0!</v>
      </c>
      <c r="AY5697" s="501" t="e">
        <f t="shared" si="537"/>
        <v>#DIV/0!</v>
      </c>
      <c r="BM5697" s="501" t="e">
        <f t="shared" si="538"/>
        <v>#DIV/0!</v>
      </c>
      <c r="BP5697" s="501" t="e">
        <f t="shared" si="539"/>
        <v>#DIV/0!</v>
      </c>
    </row>
    <row r="5698" spans="31:68" ht="15" customHeight="1" x14ac:dyDescent="0.25">
      <c r="AE5698" s="501" t="e">
        <f t="shared" si="534"/>
        <v>#DIV/0!</v>
      </c>
      <c r="AH5698" s="501" t="e">
        <f t="shared" si="535"/>
        <v>#DIV/0!</v>
      </c>
      <c r="AV5698" s="501" t="e">
        <f t="shared" si="536"/>
        <v>#DIV/0!</v>
      </c>
      <c r="AY5698" s="501" t="e">
        <f t="shared" si="537"/>
        <v>#DIV/0!</v>
      </c>
      <c r="BM5698" s="501" t="e">
        <f t="shared" si="538"/>
        <v>#DIV/0!</v>
      </c>
      <c r="BP5698" s="501" t="e">
        <f t="shared" si="539"/>
        <v>#DIV/0!</v>
      </c>
    </row>
    <row r="5699" spans="31:68" ht="15" customHeight="1" x14ac:dyDescent="0.25">
      <c r="AE5699" s="501" t="e">
        <f t="shared" si="534"/>
        <v>#DIV/0!</v>
      </c>
      <c r="AH5699" s="501" t="e">
        <f t="shared" si="535"/>
        <v>#DIV/0!</v>
      </c>
      <c r="AV5699" s="501" t="e">
        <f t="shared" si="536"/>
        <v>#DIV/0!</v>
      </c>
      <c r="AY5699" s="501" t="e">
        <f t="shared" si="537"/>
        <v>#DIV/0!</v>
      </c>
      <c r="BM5699" s="501" t="e">
        <f t="shared" si="538"/>
        <v>#DIV/0!</v>
      </c>
      <c r="BP5699" s="501" t="e">
        <f t="shared" si="539"/>
        <v>#DIV/0!</v>
      </c>
    </row>
    <row r="5700" spans="31:68" ht="15" customHeight="1" x14ac:dyDescent="0.25">
      <c r="AE5700" s="501" t="e">
        <f t="shared" si="534"/>
        <v>#DIV/0!</v>
      </c>
      <c r="AH5700" s="501" t="e">
        <f t="shared" si="535"/>
        <v>#DIV/0!</v>
      </c>
      <c r="AV5700" s="501" t="e">
        <f t="shared" si="536"/>
        <v>#DIV/0!</v>
      </c>
      <c r="AY5700" s="501" t="e">
        <f t="shared" si="537"/>
        <v>#DIV/0!</v>
      </c>
      <c r="BM5700" s="501" t="e">
        <f t="shared" si="538"/>
        <v>#DIV/0!</v>
      </c>
      <c r="BP5700" s="501" t="e">
        <f t="shared" si="539"/>
        <v>#DIV/0!</v>
      </c>
    </row>
    <row r="5701" spans="31:68" ht="15" customHeight="1" x14ac:dyDescent="0.25">
      <c r="AE5701" s="501" t="e">
        <f t="shared" si="534"/>
        <v>#DIV/0!</v>
      </c>
      <c r="AH5701" s="501" t="e">
        <f t="shared" si="535"/>
        <v>#DIV/0!</v>
      </c>
      <c r="AV5701" s="501" t="e">
        <f t="shared" si="536"/>
        <v>#DIV/0!</v>
      </c>
      <c r="AY5701" s="501" t="e">
        <f t="shared" si="537"/>
        <v>#DIV/0!</v>
      </c>
      <c r="BM5701" s="501" t="e">
        <f t="shared" si="538"/>
        <v>#DIV/0!</v>
      </c>
      <c r="BP5701" s="501" t="e">
        <f t="shared" si="539"/>
        <v>#DIV/0!</v>
      </c>
    </row>
    <row r="5702" spans="31:68" ht="15" customHeight="1" x14ac:dyDescent="0.25">
      <c r="AE5702" s="501" t="e">
        <f t="shared" si="534"/>
        <v>#DIV/0!</v>
      </c>
      <c r="AH5702" s="501" t="e">
        <f t="shared" si="535"/>
        <v>#DIV/0!</v>
      </c>
      <c r="AV5702" s="501" t="e">
        <f t="shared" si="536"/>
        <v>#DIV/0!</v>
      </c>
      <c r="AY5702" s="501" t="e">
        <f t="shared" si="537"/>
        <v>#DIV/0!</v>
      </c>
      <c r="BM5702" s="501" t="e">
        <f t="shared" si="538"/>
        <v>#DIV/0!</v>
      </c>
      <c r="BP5702" s="501" t="e">
        <f t="shared" si="539"/>
        <v>#DIV/0!</v>
      </c>
    </row>
    <row r="5703" spans="31:68" ht="15" customHeight="1" x14ac:dyDescent="0.25">
      <c r="AE5703" s="501" t="e">
        <f t="shared" si="534"/>
        <v>#DIV/0!</v>
      </c>
      <c r="AH5703" s="501" t="e">
        <f t="shared" si="535"/>
        <v>#DIV/0!</v>
      </c>
      <c r="AV5703" s="501" t="e">
        <f t="shared" si="536"/>
        <v>#DIV/0!</v>
      </c>
      <c r="AY5703" s="501" t="e">
        <f t="shared" si="537"/>
        <v>#DIV/0!</v>
      </c>
      <c r="BM5703" s="501" t="e">
        <f t="shared" si="538"/>
        <v>#DIV/0!</v>
      </c>
      <c r="BP5703" s="501" t="e">
        <f t="shared" si="539"/>
        <v>#DIV/0!</v>
      </c>
    </row>
    <row r="5704" spans="31:68" ht="15" customHeight="1" x14ac:dyDescent="0.25">
      <c r="AE5704" s="501" t="e">
        <f t="shared" si="534"/>
        <v>#DIV/0!</v>
      </c>
      <c r="AH5704" s="501" t="e">
        <f t="shared" si="535"/>
        <v>#DIV/0!</v>
      </c>
      <c r="AV5704" s="501" t="e">
        <f t="shared" si="536"/>
        <v>#DIV/0!</v>
      </c>
      <c r="AY5704" s="501" t="e">
        <f t="shared" si="537"/>
        <v>#DIV/0!</v>
      </c>
      <c r="BM5704" s="501" t="e">
        <f t="shared" si="538"/>
        <v>#DIV/0!</v>
      </c>
      <c r="BP5704" s="501" t="e">
        <f t="shared" si="539"/>
        <v>#DIV/0!</v>
      </c>
    </row>
    <row r="5705" spans="31:68" ht="15" customHeight="1" x14ac:dyDescent="0.25">
      <c r="AE5705" s="501" t="e">
        <f t="shared" si="534"/>
        <v>#DIV/0!</v>
      </c>
      <c r="AH5705" s="501" t="e">
        <f t="shared" si="535"/>
        <v>#DIV/0!</v>
      </c>
      <c r="AV5705" s="501" t="e">
        <f t="shared" si="536"/>
        <v>#DIV/0!</v>
      </c>
      <c r="AY5705" s="501" t="e">
        <f t="shared" si="537"/>
        <v>#DIV/0!</v>
      </c>
      <c r="BM5705" s="501" t="e">
        <f t="shared" si="538"/>
        <v>#DIV/0!</v>
      </c>
      <c r="BP5705" s="501" t="e">
        <f t="shared" si="539"/>
        <v>#DIV/0!</v>
      </c>
    </row>
    <row r="5706" spans="31:68" ht="15" customHeight="1" x14ac:dyDescent="0.25">
      <c r="AE5706" s="501" t="e">
        <f t="shared" si="534"/>
        <v>#DIV/0!</v>
      </c>
      <c r="AH5706" s="501" t="e">
        <f t="shared" si="535"/>
        <v>#DIV/0!</v>
      </c>
      <c r="AV5706" s="501" t="e">
        <f t="shared" si="536"/>
        <v>#DIV/0!</v>
      </c>
      <c r="AY5706" s="501" t="e">
        <f t="shared" si="537"/>
        <v>#DIV/0!</v>
      </c>
      <c r="BM5706" s="501" t="e">
        <f t="shared" si="538"/>
        <v>#DIV/0!</v>
      </c>
      <c r="BP5706" s="501" t="e">
        <f t="shared" si="539"/>
        <v>#DIV/0!</v>
      </c>
    </row>
    <row r="5707" spans="31:68" ht="15" customHeight="1" x14ac:dyDescent="0.25">
      <c r="AE5707" s="501" t="e">
        <f t="shared" si="534"/>
        <v>#DIV/0!</v>
      </c>
      <c r="AH5707" s="501" t="e">
        <f t="shared" si="535"/>
        <v>#DIV/0!</v>
      </c>
      <c r="AV5707" s="501" t="e">
        <f t="shared" si="536"/>
        <v>#DIV/0!</v>
      </c>
      <c r="AY5707" s="501" t="e">
        <f t="shared" si="537"/>
        <v>#DIV/0!</v>
      </c>
      <c r="BM5707" s="501" t="e">
        <f t="shared" si="538"/>
        <v>#DIV/0!</v>
      </c>
      <c r="BP5707" s="501" t="e">
        <f t="shared" si="539"/>
        <v>#DIV/0!</v>
      </c>
    </row>
    <row r="5708" spans="31:68" ht="15" customHeight="1" x14ac:dyDescent="0.25">
      <c r="AE5708" s="501" t="e">
        <f t="shared" si="534"/>
        <v>#DIV/0!</v>
      </c>
      <c r="AH5708" s="501" t="e">
        <f t="shared" si="535"/>
        <v>#DIV/0!</v>
      </c>
      <c r="AV5708" s="501" t="e">
        <f t="shared" si="536"/>
        <v>#DIV/0!</v>
      </c>
      <c r="AY5708" s="501" t="e">
        <f t="shared" si="537"/>
        <v>#DIV/0!</v>
      </c>
      <c r="BM5708" s="501" t="e">
        <f t="shared" si="538"/>
        <v>#DIV/0!</v>
      </c>
      <c r="BP5708" s="501" t="e">
        <f t="shared" si="539"/>
        <v>#DIV/0!</v>
      </c>
    </row>
    <row r="5709" spans="31:68" ht="15" customHeight="1" x14ac:dyDescent="0.25">
      <c r="AE5709" s="501" t="e">
        <f t="shared" si="534"/>
        <v>#DIV/0!</v>
      </c>
      <c r="AH5709" s="501" t="e">
        <f t="shared" si="535"/>
        <v>#DIV/0!</v>
      </c>
      <c r="AV5709" s="501" t="e">
        <f t="shared" si="536"/>
        <v>#DIV/0!</v>
      </c>
      <c r="AY5709" s="501" t="e">
        <f t="shared" si="537"/>
        <v>#DIV/0!</v>
      </c>
      <c r="BM5709" s="501" t="e">
        <f t="shared" si="538"/>
        <v>#DIV/0!</v>
      </c>
      <c r="BP5709" s="501" t="e">
        <f t="shared" si="539"/>
        <v>#DIV/0!</v>
      </c>
    </row>
    <row r="5710" spans="31:68" ht="15" customHeight="1" x14ac:dyDescent="0.25">
      <c r="AE5710" s="501" t="e">
        <f t="shared" si="534"/>
        <v>#DIV/0!</v>
      </c>
      <c r="AH5710" s="501" t="e">
        <f t="shared" si="535"/>
        <v>#DIV/0!</v>
      </c>
      <c r="AV5710" s="501" t="e">
        <f t="shared" si="536"/>
        <v>#DIV/0!</v>
      </c>
      <c r="AY5710" s="501" t="e">
        <f t="shared" si="537"/>
        <v>#DIV/0!</v>
      </c>
      <c r="BM5710" s="501" t="e">
        <f t="shared" si="538"/>
        <v>#DIV/0!</v>
      </c>
      <c r="BP5710" s="501" t="e">
        <f t="shared" si="539"/>
        <v>#DIV/0!</v>
      </c>
    </row>
    <row r="5711" spans="31:68" ht="15" customHeight="1" x14ac:dyDescent="0.25">
      <c r="AE5711" s="501" t="e">
        <f t="shared" ref="AE5711:AE5774" si="540">IF(AE$10*AC5711+AE$11&lt;(ROUNDUP(AD$10/100,0)*100+999),MAX(0,AE$10*AC5711+AE$11),NA())</f>
        <v>#DIV/0!</v>
      </c>
      <c r="AH5711" s="501" t="e">
        <f t="shared" ref="AH5711:AH5774" si="541">IF(AH$10*AF5711+AH$11&lt;(ROUNDUP(AG$10/100,0)*100+999),MAX(0,AH$10*AF5711+AH$11),NA())</f>
        <v>#DIV/0!</v>
      </c>
      <c r="AV5711" s="501" t="e">
        <f t="shared" ref="AV5711:AV5774" si="542">IF(AV$10*AT5711+AV$11&lt;(ROUNDUP(AU$10/100,0)*100+999),MAX(0,AV$10*AT5711+AV$11),NA())</f>
        <v>#DIV/0!</v>
      </c>
      <c r="AY5711" s="501" t="e">
        <f t="shared" ref="AY5711:AY5774" si="543">IF(AY$10*AW5711+AY$11&lt;(ROUNDUP(AX$10/100,0)*100+999),MAX(0,AY$10*AW5711+AY$11),NA())</f>
        <v>#DIV/0!</v>
      </c>
      <c r="BM5711" s="501" t="e">
        <f t="shared" ref="BM5711:BM5774" si="544">IF(BM$10*BK5711+BM$11&lt;(ROUNDUP(BL$10/100,0)*100+999),MAX(0,BM$10*BK5711+BM$11),NA())</f>
        <v>#DIV/0!</v>
      </c>
      <c r="BP5711" s="501" t="e">
        <f t="shared" ref="BP5711:BP5774" si="545">IF(BP$10*BN5711+BP$11&lt;(ROUNDUP(BO$10/100,0)*100+999),MAX(0,BP$10*BN5711+BP$11),NA())</f>
        <v>#DIV/0!</v>
      </c>
    </row>
    <row r="5712" spans="31:68" ht="15" customHeight="1" x14ac:dyDescent="0.25">
      <c r="AE5712" s="501" t="e">
        <f t="shared" si="540"/>
        <v>#DIV/0!</v>
      </c>
      <c r="AH5712" s="501" t="e">
        <f t="shared" si="541"/>
        <v>#DIV/0!</v>
      </c>
      <c r="AV5712" s="501" t="e">
        <f t="shared" si="542"/>
        <v>#DIV/0!</v>
      </c>
      <c r="AY5712" s="501" t="e">
        <f t="shared" si="543"/>
        <v>#DIV/0!</v>
      </c>
      <c r="BM5712" s="501" t="e">
        <f t="shared" si="544"/>
        <v>#DIV/0!</v>
      </c>
      <c r="BP5712" s="501" t="e">
        <f t="shared" si="545"/>
        <v>#DIV/0!</v>
      </c>
    </row>
    <row r="5713" spans="31:68" ht="15" customHeight="1" x14ac:dyDescent="0.25">
      <c r="AE5713" s="501" t="e">
        <f t="shared" si="540"/>
        <v>#DIV/0!</v>
      </c>
      <c r="AH5713" s="501" t="e">
        <f t="shared" si="541"/>
        <v>#DIV/0!</v>
      </c>
      <c r="AV5713" s="501" t="e">
        <f t="shared" si="542"/>
        <v>#DIV/0!</v>
      </c>
      <c r="AY5713" s="501" t="e">
        <f t="shared" si="543"/>
        <v>#DIV/0!</v>
      </c>
      <c r="BM5713" s="501" t="e">
        <f t="shared" si="544"/>
        <v>#DIV/0!</v>
      </c>
      <c r="BP5713" s="501" t="e">
        <f t="shared" si="545"/>
        <v>#DIV/0!</v>
      </c>
    </row>
    <row r="5714" spans="31:68" ht="15" customHeight="1" x14ac:dyDescent="0.25">
      <c r="AE5714" s="501" t="e">
        <f t="shared" si="540"/>
        <v>#DIV/0!</v>
      </c>
      <c r="AH5714" s="501" t="e">
        <f t="shared" si="541"/>
        <v>#DIV/0!</v>
      </c>
      <c r="AV5714" s="501" t="e">
        <f t="shared" si="542"/>
        <v>#DIV/0!</v>
      </c>
      <c r="AY5714" s="501" t="e">
        <f t="shared" si="543"/>
        <v>#DIV/0!</v>
      </c>
      <c r="BM5714" s="501" t="e">
        <f t="shared" si="544"/>
        <v>#DIV/0!</v>
      </c>
      <c r="BP5714" s="501" t="e">
        <f t="shared" si="545"/>
        <v>#DIV/0!</v>
      </c>
    </row>
    <row r="5715" spans="31:68" ht="15" customHeight="1" x14ac:dyDescent="0.25">
      <c r="AE5715" s="501" t="e">
        <f t="shared" si="540"/>
        <v>#DIV/0!</v>
      </c>
      <c r="AH5715" s="501" t="e">
        <f t="shared" si="541"/>
        <v>#DIV/0!</v>
      </c>
      <c r="AV5715" s="501" t="e">
        <f t="shared" si="542"/>
        <v>#DIV/0!</v>
      </c>
      <c r="AY5715" s="501" t="e">
        <f t="shared" si="543"/>
        <v>#DIV/0!</v>
      </c>
      <c r="BM5715" s="501" t="e">
        <f t="shared" si="544"/>
        <v>#DIV/0!</v>
      </c>
      <c r="BP5715" s="501" t="e">
        <f t="shared" si="545"/>
        <v>#DIV/0!</v>
      </c>
    </row>
    <row r="5716" spans="31:68" ht="15" customHeight="1" x14ac:dyDescent="0.25">
      <c r="AE5716" s="501" t="e">
        <f t="shared" si="540"/>
        <v>#DIV/0!</v>
      </c>
      <c r="AH5716" s="501" t="e">
        <f t="shared" si="541"/>
        <v>#DIV/0!</v>
      </c>
      <c r="AV5716" s="501" t="e">
        <f t="shared" si="542"/>
        <v>#DIV/0!</v>
      </c>
      <c r="AY5716" s="501" t="e">
        <f t="shared" si="543"/>
        <v>#DIV/0!</v>
      </c>
      <c r="BM5716" s="501" t="e">
        <f t="shared" si="544"/>
        <v>#DIV/0!</v>
      </c>
      <c r="BP5716" s="501" t="e">
        <f t="shared" si="545"/>
        <v>#DIV/0!</v>
      </c>
    </row>
    <row r="5717" spans="31:68" ht="15" customHeight="1" x14ac:dyDescent="0.25">
      <c r="AE5717" s="501" t="e">
        <f t="shared" si="540"/>
        <v>#DIV/0!</v>
      </c>
      <c r="AH5717" s="501" t="e">
        <f t="shared" si="541"/>
        <v>#DIV/0!</v>
      </c>
      <c r="AV5717" s="501" t="e">
        <f t="shared" si="542"/>
        <v>#DIV/0!</v>
      </c>
      <c r="AY5717" s="501" t="e">
        <f t="shared" si="543"/>
        <v>#DIV/0!</v>
      </c>
      <c r="BM5717" s="501" t="e">
        <f t="shared" si="544"/>
        <v>#DIV/0!</v>
      </c>
      <c r="BP5717" s="501" t="e">
        <f t="shared" si="545"/>
        <v>#DIV/0!</v>
      </c>
    </row>
    <row r="5718" spans="31:68" ht="15" customHeight="1" x14ac:dyDescent="0.25">
      <c r="AE5718" s="501" t="e">
        <f t="shared" si="540"/>
        <v>#DIV/0!</v>
      </c>
      <c r="AH5718" s="501" t="e">
        <f t="shared" si="541"/>
        <v>#DIV/0!</v>
      </c>
      <c r="AV5718" s="501" t="e">
        <f t="shared" si="542"/>
        <v>#DIV/0!</v>
      </c>
      <c r="AY5718" s="501" t="e">
        <f t="shared" si="543"/>
        <v>#DIV/0!</v>
      </c>
      <c r="BM5718" s="501" t="e">
        <f t="shared" si="544"/>
        <v>#DIV/0!</v>
      </c>
      <c r="BP5718" s="501" t="e">
        <f t="shared" si="545"/>
        <v>#DIV/0!</v>
      </c>
    </row>
    <row r="5719" spans="31:68" ht="15" customHeight="1" x14ac:dyDescent="0.25">
      <c r="AE5719" s="501" t="e">
        <f t="shared" si="540"/>
        <v>#DIV/0!</v>
      </c>
      <c r="AH5719" s="501" t="e">
        <f t="shared" si="541"/>
        <v>#DIV/0!</v>
      </c>
      <c r="AV5719" s="501" t="e">
        <f t="shared" si="542"/>
        <v>#DIV/0!</v>
      </c>
      <c r="AY5719" s="501" t="e">
        <f t="shared" si="543"/>
        <v>#DIV/0!</v>
      </c>
      <c r="BM5719" s="501" t="e">
        <f t="shared" si="544"/>
        <v>#DIV/0!</v>
      </c>
      <c r="BP5719" s="501" t="e">
        <f t="shared" si="545"/>
        <v>#DIV/0!</v>
      </c>
    </row>
    <row r="5720" spans="31:68" ht="15" customHeight="1" x14ac:dyDescent="0.25">
      <c r="AE5720" s="501" t="e">
        <f t="shared" si="540"/>
        <v>#DIV/0!</v>
      </c>
      <c r="AH5720" s="501" t="e">
        <f t="shared" si="541"/>
        <v>#DIV/0!</v>
      </c>
      <c r="AV5720" s="501" t="e">
        <f t="shared" si="542"/>
        <v>#DIV/0!</v>
      </c>
      <c r="AY5720" s="501" t="e">
        <f t="shared" si="543"/>
        <v>#DIV/0!</v>
      </c>
      <c r="BM5720" s="501" t="e">
        <f t="shared" si="544"/>
        <v>#DIV/0!</v>
      </c>
      <c r="BP5720" s="501" t="e">
        <f t="shared" si="545"/>
        <v>#DIV/0!</v>
      </c>
    </row>
    <row r="5721" spans="31:68" ht="15" customHeight="1" x14ac:dyDescent="0.25">
      <c r="AE5721" s="501" t="e">
        <f t="shared" si="540"/>
        <v>#DIV/0!</v>
      </c>
      <c r="AH5721" s="501" t="e">
        <f t="shared" si="541"/>
        <v>#DIV/0!</v>
      </c>
      <c r="AV5721" s="501" t="e">
        <f t="shared" si="542"/>
        <v>#DIV/0!</v>
      </c>
      <c r="AY5721" s="501" t="e">
        <f t="shared" si="543"/>
        <v>#DIV/0!</v>
      </c>
      <c r="BM5721" s="501" t="e">
        <f t="shared" si="544"/>
        <v>#DIV/0!</v>
      </c>
      <c r="BP5721" s="501" t="e">
        <f t="shared" si="545"/>
        <v>#DIV/0!</v>
      </c>
    </row>
    <row r="5722" spans="31:68" ht="15" customHeight="1" x14ac:dyDescent="0.25">
      <c r="AE5722" s="501" t="e">
        <f t="shared" si="540"/>
        <v>#DIV/0!</v>
      </c>
      <c r="AH5722" s="501" t="e">
        <f t="shared" si="541"/>
        <v>#DIV/0!</v>
      </c>
      <c r="AV5722" s="501" t="e">
        <f t="shared" si="542"/>
        <v>#DIV/0!</v>
      </c>
      <c r="AY5722" s="501" t="e">
        <f t="shared" si="543"/>
        <v>#DIV/0!</v>
      </c>
      <c r="BM5722" s="501" t="e">
        <f t="shared" si="544"/>
        <v>#DIV/0!</v>
      </c>
      <c r="BP5722" s="501" t="e">
        <f t="shared" si="545"/>
        <v>#DIV/0!</v>
      </c>
    </row>
    <row r="5723" spans="31:68" ht="15" customHeight="1" x14ac:dyDescent="0.25">
      <c r="AE5723" s="501" t="e">
        <f t="shared" si="540"/>
        <v>#DIV/0!</v>
      </c>
      <c r="AH5723" s="501" t="e">
        <f t="shared" si="541"/>
        <v>#DIV/0!</v>
      </c>
      <c r="AV5723" s="501" t="e">
        <f t="shared" si="542"/>
        <v>#DIV/0!</v>
      </c>
      <c r="AY5723" s="501" t="e">
        <f t="shared" si="543"/>
        <v>#DIV/0!</v>
      </c>
      <c r="BM5723" s="501" t="e">
        <f t="shared" si="544"/>
        <v>#DIV/0!</v>
      </c>
      <c r="BP5723" s="501" t="e">
        <f t="shared" si="545"/>
        <v>#DIV/0!</v>
      </c>
    </row>
    <row r="5724" spans="31:68" ht="15" customHeight="1" x14ac:dyDescent="0.25">
      <c r="AE5724" s="501" t="e">
        <f t="shared" si="540"/>
        <v>#DIV/0!</v>
      </c>
      <c r="AH5724" s="501" t="e">
        <f t="shared" si="541"/>
        <v>#DIV/0!</v>
      </c>
      <c r="AV5724" s="501" t="e">
        <f t="shared" si="542"/>
        <v>#DIV/0!</v>
      </c>
      <c r="AY5724" s="501" t="e">
        <f t="shared" si="543"/>
        <v>#DIV/0!</v>
      </c>
      <c r="BM5724" s="501" t="e">
        <f t="shared" si="544"/>
        <v>#DIV/0!</v>
      </c>
      <c r="BP5724" s="501" t="e">
        <f t="shared" si="545"/>
        <v>#DIV/0!</v>
      </c>
    </row>
    <row r="5725" spans="31:68" ht="15" customHeight="1" x14ac:dyDescent="0.25">
      <c r="AE5725" s="501" t="e">
        <f t="shared" si="540"/>
        <v>#DIV/0!</v>
      </c>
      <c r="AH5725" s="501" t="e">
        <f t="shared" si="541"/>
        <v>#DIV/0!</v>
      </c>
      <c r="AV5725" s="501" t="e">
        <f t="shared" si="542"/>
        <v>#DIV/0!</v>
      </c>
      <c r="AY5725" s="501" t="e">
        <f t="shared" si="543"/>
        <v>#DIV/0!</v>
      </c>
      <c r="BM5725" s="501" t="e">
        <f t="shared" si="544"/>
        <v>#DIV/0!</v>
      </c>
      <c r="BP5725" s="501" t="e">
        <f t="shared" si="545"/>
        <v>#DIV/0!</v>
      </c>
    </row>
    <row r="5726" spans="31:68" ht="15" customHeight="1" x14ac:dyDescent="0.25">
      <c r="AE5726" s="501" t="e">
        <f t="shared" si="540"/>
        <v>#DIV/0!</v>
      </c>
      <c r="AH5726" s="501" t="e">
        <f t="shared" si="541"/>
        <v>#DIV/0!</v>
      </c>
      <c r="AV5726" s="501" t="e">
        <f t="shared" si="542"/>
        <v>#DIV/0!</v>
      </c>
      <c r="AY5726" s="501" t="e">
        <f t="shared" si="543"/>
        <v>#DIV/0!</v>
      </c>
      <c r="BM5726" s="501" t="e">
        <f t="shared" si="544"/>
        <v>#DIV/0!</v>
      </c>
      <c r="BP5726" s="501" t="e">
        <f t="shared" si="545"/>
        <v>#DIV/0!</v>
      </c>
    </row>
    <row r="5727" spans="31:68" ht="15" customHeight="1" x14ac:dyDescent="0.25">
      <c r="AE5727" s="501" t="e">
        <f t="shared" si="540"/>
        <v>#DIV/0!</v>
      </c>
      <c r="AH5727" s="501" t="e">
        <f t="shared" si="541"/>
        <v>#DIV/0!</v>
      </c>
      <c r="AV5727" s="501" t="e">
        <f t="shared" si="542"/>
        <v>#DIV/0!</v>
      </c>
      <c r="AY5727" s="501" t="e">
        <f t="shared" si="543"/>
        <v>#DIV/0!</v>
      </c>
      <c r="BM5727" s="501" t="e">
        <f t="shared" si="544"/>
        <v>#DIV/0!</v>
      </c>
      <c r="BP5727" s="501" t="e">
        <f t="shared" si="545"/>
        <v>#DIV/0!</v>
      </c>
    </row>
    <row r="5728" spans="31:68" ht="15" customHeight="1" x14ac:dyDescent="0.25">
      <c r="AE5728" s="501" t="e">
        <f t="shared" si="540"/>
        <v>#DIV/0!</v>
      </c>
      <c r="AH5728" s="501" t="e">
        <f t="shared" si="541"/>
        <v>#DIV/0!</v>
      </c>
      <c r="AV5728" s="501" t="e">
        <f t="shared" si="542"/>
        <v>#DIV/0!</v>
      </c>
      <c r="AY5728" s="501" t="e">
        <f t="shared" si="543"/>
        <v>#DIV/0!</v>
      </c>
      <c r="BM5728" s="501" t="e">
        <f t="shared" si="544"/>
        <v>#DIV/0!</v>
      </c>
      <c r="BP5728" s="501" t="e">
        <f t="shared" si="545"/>
        <v>#DIV/0!</v>
      </c>
    </row>
    <row r="5729" spans="31:68" ht="15" customHeight="1" x14ac:dyDescent="0.25">
      <c r="AE5729" s="501" t="e">
        <f t="shared" si="540"/>
        <v>#DIV/0!</v>
      </c>
      <c r="AH5729" s="501" t="e">
        <f t="shared" si="541"/>
        <v>#DIV/0!</v>
      </c>
      <c r="AV5729" s="501" t="e">
        <f t="shared" si="542"/>
        <v>#DIV/0!</v>
      </c>
      <c r="AY5729" s="501" t="e">
        <f t="shared" si="543"/>
        <v>#DIV/0!</v>
      </c>
      <c r="BM5729" s="501" t="e">
        <f t="shared" si="544"/>
        <v>#DIV/0!</v>
      </c>
      <c r="BP5729" s="501" t="e">
        <f t="shared" si="545"/>
        <v>#DIV/0!</v>
      </c>
    </row>
    <row r="5730" spans="31:68" ht="15" customHeight="1" x14ac:dyDescent="0.25">
      <c r="AE5730" s="501" t="e">
        <f t="shared" si="540"/>
        <v>#DIV/0!</v>
      </c>
      <c r="AH5730" s="501" t="e">
        <f t="shared" si="541"/>
        <v>#DIV/0!</v>
      </c>
      <c r="AV5730" s="501" t="e">
        <f t="shared" si="542"/>
        <v>#DIV/0!</v>
      </c>
      <c r="AY5730" s="501" t="e">
        <f t="shared" si="543"/>
        <v>#DIV/0!</v>
      </c>
      <c r="BM5730" s="501" t="e">
        <f t="shared" si="544"/>
        <v>#DIV/0!</v>
      </c>
      <c r="BP5730" s="501" t="e">
        <f t="shared" si="545"/>
        <v>#DIV/0!</v>
      </c>
    </row>
    <row r="5731" spans="31:68" ht="15" customHeight="1" x14ac:dyDescent="0.25">
      <c r="AE5731" s="501" t="e">
        <f t="shared" si="540"/>
        <v>#DIV/0!</v>
      </c>
      <c r="AH5731" s="501" t="e">
        <f t="shared" si="541"/>
        <v>#DIV/0!</v>
      </c>
      <c r="AV5731" s="501" t="e">
        <f t="shared" si="542"/>
        <v>#DIV/0!</v>
      </c>
      <c r="AY5731" s="501" t="e">
        <f t="shared" si="543"/>
        <v>#DIV/0!</v>
      </c>
      <c r="BM5731" s="501" t="e">
        <f t="shared" si="544"/>
        <v>#DIV/0!</v>
      </c>
      <c r="BP5731" s="501" t="e">
        <f t="shared" si="545"/>
        <v>#DIV/0!</v>
      </c>
    </row>
    <row r="5732" spans="31:68" ht="15" customHeight="1" x14ac:dyDescent="0.25">
      <c r="AE5732" s="501" t="e">
        <f t="shared" si="540"/>
        <v>#DIV/0!</v>
      </c>
      <c r="AH5732" s="501" t="e">
        <f t="shared" si="541"/>
        <v>#DIV/0!</v>
      </c>
      <c r="AV5732" s="501" t="e">
        <f t="shared" si="542"/>
        <v>#DIV/0!</v>
      </c>
      <c r="AY5732" s="501" t="e">
        <f t="shared" si="543"/>
        <v>#DIV/0!</v>
      </c>
      <c r="BM5732" s="501" t="e">
        <f t="shared" si="544"/>
        <v>#DIV/0!</v>
      </c>
      <c r="BP5732" s="501" t="e">
        <f t="shared" si="545"/>
        <v>#DIV/0!</v>
      </c>
    </row>
    <row r="5733" spans="31:68" ht="15" customHeight="1" x14ac:dyDescent="0.25">
      <c r="AE5733" s="501" t="e">
        <f t="shared" si="540"/>
        <v>#DIV/0!</v>
      </c>
      <c r="AH5733" s="501" t="e">
        <f t="shared" si="541"/>
        <v>#DIV/0!</v>
      </c>
      <c r="AV5733" s="501" t="e">
        <f t="shared" si="542"/>
        <v>#DIV/0!</v>
      </c>
      <c r="AY5733" s="501" t="e">
        <f t="shared" si="543"/>
        <v>#DIV/0!</v>
      </c>
      <c r="BM5733" s="501" t="e">
        <f t="shared" si="544"/>
        <v>#DIV/0!</v>
      </c>
      <c r="BP5733" s="501" t="e">
        <f t="shared" si="545"/>
        <v>#DIV/0!</v>
      </c>
    </row>
    <row r="5734" spans="31:68" ht="15" customHeight="1" x14ac:dyDescent="0.25">
      <c r="AE5734" s="501" t="e">
        <f t="shared" si="540"/>
        <v>#DIV/0!</v>
      </c>
      <c r="AH5734" s="501" t="e">
        <f t="shared" si="541"/>
        <v>#DIV/0!</v>
      </c>
      <c r="AV5734" s="501" t="e">
        <f t="shared" si="542"/>
        <v>#DIV/0!</v>
      </c>
      <c r="AY5734" s="501" t="e">
        <f t="shared" si="543"/>
        <v>#DIV/0!</v>
      </c>
      <c r="BM5734" s="501" t="e">
        <f t="shared" si="544"/>
        <v>#DIV/0!</v>
      </c>
      <c r="BP5734" s="501" t="e">
        <f t="shared" si="545"/>
        <v>#DIV/0!</v>
      </c>
    </row>
    <row r="5735" spans="31:68" ht="15" customHeight="1" x14ac:dyDescent="0.25">
      <c r="AE5735" s="501" t="e">
        <f t="shared" si="540"/>
        <v>#DIV/0!</v>
      </c>
      <c r="AH5735" s="501" t="e">
        <f t="shared" si="541"/>
        <v>#DIV/0!</v>
      </c>
      <c r="AV5735" s="501" t="e">
        <f t="shared" si="542"/>
        <v>#DIV/0!</v>
      </c>
      <c r="AY5735" s="501" t="e">
        <f t="shared" si="543"/>
        <v>#DIV/0!</v>
      </c>
      <c r="BM5735" s="501" t="e">
        <f t="shared" si="544"/>
        <v>#DIV/0!</v>
      </c>
      <c r="BP5735" s="501" t="e">
        <f t="shared" si="545"/>
        <v>#DIV/0!</v>
      </c>
    </row>
    <row r="5736" spans="31:68" ht="15" customHeight="1" x14ac:dyDescent="0.25">
      <c r="AE5736" s="501" t="e">
        <f t="shared" si="540"/>
        <v>#DIV/0!</v>
      </c>
      <c r="AH5736" s="501" t="e">
        <f t="shared" si="541"/>
        <v>#DIV/0!</v>
      </c>
      <c r="AV5736" s="501" t="e">
        <f t="shared" si="542"/>
        <v>#DIV/0!</v>
      </c>
      <c r="AY5736" s="501" t="e">
        <f t="shared" si="543"/>
        <v>#DIV/0!</v>
      </c>
      <c r="BM5736" s="501" t="e">
        <f t="shared" si="544"/>
        <v>#DIV/0!</v>
      </c>
      <c r="BP5736" s="501" t="e">
        <f t="shared" si="545"/>
        <v>#DIV/0!</v>
      </c>
    </row>
    <row r="5737" spans="31:68" ht="15" customHeight="1" x14ac:dyDescent="0.25">
      <c r="AE5737" s="501" t="e">
        <f t="shared" si="540"/>
        <v>#DIV/0!</v>
      </c>
      <c r="AH5737" s="501" t="e">
        <f t="shared" si="541"/>
        <v>#DIV/0!</v>
      </c>
      <c r="AV5737" s="501" t="e">
        <f t="shared" si="542"/>
        <v>#DIV/0!</v>
      </c>
      <c r="AY5737" s="501" t="e">
        <f t="shared" si="543"/>
        <v>#DIV/0!</v>
      </c>
      <c r="BM5737" s="501" t="e">
        <f t="shared" si="544"/>
        <v>#DIV/0!</v>
      </c>
      <c r="BP5737" s="501" t="e">
        <f t="shared" si="545"/>
        <v>#DIV/0!</v>
      </c>
    </row>
    <row r="5738" spans="31:68" ht="15" customHeight="1" x14ac:dyDescent="0.25">
      <c r="AE5738" s="501" t="e">
        <f t="shared" si="540"/>
        <v>#DIV/0!</v>
      </c>
      <c r="AH5738" s="501" t="e">
        <f t="shared" si="541"/>
        <v>#DIV/0!</v>
      </c>
      <c r="AV5738" s="501" t="e">
        <f t="shared" si="542"/>
        <v>#DIV/0!</v>
      </c>
      <c r="AY5738" s="501" t="e">
        <f t="shared" si="543"/>
        <v>#DIV/0!</v>
      </c>
      <c r="BM5738" s="501" t="e">
        <f t="shared" si="544"/>
        <v>#DIV/0!</v>
      </c>
      <c r="BP5738" s="501" t="e">
        <f t="shared" si="545"/>
        <v>#DIV/0!</v>
      </c>
    </row>
    <row r="5739" spans="31:68" ht="15" customHeight="1" x14ac:dyDescent="0.25">
      <c r="AE5739" s="501" t="e">
        <f t="shared" si="540"/>
        <v>#DIV/0!</v>
      </c>
      <c r="AH5739" s="501" t="e">
        <f t="shared" si="541"/>
        <v>#DIV/0!</v>
      </c>
      <c r="AV5739" s="501" t="e">
        <f t="shared" si="542"/>
        <v>#DIV/0!</v>
      </c>
      <c r="AY5739" s="501" t="e">
        <f t="shared" si="543"/>
        <v>#DIV/0!</v>
      </c>
      <c r="BM5739" s="501" t="e">
        <f t="shared" si="544"/>
        <v>#DIV/0!</v>
      </c>
      <c r="BP5739" s="501" t="e">
        <f t="shared" si="545"/>
        <v>#DIV/0!</v>
      </c>
    </row>
    <row r="5740" spans="31:68" ht="15" customHeight="1" x14ac:dyDescent="0.25">
      <c r="AE5740" s="501" t="e">
        <f t="shared" si="540"/>
        <v>#DIV/0!</v>
      </c>
      <c r="AH5740" s="501" t="e">
        <f t="shared" si="541"/>
        <v>#DIV/0!</v>
      </c>
      <c r="AV5740" s="501" t="e">
        <f t="shared" si="542"/>
        <v>#DIV/0!</v>
      </c>
      <c r="AY5740" s="501" t="e">
        <f t="shared" si="543"/>
        <v>#DIV/0!</v>
      </c>
      <c r="BM5740" s="501" t="e">
        <f t="shared" si="544"/>
        <v>#DIV/0!</v>
      </c>
      <c r="BP5740" s="501" t="e">
        <f t="shared" si="545"/>
        <v>#DIV/0!</v>
      </c>
    </row>
    <row r="5741" spans="31:68" ht="15" customHeight="1" x14ac:dyDescent="0.25">
      <c r="AE5741" s="501" t="e">
        <f t="shared" si="540"/>
        <v>#DIV/0!</v>
      </c>
      <c r="AH5741" s="501" t="e">
        <f t="shared" si="541"/>
        <v>#DIV/0!</v>
      </c>
      <c r="AV5741" s="501" t="e">
        <f t="shared" si="542"/>
        <v>#DIV/0!</v>
      </c>
      <c r="AY5741" s="501" t="e">
        <f t="shared" si="543"/>
        <v>#DIV/0!</v>
      </c>
      <c r="BM5741" s="501" t="e">
        <f t="shared" si="544"/>
        <v>#DIV/0!</v>
      </c>
      <c r="BP5741" s="501" t="e">
        <f t="shared" si="545"/>
        <v>#DIV/0!</v>
      </c>
    </row>
    <row r="5742" spans="31:68" ht="15" customHeight="1" x14ac:dyDescent="0.25">
      <c r="AE5742" s="501" t="e">
        <f t="shared" si="540"/>
        <v>#DIV/0!</v>
      </c>
      <c r="AH5742" s="501" t="e">
        <f t="shared" si="541"/>
        <v>#DIV/0!</v>
      </c>
      <c r="AV5742" s="501" t="e">
        <f t="shared" si="542"/>
        <v>#DIV/0!</v>
      </c>
      <c r="AY5742" s="501" t="e">
        <f t="shared" si="543"/>
        <v>#DIV/0!</v>
      </c>
      <c r="BM5742" s="501" t="e">
        <f t="shared" si="544"/>
        <v>#DIV/0!</v>
      </c>
      <c r="BP5742" s="501" t="e">
        <f t="shared" si="545"/>
        <v>#DIV/0!</v>
      </c>
    </row>
    <row r="5743" spans="31:68" ht="15" customHeight="1" x14ac:dyDescent="0.25">
      <c r="AE5743" s="501" t="e">
        <f t="shared" si="540"/>
        <v>#DIV/0!</v>
      </c>
      <c r="AH5743" s="501" t="e">
        <f t="shared" si="541"/>
        <v>#DIV/0!</v>
      </c>
      <c r="AV5743" s="501" t="e">
        <f t="shared" si="542"/>
        <v>#DIV/0!</v>
      </c>
      <c r="AY5743" s="501" t="e">
        <f t="shared" si="543"/>
        <v>#DIV/0!</v>
      </c>
      <c r="BM5743" s="501" t="e">
        <f t="shared" si="544"/>
        <v>#DIV/0!</v>
      </c>
      <c r="BP5743" s="501" t="e">
        <f t="shared" si="545"/>
        <v>#DIV/0!</v>
      </c>
    </row>
    <row r="5744" spans="31:68" ht="15" customHeight="1" x14ac:dyDescent="0.25">
      <c r="AE5744" s="501" t="e">
        <f t="shared" si="540"/>
        <v>#DIV/0!</v>
      </c>
      <c r="AH5744" s="501" t="e">
        <f t="shared" si="541"/>
        <v>#DIV/0!</v>
      </c>
      <c r="AV5744" s="501" t="e">
        <f t="shared" si="542"/>
        <v>#DIV/0!</v>
      </c>
      <c r="AY5744" s="501" t="e">
        <f t="shared" si="543"/>
        <v>#DIV/0!</v>
      </c>
      <c r="BM5744" s="501" t="e">
        <f t="shared" si="544"/>
        <v>#DIV/0!</v>
      </c>
      <c r="BP5744" s="501" t="e">
        <f t="shared" si="545"/>
        <v>#DIV/0!</v>
      </c>
    </row>
    <row r="5745" spans="31:68" ht="15" customHeight="1" x14ac:dyDescent="0.25">
      <c r="AE5745" s="501" t="e">
        <f t="shared" si="540"/>
        <v>#DIV/0!</v>
      </c>
      <c r="AH5745" s="501" t="e">
        <f t="shared" si="541"/>
        <v>#DIV/0!</v>
      </c>
      <c r="AV5745" s="501" t="e">
        <f t="shared" si="542"/>
        <v>#DIV/0!</v>
      </c>
      <c r="AY5745" s="501" t="e">
        <f t="shared" si="543"/>
        <v>#DIV/0!</v>
      </c>
      <c r="BM5745" s="501" t="e">
        <f t="shared" si="544"/>
        <v>#DIV/0!</v>
      </c>
      <c r="BP5745" s="501" t="e">
        <f t="shared" si="545"/>
        <v>#DIV/0!</v>
      </c>
    </row>
    <row r="5746" spans="31:68" ht="15" customHeight="1" x14ac:dyDescent="0.25">
      <c r="AE5746" s="501" t="e">
        <f t="shared" si="540"/>
        <v>#DIV/0!</v>
      </c>
      <c r="AH5746" s="501" t="e">
        <f t="shared" si="541"/>
        <v>#DIV/0!</v>
      </c>
      <c r="AV5746" s="501" t="e">
        <f t="shared" si="542"/>
        <v>#DIV/0!</v>
      </c>
      <c r="AY5746" s="501" t="e">
        <f t="shared" si="543"/>
        <v>#DIV/0!</v>
      </c>
      <c r="BM5746" s="501" t="e">
        <f t="shared" si="544"/>
        <v>#DIV/0!</v>
      </c>
      <c r="BP5746" s="501" t="e">
        <f t="shared" si="545"/>
        <v>#DIV/0!</v>
      </c>
    </row>
    <row r="5747" spans="31:68" ht="15" customHeight="1" x14ac:dyDescent="0.25">
      <c r="AE5747" s="501" t="e">
        <f t="shared" si="540"/>
        <v>#DIV/0!</v>
      </c>
      <c r="AH5747" s="501" t="e">
        <f t="shared" si="541"/>
        <v>#DIV/0!</v>
      </c>
      <c r="AV5747" s="501" t="e">
        <f t="shared" si="542"/>
        <v>#DIV/0!</v>
      </c>
      <c r="AY5747" s="501" t="e">
        <f t="shared" si="543"/>
        <v>#DIV/0!</v>
      </c>
      <c r="BM5747" s="501" t="e">
        <f t="shared" si="544"/>
        <v>#DIV/0!</v>
      </c>
      <c r="BP5747" s="501" t="e">
        <f t="shared" si="545"/>
        <v>#DIV/0!</v>
      </c>
    </row>
    <row r="5748" spans="31:68" ht="15" customHeight="1" x14ac:dyDescent="0.25">
      <c r="AE5748" s="501" t="e">
        <f t="shared" si="540"/>
        <v>#DIV/0!</v>
      </c>
      <c r="AH5748" s="501" t="e">
        <f t="shared" si="541"/>
        <v>#DIV/0!</v>
      </c>
      <c r="AV5748" s="501" t="e">
        <f t="shared" si="542"/>
        <v>#DIV/0!</v>
      </c>
      <c r="AY5748" s="501" t="e">
        <f t="shared" si="543"/>
        <v>#DIV/0!</v>
      </c>
      <c r="BM5748" s="501" t="e">
        <f t="shared" si="544"/>
        <v>#DIV/0!</v>
      </c>
      <c r="BP5748" s="501" t="e">
        <f t="shared" si="545"/>
        <v>#DIV/0!</v>
      </c>
    </row>
    <row r="5749" spans="31:68" ht="15" customHeight="1" x14ac:dyDescent="0.25">
      <c r="AE5749" s="501" t="e">
        <f t="shared" si="540"/>
        <v>#DIV/0!</v>
      </c>
      <c r="AH5749" s="501" t="e">
        <f t="shared" si="541"/>
        <v>#DIV/0!</v>
      </c>
      <c r="AV5749" s="501" t="e">
        <f t="shared" si="542"/>
        <v>#DIV/0!</v>
      </c>
      <c r="AY5749" s="501" t="e">
        <f t="shared" si="543"/>
        <v>#DIV/0!</v>
      </c>
      <c r="BM5749" s="501" t="e">
        <f t="shared" si="544"/>
        <v>#DIV/0!</v>
      </c>
      <c r="BP5749" s="501" t="e">
        <f t="shared" si="545"/>
        <v>#DIV/0!</v>
      </c>
    </row>
    <row r="5750" spans="31:68" ht="15" customHeight="1" x14ac:dyDescent="0.25">
      <c r="AE5750" s="501" t="e">
        <f t="shared" si="540"/>
        <v>#DIV/0!</v>
      </c>
      <c r="AH5750" s="501" t="e">
        <f t="shared" si="541"/>
        <v>#DIV/0!</v>
      </c>
      <c r="AV5750" s="501" t="e">
        <f t="shared" si="542"/>
        <v>#DIV/0!</v>
      </c>
      <c r="AY5750" s="501" t="e">
        <f t="shared" si="543"/>
        <v>#DIV/0!</v>
      </c>
      <c r="BM5750" s="501" t="e">
        <f t="shared" si="544"/>
        <v>#DIV/0!</v>
      </c>
      <c r="BP5750" s="501" t="e">
        <f t="shared" si="545"/>
        <v>#DIV/0!</v>
      </c>
    </row>
    <row r="5751" spans="31:68" ht="15" customHeight="1" x14ac:dyDescent="0.25">
      <c r="AE5751" s="501" t="e">
        <f t="shared" si="540"/>
        <v>#DIV/0!</v>
      </c>
      <c r="AH5751" s="501" t="e">
        <f t="shared" si="541"/>
        <v>#DIV/0!</v>
      </c>
      <c r="AV5751" s="501" t="e">
        <f t="shared" si="542"/>
        <v>#DIV/0!</v>
      </c>
      <c r="AY5751" s="501" t="e">
        <f t="shared" si="543"/>
        <v>#DIV/0!</v>
      </c>
      <c r="BM5751" s="501" t="e">
        <f t="shared" si="544"/>
        <v>#DIV/0!</v>
      </c>
      <c r="BP5751" s="501" t="e">
        <f t="shared" si="545"/>
        <v>#DIV/0!</v>
      </c>
    </row>
    <row r="5752" spans="31:68" ht="15" customHeight="1" x14ac:dyDescent="0.25">
      <c r="AE5752" s="501" t="e">
        <f t="shared" si="540"/>
        <v>#DIV/0!</v>
      </c>
      <c r="AH5752" s="501" t="e">
        <f t="shared" si="541"/>
        <v>#DIV/0!</v>
      </c>
      <c r="AV5752" s="501" t="e">
        <f t="shared" si="542"/>
        <v>#DIV/0!</v>
      </c>
      <c r="AY5752" s="501" t="e">
        <f t="shared" si="543"/>
        <v>#DIV/0!</v>
      </c>
      <c r="BM5752" s="501" t="e">
        <f t="shared" si="544"/>
        <v>#DIV/0!</v>
      </c>
      <c r="BP5752" s="501" t="e">
        <f t="shared" si="545"/>
        <v>#DIV/0!</v>
      </c>
    </row>
    <row r="5753" spans="31:68" ht="15" customHeight="1" x14ac:dyDescent="0.25">
      <c r="AE5753" s="501" t="e">
        <f t="shared" si="540"/>
        <v>#DIV/0!</v>
      </c>
      <c r="AH5753" s="501" t="e">
        <f t="shared" si="541"/>
        <v>#DIV/0!</v>
      </c>
      <c r="AV5753" s="501" t="e">
        <f t="shared" si="542"/>
        <v>#DIV/0!</v>
      </c>
      <c r="AY5753" s="501" t="e">
        <f t="shared" si="543"/>
        <v>#DIV/0!</v>
      </c>
      <c r="BM5753" s="501" t="e">
        <f t="shared" si="544"/>
        <v>#DIV/0!</v>
      </c>
      <c r="BP5753" s="501" t="e">
        <f t="shared" si="545"/>
        <v>#DIV/0!</v>
      </c>
    </row>
    <row r="5754" spans="31:68" ht="15" customHeight="1" x14ac:dyDescent="0.25">
      <c r="AE5754" s="501" t="e">
        <f t="shared" si="540"/>
        <v>#DIV/0!</v>
      </c>
      <c r="AH5754" s="501" t="e">
        <f t="shared" si="541"/>
        <v>#DIV/0!</v>
      </c>
      <c r="AV5754" s="501" t="e">
        <f t="shared" si="542"/>
        <v>#DIV/0!</v>
      </c>
      <c r="AY5754" s="501" t="e">
        <f t="shared" si="543"/>
        <v>#DIV/0!</v>
      </c>
      <c r="BM5754" s="501" t="e">
        <f t="shared" si="544"/>
        <v>#DIV/0!</v>
      </c>
      <c r="BP5754" s="501" t="e">
        <f t="shared" si="545"/>
        <v>#DIV/0!</v>
      </c>
    </row>
    <row r="5755" spans="31:68" ht="15" customHeight="1" x14ac:dyDescent="0.25">
      <c r="AE5755" s="501" t="e">
        <f t="shared" si="540"/>
        <v>#DIV/0!</v>
      </c>
      <c r="AH5755" s="501" t="e">
        <f t="shared" si="541"/>
        <v>#DIV/0!</v>
      </c>
      <c r="AV5755" s="501" t="e">
        <f t="shared" si="542"/>
        <v>#DIV/0!</v>
      </c>
      <c r="AY5755" s="501" t="e">
        <f t="shared" si="543"/>
        <v>#DIV/0!</v>
      </c>
      <c r="BM5755" s="501" t="e">
        <f t="shared" si="544"/>
        <v>#DIV/0!</v>
      </c>
      <c r="BP5755" s="501" t="e">
        <f t="shared" si="545"/>
        <v>#DIV/0!</v>
      </c>
    </row>
    <row r="5756" spans="31:68" ht="15" customHeight="1" x14ac:dyDescent="0.25">
      <c r="AE5756" s="501" t="e">
        <f t="shared" si="540"/>
        <v>#DIV/0!</v>
      </c>
      <c r="AH5756" s="501" t="e">
        <f t="shared" si="541"/>
        <v>#DIV/0!</v>
      </c>
      <c r="AV5756" s="501" t="e">
        <f t="shared" si="542"/>
        <v>#DIV/0!</v>
      </c>
      <c r="AY5756" s="501" t="e">
        <f t="shared" si="543"/>
        <v>#DIV/0!</v>
      </c>
      <c r="BM5756" s="501" t="e">
        <f t="shared" si="544"/>
        <v>#DIV/0!</v>
      </c>
      <c r="BP5756" s="501" t="e">
        <f t="shared" si="545"/>
        <v>#DIV/0!</v>
      </c>
    </row>
    <row r="5757" spans="31:68" ht="15" customHeight="1" x14ac:dyDescent="0.25">
      <c r="AE5757" s="501" t="e">
        <f t="shared" si="540"/>
        <v>#DIV/0!</v>
      </c>
      <c r="AH5757" s="501" t="e">
        <f t="shared" si="541"/>
        <v>#DIV/0!</v>
      </c>
      <c r="AV5757" s="501" t="e">
        <f t="shared" si="542"/>
        <v>#DIV/0!</v>
      </c>
      <c r="AY5757" s="501" t="e">
        <f t="shared" si="543"/>
        <v>#DIV/0!</v>
      </c>
      <c r="BM5757" s="501" t="e">
        <f t="shared" si="544"/>
        <v>#DIV/0!</v>
      </c>
      <c r="BP5757" s="501" t="e">
        <f t="shared" si="545"/>
        <v>#DIV/0!</v>
      </c>
    </row>
    <row r="5758" spans="31:68" ht="15" customHeight="1" x14ac:dyDescent="0.25">
      <c r="AE5758" s="501" t="e">
        <f t="shared" si="540"/>
        <v>#DIV/0!</v>
      </c>
      <c r="AH5758" s="501" t="e">
        <f t="shared" si="541"/>
        <v>#DIV/0!</v>
      </c>
      <c r="AV5758" s="501" t="e">
        <f t="shared" si="542"/>
        <v>#DIV/0!</v>
      </c>
      <c r="AY5758" s="501" t="e">
        <f t="shared" si="543"/>
        <v>#DIV/0!</v>
      </c>
      <c r="BM5758" s="501" t="e">
        <f t="shared" si="544"/>
        <v>#DIV/0!</v>
      </c>
      <c r="BP5758" s="501" t="e">
        <f t="shared" si="545"/>
        <v>#DIV/0!</v>
      </c>
    </row>
    <row r="5759" spans="31:68" ht="15" customHeight="1" x14ac:dyDescent="0.25">
      <c r="AE5759" s="501" t="e">
        <f t="shared" si="540"/>
        <v>#DIV/0!</v>
      </c>
      <c r="AH5759" s="501" t="e">
        <f t="shared" si="541"/>
        <v>#DIV/0!</v>
      </c>
      <c r="AV5759" s="501" t="e">
        <f t="shared" si="542"/>
        <v>#DIV/0!</v>
      </c>
      <c r="AY5759" s="501" t="e">
        <f t="shared" si="543"/>
        <v>#DIV/0!</v>
      </c>
      <c r="BM5759" s="501" t="e">
        <f t="shared" si="544"/>
        <v>#DIV/0!</v>
      </c>
      <c r="BP5759" s="501" t="e">
        <f t="shared" si="545"/>
        <v>#DIV/0!</v>
      </c>
    </row>
    <row r="5760" spans="31:68" ht="15" customHeight="1" x14ac:dyDescent="0.25">
      <c r="AE5760" s="501" t="e">
        <f t="shared" si="540"/>
        <v>#DIV/0!</v>
      </c>
      <c r="AH5760" s="501" t="e">
        <f t="shared" si="541"/>
        <v>#DIV/0!</v>
      </c>
      <c r="AV5760" s="501" t="e">
        <f t="shared" si="542"/>
        <v>#DIV/0!</v>
      </c>
      <c r="AY5760" s="501" t="e">
        <f t="shared" si="543"/>
        <v>#DIV/0!</v>
      </c>
      <c r="BM5760" s="501" t="e">
        <f t="shared" si="544"/>
        <v>#DIV/0!</v>
      </c>
      <c r="BP5760" s="501" t="e">
        <f t="shared" si="545"/>
        <v>#DIV/0!</v>
      </c>
    </row>
    <row r="5761" spans="31:68" ht="15" customHeight="1" x14ac:dyDescent="0.25">
      <c r="AE5761" s="501" t="e">
        <f t="shared" si="540"/>
        <v>#DIV/0!</v>
      </c>
      <c r="AH5761" s="501" t="e">
        <f t="shared" si="541"/>
        <v>#DIV/0!</v>
      </c>
      <c r="AV5761" s="501" t="e">
        <f t="shared" si="542"/>
        <v>#DIV/0!</v>
      </c>
      <c r="AY5761" s="501" t="e">
        <f t="shared" si="543"/>
        <v>#DIV/0!</v>
      </c>
      <c r="BM5761" s="501" t="e">
        <f t="shared" si="544"/>
        <v>#DIV/0!</v>
      </c>
      <c r="BP5761" s="501" t="e">
        <f t="shared" si="545"/>
        <v>#DIV/0!</v>
      </c>
    </row>
    <row r="5762" spans="31:68" ht="15" customHeight="1" x14ac:dyDescent="0.25">
      <c r="AE5762" s="501" t="e">
        <f t="shared" si="540"/>
        <v>#DIV/0!</v>
      </c>
      <c r="AH5762" s="501" t="e">
        <f t="shared" si="541"/>
        <v>#DIV/0!</v>
      </c>
      <c r="AV5762" s="501" t="e">
        <f t="shared" si="542"/>
        <v>#DIV/0!</v>
      </c>
      <c r="AY5762" s="501" t="e">
        <f t="shared" si="543"/>
        <v>#DIV/0!</v>
      </c>
      <c r="BM5762" s="501" t="e">
        <f t="shared" si="544"/>
        <v>#DIV/0!</v>
      </c>
      <c r="BP5762" s="501" t="e">
        <f t="shared" si="545"/>
        <v>#DIV/0!</v>
      </c>
    </row>
    <row r="5763" spans="31:68" ht="15" customHeight="1" x14ac:dyDescent="0.25">
      <c r="AE5763" s="501" t="e">
        <f t="shared" si="540"/>
        <v>#DIV/0!</v>
      </c>
      <c r="AH5763" s="501" t="e">
        <f t="shared" si="541"/>
        <v>#DIV/0!</v>
      </c>
      <c r="AV5763" s="501" t="e">
        <f t="shared" si="542"/>
        <v>#DIV/0!</v>
      </c>
      <c r="AY5763" s="501" t="e">
        <f t="shared" si="543"/>
        <v>#DIV/0!</v>
      </c>
      <c r="BM5763" s="501" t="e">
        <f t="shared" si="544"/>
        <v>#DIV/0!</v>
      </c>
      <c r="BP5763" s="501" t="e">
        <f t="shared" si="545"/>
        <v>#DIV/0!</v>
      </c>
    </row>
    <row r="5764" spans="31:68" ht="15" customHeight="1" x14ac:dyDescent="0.25">
      <c r="AE5764" s="501" t="e">
        <f t="shared" si="540"/>
        <v>#DIV/0!</v>
      </c>
      <c r="AH5764" s="501" t="e">
        <f t="shared" si="541"/>
        <v>#DIV/0!</v>
      </c>
      <c r="AV5764" s="501" t="e">
        <f t="shared" si="542"/>
        <v>#DIV/0!</v>
      </c>
      <c r="AY5764" s="501" t="e">
        <f t="shared" si="543"/>
        <v>#DIV/0!</v>
      </c>
      <c r="BM5764" s="501" t="e">
        <f t="shared" si="544"/>
        <v>#DIV/0!</v>
      </c>
      <c r="BP5764" s="501" t="e">
        <f t="shared" si="545"/>
        <v>#DIV/0!</v>
      </c>
    </row>
    <row r="5765" spans="31:68" ht="15" customHeight="1" x14ac:dyDescent="0.25">
      <c r="AE5765" s="501" t="e">
        <f t="shared" si="540"/>
        <v>#DIV/0!</v>
      </c>
      <c r="AH5765" s="501" t="e">
        <f t="shared" si="541"/>
        <v>#DIV/0!</v>
      </c>
      <c r="AV5765" s="501" t="e">
        <f t="shared" si="542"/>
        <v>#DIV/0!</v>
      </c>
      <c r="AY5765" s="501" t="e">
        <f t="shared" si="543"/>
        <v>#DIV/0!</v>
      </c>
      <c r="BM5765" s="501" t="e">
        <f t="shared" si="544"/>
        <v>#DIV/0!</v>
      </c>
      <c r="BP5765" s="501" t="e">
        <f t="shared" si="545"/>
        <v>#DIV/0!</v>
      </c>
    </row>
    <row r="5766" spans="31:68" ht="15" customHeight="1" x14ac:dyDescent="0.25">
      <c r="AE5766" s="501" t="e">
        <f t="shared" si="540"/>
        <v>#DIV/0!</v>
      </c>
      <c r="AH5766" s="501" t="e">
        <f t="shared" si="541"/>
        <v>#DIV/0!</v>
      </c>
      <c r="AV5766" s="501" t="e">
        <f t="shared" si="542"/>
        <v>#DIV/0!</v>
      </c>
      <c r="AY5766" s="501" t="e">
        <f t="shared" si="543"/>
        <v>#DIV/0!</v>
      </c>
      <c r="BM5766" s="501" t="e">
        <f t="shared" si="544"/>
        <v>#DIV/0!</v>
      </c>
      <c r="BP5766" s="501" t="e">
        <f t="shared" si="545"/>
        <v>#DIV/0!</v>
      </c>
    </row>
    <row r="5767" spans="31:68" ht="15" customHeight="1" x14ac:dyDescent="0.25">
      <c r="AE5767" s="501" t="e">
        <f t="shared" si="540"/>
        <v>#DIV/0!</v>
      </c>
      <c r="AH5767" s="501" t="e">
        <f t="shared" si="541"/>
        <v>#DIV/0!</v>
      </c>
      <c r="AV5767" s="501" t="e">
        <f t="shared" si="542"/>
        <v>#DIV/0!</v>
      </c>
      <c r="AY5767" s="501" t="e">
        <f t="shared" si="543"/>
        <v>#DIV/0!</v>
      </c>
      <c r="BM5767" s="501" t="e">
        <f t="shared" si="544"/>
        <v>#DIV/0!</v>
      </c>
      <c r="BP5767" s="501" t="e">
        <f t="shared" si="545"/>
        <v>#DIV/0!</v>
      </c>
    </row>
    <row r="5768" spans="31:68" ht="15" customHeight="1" x14ac:dyDescent="0.25">
      <c r="AE5768" s="501" t="e">
        <f t="shared" si="540"/>
        <v>#DIV/0!</v>
      </c>
      <c r="AH5768" s="501" t="e">
        <f t="shared" si="541"/>
        <v>#DIV/0!</v>
      </c>
      <c r="AV5768" s="501" t="e">
        <f t="shared" si="542"/>
        <v>#DIV/0!</v>
      </c>
      <c r="AY5768" s="501" t="e">
        <f t="shared" si="543"/>
        <v>#DIV/0!</v>
      </c>
      <c r="BM5768" s="501" t="e">
        <f t="shared" si="544"/>
        <v>#DIV/0!</v>
      </c>
      <c r="BP5768" s="501" t="e">
        <f t="shared" si="545"/>
        <v>#DIV/0!</v>
      </c>
    </row>
    <row r="5769" spans="31:68" ht="15" customHeight="1" x14ac:dyDescent="0.25">
      <c r="AE5769" s="501" t="e">
        <f t="shared" si="540"/>
        <v>#DIV/0!</v>
      </c>
      <c r="AH5769" s="501" t="e">
        <f t="shared" si="541"/>
        <v>#DIV/0!</v>
      </c>
      <c r="AV5769" s="501" t="e">
        <f t="shared" si="542"/>
        <v>#DIV/0!</v>
      </c>
      <c r="AY5769" s="501" t="e">
        <f t="shared" si="543"/>
        <v>#DIV/0!</v>
      </c>
      <c r="BM5769" s="501" t="e">
        <f t="shared" si="544"/>
        <v>#DIV/0!</v>
      </c>
      <c r="BP5769" s="501" t="e">
        <f t="shared" si="545"/>
        <v>#DIV/0!</v>
      </c>
    </row>
    <row r="5770" spans="31:68" ht="15" customHeight="1" x14ac:dyDescent="0.25">
      <c r="AE5770" s="501" t="e">
        <f t="shared" si="540"/>
        <v>#DIV/0!</v>
      </c>
      <c r="AH5770" s="501" t="e">
        <f t="shared" si="541"/>
        <v>#DIV/0!</v>
      </c>
      <c r="AV5770" s="501" t="e">
        <f t="shared" si="542"/>
        <v>#DIV/0!</v>
      </c>
      <c r="AY5770" s="501" t="e">
        <f t="shared" si="543"/>
        <v>#DIV/0!</v>
      </c>
      <c r="BM5770" s="501" t="e">
        <f t="shared" si="544"/>
        <v>#DIV/0!</v>
      </c>
      <c r="BP5770" s="501" t="e">
        <f t="shared" si="545"/>
        <v>#DIV/0!</v>
      </c>
    </row>
    <row r="5771" spans="31:68" ht="15" customHeight="1" x14ac:dyDescent="0.25">
      <c r="AE5771" s="501" t="e">
        <f t="shared" si="540"/>
        <v>#DIV/0!</v>
      </c>
      <c r="AH5771" s="501" t="e">
        <f t="shared" si="541"/>
        <v>#DIV/0!</v>
      </c>
      <c r="AV5771" s="501" t="e">
        <f t="shared" si="542"/>
        <v>#DIV/0!</v>
      </c>
      <c r="AY5771" s="501" t="e">
        <f t="shared" si="543"/>
        <v>#DIV/0!</v>
      </c>
      <c r="BM5771" s="501" t="e">
        <f t="shared" si="544"/>
        <v>#DIV/0!</v>
      </c>
      <c r="BP5771" s="501" t="e">
        <f t="shared" si="545"/>
        <v>#DIV/0!</v>
      </c>
    </row>
    <row r="5772" spans="31:68" ht="15" customHeight="1" x14ac:dyDescent="0.25">
      <c r="AE5772" s="501" t="e">
        <f t="shared" si="540"/>
        <v>#DIV/0!</v>
      </c>
      <c r="AH5772" s="501" t="e">
        <f t="shared" si="541"/>
        <v>#DIV/0!</v>
      </c>
      <c r="AV5772" s="501" t="e">
        <f t="shared" si="542"/>
        <v>#DIV/0!</v>
      </c>
      <c r="AY5772" s="501" t="e">
        <f t="shared" si="543"/>
        <v>#DIV/0!</v>
      </c>
      <c r="BM5772" s="501" t="e">
        <f t="shared" si="544"/>
        <v>#DIV/0!</v>
      </c>
      <c r="BP5772" s="501" t="e">
        <f t="shared" si="545"/>
        <v>#DIV/0!</v>
      </c>
    </row>
    <row r="5773" spans="31:68" ht="15" customHeight="1" x14ac:dyDescent="0.25">
      <c r="AE5773" s="501" t="e">
        <f t="shared" si="540"/>
        <v>#DIV/0!</v>
      </c>
      <c r="AH5773" s="501" t="e">
        <f t="shared" si="541"/>
        <v>#DIV/0!</v>
      </c>
      <c r="AV5773" s="501" t="e">
        <f t="shared" si="542"/>
        <v>#DIV/0!</v>
      </c>
      <c r="AY5773" s="501" t="e">
        <f t="shared" si="543"/>
        <v>#DIV/0!</v>
      </c>
      <c r="BM5773" s="501" t="e">
        <f t="shared" si="544"/>
        <v>#DIV/0!</v>
      </c>
      <c r="BP5773" s="501" t="e">
        <f t="shared" si="545"/>
        <v>#DIV/0!</v>
      </c>
    </row>
    <row r="5774" spans="31:68" ht="15" customHeight="1" x14ac:dyDescent="0.25">
      <c r="AE5774" s="501" t="e">
        <f t="shared" si="540"/>
        <v>#DIV/0!</v>
      </c>
      <c r="AH5774" s="501" t="e">
        <f t="shared" si="541"/>
        <v>#DIV/0!</v>
      </c>
      <c r="AV5774" s="501" t="e">
        <f t="shared" si="542"/>
        <v>#DIV/0!</v>
      </c>
      <c r="AY5774" s="501" t="e">
        <f t="shared" si="543"/>
        <v>#DIV/0!</v>
      </c>
      <c r="BM5774" s="501" t="e">
        <f t="shared" si="544"/>
        <v>#DIV/0!</v>
      </c>
      <c r="BP5774" s="501" t="e">
        <f t="shared" si="545"/>
        <v>#DIV/0!</v>
      </c>
    </row>
    <row r="5775" spans="31:68" ht="15" customHeight="1" x14ac:dyDescent="0.25">
      <c r="AE5775" s="501" t="e">
        <f t="shared" ref="AE5775:AE5838" si="546">IF(AE$10*AC5775+AE$11&lt;(ROUNDUP(AD$10/100,0)*100+999),MAX(0,AE$10*AC5775+AE$11),NA())</f>
        <v>#DIV/0!</v>
      </c>
      <c r="AH5775" s="501" t="e">
        <f t="shared" ref="AH5775:AH5838" si="547">IF(AH$10*AF5775+AH$11&lt;(ROUNDUP(AG$10/100,0)*100+999),MAX(0,AH$10*AF5775+AH$11),NA())</f>
        <v>#DIV/0!</v>
      </c>
      <c r="AV5775" s="501" t="e">
        <f t="shared" ref="AV5775:AV5838" si="548">IF(AV$10*AT5775+AV$11&lt;(ROUNDUP(AU$10/100,0)*100+999),MAX(0,AV$10*AT5775+AV$11),NA())</f>
        <v>#DIV/0!</v>
      </c>
      <c r="AY5775" s="501" t="e">
        <f t="shared" ref="AY5775:AY5838" si="549">IF(AY$10*AW5775+AY$11&lt;(ROUNDUP(AX$10/100,0)*100+999),MAX(0,AY$10*AW5775+AY$11),NA())</f>
        <v>#DIV/0!</v>
      </c>
      <c r="BM5775" s="501" t="e">
        <f t="shared" ref="BM5775:BM5838" si="550">IF(BM$10*BK5775+BM$11&lt;(ROUNDUP(BL$10/100,0)*100+999),MAX(0,BM$10*BK5775+BM$11),NA())</f>
        <v>#DIV/0!</v>
      </c>
      <c r="BP5775" s="501" t="e">
        <f t="shared" ref="BP5775:BP5838" si="551">IF(BP$10*BN5775+BP$11&lt;(ROUNDUP(BO$10/100,0)*100+999),MAX(0,BP$10*BN5775+BP$11),NA())</f>
        <v>#DIV/0!</v>
      </c>
    </row>
    <row r="5776" spans="31:68" ht="15" customHeight="1" x14ac:dyDescent="0.25">
      <c r="AE5776" s="501" t="e">
        <f t="shared" si="546"/>
        <v>#DIV/0!</v>
      </c>
      <c r="AH5776" s="501" t="e">
        <f t="shared" si="547"/>
        <v>#DIV/0!</v>
      </c>
      <c r="AV5776" s="501" t="e">
        <f t="shared" si="548"/>
        <v>#DIV/0!</v>
      </c>
      <c r="AY5776" s="501" t="e">
        <f t="shared" si="549"/>
        <v>#DIV/0!</v>
      </c>
      <c r="BM5776" s="501" t="e">
        <f t="shared" si="550"/>
        <v>#DIV/0!</v>
      </c>
      <c r="BP5776" s="501" t="e">
        <f t="shared" si="551"/>
        <v>#DIV/0!</v>
      </c>
    </row>
    <row r="5777" spans="31:68" ht="15" customHeight="1" x14ac:dyDescent="0.25">
      <c r="AE5777" s="501" t="e">
        <f t="shared" si="546"/>
        <v>#DIV/0!</v>
      </c>
      <c r="AH5777" s="501" t="e">
        <f t="shared" si="547"/>
        <v>#DIV/0!</v>
      </c>
      <c r="AV5777" s="501" t="e">
        <f t="shared" si="548"/>
        <v>#DIV/0!</v>
      </c>
      <c r="AY5777" s="501" t="e">
        <f t="shared" si="549"/>
        <v>#DIV/0!</v>
      </c>
      <c r="BM5777" s="501" t="e">
        <f t="shared" si="550"/>
        <v>#DIV/0!</v>
      </c>
      <c r="BP5777" s="501" t="e">
        <f t="shared" si="551"/>
        <v>#DIV/0!</v>
      </c>
    </row>
    <row r="5778" spans="31:68" ht="15" customHeight="1" x14ac:dyDescent="0.25">
      <c r="AE5778" s="501" t="e">
        <f t="shared" si="546"/>
        <v>#DIV/0!</v>
      </c>
      <c r="AH5778" s="501" t="e">
        <f t="shared" si="547"/>
        <v>#DIV/0!</v>
      </c>
      <c r="AV5778" s="501" t="e">
        <f t="shared" si="548"/>
        <v>#DIV/0!</v>
      </c>
      <c r="AY5778" s="501" t="e">
        <f t="shared" si="549"/>
        <v>#DIV/0!</v>
      </c>
      <c r="BM5778" s="501" t="e">
        <f t="shared" si="550"/>
        <v>#DIV/0!</v>
      </c>
      <c r="BP5778" s="501" t="e">
        <f t="shared" si="551"/>
        <v>#DIV/0!</v>
      </c>
    </row>
    <row r="5779" spans="31:68" ht="15" customHeight="1" x14ac:dyDescent="0.25">
      <c r="AE5779" s="501" t="e">
        <f t="shared" si="546"/>
        <v>#DIV/0!</v>
      </c>
      <c r="AH5779" s="501" t="e">
        <f t="shared" si="547"/>
        <v>#DIV/0!</v>
      </c>
      <c r="AV5779" s="501" t="e">
        <f t="shared" si="548"/>
        <v>#DIV/0!</v>
      </c>
      <c r="AY5779" s="501" t="e">
        <f t="shared" si="549"/>
        <v>#DIV/0!</v>
      </c>
      <c r="BM5779" s="501" t="e">
        <f t="shared" si="550"/>
        <v>#DIV/0!</v>
      </c>
      <c r="BP5779" s="501" t="e">
        <f t="shared" si="551"/>
        <v>#DIV/0!</v>
      </c>
    </row>
    <row r="5780" spans="31:68" ht="15" customHeight="1" x14ac:dyDescent="0.25">
      <c r="AE5780" s="501" t="e">
        <f t="shared" si="546"/>
        <v>#DIV/0!</v>
      </c>
      <c r="AH5780" s="501" t="e">
        <f t="shared" si="547"/>
        <v>#DIV/0!</v>
      </c>
      <c r="AV5780" s="501" t="e">
        <f t="shared" si="548"/>
        <v>#DIV/0!</v>
      </c>
      <c r="AY5780" s="501" t="e">
        <f t="shared" si="549"/>
        <v>#DIV/0!</v>
      </c>
      <c r="BM5780" s="501" t="e">
        <f t="shared" si="550"/>
        <v>#DIV/0!</v>
      </c>
      <c r="BP5780" s="501" t="e">
        <f t="shared" si="551"/>
        <v>#DIV/0!</v>
      </c>
    </row>
    <row r="5781" spans="31:68" ht="15" customHeight="1" x14ac:dyDescent="0.25">
      <c r="AE5781" s="501" t="e">
        <f t="shared" si="546"/>
        <v>#DIV/0!</v>
      </c>
      <c r="AH5781" s="501" t="e">
        <f t="shared" si="547"/>
        <v>#DIV/0!</v>
      </c>
      <c r="AV5781" s="501" t="e">
        <f t="shared" si="548"/>
        <v>#DIV/0!</v>
      </c>
      <c r="AY5781" s="501" t="e">
        <f t="shared" si="549"/>
        <v>#DIV/0!</v>
      </c>
      <c r="BM5781" s="501" t="e">
        <f t="shared" si="550"/>
        <v>#DIV/0!</v>
      </c>
      <c r="BP5781" s="501" t="e">
        <f t="shared" si="551"/>
        <v>#DIV/0!</v>
      </c>
    </row>
    <row r="5782" spans="31:68" ht="15" customHeight="1" x14ac:dyDescent="0.25">
      <c r="AE5782" s="501" t="e">
        <f t="shared" si="546"/>
        <v>#DIV/0!</v>
      </c>
      <c r="AH5782" s="501" t="e">
        <f t="shared" si="547"/>
        <v>#DIV/0!</v>
      </c>
      <c r="AV5782" s="501" t="e">
        <f t="shared" si="548"/>
        <v>#DIV/0!</v>
      </c>
      <c r="AY5782" s="501" t="e">
        <f t="shared" si="549"/>
        <v>#DIV/0!</v>
      </c>
      <c r="BM5782" s="501" t="e">
        <f t="shared" si="550"/>
        <v>#DIV/0!</v>
      </c>
      <c r="BP5782" s="501" t="e">
        <f t="shared" si="551"/>
        <v>#DIV/0!</v>
      </c>
    </row>
    <row r="5783" spans="31:68" ht="15" customHeight="1" x14ac:dyDescent="0.25">
      <c r="AE5783" s="501" t="e">
        <f t="shared" si="546"/>
        <v>#DIV/0!</v>
      </c>
      <c r="AH5783" s="501" t="e">
        <f t="shared" si="547"/>
        <v>#DIV/0!</v>
      </c>
      <c r="AV5783" s="501" t="e">
        <f t="shared" si="548"/>
        <v>#DIV/0!</v>
      </c>
      <c r="AY5783" s="501" t="e">
        <f t="shared" si="549"/>
        <v>#DIV/0!</v>
      </c>
      <c r="BM5783" s="501" t="e">
        <f t="shared" si="550"/>
        <v>#DIV/0!</v>
      </c>
      <c r="BP5783" s="501" t="e">
        <f t="shared" si="551"/>
        <v>#DIV/0!</v>
      </c>
    </row>
    <row r="5784" spans="31:68" ht="15" customHeight="1" x14ac:dyDescent="0.25">
      <c r="AE5784" s="501" t="e">
        <f t="shared" si="546"/>
        <v>#DIV/0!</v>
      </c>
      <c r="AH5784" s="501" t="e">
        <f t="shared" si="547"/>
        <v>#DIV/0!</v>
      </c>
      <c r="AV5784" s="501" t="e">
        <f t="shared" si="548"/>
        <v>#DIV/0!</v>
      </c>
      <c r="AY5784" s="501" t="e">
        <f t="shared" si="549"/>
        <v>#DIV/0!</v>
      </c>
      <c r="BM5784" s="501" t="e">
        <f t="shared" si="550"/>
        <v>#DIV/0!</v>
      </c>
      <c r="BP5784" s="501" t="e">
        <f t="shared" si="551"/>
        <v>#DIV/0!</v>
      </c>
    </row>
    <row r="5785" spans="31:68" ht="15" customHeight="1" x14ac:dyDescent="0.25">
      <c r="AE5785" s="501" t="e">
        <f t="shared" si="546"/>
        <v>#DIV/0!</v>
      </c>
      <c r="AH5785" s="501" t="e">
        <f t="shared" si="547"/>
        <v>#DIV/0!</v>
      </c>
      <c r="AV5785" s="501" t="e">
        <f t="shared" si="548"/>
        <v>#DIV/0!</v>
      </c>
      <c r="AY5785" s="501" t="e">
        <f t="shared" si="549"/>
        <v>#DIV/0!</v>
      </c>
      <c r="BM5785" s="501" t="e">
        <f t="shared" si="550"/>
        <v>#DIV/0!</v>
      </c>
      <c r="BP5785" s="501" t="e">
        <f t="shared" si="551"/>
        <v>#DIV/0!</v>
      </c>
    </row>
    <row r="5786" spans="31:68" ht="15" customHeight="1" x14ac:dyDescent="0.25">
      <c r="AE5786" s="501" t="e">
        <f t="shared" si="546"/>
        <v>#DIV/0!</v>
      </c>
      <c r="AH5786" s="501" t="e">
        <f t="shared" si="547"/>
        <v>#DIV/0!</v>
      </c>
      <c r="AV5786" s="501" t="e">
        <f t="shared" si="548"/>
        <v>#DIV/0!</v>
      </c>
      <c r="AY5786" s="501" t="e">
        <f t="shared" si="549"/>
        <v>#DIV/0!</v>
      </c>
      <c r="BM5786" s="501" t="e">
        <f t="shared" si="550"/>
        <v>#DIV/0!</v>
      </c>
      <c r="BP5786" s="501" t="e">
        <f t="shared" si="551"/>
        <v>#DIV/0!</v>
      </c>
    </row>
    <row r="5787" spans="31:68" ht="15" customHeight="1" x14ac:dyDescent="0.25">
      <c r="AE5787" s="501" t="e">
        <f t="shared" si="546"/>
        <v>#DIV/0!</v>
      </c>
      <c r="AH5787" s="501" t="e">
        <f t="shared" si="547"/>
        <v>#DIV/0!</v>
      </c>
      <c r="AV5787" s="501" t="e">
        <f t="shared" si="548"/>
        <v>#DIV/0!</v>
      </c>
      <c r="AY5787" s="501" t="e">
        <f t="shared" si="549"/>
        <v>#DIV/0!</v>
      </c>
      <c r="BM5787" s="501" t="e">
        <f t="shared" si="550"/>
        <v>#DIV/0!</v>
      </c>
      <c r="BP5787" s="501" t="e">
        <f t="shared" si="551"/>
        <v>#DIV/0!</v>
      </c>
    </row>
    <row r="5788" spans="31:68" ht="15" customHeight="1" x14ac:dyDescent="0.25">
      <c r="AE5788" s="501" t="e">
        <f t="shared" si="546"/>
        <v>#DIV/0!</v>
      </c>
      <c r="AH5788" s="501" t="e">
        <f t="shared" si="547"/>
        <v>#DIV/0!</v>
      </c>
      <c r="AV5788" s="501" t="e">
        <f t="shared" si="548"/>
        <v>#DIV/0!</v>
      </c>
      <c r="AY5788" s="501" t="e">
        <f t="shared" si="549"/>
        <v>#DIV/0!</v>
      </c>
      <c r="BM5788" s="501" t="e">
        <f t="shared" si="550"/>
        <v>#DIV/0!</v>
      </c>
      <c r="BP5788" s="501" t="e">
        <f t="shared" si="551"/>
        <v>#DIV/0!</v>
      </c>
    </row>
    <row r="5789" spans="31:68" ht="15" customHeight="1" x14ac:dyDescent="0.25">
      <c r="AE5789" s="501" t="e">
        <f t="shared" si="546"/>
        <v>#DIV/0!</v>
      </c>
      <c r="AH5789" s="501" t="e">
        <f t="shared" si="547"/>
        <v>#DIV/0!</v>
      </c>
      <c r="AV5789" s="501" t="e">
        <f t="shared" si="548"/>
        <v>#DIV/0!</v>
      </c>
      <c r="AY5789" s="501" t="e">
        <f t="shared" si="549"/>
        <v>#DIV/0!</v>
      </c>
      <c r="BM5789" s="501" t="e">
        <f t="shared" si="550"/>
        <v>#DIV/0!</v>
      </c>
      <c r="BP5789" s="501" t="e">
        <f t="shared" si="551"/>
        <v>#DIV/0!</v>
      </c>
    </row>
    <row r="5790" spans="31:68" ht="15" customHeight="1" x14ac:dyDescent="0.25">
      <c r="AE5790" s="501" t="e">
        <f t="shared" si="546"/>
        <v>#DIV/0!</v>
      </c>
      <c r="AH5790" s="501" t="e">
        <f t="shared" si="547"/>
        <v>#DIV/0!</v>
      </c>
      <c r="AV5790" s="501" t="e">
        <f t="shared" si="548"/>
        <v>#DIV/0!</v>
      </c>
      <c r="AY5790" s="501" t="e">
        <f t="shared" si="549"/>
        <v>#DIV/0!</v>
      </c>
      <c r="BM5790" s="501" t="e">
        <f t="shared" si="550"/>
        <v>#DIV/0!</v>
      </c>
      <c r="BP5790" s="501" t="e">
        <f t="shared" si="551"/>
        <v>#DIV/0!</v>
      </c>
    </row>
    <row r="5791" spans="31:68" ht="15" customHeight="1" x14ac:dyDescent="0.25">
      <c r="AE5791" s="501" t="e">
        <f t="shared" si="546"/>
        <v>#DIV/0!</v>
      </c>
      <c r="AH5791" s="501" t="e">
        <f t="shared" si="547"/>
        <v>#DIV/0!</v>
      </c>
      <c r="AV5791" s="501" t="e">
        <f t="shared" si="548"/>
        <v>#DIV/0!</v>
      </c>
      <c r="AY5791" s="501" t="e">
        <f t="shared" si="549"/>
        <v>#DIV/0!</v>
      </c>
      <c r="BM5791" s="501" t="e">
        <f t="shared" si="550"/>
        <v>#DIV/0!</v>
      </c>
      <c r="BP5791" s="501" t="e">
        <f t="shared" si="551"/>
        <v>#DIV/0!</v>
      </c>
    </row>
    <row r="5792" spans="31:68" ht="15" customHeight="1" x14ac:dyDescent="0.25">
      <c r="AE5792" s="501" t="e">
        <f t="shared" si="546"/>
        <v>#DIV/0!</v>
      </c>
      <c r="AH5792" s="501" t="e">
        <f t="shared" si="547"/>
        <v>#DIV/0!</v>
      </c>
      <c r="AV5792" s="501" t="e">
        <f t="shared" si="548"/>
        <v>#DIV/0!</v>
      </c>
      <c r="AY5792" s="501" t="e">
        <f t="shared" si="549"/>
        <v>#DIV/0!</v>
      </c>
      <c r="BM5792" s="501" t="e">
        <f t="shared" si="550"/>
        <v>#DIV/0!</v>
      </c>
      <c r="BP5792" s="501" t="e">
        <f t="shared" si="551"/>
        <v>#DIV/0!</v>
      </c>
    </row>
    <row r="5793" spans="31:68" ht="15" customHeight="1" x14ac:dyDescent="0.25">
      <c r="AE5793" s="501" t="e">
        <f t="shared" si="546"/>
        <v>#DIV/0!</v>
      </c>
      <c r="AH5793" s="501" t="e">
        <f t="shared" si="547"/>
        <v>#DIV/0!</v>
      </c>
      <c r="AV5793" s="501" t="e">
        <f t="shared" si="548"/>
        <v>#DIV/0!</v>
      </c>
      <c r="AY5793" s="501" t="e">
        <f t="shared" si="549"/>
        <v>#DIV/0!</v>
      </c>
      <c r="BM5793" s="501" t="e">
        <f t="shared" si="550"/>
        <v>#DIV/0!</v>
      </c>
      <c r="BP5793" s="501" t="e">
        <f t="shared" si="551"/>
        <v>#DIV/0!</v>
      </c>
    </row>
    <row r="5794" spans="31:68" ht="15" customHeight="1" x14ac:dyDescent="0.25">
      <c r="AE5794" s="501" t="e">
        <f t="shared" si="546"/>
        <v>#DIV/0!</v>
      </c>
      <c r="AH5794" s="501" t="e">
        <f t="shared" si="547"/>
        <v>#DIV/0!</v>
      </c>
      <c r="AV5794" s="501" t="e">
        <f t="shared" si="548"/>
        <v>#DIV/0!</v>
      </c>
      <c r="AY5794" s="501" t="e">
        <f t="shared" si="549"/>
        <v>#DIV/0!</v>
      </c>
      <c r="BM5794" s="501" t="e">
        <f t="shared" si="550"/>
        <v>#DIV/0!</v>
      </c>
      <c r="BP5794" s="501" t="e">
        <f t="shared" si="551"/>
        <v>#DIV/0!</v>
      </c>
    </row>
    <row r="5795" spans="31:68" ht="15" customHeight="1" x14ac:dyDescent="0.25">
      <c r="AE5795" s="501" t="e">
        <f t="shared" si="546"/>
        <v>#DIV/0!</v>
      </c>
      <c r="AH5795" s="501" t="e">
        <f t="shared" si="547"/>
        <v>#DIV/0!</v>
      </c>
      <c r="AV5795" s="501" t="e">
        <f t="shared" si="548"/>
        <v>#DIV/0!</v>
      </c>
      <c r="AY5795" s="501" t="e">
        <f t="shared" si="549"/>
        <v>#DIV/0!</v>
      </c>
      <c r="BM5795" s="501" t="e">
        <f t="shared" si="550"/>
        <v>#DIV/0!</v>
      </c>
      <c r="BP5795" s="501" t="e">
        <f t="shared" si="551"/>
        <v>#DIV/0!</v>
      </c>
    </row>
    <row r="5796" spans="31:68" ht="15" customHeight="1" x14ac:dyDescent="0.25">
      <c r="AE5796" s="501" t="e">
        <f t="shared" si="546"/>
        <v>#DIV/0!</v>
      </c>
      <c r="AH5796" s="501" t="e">
        <f t="shared" si="547"/>
        <v>#DIV/0!</v>
      </c>
      <c r="AV5796" s="501" t="e">
        <f t="shared" si="548"/>
        <v>#DIV/0!</v>
      </c>
      <c r="AY5796" s="501" t="e">
        <f t="shared" si="549"/>
        <v>#DIV/0!</v>
      </c>
      <c r="BM5796" s="501" t="e">
        <f t="shared" si="550"/>
        <v>#DIV/0!</v>
      </c>
      <c r="BP5796" s="501" t="e">
        <f t="shared" si="551"/>
        <v>#DIV/0!</v>
      </c>
    </row>
    <row r="5797" spans="31:68" ht="15" customHeight="1" x14ac:dyDescent="0.25">
      <c r="AE5797" s="501" t="e">
        <f t="shared" si="546"/>
        <v>#DIV/0!</v>
      </c>
      <c r="AH5797" s="501" t="e">
        <f t="shared" si="547"/>
        <v>#DIV/0!</v>
      </c>
      <c r="AV5797" s="501" t="e">
        <f t="shared" si="548"/>
        <v>#DIV/0!</v>
      </c>
      <c r="AY5797" s="501" t="e">
        <f t="shared" si="549"/>
        <v>#DIV/0!</v>
      </c>
      <c r="BM5797" s="501" t="e">
        <f t="shared" si="550"/>
        <v>#DIV/0!</v>
      </c>
      <c r="BP5797" s="501" t="e">
        <f t="shared" si="551"/>
        <v>#DIV/0!</v>
      </c>
    </row>
    <row r="5798" spans="31:68" ht="15" customHeight="1" x14ac:dyDescent="0.25">
      <c r="AE5798" s="501" t="e">
        <f t="shared" si="546"/>
        <v>#DIV/0!</v>
      </c>
      <c r="AH5798" s="501" t="e">
        <f t="shared" si="547"/>
        <v>#DIV/0!</v>
      </c>
      <c r="AV5798" s="501" t="e">
        <f t="shared" si="548"/>
        <v>#DIV/0!</v>
      </c>
      <c r="AY5798" s="501" t="e">
        <f t="shared" si="549"/>
        <v>#DIV/0!</v>
      </c>
      <c r="BM5798" s="501" t="e">
        <f t="shared" si="550"/>
        <v>#DIV/0!</v>
      </c>
      <c r="BP5798" s="501" t="e">
        <f t="shared" si="551"/>
        <v>#DIV/0!</v>
      </c>
    </row>
    <row r="5799" spans="31:68" ht="15" customHeight="1" x14ac:dyDescent="0.25">
      <c r="AE5799" s="501" t="e">
        <f t="shared" si="546"/>
        <v>#DIV/0!</v>
      </c>
      <c r="AH5799" s="501" t="e">
        <f t="shared" si="547"/>
        <v>#DIV/0!</v>
      </c>
      <c r="AV5799" s="501" t="e">
        <f t="shared" si="548"/>
        <v>#DIV/0!</v>
      </c>
      <c r="AY5799" s="501" t="e">
        <f t="shared" si="549"/>
        <v>#DIV/0!</v>
      </c>
      <c r="BM5799" s="501" t="e">
        <f t="shared" si="550"/>
        <v>#DIV/0!</v>
      </c>
      <c r="BP5799" s="501" t="e">
        <f t="shared" si="551"/>
        <v>#DIV/0!</v>
      </c>
    </row>
    <row r="5800" spans="31:68" ht="15" customHeight="1" x14ac:dyDescent="0.25">
      <c r="AE5800" s="501" t="e">
        <f t="shared" si="546"/>
        <v>#DIV/0!</v>
      </c>
      <c r="AH5800" s="501" t="e">
        <f t="shared" si="547"/>
        <v>#DIV/0!</v>
      </c>
      <c r="AV5800" s="501" t="e">
        <f t="shared" si="548"/>
        <v>#DIV/0!</v>
      </c>
      <c r="AY5800" s="501" t="e">
        <f t="shared" si="549"/>
        <v>#DIV/0!</v>
      </c>
      <c r="BM5800" s="501" t="e">
        <f t="shared" si="550"/>
        <v>#DIV/0!</v>
      </c>
      <c r="BP5800" s="501" t="e">
        <f t="shared" si="551"/>
        <v>#DIV/0!</v>
      </c>
    </row>
    <row r="5801" spans="31:68" ht="15" customHeight="1" x14ac:dyDescent="0.25">
      <c r="AE5801" s="501" t="e">
        <f t="shared" si="546"/>
        <v>#DIV/0!</v>
      </c>
      <c r="AH5801" s="501" t="e">
        <f t="shared" si="547"/>
        <v>#DIV/0!</v>
      </c>
      <c r="AV5801" s="501" t="e">
        <f t="shared" si="548"/>
        <v>#DIV/0!</v>
      </c>
      <c r="AY5801" s="501" t="e">
        <f t="shared" si="549"/>
        <v>#DIV/0!</v>
      </c>
      <c r="BM5801" s="501" t="e">
        <f t="shared" si="550"/>
        <v>#DIV/0!</v>
      </c>
      <c r="BP5801" s="501" t="e">
        <f t="shared" si="551"/>
        <v>#DIV/0!</v>
      </c>
    </row>
    <row r="5802" spans="31:68" ht="15" customHeight="1" x14ac:dyDescent="0.25">
      <c r="AE5802" s="501" t="e">
        <f t="shared" si="546"/>
        <v>#DIV/0!</v>
      </c>
      <c r="AH5802" s="501" t="e">
        <f t="shared" si="547"/>
        <v>#DIV/0!</v>
      </c>
      <c r="AV5802" s="501" t="e">
        <f t="shared" si="548"/>
        <v>#DIV/0!</v>
      </c>
      <c r="AY5802" s="501" t="e">
        <f t="shared" si="549"/>
        <v>#DIV/0!</v>
      </c>
      <c r="BM5802" s="501" t="e">
        <f t="shared" si="550"/>
        <v>#DIV/0!</v>
      </c>
      <c r="BP5802" s="501" t="e">
        <f t="shared" si="551"/>
        <v>#DIV/0!</v>
      </c>
    </row>
    <row r="5803" spans="31:68" ht="15" customHeight="1" x14ac:dyDescent="0.25">
      <c r="AE5803" s="501" t="e">
        <f t="shared" si="546"/>
        <v>#DIV/0!</v>
      </c>
      <c r="AH5803" s="501" t="e">
        <f t="shared" si="547"/>
        <v>#DIV/0!</v>
      </c>
      <c r="AV5803" s="501" t="e">
        <f t="shared" si="548"/>
        <v>#DIV/0!</v>
      </c>
      <c r="AY5803" s="501" t="e">
        <f t="shared" si="549"/>
        <v>#DIV/0!</v>
      </c>
      <c r="BM5803" s="501" t="e">
        <f t="shared" si="550"/>
        <v>#DIV/0!</v>
      </c>
      <c r="BP5803" s="501" t="e">
        <f t="shared" si="551"/>
        <v>#DIV/0!</v>
      </c>
    </row>
    <row r="5804" spans="31:68" ht="15" customHeight="1" x14ac:dyDescent="0.25">
      <c r="AE5804" s="501" t="e">
        <f t="shared" si="546"/>
        <v>#DIV/0!</v>
      </c>
      <c r="AH5804" s="501" t="e">
        <f t="shared" si="547"/>
        <v>#DIV/0!</v>
      </c>
      <c r="AV5804" s="501" t="e">
        <f t="shared" si="548"/>
        <v>#DIV/0!</v>
      </c>
      <c r="AY5804" s="501" t="e">
        <f t="shared" si="549"/>
        <v>#DIV/0!</v>
      </c>
      <c r="BM5804" s="501" t="e">
        <f t="shared" si="550"/>
        <v>#DIV/0!</v>
      </c>
      <c r="BP5804" s="501" t="e">
        <f t="shared" si="551"/>
        <v>#DIV/0!</v>
      </c>
    </row>
    <row r="5805" spans="31:68" ht="15" customHeight="1" x14ac:dyDescent="0.25">
      <c r="AE5805" s="501" t="e">
        <f t="shared" si="546"/>
        <v>#DIV/0!</v>
      </c>
      <c r="AH5805" s="501" t="e">
        <f t="shared" si="547"/>
        <v>#DIV/0!</v>
      </c>
      <c r="AV5805" s="501" t="e">
        <f t="shared" si="548"/>
        <v>#DIV/0!</v>
      </c>
      <c r="AY5805" s="501" t="e">
        <f t="shared" si="549"/>
        <v>#DIV/0!</v>
      </c>
      <c r="BM5805" s="501" t="e">
        <f t="shared" si="550"/>
        <v>#DIV/0!</v>
      </c>
      <c r="BP5805" s="501" t="e">
        <f t="shared" si="551"/>
        <v>#DIV/0!</v>
      </c>
    </row>
    <row r="5806" spans="31:68" ht="15" customHeight="1" x14ac:dyDescent="0.25">
      <c r="AE5806" s="501" t="e">
        <f t="shared" si="546"/>
        <v>#DIV/0!</v>
      </c>
      <c r="AH5806" s="501" t="e">
        <f t="shared" si="547"/>
        <v>#DIV/0!</v>
      </c>
      <c r="AV5806" s="501" t="e">
        <f t="shared" si="548"/>
        <v>#DIV/0!</v>
      </c>
      <c r="AY5806" s="501" t="e">
        <f t="shared" si="549"/>
        <v>#DIV/0!</v>
      </c>
      <c r="BM5806" s="501" t="e">
        <f t="shared" si="550"/>
        <v>#DIV/0!</v>
      </c>
      <c r="BP5806" s="501" t="e">
        <f t="shared" si="551"/>
        <v>#DIV/0!</v>
      </c>
    </row>
    <row r="5807" spans="31:68" ht="15" customHeight="1" x14ac:dyDescent="0.25">
      <c r="AE5807" s="501" t="e">
        <f t="shared" si="546"/>
        <v>#DIV/0!</v>
      </c>
      <c r="AH5807" s="501" t="e">
        <f t="shared" si="547"/>
        <v>#DIV/0!</v>
      </c>
      <c r="AV5807" s="501" t="e">
        <f t="shared" si="548"/>
        <v>#DIV/0!</v>
      </c>
      <c r="AY5807" s="501" t="e">
        <f t="shared" si="549"/>
        <v>#DIV/0!</v>
      </c>
      <c r="BM5807" s="501" t="e">
        <f t="shared" si="550"/>
        <v>#DIV/0!</v>
      </c>
      <c r="BP5807" s="501" t="e">
        <f t="shared" si="551"/>
        <v>#DIV/0!</v>
      </c>
    </row>
    <row r="5808" spans="31:68" ht="15" customHeight="1" x14ac:dyDescent="0.25">
      <c r="AE5808" s="501" t="e">
        <f t="shared" si="546"/>
        <v>#DIV/0!</v>
      </c>
      <c r="AH5808" s="501" t="e">
        <f t="shared" si="547"/>
        <v>#DIV/0!</v>
      </c>
      <c r="AV5808" s="501" t="e">
        <f t="shared" si="548"/>
        <v>#DIV/0!</v>
      </c>
      <c r="AY5808" s="501" t="e">
        <f t="shared" si="549"/>
        <v>#DIV/0!</v>
      </c>
      <c r="BM5808" s="501" t="e">
        <f t="shared" si="550"/>
        <v>#DIV/0!</v>
      </c>
      <c r="BP5808" s="501" t="e">
        <f t="shared" si="551"/>
        <v>#DIV/0!</v>
      </c>
    </row>
    <row r="5809" spans="31:68" ht="15" customHeight="1" x14ac:dyDescent="0.25">
      <c r="AE5809" s="501" t="e">
        <f t="shared" si="546"/>
        <v>#DIV/0!</v>
      </c>
      <c r="AH5809" s="501" t="e">
        <f t="shared" si="547"/>
        <v>#DIV/0!</v>
      </c>
      <c r="AV5809" s="501" t="e">
        <f t="shared" si="548"/>
        <v>#DIV/0!</v>
      </c>
      <c r="AY5809" s="501" t="e">
        <f t="shared" si="549"/>
        <v>#DIV/0!</v>
      </c>
      <c r="BM5809" s="501" t="e">
        <f t="shared" si="550"/>
        <v>#DIV/0!</v>
      </c>
      <c r="BP5809" s="501" t="e">
        <f t="shared" si="551"/>
        <v>#DIV/0!</v>
      </c>
    </row>
    <row r="5810" spans="31:68" ht="15" customHeight="1" x14ac:dyDescent="0.25">
      <c r="AE5810" s="501" t="e">
        <f t="shared" si="546"/>
        <v>#DIV/0!</v>
      </c>
      <c r="AH5810" s="501" t="e">
        <f t="shared" si="547"/>
        <v>#DIV/0!</v>
      </c>
      <c r="AV5810" s="501" t="e">
        <f t="shared" si="548"/>
        <v>#DIV/0!</v>
      </c>
      <c r="AY5810" s="501" t="e">
        <f t="shared" si="549"/>
        <v>#DIV/0!</v>
      </c>
      <c r="BM5810" s="501" t="e">
        <f t="shared" si="550"/>
        <v>#DIV/0!</v>
      </c>
      <c r="BP5810" s="501" t="e">
        <f t="shared" si="551"/>
        <v>#DIV/0!</v>
      </c>
    </row>
    <row r="5811" spans="31:68" ht="15" customHeight="1" x14ac:dyDescent="0.25">
      <c r="AE5811" s="501" t="e">
        <f t="shared" si="546"/>
        <v>#DIV/0!</v>
      </c>
      <c r="AH5811" s="501" t="e">
        <f t="shared" si="547"/>
        <v>#DIV/0!</v>
      </c>
      <c r="AV5811" s="501" t="e">
        <f t="shared" si="548"/>
        <v>#DIV/0!</v>
      </c>
      <c r="AY5811" s="501" t="e">
        <f t="shared" si="549"/>
        <v>#DIV/0!</v>
      </c>
      <c r="BM5811" s="501" t="e">
        <f t="shared" si="550"/>
        <v>#DIV/0!</v>
      </c>
      <c r="BP5811" s="501" t="e">
        <f t="shared" si="551"/>
        <v>#DIV/0!</v>
      </c>
    </row>
    <row r="5812" spans="31:68" ht="15" customHeight="1" x14ac:dyDescent="0.25">
      <c r="AE5812" s="501" t="e">
        <f t="shared" si="546"/>
        <v>#DIV/0!</v>
      </c>
      <c r="AH5812" s="501" t="e">
        <f t="shared" si="547"/>
        <v>#DIV/0!</v>
      </c>
      <c r="AV5812" s="501" t="e">
        <f t="shared" si="548"/>
        <v>#DIV/0!</v>
      </c>
      <c r="AY5812" s="501" t="e">
        <f t="shared" si="549"/>
        <v>#DIV/0!</v>
      </c>
      <c r="BM5812" s="501" t="e">
        <f t="shared" si="550"/>
        <v>#DIV/0!</v>
      </c>
      <c r="BP5812" s="501" t="e">
        <f t="shared" si="551"/>
        <v>#DIV/0!</v>
      </c>
    </row>
    <row r="5813" spans="31:68" ht="15" customHeight="1" x14ac:dyDescent="0.25">
      <c r="AE5813" s="501" t="e">
        <f t="shared" si="546"/>
        <v>#DIV/0!</v>
      </c>
      <c r="AH5813" s="501" t="e">
        <f t="shared" si="547"/>
        <v>#DIV/0!</v>
      </c>
      <c r="AV5813" s="501" t="e">
        <f t="shared" si="548"/>
        <v>#DIV/0!</v>
      </c>
      <c r="AY5813" s="501" t="e">
        <f t="shared" si="549"/>
        <v>#DIV/0!</v>
      </c>
      <c r="BM5813" s="501" t="e">
        <f t="shared" si="550"/>
        <v>#DIV/0!</v>
      </c>
      <c r="BP5813" s="501" t="e">
        <f t="shared" si="551"/>
        <v>#DIV/0!</v>
      </c>
    </row>
    <row r="5814" spans="31:68" ht="15" customHeight="1" x14ac:dyDescent="0.25">
      <c r="AE5814" s="501" t="e">
        <f t="shared" si="546"/>
        <v>#DIV/0!</v>
      </c>
      <c r="AH5814" s="501" t="e">
        <f t="shared" si="547"/>
        <v>#DIV/0!</v>
      </c>
      <c r="AV5814" s="501" t="e">
        <f t="shared" si="548"/>
        <v>#DIV/0!</v>
      </c>
      <c r="AY5814" s="501" t="e">
        <f t="shared" si="549"/>
        <v>#DIV/0!</v>
      </c>
      <c r="BM5814" s="501" t="e">
        <f t="shared" si="550"/>
        <v>#DIV/0!</v>
      </c>
      <c r="BP5814" s="501" t="e">
        <f t="shared" si="551"/>
        <v>#DIV/0!</v>
      </c>
    </row>
    <row r="5815" spans="31:68" ht="15" customHeight="1" x14ac:dyDescent="0.25">
      <c r="AE5815" s="501" t="e">
        <f t="shared" si="546"/>
        <v>#DIV/0!</v>
      </c>
      <c r="AH5815" s="501" t="e">
        <f t="shared" si="547"/>
        <v>#DIV/0!</v>
      </c>
      <c r="AV5815" s="501" t="e">
        <f t="shared" si="548"/>
        <v>#DIV/0!</v>
      </c>
      <c r="AY5815" s="501" t="e">
        <f t="shared" si="549"/>
        <v>#DIV/0!</v>
      </c>
      <c r="BM5815" s="501" t="e">
        <f t="shared" si="550"/>
        <v>#DIV/0!</v>
      </c>
      <c r="BP5815" s="501" t="e">
        <f t="shared" si="551"/>
        <v>#DIV/0!</v>
      </c>
    </row>
    <row r="5816" spans="31:68" ht="15" customHeight="1" x14ac:dyDescent="0.25">
      <c r="AE5816" s="501" t="e">
        <f t="shared" si="546"/>
        <v>#DIV/0!</v>
      </c>
      <c r="AH5816" s="501" t="e">
        <f t="shared" si="547"/>
        <v>#DIV/0!</v>
      </c>
      <c r="AV5816" s="501" t="e">
        <f t="shared" si="548"/>
        <v>#DIV/0!</v>
      </c>
      <c r="AY5816" s="501" t="e">
        <f t="shared" si="549"/>
        <v>#DIV/0!</v>
      </c>
      <c r="BM5816" s="501" t="e">
        <f t="shared" si="550"/>
        <v>#DIV/0!</v>
      </c>
      <c r="BP5816" s="501" t="e">
        <f t="shared" si="551"/>
        <v>#DIV/0!</v>
      </c>
    </row>
    <row r="5817" spans="31:68" ht="15" customHeight="1" x14ac:dyDescent="0.25">
      <c r="AE5817" s="501" t="e">
        <f t="shared" si="546"/>
        <v>#DIV/0!</v>
      </c>
      <c r="AH5817" s="501" t="e">
        <f t="shared" si="547"/>
        <v>#DIV/0!</v>
      </c>
      <c r="AV5817" s="501" t="e">
        <f t="shared" si="548"/>
        <v>#DIV/0!</v>
      </c>
      <c r="AY5817" s="501" t="e">
        <f t="shared" si="549"/>
        <v>#DIV/0!</v>
      </c>
      <c r="BM5817" s="501" t="e">
        <f t="shared" si="550"/>
        <v>#DIV/0!</v>
      </c>
      <c r="BP5817" s="501" t="e">
        <f t="shared" si="551"/>
        <v>#DIV/0!</v>
      </c>
    </row>
    <row r="5818" spans="31:68" ht="15" customHeight="1" x14ac:dyDescent="0.25">
      <c r="AE5818" s="501" t="e">
        <f t="shared" si="546"/>
        <v>#DIV/0!</v>
      </c>
      <c r="AH5818" s="501" t="e">
        <f t="shared" si="547"/>
        <v>#DIV/0!</v>
      </c>
      <c r="AV5818" s="501" t="e">
        <f t="shared" si="548"/>
        <v>#DIV/0!</v>
      </c>
      <c r="AY5818" s="501" t="e">
        <f t="shared" si="549"/>
        <v>#DIV/0!</v>
      </c>
      <c r="BM5818" s="501" t="e">
        <f t="shared" si="550"/>
        <v>#DIV/0!</v>
      </c>
      <c r="BP5818" s="501" t="e">
        <f t="shared" si="551"/>
        <v>#DIV/0!</v>
      </c>
    </row>
    <row r="5819" spans="31:68" ht="15" customHeight="1" x14ac:dyDescent="0.25">
      <c r="AE5819" s="501" t="e">
        <f t="shared" si="546"/>
        <v>#DIV/0!</v>
      </c>
      <c r="AH5819" s="501" t="e">
        <f t="shared" si="547"/>
        <v>#DIV/0!</v>
      </c>
      <c r="AV5819" s="501" t="e">
        <f t="shared" si="548"/>
        <v>#DIV/0!</v>
      </c>
      <c r="AY5819" s="501" t="e">
        <f t="shared" si="549"/>
        <v>#DIV/0!</v>
      </c>
      <c r="BM5819" s="501" t="e">
        <f t="shared" si="550"/>
        <v>#DIV/0!</v>
      </c>
      <c r="BP5819" s="501" t="e">
        <f t="shared" si="551"/>
        <v>#DIV/0!</v>
      </c>
    </row>
    <row r="5820" spans="31:68" ht="15" customHeight="1" x14ac:dyDescent="0.25">
      <c r="AE5820" s="501" t="e">
        <f t="shared" si="546"/>
        <v>#DIV/0!</v>
      </c>
      <c r="AH5820" s="501" t="e">
        <f t="shared" si="547"/>
        <v>#DIV/0!</v>
      </c>
      <c r="AV5820" s="501" t="e">
        <f t="shared" si="548"/>
        <v>#DIV/0!</v>
      </c>
      <c r="AY5820" s="501" t="e">
        <f t="shared" si="549"/>
        <v>#DIV/0!</v>
      </c>
      <c r="BM5820" s="501" t="e">
        <f t="shared" si="550"/>
        <v>#DIV/0!</v>
      </c>
      <c r="BP5820" s="501" t="e">
        <f t="shared" si="551"/>
        <v>#DIV/0!</v>
      </c>
    </row>
    <row r="5821" spans="31:68" ht="15" customHeight="1" x14ac:dyDescent="0.25">
      <c r="AE5821" s="501" t="e">
        <f t="shared" si="546"/>
        <v>#DIV/0!</v>
      </c>
      <c r="AH5821" s="501" t="e">
        <f t="shared" si="547"/>
        <v>#DIV/0!</v>
      </c>
      <c r="AV5821" s="501" t="e">
        <f t="shared" si="548"/>
        <v>#DIV/0!</v>
      </c>
      <c r="AY5821" s="501" t="e">
        <f t="shared" si="549"/>
        <v>#DIV/0!</v>
      </c>
      <c r="BM5821" s="501" t="e">
        <f t="shared" si="550"/>
        <v>#DIV/0!</v>
      </c>
      <c r="BP5821" s="501" t="e">
        <f t="shared" si="551"/>
        <v>#DIV/0!</v>
      </c>
    </row>
    <row r="5822" spans="31:68" ht="15" customHeight="1" x14ac:dyDescent="0.25">
      <c r="AE5822" s="501" t="e">
        <f t="shared" si="546"/>
        <v>#DIV/0!</v>
      </c>
      <c r="AH5822" s="501" t="e">
        <f t="shared" si="547"/>
        <v>#DIV/0!</v>
      </c>
      <c r="AV5822" s="501" t="e">
        <f t="shared" si="548"/>
        <v>#DIV/0!</v>
      </c>
      <c r="AY5822" s="501" t="e">
        <f t="shared" si="549"/>
        <v>#DIV/0!</v>
      </c>
      <c r="BM5822" s="501" t="e">
        <f t="shared" si="550"/>
        <v>#DIV/0!</v>
      </c>
      <c r="BP5822" s="501" t="e">
        <f t="shared" si="551"/>
        <v>#DIV/0!</v>
      </c>
    </row>
    <row r="5823" spans="31:68" ht="15" customHeight="1" x14ac:dyDescent="0.25">
      <c r="AE5823" s="501" t="e">
        <f t="shared" si="546"/>
        <v>#DIV/0!</v>
      </c>
      <c r="AH5823" s="501" t="e">
        <f t="shared" si="547"/>
        <v>#DIV/0!</v>
      </c>
      <c r="AV5823" s="501" t="e">
        <f t="shared" si="548"/>
        <v>#DIV/0!</v>
      </c>
      <c r="AY5823" s="501" t="e">
        <f t="shared" si="549"/>
        <v>#DIV/0!</v>
      </c>
      <c r="BM5823" s="501" t="e">
        <f t="shared" si="550"/>
        <v>#DIV/0!</v>
      </c>
      <c r="BP5823" s="501" t="e">
        <f t="shared" si="551"/>
        <v>#DIV/0!</v>
      </c>
    </row>
    <row r="5824" spans="31:68" ht="15" customHeight="1" x14ac:dyDescent="0.25">
      <c r="AE5824" s="501" t="e">
        <f t="shared" si="546"/>
        <v>#DIV/0!</v>
      </c>
      <c r="AH5824" s="501" t="e">
        <f t="shared" si="547"/>
        <v>#DIV/0!</v>
      </c>
      <c r="AV5824" s="501" t="e">
        <f t="shared" si="548"/>
        <v>#DIV/0!</v>
      </c>
      <c r="AY5824" s="501" t="e">
        <f t="shared" si="549"/>
        <v>#DIV/0!</v>
      </c>
      <c r="BM5824" s="501" t="e">
        <f t="shared" si="550"/>
        <v>#DIV/0!</v>
      </c>
      <c r="BP5824" s="501" t="e">
        <f t="shared" si="551"/>
        <v>#DIV/0!</v>
      </c>
    </row>
    <row r="5825" spans="31:68" ht="15" customHeight="1" x14ac:dyDescent="0.25">
      <c r="AE5825" s="501" t="e">
        <f t="shared" si="546"/>
        <v>#DIV/0!</v>
      </c>
      <c r="AH5825" s="501" t="e">
        <f t="shared" si="547"/>
        <v>#DIV/0!</v>
      </c>
      <c r="AV5825" s="501" t="e">
        <f t="shared" si="548"/>
        <v>#DIV/0!</v>
      </c>
      <c r="AY5825" s="501" t="e">
        <f t="shared" si="549"/>
        <v>#DIV/0!</v>
      </c>
      <c r="BM5825" s="501" t="e">
        <f t="shared" si="550"/>
        <v>#DIV/0!</v>
      </c>
      <c r="BP5825" s="501" t="e">
        <f t="shared" si="551"/>
        <v>#DIV/0!</v>
      </c>
    </row>
    <row r="5826" spans="31:68" ht="15" customHeight="1" x14ac:dyDescent="0.25">
      <c r="AE5826" s="501" t="e">
        <f t="shared" si="546"/>
        <v>#DIV/0!</v>
      </c>
      <c r="AH5826" s="501" t="e">
        <f t="shared" si="547"/>
        <v>#DIV/0!</v>
      </c>
      <c r="AV5826" s="501" t="e">
        <f t="shared" si="548"/>
        <v>#DIV/0!</v>
      </c>
      <c r="AY5826" s="501" t="e">
        <f t="shared" si="549"/>
        <v>#DIV/0!</v>
      </c>
      <c r="BM5826" s="501" t="e">
        <f t="shared" si="550"/>
        <v>#DIV/0!</v>
      </c>
      <c r="BP5826" s="501" t="e">
        <f t="shared" si="551"/>
        <v>#DIV/0!</v>
      </c>
    </row>
    <row r="5827" spans="31:68" ht="15" customHeight="1" x14ac:dyDescent="0.25">
      <c r="AE5827" s="501" t="e">
        <f t="shared" si="546"/>
        <v>#DIV/0!</v>
      </c>
      <c r="AH5827" s="501" t="e">
        <f t="shared" si="547"/>
        <v>#DIV/0!</v>
      </c>
      <c r="AV5827" s="501" t="e">
        <f t="shared" si="548"/>
        <v>#DIV/0!</v>
      </c>
      <c r="AY5827" s="501" t="e">
        <f t="shared" si="549"/>
        <v>#DIV/0!</v>
      </c>
      <c r="BM5827" s="501" t="e">
        <f t="shared" si="550"/>
        <v>#DIV/0!</v>
      </c>
      <c r="BP5827" s="501" t="e">
        <f t="shared" si="551"/>
        <v>#DIV/0!</v>
      </c>
    </row>
    <row r="5828" spans="31:68" ht="15" customHeight="1" x14ac:dyDescent="0.25">
      <c r="AE5828" s="501" t="e">
        <f t="shared" si="546"/>
        <v>#DIV/0!</v>
      </c>
      <c r="AH5828" s="501" t="e">
        <f t="shared" si="547"/>
        <v>#DIV/0!</v>
      </c>
      <c r="AV5828" s="501" t="e">
        <f t="shared" si="548"/>
        <v>#DIV/0!</v>
      </c>
      <c r="AY5828" s="501" t="e">
        <f t="shared" si="549"/>
        <v>#DIV/0!</v>
      </c>
      <c r="BM5828" s="501" t="e">
        <f t="shared" si="550"/>
        <v>#DIV/0!</v>
      </c>
      <c r="BP5828" s="501" t="e">
        <f t="shared" si="551"/>
        <v>#DIV/0!</v>
      </c>
    </row>
    <row r="5829" spans="31:68" ht="15" customHeight="1" x14ac:dyDescent="0.25">
      <c r="AE5829" s="501" t="e">
        <f t="shared" si="546"/>
        <v>#DIV/0!</v>
      </c>
      <c r="AH5829" s="501" t="e">
        <f t="shared" si="547"/>
        <v>#DIV/0!</v>
      </c>
      <c r="AV5829" s="501" t="e">
        <f t="shared" si="548"/>
        <v>#DIV/0!</v>
      </c>
      <c r="AY5829" s="501" t="e">
        <f t="shared" si="549"/>
        <v>#DIV/0!</v>
      </c>
      <c r="BM5829" s="501" t="e">
        <f t="shared" si="550"/>
        <v>#DIV/0!</v>
      </c>
      <c r="BP5829" s="501" t="e">
        <f t="shared" si="551"/>
        <v>#DIV/0!</v>
      </c>
    </row>
    <row r="5830" spans="31:68" ht="15" customHeight="1" x14ac:dyDescent="0.25">
      <c r="AE5830" s="501" t="e">
        <f t="shared" si="546"/>
        <v>#DIV/0!</v>
      </c>
      <c r="AH5830" s="501" t="e">
        <f t="shared" si="547"/>
        <v>#DIV/0!</v>
      </c>
      <c r="AV5830" s="501" t="e">
        <f t="shared" si="548"/>
        <v>#DIV/0!</v>
      </c>
      <c r="AY5830" s="501" t="e">
        <f t="shared" si="549"/>
        <v>#DIV/0!</v>
      </c>
      <c r="BM5830" s="501" t="e">
        <f t="shared" si="550"/>
        <v>#DIV/0!</v>
      </c>
      <c r="BP5830" s="501" t="e">
        <f t="shared" si="551"/>
        <v>#DIV/0!</v>
      </c>
    </row>
    <row r="5831" spans="31:68" ht="15" customHeight="1" x14ac:dyDescent="0.25">
      <c r="AE5831" s="501" t="e">
        <f t="shared" si="546"/>
        <v>#DIV/0!</v>
      </c>
      <c r="AH5831" s="501" t="e">
        <f t="shared" si="547"/>
        <v>#DIV/0!</v>
      </c>
      <c r="AV5831" s="501" t="e">
        <f t="shared" si="548"/>
        <v>#DIV/0!</v>
      </c>
      <c r="AY5831" s="501" t="e">
        <f t="shared" si="549"/>
        <v>#DIV/0!</v>
      </c>
      <c r="BM5831" s="501" t="e">
        <f t="shared" si="550"/>
        <v>#DIV/0!</v>
      </c>
      <c r="BP5831" s="501" t="e">
        <f t="shared" si="551"/>
        <v>#DIV/0!</v>
      </c>
    </row>
    <row r="5832" spans="31:68" ht="15" customHeight="1" x14ac:dyDescent="0.25">
      <c r="AE5832" s="501" t="e">
        <f t="shared" si="546"/>
        <v>#DIV/0!</v>
      </c>
      <c r="AH5832" s="501" t="e">
        <f t="shared" si="547"/>
        <v>#DIV/0!</v>
      </c>
      <c r="AV5832" s="501" t="e">
        <f t="shared" si="548"/>
        <v>#DIV/0!</v>
      </c>
      <c r="AY5832" s="501" t="e">
        <f t="shared" si="549"/>
        <v>#DIV/0!</v>
      </c>
      <c r="BM5832" s="501" t="e">
        <f t="shared" si="550"/>
        <v>#DIV/0!</v>
      </c>
      <c r="BP5832" s="501" t="e">
        <f t="shared" si="551"/>
        <v>#DIV/0!</v>
      </c>
    </row>
    <row r="5833" spans="31:68" ht="15" customHeight="1" x14ac:dyDescent="0.25">
      <c r="AE5833" s="501" t="e">
        <f t="shared" si="546"/>
        <v>#DIV/0!</v>
      </c>
      <c r="AH5833" s="501" t="e">
        <f t="shared" si="547"/>
        <v>#DIV/0!</v>
      </c>
      <c r="AV5833" s="501" t="e">
        <f t="shared" si="548"/>
        <v>#DIV/0!</v>
      </c>
      <c r="AY5833" s="501" t="e">
        <f t="shared" si="549"/>
        <v>#DIV/0!</v>
      </c>
      <c r="BM5833" s="501" t="e">
        <f t="shared" si="550"/>
        <v>#DIV/0!</v>
      </c>
      <c r="BP5833" s="501" t="e">
        <f t="shared" si="551"/>
        <v>#DIV/0!</v>
      </c>
    </row>
    <row r="5834" spans="31:68" ht="15" customHeight="1" x14ac:dyDescent="0.25">
      <c r="AE5834" s="501" t="e">
        <f t="shared" si="546"/>
        <v>#DIV/0!</v>
      </c>
      <c r="AH5834" s="501" t="e">
        <f t="shared" si="547"/>
        <v>#DIV/0!</v>
      </c>
      <c r="AV5834" s="501" t="e">
        <f t="shared" si="548"/>
        <v>#DIV/0!</v>
      </c>
      <c r="AY5834" s="501" t="e">
        <f t="shared" si="549"/>
        <v>#DIV/0!</v>
      </c>
      <c r="BM5834" s="501" t="e">
        <f t="shared" si="550"/>
        <v>#DIV/0!</v>
      </c>
      <c r="BP5834" s="501" t="e">
        <f t="shared" si="551"/>
        <v>#DIV/0!</v>
      </c>
    </row>
    <row r="5835" spans="31:68" ht="15" customHeight="1" x14ac:dyDescent="0.25">
      <c r="AE5835" s="501" t="e">
        <f t="shared" si="546"/>
        <v>#DIV/0!</v>
      </c>
      <c r="AH5835" s="501" t="e">
        <f t="shared" si="547"/>
        <v>#DIV/0!</v>
      </c>
      <c r="AV5835" s="501" t="e">
        <f t="shared" si="548"/>
        <v>#DIV/0!</v>
      </c>
      <c r="AY5835" s="501" t="e">
        <f t="shared" si="549"/>
        <v>#DIV/0!</v>
      </c>
      <c r="BM5835" s="501" t="e">
        <f t="shared" si="550"/>
        <v>#DIV/0!</v>
      </c>
      <c r="BP5835" s="501" t="e">
        <f t="shared" si="551"/>
        <v>#DIV/0!</v>
      </c>
    </row>
    <row r="5836" spans="31:68" ht="15" customHeight="1" x14ac:dyDescent="0.25">
      <c r="AE5836" s="501" t="e">
        <f t="shared" si="546"/>
        <v>#DIV/0!</v>
      </c>
      <c r="AH5836" s="501" t="e">
        <f t="shared" si="547"/>
        <v>#DIV/0!</v>
      </c>
      <c r="AV5836" s="501" t="e">
        <f t="shared" si="548"/>
        <v>#DIV/0!</v>
      </c>
      <c r="AY5836" s="501" t="e">
        <f t="shared" si="549"/>
        <v>#DIV/0!</v>
      </c>
      <c r="BM5836" s="501" t="e">
        <f t="shared" si="550"/>
        <v>#DIV/0!</v>
      </c>
      <c r="BP5836" s="501" t="e">
        <f t="shared" si="551"/>
        <v>#DIV/0!</v>
      </c>
    </row>
    <row r="5837" spans="31:68" ht="15" customHeight="1" x14ac:dyDescent="0.25">
      <c r="AE5837" s="501" t="e">
        <f t="shared" si="546"/>
        <v>#DIV/0!</v>
      </c>
      <c r="AH5837" s="501" t="e">
        <f t="shared" si="547"/>
        <v>#DIV/0!</v>
      </c>
      <c r="AV5837" s="501" t="e">
        <f t="shared" si="548"/>
        <v>#DIV/0!</v>
      </c>
      <c r="AY5837" s="501" t="e">
        <f t="shared" si="549"/>
        <v>#DIV/0!</v>
      </c>
      <c r="BM5837" s="501" t="e">
        <f t="shared" si="550"/>
        <v>#DIV/0!</v>
      </c>
      <c r="BP5837" s="501" t="e">
        <f t="shared" si="551"/>
        <v>#DIV/0!</v>
      </c>
    </row>
    <row r="5838" spans="31:68" ht="15" customHeight="1" x14ac:dyDescent="0.25">
      <c r="AE5838" s="501" t="e">
        <f t="shared" si="546"/>
        <v>#DIV/0!</v>
      </c>
      <c r="AH5838" s="501" t="e">
        <f t="shared" si="547"/>
        <v>#DIV/0!</v>
      </c>
      <c r="AV5838" s="501" t="e">
        <f t="shared" si="548"/>
        <v>#DIV/0!</v>
      </c>
      <c r="AY5838" s="501" t="e">
        <f t="shared" si="549"/>
        <v>#DIV/0!</v>
      </c>
      <c r="BM5838" s="501" t="e">
        <f t="shared" si="550"/>
        <v>#DIV/0!</v>
      </c>
      <c r="BP5838" s="501" t="e">
        <f t="shared" si="551"/>
        <v>#DIV/0!</v>
      </c>
    </row>
    <row r="5839" spans="31:68" ht="15" customHeight="1" x14ac:dyDescent="0.25">
      <c r="AE5839" s="501" t="e">
        <f t="shared" ref="AE5839:AE5902" si="552">IF(AE$10*AC5839+AE$11&lt;(ROUNDUP(AD$10/100,0)*100+999),MAX(0,AE$10*AC5839+AE$11),NA())</f>
        <v>#DIV/0!</v>
      </c>
      <c r="AH5839" s="501" t="e">
        <f t="shared" ref="AH5839:AH5902" si="553">IF(AH$10*AF5839+AH$11&lt;(ROUNDUP(AG$10/100,0)*100+999),MAX(0,AH$10*AF5839+AH$11),NA())</f>
        <v>#DIV/0!</v>
      </c>
      <c r="AV5839" s="501" t="e">
        <f t="shared" ref="AV5839:AV5902" si="554">IF(AV$10*AT5839+AV$11&lt;(ROUNDUP(AU$10/100,0)*100+999),MAX(0,AV$10*AT5839+AV$11),NA())</f>
        <v>#DIV/0!</v>
      </c>
      <c r="AY5839" s="501" t="e">
        <f t="shared" ref="AY5839:AY5902" si="555">IF(AY$10*AW5839+AY$11&lt;(ROUNDUP(AX$10/100,0)*100+999),MAX(0,AY$10*AW5839+AY$11),NA())</f>
        <v>#DIV/0!</v>
      </c>
      <c r="BM5839" s="501" t="e">
        <f t="shared" ref="BM5839:BM5902" si="556">IF(BM$10*BK5839+BM$11&lt;(ROUNDUP(BL$10/100,0)*100+999),MAX(0,BM$10*BK5839+BM$11),NA())</f>
        <v>#DIV/0!</v>
      </c>
      <c r="BP5839" s="501" t="e">
        <f t="shared" ref="BP5839:BP5902" si="557">IF(BP$10*BN5839+BP$11&lt;(ROUNDUP(BO$10/100,0)*100+999),MAX(0,BP$10*BN5839+BP$11),NA())</f>
        <v>#DIV/0!</v>
      </c>
    </row>
    <row r="5840" spans="31:68" ht="15" customHeight="1" x14ac:dyDescent="0.25">
      <c r="AE5840" s="501" t="e">
        <f t="shared" si="552"/>
        <v>#DIV/0!</v>
      </c>
      <c r="AH5840" s="501" t="e">
        <f t="shared" si="553"/>
        <v>#DIV/0!</v>
      </c>
      <c r="AV5840" s="501" t="e">
        <f t="shared" si="554"/>
        <v>#DIV/0!</v>
      </c>
      <c r="AY5840" s="501" t="e">
        <f t="shared" si="555"/>
        <v>#DIV/0!</v>
      </c>
      <c r="BM5840" s="501" t="e">
        <f t="shared" si="556"/>
        <v>#DIV/0!</v>
      </c>
      <c r="BP5840" s="501" t="e">
        <f t="shared" si="557"/>
        <v>#DIV/0!</v>
      </c>
    </row>
    <row r="5841" spans="31:68" ht="15" customHeight="1" x14ac:dyDescent="0.25">
      <c r="AE5841" s="501" t="e">
        <f t="shared" si="552"/>
        <v>#DIV/0!</v>
      </c>
      <c r="AH5841" s="501" t="e">
        <f t="shared" si="553"/>
        <v>#DIV/0!</v>
      </c>
      <c r="AV5841" s="501" t="e">
        <f t="shared" si="554"/>
        <v>#DIV/0!</v>
      </c>
      <c r="AY5841" s="501" t="e">
        <f t="shared" si="555"/>
        <v>#DIV/0!</v>
      </c>
      <c r="BM5841" s="501" t="e">
        <f t="shared" si="556"/>
        <v>#DIV/0!</v>
      </c>
      <c r="BP5841" s="501" t="e">
        <f t="shared" si="557"/>
        <v>#DIV/0!</v>
      </c>
    </row>
    <row r="5842" spans="31:68" ht="15" customHeight="1" x14ac:dyDescent="0.25">
      <c r="AE5842" s="501" t="e">
        <f t="shared" si="552"/>
        <v>#DIV/0!</v>
      </c>
      <c r="AH5842" s="501" t="e">
        <f t="shared" si="553"/>
        <v>#DIV/0!</v>
      </c>
      <c r="AV5842" s="501" t="e">
        <f t="shared" si="554"/>
        <v>#DIV/0!</v>
      </c>
      <c r="AY5842" s="501" t="e">
        <f t="shared" si="555"/>
        <v>#DIV/0!</v>
      </c>
      <c r="BM5842" s="501" t="e">
        <f t="shared" si="556"/>
        <v>#DIV/0!</v>
      </c>
      <c r="BP5842" s="501" t="e">
        <f t="shared" si="557"/>
        <v>#DIV/0!</v>
      </c>
    </row>
    <row r="5843" spans="31:68" ht="15" customHeight="1" x14ac:dyDescent="0.25">
      <c r="AE5843" s="501" t="e">
        <f t="shared" si="552"/>
        <v>#DIV/0!</v>
      </c>
      <c r="AH5843" s="501" t="e">
        <f t="shared" si="553"/>
        <v>#DIV/0!</v>
      </c>
      <c r="AV5843" s="501" t="e">
        <f t="shared" si="554"/>
        <v>#DIV/0!</v>
      </c>
      <c r="AY5843" s="501" t="e">
        <f t="shared" si="555"/>
        <v>#DIV/0!</v>
      </c>
      <c r="BM5843" s="501" t="e">
        <f t="shared" si="556"/>
        <v>#DIV/0!</v>
      </c>
      <c r="BP5843" s="501" t="e">
        <f t="shared" si="557"/>
        <v>#DIV/0!</v>
      </c>
    </row>
    <row r="5844" spans="31:68" ht="15" customHeight="1" x14ac:dyDescent="0.25">
      <c r="AE5844" s="501" t="e">
        <f t="shared" si="552"/>
        <v>#DIV/0!</v>
      </c>
      <c r="AH5844" s="501" t="e">
        <f t="shared" si="553"/>
        <v>#DIV/0!</v>
      </c>
      <c r="AV5844" s="501" t="e">
        <f t="shared" si="554"/>
        <v>#DIV/0!</v>
      </c>
      <c r="AY5844" s="501" t="e">
        <f t="shared" si="555"/>
        <v>#DIV/0!</v>
      </c>
      <c r="BM5844" s="501" t="e">
        <f t="shared" si="556"/>
        <v>#DIV/0!</v>
      </c>
      <c r="BP5844" s="501" t="e">
        <f t="shared" si="557"/>
        <v>#DIV/0!</v>
      </c>
    </row>
    <row r="5845" spans="31:68" ht="15" customHeight="1" x14ac:dyDescent="0.25">
      <c r="AE5845" s="501" t="e">
        <f t="shared" si="552"/>
        <v>#DIV/0!</v>
      </c>
      <c r="AH5845" s="501" t="e">
        <f t="shared" si="553"/>
        <v>#DIV/0!</v>
      </c>
      <c r="AV5845" s="501" t="e">
        <f t="shared" si="554"/>
        <v>#DIV/0!</v>
      </c>
      <c r="AY5845" s="501" t="e">
        <f t="shared" si="555"/>
        <v>#DIV/0!</v>
      </c>
      <c r="BM5845" s="501" t="e">
        <f t="shared" si="556"/>
        <v>#DIV/0!</v>
      </c>
      <c r="BP5845" s="501" t="e">
        <f t="shared" si="557"/>
        <v>#DIV/0!</v>
      </c>
    </row>
    <row r="5846" spans="31:68" ht="15" customHeight="1" x14ac:dyDescent="0.25">
      <c r="AE5846" s="501" t="e">
        <f t="shared" si="552"/>
        <v>#DIV/0!</v>
      </c>
      <c r="AH5846" s="501" t="e">
        <f t="shared" si="553"/>
        <v>#DIV/0!</v>
      </c>
      <c r="AV5846" s="501" t="e">
        <f t="shared" si="554"/>
        <v>#DIV/0!</v>
      </c>
      <c r="AY5846" s="501" t="e">
        <f t="shared" si="555"/>
        <v>#DIV/0!</v>
      </c>
      <c r="BM5846" s="501" t="e">
        <f t="shared" si="556"/>
        <v>#DIV/0!</v>
      </c>
      <c r="BP5846" s="501" t="e">
        <f t="shared" si="557"/>
        <v>#DIV/0!</v>
      </c>
    </row>
    <row r="5847" spans="31:68" ht="15" customHeight="1" x14ac:dyDescent="0.25">
      <c r="AE5847" s="501" t="e">
        <f t="shared" si="552"/>
        <v>#DIV/0!</v>
      </c>
      <c r="AH5847" s="501" t="e">
        <f t="shared" si="553"/>
        <v>#DIV/0!</v>
      </c>
      <c r="AV5847" s="501" t="e">
        <f t="shared" si="554"/>
        <v>#DIV/0!</v>
      </c>
      <c r="AY5847" s="501" t="e">
        <f t="shared" si="555"/>
        <v>#DIV/0!</v>
      </c>
      <c r="BM5847" s="501" t="e">
        <f t="shared" si="556"/>
        <v>#DIV/0!</v>
      </c>
      <c r="BP5847" s="501" t="e">
        <f t="shared" si="557"/>
        <v>#DIV/0!</v>
      </c>
    </row>
    <row r="5848" spans="31:68" ht="15" customHeight="1" x14ac:dyDescent="0.25">
      <c r="AE5848" s="501" t="e">
        <f t="shared" si="552"/>
        <v>#DIV/0!</v>
      </c>
      <c r="AH5848" s="501" t="e">
        <f t="shared" si="553"/>
        <v>#DIV/0!</v>
      </c>
      <c r="AV5848" s="501" t="e">
        <f t="shared" si="554"/>
        <v>#DIV/0!</v>
      </c>
      <c r="AY5848" s="501" t="e">
        <f t="shared" si="555"/>
        <v>#DIV/0!</v>
      </c>
      <c r="BM5848" s="501" t="e">
        <f t="shared" si="556"/>
        <v>#DIV/0!</v>
      </c>
      <c r="BP5848" s="501" t="e">
        <f t="shared" si="557"/>
        <v>#DIV/0!</v>
      </c>
    </row>
    <row r="5849" spans="31:68" ht="15" customHeight="1" x14ac:dyDescent="0.25">
      <c r="AE5849" s="501" t="e">
        <f t="shared" si="552"/>
        <v>#DIV/0!</v>
      </c>
      <c r="AH5849" s="501" t="e">
        <f t="shared" si="553"/>
        <v>#DIV/0!</v>
      </c>
      <c r="AV5849" s="501" t="e">
        <f t="shared" si="554"/>
        <v>#DIV/0!</v>
      </c>
      <c r="AY5849" s="501" t="e">
        <f t="shared" si="555"/>
        <v>#DIV/0!</v>
      </c>
      <c r="BM5849" s="501" t="e">
        <f t="shared" si="556"/>
        <v>#DIV/0!</v>
      </c>
      <c r="BP5849" s="501" t="e">
        <f t="shared" si="557"/>
        <v>#DIV/0!</v>
      </c>
    </row>
    <row r="5850" spans="31:68" ht="15" customHeight="1" x14ac:dyDescent="0.25">
      <c r="AE5850" s="501" t="e">
        <f t="shared" si="552"/>
        <v>#DIV/0!</v>
      </c>
      <c r="AH5850" s="501" t="e">
        <f t="shared" si="553"/>
        <v>#DIV/0!</v>
      </c>
      <c r="AV5850" s="501" t="e">
        <f t="shared" si="554"/>
        <v>#DIV/0!</v>
      </c>
      <c r="AY5850" s="501" t="e">
        <f t="shared" si="555"/>
        <v>#DIV/0!</v>
      </c>
      <c r="BM5850" s="501" t="e">
        <f t="shared" si="556"/>
        <v>#DIV/0!</v>
      </c>
      <c r="BP5850" s="501" t="e">
        <f t="shared" si="557"/>
        <v>#DIV/0!</v>
      </c>
    </row>
    <row r="5851" spans="31:68" ht="15" customHeight="1" x14ac:dyDescent="0.25">
      <c r="AE5851" s="501" t="e">
        <f t="shared" si="552"/>
        <v>#DIV/0!</v>
      </c>
      <c r="AH5851" s="501" t="e">
        <f t="shared" si="553"/>
        <v>#DIV/0!</v>
      </c>
      <c r="AV5851" s="501" t="e">
        <f t="shared" si="554"/>
        <v>#DIV/0!</v>
      </c>
      <c r="AY5851" s="501" t="e">
        <f t="shared" si="555"/>
        <v>#DIV/0!</v>
      </c>
      <c r="BM5851" s="501" t="e">
        <f t="shared" si="556"/>
        <v>#DIV/0!</v>
      </c>
      <c r="BP5851" s="501" t="e">
        <f t="shared" si="557"/>
        <v>#DIV/0!</v>
      </c>
    </row>
    <row r="5852" spans="31:68" ht="15" customHeight="1" x14ac:dyDescent="0.25">
      <c r="AE5852" s="501" t="e">
        <f t="shared" si="552"/>
        <v>#DIV/0!</v>
      </c>
      <c r="AH5852" s="501" t="e">
        <f t="shared" si="553"/>
        <v>#DIV/0!</v>
      </c>
      <c r="AV5852" s="501" t="e">
        <f t="shared" si="554"/>
        <v>#DIV/0!</v>
      </c>
      <c r="AY5852" s="501" t="e">
        <f t="shared" si="555"/>
        <v>#DIV/0!</v>
      </c>
      <c r="BM5852" s="501" t="e">
        <f t="shared" si="556"/>
        <v>#DIV/0!</v>
      </c>
      <c r="BP5852" s="501" t="e">
        <f t="shared" si="557"/>
        <v>#DIV/0!</v>
      </c>
    </row>
    <row r="5853" spans="31:68" ht="15" customHeight="1" x14ac:dyDescent="0.25">
      <c r="AE5853" s="501" t="e">
        <f t="shared" si="552"/>
        <v>#DIV/0!</v>
      </c>
      <c r="AH5853" s="501" t="e">
        <f t="shared" si="553"/>
        <v>#DIV/0!</v>
      </c>
      <c r="AV5853" s="501" t="e">
        <f t="shared" si="554"/>
        <v>#DIV/0!</v>
      </c>
      <c r="AY5853" s="501" t="e">
        <f t="shared" si="555"/>
        <v>#DIV/0!</v>
      </c>
      <c r="BM5853" s="501" t="e">
        <f t="shared" si="556"/>
        <v>#DIV/0!</v>
      </c>
      <c r="BP5853" s="501" t="e">
        <f t="shared" si="557"/>
        <v>#DIV/0!</v>
      </c>
    </row>
    <row r="5854" spans="31:68" ht="15" customHeight="1" x14ac:dyDescent="0.25">
      <c r="AE5854" s="501" t="e">
        <f t="shared" si="552"/>
        <v>#DIV/0!</v>
      </c>
      <c r="AH5854" s="501" t="e">
        <f t="shared" si="553"/>
        <v>#DIV/0!</v>
      </c>
      <c r="AV5854" s="501" t="e">
        <f t="shared" si="554"/>
        <v>#DIV/0!</v>
      </c>
      <c r="AY5854" s="501" t="e">
        <f t="shared" si="555"/>
        <v>#DIV/0!</v>
      </c>
      <c r="BM5854" s="501" t="e">
        <f t="shared" si="556"/>
        <v>#DIV/0!</v>
      </c>
      <c r="BP5854" s="501" t="e">
        <f t="shared" si="557"/>
        <v>#DIV/0!</v>
      </c>
    </row>
    <row r="5855" spans="31:68" ht="15" customHeight="1" x14ac:dyDescent="0.25">
      <c r="AE5855" s="501" t="e">
        <f t="shared" si="552"/>
        <v>#DIV/0!</v>
      </c>
      <c r="AH5855" s="501" t="e">
        <f t="shared" si="553"/>
        <v>#DIV/0!</v>
      </c>
      <c r="AV5855" s="501" t="e">
        <f t="shared" si="554"/>
        <v>#DIV/0!</v>
      </c>
      <c r="AY5855" s="501" t="e">
        <f t="shared" si="555"/>
        <v>#DIV/0!</v>
      </c>
      <c r="BM5855" s="501" t="e">
        <f t="shared" si="556"/>
        <v>#DIV/0!</v>
      </c>
      <c r="BP5855" s="501" t="e">
        <f t="shared" si="557"/>
        <v>#DIV/0!</v>
      </c>
    </row>
    <row r="5856" spans="31:68" ht="15" customHeight="1" x14ac:dyDescent="0.25">
      <c r="AE5856" s="501" t="e">
        <f t="shared" si="552"/>
        <v>#DIV/0!</v>
      </c>
      <c r="AH5856" s="501" t="e">
        <f t="shared" si="553"/>
        <v>#DIV/0!</v>
      </c>
      <c r="AV5856" s="501" t="e">
        <f t="shared" si="554"/>
        <v>#DIV/0!</v>
      </c>
      <c r="AY5856" s="501" t="e">
        <f t="shared" si="555"/>
        <v>#DIV/0!</v>
      </c>
      <c r="BM5856" s="501" t="e">
        <f t="shared" si="556"/>
        <v>#DIV/0!</v>
      </c>
      <c r="BP5856" s="501" t="e">
        <f t="shared" si="557"/>
        <v>#DIV/0!</v>
      </c>
    </row>
    <row r="5857" spans="31:68" ht="15" customHeight="1" x14ac:dyDescent="0.25">
      <c r="AE5857" s="501" t="e">
        <f t="shared" si="552"/>
        <v>#DIV/0!</v>
      </c>
      <c r="AH5857" s="501" t="e">
        <f t="shared" si="553"/>
        <v>#DIV/0!</v>
      </c>
      <c r="AV5857" s="501" t="e">
        <f t="shared" si="554"/>
        <v>#DIV/0!</v>
      </c>
      <c r="AY5857" s="501" t="e">
        <f t="shared" si="555"/>
        <v>#DIV/0!</v>
      </c>
      <c r="BM5857" s="501" t="e">
        <f t="shared" si="556"/>
        <v>#DIV/0!</v>
      </c>
      <c r="BP5857" s="501" t="e">
        <f t="shared" si="557"/>
        <v>#DIV/0!</v>
      </c>
    </row>
    <row r="5858" spans="31:68" ht="15" customHeight="1" x14ac:dyDescent="0.25">
      <c r="AE5858" s="501" t="e">
        <f t="shared" si="552"/>
        <v>#DIV/0!</v>
      </c>
      <c r="AH5858" s="501" t="e">
        <f t="shared" si="553"/>
        <v>#DIV/0!</v>
      </c>
      <c r="AV5858" s="501" t="e">
        <f t="shared" si="554"/>
        <v>#DIV/0!</v>
      </c>
      <c r="AY5858" s="501" t="e">
        <f t="shared" si="555"/>
        <v>#DIV/0!</v>
      </c>
      <c r="BM5858" s="501" t="e">
        <f t="shared" si="556"/>
        <v>#DIV/0!</v>
      </c>
      <c r="BP5858" s="501" t="e">
        <f t="shared" si="557"/>
        <v>#DIV/0!</v>
      </c>
    </row>
    <row r="5859" spans="31:68" ht="15" customHeight="1" x14ac:dyDescent="0.25">
      <c r="AE5859" s="501" t="e">
        <f t="shared" si="552"/>
        <v>#DIV/0!</v>
      </c>
      <c r="AH5859" s="501" t="e">
        <f t="shared" si="553"/>
        <v>#DIV/0!</v>
      </c>
      <c r="AV5859" s="501" t="e">
        <f t="shared" si="554"/>
        <v>#DIV/0!</v>
      </c>
      <c r="AY5859" s="501" t="e">
        <f t="shared" si="555"/>
        <v>#DIV/0!</v>
      </c>
      <c r="BM5859" s="501" t="e">
        <f t="shared" si="556"/>
        <v>#DIV/0!</v>
      </c>
      <c r="BP5859" s="501" t="e">
        <f t="shared" si="557"/>
        <v>#DIV/0!</v>
      </c>
    </row>
    <row r="5860" spans="31:68" ht="15" customHeight="1" x14ac:dyDescent="0.25">
      <c r="AE5860" s="501" t="e">
        <f t="shared" si="552"/>
        <v>#DIV/0!</v>
      </c>
      <c r="AH5860" s="501" t="e">
        <f t="shared" si="553"/>
        <v>#DIV/0!</v>
      </c>
      <c r="AV5860" s="501" t="e">
        <f t="shared" si="554"/>
        <v>#DIV/0!</v>
      </c>
      <c r="AY5860" s="501" t="e">
        <f t="shared" si="555"/>
        <v>#DIV/0!</v>
      </c>
      <c r="BM5860" s="501" t="e">
        <f t="shared" si="556"/>
        <v>#DIV/0!</v>
      </c>
      <c r="BP5860" s="501" t="e">
        <f t="shared" si="557"/>
        <v>#DIV/0!</v>
      </c>
    </row>
    <row r="5861" spans="31:68" ht="15" customHeight="1" x14ac:dyDescent="0.25">
      <c r="AE5861" s="501" t="e">
        <f t="shared" si="552"/>
        <v>#DIV/0!</v>
      </c>
      <c r="AH5861" s="501" t="e">
        <f t="shared" si="553"/>
        <v>#DIV/0!</v>
      </c>
      <c r="AV5861" s="501" t="e">
        <f t="shared" si="554"/>
        <v>#DIV/0!</v>
      </c>
      <c r="AY5861" s="501" t="e">
        <f t="shared" si="555"/>
        <v>#DIV/0!</v>
      </c>
      <c r="BM5861" s="501" t="e">
        <f t="shared" si="556"/>
        <v>#DIV/0!</v>
      </c>
      <c r="BP5861" s="501" t="e">
        <f t="shared" si="557"/>
        <v>#DIV/0!</v>
      </c>
    </row>
    <row r="5862" spans="31:68" ht="15" customHeight="1" x14ac:dyDescent="0.25">
      <c r="AE5862" s="501" t="e">
        <f t="shared" si="552"/>
        <v>#DIV/0!</v>
      </c>
      <c r="AH5862" s="501" t="e">
        <f t="shared" si="553"/>
        <v>#DIV/0!</v>
      </c>
      <c r="AV5862" s="501" t="e">
        <f t="shared" si="554"/>
        <v>#DIV/0!</v>
      </c>
      <c r="AY5862" s="501" t="e">
        <f t="shared" si="555"/>
        <v>#DIV/0!</v>
      </c>
      <c r="BM5862" s="501" t="e">
        <f t="shared" si="556"/>
        <v>#DIV/0!</v>
      </c>
      <c r="BP5862" s="501" t="e">
        <f t="shared" si="557"/>
        <v>#DIV/0!</v>
      </c>
    </row>
    <row r="5863" spans="31:68" ht="15" customHeight="1" x14ac:dyDescent="0.25">
      <c r="AE5863" s="501" t="e">
        <f t="shared" si="552"/>
        <v>#DIV/0!</v>
      </c>
      <c r="AH5863" s="501" t="e">
        <f t="shared" si="553"/>
        <v>#DIV/0!</v>
      </c>
      <c r="AV5863" s="501" t="e">
        <f t="shared" si="554"/>
        <v>#DIV/0!</v>
      </c>
      <c r="AY5863" s="501" t="e">
        <f t="shared" si="555"/>
        <v>#DIV/0!</v>
      </c>
      <c r="BM5863" s="501" t="e">
        <f t="shared" si="556"/>
        <v>#DIV/0!</v>
      </c>
      <c r="BP5863" s="501" t="e">
        <f t="shared" si="557"/>
        <v>#DIV/0!</v>
      </c>
    </row>
    <row r="5864" spans="31:68" ht="15" customHeight="1" x14ac:dyDescent="0.25">
      <c r="AE5864" s="501" t="e">
        <f t="shared" si="552"/>
        <v>#DIV/0!</v>
      </c>
      <c r="AH5864" s="501" t="e">
        <f t="shared" si="553"/>
        <v>#DIV/0!</v>
      </c>
      <c r="AV5864" s="501" t="e">
        <f t="shared" si="554"/>
        <v>#DIV/0!</v>
      </c>
      <c r="AY5864" s="501" t="e">
        <f t="shared" si="555"/>
        <v>#DIV/0!</v>
      </c>
      <c r="BM5864" s="501" t="e">
        <f t="shared" si="556"/>
        <v>#DIV/0!</v>
      </c>
      <c r="BP5864" s="501" t="e">
        <f t="shared" si="557"/>
        <v>#DIV/0!</v>
      </c>
    </row>
    <row r="5865" spans="31:68" ht="15" customHeight="1" x14ac:dyDescent="0.25">
      <c r="AE5865" s="501" t="e">
        <f t="shared" si="552"/>
        <v>#DIV/0!</v>
      </c>
      <c r="AH5865" s="501" t="e">
        <f t="shared" si="553"/>
        <v>#DIV/0!</v>
      </c>
      <c r="AV5865" s="501" t="e">
        <f t="shared" si="554"/>
        <v>#DIV/0!</v>
      </c>
      <c r="AY5865" s="501" t="e">
        <f t="shared" si="555"/>
        <v>#DIV/0!</v>
      </c>
      <c r="BM5865" s="501" t="e">
        <f t="shared" si="556"/>
        <v>#DIV/0!</v>
      </c>
      <c r="BP5865" s="501" t="e">
        <f t="shared" si="557"/>
        <v>#DIV/0!</v>
      </c>
    </row>
    <row r="5866" spans="31:68" ht="15" customHeight="1" x14ac:dyDescent="0.25">
      <c r="AE5866" s="501" t="e">
        <f t="shared" si="552"/>
        <v>#DIV/0!</v>
      </c>
      <c r="AH5866" s="501" t="e">
        <f t="shared" si="553"/>
        <v>#DIV/0!</v>
      </c>
      <c r="AV5866" s="501" t="e">
        <f t="shared" si="554"/>
        <v>#DIV/0!</v>
      </c>
      <c r="AY5866" s="501" t="e">
        <f t="shared" si="555"/>
        <v>#DIV/0!</v>
      </c>
      <c r="BM5866" s="501" t="e">
        <f t="shared" si="556"/>
        <v>#DIV/0!</v>
      </c>
      <c r="BP5866" s="501" t="e">
        <f t="shared" si="557"/>
        <v>#DIV/0!</v>
      </c>
    </row>
    <row r="5867" spans="31:68" ht="15" customHeight="1" x14ac:dyDescent="0.25">
      <c r="AE5867" s="501" t="e">
        <f t="shared" si="552"/>
        <v>#DIV/0!</v>
      </c>
      <c r="AH5867" s="501" t="e">
        <f t="shared" si="553"/>
        <v>#DIV/0!</v>
      </c>
      <c r="AV5867" s="501" t="e">
        <f t="shared" si="554"/>
        <v>#DIV/0!</v>
      </c>
      <c r="AY5867" s="501" t="e">
        <f t="shared" si="555"/>
        <v>#DIV/0!</v>
      </c>
      <c r="BM5867" s="501" t="e">
        <f t="shared" si="556"/>
        <v>#DIV/0!</v>
      </c>
      <c r="BP5867" s="501" t="e">
        <f t="shared" si="557"/>
        <v>#DIV/0!</v>
      </c>
    </row>
    <row r="5868" spans="31:68" ht="15" customHeight="1" x14ac:dyDescent="0.25">
      <c r="AE5868" s="501" t="e">
        <f t="shared" si="552"/>
        <v>#DIV/0!</v>
      </c>
      <c r="AH5868" s="501" t="e">
        <f t="shared" si="553"/>
        <v>#DIV/0!</v>
      </c>
      <c r="AV5868" s="501" t="e">
        <f t="shared" si="554"/>
        <v>#DIV/0!</v>
      </c>
      <c r="AY5868" s="501" t="e">
        <f t="shared" si="555"/>
        <v>#DIV/0!</v>
      </c>
      <c r="BM5868" s="501" t="e">
        <f t="shared" si="556"/>
        <v>#DIV/0!</v>
      </c>
      <c r="BP5868" s="501" t="e">
        <f t="shared" si="557"/>
        <v>#DIV/0!</v>
      </c>
    </row>
    <row r="5869" spans="31:68" ht="15" customHeight="1" x14ac:dyDescent="0.25">
      <c r="AE5869" s="501" t="e">
        <f t="shared" si="552"/>
        <v>#DIV/0!</v>
      </c>
      <c r="AH5869" s="501" t="e">
        <f t="shared" si="553"/>
        <v>#DIV/0!</v>
      </c>
      <c r="AV5869" s="501" t="e">
        <f t="shared" si="554"/>
        <v>#DIV/0!</v>
      </c>
      <c r="AY5869" s="501" t="e">
        <f t="shared" si="555"/>
        <v>#DIV/0!</v>
      </c>
      <c r="BM5869" s="501" t="e">
        <f t="shared" si="556"/>
        <v>#DIV/0!</v>
      </c>
      <c r="BP5869" s="501" t="e">
        <f t="shared" si="557"/>
        <v>#DIV/0!</v>
      </c>
    </row>
    <row r="5870" spans="31:68" ht="15" customHeight="1" x14ac:dyDescent="0.25">
      <c r="AE5870" s="501" t="e">
        <f t="shared" si="552"/>
        <v>#DIV/0!</v>
      </c>
      <c r="AH5870" s="501" t="e">
        <f t="shared" si="553"/>
        <v>#DIV/0!</v>
      </c>
      <c r="AV5870" s="501" t="e">
        <f t="shared" si="554"/>
        <v>#DIV/0!</v>
      </c>
      <c r="AY5870" s="501" t="e">
        <f t="shared" si="555"/>
        <v>#DIV/0!</v>
      </c>
      <c r="BM5870" s="501" t="e">
        <f t="shared" si="556"/>
        <v>#DIV/0!</v>
      </c>
      <c r="BP5870" s="501" t="e">
        <f t="shared" si="557"/>
        <v>#DIV/0!</v>
      </c>
    </row>
    <row r="5871" spans="31:68" ht="15" customHeight="1" x14ac:dyDescent="0.25">
      <c r="AE5871" s="501" t="e">
        <f t="shared" si="552"/>
        <v>#DIV/0!</v>
      </c>
      <c r="AH5871" s="501" t="e">
        <f t="shared" si="553"/>
        <v>#DIV/0!</v>
      </c>
      <c r="AV5871" s="501" t="e">
        <f t="shared" si="554"/>
        <v>#DIV/0!</v>
      </c>
      <c r="AY5871" s="501" t="e">
        <f t="shared" si="555"/>
        <v>#DIV/0!</v>
      </c>
      <c r="BM5871" s="501" t="e">
        <f t="shared" si="556"/>
        <v>#DIV/0!</v>
      </c>
      <c r="BP5871" s="501" t="e">
        <f t="shared" si="557"/>
        <v>#DIV/0!</v>
      </c>
    </row>
    <row r="5872" spans="31:68" ht="15" customHeight="1" x14ac:dyDescent="0.25">
      <c r="AE5872" s="501" t="e">
        <f t="shared" si="552"/>
        <v>#DIV/0!</v>
      </c>
      <c r="AH5872" s="501" t="e">
        <f t="shared" si="553"/>
        <v>#DIV/0!</v>
      </c>
      <c r="AV5872" s="501" t="e">
        <f t="shared" si="554"/>
        <v>#DIV/0!</v>
      </c>
      <c r="AY5872" s="501" t="e">
        <f t="shared" si="555"/>
        <v>#DIV/0!</v>
      </c>
      <c r="BM5872" s="501" t="e">
        <f t="shared" si="556"/>
        <v>#DIV/0!</v>
      </c>
      <c r="BP5872" s="501" t="e">
        <f t="shared" si="557"/>
        <v>#DIV/0!</v>
      </c>
    </row>
    <row r="5873" spans="31:68" ht="15" customHeight="1" x14ac:dyDescent="0.25">
      <c r="AE5873" s="501" t="e">
        <f t="shared" si="552"/>
        <v>#DIV/0!</v>
      </c>
      <c r="AH5873" s="501" t="e">
        <f t="shared" si="553"/>
        <v>#DIV/0!</v>
      </c>
      <c r="AV5873" s="501" t="e">
        <f t="shared" si="554"/>
        <v>#DIV/0!</v>
      </c>
      <c r="AY5873" s="501" t="e">
        <f t="shared" si="555"/>
        <v>#DIV/0!</v>
      </c>
      <c r="BM5873" s="501" t="e">
        <f t="shared" si="556"/>
        <v>#DIV/0!</v>
      </c>
      <c r="BP5873" s="501" t="e">
        <f t="shared" si="557"/>
        <v>#DIV/0!</v>
      </c>
    </row>
    <row r="5874" spans="31:68" ht="15" customHeight="1" x14ac:dyDescent="0.25">
      <c r="AE5874" s="501" t="e">
        <f t="shared" si="552"/>
        <v>#DIV/0!</v>
      </c>
      <c r="AH5874" s="501" t="e">
        <f t="shared" si="553"/>
        <v>#DIV/0!</v>
      </c>
      <c r="AV5874" s="501" t="e">
        <f t="shared" si="554"/>
        <v>#DIV/0!</v>
      </c>
      <c r="AY5874" s="501" t="e">
        <f t="shared" si="555"/>
        <v>#DIV/0!</v>
      </c>
      <c r="BM5874" s="501" t="e">
        <f t="shared" si="556"/>
        <v>#DIV/0!</v>
      </c>
      <c r="BP5874" s="501" t="e">
        <f t="shared" si="557"/>
        <v>#DIV/0!</v>
      </c>
    </row>
    <row r="5875" spans="31:68" ht="15" customHeight="1" x14ac:dyDescent="0.25">
      <c r="AE5875" s="501" t="e">
        <f t="shared" si="552"/>
        <v>#DIV/0!</v>
      </c>
      <c r="AH5875" s="501" t="e">
        <f t="shared" si="553"/>
        <v>#DIV/0!</v>
      </c>
      <c r="AV5875" s="501" t="e">
        <f t="shared" si="554"/>
        <v>#DIV/0!</v>
      </c>
      <c r="AY5875" s="501" t="e">
        <f t="shared" si="555"/>
        <v>#DIV/0!</v>
      </c>
      <c r="BM5875" s="501" t="e">
        <f t="shared" si="556"/>
        <v>#DIV/0!</v>
      </c>
      <c r="BP5875" s="501" t="e">
        <f t="shared" si="557"/>
        <v>#DIV/0!</v>
      </c>
    </row>
    <row r="5876" spans="31:68" ht="15" customHeight="1" x14ac:dyDescent="0.25">
      <c r="AE5876" s="501" t="e">
        <f t="shared" si="552"/>
        <v>#DIV/0!</v>
      </c>
      <c r="AH5876" s="501" t="e">
        <f t="shared" si="553"/>
        <v>#DIV/0!</v>
      </c>
      <c r="AV5876" s="501" t="e">
        <f t="shared" si="554"/>
        <v>#DIV/0!</v>
      </c>
      <c r="AY5876" s="501" t="e">
        <f t="shared" si="555"/>
        <v>#DIV/0!</v>
      </c>
      <c r="BM5876" s="501" t="e">
        <f t="shared" si="556"/>
        <v>#DIV/0!</v>
      </c>
      <c r="BP5876" s="501" t="e">
        <f t="shared" si="557"/>
        <v>#DIV/0!</v>
      </c>
    </row>
    <row r="5877" spans="31:68" ht="15" customHeight="1" x14ac:dyDescent="0.25">
      <c r="AE5877" s="501" t="e">
        <f t="shared" si="552"/>
        <v>#DIV/0!</v>
      </c>
      <c r="AH5877" s="501" t="e">
        <f t="shared" si="553"/>
        <v>#DIV/0!</v>
      </c>
      <c r="AV5877" s="501" t="e">
        <f t="shared" si="554"/>
        <v>#DIV/0!</v>
      </c>
      <c r="AY5877" s="501" t="e">
        <f t="shared" si="555"/>
        <v>#DIV/0!</v>
      </c>
      <c r="BM5877" s="501" t="e">
        <f t="shared" si="556"/>
        <v>#DIV/0!</v>
      </c>
      <c r="BP5877" s="501" t="e">
        <f t="shared" si="557"/>
        <v>#DIV/0!</v>
      </c>
    </row>
    <row r="5878" spans="31:68" ht="15" customHeight="1" x14ac:dyDescent="0.25">
      <c r="AE5878" s="501" t="e">
        <f t="shared" si="552"/>
        <v>#DIV/0!</v>
      </c>
      <c r="AH5878" s="501" t="e">
        <f t="shared" si="553"/>
        <v>#DIV/0!</v>
      </c>
      <c r="AV5878" s="501" t="e">
        <f t="shared" si="554"/>
        <v>#DIV/0!</v>
      </c>
      <c r="AY5878" s="501" t="e">
        <f t="shared" si="555"/>
        <v>#DIV/0!</v>
      </c>
      <c r="BM5878" s="501" t="e">
        <f t="shared" si="556"/>
        <v>#DIV/0!</v>
      </c>
      <c r="BP5878" s="501" t="e">
        <f t="shared" si="557"/>
        <v>#DIV/0!</v>
      </c>
    </row>
    <row r="5879" spans="31:68" ht="15" customHeight="1" x14ac:dyDescent="0.25">
      <c r="AE5879" s="501" t="e">
        <f t="shared" si="552"/>
        <v>#DIV/0!</v>
      </c>
      <c r="AH5879" s="501" t="e">
        <f t="shared" si="553"/>
        <v>#DIV/0!</v>
      </c>
      <c r="AV5879" s="501" t="e">
        <f t="shared" si="554"/>
        <v>#DIV/0!</v>
      </c>
      <c r="AY5879" s="501" t="e">
        <f t="shared" si="555"/>
        <v>#DIV/0!</v>
      </c>
      <c r="BM5879" s="501" t="e">
        <f t="shared" si="556"/>
        <v>#DIV/0!</v>
      </c>
      <c r="BP5879" s="501" t="e">
        <f t="shared" si="557"/>
        <v>#DIV/0!</v>
      </c>
    </row>
    <row r="5880" spans="31:68" ht="15" customHeight="1" x14ac:dyDescent="0.25">
      <c r="AE5880" s="501" t="e">
        <f t="shared" si="552"/>
        <v>#DIV/0!</v>
      </c>
      <c r="AH5880" s="501" t="e">
        <f t="shared" si="553"/>
        <v>#DIV/0!</v>
      </c>
      <c r="AV5880" s="501" t="e">
        <f t="shared" si="554"/>
        <v>#DIV/0!</v>
      </c>
      <c r="AY5880" s="501" t="e">
        <f t="shared" si="555"/>
        <v>#DIV/0!</v>
      </c>
      <c r="BM5880" s="501" t="e">
        <f t="shared" si="556"/>
        <v>#DIV/0!</v>
      </c>
      <c r="BP5880" s="501" t="e">
        <f t="shared" si="557"/>
        <v>#DIV/0!</v>
      </c>
    </row>
    <row r="5881" spans="31:68" ht="15" customHeight="1" x14ac:dyDescent="0.25">
      <c r="AE5881" s="501" t="e">
        <f t="shared" si="552"/>
        <v>#DIV/0!</v>
      </c>
      <c r="AH5881" s="501" t="e">
        <f t="shared" si="553"/>
        <v>#DIV/0!</v>
      </c>
      <c r="AV5881" s="501" t="e">
        <f t="shared" si="554"/>
        <v>#DIV/0!</v>
      </c>
      <c r="AY5881" s="501" t="e">
        <f t="shared" si="555"/>
        <v>#DIV/0!</v>
      </c>
      <c r="BM5881" s="501" t="e">
        <f t="shared" si="556"/>
        <v>#DIV/0!</v>
      </c>
      <c r="BP5881" s="501" t="e">
        <f t="shared" si="557"/>
        <v>#DIV/0!</v>
      </c>
    </row>
    <row r="5882" spans="31:68" ht="15" customHeight="1" x14ac:dyDescent="0.25">
      <c r="AE5882" s="501" t="e">
        <f t="shared" si="552"/>
        <v>#DIV/0!</v>
      </c>
      <c r="AH5882" s="501" t="e">
        <f t="shared" si="553"/>
        <v>#DIV/0!</v>
      </c>
      <c r="AV5882" s="501" t="e">
        <f t="shared" si="554"/>
        <v>#DIV/0!</v>
      </c>
      <c r="AY5882" s="501" t="e">
        <f t="shared" si="555"/>
        <v>#DIV/0!</v>
      </c>
      <c r="BM5882" s="501" t="e">
        <f t="shared" si="556"/>
        <v>#DIV/0!</v>
      </c>
      <c r="BP5882" s="501" t="e">
        <f t="shared" si="557"/>
        <v>#DIV/0!</v>
      </c>
    </row>
    <row r="5883" spans="31:68" ht="15" customHeight="1" x14ac:dyDescent="0.25">
      <c r="AE5883" s="501" t="e">
        <f t="shared" si="552"/>
        <v>#DIV/0!</v>
      </c>
      <c r="AH5883" s="501" t="e">
        <f t="shared" si="553"/>
        <v>#DIV/0!</v>
      </c>
      <c r="AV5883" s="501" t="e">
        <f t="shared" si="554"/>
        <v>#DIV/0!</v>
      </c>
      <c r="AY5883" s="501" t="e">
        <f t="shared" si="555"/>
        <v>#DIV/0!</v>
      </c>
      <c r="BM5883" s="501" t="e">
        <f t="shared" si="556"/>
        <v>#DIV/0!</v>
      </c>
      <c r="BP5883" s="501" t="e">
        <f t="shared" si="557"/>
        <v>#DIV/0!</v>
      </c>
    </row>
    <row r="5884" spans="31:68" ht="15" customHeight="1" x14ac:dyDescent="0.25">
      <c r="AE5884" s="501" t="e">
        <f t="shared" si="552"/>
        <v>#DIV/0!</v>
      </c>
      <c r="AH5884" s="501" t="e">
        <f t="shared" si="553"/>
        <v>#DIV/0!</v>
      </c>
      <c r="AV5884" s="501" t="e">
        <f t="shared" si="554"/>
        <v>#DIV/0!</v>
      </c>
      <c r="AY5884" s="501" t="e">
        <f t="shared" si="555"/>
        <v>#DIV/0!</v>
      </c>
      <c r="BM5884" s="501" t="e">
        <f t="shared" si="556"/>
        <v>#DIV/0!</v>
      </c>
      <c r="BP5884" s="501" t="e">
        <f t="shared" si="557"/>
        <v>#DIV/0!</v>
      </c>
    </row>
    <row r="5885" spans="31:68" ht="15" customHeight="1" x14ac:dyDescent="0.25">
      <c r="AE5885" s="501" t="e">
        <f t="shared" si="552"/>
        <v>#DIV/0!</v>
      </c>
      <c r="AH5885" s="501" t="e">
        <f t="shared" si="553"/>
        <v>#DIV/0!</v>
      </c>
      <c r="AV5885" s="501" t="e">
        <f t="shared" si="554"/>
        <v>#DIV/0!</v>
      </c>
      <c r="AY5885" s="501" t="e">
        <f t="shared" si="555"/>
        <v>#DIV/0!</v>
      </c>
      <c r="BM5885" s="501" t="e">
        <f t="shared" si="556"/>
        <v>#DIV/0!</v>
      </c>
      <c r="BP5885" s="501" t="e">
        <f t="shared" si="557"/>
        <v>#DIV/0!</v>
      </c>
    </row>
    <row r="5886" spans="31:68" ht="15" customHeight="1" x14ac:dyDescent="0.25">
      <c r="AE5886" s="501" t="e">
        <f t="shared" si="552"/>
        <v>#DIV/0!</v>
      </c>
      <c r="AH5886" s="501" t="e">
        <f t="shared" si="553"/>
        <v>#DIV/0!</v>
      </c>
      <c r="AV5886" s="501" t="e">
        <f t="shared" si="554"/>
        <v>#DIV/0!</v>
      </c>
      <c r="AY5886" s="501" t="e">
        <f t="shared" si="555"/>
        <v>#DIV/0!</v>
      </c>
      <c r="BM5886" s="501" t="e">
        <f t="shared" si="556"/>
        <v>#DIV/0!</v>
      </c>
      <c r="BP5886" s="501" t="e">
        <f t="shared" si="557"/>
        <v>#DIV/0!</v>
      </c>
    </row>
    <row r="5887" spans="31:68" ht="15" customHeight="1" x14ac:dyDescent="0.25">
      <c r="AE5887" s="501" t="e">
        <f t="shared" si="552"/>
        <v>#DIV/0!</v>
      </c>
      <c r="AH5887" s="501" t="e">
        <f t="shared" si="553"/>
        <v>#DIV/0!</v>
      </c>
      <c r="AV5887" s="501" t="e">
        <f t="shared" si="554"/>
        <v>#DIV/0!</v>
      </c>
      <c r="AY5887" s="501" t="e">
        <f t="shared" si="555"/>
        <v>#DIV/0!</v>
      </c>
      <c r="BM5887" s="501" t="e">
        <f t="shared" si="556"/>
        <v>#DIV/0!</v>
      </c>
      <c r="BP5887" s="501" t="e">
        <f t="shared" si="557"/>
        <v>#DIV/0!</v>
      </c>
    </row>
    <row r="5888" spans="31:68" ht="15" customHeight="1" x14ac:dyDescent="0.25">
      <c r="AE5888" s="501" t="e">
        <f t="shared" si="552"/>
        <v>#DIV/0!</v>
      </c>
      <c r="AH5888" s="501" t="e">
        <f t="shared" si="553"/>
        <v>#DIV/0!</v>
      </c>
      <c r="AV5888" s="501" t="e">
        <f t="shared" si="554"/>
        <v>#DIV/0!</v>
      </c>
      <c r="AY5888" s="501" t="e">
        <f t="shared" si="555"/>
        <v>#DIV/0!</v>
      </c>
      <c r="BM5888" s="501" t="e">
        <f t="shared" si="556"/>
        <v>#DIV/0!</v>
      </c>
      <c r="BP5888" s="501" t="e">
        <f t="shared" si="557"/>
        <v>#DIV/0!</v>
      </c>
    </row>
    <row r="5889" spans="31:68" ht="15" customHeight="1" x14ac:dyDescent="0.25">
      <c r="AE5889" s="501" t="e">
        <f t="shared" si="552"/>
        <v>#DIV/0!</v>
      </c>
      <c r="AH5889" s="501" t="e">
        <f t="shared" si="553"/>
        <v>#DIV/0!</v>
      </c>
      <c r="AV5889" s="501" t="e">
        <f t="shared" si="554"/>
        <v>#DIV/0!</v>
      </c>
      <c r="AY5889" s="501" t="e">
        <f t="shared" si="555"/>
        <v>#DIV/0!</v>
      </c>
      <c r="BM5889" s="501" t="e">
        <f t="shared" si="556"/>
        <v>#DIV/0!</v>
      </c>
      <c r="BP5889" s="501" t="e">
        <f t="shared" si="557"/>
        <v>#DIV/0!</v>
      </c>
    </row>
    <row r="5890" spans="31:68" ht="15" customHeight="1" x14ac:dyDescent="0.25">
      <c r="AE5890" s="501" t="e">
        <f t="shared" si="552"/>
        <v>#DIV/0!</v>
      </c>
      <c r="AH5890" s="501" t="e">
        <f t="shared" si="553"/>
        <v>#DIV/0!</v>
      </c>
      <c r="AV5890" s="501" t="e">
        <f t="shared" si="554"/>
        <v>#DIV/0!</v>
      </c>
      <c r="AY5890" s="501" t="e">
        <f t="shared" si="555"/>
        <v>#DIV/0!</v>
      </c>
      <c r="BM5890" s="501" t="e">
        <f t="shared" si="556"/>
        <v>#DIV/0!</v>
      </c>
      <c r="BP5890" s="501" t="e">
        <f t="shared" si="557"/>
        <v>#DIV/0!</v>
      </c>
    </row>
    <row r="5891" spans="31:68" ht="15" customHeight="1" x14ac:dyDescent="0.25">
      <c r="AE5891" s="501" t="e">
        <f t="shared" si="552"/>
        <v>#DIV/0!</v>
      </c>
      <c r="AH5891" s="501" t="e">
        <f t="shared" si="553"/>
        <v>#DIV/0!</v>
      </c>
      <c r="AV5891" s="501" t="e">
        <f t="shared" si="554"/>
        <v>#DIV/0!</v>
      </c>
      <c r="AY5891" s="501" t="e">
        <f t="shared" si="555"/>
        <v>#DIV/0!</v>
      </c>
      <c r="BM5891" s="501" t="e">
        <f t="shared" si="556"/>
        <v>#DIV/0!</v>
      </c>
      <c r="BP5891" s="501" t="e">
        <f t="shared" si="557"/>
        <v>#DIV/0!</v>
      </c>
    </row>
    <row r="5892" spans="31:68" ht="15" customHeight="1" x14ac:dyDescent="0.25">
      <c r="AE5892" s="501" t="e">
        <f t="shared" si="552"/>
        <v>#DIV/0!</v>
      </c>
      <c r="AH5892" s="501" t="e">
        <f t="shared" si="553"/>
        <v>#DIV/0!</v>
      </c>
      <c r="AV5892" s="501" t="e">
        <f t="shared" si="554"/>
        <v>#DIV/0!</v>
      </c>
      <c r="AY5892" s="501" t="e">
        <f t="shared" si="555"/>
        <v>#DIV/0!</v>
      </c>
      <c r="BM5892" s="501" t="e">
        <f t="shared" si="556"/>
        <v>#DIV/0!</v>
      </c>
      <c r="BP5892" s="501" t="e">
        <f t="shared" si="557"/>
        <v>#DIV/0!</v>
      </c>
    </row>
    <row r="5893" spans="31:68" ht="15" customHeight="1" x14ac:dyDescent="0.25">
      <c r="AE5893" s="501" t="e">
        <f t="shared" si="552"/>
        <v>#DIV/0!</v>
      </c>
      <c r="AH5893" s="501" t="e">
        <f t="shared" si="553"/>
        <v>#DIV/0!</v>
      </c>
      <c r="AV5893" s="501" t="e">
        <f t="shared" si="554"/>
        <v>#DIV/0!</v>
      </c>
      <c r="AY5893" s="501" t="e">
        <f t="shared" si="555"/>
        <v>#DIV/0!</v>
      </c>
      <c r="BM5893" s="501" t="e">
        <f t="shared" si="556"/>
        <v>#DIV/0!</v>
      </c>
      <c r="BP5893" s="501" t="e">
        <f t="shared" si="557"/>
        <v>#DIV/0!</v>
      </c>
    </row>
    <row r="5894" spans="31:68" ht="15" customHeight="1" x14ac:dyDescent="0.25">
      <c r="AE5894" s="501" t="e">
        <f t="shared" si="552"/>
        <v>#DIV/0!</v>
      </c>
      <c r="AH5894" s="501" t="e">
        <f t="shared" si="553"/>
        <v>#DIV/0!</v>
      </c>
      <c r="AV5894" s="501" t="e">
        <f t="shared" si="554"/>
        <v>#DIV/0!</v>
      </c>
      <c r="AY5894" s="501" t="e">
        <f t="shared" si="555"/>
        <v>#DIV/0!</v>
      </c>
      <c r="BM5894" s="501" t="e">
        <f t="shared" si="556"/>
        <v>#DIV/0!</v>
      </c>
      <c r="BP5894" s="501" t="e">
        <f t="shared" si="557"/>
        <v>#DIV/0!</v>
      </c>
    </row>
    <row r="5895" spans="31:68" ht="15" customHeight="1" x14ac:dyDescent="0.25">
      <c r="AE5895" s="501" t="e">
        <f t="shared" si="552"/>
        <v>#DIV/0!</v>
      </c>
      <c r="AH5895" s="501" t="e">
        <f t="shared" si="553"/>
        <v>#DIV/0!</v>
      </c>
      <c r="AV5895" s="501" t="e">
        <f t="shared" si="554"/>
        <v>#DIV/0!</v>
      </c>
      <c r="AY5895" s="501" t="e">
        <f t="shared" si="555"/>
        <v>#DIV/0!</v>
      </c>
      <c r="BM5895" s="501" t="e">
        <f t="shared" si="556"/>
        <v>#DIV/0!</v>
      </c>
      <c r="BP5895" s="501" t="e">
        <f t="shared" si="557"/>
        <v>#DIV/0!</v>
      </c>
    </row>
    <row r="5896" spans="31:68" ht="15" customHeight="1" x14ac:dyDescent="0.25">
      <c r="AE5896" s="501" t="e">
        <f t="shared" si="552"/>
        <v>#DIV/0!</v>
      </c>
      <c r="AH5896" s="501" t="e">
        <f t="shared" si="553"/>
        <v>#DIV/0!</v>
      </c>
      <c r="AV5896" s="501" t="e">
        <f t="shared" si="554"/>
        <v>#DIV/0!</v>
      </c>
      <c r="AY5896" s="501" t="e">
        <f t="shared" si="555"/>
        <v>#DIV/0!</v>
      </c>
      <c r="BM5896" s="501" t="e">
        <f t="shared" si="556"/>
        <v>#DIV/0!</v>
      </c>
      <c r="BP5896" s="501" t="e">
        <f t="shared" si="557"/>
        <v>#DIV/0!</v>
      </c>
    </row>
    <row r="5897" spans="31:68" ht="15" customHeight="1" x14ac:dyDescent="0.25">
      <c r="AE5897" s="501" t="e">
        <f t="shared" si="552"/>
        <v>#DIV/0!</v>
      </c>
      <c r="AH5897" s="501" t="e">
        <f t="shared" si="553"/>
        <v>#DIV/0!</v>
      </c>
      <c r="AV5897" s="501" t="e">
        <f t="shared" si="554"/>
        <v>#DIV/0!</v>
      </c>
      <c r="AY5897" s="501" t="e">
        <f t="shared" si="555"/>
        <v>#DIV/0!</v>
      </c>
      <c r="BM5897" s="501" t="e">
        <f t="shared" si="556"/>
        <v>#DIV/0!</v>
      </c>
      <c r="BP5897" s="501" t="e">
        <f t="shared" si="557"/>
        <v>#DIV/0!</v>
      </c>
    </row>
    <row r="5898" spans="31:68" ht="15" customHeight="1" x14ac:dyDescent="0.25">
      <c r="AE5898" s="501" t="e">
        <f t="shared" si="552"/>
        <v>#DIV/0!</v>
      </c>
      <c r="AH5898" s="501" t="e">
        <f t="shared" si="553"/>
        <v>#DIV/0!</v>
      </c>
      <c r="AV5898" s="501" t="e">
        <f t="shared" si="554"/>
        <v>#DIV/0!</v>
      </c>
      <c r="AY5898" s="501" t="e">
        <f t="shared" si="555"/>
        <v>#DIV/0!</v>
      </c>
      <c r="BM5898" s="501" t="e">
        <f t="shared" si="556"/>
        <v>#DIV/0!</v>
      </c>
      <c r="BP5898" s="501" t="e">
        <f t="shared" si="557"/>
        <v>#DIV/0!</v>
      </c>
    </row>
    <row r="5899" spans="31:68" ht="15" customHeight="1" x14ac:dyDescent="0.25">
      <c r="AE5899" s="501" t="e">
        <f t="shared" si="552"/>
        <v>#DIV/0!</v>
      </c>
      <c r="AH5899" s="501" t="e">
        <f t="shared" si="553"/>
        <v>#DIV/0!</v>
      </c>
      <c r="AV5899" s="501" t="e">
        <f t="shared" si="554"/>
        <v>#DIV/0!</v>
      </c>
      <c r="AY5899" s="501" t="e">
        <f t="shared" si="555"/>
        <v>#DIV/0!</v>
      </c>
      <c r="BM5899" s="501" t="e">
        <f t="shared" si="556"/>
        <v>#DIV/0!</v>
      </c>
      <c r="BP5899" s="501" t="e">
        <f t="shared" si="557"/>
        <v>#DIV/0!</v>
      </c>
    </row>
    <row r="5900" spans="31:68" ht="15" customHeight="1" x14ac:dyDescent="0.25">
      <c r="AE5900" s="501" t="e">
        <f t="shared" si="552"/>
        <v>#DIV/0!</v>
      </c>
      <c r="AH5900" s="501" t="e">
        <f t="shared" si="553"/>
        <v>#DIV/0!</v>
      </c>
      <c r="AV5900" s="501" t="e">
        <f t="shared" si="554"/>
        <v>#DIV/0!</v>
      </c>
      <c r="AY5900" s="501" t="e">
        <f t="shared" si="555"/>
        <v>#DIV/0!</v>
      </c>
      <c r="BM5900" s="501" t="e">
        <f t="shared" si="556"/>
        <v>#DIV/0!</v>
      </c>
      <c r="BP5900" s="501" t="e">
        <f t="shared" si="557"/>
        <v>#DIV/0!</v>
      </c>
    </row>
    <row r="5901" spans="31:68" ht="15" customHeight="1" x14ac:dyDescent="0.25">
      <c r="AE5901" s="501" t="e">
        <f t="shared" si="552"/>
        <v>#DIV/0!</v>
      </c>
      <c r="AH5901" s="501" t="e">
        <f t="shared" si="553"/>
        <v>#DIV/0!</v>
      </c>
      <c r="AV5901" s="501" t="e">
        <f t="shared" si="554"/>
        <v>#DIV/0!</v>
      </c>
      <c r="AY5901" s="501" t="e">
        <f t="shared" si="555"/>
        <v>#DIV/0!</v>
      </c>
      <c r="BM5901" s="501" t="e">
        <f t="shared" si="556"/>
        <v>#DIV/0!</v>
      </c>
      <c r="BP5901" s="501" t="e">
        <f t="shared" si="557"/>
        <v>#DIV/0!</v>
      </c>
    </row>
    <row r="5902" spans="31:68" ht="15" customHeight="1" x14ac:dyDescent="0.25">
      <c r="AE5902" s="501" t="e">
        <f t="shared" si="552"/>
        <v>#DIV/0!</v>
      </c>
      <c r="AH5902" s="501" t="e">
        <f t="shared" si="553"/>
        <v>#DIV/0!</v>
      </c>
      <c r="AV5902" s="501" t="e">
        <f t="shared" si="554"/>
        <v>#DIV/0!</v>
      </c>
      <c r="AY5902" s="501" t="e">
        <f t="shared" si="555"/>
        <v>#DIV/0!</v>
      </c>
      <c r="BM5902" s="501" t="e">
        <f t="shared" si="556"/>
        <v>#DIV/0!</v>
      </c>
      <c r="BP5902" s="501" t="e">
        <f t="shared" si="557"/>
        <v>#DIV/0!</v>
      </c>
    </row>
    <row r="5903" spans="31:68" ht="15" customHeight="1" x14ac:dyDescent="0.25">
      <c r="AE5903" s="501" t="e">
        <f t="shared" ref="AE5903:AE5966" si="558">IF(AE$10*AC5903+AE$11&lt;(ROUNDUP(AD$10/100,0)*100+999),MAX(0,AE$10*AC5903+AE$11),NA())</f>
        <v>#DIV/0!</v>
      </c>
      <c r="AH5903" s="501" t="e">
        <f t="shared" ref="AH5903:AH5966" si="559">IF(AH$10*AF5903+AH$11&lt;(ROUNDUP(AG$10/100,0)*100+999),MAX(0,AH$10*AF5903+AH$11),NA())</f>
        <v>#DIV/0!</v>
      </c>
      <c r="AV5903" s="501" t="e">
        <f t="shared" ref="AV5903:AV5966" si="560">IF(AV$10*AT5903+AV$11&lt;(ROUNDUP(AU$10/100,0)*100+999),MAX(0,AV$10*AT5903+AV$11),NA())</f>
        <v>#DIV/0!</v>
      </c>
      <c r="AY5903" s="501" t="e">
        <f t="shared" ref="AY5903:AY5966" si="561">IF(AY$10*AW5903+AY$11&lt;(ROUNDUP(AX$10/100,0)*100+999),MAX(0,AY$10*AW5903+AY$11),NA())</f>
        <v>#DIV/0!</v>
      </c>
      <c r="BM5903" s="501" t="e">
        <f t="shared" ref="BM5903:BM5966" si="562">IF(BM$10*BK5903+BM$11&lt;(ROUNDUP(BL$10/100,0)*100+999),MAX(0,BM$10*BK5903+BM$11),NA())</f>
        <v>#DIV/0!</v>
      </c>
      <c r="BP5903" s="501" t="e">
        <f t="shared" ref="BP5903:BP5966" si="563">IF(BP$10*BN5903+BP$11&lt;(ROUNDUP(BO$10/100,0)*100+999),MAX(0,BP$10*BN5903+BP$11),NA())</f>
        <v>#DIV/0!</v>
      </c>
    </row>
    <row r="5904" spans="31:68" ht="15" customHeight="1" x14ac:dyDescent="0.25">
      <c r="AE5904" s="501" t="e">
        <f t="shared" si="558"/>
        <v>#DIV/0!</v>
      </c>
      <c r="AH5904" s="501" t="e">
        <f t="shared" si="559"/>
        <v>#DIV/0!</v>
      </c>
      <c r="AV5904" s="501" t="e">
        <f t="shared" si="560"/>
        <v>#DIV/0!</v>
      </c>
      <c r="AY5904" s="501" t="e">
        <f t="shared" si="561"/>
        <v>#DIV/0!</v>
      </c>
      <c r="BM5904" s="501" t="e">
        <f t="shared" si="562"/>
        <v>#DIV/0!</v>
      </c>
      <c r="BP5904" s="501" t="e">
        <f t="shared" si="563"/>
        <v>#DIV/0!</v>
      </c>
    </row>
    <row r="5905" spans="31:68" ht="15" customHeight="1" x14ac:dyDescent="0.25">
      <c r="AE5905" s="501" t="e">
        <f t="shared" si="558"/>
        <v>#DIV/0!</v>
      </c>
      <c r="AH5905" s="501" t="e">
        <f t="shared" si="559"/>
        <v>#DIV/0!</v>
      </c>
      <c r="AV5905" s="501" t="e">
        <f t="shared" si="560"/>
        <v>#DIV/0!</v>
      </c>
      <c r="AY5905" s="501" t="e">
        <f t="shared" si="561"/>
        <v>#DIV/0!</v>
      </c>
      <c r="BM5905" s="501" t="e">
        <f t="shared" si="562"/>
        <v>#DIV/0!</v>
      </c>
      <c r="BP5905" s="501" t="e">
        <f t="shared" si="563"/>
        <v>#DIV/0!</v>
      </c>
    </row>
    <row r="5906" spans="31:68" ht="15" customHeight="1" x14ac:dyDescent="0.25">
      <c r="AE5906" s="501" t="e">
        <f t="shared" si="558"/>
        <v>#DIV/0!</v>
      </c>
      <c r="AH5906" s="501" t="e">
        <f t="shared" si="559"/>
        <v>#DIV/0!</v>
      </c>
      <c r="AV5906" s="501" t="e">
        <f t="shared" si="560"/>
        <v>#DIV/0!</v>
      </c>
      <c r="AY5906" s="501" t="e">
        <f t="shared" si="561"/>
        <v>#DIV/0!</v>
      </c>
      <c r="BM5906" s="501" t="e">
        <f t="shared" si="562"/>
        <v>#DIV/0!</v>
      </c>
      <c r="BP5906" s="501" t="e">
        <f t="shared" si="563"/>
        <v>#DIV/0!</v>
      </c>
    </row>
    <row r="5907" spans="31:68" ht="15" customHeight="1" x14ac:dyDescent="0.25">
      <c r="AE5907" s="501" t="e">
        <f t="shared" si="558"/>
        <v>#DIV/0!</v>
      </c>
      <c r="AH5907" s="501" t="e">
        <f t="shared" si="559"/>
        <v>#DIV/0!</v>
      </c>
      <c r="AV5907" s="501" t="e">
        <f t="shared" si="560"/>
        <v>#DIV/0!</v>
      </c>
      <c r="AY5907" s="501" t="e">
        <f t="shared" si="561"/>
        <v>#DIV/0!</v>
      </c>
      <c r="BM5907" s="501" t="e">
        <f t="shared" si="562"/>
        <v>#DIV/0!</v>
      </c>
      <c r="BP5907" s="501" t="e">
        <f t="shared" si="563"/>
        <v>#DIV/0!</v>
      </c>
    </row>
    <row r="5908" spans="31:68" ht="15" customHeight="1" x14ac:dyDescent="0.25">
      <c r="AE5908" s="501" t="e">
        <f t="shared" si="558"/>
        <v>#DIV/0!</v>
      </c>
      <c r="AH5908" s="501" t="e">
        <f t="shared" si="559"/>
        <v>#DIV/0!</v>
      </c>
      <c r="AV5908" s="501" t="e">
        <f t="shared" si="560"/>
        <v>#DIV/0!</v>
      </c>
      <c r="AY5908" s="501" t="e">
        <f t="shared" si="561"/>
        <v>#DIV/0!</v>
      </c>
      <c r="BM5908" s="501" t="e">
        <f t="shared" si="562"/>
        <v>#DIV/0!</v>
      </c>
      <c r="BP5908" s="501" t="e">
        <f t="shared" si="563"/>
        <v>#DIV/0!</v>
      </c>
    </row>
    <row r="5909" spans="31:68" ht="15" customHeight="1" x14ac:dyDescent="0.25">
      <c r="AE5909" s="501" t="e">
        <f t="shared" si="558"/>
        <v>#DIV/0!</v>
      </c>
      <c r="AH5909" s="501" t="e">
        <f t="shared" si="559"/>
        <v>#DIV/0!</v>
      </c>
      <c r="AV5909" s="501" t="e">
        <f t="shared" si="560"/>
        <v>#DIV/0!</v>
      </c>
      <c r="AY5909" s="501" t="e">
        <f t="shared" si="561"/>
        <v>#DIV/0!</v>
      </c>
      <c r="BM5909" s="501" t="e">
        <f t="shared" si="562"/>
        <v>#DIV/0!</v>
      </c>
      <c r="BP5909" s="501" t="e">
        <f t="shared" si="563"/>
        <v>#DIV/0!</v>
      </c>
    </row>
    <row r="5910" spans="31:68" ht="15" customHeight="1" x14ac:dyDescent="0.25">
      <c r="AE5910" s="501" t="e">
        <f t="shared" si="558"/>
        <v>#DIV/0!</v>
      </c>
      <c r="AH5910" s="501" t="e">
        <f t="shared" si="559"/>
        <v>#DIV/0!</v>
      </c>
      <c r="AV5910" s="501" t="e">
        <f t="shared" si="560"/>
        <v>#DIV/0!</v>
      </c>
      <c r="AY5910" s="501" t="e">
        <f t="shared" si="561"/>
        <v>#DIV/0!</v>
      </c>
      <c r="BM5910" s="501" t="e">
        <f t="shared" si="562"/>
        <v>#DIV/0!</v>
      </c>
      <c r="BP5910" s="501" t="e">
        <f t="shared" si="563"/>
        <v>#DIV/0!</v>
      </c>
    </row>
    <row r="5911" spans="31:68" ht="15" customHeight="1" x14ac:dyDescent="0.25">
      <c r="AE5911" s="501" t="e">
        <f t="shared" si="558"/>
        <v>#DIV/0!</v>
      </c>
      <c r="AH5911" s="501" t="e">
        <f t="shared" si="559"/>
        <v>#DIV/0!</v>
      </c>
      <c r="AV5911" s="501" t="e">
        <f t="shared" si="560"/>
        <v>#DIV/0!</v>
      </c>
      <c r="AY5911" s="501" t="e">
        <f t="shared" si="561"/>
        <v>#DIV/0!</v>
      </c>
      <c r="BM5911" s="501" t="e">
        <f t="shared" si="562"/>
        <v>#DIV/0!</v>
      </c>
      <c r="BP5911" s="501" t="e">
        <f t="shared" si="563"/>
        <v>#DIV/0!</v>
      </c>
    </row>
    <row r="5912" spans="31:68" ht="15" customHeight="1" x14ac:dyDescent="0.25">
      <c r="AE5912" s="501" t="e">
        <f t="shared" si="558"/>
        <v>#DIV/0!</v>
      </c>
      <c r="AH5912" s="501" t="e">
        <f t="shared" si="559"/>
        <v>#DIV/0!</v>
      </c>
      <c r="AV5912" s="501" t="e">
        <f t="shared" si="560"/>
        <v>#DIV/0!</v>
      </c>
      <c r="AY5912" s="501" t="e">
        <f t="shared" si="561"/>
        <v>#DIV/0!</v>
      </c>
      <c r="BM5912" s="501" t="e">
        <f t="shared" si="562"/>
        <v>#DIV/0!</v>
      </c>
      <c r="BP5912" s="501" t="e">
        <f t="shared" si="563"/>
        <v>#DIV/0!</v>
      </c>
    </row>
    <row r="5913" spans="31:68" ht="15" customHeight="1" x14ac:dyDescent="0.25">
      <c r="AE5913" s="501" t="e">
        <f t="shared" si="558"/>
        <v>#DIV/0!</v>
      </c>
      <c r="AH5913" s="501" t="e">
        <f t="shared" si="559"/>
        <v>#DIV/0!</v>
      </c>
      <c r="AV5913" s="501" t="e">
        <f t="shared" si="560"/>
        <v>#DIV/0!</v>
      </c>
      <c r="AY5913" s="501" t="e">
        <f t="shared" si="561"/>
        <v>#DIV/0!</v>
      </c>
      <c r="BM5913" s="501" t="e">
        <f t="shared" si="562"/>
        <v>#DIV/0!</v>
      </c>
      <c r="BP5913" s="501" t="e">
        <f t="shared" si="563"/>
        <v>#DIV/0!</v>
      </c>
    </row>
    <row r="5914" spans="31:68" ht="15" customHeight="1" x14ac:dyDescent="0.25">
      <c r="AE5914" s="501" t="e">
        <f t="shared" si="558"/>
        <v>#DIV/0!</v>
      </c>
      <c r="AH5914" s="501" t="e">
        <f t="shared" si="559"/>
        <v>#DIV/0!</v>
      </c>
      <c r="AV5914" s="501" t="e">
        <f t="shared" si="560"/>
        <v>#DIV/0!</v>
      </c>
      <c r="AY5914" s="501" t="e">
        <f t="shared" si="561"/>
        <v>#DIV/0!</v>
      </c>
      <c r="BM5914" s="501" t="e">
        <f t="shared" si="562"/>
        <v>#DIV/0!</v>
      </c>
      <c r="BP5914" s="501" t="e">
        <f t="shared" si="563"/>
        <v>#DIV/0!</v>
      </c>
    </row>
    <row r="5915" spans="31:68" ht="15" customHeight="1" x14ac:dyDescent="0.25">
      <c r="AE5915" s="501" t="e">
        <f t="shared" si="558"/>
        <v>#DIV/0!</v>
      </c>
      <c r="AH5915" s="501" t="e">
        <f t="shared" si="559"/>
        <v>#DIV/0!</v>
      </c>
      <c r="AV5915" s="501" t="e">
        <f t="shared" si="560"/>
        <v>#DIV/0!</v>
      </c>
      <c r="AY5915" s="501" t="e">
        <f t="shared" si="561"/>
        <v>#DIV/0!</v>
      </c>
      <c r="BM5915" s="501" t="e">
        <f t="shared" si="562"/>
        <v>#DIV/0!</v>
      </c>
      <c r="BP5915" s="501" t="e">
        <f t="shared" si="563"/>
        <v>#DIV/0!</v>
      </c>
    </row>
    <row r="5916" spans="31:68" ht="15" customHeight="1" x14ac:dyDescent="0.25">
      <c r="AE5916" s="501" t="e">
        <f t="shared" si="558"/>
        <v>#DIV/0!</v>
      </c>
      <c r="AH5916" s="501" t="e">
        <f t="shared" si="559"/>
        <v>#DIV/0!</v>
      </c>
      <c r="AV5916" s="501" t="e">
        <f t="shared" si="560"/>
        <v>#DIV/0!</v>
      </c>
      <c r="AY5916" s="501" t="e">
        <f t="shared" si="561"/>
        <v>#DIV/0!</v>
      </c>
      <c r="BM5916" s="501" t="e">
        <f t="shared" si="562"/>
        <v>#DIV/0!</v>
      </c>
      <c r="BP5916" s="501" t="e">
        <f t="shared" si="563"/>
        <v>#DIV/0!</v>
      </c>
    </row>
    <row r="5917" spans="31:68" ht="15" customHeight="1" x14ac:dyDescent="0.25">
      <c r="AE5917" s="501" t="e">
        <f t="shared" si="558"/>
        <v>#DIV/0!</v>
      </c>
      <c r="AH5917" s="501" t="e">
        <f t="shared" si="559"/>
        <v>#DIV/0!</v>
      </c>
      <c r="AV5917" s="501" t="e">
        <f t="shared" si="560"/>
        <v>#DIV/0!</v>
      </c>
      <c r="AY5917" s="501" t="e">
        <f t="shared" si="561"/>
        <v>#DIV/0!</v>
      </c>
      <c r="BM5917" s="501" t="e">
        <f t="shared" si="562"/>
        <v>#DIV/0!</v>
      </c>
      <c r="BP5917" s="501" t="e">
        <f t="shared" si="563"/>
        <v>#DIV/0!</v>
      </c>
    </row>
    <row r="5918" spans="31:68" ht="15" customHeight="1" x14ac:dyDescent="0.25">
      <c r="AE5918" s="501" t="e">
        <f t="shared" si="558"/>
        <v>#DIV/0!</v>
      </c>
      <c r="AH5918" s="501" t="e">
        <f t="shared" si="559"/>
        <v>#DIV/0!</v>
      </c>
      <c r="AV5918" s="501" t="e">
        <f t="shared" si="560"/>
        <v>#DIV/0!</v>
      </c>
      <c r="AY5918" s="501" t="e">
        <f t="shared" si="561"/>
        <v>#DIV/0!</v>
      </c>
      <c r="BM5918" s="501" t="e">
        <f t="shared" si="562"/>
        <v>#DIV/0!</v>
      </c>
      <c r="BP5918" s="501" t="e">
        <f t="shared" si="563"/>
        <v>#DIV/0!</v>
      </c>
    </row>
    <row r="5919" spans="31:68" ht="15" customHeight="1" x14ac:dyDescent="0.25">
      <c r="AE5919" s="501" t="e">
        <f t="shared" si="558"/>
        <v>#DIV/0!</v>
      </c>
      <c r="AH5919" s="501" t="e">
        <f t="shared" si="559"/>
        <v>#DIV/0!</v>
      </c>
      <c r="AV5919" s="501" t="e">
        <f t="shared" si="560"/>
        <v>#DIV/0!</v>
      </c>
      <c r="AY5919" s="501" t="e">
        <f t="shared" si="561"/>
        <v>#DIV/0!</v>
      </c>
      <c r="BM5919" s="501" t="e">
        <f t="shared" si="562"/>
        <v>#DIV/0!</v>
      </c>
      <c r="BP5919" s="501" t="e">
        <f t="shared" si="563"/>
        <v>#DIV/0!</v>
      </c>
    </row>
    <row r="5920" spans="31:68" ht="15" customHeight="1" x14ac:dyDescent="0.25">
      <c r="AE5920" s="501" t="e">
        <f t="shared" si="558"/>
        <v>#DIV/0!</v>
      </c>
      <c r="AH5920" s="501" t="e">
        <f t="shared" si="559"/>
        <v>#DIV/0!</v>
      </c>
      <c r="AV5920" s="501" t="e">
        <f t="shared" si="560"/>
        <v>#DIV/0!</v>
      </c>
      <c r="AY5920" s="501" t="e">
        <f t="shared" si="561"/>
        <v>#DIV/0!</v>
      </c>
      <c r="BM5920" s="501" t="e">
        <f t="shared" si="562"/>
        <v>#DIV/0!</v>
      </c>
      <c r="BP5920" s="501" t="e">
        <f t="shared" si="563"/>
        <v>#DIV/0!</v>
      </c>
    </row>
    <row r="5921" spans="31:68" ht="15" customHeight="1" x14ac:dyDescent="0.25">
      <c r="AE5921" s="501" t="e">
        <f t="shared" si="558"/>
        <v>#DIV/0!</v>
      </c>
      <c r="AH5921" s="501" t="e">
        <f t="shared" si="559"/>
        <v>#DIV/0!</v>
      </c>
      <c r="AV5921" s="501" t="e">
        <f t="shared" si="560"/>
        <v>#DIV/0!</v>
      </c>
      <c r="AY5921" s="501" t="e">
        <f t="shared" si="561"/>
        <v>#DIV/0!</v>
      </c>
      <c r="BM5921" s="501" t="e">
        <f t="shared" si="562"/>
        <v>#DIV/0!</v>
      </c>
      <c r="BP5921" s="501" t="e">
        <f t="shared" si="563"/>
        <v>#DIV/0!</v>
      </c>
    </row>
    <row r="5922" spans="31:68" ht="15" customHeight="1" x14ac:dyDescent="0.25">
      <c r="AE5922" s="501" t="e">
        <f t="shared" si="558"/>
        <v>#DIV/0!</v>
      </c>
      <c r="AH5922" s="501" t="e">
        <f t="shared" si="559"/>
        <v>#DIV/0!</v>
      </c>
      <c r="AV5922" s="501" t="e">
        <f t="shared" si="560"/>
        <v>#DIV/0!</v>
      </c>
      <c r="AY5922" s="501" t="e">
        <f t="shared" si="561"/>
        <v>#DIV/0!</v>
      </c>
      <c r="BM5922" s="501" t="e">
        <f t="shared" si="562"/>
        <v>#DIV/0!</v>
      </c>
      <c r="BP5922" s="501" t="e">
        <f t="shared" si="563"/>
        <v>#DIV/0!</v>
      </c>
    </row>
    <row r="5923" spans="31:68" ht="15" customHeight="1" x14ac:dyDescent="0.25">
      <c r="AE5923" s="501" t="e">
        <f t="shared" si="558"/>
        <v>#DIV/0!</v>
      </c>
      <c r="AH5923" s="501" t="e">
        <f t="shared" si="559"/>
        <v>#DIV/0!</v>
      </c>
      <c r="AV5923" s="501" t="e">
        <f t="shared" si="560"/>
        <v>#DIV/0!</v>
      </c>
      <c r="AY5923" s="501" t="e">
        <f t="shared" si="561"/>
        <v>#DIV/0!</v>
      </c>
      <c r="BM5923" s="501" t="e">
        <f t="shared" si="562"/>
        <v>#DIV/0!</v>
      </c>
      <c r="BP5923" s="501" t="e">
        <f t="shared" si="563"/>
        <v>#DIV/0!</v>
      </c>
    </row>
    <row r="5924" spans="31:68" ht="15" customHeight="1" x14ac:dyDescent="0.25">
      <c r="AE5924" s="501" t="e">
        <f t="shared" si="558"/>
        <v>#DIV/0!</v>
      </c>
      <c r="AH5924" s="501" t="e">
        <f t="shared" si="559"/>
        <v>#DIV/0!</v>
      </c>
      <c r="AV5924" s="501" t="e">
        <f t="shared" si="560"/>
        <v>#DIV/0!</v>
      </c>
      <c r="AY5924" s="501" t="e">
        <f t="shared" si="561"/>
        <v>#DIV/0!</v>
      </c>
      <c r="BM5924" s="501" t="e">
        <f t="shared" si="562"/>
        <v>#DIV/0!</v>
      </c>
      <c r="BP5924" s="501" t="e">
        <f t="shared" si="563"/>
        <v>#DIV/0!</v>
      </c>
    </row>
    <row r="5925" spans="31:68" ht="15" customHeight="1" x14ac:dyDescent="0.25">
      <c r="AE5925" s="501" t="e">
        <f t="shared" si="558"/>
        <v>#DIV/0!</v>
      </c>
      <c r="AH5925" s="501" t="e">
        <f t="shared" si="559"/>
        <v>#DIV/0!</v>
      </c>
      <c r="AV5925" s="501" t="e">
        <f t="shared" si="560"/>
        <v>#DIV/0!</v>
      </c>
      <c r="AY5925" s="501" t="e">
        <f t="shared" si="561"/>
        <v>#DIV/0!</v>
      </c>
      <c r="BM5925" s="501" t="e">
        <f t="shared" si="562"/>
        <v>#DIV/0!</v>
      </c>
      <c r="BP5925" s="501" t="e">
        <f t="shared" si="563"/>
        <v>#DIV/0!</v>
      </c>
    </row>
    <row r="5926" spans="31:68" ht="15" customHeight="1" x14ac:dyDescent="0.25">
      <c r="AE5926" s="501" t="e">
        <f t="shared" si="558"/>
        <v>#DIV/0!</v>
      </c>
      <c r="AH5926" s="501" t="e">
        <f t="shared" si="559"/>
        <v>#DIV/0!</v>
      </c>
      <c r="AV5926" s="501" t="e">
        <f t="shared" si="560"/>
        <v>#DIV/0!</v>
      </c>
      <c r="AY5926" s="501" t="e">
        <f t="shared" si="561"/>
        <v>#DIV/0!</v>
      </c>
      <c r="BM5926" s="501" t="e">
        <f t="shared" si="562"/>
        <v>#DIV/0!</v>
      </c>
      <c r="BP5926" s="501" t="e">
        <f t="shared" si="563"/>
        <v>#DIV/0!</v>
      </c>
    </row>
    <row r="5927" spans="31:68" ht="15" customHeight="1" x14ac:dyDescent="0.25">
      <c r="AE5927" s="501" t="e">
        <f t="shared" si="558"/>
        <v>#DIV/0!</v>
      </c>
      <c r="AH5927" s="501" t="e">
        <f t="shared" si="559"/>
        <v>#DIV/0!</v>
      </c>
      <c r="AV5927" s="501" t="e">
        <f t="shared" si="560"/>
        <v>#DIV/0!</v>
      </c>
      <c r="AY5927" s="501" t="e">
        <f t="shared" si="561"/>
        <v>#DIV/0!</v>
      </c>
      <c r="BM5927" s="501" t="e">
        <f t="shared" si="562"/>
        <v>#DIV/0!</v>
      </c>
      <c r="BP5927" s="501" t="e">
        <f t="shared" si="563"/>
        <v>#DIV/0!</v>
      </c>
    </row>
    <row r="5928" spans="31:68" ht="15" customHeight="1" x14ac:dyDescent="0.25">
      <c r="AE5928" s="501" t="e">
        <f t="shared" si="558"/>
        <v>#DIV/0!</v>
      </c>
      <c r="AH5928" s="501" t="e">
        <f t="shared" si="559"/>
        <v>#DIV/0!</v>
      </c>
      <c r="AV5928" s="501" t="e">
        <f t="shared" si="560"/>
        <v>#DIV/0!</v>
      </c>
      <c r="AY5928" s="501" t="e">
        <f t="shared" si="561"/>
        <v>#DIV/0!</v>
      </c>
      <c r="BM5928" s="501" t="e">
        <f t="shared" si="562"/>
        <v>#DIV/0!</v>
      </c>
      <c r="BP5928" s="501" t="e">
        <f t="shared" si="563"/>
        <v>#DIV/0!</v>
      </c>
    </row>
    <row r="5929" spans="31:68" ht="15" customHeight="1" x14ac:dyDescent="0.25">
      <c r="AE5929" s="501" t="e">
        <f t="shared" si="558"/>
        <v>#DIV/0!</v>
      </c>
      <c r="AH5929" s="501" t="e">
        <f t="shared" si="559"/>
        <v>#DIV/0!</v>
      </c>
      <c r="AV5929" s="501" t="e">
        <f t="shared" si="560"/>
        <v>#DIV/0!</v>
      </c>
      <c r="AY5929" s="501" t="e">
        <f t="shared" si="561"/>
        <v>#DIV/0!</v>
      </c>
      <c r="BM5929" s="501" t="e">
        <f t="shared" si="562"/>
        <v>#DIV/0!</v>
      </c>
      <c r="BP5929" s="501" t="e">
        <f t="shared" si="563"/>
        <v>#DIV/0!</v>
      </c>
    </row>
    <row r="5930" spans="31:68" ht="15" customHeight="1" x14ac:dyDescent="0.25">
      <c r="AE5930" s="501" t="e">
        <f t="shared" si="558"/>
        <v>#DIV/0!</v>
      </c>
      <c r="AH5930" s="501" t="e">
        <f t="shared" si="559"/>
        <v>#DIV/0!</v>
      </c>
      <c r="AV5930" s="501" t="e">
        <f t="shared" si="560"/>
        <v>#DIV/0!</v>
      </c>
      <c r="AY5930" s="501" t="e">
        <f t="shared" si="561"/>
        <v>#DIV/0!</v>
      </c>
      <c r="BM5930" s="501" t="e">
        <f t="shared" si="562"/>
        <v>#DIV/0!</v>
      </c>
      <c r="BP5930" s="501" t="e">
        <f t="shared" si="563"/>
        <v>#DIV/0!</v>
      </c>
    </row>
    <row r="5931" spans="31:68" ht="15" customHeight="1" x14ac:dyDescent="0.25">
      <c r="AE5931" s="501" t="e">
        <f t="shared" si="558"/>
        <v>#DIV/0!</v>
      </c>
      <c r="AH5931" s="501" t="e">
        <f t="shared" si="559"/>
        <v>#DIV/0!</v>
      </c>
      <c r="AV5931" s="501" t="e">
        <f t="shared" si="560"/>
        <v>#DIV/0!</v>
      </c>
      <c r="AY5931" s="501" t="e">
        <f t="shared" si="561"/>
        <v>#DIV/0!</v>
      </c>
      <c r="BM5931" s="501" t="e">
        <f t="shared" si="562"/>
        <v>#DIV/0!</v>
      </c>
      <c r="BP5931" s="501" t="e">
        <f t="shared" si="563"/>
        <v>#DIV/0!</v>
      </c>
    </row>
    <row r="5932" spans="31:68" ht="15" customHeight="1" x14ac:dyDescent="0.25">
      <c r="AE5932" s="501" t="e">
        <f t="shared" si="558"/>
        <v>#DIV/0!</v>
      </c>
      <c r="AH5932" s="501" t="e">
        <f t="shared" si="559"/>
        <v>#DIV/0!</v>
      </c>
      <c r="AV5932" s="501" t="e">
        <f t="shared" si="560"/>
        <v>#DIV/0!</v>
      </c>
      <c r="AY5932" s="501" t="e">
        <f t="shared" si="561"/>
        <v>#DIV/0!</v>
      </c>
      <c r="BM5932" s="501" t="e">
        <f t="shared" si="562"/>
        <v>#DIV/0!</v>
      </c>
      <c r="BP5932" s="501" t="e">
        <f t="shared" si="563"/>
        <v>#DIV/0!</v>
      </c>
    </row>
    <row r="5933" spans="31:68" ht="15" customHeight="1" x14ac:dyDescent="0.25">
      <c r="AE5933" s="501" t="e">
        <f t="shared" si="558"/>
        <v>#DIV/0!</v>
      </c>
      <c r="AH5933" s="501" t="e">
        <f t="shared" si="559"/>
        <v>#DIV/0!</v>
      </c>
      <c r="AV5933" s="501" t="e">
        <f t="shared" si="560"/>
        <v>#DIV/0!</v>
      </c>
      <c r="AY5933" s="501" t="e">
        <f t="shared" si="561"/>
        <v>#DIV/0!</v>
      </c>
      <c r="BM5933" s="501" t="e">
        <f t="shared" si="562"/>
        <v>#DIV/0!</v>
      </c>
      <c r="BP5933" s="501" t="e">
        <f t="shared" si="563"/>
        <v>#DIV/0!</v>
      </c>
    </row>
    <row r="5934" spans="31:68" ht="15" customHeight="1" x14ac:dyDescent="0.25">
      <c r="AE5934" s="501" t="e">
        <f t="shared" si="558"/>
        <v>#DIV/0!</v>
      </c>
      <c r="AH5934" s="501" t="e">
        <f t="shared" si="559"/>
        <v>#DIV/0!</v>
      </c>
      <c r="AV5934" s="501" t="e">
        <f t="shared" si="560"/>
        <v>#DIV/0!</v>
      </c>
      <c r="AY5934" s="501" t="e">
        <f t="shared" si="561"/>
        <v>#DIV/0!</v>
      </c>
      <c r="BM5934" s="501" t="e">
        <f t="shared" si="562"/>
        <v>#DIV/0!</v>
      </c>
      <c r="BP5934" s="501" t="e">
        <f t="shared" si="563"/>
        <v>#DIV/0!</v>
      </c>
    </row>
    <row r="5935" spans="31:68" ht="15" customHeight="1" x14ac:dyDescent="0.25">
      <c r="AE5935" s="501" t="e">
        <f t="shared" si="558"/>
        <v>#DIV/0!</v>
      </c>
      <c r="AH5935" s="501" t="e">
        <f t="shared" si="559"/>
        <v>#DIV/0!</v>
      </c>
      <c r="AV5935" s="501" t="e">
        <f t="shared" si="560"/>
        <v>#DIV/0!</v>
      </c>
      <c r="AY5935" s="501" t="e">
        <f t="shared" si="561"/>
        <v>#DIV/0!</v>
      </c>
      <c r="BM5935" s="501" t="e">
        <f t="shared" si="562"/>
        <v>#DIV/0!</v>
      </c>
      <c r="BP5935" s="501" t="e">
        <f t="shared" si="563"/>
        <v>#DIV/0!</v>
      </c>
    </row>
    <row r="5936" spans="31:68" ht="15" customHeight="1" x14ac:dyDescent="0.25">
      <c r="AE5936" s="501" t="e">
        <f t="shared" si="558"/>
        <v>#DIV/0!</v>
      </c>
      <c r="AH5936" s="501" t="e">
        <f t="shared" si="559"/>
        <v>#DIV/0!</v>
      </c>
      <c r="AV5936" s="501" t="e">
        <f t="shared" si="560"/>
        <v>#DIV/0!</v>
      </c>
      <c r="AY5936" s="501" t="e">
        <f t="shared" si="561"/>
        <v>#DIV/0!</v>
      </c>
      <c r="BM5936" s="501" t="e">
        <f t="shared" si="562"/>
        <v>#DIV/0!</v>
      </c>
      <c r="BP5936" s="501" t="e">
        <f t="shared" si="563"/>
        <v>#DIV/0!</v>
      </c>
    </row>
    <row r="5937" spans="31:68" ht="15" customHeight="1" x14ac:dyDescent="0.25">
      <c r="AE5937" s="501" t="e">
        <f t="shared" si="558"/>
        <v>#DIV/0!</v>
      </c>
      <c r="AH5937" s="501" t="e">
        <f t="shared" si="559"/>
        <v>#DIV/0!</v>
      </c>
      <c r="AV5937" s="501" t="e">
        <f t="shared" si="560"/>
        <v>#DIV/0!</v>
      </c>
      <c r="AY5937" s="501" t="e">
        <f t="shared" si="561"/>
        <v>#DIV/0!</v>
      </c>
      <c r="BM5937" s="501" t="e">
        <f t="shared" si="562"/>
        <v>#DIV/0!</v>
      </c>
      <c r="BP5937" s="501" t="e">
        <f t="shared" si="563"/>
        <v>#DIV/0!</v>
      </c>
    </row>
    <row r="5938" spans="31:68" ht="15" customHeight="1" x14ac:dyDescent="0.25">
      <c r="AE5938" s="501" t="e">
        <f t="shared" si="558"/>
        <v>#DIV/0!</v>
      </c>
      <c r="AH5938" s="501" t="e">
        <f t="shared" si="559"/>
        <v>#DIV/0!</v>
      </c>
      <c r="AV5938" s="501" t="e">
        <f t="shared" si="560"/>
        <v>#DIV/0!</v>
      </c>
      <c r="AY5938" s="501" t="e">
        <f t="shared" si="561"/>
        <v>#DIV/0!</v>
      </c>
      <c r="BM5938" s="501" t="e">
        <f t="shared" si="562"/>
        <v>#DIV/0!</v>
      </c>
      <c r="BP5938" s="501" t="e">
        <f t="shared" si="563"/>
        <v>#DIV/0!</v>
      </c>
    </row>
    <row r="5939" spans="31:68" ht="15" customHeight="1" x14ac:dyDescent="0.25">
      <c r="AE5939" s="501" t="e">
        <f t="shared" si="558"/>
        <v>#DIV/0!</v>
      </c>
      <c r="AH5939" s="501" t="e">
        <f t="shared" si="559"/>
        <v>#DIV/0!</v>
      </c>
      <c r="AV5939" s="501" t="e">
        <f t="shared" si="560"/>
        <v>#DIV/0!</v>
      </c>
      <c r="AY5939" s="501" t="e">
        <f t="shared" si="561"/>
        <v>#DIV/0!</v>
      </c>
      <c r="BM5939" s="501" t="e">
        <f t="shared" si="562"/>
        <v>#DIV/0!</v>
      </c>
      <c r="BP5939" s="501" t="e">
        <f t="shared" si="563"/>
        <v>#DIV/0!</v>
      </c>
    </row>
    <row r="5940" spans="31:68" ht="15" customHeight="1" x14ac:dyDescent="0.25">
      <c r="AE5940" s="501" t="e">
        <f t="shared" si="558"/>
        <v>#DIV/0!</v>
      </c>
      <c r="AH5940" s="501" t="e">
        <f t="shared" si="559"/>
        <v>#DIV/0!</v>
      </c>
      <c r="AV5940" s="501" t="e">
        <f t="shared" si="560"/>
        <v>#DIV/0!</v>
      </c>
      <c r="AY5940" s="501" t="e">
        <f t="shared" si="561"/>
        <v>#DIV/0!</v>
      </c>
      <c r="BM5940" s="501" t="e">
        <f t="shared" si="562"/>
        <v>#DIV/0!</v>
      </c>
      <c r="BP5940" s="501" t="e">
        <f t="shared" si="563"/>
        <v>#DIV/0!</v>
      </c>
    </row>
    <row r="5941" spans="31:68" ht="15" customHeight="1" x14ac:dyDescent="0.25">
      <c r="AE5941" s="501" t="e">
        <f t="shared" si="558"/>
        <v>#DIV/0!</v>
      </c>
      <c r="AH5941" s="501" t="e">
        <f t="shared" si="559"/>
        <v>#DIV/0!</v>
      </c>
      <c r="AV5941" s="501" t="e">
        <f t="shared" si="560"/>
        <v>#DIV/0!</v>
      </c>
      <c r="AY5941" s="501" t="e">
        <f t="shared" si="561"/>
        <v>#DIV/0!</v>
      </c>
      <c r="BM5941" s="501" t="e">
        <f t="shared" si="562"/>
        <v>#DIV/0!</v>
      </c>
      <c r="BP5941" s="501" t="e">
        <f t="shared" si="563"/>
        <v>#DIV/0!</v>
      </c>
    </row>
    <row r="5942" spans="31:68" ht="15" customHeight="1" x14ac:dyDescent="0.25">
      <c r="AE5942" s="501" t="e">
        <f t="shared" si="558"/>
        <v>#DIV/0!</v>
      </c>
      <c r="AH5942" s="501" t="e">
        <f t="shared" si="559"/>
        <v>#DIV/0!</v>
      </c>
      <c r="AV5942" s="501" t="e">
        <f t="shared" si="560"/>
        <v>#DIV/0!</v>
      </c>
      <c r="AY5942" s="501" t="e">
        <f t="shared" si="561"/>
        <v>#DIV/0!</v>
      </c>
      <c r="BM5942" s="501" t="e">
        <f t="shared" si="562"/>
        <v>#DIV/0!</v>
      </c>
      <c r="BP5942" s="501" t="e">
        <f t="shared" si="563"/>
        <v>#DIV/0!</v>
      </c>
    </row>
    <row r="5943" spans="31:68" ht="15" customHeight="1" x14ac:dyDescent="0.25">
      <c r="AE5943" s="501" t="e">
        <f t="shared" si="558"/>
        <v>#DIV/0!</v>
      </c>
      <c r="AH5943" s="501" t="e">
        <f t="shared" si="559"/>
        <v>#DIV/0!</v>
      </c>
      <c r="AV5943" s="501" t="e">
        <f t="shared" si="560"/>
        <v>#DIV/0!</v>
      </c>
      <c r="AY5943" s="501" t="e">
        <f t="shared" si="561"/>
        <v>#DIV/0!</v>
      </c>
      <c r="BM5943" s="501" t="e">
        <f t="shared" si="562"/>
        <v>#DIV/0!</v>
      </c>
      <c r="BP5943" s="501" t="e">
        <f t="shared" si="563"/>
        <v>#DIV/0!</v>
      </c>
    </row>
    <row r="5944" spans="31:68" ht="15" customHeight="1" x14ac:dyDescent="0.25">
      <c r="AE5944" s="501" t="e">
        <f t="shared" si="558"/>
        <v>#DIV/0!</v>
      </c>
      <c r="AH5944" s="501" t="e">
        <f t="shared" si="559"/>
        <v>#DIV/0!</v>
      </c>
      <c r="AV5944" s="501" t="e">
        <f t="shared" si="560"/>
        <v>#DIV/0!</v>
      </c>
      <c r="AY5944" s="501" t="e">
        <f t="shared" si="561"/>
        <v>#DIV/0!</v>
      </c>
      <c r="BM5944" s="501" t="e">
        <f t="shared" si="562"/>
        <v>#DIV/0!</v>
      </c>
      <c r="BP5944" s="501" t="e">
        <f t="shared" si="563"/>
        <v>#DIV/0!</v>
      </c>
    </row>
    <row r="5945" spans="31:68" ht="15" customHeight="1" x14ac:dyDescent="0.25">
      <c r="AE5945" s="501" t="e">
        <f t="shared" si="558"/>
        <v>#DIV/0!</v>
      </c>
      <c r="AH5945" s="501" t="e">
        <f t="shared" si="559"/>
        <v>#DIV/0!</v>
      </c>
      <c r="AV5945" s="501" t="e">
        <f t="shared" si="560"/>
        <v>#DIV/0!</v>
      </c>
      <c r="AY5945" s="501" t="e">
        <f t="shared" si="561"/>
        <v>#DIV/0!</v>
      </c>
      <c r="BM5945" s="501" t="e">
        <f t="shared" si="562"/>
        <v>#DIV/0!</v>
      </c>
      <c r="BP5945" s="501" t="e">
        <f t="shared" si="563"/>
        <v>#DIV/0!</v>
      </c>
    </row>
    <row r="5946" spans="31:68" ht="15" customHeight="1" x14ac:dyDescent="0.25">
      <c r="AE5946" s="501" t="e">
        <f t="shared" si="558"/>
        <v>#DIV/0!</v>
      </c>
      <c r="AH5946" s="501" t="e">
        <f t="shared" si="559"/>
        <v>#DIV/0!</v>
      </c>
      <c r="AV5946" s="501" t="e">
        <f t="shared" si="560"/>
        <v>#DIV/0!</v>
      </c>
      <c r="AY5946" s="501" t="e">
        <f t="shared" si="561"/>
        <v>#DIV/0!</v>
      </c>
      <c r="BM5946" s="501" t="e">
        <f t="shared" si="562"/>
        <v>#DIV/0!</v>
      </c>
      <c r="BP5946" s="501" t="e">
        <f t="shared" si="563"/>
        <v>#DIV/0!</v>
      </c>
    </row>
    <row r="5947" spans="31:68" ht="15" customHeight="1" x14ac:dyDescent="0.25">
      <c r="AE5947" s="501" t="e">
        <f t="shared" si="558"/>
        <v>#DIV/0!</v>
      </c>
      <c r="AH5947" s="501" t="e">
        <f t="shared" si="559"/>
        <v>#DIV/0!</v>
      </c>
      <c r="AV5947" s="501" t="e">
        <f t="shared" si="560"/>
        <v>#DIV/0!</v>
      </c>
      <c r="AY5947" s="501" t="e">
        <f t="shared" si="561"/>
        <v>#DIV/0!</v>
      </c>
      <c r="BM5947" s="501" t="e">
        <f t="shared" si="562"/>
        <v>#DIV/0!</v>
      </c>
      <c r="BP5947" s="501" t="e">
        <f t="shared" si="563"/>
        <v>#DIV/0!</v>
      </c>
    </row>
    <row r="5948" spans="31:68" ht="15" customHeight="1" x14ac:dyDescent="0.25">
      <c r="AE5948" s="501" t="e">
        <f t="shared" si="558"/>
        <v>#DIV/0!</v>
      </c>
      <c r="AH5948" s="501" t="e">
        <f t="shared" si="559"/>
        <v>#DIV/0!</v>
      </c>
      <c r="AV5948" s="501" t="e">
        <f t="shared" si="560"/>
        <v>#DIV/0!</v>
      </c>
      <c r="AY5948" s="501" t="e">
        <f t="shared" si="561"/>
        <v>#DIV/0!</v>
      </c>
      <c r="BM5948" s="501" t="e">
        <f t="shared" si="562"/>
        <v>#DIV/0!</v>
      </c>
      <c r="BP5948" s="501" t="e">
        <f t="shared" si="563"/>
        <v>#DIV/0!</v>
      </c>
    </row>
    <row r="5949" spans="31:68" ht="15" customHeight="1" x14ac:dyDescent="0.25">
      <c r="AE5949" s="501" t="e">
        <f t="shared" si="558"/>
        <v>#DIV/0!</v>
      </c>
      <c r="AH5949" s="501" t="e">
        <f t="shared" si="559"/>
        <v>#DIV/0!</v>
      </c>
      <c r="AV5949" s="501" t="e">
        <f t="shared" si="560"/>
        <v>#DIV/0!</v>
      </c>
      <c r="AY5949" s="501" t="e">
        <f t="shared" si="561"/>
        <v>#DIV/0!</v>
      </c>
      <c r="BM5949" s="501" t="e">
        <f t="shared" si="562"/>
        <v>#DIV/0!</v>
      </c>
      <c r="BP5949" s="501" t="e">
        <f t="shared" si="563"/>
        <v>#DIV/0!</v>
      </c>
    </row>
    <row r="5950" spans="31:68" ht="15" customHeight="1" x14ac:dyDescent="0.25">
      <c r="AE5950" s="501" t="e">
        <f t="shared" si="558"/>
        <v>#DIV/0!</v>
      </c>
      <c r="AH5950" s="501" t="e">
        <f t="shared" si="559"/>
        <v>#DIV/0!</v>
      </c>
      <c r="AV5950" s="501" t="e">
        <f t="shared" si="560"/>
        <v>#DIV/0!</v>
      </c>
      <c r="AY5950" s="501" t="e">
        <f t="shared" si="561"/>
        <v>#DIV/0!</v>
      </c>
      <c r="BM5950" s="501" t="e">
        <f t="shared" si="562"/>
        <v>#DIV/0!</v>
      </c>
      <c r="BP5950" s="501" t="e">
        <f t="shared" si="563"/>
        <v>#DIV/0!</v>
      </c>
    </row>
    <row r="5951" spans="31:68" ht="15" customHeight="1" x14ac:dyDescent="0.25">
      <c r="AE5951" s="501" t="e">
        <f t="shared" si="558"/>
        <v>#DIV/0!</v>
      </c>
      <c r="AH5951" s="501" t="e">
        <f t="shared" si="559"/>
        <v>#DIV/0!</v>
      </c>
      <c r="AV5951" s="501" t="e">
        <f t="shared" si="560"/>
        <v>#DIV/0!</v>
      </c>
      <c r="AY5951" s="501" t="e">
        <f t="shared" si="561"/>
        <v>#DIV/0!</v>
      </c>
      <c r="BM5951" s="501" t="e">
        <f t="shared" si="562"/>
        <v>#DIV/0!</v>
      </c>
      <c r="BP5951" s="501" t="e">
        <f t="shared" si="563"/>
        <v>#DIV/0!</v>
      </c>
    </row>
    <row r="5952" spans="31:68" ht="15" customHeight="1" x14ac:dyDescent="0.25">
      <c r="AE5952" s="501" t="e">
        <f t="shared" si="558"/>
        <v>#DIV/0!</v>
      </c>
      <c r="AH5952" s="501" t="e">
        <f t="shared" si="559"/>
        <v>#DIV/0!</v>
      </c>
      <c r="AV5952" s="501" t="e">
        <f t="shared" si="560"/>
        <v>#DIV/0!</v>
      </c>
      <c r="AY5952" s="501" t="e">
        <f t="shared" si="561"/>
        <v>#DIV/0!</v>
      </c>
      <c r="BM5952" s="501" t="e">
        <f t="shared" si="562"/>
        <v>#DIV/0!</v>
      </c>
      <c r="BP5952" s="501" t="e">
        <f t="shared" si="563"/>
        <v>#DIV/0!</v>
      </c>
    </row>
    <row r="5953" spans="31:68" ht="15" customHeight="1" x14ac:dyDescent="0.25">
      <c r="AE5953" s="501" t="e">
        <f t="shared" si="558"/>
        <v>#DIV/0!</v>
      </c>
      <c r="AH5953" s="501" t="e">
        <f t="shared" si="559"/>
        <v>#DIV/0!</v>
      </c>
      <c r="AV5953" s="501" t="e">
        <f t="shared" si="560"/>
        <v>#DIV/0!</v>
      </c>
      <c r="AY5953" s="501" t="e">
        <f t="shared" si="561"/>
        <v>#DIV/0!</v>
      </c>
      <c r="BM5953" s="501" t="e">
        <f t="shared" si="562"/>
        <v>#DIV/0!</v>
      </c>
      <c r="BP5953" s="501" t="e">
        <f t="shared" si="563"/>
        <v>#DIV/0!</v>
      </c>
    </row>
    <row r="5954" spans="31:68" ht="15" customHeight="1" x14ac:dyDescent="0.25">
      <c r="AE5954" s="501" t="e">
        <f t="shared" si="558"/>
        <v>#DIV/0!</v>
      </c>
      <c r="AH5954" s="501" t="e">
        <f t="shared" si="559"/>
        <v>#DIV/0!</v>
      </c>
      <c r="AV5954" s="501" t="e">
        <f t="shared" si="560"/>
        <v>#DIV/0!</v>
      </c>
      <c r="AY5954" s="501" t="e">
        <f t="shared" si="561"/>
        <v>#DIV/0!</v>
      </c>
      <c r="BM5954" s="501" t="e">
        <f t="shared" si="562"/>
        <v>#DIV/0!</v>
      </c>
      <c r="BP5954" s="501" t="e">
        <f t="shared" si="563"/>
        <v>#DIV/0!</v>
      </c>
    </row>
    <row r="5955" spans="31:68" ht="15" customHeight="1" x14ac:dyDescent="0.25">
      <c r="AE5955" s="501" t="e">
        <f t="shared" si="558"/>
        <v>#DIV/0!</v>
      </c>
      <c r="AH5955" s="501" t="e">
        <f t="shared" si="559"/>
        <v>#DIV/0!</v>
      </c>
      <c r="AV5955" s="501" t="e">
        <f t="shared" si="560"/>
        <v>#DIV/0!</v>
      </c>
      <c r="AY5955" s="501" t="e">
        <f t="shared" si="561"/>
        <v>#DIV/0!</v>
      </c>
      <c r="BM5955" s="501" t="e">
        <f t="shared" si="562"/>
        <v>#DIV/0!</v>
      </c>
      <c r="BP5955" s="501" t="e">
        <f t="shared" si="563"/>
        <v>#DIV/0!</v>
      </c>
    </row>
    <row r="5956" spans="31:68" ht="15" customHeight="1" x14ac:dyDescent="0.25">
      <c r="AE5956" s="501" t="e">
        <f t="shared" si="558"/>
        <v>#DIV/0!</v>
      </c>
      <c r="AH5956" s="501" t="e">
        <f t="shared" si="559"/>
        <v>#DIV/0!</v>
      </c>
      <c r="AV5956" s="501" t="e">
        <f t="shared" si="560"/>
        <v>#DIV/0!</v>
      </c>
      <c r="AY5956" s="501" t="e">
        <f t="shared" si="561"/>
        <v>#DIV/0!</v>
      </c>
      <c r="BM5956" s="501" t="e">
        <f t="shared" si="562"/>
        <v>#DIV/0!</v>
      </c>
      <c r="BP5956" s="501" t="e">
        <f t="shared" si="563"/>
        <v>#DIV/0!</v>
      </c>
    </row>
    <row r="5957" spans="31:68" ht="15" customHeight="1" x14ac:dyDescent="0.25">
      <c r="AE5957" s="501" t="e">
        <f t="shared" si="558"/>
        <v>#DIV/0!</v>
      </c>
      <c r="AH5957" s="501" t="e">
        <f t="shared" si="559"/>
        <v>#DIV/0!</v>
      </c>
      <c r="AV5957" s="501" t="e">
        <f t="shared" si="560"/>
        <v>#DIV/0!</v>
      </c>
      <c r="AY5957" s="501" t="e">
        <f t="shared" si="561"/>
        <v>#DIV/0!</v>
      </c>
      <c r="BM5957" s="501" t="e">
        <f t="shared" si="562"/>
        <v>#DIV/0!</v>
      </c>
      <c r="BP5957" s="501" t="e">
        <f t="shared" si="563"/>
        <v>#DIV/0!</v>
      </c>
    </row>
    <row r="5958" spans="31:68" ht="15" customHeight="1" x14ac:dyDescent="0.25">
      <c r="AE5958" s="501" t="e">
        <f t="shared" si="558"/>
        <v>#DIV/0!</v>
      </c>
      <c r="AH5958" s="501" t="e">
        <f t="shared" si="559"/>
        <v>#DIV/0!</v>
      </c>
      <c r="AV5958" s="501" t="e">
        <f t="shared" si="560"/>
        <v>#DIV/0!</v>
      </c>
      <c r="AY5958" s="501" t="e">
        <f t="shared" si="561"/>
        <v>#DIV/0!</v>
      </c>
      <c r="BM5958" s="501" t="e">
        <f t="shared" si="562"/>
        <v>#DIV/0!</v>
      </c>
      <c r="BP5958" s="501" t="e">
        <f t="shared" si="563"/>
        <v>#DIV/0!</v>
      </c>
    </row>
    <row r="5959" spans="31:68" ht="15" customHeight="1" x14ac:dyDescent="0.25">
      <c r="AE5959" s="501" t="e">
        <f t="shared" si="558"/>
        <v>#DIV/0!</v>
      </c>
      <c r="AH5959" s="501" t="e">
        <f t="shared" si="559"/>
        <v>#DIV/0!</v>
      </c>
      <c r="AV5959" s="501" t="e">
        <f t="shared" si="560"/>
        <v>#DIV/0!</v>
      </c>
      <c r="AY5959" s="501" t="e">
        <f t="shared" si="561"/>
        <v>#DIV/0!</v>
      </c>
      <c r="BM5959" s="501" t="e">
        <f t="shared" si="562"/>
        <v>#DIV/0!</v>
      </c>
      <c r="BP5959" s="501" t="e">
        <f t="shared" si="563"/>
        <v>#DIV/0!</v>
      </c>
    </row>
    <row r="5960" spans="31:68" ht="15" customHeight="1" x14ac:dyDescent="0.25">
      <c r="AE5960" s="501" t="e">
        <f t="shared" si="558"/>
        <v>#DIV/0!</v>
      </c>
      <c r="AH5960" s="501" t="e">
        <f t="shared" si="559"/>
        <v>#DIV/0!</v>
      </c>
      <c r="AV5960" s="501" t="e">
        <f t="shared" si="560"/>
        <v>#DIV/0!</v>
      </c>
      <c r="AY5960" s="501" t="e">
        <f t="shared" si="561"/>
        <v>#DIV/0!</v>
      </c>
      <c r="BM5960" s="501" t="e">
        <f t="shared" si="562"/>
        <v>#DIV/0!</v>
      </c>
      <c r="BP5960" s="501" t="e">
        <f t="shared" si="563"/>
        <v>#DIV/0!</v>
      </c>
    </row>
    <row r="5961" spans="31:68" ht="15" customHeight="1" x14ac:dyDescent="0.25">
      <c r="AE5961" s="501" t="e">
        <f t="shared" si="558"/>
        <v>#DIV/0!</v>
      </c>
      <c r="AH5961" s="501" t="e">
        <f t="shared" si="559"/>
        <v>#DIV/0!</v>
      </c>
      <c r="AV5961" s="501" t="e">
        <f t="shared" si="560"/>
        <v>#DIV/0!</v>
      </c>
      <c r="AY5961" s="501" t="e">
        <f t="shared" si="561"/>
        <v>#DIV/0!</v>
      </c>
      <c r="BM5961" s="501" t="e">
        <f t="shared" si="562"/>
        <v>#DIV/0!</v>
      </c>
      <c r="BP5961" s="501" t="e">
        <f t="shared" si="563"/>
        <v>#DIV/0!</v>
      </c>
    </row>
    <row r="5962" spans="31:68" ht="15" customHeight="1" x14ac:dyDescent="0.25">
      <c r="AE5962" s="501" t="e">
        <f t="shared" si="558"/>
        <v>#DIV/0!</v>
      </c>
      <c r="AH5962" s="501" t="e">
        <f t="shared" si="559"/>
        <v>#DIV/0!</v>
      </c>
      <c r="AV5962" s="501" t="e">
        <f t="shared" si="560"/>
        <v>#DIV/0!</v>
      </c>
      <c r="AY5962" s="501" t="e">
        <f t="shared" si="561"/>
        <v>#DIV/0!</v>
      </c>
      <c r="BM5962" s="501" t="e">
        <f t="shared" si="562"/>
        <v>#DIV/0!</v>
      </c>
      <c r="BP5962" s="501" t="e">
        <f t="shared" si="563"/>
        <v>#DIV/0!</v>
      </c>
    </row>
    <row r="5963" spans="31:68" ht="15" customHeight="1" x14ac:dyDescent="0.25">
      <c r="AE5963" s="501" t="e">
        <f t="shared" si="558"/>
        <v>#DIV/0!</v>
      </c>
      <c r="AH5963" s="501" t="e">
        <f t="shared" si="559"/>
        <v>#DIV/0!</v>
      </c>
      <c r="AV5963" s="501" t="e">
        <f t="shared" si="560"/>
        <v>#DIV/0!</v>
      </c>
      <c r="AY5963" s="501" t="e">
        <f t="shared" si="561"/>
        <v>#DIV/0!</v>
      </c>
      <c r="BM5963" s="501" t="e">
        <f t="shared" si="562"/>
        <v>#DIV/0!</v>
      </c>
      <c r="BP5963" s="501" t="e">
        <f t="shared" si="563"/>
        <v>#DIV/0!</v>
      </c>
    </row>
    <row r="5964" spans="31:68" ht="15" customHeight="1" x14ac:dyDescent="0.25">
      <c r="AE5964" s="501" t="e">
        <f t="shared" si="558"/>
        <v>#DIV/0!</v>
      </c>
      <c r="AH5964" s="501" t="e">
        <f t="shared" si="559"/>
        <v>#DIV/0!</v>
      </c>
      <c r="AV5964" s="501" t="e">
        <f t="shared" si="560"/>
        <v>#DIV/0!</v>
      </c>
      <c r="AY5964" s="501" t="e">
        <f t="shared" si="561"/>
        <v>#DIV/0!</v>
      </c>
      <c r="BM5964" s="501" t="e">
        <f t="shared" si="562"/>
        <v>#DIV/0!</v>
      </c>
      <c r="BP5964" s="501" t="e">
        <f t="shared" si="563"/>
        <v>#DIV/0!</v>
      </c>
    </row>
    <row r="5965" spans="31:68" ht="15" customHeight="1" x14ac:dyDescent="0.25">
      <c r="AE5965" s="501" t="e">
        <f t="shared" si="558"/>
        <v>#DIV/0!</v>
      </c>
      <c r="AH5965" s="501" t="e">
        <f t="shared" si="559"/>
        <v>#DIV/0!</v>
      </c>
      <c r="AV5965" s="501" t="e">
        <f t="shared" si="560"/>
        <v>#DIV/0!</v>
      </c>
      <c r="AY5965" s="501" t="e">
        <f t="shared" si="561"/>
        <v>#DIV/0!</v>
      </c>
      <c r="BM5965" s="501" t="e">
        <f t="shared" si="562"/>
        <v>#DIV/0!</v>
      </c>
      <c r="BP5965" s="501" t="e">
        <f t="shared" si="563"/>
        <v>#DIV/0!</v>
      </c>
    </row>
    <row r="5966" spans="31:68" ht="15" customHeight="1" x14ac:dyDescent="0.25">
      <c r="AE5966" s="501" t="e">
        <f t="shared" si="558"/>
        <v>#DIV/0!</v>
      </c>
      <c r="AH5966" s="501" t="e">
        <f t="shared" si="559"/>
        <v>#DIV/0!</v>
      </c>
      <c r="AV5966" s="501" t="e">
        <f t="shared" si="560"/>
        <v>#DIV/0!</v>
      </c>
      <c r="AY5966" s="501" t="e">
        <f t="shared" si="561"/>
        <v>#DIV/0!</v>
      </c>
      <c r="BM5966" s="501" t="e">
        <f t="shared" si="562"/>
        <v>#DIV/0!</v>
      </c>
      <c r="BP5966" s="501" t="e">
        <f t="shared" si="563"/>
        <v>#DIV/0!</v>
      </c>
    </row>
    <row r="5967" spans="31:68" ht="15" customHeight="1" x14ac:dyDescent="0.25">
      <c r="AE5967" s="501" t="e">
        <f t="shared" ref="AE5967:AE6030" si="564">IF(AE$10*AC5967+AE$11&lt;(ROUNDUP(AD$10/100,0)*100+999),MAX(0,AE$10*AC5967+AE$11),NA())</f>
        <v>#DIV/0!</v>
      </c>
      <c r="AH5967" s="501" t="e">
        <f t="shared" ref="AH5967:AH6030" si="565">IF(AH$10*AF5967+AH$11&lt;(ROUNDUP(AG$10/100,0)*100+999),MAX(0,AH$10*AF5967+AH$11),NA())</f>
        <v>#DIV/0!</v>
      </c>
      <c r="AV5967" s="501" t="e">
        <f t="shared" ref="AV5967:AV6030" si="566">IF(AV$10*AT5967+AV$11&lt;(ROUNDUP(AU$10/100,0)*100+999),MAX(0,AV$10*AT5967+AV$11),NA())</f>
        <v>#DIV/0!</v>
      </c>
      <c r="AY5967" s="501" t="e">
        <f t="shared" ref="AY5967:AY6030" si="567">IF(AY$10*AW5967+AY$11&lt;(ROUNDUP(AX$10/100,0)*100+999),MAX(0,AY$10*AW5967+AY$11),NA())</f>
        <v>#DIV/0!</v>
      </c>
      <c r="BM5967" s="501" t="e">
        <f t="shared" ref="BM5967:BM6030" si="568">IF(BM$10*BK5967+BM$11&lt;(ROUNDUP(BL$10/100,0)*100+999),MAX(0,BM$10*BK5967+BM$11),NA())</f>
        <v>#DIV/0!</v>
      </c>
      <c r="BP5967" s="501" t="e">
        <f t="shared" ref="BP5967:BP6030" si="569">IF(BP$10*BN5967+BP$11&lt;(ROUNDUP(BO$10/100,0)*100+999),MAX(0,BP$10*BN5967+BP$11),NA())</f>
        <v>#DIV/0!</v>
      </c>
    </row>
    <row r="5968" spans="31:68" ht="15" customHeight="1" x14ac:dyDescent="0.25">
      <c r="AE5968" s="501" t="e">
        <f t="shared" si="564"/>
        <v>#DIV/0!</v>
      </c>
      <c r="AH5968" s="501" t="e">
        <f t="shared" si="565"/>
        <v>#DIV/0!</v>
      </c>
      <c r="AV5968" s="501" t="e">
        <f t="shared" si="566"/>
        <v>#DIV/0!</v>
      </c>
      <c r="AY5968" s="501" t="e">
        <f t="shared" si="567"/>
        <v>#DIV/0!</v>
      </c>
      <c r="BM5968" s="501" t="e">
        <f t="shared" si="568"/>
        <v>#DIV/0!</v>
      </c>
      <c r="BP5968" s="501" t="e">
        <f t="shared" si="569"/>
        <v>#DIV/0!</v>
      </c>
    </row>
    <row r="5969" spans="31:68" ht="15" customHeight="1" x14ac:dyDescent="0.25">
      <c r="AE5969" s="501" t="e">
        <f t="shared" si="564"/>
        <v>#DIV/0!</v>
      </c>
      <c r="AH5969" s="501" t="e">
        <f t="shared" si="565"/>
        <v>#DIV/0!</v>
      </c>
      <c r="AV5969" s="501" t="e">
        <f t="shared" si="566"/>
        <v>#DIV/0!</v>
      </c>
      <c r="AY5969" s="501" t="e">
        <f t="shared" si="567"/>
        <v>#DIV/0!</v>
      </c>
      <c r="BM5969" s="501" t="e">
        <f t="shared" si="568"/>
        <v>#DIV/0!</v>
      </c>
      <c r="BP5969" s="501" t="e">
        <f t="shared" si="569"/>
        <v>#DIV/0!</v>
      </c>
    </row>
    <row r="5970" spans="31:68" ht="15" customHeight="1" x14ac:dyDescent="0.25">
      <c r="AE5970" s="501" t="e">
        <f t="shared" si="564"/>
        <v>#DIV/0!</v>
      </c>
      <c r="AH5970" s="501" t="e">
        <f t="shared" si="565"/>
        <v>#DIV/0!</v>
      </c>
      <c r="AV5970" s="501" t="e">
        <f t="shared" si="566"/>
        <v>#DIV/0!</v>
      </c>
      <c r="AY5970" s="501" t="e">
        <f t="shared" si="567"/>
        <v>#DIV/0!</v>
      </c>
      <c r="BM5970" s="501" t="e">
        <f t="shared" si="568"/>
        <v>#DIV/0!</v>
      </c>
      <c r="BP5970" s="501" t="e">
        <f t="shared" si="569"/>
        <v>#DIV/0!</v>
      </c>
    </row>
    <row r="5971" spans="31:68" ht="15" customHeight="1" x14ac:dyDescent="0.25">
      <c r="AE5971" s="501" t="e">
        <f t="shared" si="564"/>
        <v>#DIV/0!</v>
      </c>
      <c r="AH5971" s="501" t="e">
        <f t="shared" si="565"/>
        <v>#DIV/0!</v>
      </c>
      <c r="AV5971" s="501" t="e">
        <f t="shared" si="566"/>
        <v>#DIV/0!</v>
      </c>
      <c r="AY5971" s="501" t="e">
        <f t="shared" si="567"/>
        <v>#DIV/0!</v>
      </c>
      <c r="BM5971" s="501" t="e">
        <f t="shared" si="568"/>
        <v>#DIV/0!</v>
      </c>
      <c r="BP5971" s="501" t="e">
        <f t="shared" si="569"/>
        <v>#DIV/0!</v>
      </c>
    </row>
    <row r="5972" spans="31:68" ht="15" customHeight="1" x14ac:dyDescent="0.25">
      <c r="AE5972" s="501" t="e">
        <f t="shared" si="564"/>
        <v>#DIV/0!</v>
      </c>
      <c r="AH5972" s="501" t="e">
        <f t="shared" si="565"/>
        <v>#DIV/0!</v>
      </c>
      <c r="AV5972" s="501" t="e">
        <f t="shared" si="566"/>
        <v>#DIV/0!</v>
      </c>
      <c r="AY5972" s="501" t="e">
        <f t="shared" si="567"/>
        <v>#DIV/0!</v>
      </c>
      <c r="BM5972" s="501" t="e">
        <f t="shared" si="568"/>
        <v>#DIV/0!</v>
      </c>
      <c r="BP5972" s="501" t="e">
        <f t="shared" si="569"/>
        <v>#DIV/0!</v>
      </c>
    </row>
    <row r="5973" spans="31:68" ht="15" customHeight="1" x14ac:dyDescent="0.25">
      <c r="AE5973" s="501" t="e">
        <f t="shared" si="564"/>
        <v>#DIV/0!</v>
      </c>
      <c r="AH5973" s="501" t="e">
        <f t="shared" si="565"/>
        <v>#DIV/0!</v>
      </c>
      <c r="AV5973" s="501" t="e">
        <f t="shared" si="566"/>
        <v>#DIV/0!</v>
      </c>
      <c r="AY5973" s="501" t="e">
        <f t="shared" si="567"/>
        <v>#DIV/0!</v>
      </c>
      <c r="BM5973" s="501" t="e">
        <f t="shared" si="568"/>
        <v>#DIV/0!</v>
      </c>
      <c r="BP5973" s="501" t="e">
        <f t="shared" si="569"/>
        <v>#DIV/0!</v>
      </c>
    </row>
    <row r="5974" spans="31:68" ht="15" customHeight="1" x14ac:dyDescent="0.25">
      <c r="AE5974" s="501" t="e">
        <f t="shared" si="564"/>
        <v>#DIV/0!</v>
      </c>
      <c r="AH5974" s="501" t="e">
        <f t="shared" si="565"/>
        <v>#DIV/0!</v>
      </c>
      <c r="AV5974" s="501" t="e">
        <f t="shared" si="566"/>
        <v>#DIV/0!</v>
      </c>
      <c r="AY5974" s="501" t="e">
        <f t="shared" si="567"/>
        <v>#DIV/0!</v>
      </c>
      <c r="BM5974" s="501" t="e">
        <f t="shared" si="568"/>
        <v>#DIV/0!</v>
      </c>
      <c r="BP5974" s="501" t="e">
        <f t="shared" si="569"/>
        <v>#DIV/0!</v>
      </c>
    </row>
    <row r="5975" spans="31:68" ht="15" customHeight="1" x14ac:dyDescent="0.25">
      <c r="AE5975" s="501" t="e">
        <f t="shared" si="564"/>
        <v>#DIV/0!</v>
      </c>
      <c r="AH5975" s="501" t="e">
        <f t="shared" si="565"/>
        <v>#DIV/0!</v>
      </c>
      <c r="AV5975" s="501" t="e">
        <f t="shared" si="566"/>
        <v>#DIV/0!</v>
      </c>
      <c r="AY5975" s="501" t="e">
        <f t="shared" si="567"/>
        <v>#DIV/0!</v>
      </c>
      <c r="BM5975" s="501" t="e">
        <f t="shared" si="568"/>
        <v>#DIV/0!</v>
      </c>
      <c r="BP5975" s="501" t="e">
        <f t="shared" si="569"/>
        <v>#DIV/0!</v>
      </c>
    </row>
    <row r="5976" spans="31:68" ht="15" customHeight="1" x14ac:dyDescent="0.25">
      <c r="AE5976" s="501" t="e">
        <f t="shared" si="564"/>
        <v>#DIV/0!</v>
      </c>
      <c r="AH5976" s="501" t="e">
        <f t="shared" si="565"/>
        <v>#DIV/0!</v>
      </c>
      <c r="AV5976" s="501" t="e">
        <f t="shared" si="566"/>
        <v>#DIV/0!</v>
      </c>
      <c r="AY5976" s="501" t="e">
        <f t="shared" si="567"/>
        <v>#DIV/0!</v>
      </c>
      <c r="BM5976" s="501" t="e">
        <f t="shared" si="568"/>
        <v>#DIV/0!</v>
      </c>
      <c r="BP5976" s="501" t="e">
        <f t="shared" si="569"/>
        <v>#DIV/0!</v>
      </c>
    </row>
    <row r="5977" spans="31:68" ht="15" customHeight="1" x14ac:dyDescent="0.25">
      <c r="AE5977" s="501" t="e">
        <f t="shared" si="564"/>
        <v>#DIV/0!</v>
      </c>
      <c r="AH5977" s="501" t="e">
        <f t="shared" si="565"/>
        <v>#DIV/0!</v>
      </c>
      <c r="AV5977" s="501" t="e">
        <f t="shared" si="566"/>
        <v>#DIV/0!</v>
      </c>
      <c r="AY5977" s="501" t="e">
        <f t="shared" si="567"/>
        <v>#DIV/0!</v>
      </c>
      <c r="BM5977" s="501" t="e">
        <f t="shared" si="568"/>
        <v>#DIV/0!</v>
      </c>
      <c r="BP5977" s="501" t="e">
        <f t="shared" si="569"/>
        <v>#DIV/0!</v>
      </c>
    </row>
    <row r="5978" spans="31:68" ht="15" customHeight="1" x14ac:dyDescent="0.25">
      <c r="AE5978" s="501" t="e">
        <f t="shared" si="564"/>
        <v>#DIV/0!</v>
      </c>
      <c r="AH5978" s="501" t="e">
        <f t="shared" si="565"/>
        <v>#DIV/0!</v>
      </c>
      <c r="AV5978" s="501" t="e">
        <f t="shared" si="566"/>
        <v>#DIV/0!</v>
      </c>
      <c r="AY5978" s="501" t="e">
        <f t="shared" si="567"/>
        <v>#DIV/0!</v>
      </c>
      <c r="BM5978" s="501" t="e">
        <f t="shared" si="568"/>
        <v>#DIV/0!</v>
      </c>
      <c r="BP5978" s="501" t="e">
        <f t="shared" si="569"/>
        <v>#DIV/0!</v>
      </c>
    </row>
    <row r="5979" spans="31:68" ht="15" customHeight="1" x14ac:dyDescent="0.25">
      <c r="AE5979" s="501" t="e">
        <f t="shared" si="564"/>
        <v>#DIV/0!</v>
      </c>
      <c r="AH5979" s="501" t="e">
        <f t="shared" si="565"/>
        <v>#DIV/0!</v>
      </c>
      <c r="AV5979" s="501" t="e">
        <f t="shared" si="566"/>
        <v>#DIV/0!</v>
      </c>
      <c r="AY5979" s="501" t="e">
        <f t="shared" si="567"/>
        <v>#DIV/0!</v>
      </c>
      <c r="BM5979" s="501" t="e">
        <f t="shared" si="568"/>
        <v>#DIV/0!</v>
      </c>
      <c r="BP5979" s="501" t="e">
        <f t="shared" si="569"/>
        <v>#DIV/0!</v>
      </c>
    </row>
    <row r="5980" spans="31:68" ht="15" customHeight="1" x14ac:dyDescent="0.25">
      <c r="AE5980" s="501" t="e">
        <f t="shared" si="564"/>
        <v>#DIV/0!</v>
      </c>
      <c r="AH5980" s="501" t="e">
        <f t="shared" si="565"/>
        <v>#DIV/0!</v>
      </c>
      <c r="AV5980" s="501" t="e">
        <f t="shared" si="566"/>
        <v>#DIV/0!</v>
      </c>
      <c r="AY5980" s="501" t="e">
        <f t="shared" si="567"/>
        <v>#DIV/0!</v>
      </c>
      <c r="BM5980" s="501" t="e">
        <f t="shared" si="568"/>
        <v>#DIV/0!</v>
      </c>
      <c r="BP5980" s="501" t="e">
        <f t="shared" si="569"/>
        <v>#DIV/0!</v>
      </c>
    </row>
    <row r="5981" spans="31:68" ht="15" customHeight="1" x14ac:dyDescent="0.25">
      <c r="AE5981" s="501" t="e">
        <f t="shared" si="564"/>
        <v>#DIV/0!</v>
      </c>
      <c r="AH5981" s="501" t="e">
        <f t="shared" si="565"/>
        <v>#DIV/0!</v>
      </c>
      <c r="AV5981" s="501" t="e">
        <f t="shared" si="566"/>
        <v>#DIV/0!</v>
      </c>
      <c r="AY5981" s="501" t="e">
        <f t="shared" si="567"/>
        <v>#DIV/0!</v>
      </c>
      <c r="BM5981" s="501" t="e">
        <f t="shared" si="568"/>
        <v>#DIV/0!</v>
      </c>
      <c r="BP5981" s="501" t="e">
        <f t="shared" si="569"/>
        <v>#DIV/0!</v>
      </c>
    </row>
    <row r="5982" spans="31:68" ht="15" customHeight="1" x14ac:dyDescent="0.25">
      <c r="AE5982" s="501" t="e">
        <f t="shared" si="564"/>
        <v>#DIV/0!</v>
      </c>
      <c r="AH5982" s="501" t="e">
        <f t="shared" si="565"/>
        <v>#DIV/0!</v>
      </c>
      <c r="AV5982" s="501" t="e">
        <f t="shared" si="566"/>
        <v>#DIV/0!</v>
      </c>
      <c r="AY5982" s="501" t="e">
        <f t="shared" si="567"/>
        <v>#DIV/0!</v>
      </c>
      <c r="BM5982" s="501" t="e">
        <f t="shared" si="568"/>
        <v>#DIV/0!</v>
      </c>
      <c r="BP5982" s="501" t="e">
        <f t="shared" si="569"/>
        <v>#DIV/0!</v>
      </c>
    </row>
    <row r="5983" spans="31:68" ht="15" customHeight="1" x14ac:dyDescent="0.25">
      <c r="AE5983" s="501" t="e">
        <f t="shared" si="564"/>
        <v>#DIV/0!</v>
      </c>
      <c r="AH5983" s="501" t="e">
        <f t="shared" si="565"/>
        <v>#DIV/0!</v>
      </c>
      <c r="AV5983" s="501" t="e">
        <f t="shared" si="566"/>
        <v>#DIV/0!</v>
      </c>
      <c r="AY5983" s="501" t="e">
        <f t="shared" si="567"/>
        <v>#DIV/0!</v>
      </c>
      <c r="BM5983" s="501" t="e">
        <f t="shared" si="568"/>
        <v>#DIV/0!</v>
      </c>
      <c r="BP5983" s="501" t="e">
        <f t="shared" si="569"/>
        <v>#DIV/0!</v>
      </c>
    </row>
    <row r="5984" spans="31:68" ht="15" customHeight="1" x14ac:dyDescent="0.25">
      <c r="AE5984" s="501" t="e">
        <f t="shared" si="564"/>
        <v>#DIV/0!</v>
      </c>
      <c r="AH5984" s="501" t="e">
        <f t="shared" si="565"/>
        <v>#DIV/0!</v>
      </c>
      <c r="AV5984" s="501" t="e">
        <f t="shared" si="566"/>
        <v>#DIV/0!</v>
      </c>
      <c r="AY5984" s="501" t="e">
        <f t="shared" si="567"/>
        <v>#DIV/0!</v>
      </c>
      <c r="BM5984" s="501" t="e">
        <f t="shared" si="568"/>
        <v>#DIV/0!</v>
      </c>
      <c r="BP5984" s="501" t="e">
        <f t="shared" si="569"/>
        <v>#DIV/0!</v>
      </c>
    </row>
    <row r="5985" spans="31:68" ht="15" customHeight="1" x14ac:dyDescent="0.25">
      <c r="AE5985" s="501" t="e">
        <f t="shared" si="564"/>
        <v>#DIV/0!</v>
      </c>
      <c r="AH5985" s="501" t="e">
        <f t="shared" si="565"/>
        <v>#DIV/0!</v>
      </c>
      <c r="AV5985" s="501" t="e">
        <f t="shared" si="566"/>
        <v>#DIV/0!</v>
      </c>
      <c r="AY5985" s="501" t="e">
        <f t="shared" si="567"/>
        <v>#DIV/0!</v>
      </c>
      <c r="BM5985" s="501" t="e">
        <f t="shared" si="568"/>
        <v>#DIV/0!</v>
      </c>
      <c r="BP5985" s="501" t="e">
        <f t="shared" si="569"/>
        <v>#DIV/0!</v>
      </c>
    </row>
    <row r="5986" spans="31:68" ht="15" customHeight="1" x14ac:dyDescent="0.25">
      <c r="AE5986" s="501" t="e">
        <f t="shared" si="564"/>
        <v>#DIV/0!</v>
      </c>
      <c r="AH5986" s="501" t="e">
        <f t="shared" si="565"/>
        <v>#DIV/0!</v>
      </c>
      <c r="AV5986" s="501" t="e">
        <f t="shared" si="566"/>
        <v>#DIV/0!</v>
      </c>
      <c r="AY5986" s="501" t="e">
        <f t="shared" si="567"/>
        <v>#DIV/0!</v>
      </c>
      <c r="BM5986" s="501" t="e">
        <f t="shared" si="568"/>
        <v>#DIV/0!</v>
      </c>
      <c r="BP5986" s="501" t="e">
        <f t="shared" si="569"/>
        <v>#DIV/0!</v>
      </c>
    </row>
    <row r="5987" spans="31:68" ht="15" customHeight="1" x14ac:dyDescent="0.25">
      <c r="AE5987" s="501" t="e">
        <f t="shared" si="564"/>
        <v>#DIV/0!</v>
      </c>
      <c r="AH5987" s="501" t="e">
        <f t="shared" si="565"/>
        <v>#DIV/0!</v>
      </c>
      <c r="AV5987" s="501" t="e">
        <f t="shared" si="566"/>
        <v>#DIV/0!</v>
      </c>
      <c r="AY5987" s="501" t="e">
        <f t="shared" si="567"/>
        <v>#DIV/0!</v>
      </c>
      <c r="BM5987" s="501" t="e">
        <f t="shared" si="568"/>
        <v>#DIV/0!</v>
      </c>
      <c r="BP5987" s="501" t="e">
        <f t="shared" si="569"/>
        <v>#DIV/0!</v>
      </c>
    </row>
    <row r="5988" spans="31:68" ht="15" customHeight="1" x14ac:dyDescent="0.25">
      <c r="AE5988" s="501" t="e">
        <f t="shared" si="564"/>
        <v>#DIV/0!</v>
      </c>
      <c r="AH5988" s="501" t="e">
        <f t="shared" si="565"/>
        <v>#DIV/0!</v>
      </c>
      <c r="AV5988" s="501" t="e">
        <f t="shared" si="566"/>
        <v>#DIV/0!</v>
      </c>
      <c r="AY5988" s="501" t="e">
        <f t="shared" si="567"/>
        <v>#DIV/0!</v>
      </c>
      <c r="BM5988" s="501" t="e">
        <f t="shared" si="568"/>
        <v>#DIV/0!</v>
      </c>
      <c r="BP5988" s="501" t="e">
        <f t="shared" si="569"/>
        <v>#DIV/0!</v>
      </c>
    </row>
    <row r="5989" spans="31:68" ht="15" customHeight="1" x14ac:dyDescent="0.25">
      <c r="AE5989" s="501" t="e">
        <f t="shared" si="564"/>
        <v>#DIV/0!</v>
      </c>
      <c r="AH5989" s="501" t="e">
        <f t="shared" si="565"/>
        <v>#DIV/0!</v>
      </c>
      <c r="AV5989" s="501" t="e">
        <f t="shared" si="566"/>
        <v>#DIV/0!</v>
      </c>
      <c r="AY5989" s="501" t="e">
        <f t="shared" si="567"/>
        <v>#DIV/0!</v>
      </c>
      <c r="BM5989" s="501" t="e">
        <f t="shared" si="568"/>
        <v>#DIV/0!</v>
      </c>
      <c r="BP5989" s="501" t="e">
        <f t="shared" si="569"/>
        <v>#DIV/0!</v>
      </c>
    </row>
    <row r="5990" spans="31:68" ht="15" customHeight="1" x14ac:dyDescent="0.25">
      <c r="AE5990" s="501" t="e">
        <f t="shared" si="564"/>
        <v>#DIV/0!</v>
      </c>
      <c r="AH5990" s="501" t="e">
        <f t="shared" si="565"/>
        <v>#DIV/0!</v>
      </c>
      <c r="AV5990" s="501" t="e">
        <f t="shared" si="566"/>
        <v>#DIV/0!</v>
      </c>
      <c r="AY5990" s="501" t="e">
        <f t="shared" si="567"/>
        <v>#DIV/0!</v>
      </c>
      <c r="BM5990" s="501" t="e">
        <f t="shared" si="568"/>
        <v>#DIV/0!</v>
      </c>
      <c r="BP5990" s="501" t="e">
        <f t="shared" si="569"/>
        <v>#DIV/0!</v>
      </c>
    </row>
    <row r="5991" spans="31:68" ht="15" customHeight="1" x14ac:dyDescent="0.25">
      <c r="AE5991" s="501" t="e">
        <f t="shared" si="564"/>
        <v>#DIV/0!</v>
      </c>
      <c r="AH5991" s="501" t="e">
        <f t="shared" si="565"/>
        <v>#DIV/0!</v>
      </c>
      <c r="AV5991" s="501" t="e">
        <f t="shared" si="566"/>
        <v>#DIV/0!</v>
      </c>
      <c r="AY5991" s="501" t="e">
        <f t="shared" si="567"/>
        <v>#DIV/0!</v>
      </c>
      <c r="BM5991" s="501" t="e">
        <f t="shared" si="568"/>
        <v>#DIV/0!</v>
      </c>
      <c r="BP5991" s="501" t="e">
        <f t="shared" si="569"/>
        <v>#DIV/0!</v>
      </c>
    </row>
    <row r="5992" spans="31:68" ht="15" customHeight="1" x14ac:dyDescent="0.25">
      <c r="AE5992" s="501" t="e">
        <f t="shared" si="564"/>
        <v>#DIV/0!</v>
      </c>
      <c r="AH5992" s="501" t="e">
        <f t="shared" si="565"/>
        <v>#DIV/0!</v>
      </c>
      <c r="AV5992" s="501" t="e">
        <f t="shared" si="566"/>
        <v>#DIV/0!</v>
      </c>
      <c r="AY5992" s="501" t="e">
        <f t="shared" si="567"/>
        <v>#DIV/0!</v>
      </c>
      <c r="BM5992" s="501" t="e">
        <f t="shared" si="568"/>
        <v>#DIV/0!</v>
      </c>
      <c r="BP5992" s="501" t="e">
        <f t="shared" si="569"/>
        <v>#DIV/0!</v>
      </c>
    </row>
    <row r="5993" spans="31:68" ht="15" customHeight="1" x14ac:dyDescent="0.25">
      <c r="AE5993" s="501" t="e">
        <f t="shared" si="564"/>
        <v>#DIV/0!</v>
      </c>
      <c r="AH5993" s="501" t="e">
        <f t="shared" si="565"/>
        <v>#DIV/0!</v>
      </c>
      <c r="AV5993" s="501" t="e">
        <f t="shared" si="566"/>
        <v>#DIV/0!</v>
      </c>
      <c r="AY5993" s="501" t="e">
        <f t="shared" si="567"/>
        <v>#DIV/0!</v>
      </c>
      <c r="BM5993" s="501" t="e">
        <f t="shared" si="568"/>
        <v>#DIV/0!</v>
      </c>
      <c r="BP5993" s="501" t="e">
        <f t="shared" si="569"/>
        <v>#DIV/0!</v>
      </c>
    </row>
    <row r="5994" spans="31:68" ht="15" customHeight="1" x14ac:dyDescent="0.25">
      <c r="AE5994" s="501" t="e">
        <f t="shared" si="564"/>
        <v>#DIV/0!</v>
      </c>
      <c r="AH5994" s="501" t="e">
        <f t="shared" si="565"/>
        <v>#DIV/0!</v>
      </c>
      <c r="AV5994" s="501" t="e">
        <f t="shared" si="566"/>
        <v>#DIV/0!</v>
      </c>
      <c r="AY5994" s="501" t="e">
        <f t="shared" si="567"/>
        <v>#DIV/0!</v>
      </c>
      <c r="BM5994" s="501" t="e">
        <f t="shared" si="568"/>
        <v>#DIV/0!</v>
      </c>
      <c r="BP5994" s="501" t="e">
        <f t="shared" si="569"/>
        <v>#DIV/0!</v>
      </c>
    </row>
    <row r="5995" spans="31:68" ht="15" customHeight="1" x14ac:dyDescent="0.25">
      <c r="AE5995" s="501" t="e">
        <f t="shared" si="564"/>
        <v>#DIV/0!</v>
      </c>
      <c r="AH5995" s="501" t="e">
        <f t="shared" si="565"/>
        <v>#DIV/0!</v>
      </c>
      <c r="AV5995" s="501" t="e">
        <f t="shared" si="566"/>
        <v>#DIV/0!</v>
      </c>
      <c r="AY5995" s="501" t="e">
        <f t="shared" si="567"/>
        <v>#DIV/0!</v>
      </c>
      <c r="BM5995" s="501" t="e">
        <f t="shared" si="568"/>
        <v>#DIV/0!</v>
      </c>
      <c r="BP5995" s="501" t="e">
        <f t="shared" si="569"/>
        <v>#DIV/0!</v>
      </c>
    </row>
    <row r="5996" spans="31:68" ht="15" customHeight="1" x14ac:dyDescent="0.25">
      <c r="AE5996" s="501" t="e">
        <f t="shared" si="564"/>
        <v>#DIV/0!</v>
      </c>
      <c r="AH5996" s="501" t="e">
        <f t="shared" si="565"/>
        <v>#DIV/0!</v>
      </c>
      <c r="AV5996" s="501" t="e">
        <f t="shared" si="566"/>
        <v>#DIV/0!</v>
      </c>
      <c r="AY5996" s="501" t="e">
        <f t="shared" si="567"/>
        <v>#DIV/0!</v>
      </c>
      <c r="BM5996" s="501" t="e">
        <f t="shared" si="568"/>
        <v>#DIV/0!</v>
      </c>
      <c r="BP5996" s="501" t="e">
        <f t="shared" si="569"/>
        <v>#DIV/0!</v>
      </c>
    </row>
    <row r="5997" spans="31:68" ht="15" customHeight="1" x14ac:dyDescent="0.25">
      <c r="AE5997" s="501" t="e">
        <f t="shared" si="564"/>
        <v>#DIV/0!</v>
      </c>
      <c r="AH5997" s="501" t="e">
        <f t="shared" si="565"/>
        <v>#DIV/0!</v>
      </c>
      <c r="AV5997" s="501" t="e">
        <f t="shared" si="566"/>
        <v>#DIV/0!</v>
      </c>
      <c r="AY5997" s="501" t="e">
        <f t="shared" si="567"/>
        <v>#DIV/0!</v>
      </c>
      <c r="BM5997" s="501" t="e">
        <f t="shared" si="568"/>
        <v>#DIV/0!</v>
      </c>
      <c r="BP5997" s="501" t="e">
        <f t="shared" si="569"/>
        <v>#DIV/0!</v>
      </c>
    </row>
    <row r="5998" spans="31:68" ht="15" customHeight="1" x14ac:dyDescent="0.25">
      <c r="AE5998" s="501" t="e">
        <f t="shared" si="564"/>
        <v>#DIV/0!</v>
      </c>
      <c r="AH5998" s="501" t="e">
        <f t="shared" si="565"/>
        <v>#DIV/0!</v>
      </c>
      <c r="AV5998" s="501" t="e">
        <f t="shared" si="566"/>
        <v>#DIV/0!</v>
      </c>
      <c r="AY5998" s="501" t="e">
        <f t="shared" si="567"/>
        <v>#DIV/0!</v>
      </c>
      <c r="BM5998" s="501" t="e">
        <f t="shared" si="568"/>
        <v>#DIV/0!</v>
      </c>
      <c r="BP5998" s="501" t="e">
        <f t="shared" si="569"/>
        <v>#DIV/0!</v>
      </c>
    </row>
    <row r="5999" spans="31:68" ht="15" customHeight="1" x14ac:dyDescent="0.25">
      <c r="AE5999" s="501" t="e">
        <f t="shared" si="564"/>
        <v>#DIV/0!</v>
      </c>
      <c r="AH5999" s="501" t="e">
        <f t="shared" si="565"/>
        <v>#DIV/0!</v>
      </c>
      <c r="AV5999" s="501" t="e">
        <f t="shared" si="566"/>
        <v>#DIV/0!</v>
      </c>
      <c r="AY5999" s="501" t="e">
        <f t="shared" si="567"/>
        <v>#DIV/0!</v>
      </c>
      <c r="BM5999" s="501" t="e">
        <f t="shared" si="568"/>
        <v>#DIV/0!</v>
      </c>
      <c r="BP5999" s="501" t="e">
        <f t="shared" si="569"/>
        <v>#DIV/0!</v>
      </c>
    </row>
    <row r="6000" spans="31:68" ht="15" customHeight="1" x14ac:dyDescent="0.25">
      <c r="AE6000" s="501" t="e">
        <f t="shared" si="564"/>
        <v>#DIV/0!</v>
      </c>
      <c r="AH6000" s="501" t="e">
        <f t="shared" si="565"/>
        <v>#DIV/0!</v>
      </c>
      <c r="AV6000" s="501" t="e">
        <f t="shared" si="566"/>
        <v>#DIV/0!</v>
      </c>
      <c r="AY6000" s="501" t="e">
        <f t="shared" si="567"/>
        <v>#DIV/0!</v>
      </c>
      <c r="BM6000" s="501" t="e">
        <f t="shared" si="568"/>
        <v>#DIV/0!</v>
      </c>
      <c r="BP6000" s="501" t="e">
        <f t="shared" si="569"/>
        <v>#DIV/0!</v>
      </c>
    </row>
    <row r="6001" spans="31:68" ht="15" customHeight="1" x14ac:dyDescent="0.25">
      <c r="AE6001" s="501" t="e">
        <f t="shared" si="564"/>
        <v>#DIV/0!</v>
      </c>
      <c r="AH6001" s="501" t="e">
        <f t="shared" si="565"/>
        <v>#DIV/0!</v>
      </c>
      <c r="AV6001" s="501" t="e">
        <f t="shared" si="566"/>
        <v>#DIV/0!</v>
      </c>
      <c r="AY6001" s="501" t="e">
        <f t="shared" si="567"/>
        <v>#DIV/0!</v>
      </c>
      <c r="BM6001" s="501" t="e">
        <f t="shared" si="568"/>
        <v>#DIV/0!</v>
      </c>
      <c r="BP6001" s="501" t="e">
        <f t="shared" si="569"/>
        <v>#DIV/0!</v>
      </c>
    </row>
    <row r="6002" spans="31:68" ht="15" customHeight="1" x14ac:dyDescent="0.25">
      <c r="AE6002" s="501" t="e">
        <f t="shared" si="564"/>
        <v>#DIV/0!</v>
      </c>
      <c r="AH6002" s="501" t="e">
        <f t="shared" si="565"/>
        <v>#DIV/0!</v>
      </c>
      <c r="AV6002" s="501" t="e">
        <f t="shared" si="566"/>
        <v>#DIV/0!</v>
      </c>
      <c r="AY6002" s="501" t="e">
        <f t="shared" si="567"/>
        <v>#DIV/0!</v>
      </c>
      <c r="BM6002" s="501" t="e">
        <f t="shared" si="568"/>
        <v>#DIV/0!</v>
      </c>
      <c r="BP6002" s="501" t="e">
        <f t="shared" si="569"/>
        <v>#DIV/0!</v>
      </c>
    </row>
    <row r="6003" spans="31:68" ht="15" customHeight="1" x14ac:dyDescent="0.25">
      <c r="AE6003" s="501" t="e">
        <f t="shared" si="564"/>
        <v>#DIV/0!</v>
      </c>
      <c r="AH6003" s="501" t="e">
        <f t="shared" si="565"/>
        <v>#DIV/0!</v>
      </c>
      <c r="AV6003" s="501" t="e">
        <f t="shared" si="566"/>
        <v>#DIV/0!</v>
      </c>
      <c r="AY6003" s="501" t="e">
        <f t="shared" si="567"/>
        <v>#DIV/0!</v>
      </c>
      <c r="BM6003" s="501" t="e">
        <f t="shared" si="568"/>
        <v>#DIV/0!</v>
      </c>
      <c r="BP6003" s="501" t="e">
        <f t="shared" si="569"/>
        <v>#DIV/0!</v>
      </c>
    </row>
    <row r="6004" spans="31:68" ht="15" customHeight="1" x14ac:dyDescent="0.25">
      <c r="AE6004" s="501" t="e">
        <f t="shared" si="564"/>
        <v>#DIV/0!</v>
      </c>
      <c r="AH6004" s="501" t="e">
        <f t="shared" si="565"/>
        <v>#DIV/0!</v>
      </c>
      <c r="AV6004" s="501" t="e">
        <f t="shared" si="566"/>
        <v>#DIV/0!</v>
      </c>
      <c r="AY6004" s="501" t="e">
        <f t="shared" si="567"/>
        <v>#DIV/0!</v>
      </c>
      <c r="BM6004" s="501" t="e">
        <f t="shared" si="568"/>
        <v>#DIV/0!</v>
      </c>
      <c r="BP6004" s="501" t="e">
        <f t="shared" si="569"/>
        <v>#DIV/0!</v>
      </c>
    </row>
    <row r="6005" spans="31:68" ht="15" customHeight="1" x14ac:dyDescent="0.25">
      <c r="AE6005" s="501" t="e">
        <f t="shared" si="564"/>
        <v>#DIV/0!</v>
      </c>
      <c r="AH6005" s="501" t="e">
        <f t="shared" si="565"/>
        <v>#DIV/0!</v>
      </c>
      <c r="AV6005" s="501" t="e">
        <f t="shared" si="566"/>
        <v>#DIV/0!</v>
      </c>
      <c r="AY6005" s="501" t="e">
        <f t="shared" si="567"/>
        <v>#DIV/0!</v>
      </c>
      <c r="BM6005" s="501" t="e">
        <f t="shared" si="568"/>
        <v>#DIV/0!</v>
      </c>
      <c r="BP6005" s="501" t="e">
        <f t="shared" si="569"/>
        <v>#DIV/0!</v>
      </c>
    </row>
    <row r="6006" spans="31:68" ht="15" customHeight="1" x14ac:dyDescent="0.25">
      <c r="AE6006" s="501" t="e">
        <f t="shared" si="564"/>
        <v>#DIV/0!</v>
      </c>
      <c r="AH6006" s="501" t="e">
        <f t="shared" si="565"/>
        <v>#DIV/0!</v>
      </c>
      <c r="AV6006" s="501" t="e">
        <f t="shared" si="566"/>
        <v>#DIV/0!</v>
      </c>
      <c r="AY6006" s="501" t="e">
        <f t="shared" si="567"/>
        <v>#DIV/0!</v>
      </c>
      <c r="BM6006" s="501" t="e">
        <f t="shared" si="568"/>
        <v>#DIV/0!</v>
      </c>
      <c r="BP6006" s="501" t="e">
        <f t="shared" si="569"/>
        <v>#DIV/0!</v>
      </c>
    </row>
    <row r="6007" spans="31:68" ht="15" customHeight="1" x14ac:dyDescent="0.25">
      <c r="AE6007" s="501" t="e">
        <f t="shared" si="564"/>
        <v>#DIV/0!</v>
      </c>
      <c r="AH6007" s="501" t="e">
        <f t="shared" si="565"/>
        <v>#DIV/0!</v>
      </c>
      <c r="AV6007" s="501" t="e">
        <f t="shared" si="566"/>
        <v>#DIV/0!</v>
      </c>
      <c r="AY6007" s="501" t="e">
        <f t="shared" si="567"/>
        <v>#DIV/0!</v>
      </c>
      <c r="BM6007" s="501" t="e">
        <f t="shared" si="568"/>
        <v>#DIV/0!</v>
      </c>
      <c r="BP6007" s="501" t="e">
        <f t="shared" si="569"/>
        <v>#DIV/0!</v>
      </c>
    </row>
    <row r="6008" spans="31:68" ht="15" customHeight="1" x14ac:dyDescent="0.25">
      <c r="AE6008" s="501" t="e">
        <f t="shared" si="564"/>
        <v>#DIV/0!</v>
      </c>
      <c r="AH6008" s="501" t="e">
        <f t="shared" si="565"/>
        <v>#DIV/0!</v>
      </c>
      <c r="AV6008" s="501" t="e">
        <f t="shared" si="566"/>
        <v>#DIV/0!</v>
      </c>
      <c r="AY6008" s="501" t="e">
        <f t="shared" si="567"/>
        <v>#DIV/0!</v>
      </c>
      <c r="BM6008" s="501" t="e">
        <f t="shared" si="568"/>
        <v>#DIV/0!</v>
      </c>
      <c r="BP6008" s="501" t="e">
        <f t="shared" si="569"/>
        <v>#DIV/0!</v>
      </c>
    </row>
    <row r="6009" spans="31:68" ht="15" customHeight="1" x14ac:dyDescent="0.25">
      <c r="AE6009" s="501" t="e">
        <f t="shared" si="564"/>
        <v>#DIV/0!</v>
      </c>
      <c r="AH6009" s="501" t="e">
        <f t="shared" si="565"/>
        <v>#DIV/0!</v>
      </c>
      <c r="AV6009" s="501" t="e">
        <f t="shared" si="566"/>
        <v>#DIV/0!</v>
      </c>
      <c r="AY6009" s="501" t="e">
        <f t="shared" si="567"/>
        <v>#DIV/0!</v>
      </c>
      <c r="BM6009" s="501" t="e">
        <f t="shared" si="568"/>
        <v>#DIV/0!</v>
      </c>
      <c r="BP6009" s="501" t="e">
        <f t="shared" si="569"/>
        <v>#DIV/0!</v>
      </c>
    </row>
    <row r="6010" spans="31:68" ht="15" customHeight="1" x14ac:dyDescent="0.25">
      <c r="AE6010" s="501" t="e">
        <f t="shared" si="564"/>
        <v>#DIV/0!</v>
      </c>
      <c r="AH6010" s="501" t="e">
        <f t="shared" si="565"/>
        <v>#DIV/0!</v>
      </c>
      <c r="AV6010" s="501" t="e">
        <f t="shared" si="566"/>
        <v>#DIV/0!</v>
      </c>
      <c r="AY6010" s="501" t="e">
        <f t="shared" si="567"/>
        <v>#DIV/0!</v>
      </c>
      <c r="BM6010" s="501" t="e">
        <f t="shared" si="568"/>
        <v>#DIV/0!</v>
      </c>
      <c r="BP6010" s="501" t="e">
        <f t="shared" si="569"/>
        <v>#DIV/0!</v>
      </c>
    </row>
    <row r="6011" spans="31:68" ht="15" customHeight="1" x14ac:dyDescent="0.25">
      <c r="AE6011" s="501" t="e">
        <f t="shared" si="564"/>
        <v>#DIV/0!</v>
      </c>
      <c r="AH6011" s="501" t="e">
        <f t="shared" si="565"/>
        <v>#DIV/0!</v>
      </c>
      <c r="AV6011" s="501" t="e">
        <f t="shared" si="566"/>
        <v>#DIV/0!</v>
      </c>
      <c r="AY6011" s="501" t="e">
        <f t="shared" si="567"/>
        <v>#DIV/0!</v>
      </c>
      <c r="BM6011" s="501" t="e">
        <f t="shared" si="568"/>
        <v>#DIV/0!</v>
      </c>
      <c r="BP6011" s="501" t="e">
        <f t="shared" si="569"/>
        <v>#DIV/0!</v>
      </c>
    </row>
    <row r="6012" spans="31:68" ht="15" customHeight="1" x14ac:dyDescent="0.25">
      <c r="AE6012" s="501" t="e">
        <f t="shared" si="564"/>
        <v>#DIV/0!</v>
      </c>
      <c r="AH6012" s="501" t="e">
        <f t="shared" si="565"/>
        <v>#DIV/0!</v>
      </c>
      <c r="AV6012" s="501" t="e">
        <f t="shared" si="566"/>
        <v>#DIV/0!</v>
      </c>
      <c r="AY6012" s="501" t="e">
        <f t="shared" si="567"/>
        <v>#DIV/0!</v>
      </c>
      <c r="BM6012" s="501" t="e">
        <f t="shared" si="568"/>
        <v>#DIV/0!</v>
      </c>
      <c r="BP6012" s="501" t="e">
        <f t="shared" si="569"/>
        <v>#DIV/0!</v>
      </c>
    </row>
    <row r="6013" spans="31:68" ht="15" customHeight="1" x14ac:dyDescent="0.25">
      <c r="AE6013" s="501" t="e">
        <f t="shared" si="564"/>
        <v>#DIV/0!</v>
      </c>
      <c r="AH6013" s="501" t="e">
        <f t="shared" si="565"/>
        <v>#DIV/0!</v>
      </c>
      <c r="AV6013" s="501" t="e">
        <f t="shared" si="566"/>
        <v>#DIV/0!</v>
      </c>
      <c r="AY6013" s="501" t="e">
        <f t="shared" si="567"/>
        <v>#DIV/0!</v>
      </c>
      <c r="BM6013" s="501" t="e">
        <f t="shared" si="568"/>
        <v>#DIV/0!</v>
      </c>
      <c r="BP6013" s="501" t="e">
        <f t="shared" si="569"/>
        <v>#DIV/0!</v>
      </c>
    </row>
    <row r="6014" spans="31:68" ht="15" customHeight="1" x14ac:dyDescent="0.25">
      <c r="AE6014" s="501" t="e">
        <f t="shared" si="564"/>
        <v>#DIV/0!</v>
      </c>
      <c r="AH6014" s="501" t="e">
        <f t="shared" si="565"/>
        <v>#DIV/0!</v>
      </c>
      <c r="AV6014" s="501" t="e">
        <f t="shared" si="566"/>
        <v>#DIV/0!</v>
      </c>
      <c r="AY6014" s="501" t="e">
        <f t="shared" si="567"/>
        <v>#DIV/0!</v>
      </c>
      <c r="BM6014" s="501" t="e">
        <f t="shared" si="568"/>
        <v>#DIV/0!</v>
      </c>
      <c r="BP6014" s="501" t="e">
        <f t="shared" si="569"/>
        <v>#DIV/0!</v>
      </c>
    </row>
    <row r="6015" spans="31:68" ht="15" customHeight="1" x14ac:dyDescent="0.25">
      <c r="AE6015" s="501" t="e">
        <f t="shared" si="564"/>
        <v>#DIV/0!</v>
      </c>
      <c r="AH6015" s="501" t="e">
        <f t="shared" si="565"/>
        <v>#DIV/0!</v>
      </c>
      <c r="AV6015" s="501" t="e">
        <f t="shared" si="566"/>
        <v>#DIV/0!</v>
      </c>
      <c r="AY6015" s="501" t="e">
        <f t="shared" si="567"/>
        <v>#DIV/0!</v>
      </c>
      <c r="BM6015" s="501" t="e">
        <f t="shared" si="568"/>
        <v>#DIV/0!</v>
      </c>
      <c r="BP6015" s="501" t="e">
        <f t="shared" si="569"/>
        <v>#DIV/0!</v>
      </c>
    </row>
    <row r="6016" spans="31:68" ht="15" customHeight="1" x14ac:dyDescent="0.25">
      <c r="AE6016" s="501" t="e">
        <f t="shared" si="564"/>
        <v>#DIV/0!</v>
      </c>
      <c r="AH6016" s="501" t="e">
        <f t="shared" si="565"/>
        <v>#DIV/0!</v>
      </c>
      <c r="AV6016" s="501" t="e">
        <f t="shared" si="566"/>
        <v>#DIV/0!</v>
      </c>
      <c r="AY6016" s="501" t="e">
        <f t="shared" si="567"/>
        <v>#DIV/0!</v>
      </c>
      <c r="BM6016" s="501" t="e">
        <f t="shared" si="568"/>
        <v>#DIV/0!</v>
      </c>
      <c r="BP6016" s="501" t="e">
        <f t="shared" si="569"/>
        <v>#DIV/0!</v>
      </c>
    </row>
    <row r="6017" spans="31:68" ht="15" customHeight="1" x14ac:dyDescent="0.25">
      <c r="AE6017" s="501" t="e">
        <f t="shared" si="564"/>
        <v>#DIV/0!</v>
      </c>
      <c r="AH6017" s="501" t="e">
        <f t="shared" si="565"/>
        <v>#DIV/0!</v>
      </c>
      <c r="AV6017" s="501" t="e">
        <f t="shared" si="566"/>
        <v>#DIV/0!</v>
      </c>
      <c r="AY6017" s="501" t="e">
        <f t="shared" si="567"/>
        <v>#DIV/0!</v>
      </c>
      <c r="BM6017" s="501" t="e">
        <f t="shared" si="568"/>
        <v>#DIV/0!</v>
      </c>
      <c r="BP6017" s="501" t="e">
        <f t="shared" si="569"/>
        <v>#DIV/0!</v>
      </c>
    </row>
    <row r="6018" spans="31:68" ht="15" customHeight="1" x14ac:dyDescent="0.25">
      <c r="AE6018" s="501" t="e">
        <f t="shared" si="564"/>
        <v>#DIV/0!</v>
      </c>
      <c r="AH6018" s="501" t="e">
        <f t="shared" si="565"/>
        <v>#DIV/0!</v>
      </c>
      <c r="AV6018" s="501" t="e">
        <f t="shared" si="566"/>
        <v>#DIV/0!</v>
      </c>
      <c r="AY6018" s="501" t="e">
        <f t="shared" si="567"/>
        <v>#DIV/0!</v>
      </c>
      <c r="BM6018" s="501" t="e">
        <f t="shared" si="568"/>
        <v>#DIV/0!</v>
      </c>
      <c r="BP6018" s="501" t="e">
        <f t="shared" si="569"/>
        <v>#DIV/0!</v>
      </c>
    </row>
    <row r="6019" spans="31:68" ht="15" customHeight="1" x14ac:dyDescent="0.25">
      <c r="AE6019" s="501" t="e">
        <f t="shared" si="564"/>
        <v>#DIV/0!</v>
      </c>
      <c r="AH6019" s="501" t="e">
        <f t="shared" si="565"/>
        <v>#DIV/0!</v>
      </c>
      <c r="AV6019" s="501" t="e">
        <f t="shared" si="566"/>
        <v>#DIV/0!</v>
      </c>
      <c r="AY6019" s="501" t="e">
        <f t="shared" si="567"/>
        <v>#DIV/0!</v>
      </c>
      <c r="BM6019" s="501" t="e">
        <f t="shared" si="568"/>
        <v>#DIV/0!</v>
      </c>
      <c r="BP6019" s="501" t="e">
        <f t="shared" si="569"/>
        <v>#DIV/0!</v>
      </c>
    </row>
    <row r="6020" spans="31:68" ht="15" customHeight="1" x14ac:dyDescent="0.25">
      <c r="AE6020" s="501" t="e">
        <f t="shared" si="564"/>
        <v>#DIV/0!</v>
      </c>
      <c r="AH6020" s="501" t="e">
        <f t="shared" si="565"/>
        <v>#DIV/0!</v>
      </c>
      <c r="AV6020" s="501" t="e">
        <f t="shared" si="566"/>
        <v>#DIV/0!</v>
      </c>
      <c r="AY6020" s="501" t="e">
        <f t="shared" si="567"/>
        <v>#DIV/0!</v>
      </c>
      <c r="BM6020" s="501" t="e">
        <f t="shared" si="568"/>
        <v>#DIV/0!</v>
      </c>
      <c r="BP6020" s="501" t="e">
        <f t="shared" si="569"/>
        <v>#DIV/0!</v>
      </c>
    </row>
    <row r="6021" spans="31:68" ht="15" customHeight="1" x14ac:dyDescent="0.25">
      <c r="AE6021" s="501" t="e">
        <f t="shared" si="564"/>
        <v>#DIV/0!</v>
      </c>
      <c r="AH6021" s="501" t="e">
        <f t="shared" si="565"/>
        <v>#DIV/0!</v>
      </c>
      <c r="AV6021" s="501" t="e">
        <f t="shared" si="566"/>
        <v>#DIV/0!</v>
      </c>
      <c r="AY6021" s="501" t="e">
        <f t="shared" si="567"/>
        <v>#DIV/0!</v>
      </c>
      <c r="BM6021" s="501" t="e">
        <f t="shared" si="568"/>
        <v>#DIV/0!</v>
      </c>
      <c r="BP6021" s="501" t="e">
        <f t="shared" si="569"/>
        <v>#DIV/0!</v>
      </c>
    </row>
    <row r="6022" spans="31:68" ht="15" customHeight="1" x14ac:dyDescent="0.25">
      <c r="AE6022" s="501" t="e">
        <f t="shared" si="564"/>
        <v>#DIV/0!</v>
      </c>
      <c r="AH6022" s="501" t="e">
        <f t="shared" si="565"/>
        <v>#DIV/0!</v>
      </c>
      <c r="AV6022" s="501" t="e">
        <f t="shared" si="566"/>
        <v>#DIV/0!</v>
      </c>
      <c r="AY6022" s="501" t="e">
        <f t="shared" si="567"/>
        <v>#DIV/0!</v>
      </c>
      <c r="BM6022" s="501" t="e">
        <f t="shared" si="568"/>
        <v>#DIV/0!</v>
      </c>
      <c r="BP6022" s="501" t="e">
        <f t="shared" si="569"/>
        <v>#DIV/0!</v>
      </c>
    </row>
    <row r="6023" spans="31:68" ht="15" customHeight="1" x14ac:dyDescent="0.25">
      <c r="AE6023" s="501" t="e">
        <f t="shared" si="564"/>
        <v>#DIV/0!</v>
      </c>
      <c r="AH6023" s="501" t="e">
        <f t="shared" si="565"/>
        <v>#DIV/0!</v>
      </c>
      <c r="AV6023" s="501" t="e">
        <f t="shared" si="566"/>
        <v>#DIV/0!</v>
      </c>
      <c r="AY6023" s="501" t="e">
        <f t="shared" si="567"/>
        <v>#DIV/0!</v>
      </c>
      <c r="BM6023" s="501" t="e">
        <f t="shared" si="568"/>
        <v>#DIV/0!</v>
      </c>
      <c r="BP6023" s="501" t="e">
        <f t="shared" si="569"/>
        <v>#DIV/0!</v>
      </c>
    </row>
    <row r="6024" spans="31:68" ht="15" customHeight="1" x14ac:dyDescent="0.25">
      <c r="AE6024" s="501" t="e">
        <f t="shared" si="564"/>
        <v>#DIV/0!</v>
      </c>
      <c r="AH6024" s="501" t="e">
        <f t="shared" si="565"/>
        <v>#DIV/0!</v>
      </c>
      <c r="AV6024" s="501" t="e">
        <f t="shared" si="566"/>
        <v>#DIV/0!</v>
      </c>
      <c r="AY6024" s="501" t="e">
        <f t="shared" si="567"/>
        <v>#DIV/0!</v>
      </c>
      <c r="BM6024" s="501" t="e">
        <f t="shared" si="568"/>
        <v>#DIV/0!</v>
      </c>
      <c r="BP6024" s="501" t="e">
        <f t="shared" si="569"/>
        <v>#DIV/0!</v>
      </c>
    </row>
    <row r="6025" spans="31:68" ht="15" customHeight="1" x14ac:dyDescent="0.25">
      <c r="AE6025" s="501" t="e">
        <f t="shared" si="564"/>
        <v>#DIV/0!</v>
      </c>
      <c r="AH6025" s="501" t="e">
        <f t="shared" si="565"/>
        <v>#DIV/0!</v>
      </c>
      <c r="AV6025" s="501" t="e">
        <f t="shared" si="566"/>
        <v>#DIV/0!</v>
      </c>
      <c r="AY6025" s="501" t="e">
        <f t="shared" si="567"/>
        <v>#DIV/0!</v>
      </c>
      <c r="BM6025" s="501" t="e">
        <f t="shared" si="568"/>
        <v>#DIV/0!</v>
      </c>
      <c r="BP6025" s="501" t="e">
        <f t="shared" si="569"/>
        <v>#DIV/0!</v>
      </c>
    </row>
    <row r="6026" spans="31:68" ht="15" customHeight="1" x14ac:dyDescent="0.25">
      <c r="AE6026" s="501" t="e">
        <f t="shared" si="564"/>
        <v>#DIV/0!</v>
      </c>
      <c r="AH6026" s="501" t="e">
        <f t="shared" si="565"/>
        <v>#DIV/0!</v>
      </c>
      <c r="AV6026" s="501" t="e">
        <f t="shared" si="566"/>
        <v>#DIV/0!</v>
      </c>
      <c r="AY6026" s="501" t="e">
        <f t="shared" si="567"/>
        <v>#DIV/0!</v>
      </c>
      <c r="BM6026" s="501" t="e">
        <f t="shared" si="568"/>
        <v>#DIV/0!</v>
      </c>
      <c r="BP6026" s="501" t="e">
        <f t="shared" si="569"/>
        <v>#DIV/0!</v>
      </c>
    </row>
    <row r="6027" spans="31:68" ht="15" customHeight="1" x14ac:dyDescent="0.25">
      <c r="AE6027" s="501" t="e">
        <f t="shared" si="564"/>
        <v>#DIV/0!</v>
      </c>
      <c r="AH6027" s="501" t="e">
        <f t="shared" si="565"/>
        <v>#DIV/0!</v>
      </c>
      <c r="AV6027" s="501" t="e">
        <f t="shared" si="566"/>
        <v>#DIV/0!</v>
      </c>
      <c r="AY6027" s="501" t="e">
        <f t="shared" si="567"/>
        <v>#DIV/0!</v>
      </c>
      <c r="BM6027" s="501" t="e">
        <f t="shared" si="568"/>
        <v>#DIV/0!</v>
      </c>
      <c r="BP6027" s="501" t="e">
        <f t="shared" si="569"/>
        <v>#DIV/0!</v>
      </c>
    </row>
    <row r="6028" spans="31:68" ht="15" customHeight="1" x14ac:dyDescent="0.25">
      <c r="AE6028" s="501" t="e">
        <f t="shared" si="564"/>
        <v>#DIV/0!</v>
      </c>
      <c r="AH6028" s="501" t="e">
        <f t="shared" si="565"/>
        <v>#DIV/0!</v>
      </c>
      <c r="AV6028" s="501" t="e">
        <f t="shared" si="566"/>
        <v>#DIV/0!</v>
      </c>
      <c r="AY6028" s="501" t="e">
        <f t="shared" si="567"/>
        <v>#DIV/0!</v>
      </c>
      <c r="BM6028" s="501" t="e">
        <f t="shared" si="568"/>
        <v>#DIV/0!</v>
      </c>
      <c r="BP6028" s="501" t="e">
        <f t="shared" si="569"/>
        <v>#DIV/0!</v>
      </c>
    </row>
    <row r="6029" spans="31:68" ht="15" customHeight="1" x14ac:dyDescent="0.25">
      <c r="AE6029" s="501" t="e">
        <f t="shared" si="564"/>
        <v>#DIV/0!</v>
      </c>
      <c r="AH6029" s="501" t="e">
        <f t="shared" si="565"/>
        <v>#DIV/0!</v>
      </c>
      <c r="AV6029" s="501" t="e">
        <f t="shared" si="566"/>
        <v>#DIV/0!</v>
      </c>
      <c r="AY6029" s="501" t="e">
        <f t="shared" si="567"/>
        <v>#DIV/0!</v>
      </c>
      <c r="BM6029" s="501" t="e">
        <f t="shared" si="568"/>
        <v>#DIV/0!</v>
      </c>
      <c r="BP6029" s="501" t="e">
        <f t="shared" si="569"/>
        <v>#DIV/0!</v>
      </c>
    </row>
    <row r="6030" spans="31:68" ht="15" customHeight="1" x14ac:dyDescent="0.25">
      <c r="AE6030" s="501" t="e">
        <f t="shared" si="564"/>
        <v>#DIV/0!</v>
      </c>
      <c r="AH6030" s="501" t="e">
        <f t="shared" si="565"/>
        <v>#DIV/0!</v>
      </c>
      <c r="AV6030" s="501" t="e">
        <f t="shared" si="566"/>
        <v>#DIV/0!</v>
      </c>
      <c r="AY6030" s="501" t="e">
        <f t="shared" si="567"/>
        <v>#DIV/0!</v>
      </c>
      <c r="BM6030" s="501" t="e">
        <f t="shared" si="568"/>
        <v>#DIV/0!</v>
      </c>
      <c r="BP6030" s="501" t="e">
        <f t="shared" si="569"/>
        <v>#DIV/0!</v>
      </c>
    </row>
    <row r="6031" spans="31:68" ht="15" customHeight="1" x14ac:dyDescent="0.25">
      <c r="AE6031" s="501" t="e">
        <f t="shared" ref="AE6031:AE6094" si="570">IF(AE$10*AC6031+AE$11&lt;(ROUNDUP(AD$10/100,0)*100+999),MAX(0,AE$10*AC6031+AE$11),NA())</f>
        <v>#DIV/0!</v>
      </c>
      <c r="AH6031" s="501" t="e">
        <f t="shared" ref="AH6031:AH6094" si="571">IF(AH$10*AF6031+AH$11&lt;(ROUNDUP(AG$10/100,0)*100+999),MAX(0,AH$10*AF6031+AH$11),NA())</f>
        <v>#DIV/0!</v>
      </c>
      <c r="AV6031" s="501" t="e">
        <f t="shared" ref="AV6031:AV6094" si="572">IF(AV$10*AT6031+AV$11&lt;(ROUNDUP(AU$10/100,0)*100+999),MAX(0,AV$10*AT6031+AV$11),NA())</f>
        <v>#DIV/0!</v>
      </c>
      <c r="AY6031" s="501" t="e">
        <f t="shared" ref="AY6031:AY6094" si="573">IF(AY$10*AW6031+AY$11&lt;(ROUNDUP(AX$10/100,0)*100+999),MAX(0,AY$10*AW6031+AY$11),NA())</f>
        <v>#DIV/0!</v>
      </c>
      <c r="BM6031" s="501" t="e">
        <f t="shared" ref="BM6031:BM6094" si="574">IF(BM$10*BK6031+BM$11&lt;(ROUNDUP(BL$10/100,0)*100+999),MAX(0,BM$10*BK6031+BM$11),NA())</f>
        <v>#DIV/0!</v>
      </c>
      <c r="BP6031" s="501" t="e">
        <f t="shared" ref="BP6031:BP6094" si="575">IF(BP$10*BN6031+BP$11&lt;(ROUNDUP(BO$10/100,0)*100+999),MAX(0,BP$10*BN6031+BP$11),NA())</f>
        <v>#DIV/0!</v>
      </c>
    </row>
    <row r="6032" spans="31:68" ht="15" customHeight="1" x14ac:dyDescent="0.25">
      <c r="AE6032" s="501" t="e">
        <f t="shared" si="570"/>
        <v>#DIV/0!</v>
      </c>
      <c r="AH6032" s="501" t="e">
        <f t="shared" si="571"/>
        <v>#DIV/0!</v>
      </c>
      <c r="AV6032" s="501" t="e">
        <f t="shared" si="572"/>
        <v>#DIV/0!</v>
      </c>
      <c r="AY6032" s="501" t="e">
        <f t="shared" si="573"/>
        <v>#DIV/0!</v>
      </c>
      <c r="BM6032" s="501" t="e">
        <f t="shared" si="574"/>
        <v>#DIV/0!</v>
      </c>
      <c r="BP6032" s="501" t="e">
        <f t="shared" si="575"/>
        <v>#DIV/0!</v>
      </c>
    </row>
    <row r="6033" spans="31:68" ht="15" customHeight="1" x14ac:dyDescent="0.25">
      <c r="AE6033" s="501" t="e">
        <f t="shared" si="570"/>
        <v>#DIV/0!</v>
      </c>
      <c r="AH6033" s="501" t="e">
        <f t="shared" si="571"/>
        <v>#DIV/0!</v>
      </c>
      <c r="AV6033" s="501" t="e">
        <f t="shared" si="572"/>
        <v>#DIV/0!</v>
      </c>
      <c r="AY6033" s="501" t="e">
        <f t="shared" si="573"/>
        <v>#DIV/0!</v>
      </c>
      <c r="BM6033" s="501" t="e">
        <f t="shared" si="574"/>
        <v>#DIV/0!</v>
      </c>
      <c r="BP6033" s="501" t="e">
        <f t="shared" si="575"/>
        <v>#DIV/0!</v>
      </c>
    </row>
    <row r="6034" spans="31:68" ht="15" customHeight="1" x14ac:dyDescent="0.25">
      <c r="AE6034" s="501" t="e">
        <f t="shared" si="570"/>
        <v>#DIV/0!</v>
      </c>
      <c r="AH6034" s="501" t="e">
        <f t="shared" si="571"/>
        <v>#DIV/0!</v>
      </c>
      <c r="AV6034" s="501" t="e">
        <f t="shared" si="572"/>
        <v>#DIV/0!</v>
      </c>
      <c r="AY6034" s="501" t="e">
        <f t="shared" si="573"/>
        <v>#DIV/0!</v>
      </c>
      <c r="BM6034" s="501" t="e">
        <f t="shared" si="574"/>
        <v>#DIV/0!</v>
      </c>
      <c r="BP6034" s="501" t="e">
        <f t="shared" si="575"/>
        <v>#DIV/0!</v>
      </c>
    </row>
    <row r="6035" spans="31:68" ht="15" customHeight="1" x14ac:dyDescent="0.25">
      <c r="AE6035" s="501" t="e">
        <f t="shared" si="570"/>
        <v>#DIV/0!</v>
      </c>
      <c r="AH6035" s="501" t="e">
        <f t="shared" si="571"/>
        <v>#DIV/0!</v>
      </c>
      <c r="AV6035" s="501" t="e">
        <f t="shared" si="572"/>
        <v>#DIV/0!</v>
      </c>
      <c r="AY6035" s="501" t="e">
        <f t="shared" si="573"/>
        <v>#DIV/0!</v>
      </c>
      <c r="BM6035" s="501" t="e">
        <f t="shared" si="574"/>
        <v>#DIV/0!</v>
      </c>
      <c r="BP6035" s="501" t="e">
        <f t="shared" si="575"/>
        <v>#DIV/0!</v>
      </c>
    </row>
    <row r="6036" spans="31:68" ht="15" customHeight="1" x14ac:dyDescent="0.25">
      <c r="AE6036" s="501" t="e">
        <f t="shared" si="570"/>
        <v>#DIV/0!</v>
      </c>
      <c r="AH6036" s="501" t="e">
        <f t="shared" si="571"/>
        <v>#DIV/0!</v>
      </c>
      <c r="AV6036" s="501" t="e">
        <f t="shared" si="572"/>
        <v>#DIV/0!</v>
      </c>
      <c r="AY6036" s="501" t="e">
        <f t="shared" si="573"/>
        <v>#DIV/0!</v>
      </c>
      <c r="BM6036" s="501" t="e">
        <f t="shared" si="574"/>
        <v>#DIV/0!</v>
      </c>
      <c r="BP6036" s="501" t="e">
        <f t="shared" si="575"/>
        <v>#DIV/0!</v>
      </c>
    </row>
    <row r="6037" spans="31:68" ht="15" customHeight="1" x14ac:dyDescent="0.25">
      <c r="AE6037" s="501" t="e">
        <f t="shared" si="570"/>
        <v>#DIV/0!</v>
      </c>
      <c r="AH6037" s="501" t="e">
        <f t="shared" si="571"/>
        <v>#DIV/0!</v>
      </c>
      <c r="AV6037" s="501" t="e">
        <f t="shared" si="572"/>
        <v>#DIV/0!</v>
      </c>
      <c r="AY6037" s="501" t="e">
        <f t="shared" si="573"/>
        <v>#DIV/0!</v>
      </c>
      <c r="BM6037" s="501" t="e">
        <f t="shared" si="574"/>
        <v>#DIV/0!</v>
      </c>
      <c r="BP6037" s="501" t="e">
        <f t="shared" si="575"/>
        <v>#DIV/0!</v>
      </c>
    </row>
    <row r="6038" spans="31:68" ht="15" customHeight="1" x14ac:dyDescent="0.25">
      <c r="AE6038" s="501" t="e">
        <f t="shared" si="570"/>
        <v>#DIV/0!</v>
      </c>
      <c r="AH6038" s="501" t="e">
        <f t="shared" si="571"/>
        <v>#DIV/0!</v>
      </c>
      <c r="AV6038" s="501" t="e">
        <f t="shared" si="572"/>
        <v>#DIV/0!</v>
      </c>
      <c r="AY6038" s="501" t="e">
        <f t="shared" si="573"/>
        <v>#DIV/0!</v>
      </c>
      <c r="BM6038" s="501" t="e">
        <f t="shared" si="574"/>
        <v>#DIV/0!</v>
      </c>
      <c r="BP6038" s="501" t="e">
        <f t="shared" si="575"/>
        <v>#DIV/0!</v>
      </c>
    </row>
    <row r="6039" spans="31:68" ht="15" customHeight="1" x14ac:dyDescent="0.25">
      <c r="AE6039" s="501" t="e">
        <f t="shared" si="570"/>
        <v>#DIV/0!</v>
      </c>
      <c r="AH6039" s="501" t="e">
        <f t="shared" si="571"/>
        <v>#DIV/0!</v>
      </c>
      <c r="AV6039" s="501" t="e">
        <f t="shared" si="572"/>
        <v>#DIV/0!</v>
      </c>
      <c r="AY6039" s="501" t="e">
        <f t="shared" si="573"/>
        <v>#DIV/0!</v>
      </c>
      <c r="BM6039" s="501" t="e">
        <f t="shared" si="574"/>
        <v>#DIV/0!</v>
      </c>
      <c r="BP6039" s="501" t="e">
        <f t="shared" si="575"/>
        <v>#DIV/0!</v>
      </c>
    </row>
    <row r="6040" spans="31:68" ht="15" customHeight="1" x14ac:dyDescent="0.25">
      <c r="AE6040" s="501" t="e">
        <f t="shared" si="570"/>
        <v>#DIV/0!</v>
      </c>
      <c r="AH6040" s="501" t="e">
        <f t="shared" si="571"/>
        <v>#DIV/0!</v>
      </c>
      <c r="AV6040" s="501" t="e">
        <f t="shared" si="572"/>
        <v>#DIV/0!</v>
      </c>
      <c r="AY6040" s="501" t="e">
        <f t="shared" si="573"/>
        <v>#DIV/0!</v>
      </c>
      <c r="BM6040" s="501" t="e">
        <f t="shared" si="574"/>
        <v>#DIV/0!</v>
      </c>
      <c r="BP6040" s="501" t="e">
        <f t="shared" si="575"/>
        <v>#DIV/0!</v>
      </c>
    </row>
    <row r="6041" spans="31:68" ht="15" customHeight="1" x14ac:dyDescent="0.25">
      <c r="AE6041" s="501" t="e">
        <f t="shared" si="570"/>
        <v>#DIV/0!</v>
      </c>
      <c r="AH6041" s="501" t="e">
        <f t="shared" si="571"/>
        <v>#DIV/0!</v>
      </c>
      <c r="AV6041" s="501" t="e">
        <f t="shared" si="572"/>
        <v>#DIV/0!</v>
      </c>
      <c r="AY6041" s="501" t="e">
        <f t="shared" si="573"/>
        <v>#DIV/0!</v>
      </c>
      <c r="BM6041" s="501" t="e">
        <f t="shared" si="574"/>
        <v>#DIV/0!</v>
      </c>
      <c r="BP6041" s="501" t="e">
        <f t="shared" si="575"/>
        <v>#DIV/0!</v>
      </c>
    </row>
    <row r="6042" spans="31:68" ht="15" customHeight="1" x14ac:dyDescent="0.25">
      <c r="AE6042" s="501" t="e">
        <f t="shared" si="570"/>
        <v>#DIV/0!</v>
      </c>
      <c r="AH6042" s="501" t="e">
        <f t="shared" si="571"/>
        <v>#DIV/0!</v>
      </c>
      <c r="AV6042" s="501" t="e">
        <f t="shared" si="572"/>
        <v>#DIV/0!</v>
      </c>
      <c r="AY6042" s="501" t="e">
        <f t="shared" si="573"/>
        <v>#DIV/0!</v>
      </c>
      <c r="BM6042" s="501" t="e">
        <f t="shared" si="574"/>
        <v>#DIV/0!</v>
      </c>
      <c r="BP6042" s="501" t="e">
        <f t="shared" si="575"/>
        <v>#DIV/0!</v>
      </c>
    </row>
    <row r="6043" spans="31:68" ht="15" customHeight="1" x14ac:dyDescent="0.25">
      <c r="AE6043" s="501" t="e">
        <f t="shared" si="570"/>
        <v>#DIV/0!</v>
      </c>
      <c r="AH6043" s="501" t="e">
        <f t="shared" si="571"/>
        <v>#DIV/0!</v>
      </c>
      <c r="AV6043" s="501" t="e">
        <f t="shared" si="572"/>
        <v>#DIV/0!</v>
      </c>
      <c r="AY6043" s="501" t="e">
        <f t="shared" si="573"/>
        <v>#DIV/0!</v>
      </c>
      <c r="BM6043" s="501" t="e">
        <f t="shared" si="574"/>
        <v>#DIV/0!</v>
      </c>
      <c r="BP6043" s="501" t="e">
        <f t="shared" si="575"/>
        <v>#DIV/0!</v>
      </c>
    </row>
    <row r="6044" spans="31:68" ht="15" customHeight="1" x14ac:dyDescent="0.25">
      <c r="AE6044" s="501" t="e">
        <f t="shared" si="570"/>
        <v>#DIV/0!</v>
      </c>
      <c r="AH6044" s="501" t="e">
        <f t="shared" si="571"/>
        <v>#DIV/0!</v>
      </c>
      <c r="AV6044" s="501" t="e">
        <f t="shared" si="572"/>
        <v>#DIV/0!</v>
      </c>
      <c r="AY6044" s="501" t="e">
        <f t="shared" si="573"/>
        <v>#DIV/0!</v>
      </c>
      <c r="BM6044" s="501" t="e">
        <f t="shared" si="574"/>
        <v>#DIV/0!</v>
      </c>
      <c r="BP6044" s="501" t="e">
        <f t="shared" si="575"/>
        <v>#DIV/0!</v>
      </c>
    </row>
    <row r="6045" spans="31:68" ht="15" customHeight="1" x14ac:dyDescent="0.25">
      <c r="AE6045" s="501" t="e">
        <f t="shared" si="570"/>
        <v>#DIV/0!</v>
      </c>
      <c r="AH6045" s="501" t="e">
        <f t="shared" si="571"/>
        <v>#DIV/0!</v>
      </c>
      <c r="AV6045" s="501" t="e">
        <f t="shared" si="572"/>
        <v>#DIV/0!</v>
      </c>
      <c r="AY6045" s="501" t="e">
        <f t="shared" si="573"/>
        <v>#DIV/0!</v>
      </c>
      <c r="BM6045" s="501" t="e">
        <f t="shared" si="574"/>
        <v>#DIV/0!</v>
      </c>
      <c r="BP6045" s="501" t="e">
        <f t="shared" si="575"/>
        <v>#DIV/0!</v>
      </c>
    </row>
    <row r="6046" spans="31:68" ht="15" customHeight="1" x14ac:dyDescent="0.25">
      <c r="AE6046" s="501" t="e">
        <f t="shared" si="570"/>
        <v>#DIV/0!</v>
      </c>
      <c r="AH6046" s="501" t="e">
        <f t="shared" si="571"/>
        <v>#DIV/0!</v>
      </c>
      <c r="AV6046" s="501" t="e">
        <f t="shared" si="572"/>
        <v>#DIV/0!</v>
      </c>
      <c r="AY6046" s="501" t="e">
        <f t="shared" si="573"/>
        <v>#DIV/0!</v>
      </c>
      <c r="BM6046" s="501" t="e">
        <f t="shared" si="574"/>
        <v>#DIV/0!</v>
      </c>
      <c r="BP6046" s="501" t="e">
        <f t="shared" si="575"/>
        <v>#DIV/0!</v>
      </c>
    </row>
    <row r="6047" spans="31:68" ht="15" customHeight="1" x14ac:dyDescent="0.25">
      <c r="AE6047" s="501" t="e">
        <f t="shared" si="570"/>
        <v>#DIV/0!</v>
      </c>
      <c r="AH6047" s="501" t="e">
        <f t="shared" si="571"/>
        <v>#DIV/0!</v>
      </c>
      <c r="AV6047" s="501" t="e">
        <f t="shared" si="572"/>
        <v>#DIV/0!</v>
      </c>
      <c r="AY6047" s="501" t="e">
        <f t="shared" si="573"/>
        <v>#DIV/0!</v>
      </c>
      <c r="BM6047" s="501" t="e">
        <f t="shared" si="574"/>
        <v>#DIV/0!</v>
      </c>
      <c r="BP6047" s="501" t="e">
        <f t="shared" si="575"/>
        <v>#DIV/0!</v>
      </c>
    </row>
    <row r="6048" spans="31:68" ht="15" customHeight="1" x14ac:dyDescent="0.25">
      <c r="AE6048" s="501" t="e">
        <f t="shared" si="570"/>
        <v>#DIV/0!</v>
      </c>
      <c r="AH6048" s="501" t="e">
        <f t="shared" si="571"/>
        <v>#DIV/0!</v>
      </c>
      <c r="AV6048" s="501" t="e">
        <f t="shared" si="572"/>
        <v>#DIV/0!</v>
      </c>
      <c r="AY6048" s="501" t="e">
        <f t="shared" si="573"/>
        <v>#DIV/0!</v>
      </c>
      <c r="BM6048" s="501" t="e">
        <f t="shared" si="574"/>
        <v>#DIV/0!</v>
      </c>
      <c r="BP6048" s="501" t="e">
        <f t="shared" si="575"/>
        <v>#DIV/0!</v>
      </c>
    </row>
    <row r="6049" spans="31:68" ht="15" customHeight="1" x14ac:dyDescent="0.25">
      <c r="AE6049" s="501" t="e">
        <f t="shared" si="570"/>
        <v>#DIV/0!</v>
      </c>
      <c r="AH6049" s="501" t="e">
        <f t="shared" si="571"/>
        <v>#DIV/0!</v>
      </c>
      <c r="AV6049" s="501" t="e">
        <f t="shared" si="572"/>
        <v>#DIV/0!</v>
      </c>
      <c r="AY6049" s="501" t="e">
        <f t="shared" si="573"/>
        <v>#DIV/0!</v>
      </c>
      <c r="BM6049" s="501" t="e">
        <f t="shared" si="574"/>
        <v>#DIV/0!</v>
      </c>
      <c r="BP6049" s="501" t="e">
        <f t="shared" si="575"/>
        <v>#DIV/0!</v>
      </c>
    </row>
    <row r="6050" spans="31:68" ht="15" customHeight="1" x14ac:dyDescent="0.25">
      <c r="AE6050" s="501" t="e">
        <f t="shared" si="570"/>
        <v>#DIV/0!</v>
      </c>
      <c r="AH6050" s="501" t="e">
        <f t="shared" si="571"/>
        <v>#DIV/0!</v>
      </c>
      <c r="AV6050" s="501" t="e">
        <f t="shared" si="572"/>
        <v>#DIV/0!</v>
      </c>
      <c r="AY6050" s="501" t="e">
        <f t="shared" si="573"/>
        <v>#DIV/0!</v>
      </c>
      <c r="BM6050" s="501" t="e">
        <f t="shared" si="574"/>
        <v>#DIV/0!</v>
      </c>
      <c r="BP6050" s="501" t="e">
        <f t="shared" si="575"/>
        <v>#DIV/0!</v>
      </c>
    </row>
    <row r="6051" spans="31:68" ht="15" customHeight="1" x14ac:dyDescent="0.25">
      <c r="AE6051" s="501" t="e">
        <f t="shared" si="570"/>
        <v>#DIV/0!</v>
      </c>
      <c r="AH6051" s="501" t="e">
        <f t="shared" si="571"/>
        <v>#DIV/0!</v>
      </c>
      <c r="AV6051" s="501" t="e">
        <f t="shared" si="572"/>
        <v>#DIV/0!</v>
      </c>
      <c r="AY6051" s="501" t="e">
        <f t="shared" si="573"/>
        <v>#DIV/0!</v>
      </c>
      <c r="BM6051" s="501" t="e">
        <f t="shared" si="574"/>
        <v>#DIV/0!</v>
      </c>
      <c r="BP6051" s="501" t="e">
        <f t="shared" si="575"/>
        <v>#DIV/0!</v>
      </c>
    </row>
    <row r="6052" spans="31:68" ht="15" customHeight="1" x14ac:dyDescent="0.25">
      <c r="AE6052" s="501" t="e">
        <f t="shared" si="570"/>
        <v>#DIV/0!</v>
      </c>
      <c r="AH6052" s="501" t="e">
        <f t="shared" si="571"/>
        <v>#DIV/0!</v>
      </c>
      <c r="AV6052" s="501" t="e">
        <f t="shared" si="572"/>
        <v>#DIV/0!</v>
      </c>
      <c r="AY6052" s="501" t="e">
        <f t="shared" si="573"/>
        <v>#DIV/0!</v>
      </c>
      <c r="BM6052" s="501" t="e">
        <f t="shared" si="574"/>
        <v>#DIV/0!</v>
      </c>
      <c r="BP6052" s="501" t="e">
        <f t="shared" si="575"/>
        <v>#DIV/0!</v>
      </c>
    </row>
    <row r="6053" spans="31:68" ht="15" customHeight="1" x14ac:dyDescent="0.25">
      <c r="AE6053" s="501" t="e">
        <f t="shared" si="570"/>
        <v>#DIV/0!</v>
      </c>
      <c r="AH6053" s="501" t="e">
        <f t="shared" si="571"/>
        <v>#DIV/0!</v>
      </c>
      <c r="AV6053" s="501" t="e">
        <f t="shared" si="572"/>
        <v>#DIV/0!</v>
      </c>
      <c r="AY6053" s="501" t="e">
        <f t="shared" si="573"/>
        <v>#DIV/0!</v>
      </c>
      <c r="BM6053" s="501" t="e">
        <f t="shared" si="574"/>
        <v>#DIV/0!</v>
      </c>
      <c r="BP6053" s="501" t="e">
        <f t="shared" si="575"/>
        <v>#DIV/0!</v>
      </c>
    </row>
    <row r="6054" spans="31:68" ht="15" customHeight="1" x14ac:dyDescent="0.25">
      <c r="AE6054" s="501" t="e">
        <f t="shared" si="570"/>
        <v>#DIV/0!</v>
      </c>
      <c r="AH6054" s="501" t="e">
        <f t="shared" si="571"/>
        <v>#DIV/0!</v>
      </c>
      <c r="AV6054" s="501" t="e">
        <f t="shared" si="572"/>
        <v>#DIV/0!</v>
      </c>
      <c r="AY6054" s="501" t="e">
        <f t="shared" si="573"/>
        <v>#DIV/0!</v>
      </c>
      <c r="BM6054" s="501" t="e">
        <f t="shared" si="574"/>
        <v>#DIV/0!</v>
      </c>
      <c r="BP6054" s="501" t="e">
        <f t="shared" si="575"/>
        <v>#DIV/0!</v>
      </c>
    </row>
    <row r="6055" spans="31:68" ht="15" customHeight="1" x14ac:dyDescent="0.25">
      <c r="AE6055" s="501" t="e">
        <f t="shared" si="570"/>
        <v>#DIV/0!</v>
      </c>
      <c r="AH6055" s="501" t="e">
        <f t="shared" si="571"/>
        <v>#DIV/0!</v>
      </c>
      <c r="AV6055" s="501" t="e">
        <f t="shared" si="572"/>
        <v>#DIV/0!</v>
      </c>
      <c r="AY6055" s="501" t="e">
        <f t="shared" si="573"/>
        <v>#DIV/0!</v>
      </c>
      <c r="BM6055" s="501" t="e">
        <f t="shared" si="574"/>
        <v>#DIV/0!</v>
      </c>
      <c r="BP6055" s="501" t="e">
        <f t="shared" si="575"/>
        <v>#DIV/0!</v>
      </c>
    </row>
    <row r="6056" spans="31:68" ht="15" customHeight="1" x14ac:dyDescent="0.25">
      <c r="AE6056" s="501" t="e">
        <f t="shared" si="570"/>
        <v>#DIV/0!</v>
      </c>
      <c r="AH6056" s="501" t="e">
        <f t="shared" si="571"/>
        <v>#DIV/0!</v>
      </c>
      <c r="AV6056" s="501" t="e">
        <f t="shared" si="572"/>
        <v>#DIV/0!</v>
      </c>
      <c r="AY6056" s="501" t="e">
        <f t="shared" si="573"/>
        <v>#DIV/0!</v>
      </c>
      <c r="BM6056" s="501" t="e">
        <f t="shared" si="574"/>
        <v>#DIV/0!</v>
      </c>
      <c r="BP6056" s="501" t="e">
        <f t="shared" si="575"/>
        <v>#DIV/0!</v>
      </c>
    </row>
    <row r="6057" spans="31:68" ht="15" customHeight="1" x14ac:dyDescent="0.25">
      <c r="AE6057" s="501" t="e">
        <f t="shared" si="570"/>
        <v>#DIV/0!</v>
      </c>
      <c r="AH6057" s="501" t="e">
        <f t="shared" si="571"/>
        <v>#DIV/0!</v>
      </c>
      <c r="AV6057" s="501" t="e">
        <f t="shared" si="572"/>
        <v>#DIV/0!</v>
      </c>
      <c r="AY6057" s="501" t="e">
        <f t="shared" si="573"/>
        <v>#DIV/0!</v>
      </c>
      <c r="BM6057" s="501" t="e">
        <f t="shared" si="574"/>
        <v>#DIV/0!</v>
      </c>
      <c r="BP6057" s="501" t="e">
        <f t="shared" si="575"/>
        <v>#DIV/0!</v>
      </c>
    </row>
    <row r="6058" spans="31:68" ht="15" customHeight="1" x14ac:dyDescent="0.25">
      <c r="AE6058" s="501" t="e">
        <f t="shared" si="570"/>
        <v>#DIV/0!</v>
      </c>
      <c r="AH6058" s="501" t="e">
        <f t="shared" si="571"/>
        <v>#DIV/0!</v>
      </c>
      <c r="AV6058" s="501" t="e">
        <f t="shared" si="572"/>
        <v>#DIV/0!</v>
      </c>
      <c r="AY6058" s="501" t="e">
        <f t="shared" si="573"/>
        <v>#DIV/0!</v>
      </c>
      <c r="BM6058" s="501" t="e">
        <f t="shared" si="574"/>
        <v>#DIV/0!</v>
      </c>
      <c r="BP6058" s="501" t="e">
        <f t="shared" si="575"/>
        <v>#DIV/0!</v>
      </c>
    </row>
    <row r="6059" spans="31:68" ht="15" customHeight="1" x14ac:dyDescent="0.25">
      <c r="AE6059" s="501" t="e">
        <f t="shared" si="570"/>
        <v>#DIV/0!</v>
      </c>
      <c r="AH6059" s="501" t="e">
        <f t="shared" si="571"/>
        <v>#DIV/0!</v>
      </c>
      <c r="AV6059" s="501" t="e">
        <f t="shared" si="572"/>
        <v>#DIV/0!</v>
      </c>
      <c r="AY6059" s="501" t="e">
        <f t="shared" si="573"/>
        <v>#DIV/0!</v>
      </c>
      <c r="BM6059" s="501" t="e">
        <f t="shared" si="574"/>
        <v>#DIV/0!</v>
      </c>
      <c r="BP6059" s="501" t="e">
        <f t="shared" si="575"/>
        <v>#DIV/0!</v>
      </c>
    </row>
    <row r="6060" spans="31:68" ht="15" customHeight="1" x14ac:dyDescent="0.25">
      <c r="AE6060" s="501" t="e">
        <f t="shared" si="570"/>
        <v>#DIV/0!</v>
      </c>
      <c r="AH6060" s="501" t="e">
        <f t="shared" si="571"/>
        <v>#DIV/0!</v>
      </c>
      <c r="AV6060" s="501" t="e">
        <f t="shared" si="572"/>
        <v>#DIV/0!</v>
      </c>
      <c r="AY6060" s="501" t="e">
        <f t="shared" si="573"/>
        <v>#DIV/0!</v>
      </c>
      <c r="BM6060" s="501" t="e">
        <f t="shared" si="574"/>
        <v>#DIV/0!</v>
      </c>
      <c r="BP6060" s="501" t="e">
        <f t="shared" si="575"/>
        <v>#DIV/0!</v>
      </c>
    </row>
    <row r="6061" spans="31:68" ht="15" customHeight="1" x14ac:dyDescent="0.25">
      <c r="AE6061" s="501" t="e">
        <f t="shared" si="570"/>
        <v>#DIV/0!</v>
      </c>
      <c r="AH6061" s="501" t="e">
        <f t="shared" si="571"/>
        <v>#DIV/0!</v>
      </c>
      <c r="AV6061" s="501" t="e">
        <f t="shared" si="572"/>
        <v>#DIV/0!</v>
      </c>
      <c r="AY6061" s="501" t="e">
        <f t="shared" si="573"/>
        <v>#DIV/0!</v>
      </c>
      <c r="BM6061" s="501" t="e">
        <f t="shared" si="574"/>
        <v>#DIV/0!</v>
      </c>
      <c r="BP6061" s="501" t="e">
        <f t="shared" si="575"/>
        <v>#DIV/0!</v>
      </c>
    </row>
    <row r="6062" spans="31:68" ht="15" customHeight="1" x14ac:dyDescent="0.25">
      <c r="AE6062" s="501" t="e">
        <f t="shared" si="570"/>
        <v>#DIV/0!</v>
      </c>
      <c r="AH6062" s="501" t="e">
        <f t="shared" si="571"/>
        <v>#DIV/0!</v>
      </c>
      <c r="AV6062" s="501" t="e">
        <f t="shared" si="572"/>
        <v>#DIV/0!</v>
      </c>
      <c r="AY6062" s="501" t="e">
        <f t="shared" si="573"/>
        <v>#DIV/0!</v>
      </c>
      <c r="BM6062" s="501" t="e">
        <f t="shared" si="574"/>
        <v>#DIV/0!</v>
      </c>
      <c r="BP6062" s="501" t="e">
        <f t="shared" si="575"/>
        <v>#DIV/0!</v>
      </c>
    </row>
    <row r="6063" spans="31:68" ht="15" customHeight="1" x14ac:dyDescent="0.25">
      <c r="AE6063" s="501" t="e">
        <f t="shared" si="570"/>
        <v>#DIV/0!</v>
      </c>
      <c r="AH6063" s="501" t="e">
        <f t="shared" si="571"/>
        <v>#DIV/0!</v>
      </c>
      <c r="AV6063" s="501" t="e">
        <f t="shared" si="572"/>
        <v>#DIV/0!</v>
      </c>
      <c r="AY6063" s="501" t="e">
        <f t="shared" si="573"/>
        <v>#DIV/0!</v>
      </c>
      <c r="BM6063" s="501" t="e">
        <f t="shared" si="574"/>
        <v>#DIV/0!</v>
      </c>
      <c r="BP6063" s="501" t="e">
        <f t="shared" si="575"/>
        <v>#DIV/0!</v>
      </c>
    </row>
    <row r="6064" spans="31:68" ht="15" customHeight="1" x14ac:dyDescent="0.25">
      <c r="AE6064" s="501" t="e">
        <f t="shared" si="570"/>
        <v>#DIV/0!</v>
      </c>
      <c r="AH6064" s="501" t="e">
        <f t="shared" si="571"/>
        <v>#DIV/0!</v>
      </c>
      <c r="AV6064" s="501" t="e">
        <f t="shared" si="572"/>
        <v>#DIV/0!</v>
      </c>
      <c r="AY6064" s="501" t="e">
        <f t="shared" si="573"/>
        <v>#DIV/0!</v>
      </c>
      <c r="BM6064" s="501" t="e">
        <f t="shared" si="574"/>
        <v>#DIV/0!</v>
      </c>
      <c r="BP6064" s="501" t="e">
        <f t="shared" si="575"/>
        <v>#DIV/0!</v>
      </c>
    </row>
    <row r="6065" spans="31:68" ht="15" customHeight="1" x14ac:dyDescent="0.25">
      <c r="AE6065" s="501" t="e">
        <f t="shared" si="570"/>
        <v>#DIV/0!</v>
      </c>
      <c r="AH6065" s="501" t="e">
        <f t="shared" si="571"/>
        <v>#DIV/0!</v>
      </c>
      <c r="AV6065" s="501" t="e">
        <f t="shared" si="572"/>
        <v>#DIV/0!</v>
      </c>
      <c r="AY6065" s="501" t="e">
        <f t="shared" si="573"/>
        <v>#DIV/0!</v>
      </c>
      <c r="BM6065" s="501" t="e">
        <f t="shared" si="574"/>
        <v>#DIV/0!</v>
      </c>
      <c r="BP6065" s="501" t="e">
        <f t="shared" si="575"/>
        <v>#DIV/0!</v>
      </c>
    </row>
    <row r="6066" spans="31:68" ht="15" customHeight="1" x14ac:dyDescent="0.25">
      <c r="AE6066" s="501" t="e">
        <f t="shared" si="570"/>
        <v>#DIV/0!</v>
      </c>
      <c r="AH6066" s="501" t="e">
        <f t="shared" si="571"/>
        <v>#DIV/0!</v>
      </c>
      <c r="AV6066" s="501" t="e">
        <f t="shared" si="572"/>
        <v>#DIV/0!</v>
      </c>
      <c r="AY6066" s="501" t="e">
        <f t="shared" si="573"/>
        <v>#DIV/0!</v>
      </c>
      <c r="BM6066" s="501" t="e">
        <f t="shared" si="574"/>
        <v>#DIV/0!</v>
      </c>
      <c r="BP6066" s="501" t="e">
        <f t="shared" si="575"/>
        <v>#DIV/0!</v>
      </c>
    </row>
    <row r="6067" spans="31:68" ht="15" customHeight="1" x14ac:dyDescent="0.25">
      <c r="AE6067" s="501" t="e">
        <f t="shared" si="570"/>
        <v>#DIV/0!</v>
      </c>
      <c r="AH6067" s="501" t="e">
        <f t="shared" si="571"/>
        <v>#DIV/0!</v>
      </c>
      <c r="AV6067" s="501" t="e">
        <f t="shared" si="572"/>
        <v>#DIV/0!</v>
      </c>
      <c r="AY6067" s="501" t="e">
        <f t="shared" si="573"/>
        <v>#DIV/0!</v>
      </c>
      <c r="BM6067" s="501" t="e">
        <f t="shared" si="574"/>
        <v>#DIV/0!</v>
      </c>
      <c r="BP6067" s="501" t="e">
        <f t="shared" si="575"/>
        <v>#DIV/0!</v>
      </c>
    </row>
    <row r="6068" spans="31:68" ht="15" customHeight="1" x14ac:dyDescent="0.25">
      <c r="AE6068" s="501" t="e">
        <f t="shared" si="570"/>
        <v>#DIV/0!</v>
      </c>
      <c r="AH6068" s="501" t="e">
        <f t="shared" si="571"/>
        <v>#DIV/0!</v>
      </c>
      <c r="AV6068" s="501" t="e">
        <f t="shared" si="572"/>
        <v>#DIV/0!</v>
      </c>
      <c r="AY6068" s="501" t="e">
        <f t="shared" si="573"/>
        <v>#DIV/0!</v>
      </c>
      <c r="BM6068" s="501" t="e">
        <f t="shared" si="574"/>
        <v>#DIV/0!</v>
      </c>
      <c r="BP6068" s="501" t="e">
        <f t="shared" si="575"/>
        <v>#DIV/0!</v>
      </c>
    </row>
    <row r="6069" spans="31:68" ht="15" customHeight="1" x14ac:dyDescent="0.25">
      <c r="AE6069" s="501" t="e">
        <f t="shared" si="570"/>
        <v>#DIV/0!</v>
      </c>
      <c r="AH6069" s="501" t="e">
        <f t="shared" si="571"/>
        <v>#DIV/0!</v>
      </c>
      <c r="AV6069" s="501" t="e">
        <f t="shared" si="572"/>
        <v>#DIV/0!</v>
      </c>
      <c r="AY6069" s="501" t="e">
        <f t="shared" si="573"/>
        <v>#DIV/0!</v>
      </c>
      <c r="BM6069" s="501" t="e">
        <f t="shared" si="574"/>
        <v>#DIV/0!</v>
      </c>
      <c r="BP6069" s="501" t="e">
        <f t="shared" si="575"/>
        <v>#DIV/0!</v>
      </c>
    </row>
    <row r="6070" spans="31:68" ht="15" customHeight="1" x14ac:dyDescent="0.25">
      <c r="AE6070" s="501" t="e">
        <f t="shared" si="570"/>
        <v>#DIV/0!</v>
      </c>
      <c r="AH6070" s="501" t="e">
        <f t="shared" si="571"/>
        <v>#DIV/0!</v>
      </c>
      <c r="AV6070" s="501" t="e">
        <f t="shared" si="572"/>
        <v>#DIV/0!</v>
      </c>
      <c r="AY6070" s="501" t="e">
        <f t="shared" si="573"/>
        <v>#DIV/0!</v>
      </c>
      <c r="BM6070" s="501" t="e">
        <f t="shared" si="574"/>
        <v>#DIV/0!</v>
      </c>
      <c r="BP6070" s="501" t="e">
        <f t="shared" si="575"/>
        <v>#DIV/0!</v>
      </c>
    </row>
    <row r="6071" spans="31:68" ht="15" customHeight="1" x14ac:dyDescent="0.25">
      <c r="AE6071" s="501" t="e">
        <f t="shared" si="570"/>
        <v>#DIV/0!</v>
      </c>
      <c r="AH6071" s="501" t="e">
        <f t="shared" si="571"/>
        <v>#DIV/0!</v>
      </c>
      <c r="AV6071" s="501" t="e">
        <f t="shared" si="572"/>
        <v>#DIV/0!</v>
      </c>
      <c r="AY6071" s="501" t="e">
        <f t="shared" si="573"/>
        <v>#DIV/0!</v>
      </c>
      <c r="BM6071" s="501" t="e">
        <f t="shared" si="574"/>
        <v>#DIV/0!</v>
      </c>
      <c r="BP6071" s="501" t="e">
        <f t="shared" si="575"/>
        <v>#DIV/0!</v>
      </c>
    </row>
    <row r="6072" spans="31:68" ht="15" customHeight="1" x14ac:dyDescent="0.25">
      <c r="AE6072" s="501" t="e">
        <f t="shared" si="570"/>
        <v>#DIV/0!</v>
      </c>
      <c r="AH6072" s="501" t="e">
        <f t="shared" si="571"/>
        <v>#DIV/0!</v>
      </c>
      <c r="AV6072" s="501" t="e">
        <f t="shared" si="572"/>
        <v>#DIV/0!</v>
      </c>
      <c r="AY6072" s="501" t="e">
        <f t="shared" si="573"/>
        <v>#DIV/0!</v>
      </c>
      <c r="BM6072" s="501" t="e">
        <f t="shared" si="574"/>
        <v>#DIV/0!</v>
      </c>
      <c r="BP6072" s="501" t="e">
        <f t="shared" si="575"/>
        <v>#DIV/0!</v>
      </c>
    </row>
    <row r="6073" spans="31:68" ht="15" customHeight="1" x14ac:dyDescent="0.25">
      <c r="AE6073" s="501" t="e">
        <f t="shared" si="570"/>
        <v>#DIV/0!</v>
      </c>
      <c r="AH6073" s="501" t="e">
        <f t="shared" si="571"/>
        <v>#DIV/0!</v>
      </c>
      <c r="AV6073" s="501" t="e">
        <f t="shared" si="572"/>
        <v>#DIV/0!</v>
      </c>
      <c r="AY6073" s="501" t="e">
        <f t="shared" si="573"/>
        <v>#DIV/0!</v>
      </c>
      <c r="BM6073" s="501" t="e">
        <f t="shared" si="574"/>
        <v>#DIV/0!</v>
      </c>
      <c r="BP6073" s="501" t="e">
        <f t="shared" si="575"/>
        <v>#DIV/0!</v>
      </c>
    </row>
    <row r="6074" spans="31:68" ht="15" customHeight="1" x14ac:dyDescent="0.25">
      <c r="AE6074" s="501" t="e">
        <f t="shared" si="570"/>
        <v>#DIV/0!</v>
      </c>
      <c r="AH6074" s="501" t="e">
        <f t="shared" si="571"/>
        <v>#DIV/0!</v>
      </c>
      <c r="AV6074" s="501" t="e">
        <f t="shared" si="572"/>
        <v>#DIV/0!</v>
      </c>
      <c r="AY6074" s="501" t="e">
        <f t="shared" si="573"/>
        <v>#DIV/0!</v>
      </c>
      <c r="BM6074" s="501" t="e">
        <f t="shared" si="574"/>
        <v>#DIV/0!</v>
      </c>
      <c r="BP6074" s="501" t="e">
        <f t="shared" si="575"/>
        <v>#DIV/0!</v>
      </c>
    </row>
    <row r="6075" spans="31:68" ht="15" customHeight="1" x14ac:dyDescent="0.25">
      <c r="AE6075" s="501" t="e">
        <f t="shared" si="570"/>
        <v>#DIV/0!</v>
      </c>
      <c r="AH6075" s="501" t="e">
        <f t="shared" si="571"/>
        <v>#DIV/0!</v>
      </c>
      <c r="AV6075" s="501" t="e">
        <f t="shared" si="572"/>
        <v>#DIV/0!</v>
      </c>
      <c r="AY6075" s="501" t="e">
        <f t="shared" si="573"/>
        <v>#DIV/0!</v>
      </c>
      <c r="BM6075" s="501" t="e">
        <f t="shared" si="574"/>
        <v>#DIV/0!</v>
      </c>
      <c r="BP6075" s="501" t="e">
        <f t="shared" si="575"/>
        <v>#DIV/0!</v>
      </c>
    </row>
    <row r="6076" spans="31:68" ht="15" customHeight="1" x14ac:dyDescent="0.25">
      <c r="AE6076" s="501" t="e">
        <f t="shared" si="570"/>
        <v>#DIV/0!</v>
      </c>
      <c r="AH6076" s="501" t="e">
        <f t="shared" si="571"/>
        <v>#DIV/0!</v>
      </c>
      <c r="AV6076" s="501" t="e">
        <f t="shared" si="572"/>
        <v>#DIV/0!</v>
      </c>
      <c r="AY6076" s="501" t="e">
        <f t="shared" si="573"/>
        <v>#DIV/0!</v>
      </c>
      <c r="BM6076" s="501" t="e">
        <f t="shared" si="574"/>
        <v>#DIV/0!</v>
      </c>
      <c r="BP6076" s="501" t="e">
        <f t="shared" si="575"/>
        <v>#DIV/0!</v>
      </c>
    </row>
    <row r="6077" spans="31:68" ht="15" customHeight="1" x14ac:dyDescent="0.25">
      <c r="AE6077" s="501" t="e">
        <f t="shared" si="570"/>
        <v>#DIV/0!</v>
      </c>
      <c r="AH6077" s="501" t="e">
        <f t="shared" si="571"/>
        <v>#DIV/0!</v>
      </c>
      <c r="AV6077" s="501" t="e">
        <f t="shared" si="572"/>
        <v>#DIV/0!</v>
      </c>
      <c r="AY6077" s="501" t="e">
        <f t="shared" si="573"/>
        <v>#DIV/0!</v>
      </c>
      <c r="BM6077" s="501" t="e">
        <f t="shared" si="574"/>
        <v>#DIV/0!</v>
      </c>
      <c r="BP6077" s="501" t="e">
        <f t="shared" si="575"/>
        <v>#DIV/0!</v>
      </c>
    </row>
    <row r="6078" spans="31:68" ht="15" customHeight="1" x14ac:dyDescent="0.25">
      <c r="AE6078" s="501" t="e">
        <f t="shared" si="570"/>
        <v>#DIV/0!</v>
      </c>
      <c r="AH6078" s="501" t="e">
        <f t="shared" si="571"/>
        <v>#DIV/0!</v>
      </c>
      <c r="AV6078" s="501" t="e">
        <f t="shared" si="572"/>
        <v>#DIV/0!</v>
      </c>
      <c r="AY6078" s="501" t="e">
        <f t="shared" si="573"/>
        <v>#DIV/0!</v>
      </c>
      <c r="BM6078" s="501" t="e">
        <f t="shared" si="574"/>
        <v>#DIV/0!</v>
      </c>
      <c r="BP6078" s="501" t="e">
        <f t="shared" si="575"/>
        <v>#DIV/0!</v>
      </c>
    </row>
    <row r="6079" spans="31:68" ht="15" customHeight="1" x14ac:dyDescent="0.25">
      <c r="AE6079" s="501" t="e">
        <f t="shared" si="570"/>
        <v>#DIV/0!</v>
      </c>
      <c r="AH6079" s="501" t="e">
        <f t="shared" si="571"/>
        <v>#DIV/0!</v>
      </c>
      <c r="AV6079" s="501" t="e">
        <f t="shared" si="572"/>
        <v>#DIV/0!</v>
      </c>
      <c r="AY6079" s="501" t="e">
        <f t="shared" si="573"/>
        <v>#DIV/0!</v>
      </c>
      <c r="BM6079" s="501" t="e">
        <f t="shared" si="574"/>
        <v>#DIV/0!</v>
      </c>
      <c r="BP6079" s="501" t="e">
        <f t="shared" si="575"/>
        <v>#DIV/0!</v>
      </c>
    </row>
    <row r="6080" spans="31:68" ht="15" customHeight="1" x14ac:dyDescent="0.25">
      <c r="AE6080" s="501" t="e">
        <f t="shared" si="570"/>
        <v>#DIV/0!</v>
      </c>
      <c r="AH6080" s="501" t="e">
        <f t="shared" si="571"/>
        <v>#DIV/0!</v>
      </c>
      <c r="AV6080" s="501" t="e">
        <f t="shared" si="572"/>
        <v>#DIV/0!</v>
      </c>
      <c r="AY6080" s="501" t="e">
        <f t="shared" si="573"/>
        <v>#DIV/0!</v>
      </c>
      <c r="BM6080" s="501" t="e">
        <f t="shared" si="574"/>
        <v>#DIV/0!</v>
      </c>
      <c r="BP6080" s="501" t="e">
        <f t="shared" si="575"/>
        <v>#DIV/0!</v>
      </c>
    </row>
    <row r="6081" spans="31:68" ht="15" customHeight="1" x14ac:dyDescent="0.25">
      <c r="AE6081" s="501" t="e">
        <f t="shared" si="570"/>
        <v>#DIV/0!</v>
      </c>
      <c r="AH6081" s="501" t="e">
        <f t="shared" si="571"/>
        <v>#DIV/0!</v>
      </c>
      <c r="AV6081" s="501" t="e">
        <f t="shared" si="572"/>
        <v>#DIV/0!</v>
      </c>
      <c r="AY6081" s="501" t="e">
        <f t="shared" si="573"/>
        <v>#DIV/0!</v>
      </c>
      <c r="BM6081" s="501" t="e">
        <f t="shared" si="574"/>
        <v>#DIV/0!</v>
      </c>
      <c r="BP6081" s="501" t="e">
        <f t="shared" si="575"/>
        <v>#DIV/0!</v>
      </c>
    </row>
    <row r="6082" spans="31:68" ht="15" customHeight="1" x14ac:dyDescent="0.25">
      <c r="AE6082" s="501" t="e">
        <f t="shared" si="570"/>
        <v>#DIV/0!</v>
      </c>
      <c r="AH6082" s="501" t="e">
        <f t="shared" si="571"/>
        <v>#DIV/0!</v>
      </c>
      <c r="AV6082" s="501" t="e">
        <f t="shared" si="572"/>
        <v>#DIV/0!</v>
      </c>
      <c r="AY6082" s="501" t="e">
        <f t="shared" si="573"/>
        <v>#DIV/0!</v>
      </c>
      <c r="BM6082" s="501" t="e">
        <f t="shared" si="574"/>
        <v>#DIV/0!</v>
      </c>
      <c r="BP6082" s="501" t="e">
        <f t="shared" si="575"/>
        <v>#DIV/0!</v>
      </c>
    </row>
    <row r="6083" spans="31:68" ht="15" customHeight="1" x14ac:dyDescent="0.25">
      <c r="AE6083" s="501" t="e">
        <f t="shared" si="570"/>
        <v>#DIV/0!</v>
      </c>
      <c r="AH6083" s="501" t="e">
        <f t="shared" si="571"/>
        <v>#DIV/0!</v>
      </c>
      <c r="AV6083" s="501" t="e">
        <f t="shared" si="572"/>
        <v>#DIV/0!</v>
      </c>
      <c r="AY6083" s="501" t="e">
        <f t="shared" si="573"/>
        <v>#DIV/0!</v>
      </c>
      <c r="BM6083" s="501" t="e">
        <f t="shared" si="574"/>
        <v>#DIV/0!</v>
      </c>
      <c r="BP6083" s="501" t="e">
        <f t="shared" si="575"/>
        <v>#DIV/0!</v>
      </c>
    </row>
    <row r="6084" spans="31:68" ht="15" customHeight="1" x14ac:dyDescent="0.25">
      <c r="AE6084" s="501" t="e">
        <f t="shared" si="570"/>
        <v>#DIV/0!</v>
      </c>
      <c r="AH6084" s="501" t="e">
        <f t="shared" si="571"/>
        <v>#DIV/0!</v>
      </c>
      <c r="AV6084" s="501" t="e">
        <f t="shared" si="572"/>
        <v>#DIV/0!</v>
      </c>
      <c r="AY6084" s="501" t="e">
        <f t="shared" si="573"/>
        <v>#DIV/0!</v>
      </c>
      <c r="BM6084" s="501" t="e">
        <f t="shared" si="574"/>
        <v>#DIV/0!</v>
      </c>
      <c r="BP6084" s="501" t="e">
        <f t="shared" si="575"/>
        <v>#DIV/0!</v>
      </c>
    </row>
    <row r="6085" spans="31:68" ht="15" customHeight="1" x14ac:dyDescent="0.25">
      <c r="AE6085" s="501" t="e">
        <f t="shared" si="570"/>
        <v>#DIV/0!</v>
      </c>
      <c r="AH6085" s="501" t="e">
        <f t="shared" si="571"/>
        <v>#DIV/0!</v>
      </c>
      <c r="AV6085" s="501" t="e">
        <f t="shared" si="572"/>
        <v>#DIV/0!</v>
      </c>
      <c r="AY6085" s="501" t="e">
        <f t="shared" si="573"/>
        <v>#DIV/0!</v>
      </c>
      <c r="BM6085" s="501" t="e">
        <f t="shared" si="574"/>
        <v>#DIV/0!</v>
      </c>
      <c r="BP6085" s="501" t="e">
        <f t="shared" si="575"/>
        <v>#DIV/0!</v>
      </c>
    </row>
    <row r="6086" spans="31:68" ht="15" customHeight="1" x14ac:dyDescent="0.25">
      <c r="AE6086" s="501" t="e">
        <f t="shared" si="570"/>
        <v>#DIV/0!</v>
      </c>
      <c r="AH6086" s="501" t="e">
        <f t="shared" si="571"/>
        <v>#DIV/0!</v>
      </c>
      <c r="AV6086" s="501" t="e">
        <f t="shared" si="572"/>
        <v>#DIV/0!</v>
      </c>
      <c r="AY6086" s="501" t="e">
        <f t="shared" si="573"/>
        <v>#DIV/0!</v>
      </c>
      <c r="BM6086" s="501" t="e">
        <f t="shared" si="574"/>
        <v>#DIV/0!</v>
      </c>
      <c r="BP6086" s="501" t="e">
        <f t="shared" si="575"/>
        <v>#DIV/0!</v>
      </c>
    </row>
    <row r="6087" spans="31:68" ht="15" customHeight="1" x14ac:dyDescent="0.25">
      <c r="AE6087" s="501" t="e">
        <f t="shared" si="570"/>
        <v>#DIV/0!</v>
      </c>
      <c r="AH6087" s="501" t="e">
        <f t="shared" si="571"/>
        <v>#DIV/0!</v>
      </c>
      <c r="AV6087" s="501" t="e">
        <f t="shared" si="572"/>
        <v>#DIV/0!</v>
      </c>
      <c r="AY6087" s="501" t="e">
        <f t="shared" si="573"/>
        <v>#DIV/0!</v>
      </c>
      <c r="BM6087" s="501" t="e">
        <f t="shared" si="574"/>
        <v>#DIV/0!</v>
      </c>
      <c r="BP6087" s="501" t="e">
        <f t="shared" si="575"/>
        <v>#DIV/0!</v>
      </c>
    </row>
    <row r="6088" spans="31:68" ht="15" customHeight="1" x14ac:dyDescent="0.25">
      <c r="AE6088" s="501" t="e">
        <f t="shared" si="570"/>
        <v>#DIV/0!</v>
      </c>
      <c r="AH6088" s="501" t="e">
        <f t="shared" si="571"/>
        <v>#DIV/0!</v>
      </c>
      <c r="AV6088" s="501" t="e">
        <f t="shared" si="572"/>
        <v>#DIV/0!</v>
      </c>
      <c r="AY6088" s="501" t="e">
        <f t="shared" si="573"/>
        <v>#DIV/0!</v>
      </c>
      <c r="BM6088" s="501" t="e">
        <f t="shared" si="574"/>
        <v>#DIV/0!</v>
      </c>
      <c r="BP6088" s="501" t="e">
        <f t="shared" si="575"/>
        <v>#DIV/0!</v>
      </c>
    </row>
    <row r="6089" spans="31:68" ht="15" customHeight="1" x14ac:dyDescent="0.25">
      <c r="AE6089" s="501" t="e">
        <f t="shared" si="570"/>
        <v>#DIV/0!</v>
      </c>
      <c r="AH6089" s="501" t="e">
        <f t="shared" si="571"/>
        <v>#DIV/0!</v>
      </c>
      <c r="AV6089" s="501" t="e">
        <f t="shared" si="572"/>
        <v>#DIV/0!</v>
      </c>
      <c r="AY6089" s="501" t="e">
        <f t="shared" si="573"/>
        <v>#DIV/0!</v>
      </c>
      <c r="BM6089" s="501" t="e">
        <f t="shared" si="574"/>
        <v>#DIV/0!</v>
      </c>
      <c r="BP6089" s="501" t="e">
        <f t="shared" si="575"/>
        <v>#DIV/0!</v>
      </c>
    </row>
    <row r="6090" spans="31:68" ht="15" customHeight="1" x14ac:dyDescent="0.25">
      <c r="AE6090" s="501" t="e">
        <f t="shared" si="570"/>
        <v>#DIV/0!</v>
      </c>
      <c r="AH6090" s="501" t="e">
        <f t="shared" si="571"/>
        <v>#DIV/0!</v>
      </c>
      <c r="AV6090" s="501" t="e">
        <f t="shared" si="572"/>
        <v>#DIV/0!</v>
      </c>
      <c r="AY6090" s="501" t="e">
        <f t="shared" si="573"/>
        <v>#DIV/0!</v>
      </c>
      <c r="BM6090" s="501" t="e">
        <f t="shared" si="574"/>
        <v>#DIV/0!</v>
      </c>
      <c r="BP6090" s="501" t="e">
        <f t="shared" si="575"/>
        <v>#DIV/0!</v>
      </c>
    </row>
    <row r="6091" spans="31:68" ht="15" customHeight="1" x14ac:dyDescent="0.25">
      <c r="AE6091" s="501" t="e">
        <f t="shared" si="570"/>
        <v>#DIV/0!</v>
      </c>
      <c r="AH6091" s="501" t="e">
        <f t="shared" si="571"/>
        <v>#DIV/0!</v>
      </c>
      <c r="AV6091" s="501" t="e">
        <f t="shared" si="572"/>
        <v>#DIV/0!</v>
      </c>
      <c r="AY6091" s="501" t="e">
        <f t="shared" si="573"/>
        <v>#DIV/0!</v>
      </c>
      <c r="BM6091" s="501" t="e">
        <f t="shared" si="574"/>
        <v>#DIV/0!</v>
      </c>
      <c r="BP6091" s="501" t="e">
        <f t="shared" si="575"/>
        <v>#DIV/0!</v>
      </c>
    </row>
    <row r="6092" spans="31:68" ht="15" customHeight="1" x14ac:dyDescent="0.25">
      <c r="AE6092" s="501" t="e">
        <f t="shared" si="570"/>
        <v>#DIV/0!</v>
      </c>
      <c r="AH6092" s="501" t="e">
        <f t="shared" si="571"/>
        <v>#DIV/0!</v>
      </c>
      <c r="AV6092" s="501" t="e">
        <f t="shared" si="572"/>
        <v>#DIV/0!</v>
      </c>
      <c r="AY6092" s="501" t="e">
        <f t="shared" si="573"/>
        <v>#DIV/0!</v>
      </c>
      <c r="BM6092" s="501" t="e">
        <f t="shared" si="574"/>
        <v>#DIV/0!</v>
      </c>
      <c r="BP6092" s="501" t="e">
        <f t="shared" si="575"/>
        <v>#DIV/0!</v>
      </c>
    </row>
    <row r="6093" spans="31:68" ht="15" customHeight="1" x14ac:dyDescent="0.25">
      <c r="AE6093" s="501" t="e">
        <f t="shared" si="570"/>
        <v>#DIV/0!</v>
      </c>
      <c r="AH6093" s="501" t="e">
        <f t="shared" si="571"/>
        <v>#DIV/0!</v>
      </c>
      <c r="AV6093" s="501" t="e">
        <f t="shared" si="572"/>
        <v>#DIV/0!</v>
      </c>
      <c r="AY6093" s="501" t="e">
        <f t="shared" si="573"/>
        <v>#DIV/0!</v>
      </c>
      <c r="BM6093" s="501" t="e">
        <f t="shared" si="574"/>
        <v>#DIV/0!</v>
      </c>
      <c r="BP6093" s="501" t="e">
        <f t="shared" si="575"/>
        <v>#DIV/0!</v>
      </c>
    </row>
    <row r="6094" spans="31:68" ht="15" customHeight="1" x14ac:dyDescent="0.25">
      <c r="AE6094" s="501" t="e">
        <f t="shared" si="570"/>
        <v>#DIV/0!</v>
      </c>
      <c r="AH6094" s="501" t="e">
        <f t="shared" si="571"/>
        <v>#DIV/0!</v>
      </c>
      <c r="AV6094" s="501" t="e">
        <f t="shared" si="572"/>
        <v>#DIV/0!</v>
      </c>
      <c r="AY6094" s="501" t="e">
        <f t="shared" si="573"/>
        <v>#DIV/0!</v>
      </c>
      <c r="BM6094" s="501" t="e">
        <f t="shared" si="574"/>
        <v>#DIV/0!</v>
      </c>
      <c r="BP6094" s="501" t="e">
        <f t="shared" si="575"/>
        <v>#DIV/0!</v>
      </c>
    </row>
    <row r="6095" spans="31:68" ht="15" customHeight="1" x14ac:dyDescent="0.25">
      <c r="AE6095" s="501" t="e">
        <f t="shared" ref="AE6095:AE6158" si="576">IF(AE$10*AC6095+AE$11&lt;(ROUNDUP(AD$10/100,0)*100+999),MAX(0,AE$10*AC6095+AE$11),NA())</f>
        <v>#DIV/0!</v>
      </c>
      <c r="AH6095" s="501" t="e">
        <f t="shared" ref="AH6095:AH6158" si="577">IF(AH$10*AF6095+AH$11&lt;(ROUNDUP(AG$10/100,0)*100+999),MAX(0,AH$10*AF6095+AH$11),NA())</f>
        <v>#DIV/0!</v>
      </c>
      <c r="AV6095" s="501" t="e">
        <f t="shared" ref="AV6095:AV6158" si="578">IF(AV$10*AT6095+AV$11&lt;(ROUNDUP(AU$10/100,0)*100+999),MAX(0,AV$10*AT6095+AV$11),NA())</f>
        <v>#DIV/0!</v>
      </c>
      <c r="AY6095" s="501" t="e">
        <f t="shared" ref="AY6095:AY6158" si="579">IF(AY$10*AW6095+AY$11&lt;(ROUNDUP(AX$10/100,0)*100+999),MAX(0,AY$10*AW6095+AY$11),NA())</f>
        <v>#DIV/0!</v>
      </c>
      <c r="BM6095" s="501" t="e">
        <f t="shared" ref="BM6095:BM6158" si="580">IF(BM$10*BK6095+BM$11&lt;(ROUNDUP(BL$10/100,0)*100+999),MAX(0,BM$10*BK6095+BM$11),NA())</f>
        <v>#DIV/0!</v>
      </c>
      <c r="BP6095" s="501" t="e">
        <f t="shared" ref="BP6095:BP6158" si="581">IF(BP$10*BN6095+BP$11&lt;(ROUNDUP(BO$10/100,0)*100+999),MAX(0,BP$10*BN6095+BP$11),NA())</f>
        <v>#DIV/0!</v>
      </c>
    </row>
    <row r="6096" spans="31:68" ht="15" customHeight="1" x14ac:dyDescent="0.25">
      <c r="AE6096" s="501" t="e">
        <f t="shared" si="576"/>
        <v>#DIV/0!</v>
      </c>
      <c r="AH6096" s="501" t="e">
        <f t="shared" si="577"/>
        <v>#DIV/0!</v>
      </c>
      <c r="AV6096" s="501" t="e">
        <f t="shared" si="578"/>
        <v>#DIV/0!</v>
      </c>
      <c r="AY6096" s="501" t="e">
        <f t="shared" si="579"/>
        <v>#DIV/0!</v>
      </c>
      <c r="BM6096" s="501" t="e">
        <f t="shared" si="580"/>
        <v>#DIV/0!</v>
      </c>
      <c r="BP6096" s="501" t="e">
        <f t="shared" si="581"/>
        <v>#DIV/0!</v>
      </c>
    </row>
    <row r="6097" spans="31:68" ht="15" customHeight="1" x14ac:dyDescent="0.25">
      <c r="AE6097" s="501" t="e">
        <f t="shared" si="576"/>
        <v>#DIV/0!</v>
      </c>
      <c r="AH6097" s="501" t="e">
        <f t="shared" si="577"/>
        <v>#DIV/0!</v>
      </c>
      <c r="AV6097" s="501" t="e">
        <f t="shared" si="578"/>
        <v>#DIV/0!</v>
      </c>
      <c r="AY6097" s="501" t="e">
        <f t="shared" si="579"/>
        <v>#DIV/0!</v>
      </c>
      <c r="BM6097" s="501" t="e">
        <f t="shared" si="580"/>
        <v>#DIV/0!</v>
      </c>
      <c r="BP6097" s="501" t="e">
        <f t="shared" si="581"/>
        <v>#DIV/0!</v>
      </c>
    </row>
    <row r="6098" spans="31:68" ht="15" customHeight="1" x14ac:dyDescent="0.25">
      <c r="AE6098" s="501" t="e">
        <f t="shared" si="576"/>
        <v>#DIV/0!</v>
      </c>
      <c r="AH6098" s="501" t="e">
        <f t="shared" si="577"/>
        <v>#DIV/0!</v>
      </c>
      <c r="AV6098" s="501" t="e">
        <f t="shared" si="578"/>
        <v>#DIV/0!</v>
      </c>
      <c r="AY6098" s="501" t="e">
        <f t="shared" si="579"/>
        <v>#DIV/0!</v>
      </c>
      <c r="BM6098" s="501" t="e">
        <f t="shared" si="580"/>
        <v>#DIV/0!</v>
      </c>
      <c r="BP6098" s="501" t="e">
        <f t="shared" si="581"/>
        <v>#DIV/0!</v>
      </c>
    </row>
    <row r="6099" spans="31:68" ht="15" customHeight="1" x14ac:dyDescent="0.25">
      <c r="AE6099" s="501" t="e">
        <f t="shared" si="576"/>
        <v>#DIV/0!</v>
      </c>
      <c r="AH6099" s="501" t="e">
        <f t="shared" si="577"/>
        <v>#DIV/0!</v>
      </c>
      <c r="AV6099" s="501" t="e">
        <f t="shared" si="578"/>
        <v>#DIV/0!</v>
      </c>
      <c r="AY6099" s="501" t="e">
        <f t="shared" si="579"/>
        <v>#DIV/0!</v>
      </c>
      <c r="BM6099" s="501" t="e">
        <f t="shared" si="580"/>
        <v>#DIV/0!</v>
      </c>
      <c r="BP6099" s="501" t="e">
        <f t="shared" si="581"/>
        <v>#DIV/0!</v>
      </c>
    </row>
    <row r="6100" spans="31:68" ht="15" customHeight="1" x14ac:dyDescent="0.25">
      <c r="AE6100" s="501" t="e">
        <f t="shared" si="576"/>
        <v>#DIV/0!</v>
      </c>
      <c r="AH6100" s="501" t="e">
        <f t="shared" si="577"/>
        <v>#DIV/0!</v>
      </c>
      <c r="AV6100" s="501" t="e">
        <f t="shared" si="578"/>
        <v>#DIV/0!</v>
      </c>
      <c r="AY6100" s="501" t="e">
        <f t="shared" si="579"/>
        <v>#DIV/0!</v>
      </c>
      <c r="BM6100" s="501" t="e">
        <f t="shared" si="580"/>
        <v>#DIV/0!</v>
      </c>
      <c r="BP6100" s="501" t="e">
        <f t="shared" si="581"/>
        <v>#DIV/0!</v>
      </c>
    </row>
    <row r="6101" spans="31:68" ht="15" customHeight="1" x14ac:dyDescent="0.25">
      <c r="AE6101" s="501" t="e">
        <f t="shared" si="576"/>
        <v>#DIV/0!</v>
      </c>
      <c r="AH6101" s="501" t="e">
        <f t="shared" si="577"/>
        <v>#DIV/0!</v>
      </c>
      <c r="AV6101" s="501" t="e">
        <f t="shared" si="578"/>
        <v>#DIV/0!</v>
      </c>
      <c r="AY6101" s="501" t="e">
        <f t="shared" si="579"/>
        <v>#DIV/0!</v>
      </c>
      <c r="BM6101" s="501" t="e">
        <f t="shared" si="580"/>
        <v>#DIV/0!</v>
      </c>
      <c r="BP6101" s="501" t="e">
        <f t="shared" si="581"/>
        <v>#DIV/0!</v>
      </c>
    </row>
    <row r="6102" spans="31:68" ht="15" customHeight="1" x14ac:dyDescent="0.25">
      <c r="AE6102" s="501" t="e">
        <f t="shared" si="576"/>
        <v>#DIV/0!</v>
      </c>
      <c r="AH6102" s="501" t="e">
        <f t="shared" si="577"/>
        <v>#DIV/0!</v>
      </c>
      <c r="AV6102" s="501" t="e">
        <f t="shared" si="578"/>
        <v>#DIV/0!</v>
      </c>
      <c r="AY6102" s="501" t="e">
        <f t="shared" si="579"/>
        <v>#DIV/0!</v>
      </c>
      <c r="BM6102" s="501" t="e">
        <f t="shared" si="580"/>
        <v>#DIV/0!</v>
      </c>
      <c r="BP6102" s="501" t="e">
        <f t="shared" si="581"/>
        <v>#DIV/0!</v>
      </c>
    </row>
    <row r="6103" spans="31:68" ht="15" customHeight="1" x14ac:dyDescent="0.25">
      <c r="AE6103" s="501" t="e">
        <f t="shared" si="576"/>
        <v>#DIV/0!</v>
      </c>
      <c r="AH6103" s="501" t="e">
        <f t="shared" si="577"/>
        <v>#DIV/0!</v>
      </c>
      <c r="AV6103" s="501" t="e">
        <f t="shared" si="578"/>
        <v>#DIV/0!</v>
      </c>
      <c r="AY6103" s="501" t="e">
        <f t="shared" si="579"/>
        <v>#DIV/0!</v>
      </c>
      <c r="BM6103" s="501" t="e">
        <f t="shared" si="580"/>
        <v>#DIV/0!</v>
      </c>
      <c r="BP6103" s="501" t="e">
        <f t="shared" si="581"/>
        <v>#DIV/0!</v>
      </c>
    </row>
    <row r="6104" spans="31:68" ht="15" customHeight="1" x14ac:dyDescent="0.25">
      <c r="AE6104" s="501" t="e">
        <f t="shared" si="576"/>
        <v>#DIV/0!</v>
      </c>
      <c r="AH6104" s="501" t="e">
        <f t="shared" si="577"/>
        <v>#DIV/0!</v>
      </c>
      <c r="AV6104" s="501" t="e">
        <f t="shared" si="578"/>
        <v>#DIV/0!</v>
      </c>
      <c r="AY6104" s="501" t="e">
        <f t="shared" si="579"/>
        <v>#DIV/0!</v>
      </c>
      <c r="BM6104" s="501" t="e">
        <f t="shared" si="580"/>
        <v>#DIV/0!</v>
      </c>
      <c r="BP6104" s="501" t="e">
        <f t="shared" si="581"/>
        <v>#DIV/0!</v>
      </c>
    </row>
    <row r="6105" spans="31:68" ht="15" customHeight="1" x14ac:dyDescent="0.25">
      <c r="AE6105" s="501" t="e">
        <f t="shared" si="576"/>
        <v>#DIV/0!</v>
      </c>
      <c r="AH6105" s="501" t="e">
        <f t="shared" si="577"/>
        <v>#DIV/0!</v>
      </c>
      <c r="AV6105" s="501" t="e">
        <f t="shared" si="578"/>
        <v>#DIV/0!</v>
      </c>
      <c r="AY6105" s="501" t="e">
        <f t="shared" si="579"/>
        <v>#DIV/0!</v>
      </c>
      <c r="BM6105" s="501" t="e">
        <f t="shared" si="580"/>
        <v>#DIV/0!</v>
      </c>
      <c r="BP6105" s="501" t="e">
        <f t="shared" si="581"/>
        <v>#DIV/0!</v>
      </c>
    </row>
    <row r="6106" spans="31:68" ht="15" customHeight="1" x14ac:dyDescent="0.25">
      <c r="AE6106" s="501" t="e">
        <f t="shared" si="576"/>
        <v>#DIV/0!</v>
      </c>
      <c r="AH6106" s="501" t="e">
        <f t="shared" si="577"/>
        <v>#DIV/0!</v>
      </c>
      <c r="AV6106" s="501" t="e">
        <f t="shared" si="578"/>
        <v>#DIV/0!</v>
      </c>
      <c r="AY6106" s="501" t="e">
        <f t="shared" si="579"/>
        <v>#DIV/0!</v>
      </c>
      <c r="BM6106" s="501" t="e">
        <f t="shared" si="580"/>
        <v>#DIV/0!</v>
      </c>
      <c r="BP6106" s="501" t="e">
        <f t="shared" si="581"/>
        <v>#DIV/0!</v>
      </c>
    </row>
    <row r="6107" spans="31:68" ht="15" customHeight="1" x14ac:dyDescent="0.25">
      <c r="AE6107" s="501" t="e">
        <f t="shared" si="576"/>
        <v>#DIV/0!</v>
      </c>
      <c r="AH6107" s="501" t="e">
        <f t="shared" si="577"/>
        <v>#DIV/0!</v>
      </c>
      <c r="AV6107" s="501" t="e">
        <f t="shared" si="578"/>
        <v>#DIV/0!</v>
      </c>
      <c r="AY6107" s="501" t="e">
        <f t="shared" si="579"/>
        <v>#DIV/0!</v>
      </c>
      <c r="BM6107" s="501" t="e">
        <f t="shared" si="580"/>
        <v>#DIV/0!</v>
      </c>
      <c r="BP6107" s="501" t="e">
        <f t="shared" si="581"/>
        <v>#DIV/0!</v>
      </c>
    </row>
    <row r="6108" spans="31:68" ht="15" customHeight="1" x14ac:dyDescent="0.25">
      <c r="AE6108" s="501" t="e">
        <f t="shared" si="576"/>
        <v>#DIV/0!</v>
      </c>
      <c r="AH6108" s="501" t="e">
        <f t="shared" si="577"/>
        <v>#DIV/0!</v>
      </c>
      <c r="AV6108" s="501" t="e">
        <f t="shared" si="578"/>
        <v>#DIV/0!</v>
      </c>
      <c r="AY6108" s="501" t="e">
        <f t="shared" si="579"/>
        <v>#DIV/0!</v>
      </c>
      <c r="BM6108" s="501" t="e">
        <f t="shared" si="580"/>
        <v>#DIV/0!</v>
      </c>
      <c r="BP6108" s="501" t="e">
        <f t="shared" si="581"/>
        <v>#DIV/0!</v>
      </c>
    </row>
    <row r="6109" spans="31:68" ht="15" customHeight="1" x14ac:dyDescent="0.25">
      <c r="AE6109" s="501" t="e">
        <f t="shared" si="576"/>
        <v>#DIV/0!</v>
      </c>
      <c r="AH6109" s="501" t="e">
        <f t="shared" si="577"/>
        <v>#DIV/0!</v>
      </c>
      <c r="AV6109" s="501" t="e">
        <f t="shared" si="578"/>
        <v>#DIV/0!</v>
      </c>
      <c r="AY6109" s="501" t="e">
        <f t="shared" si="579"/>
        <v>#DIV/0!</v>
      </c>
      <c r="BM6109" s="501" t="e">
        <f t="shared" si="580"/>
        <v>#DIV/0!</v>
      </c>
      <c r="BP6109" s="501" t="e">
        <f t="shared" si="581"/>
        <v>#DIV/0!</v>
      </c>
    </row>
    <row r="6110" spans="31:68" ht="15" customHeight="1" x14ac:dyDescent="0.25">
      <c r="AE6110" s="501" t="e">
        <f t="shared" si="576"/>
        <v>#DIV/0!</v>
      </c>
      <c r="AH6110" s="501" t="e">
        <f t="shared" si="577"/>
        <v>#DIV/0!</v>
      </c>
      <c r="AV6110" s="501" t="e">
        <f t="shared" si="578"/>
        <v>#DIV/0!</v>
      </c>
      <c r="AY6110" s="501" t="e">
        <f t="shared" si="579"/>
        <v>#DIV/0!</v>
      </c>
      <c r="BM6110" s="501" t="e">
        <f t="shared" si="580"/>
        <v>#DIV/0!</v>
      </c>
      <c r="BP6110" s="501" t="e">
        <f t="shared" si="581"/>
        <v>#DIV/0!</v>
      </c>
    </row>
    <row r="6111" spans="31:68" ht="15" customHeight="1" x14ac:dyDescent="0.25">
      <c r="AE6111" s="501" t="e">
        <f t="shared" si="576"/>
        <v>#DIV/0!</v>
      </c>
      <c r="AH6111" s="501" t="e">
        <f t="shared" si="577"/>
        <v>#DIV/0!</v>
      </c>
      <c r="AV6111" s="501" t="e">
        <f t="shared" si="578"/>
        <v>#DIV/0!</v>
      </c>
      <c r="AY6111" s="501" t="e">
        <f t="shared" si="579"/>
        <v>#DIV/0!</v>
      </c>
      <c r="BM6111" s="501" t="e">
        <f t="shared" si="580"/>
        <v>#DIV/0!</v>
      </c>
      <c r="BP6111" s="501" t="e">
        <f t="shared" si="581"/>
        <v>#DIV/0!</v>
      </c>
    </row>
    <row r="6112" spans="31:68" ht="15" customHeight="1" x14ac:dyDescent="0.25">
      <c r="AE6112" s="501" t="e">
        <f t="shared" si="576"/>
        <v>#DIV/0!</v>
      </c>
      <c r="AH6112" s="501" t="e">
        <f t="shared" si="577"/>
        <v>#DIV/0!</v>
      </c>
      <c r="AV6112" s="501" t="e">
        <f t="shared" si="578"/>
        <v>#DIV/0!</v>
      </c>
      <c r="AY6112" s="501" t="e">
        <f t="shared" si="579"/>
        <v>#DIV/0!</v>
      </c>
      <c r="BM6112" s="501" t="e">
        <f t="shared" si="580"/>
        <v>#DIV/0!</v>
      </c>
      <c r="BP6112" s="501" t="e">
        <f t="shared" si="581"/>
        <v>#DIV/0!</v>
      </c>
    </row>
    <row r="6113" spans="31:68" ht="15" customHeight="1" x14ac:dyDescent="0.25">
      <c r="AE6113" s="501" t="e">
        <f t="shared" si="576"/>
        <v>#DIV/0!</v>
      </c>
      <c r="AH6113" s="501" t="e">
        <f t="shared" si="577"/>
        <v>#DIV/0!</v>
      </c>
      <c r="AV6113" s="501" t="e">
        <f t="shared" si="578"/>
        <v>#DIV/0!</v>
      </c>
      <c r="AY6113" s="501" t="e">
        <f t="shared" si="579"/>
        <v>#DIV/0!</v>
      </c>
      <c r="BM6113" s="501" t="e">
        <f t="shared" si="580"/>
        <v>#DIV/0!</v>
      </c>
      <c r="BP6113" s="501" t="e">
        <f t="shared" si="581"/>
        <v>#DIV/0!</v>
      </c>
    </row>
    <row r="6114" spans="31:68" ht="15" customHeight="1" x14ac:dyDescent="0.25">
      <c r="AE6114" s="501" t="e">
        <f t="shared" si="576"/>
        <v>#DIV/0!</v>
      </c>
      <c r="AH6114" s="501" t="e">
        <f t="shared" si="577"/>
        <v>#DIV/0!</v>
      </c>
      <c r="AV6114" s="501" t="e">
        <f t="shared" si="578"/>
        <v>#DIV/0!</v>
      </c>
      <c r="AY6114" s="501" t="e">
        <f t="shared" si="579"/>
        <v>#DIV/0!</v>
      </c>
      <c r="BM6114" s="501" t="e">
        <f t="shared" si="580"/>
        <v>#DIV/0!</v>
      </c>
      <c r="BP6114" s="501" t="e">
        <f t="shared" si="581"/>
        <v>#DIV/0!</v>
      </c>
    </row>
    <row r="6115" spans="31:68" ht="15" customHeight="1" x14ac:dyDescent="0.25">
      <c r="AE6115" s="501" t="e">
        <f t="shared" si="576"/>
        <v>#DIV/0!</v>
      </c>
      <c r="AH6115" s="501" t="e">
        <f t="shared" si="577"/>
        <v>#DIV/0!</v>
      </c>
      <c r="AV6115" s="501" t="e">
        <f t="shared" si="578"/>
        <v>#DIV/0!</v>
      </c>
      <c r="AY6115" s="501" t="e">
        <f t="shared" si="579"/>
        <v>#DIV/0!</v>
      </c>
      <c r="BM6115" s="501" t="e">
        <f t="shared" si="580"/>
        <v>#DIV/0!</v>
      </c>
      <c r="BP6115" s="501" t="e">
        <f t="shared" si="581"/>
        <v>#DIV/0!</v>
      </c>
    </row>
    <row r="6116" spans="31:68" ht="15" customHeight="1" x14ac:dyDescent="0.25">
      <c r="AE6116" s="501" t="e">
        <f t="shared" si="576"/>
        <v>#DIV/0!</v>
      </c>
      <c r="AH6116" s="501" t="e">
        <f t="shared" si="577"/>
        <v>#DIV/0!</v>
      </c>
      <c r="AV6116" s="501" t="e">
        <f t="shared" si="578"/>
        <v>#DIV/0!</v>
      </c>
      <c r="AY6116" s="501" t="e">
        <f t="shared" si="579"/>
        <v>#DIV/0!</v>
      </c>
      <c r="BM6116" s="501" t="e">
        <f t="shared" si="580"/>
        <v>#DIV/0!</v>
      </c>
      <c r="BP6116" s="501" t="e">
        <f t="shared" si="581"/>
        <v>#DIV/0!</v>
      </c>
    </row>
    <row r="6117" spans="31:68" ht="15" customHeight="1" x14ac:dyDescent="0.25">
      <c r="AE6117" s="501" t="e">
        <f t="shared" si="576"/>
        <v>#DIV/0!</v>
      </c>
      <c r="AH6117" s="501" t="e">
        <f t="shared" si="577"/>
        <v>#DIV/0!</v>
      </c>
      <c r="AV6117" s="501" t="e">
        <f t="shared" si="578"/>
        <v>#DIV/0!</v>
      </c>
      <c r="AY6117" s="501" t="e">
        <f t="shared" si="579"/>
        <v>#DIV/0!</v>
      </c>
      <c r="BM6117" s="501" t="e">
        <f t="shared" si="580"/>
        <v>#DIV/0!</v>
      </c>
      <c r="BP6117" s="501" t="e">
        <f t="shared" si="581"/>
        <v>#DIV/0!</v>
      </c>
    </row>
    <row r="6118" spans="31:68" ht="15" customHeight="1" x14ac:dyDescent="0.25">
      <c r="AE6118" s="501" t="e">
        <f t="shared" si="576"/>
        <v>#DIV/0!</v>
      </c>
      <c r="AH6118" s="501" t="e">
        <f t="shared" si="577"/>
        <v>#DIV/0!</v>
      </c>
      <c r="AV6118" s="501" t="e">
        <f t="shared" si="578"/>
        <v>#DIV/0!</v>
      </c>
      <c r="AY6118" s="501" t="e">
        <f t="shared" si="579"/>
        <v>#DIV/0!</v>
      </c>
      <c r="BM6118" s="501" t="e">
        <f t="shared" si="580"/>
        <v>#DIV/0!</v>
      </c>
      <c r="BP6118" s="501" t="e">
        <f t="shared" si="581"/>
        <v>#DIV/0!</v>
      </c>
    </row>
    <row r="6119" spans="31:68" ht="15" customHeight="1" x14ac:dyDescent="0.25">
      <c r="AE6119" s="501" t="e">
        <f t="shared" si="576"/>
        <v>#DIV/0!</v>
      </c>
      <c r="AH6119" s="501" t="e">
        <f t="shared" si="577"/>
        <v>#DIV/0!</v>
      </c>
      <c r="AV6119" s="501" t="e">
        <f t="shared" si="578"/>
        <v>#DIV/0!</v>
      </c>
      <c r="AY6119" s="501" t="e">
        <f t="shared" si="579"/>
        <v>#DIV/0!</v>
      </c>
      <c r="BM6119" s="501" t="e">
        <f t="shared" si="580"/>
        <v>#DIV/0!</v>
      </c>
      <c r="BP6119" s="501" t="e">
        <f t="shared" si="581"/>
        <v>#DIV/0!</v>
      </c>
    </row>
    <row r="6120" spans="31:68" ht="15" customHeight="1" x14ac:dyDescent="0.25">
      <c r="AE6120" s="501" t="e">
        <f t="shared" si="576"/>
        <v>#DIV/0!</v>
      </c>
      <c r="AH6120" s="501" t="e">
        <f t="shared" si="577"/>
        <v>#DIV/0!</v>
      </c>
      <c r="AV6120" s="501" t="e">
        <f t="shared" si="578"/>
        <v>#DIV/0!</v>
      </c>
      <c r="AY6120" s="501" t="e">
        <f t="shared" si="579"/>
        <v>#DIV/0!</v>
      </c>
      <c r="BM6120" s="501" t="e">
        <f t="shared" si="580"/>
        <v>#DIV/0!</v>
      </c>
      <c r="BP6120" s="501" t="e">
        <f t="shared" si="581"/>
        <v>#DIV/0!</v>
      </c>
    </row>
    <row r="6121" spans="31:68" ht="15" customHeight="1" x14ac:dyDescent="0.25">
      <c r="AE6121" s="501" t="e">
        <f t="shared" si="576"/>
        <v>#DIV/0!</v>
      </c>
      <c r="AH6121" s="501" t="e">
        <f t="shared" si="577"/>
        <v>#DIV/0!</v>
      </c>
      <c r="AV6121" s="501" t="e">
        <f t="shared" si="578"/>
        <v>#DIV/0!</v>
      </c>
      <c r="AY6121" s="501" t="e">
        <f t="shared" si="579"/>
        <v>#DIV/0!</v>
      </c>
      <c r="BM6121" s="501" t="e">
        <f t="shared" si="580"/>
        <v>#DIV/0!</v>
      </c>
      <c r="BP6121" s="501" t="e">
        <f t="shared" si="581"/>
        <v>#DIV/0!</v>
      </c>
    </row>
    <row r="6122" spans="31:68" ht="15" customHeight="1" x14ac:dyDescent="0.25">
      <c r="AE6122" s="501" t="e">
        <f t="shared" si="576"/>
        <v>#DIV/0!</v>
      </c>
      <c r="AH6122" s="501" t="e">
        <f t="shared" si="577"/>
        <v>#DIV/0!</v>
      </c>
      <c r="AV6122" s="501" t="e">
        <f t="shared" si="578"/>
        <v>#DIV/0!</v>
      </c>
      <c r="AY6122" s="501" t="e">
        <f t="shared" si="579"/>
        <v>#DIV/0!</v>
      </c>
      <c r="BM6122" s="501" t="e">
        <f t="shared" si="580"/>
        <v>#DIV/0!</v>
      </c>
      <c r="BP6122" s="501" t="e">
        <f t="shared" si="581"/>
        <v>#DIV/0!</v>
      </c>
    </row>
    <row r="6123" spans="31:68" ht="15" customHeight="1" x14ac:dyDescent="0.25">
      <c r="AE6123" s="501" t="e">
        <f t="shared" si="576"/>
        <v>#DIV/0!</v>
      </c>
      <c r="AH6123" s="501" t="e">
        <f t="shared" si="577"/>
        <v>#DIV/0!</v>
      </c>
      <c r="AV6123" s="501" t="e">
        <f t="shared" si="578"/>
        <v>#DIV/0!</v>
      </c>
      <c r="AY6123" s="501" t="e">
        <f t="shared" si="579"/>
        <v>#DIV/0!</v>
      </c>
      <c r="BM6123" s="501" t="e">
        <f t="shared" si="580"/>
        <v>#DIV/0!</v>
      </c>
      <c r="BP6123" s="501" t="e">
        <f t="shared" si="581"/>
        <v>#DIV/0!</v>
      </c>
    </row>
    <row r="6124" spans="31:68" ht="15" customHeight="1" x14ac:dyDescent="0.25">
      <c r="AE6124" s="501" t="e">
        <f t="shared" si="576"/>
        <v>#DIV/0!</v>
      </c>
      <c r="AH6124" s="501" t="e">
        <f t="shared" si="577"/>
        <v>#DIV/0!</v>
      </c>
      <c r="AV6124" s="501" t="e">
        <f t="shared" si="578"/>
        <v>#DIV/0!</v>
      </c>
      <c r="AY6124" s="501" t="e">
        <f t="shared" si="579"/>
        <v>#DIV/0!</v>
      </c>
      <c r="BM6124" s="501" t="e">
        <f t="shared" si="580"/>
        <v>#DIV/0!</v>
      </c>
      <c r="BP6124" s="501" t="e">
        <f t="shared" si="581"/>
        <v>#DIV/0!</v>
      </c>
    </row>
    <row r="6125" spans="31:68" ht="15" customHeight="1" x14ac:dyDescent="0.25">
      <c r="AE6125" s="501" t="e">
        <f t="shared" si="576"/>
        <v>#DIV/0!</v>
      </c>
      <c r="AH6125" s="501" t="e">
        <f t="shared" si="577"/>
        <v>#DIV/0!</v>
      </c>
      <c r="AV6125" s="501" t="e">
        <f t="shared" si="578"/>
        <v>#DIV/0!</v>
      </c>
      <c r="AY6125" s="501" t="e">
        <f t="shared" si="579"/>
        <v>#DIV/0!</v>
      </c>
      <c r="BM6125" s="501" t="e">
        <f t="shared" si="580"/>
        <v>#DIV/0!</v>
      </c>
      <c r="BP6125" s="501" t="e">
        <f t="shared" si="581"/>
        <v>#DIV/0!</v>
      </c>
    </row>
    <row r="6126" spans="31:68" ht="15" customHeight="1" x14ac:dyDescent="0.25">
      <c r="AE6126" s="501" t="e">
        <f t="shared" si="576"/>
        <v>#DIV/0!</v>
      </c>
      <c r="AH6126" s="501" t="e">
        <f t="shared" si="577"/>
        <v>#DIV/0!</v>
      </c>
      <c r="AV6126" s="501" t="e">
        <f t="shared" si="578"/>
        <v>#DIV/0!</v>
      </c>
      <c r="AY6126" s="501" t="e">
        <f t="shared" si="579"/>
        <v>#DIV/0!</v>
      </c>
      <c r="BM6126" s="501" t="e">
        <f t="shared" si="580"/>
        <v>#DIV/0!</v>
      </c>
      <c r="BP6126" s="501" t="e">
        <f t="shared" si="581"/>
        <v>#DIV/0!</v>
      </c>
    </row>
    <row r="6127" spans="31:68" ht="15" customHeight="1" x14ac:dyDescent="0.25">
      <c r="AE6127" s="501" t="e">
        <f t="shared" si="576"/>
        <v>#DIV/0!</v>
      </c>
      <c r="AH6127" s="501" t="e">
        <f t="shared" si="577"/>
        <v>#DIV/0!</v>
      </c>
      <c r="AV6127" s="501" t="e">
        <f t="shared" si="578"/>
        <v>#DIV/0!</v>
      </c>
      <c r="AY6127" s="501" t="e">
        <f t="shared" si="579"/>
        <v>#DIV/0!</v>
      </c>
      <c r="BM6127" s="501" t="e">
        <f t="shared" si="580"/>
        <v>#DIV/0!</v>
      </c>
      <c r="BP6127" s="501" t="e">
        <f t="shared" si="581"/>
        <v>#DIV/0!</v>
      </c>
    </row>
    <row r="6128" spans="31:68" ht="15" customHeight="1" x14ac:dyDescent="0.25">
      <c r="AE6128" s="501" t="e">
        <f t="shared" si="576"/>
        <v>#DIV/0!</v>
      </c>
      <c r="AH6128" s="501" t="e">
        <f t="shared" si="577"/>
        <v>#DIV/0!</v>
      </c>
      <c r="AV6128" s="501" t="e">
        <f t="shared" si="578"/>
        <v>#DIV/0!</v>
      </c>
      <c r="AY6128" s="501" t="e">
        <f t="shared" si="579"/>
        <v>#DIV/0!</v>
      </c>
      <c r="BM6128" s="501" t="e">
        <f t="shared" si="580"/>
        <v>#DIV/0!</v>
      </c>
      <c r="BP6128" s="501" t="e">
        <f t="shared" si="581"/>
        <v>#DIV/0!</v>
      </c>
    </row>
    <row r="6129" spans="31:68" ht="15" customHeight="1" x14ac:dyDescent="0.25">
      <c r="AE6129" s="501" t="e">
        <f t="shared" si="576"/>
        <v>#DIV/0!</v>
      </c>
      <c r="AH6129" s="501" t="e">
        <f t="shared" si="577"/>
        <v>#DIV/0!</v>
      </c>
      <c r="AV6129" s="501" t="e">
        <f t="shared" si="578"/>
        <v>#DIV/0!</v>
      </c>
      <c r="AY6129" s="501" t="e">
        <f t="shared" si="579"/>
        <v>#DIV/0!</v>
      </c>
      <c r="BM6129" s="501" t="e">
        <f t="shared" si="580"/>
        <v>#DIV/0!</v>
      </c>
      <c r="BP6129" s="501" t="e">
        <f t="shared" si="581"/>
        <v>#DIV/0!</v>
      </c>
    </row>
    <row r="6130" spans="31:68" ht="15" customHeight="1" x14ac:dyDescent="0.25">
      <c r="AE6130" s="501" t="e">
        <f t="shared" si="576"/>
        <v>#DIV/0!</v>
      </c>
      <c r="AH6130" s="501" t="e">
        <f t="shared" si="577"/>
        <v>#DIV/0!</v>
      </c>
      <c r="AV6130" s="501" t="e">
        <f t="shared" si="578"/>
        <v>#DIV/0!</v>
      </c>
      <c r="AY6130" s="501" t="e">
        <f t="shared" si="579"/>
        <v>#DIV/0!</v>
      </c>
      <c r="BM6130" s="501" t="e">
        <f t="shared" si="580"/>
        <v>#DIV/0!</v>
      </c>
      <c r="BP6130" s="501" t="e">
        <f t="shared" si="581"/>
        <v>#DIV/0!</v>
      </c>
    </row>
    <row r="6131" spans="31:68" ht="15" customHeight="1" x14ac:dyDescent="0.25">
      <c r="AE6131" s="501" t="e">
        <f t="shared" si="576"/>
        <v>#DIV/0!</v>
      </c>
      <c r="AH6131" s="501" t="e">
        <f t="shared" si="577"/>
        <v>#DIV/0!</v>
      </c>
      <c r="AV6131" s="501" t="e">
        <f t="shared" si="578"/>
        <v>#DIV/0!</v>
      </c>
      <c r="AY6131" s="501" t="e">
        <f t="shared" si="579"/>
        <v>#DIV/0!</v>
      </c>
      <c r="BM6131" s="501" t="e">
        <f t="shared" si="580"/>
        <v>#DIV/0!</v>
      </c>
      <c r="BP6131" s="501" t="e">
        <f t="shared" si="581"/>
        <v>#DIV/0!</v>
      </c>
    </row>
    <row r="6132" spans="31:68" ht="15" customHeight="1" x14ac:dyDescent="0.25">
      <c r="AE6132" s="501" t="e">
        <f t="shared" si="576"/>
        <v>#DIV/0!</v>
      </c>
      <c r="AH6132" s="501" t="e">
        <f t="shared" si="577"/>
        <v>#DIV/0!</v>
      </c>
      <c r="AV6132" s="501" t="e">
        <f t="shared" si="578"/>
        <v>#DIV/0!</v>
      </c>
      <c r="AY6132" s="501" t="e">
        <f t="shared" si="579"/>
        <v>#DIV/0!</v>
      </c>
      <c r="BM6132" s="501" t="e">
        <f t="shared" si="580"/>
        <v>#DIV/0!</v>
      </c>
      <c r="BP6132" s="501" t="e">
        <f t="shared" si="581"/>
        <v>#DIV/0!</v>
      </c>
    </row>
    <row r="6133" spans="31:68" ht="15" customHeight="1" x14ac:dyDescent="0.25">
      <c r="AE6133" s="501" t="e">
        <f t="shared" si="576"/>
        <v>#DIV/0!</v>
      </c>
      <c r="AH6133" s="501" t="e">
        <f t="shared" si="577"/>
        <v>#DIV/0!</v>
      </c>
      <c r="AV6133" s="501" t="e">
        <f t="shared" si="578"/>
        <v>#DIV/0!</v>
      </c>
      <c r="AY6133" s="501" t="e">
        <f t="shared" si="579"/>
        <v>#DIV/0!</v>
      </c>
      <c r="BM6133" s="501" t="e">
        <f t="shared" si="580"/>
        <v>#DIV/0!</v>
      </c>
      <c r="BP6133" s="501" t="e">
        <f t="shared" si="581"/>
        <v>#DIV/0!</v>
      </c>
    </row>
    <row r="6134" spans="31:68" ht="15" customHeight="1" x14ac:dyDescent="0.25">
      <c r="AE6134" s="501" t="e">
        <f t="shared" si="576"/>
        <v>#DIV/0!</v>
      </c>
      <c r="AH6134" s="501" t="e">
        <f t="shared" si="577"/>
        <v>#DIV/0!</v>
      </c>
      <c r="AV6134" s="501" t="e">
        <f t="shared" si="578"/>
        <v>#DIV/0!</v>
      </c>
      <c r="AY6134" s="501" t="e">
        <f t="shared" si="579"/>
        <v>#DIV/0!</v>
      </c>
      <c r="BM6134" s="501" t="e">
        <f t="shared" si="580"/>
        <v>#DIV/0!</v>
      </c>
      <c r="BP6134" s="501" t="e">
        <f t="shared" si="581"/>
        <v>#DIV/0!</v>
      </c>
    </row>
    <row r="6135" spans="31:68" ht="15" customHeight="1" x14ac:dyDescent="0.25">
      <c r="AE6135" s="501" t="e">
        <f t="shared" si="576"/>
        <v>#DIV/0!</v>
      </c>
      <c r="AH6135" s="501" t="e">
        <f t="shared" si="577"/>
        <v>#DIV/0!</v>
      </c>
      <c r="AV6135" s="501" t="e">
        <f t="shared" si="578"/>
        <v>#DIV/0!</v>
      </c>
      <c r="AY6135" s="501" t="e">
        <f t="shared" si="579"/>
        <v>#DIV/0!</v>
      </c>
      <c r="BM6135" s="501" t="e">
        <f t="shared" si="580"/>
        <v>#DIV/0!</v>
      </c>
      <c r="BP6135" s="501" t="e">
        <f t="shared" si="581"/>
        <v>#DIV/0!</v>
      </c>
    </row>
    <row r="6136" spans="31:68" ht="15" customHeight="1" x14ac:dyDescent="0.25">
      <c r="AE6136" s="501" t="e">
        <f t="shared" si="576"/>
        <v>#DIV/0!</v>
      </c>
      <c r="AH6136" s="501" t="e">
        <f t="shared" si="577"/>
        <v>#DIV/0!</v>
      </c>
      <c r="AV6136" s="501" t="e">
        <f t="shared" si="578"/>
        <v>#DIV/0!</v>
      </c>
      <c r="AY6136" s="501" t="e">
        <f t="shared" si="579"/>
        <v>#DIV/0!</v>
      </c>
      <c r="BM6136" s="501" t="e">
        <f t="shared" si="580"/>
        <v>#DIV/0!</v>
      </c>
      <c r="BP6136" s="501" t="e">
        <f t="shared" si="581"/>
        <v>#DIV/0!</v>
      </c>
    </row>
    <row r="6137" spans="31:68" ht="15" customHeight="1" x14ac:dyDescent="0.25">
      <c r="AE6137" s="501" t="e">
        <f t="shared" si="576"/>
        <v>#DIV/0!</v>
      </c>
      <c r="AH6137" s="501" t="e">
        <f t="shared" si="577"/>
        <v>#DIV/0!</v>
      </c>
      <c r="AV6137" s="501" t="e">
        <f t="shared" si="578"/>
        <v>#DIV/0!</v>
      </c>
      <c r="AY6137" s="501" t="e">
        <f t="shared" si="579"/>
        <v>#DIV/0!</v>
      </c>
      <c r="BM6137" s="501" t="e">
        <f t="shared" si="580"/>
        <v>#DIV/0!</v>
      </c>
      <c r="BP6137" s="501" t="e">
        <f t="shared" si="581"/>
        <v>#DIV/0!</v>
      </c>
    </row>
    <row r="6138" spans="31:68" ht="15" customHeight="1" x14ac:dyDescent="0.25">
      <c r="AE6138" s="501" t="e">
        <f t="shared" si="576"/>
        <v>#DIV/0!</v>
      </c>
      <c r="AH6138" s="501" t="e">
        <f t="shared" si="577"/>
        <v>#DIV/0!</v>
      </c>
      <c r="AV6138" s="501" t="e">
        <f t="shared" si="578"/>
        <v>#DIV/0!</v>
      </c>
      <c r="AY6138" s="501" t="e">
        <f t="shared" si="579"/>
        <v>#DIV/0!</v>
      </c>
      <c r="BM6138" s="501" t="e">
        <f t="shared" si="580"/>
        <v>#DIV/0!</v>
      </c>
      <c r="BP6138" s="501" t="e">
        <f t="shared" si="581"/>
        <v>#DIV/0!</v>
      </c>
    </row>
    <row r="6139" spans="31:68" ht="15" customHeight="1" x14ac:dyDescent="0.25">
      <c r="AE6139" s="501" t="e">
        <f t="shared" si="576"/>
        <v>#DIV/0!</v>
      </c>
      <c r="AH6139" s="501" t="e">
        <f t="shared" si="577"/>
        <v>#DIV/0!</v>
      </c>
      <c r="AV6139" s="501" t="e">
        <f t="shared" si="578"/>
        <v>#DIV/0!</v>
      </c>
      <c r="AY6139" s="501" t="e">
        <f t="shared" si="579"/>
        <v>#DIV/0!</v>
      </c>
      <c r="BM6139" s="501" t="e">
        <f t="shared" si="580"/>
        <v>#DIV/0!</v>
      </c>
      <c r="BP6139" s="501" t="e">
        <f t="shared" si="581"/>
        <v>#DIV/0!</v>
      </c>
    </row>
    <row r="6140" spans="31:68" ht="15" customHeight="1" x14ac:dyDescent="0.25">
      <c r="AE6140" s="501" t="e">
        <f t="shared" si="576"/>
        <v>#DIV/0!</v>
      </c>
      <c r="AH6140" s="501" t="e">
        <f t="shared" si="577"/>
        <v>#DIV/0!</v>
      </c>
      <c r="AV6140" s="501" t="e">
        <f t="shared" si="578"/>
        <v>#DIV/0!</v>
      </c>
      <c r="AY6140" s="501" t="e">
        <f t="shared" si="579"/>
        <v>#DIV/0!</v>
      </c>
      <c r="BM6140" s="501" t="e">
        <f t="shared" si="580"/>
        <v>#DIV/0!</v>
      </c>
      <c r="BP6140" s="501" t="e">
        <f t="shared" si="581"/>
        <v>#DIV/0!</v>
      </c>
    </row>
    <row r="6141" spans="31:68" ht="15" customHeight="1" x14ac:dyDescent="0.25">
      <c r="AE6141" s="501" t="e">
        <f t="shared" si="576"/>
        <v>#DIV/0!</v>
      </c>
      <c r="AH6141" s="501" t="e">
        <f t="shared" si="577"/>
        <v>#DIV/0!</v>
      </c>
      <c r="AV6141" s="501" t="e">
        <f t="shared" si="578"/>
        <v>#DIV/0!</v>
      </c>
      <c r="AY6141" s="501" t="e">
        <f t="shared" si="579"/>
        <v>#DIV/0!</v>
      </c>
      <c r="BM6141" s="501" t="e">
        <f t="shared" si="580"/>
        <v>#DIV/0!</v>
      </c>
      <c r="BP6141" s="501" t="e">
        <f t="shared" si="581"/>
        <v>#DIV/0!</v>
      </c>
    </row>
    <row r="6142" spans="31:68" ht="15" customHeight="1" x14ac:dyDescent="0.25">
      <c r="AE6142" s="501" t="e">
        <f t="shared" si="576"/>
        <v>#DIV/0!</v>
      </c>
      <c r="AH6142" s="501" t="e">
        <f t="shared" si="577"/>
        <v>#DIV/0!</v>
      </c>
      <c r="AV6142" s="501" t="e">
        <f t="shared" si="578"/>
        <v>#DIV/0!</v>
      </c>
      <c r="AY6142" s="501" t="e">
        <f t="shared" si="579"/>
        <v>#DIV/0!</v>
      </c>
      <c r="BM6142" s="501" t="e">
        <f t="shared" si="580"/>
        <v>#DIV/0!</v>
      </c>
      <c r="BP6142" s="501" t="e">
        <f t="shared" si="581"/>
        <v>#DIV/0!</v>
      </c>
    </row>
    <row r="6143" spans="31:68" ht="15" customHeight="1" x14ac:dyDescent="0.25">
      <c r="AE6143" s="501" t="e">
        <f t="shared" si="576"/>
        <v>#DIV/0!</v>
      </c>
      <c r="AH6143" s="501" t="e">
        <f t="shared" si="577"/>
        <v>#DIV/0!</v>
      </c>
      <c r="AV6143" s="501" t="e">
        <f t="shared" si="578"/>
        <v>#DIV/0!</v>
      </c>
      <c r="AY6143" s="501" t="e">
        <f t="shared" si="579"/>
        <v>#DIV/0!</v>
      </c>
      <c r="BM6143" s="501" t="e">
        <f t="shared" si="580"/>
        <v>#DIV/0!</v>
      </c>
      <c r="BP6143" s="501" t="e">
        <f t="shared" si="581"/>
        <v>#DIV/0!</v>
      </c>
    </row>
    <row r="6144" spans="31:68" ht="15" customHeight="1" x14ac:dyDescent="0.25">
      <c r="AE6144" s="501" t="e">
        <f t="shared" si="576"/>
        <v>#DIV/0!</v>
      </c>
      <c r="AH6144" s="501" t="e">
        <f t="shared" si="577"/>
        <v>#DIV/0!</v>
      </c>
      <c r="AV6144" s="501" t="e">
        <f t="shared" si="578"/>
        <v>#DIV/0!</v>
      </c>
      <c r="AY6144" s="501" t="e">
        <f t="shared" si="579"/>
        <v>#DIV/0!</v>
      </c>
      <c r="BM6144" s="501" t="e">
        <f t="shared" si="580"/>
        <v>#DIV/0!</v>
      </c>
      <c r="BP6144" s="501" t="e">
        <f t="shared" si="581"/>
        <v>#DIV/0!</v>
      </c>
    </row>
    <row r="6145" spans="31:68" ht="15" customHeight="1" x14ac:dyDescent="0.25">
      <c r="AE6145" s="501" t="e">
        <f t="shared" si="576"/>
        <v>#DIV/0!</v>
      </c>
      <c r="AH6145" s="501" t="e">
        <f t="shared" si="577"/>
        <v>#DIV/0!</v>
      </c>
      <c r="AV6145" s="501" t="e">
        <f t="shared" si="578"/>
        <v>#DIV/0!</v>
      </c>
      <c r="AY6145" s="501" t="e">
        <f t="shared" si="579"/>
        <v>#DIV/0!</v>
      </c>
      <c r="BM6145" s="501" t="e">
        <f t="shared" si="580"/>
        <v>#DIV/0!</v>
      </c>
      <c r="BP6145" s="501" t="e">
        <f t="shared" si="581"/>
        <v>#DIV/0!</v>
      </c>
    </row>
    <row r="6146" spans="31:68" ht="15" customHeight="1" x14ac:dyDescent="0.25">
      <c r="AE6146" s="501" t="e">
        <f t="shared" si="576"/>
        <v>#DIV/0!</v>
      </c>
      <c r="AH6146" s="501" t="e">
        <f t="shared" si="577"/>
        <v>#DIV/0!</v>
      </c>
      <c r="AV6146" s="501" t="e">
        <f t="shared" si="578"/>
        <v>#DIV/0!</v>
      </c>
      <c r="AY6146" s="501" t="e">
        <f t="shared" si="579"/>
        <v>#DIV/0!</v>
      </c>
      <c r="BM6146" s="501" t="e">
        <f t="shared" si="580"/>
        <v>#DIV/0!</v>
      </c>
      <c r="BP6146" s="501" t="e">
        <f t="shared" si="581"/>
        <v>#DIV/0!</v>
      </c>
    </row>
    <row r="6147" spans="31:68" ht="15" customHeight="1" x14ac:dyDescent="0.25">
      <c r="AE6147" s="501" t="e">
        <f t="shared" si="576"/>
        <v>#DIV/0!</v>
      </c>
      <c r="AH6147" s="501" t="e">
        <f t="shared" si="577"/>
        <v>#DIV/0!</v>
      </c>
      <c r="AV6147" s="501" t="e">
        <f t="shared" si="578"/>
        <v>#DIV/0!</v>
      </c>
      <c r="AY6147" s="501" t="e">
        <f t="shared" si="579"/>
        <v>#DIV/0!</v>
      </c>
      <c r="BM6147" s="501" t="e">
        <f t="shared" si="580"/>
        <v>#DIV/0!</v>
      </c>
      <c r="BP6147" s="501" t="e">
        <f t="shared" si="581"/>
        <v>#DIV/0!</v>
      </c>
    </row>
    <row r="6148" spans="31:68" ht="15" customHeight="1" x14ac:dyDescent="0.25">
      <c r="AE6148" s="501" t="e">
        <f t="shared" si="576"/>
        <v>#DIV/0!</v>
      </c>
      <c r="AH6148" s="501" t="e">
        <f t="shared" si="577"/>
        <v>#DIV/0!</v>
      </c>
      <c r="AV6148" s="501" t="e">
        <f t="shared" si="578"/>
        <v>#DIV/0!</v>
      </c>
      <c r="AY6148" s="501" t="e">
        <f t="shared" si="579"/>
        <v>#DIV/0!</v>
      </c>
      <c r="BM6148" s="501" t="e">
        <f t="shared" si="580"/>
        <v>#DIV/0!</v>
      </c>
      <c r="BP6148" s="501" t="e">
        <f t="shared" si="581"/>
        <v>#DIV/0!</v>
      </c>
    </row>
    <row r="6149" spans="31:68" ht="15" customHeight="1" x14ac:dyDescent="0.25">
      <c r="AE6149" s="501" t="e">
        <f t="shared" si="576"/>
        <v>#DIV/0!</v>
      </c>
      <c r="AH6149" s="501" t="e">
        <f t="shared" si="577"/>
        <v>#DIV/0!</v>
      </c>
      <c r="AV6149" s="501" t="e">
        <f t="shared" si="578"/>
        <v>#DIV/0!</v>
      </c>
      <c r="AY6149" s="501" t="e">
        <f t="shared" si="579"/>
        <v>#DIV/0!</v>
      </c>
      <c r="BM6149" s="501" t="e">
        <f t="shared" si="580"/>
        <v>#DIV/0!</v>
      </c>
      <c r="BP6149" s="501" t="e">
        <f t="shared" si="581"/>
        <v>#DIV/0!</v>
      </c>
    </row>
    <row r="6150" spans="31:68" ht="15" customHeight="1" x14ac:dyDescent="0.25">
      <c r="AE6150" s="501" t="e">
        <f t="shared" si="576"/>
        <v>#DIV/0!</v>
      </c>
      <c r="AH6150" s="501" t="e">
        <f t="shared" si="577"/>
        <v>#DIV/0!</v>
      </c>
      <c r="AV6150" s="501" t="e">
        <f t="shared" si="578"/>
        <v>#DIV/0!</v>
      </c>
      <c r="AY6150" s="501" t="e">
        <f t="shared" si="579"/>
        <v>#DIV/0!</v>
      </c>
      <c r="BM6150" s="501" t="e">
        <f t="shared" si="580"/>
        <v>#DIV/0!</v>
      </c>
      <c r="BP6150" s="501" t="e">
        <f t="shared" si="581"/>
        <v>#DIV/0!</v>
      </c>
    </row>
    <row r="6151" spans="31:68" ht="15" customHeight="1" x14ac:dyDescent="0.25">
      <c r="AE6151" s="501" t="e">
        <f t="shared" si="576"/>
        <v>#DIV/0!</v>
      </c>
      <c r="AH6151" s="501" t="e">
        <f t="shared" si="577"/>
        <v>#DIV/0!</v>
      </c>
      <c r="AV6151" s="501" t="e">
        <f t="shared" si="578"/>
        <v>#DIV/0!</v>
      </c>
      <c r="AY6151" s="501" t="e">
        <f t="shared" si="579"/>
        <v>#DIV/0!</v>
      </c>
      <c r="BM6151" s="501" t="e">
        <f t="shared" si="580"/>
        <v>#DIV/0!</v>
      </c>
      <c r="BP6151" s="501" t="e">
        <f t="shared" si="581"/>
        <v>#DIV/0!</v>
      </c>
    </row>
    <row r="6152" spans="31:68" ht="15" customHeight="1" x14ac:dyDescent="0.25">
      <c r="AE6152" s="501" t="e">
        <f t="shared" si="576"/>
        <v>#DIV/0!</v>
      </c>
      <c r="AH6152" s="501" t="e">
        <f t="shared" si="577"/>
        <v>#DIV/0!</v>
      </c>
      <c r="AV6152" s="501" t="e">
        <f t="shared" si="578"/>
        <v>#DIV/0!</v>
      </c>
      <c r="AY6152" s="501" t="e">
        <f t="shared" si="579"/>
        <v>#DIV/0!</v>
      </c>
      <c r="BM6152" s="501" t="e">
        <f t="shared" si="580"/>
        <v>#DIV/0!</v>
      </c>
      <c r="BP6152" s="501" t="e">
        <f t="shared" si="581"/>
        <v>#DIV/0!</v>
      </c>
    </row>
    <row r="6153" spans="31:68" ht="15" customHeight="1" x14ac:dyDescent="0.25">
      <c r="AE6153" s="501" t="e">
        <f t="shared" si="576"/>
        <v>#DIV/0!</v>
      </c>
      <c r="AH6153" s="501" t="e">
        <f t="shared" si="577"/>
        <v>#DIV/0!</v>
      </c>
      <c r="AV6153" s="501" t="e">
        <f t="shared" si="578"/>
        <v>#DIV/0!</v>
      </c>
      <c r="AY6153" s="501" t="e">
        <f t="shared" si="579"/>
        <v>#DIV/0!</v>
      </c>
      <c r="BM6153" s="501" t="e">
        <f t="shared" si="580"/>
        <v>#DIV/0!</v>
      </c>
      <c r="BP6153" s="501" t="e">
        <f t="shared" si="581"/>
        <v>#DIV/0!</v>
      </c>
    </row>
    <row r="6154" spans="31:68" ht="15" customHeight="1" x14ac:dyDescent="0.25">
      <c r="AE6154" s="501" t="e">
        <f t="shared" si="576"/>
        <v>#DIV/0!</v>
      </c>
      <c r="AH6154" s="501" t="e">
        <f t="shared" si="577"/>
        <v>#DIV/0!</v>
      </c>
      <c r="AV6154" s="501" t="e">
        <f t="shared" si="578"/>
        <v>#DIV/0!</v>
      </c>
      <c r="AY6154" s="501" t="e">
        <f t="shared" si="579"/>
        <v>#DIV/0!</v>
      </c>
      <c r="BM6154" s="501" t="e">
        <f t="shared" si="580"/>
        <v>#DIV/0!</v>
      </c>
      <c r="BP6154" s="501" t="e">
        <f t="shared" si="581"/>
        <v>#DIV/0!</v>
      </c>
    </row>
    <row r="6155" spans="31:68" ht="15" customHeight="1" x14ac:dyDescent="0.25">
      <c r="AE6155" s="501" t="e">
        <f t="shared" si="576"/>
        <v>#DIV/0!</v>
      </c>
      <c r="AH6155" s="501" t="e">
        <f t="shared" si="577"/>
        <v>#DIV/0!</v>
      </c>
      <c r="AV6155" s="501" t="e">
        <f t="shared" si="578"/>
        <v>#DIV/0!</v>
      </c>
      <c r="AY6155" s="501" t="e">
        <f t="shared" si="579"/>
        <v>#DIV/0!</v>
      </c>
      <c r="BM6155" s="501" t="e">
        <f t="shared" si="580"/>
        <v>#DIV/0!</v>
      </c>
      <c r="BP6155" s="501" t="e">
        <f t="shared" si="581"/>
        <v>#DIV/0!</v>
      </c>
    </row>
    <row r="6156" spans="31:68" ht="15" customHeight="1" x14ac:dyDescent="0.25">
      <c r="AE6156" s="501" t="e">
        <f t="shared" si="576"/>
        <v>#DIV/0!</v>
      </c>
      <c r="AH6156" s="501" t="e">
        <f t="shared" si="577"/>
        <v>#DIV/0!</v>
      </c>
      <c r="AV6156" s="501" t="e">
        <f t="shared" si="578"/>
        <v>#DIV/0!</v>
      </c>
      <c r="AY6156" s="501" t="e">
        <f t="shared" si="579"/>
        <v>#DIV/0!</v>
      </c>
      <c r="BM6156" s="501" t="e">
        <f t="shared" si="580"/>
        <v>#DIV/0!</v>
      </c>
      <c r="BP6156" s="501" t="e">
        <f t="shared" si="581"/>
        <v>#DIV/0!</v>
      </c>
    </row>
    <row r="6157" spans="31:68" ht="15" customHeight="1" x14ac:dyDescent="0.25">
      <c r="AE6157" s="501" t="e">
        <f t="shared" si="576"/>
        <v>#DIV/0!</v>
      </c>
      <c r="AH6157" s="501" t="e">
        <f t="shared" si="577"/>
        <v>#DIV/0!</v>
      </c>
      <c r="AV6157" s="501" t="e">
        <f t="shared" si="578"/>
        <v>#DIV/0!</v>
      </c>
      <c r="AY6157" s="501" t="e">
        <f t="shared" si="579"/>
        <v>#DIV/0!</v>
      </c>
      <c r="BM6157" s="501" t="e">
        <f t="shared" si="580"/>
        <v>#DIV/0!</v>
      </c>
      <c r="BP6157" s="501" t="e">
        <f t="shared" si="581"/>
        <v>#DIV/0!</v>
      </c>
    </row>
    <row r="6158" spans="31:68" ht="15" customHeight="1" x14ac:dyDescent="0.25">
      <c r="AE6158" s="501" t="e">
        <f t="shared" si="576"/>
        <v>#DIV/0!</v>
      </c>
      <c r="AH6158" s="501" t="e">
        <f t="shared" si="577"/>
        <v>#DIV/0!</v>
      </c>
      <c r="AV6158" s="501" t="e">
        <f t="shared" si="578"/>
        <v>#DIV/0!</v>
      </c>
      <c r="AY6158" s="501" t="e">
        <f t="shared" si="579"/>
        <v>#DIV/0!</v>
      </c>
      <c r="BM6158" s="501" t="e">
        <f t="shared" si="580"/>
        <v>#DIV/0!</v>
      </c>
      <c r="BP6158" s="501" t="e">
        <f t="shared" si="581"/>
        <v>#DIV/0!</v>
      </c>
    </row>
    <row r="6159" spans="31:68" ht="15" customHeight="1" x14ac:dyDescent="0.25">
      <c r="AE6159" s="501" t="e">
        <f t="shared" ref="AE6159:AE6222" si="582">IF(AE$10*AC6159+AE$11&lt;(ROUNDUP(AD$10/100,0)*100+999),MAX(0,AE$10*AC6159+AE$11),NA())</f>
        <v>#DIV/0!</v>
      </c>
      <c r="AH6159" s="501" t="e">
        <f t="shared" ref="AH6159:AH6222" si="583">IF(AH$10*AF6159+AH$11&lt;(ROUNDUP(AG$10/100,0)*100+999),MAX(0,AH$10*AF6159+AH$11),NA())</f>
        <v>#DIV/0!</v>
      </c>
      <c r="AV6159" s="501" t="e">
        <f t="shared" ref="AV6159:AV6222" si="584">IF(AV$10*AT6159+AV$11&lt;(ROUNDUP(AU$10/100,0)*100+999),MAX(0,AV$10*AT6159+AV$11),NA())</f>
        <v>#DIV/0!</v>
      </c>
      <c r="AY6159" s="501" t="e">
        <f t="shared" ref="AY6159:AY6222" si="585">IF(AY$10*AW6159+AY$11&lt;(ROUNDUP(AX$10/100,0)*100+999),MAX(0,AY$10*AW6159+AY$11),NA())</f>
        <v>#DIV/0!</v>
      </c>
      <c r="BM6159" s="501" t="e">
        <f t="shared" ref="BM6159:BM6222" si="586">IF(BM$10*BK6159+BM$11&lt;(ROUNDUP(BL$10/100,0)*100+999),MAX(0,BM$10*BK6159+BM$11),NA())</f>
        <v>#DIV/0!</v>
      </c>
      <c r="BP6159" s="501" t="e">
        <f t="shared" ref="BP6159:BP6222" si="587">IF(BP$10*BN6159+BP$11&lt;(ROUNDUP(BO$10/100,0)*100+999),MAX(0,BP$10*BN6159+BP$11),NA())</f>
        <v>#DIV/0!</v>
      </c>
    </row>
    <row r="6160" spans="31:68" ht="15" customHeight="1" x14ac:dyDescent="0.25">
      <c r="AE6160" s="501" t="e">
        <f t="shared" si="582"/>
        <v>#DIV/0!</v>
      </c>
      <c r="AH6160" s="501" t="e">
        <f t="shared" si="583"/>
        <v>#DIV/0!</v>
      </c>
      <c r="AV6160" s="501" t="e">
        <f t="shared" si="584"/>
        <v>#DIV/0!</v>
      </c>
      <c r="AY6160" s="501" t="e">
        <f t="shared" si="585"/>
        <v>#DIV/0!</v>
      </c>
      <c r="BM6160" s="501" t="e">
        <f t="shared" si="586"/>
        <v>#DIV/0!</v>
      </c>
      <c r="BP6160" s="501" t="e">
        <f t="shared" si="587"/>
        <v>#DIV/0!</v>
      </c>
    </row>
    <row r="6161" spans="31:68" ht="15" customHeight="1" x14ac:dyDescent="0.25">
      <c r="AE6161" s="501" t="e">
        <f t="shared" si="582"/>
        <v>#DIV/0!</v>
      </c>
      <c r="AH6161" s="501" t="e">
        <f t="shared" si="583"/>
        <v>#DIV/0!</v>
      </c>
      <c r="AV6161" s="501" t="e">
        <f t="shared" si="584"/>
        <v>#DIV/0!</v>
      </c>
      <c r="AY6161" s="501" t="e">
        <f t="shared" si="585"/>
        <v>#DIV/0!</v>
      </c>
      <c r="BM6161" s="501" t="e">
        <f t="shared" si="586"/>
        <v>#DIV/0!</v>
      </c>
      <c r="BP6161" s="501" t="e">
        <f t="shared" si="587"/>
        <v>#DIV/0!</v>
      </c>
    </row>
    <row r="6162" spans="31:68" ht="15" customHeight="1" x14ac:dyDescent="0.25">
      <c r="AE6162" s="501" t="e">
        <f t="shared" si="582"/>
        <v>#DIV/0!</v>
      </c>
      <c r="AH6162" s="501" t="e">
        <f t="shared" si="583"/>
        <v>#DIV/0!</v>
      </c>
      <c r="AV6162" s="501" t="e">
        <f t="shared" si="584"/>
        <v>#DIV/0!</v>
      </c>
      <c r="AY6162" s="501" t="e">
        <f t="shared" si="585"/>
        <v>#DIV/0!</v>
      </c>
      <c r="BM6162" s="501" t="e">
        <f t="shared" si="586"/>
        <v>#DIV/0!</v>
      </c>
      <c r="BP6162" s="501" t="e">
        <f t="shared" si="587"/>
        <v>#DIV/0!</v>
      </c>
    </row>
    <row r="6163" spans="31:68" ht="15" customHeight="1" x14ac:dyDescent="0.25">
      <c r="AE6163" s="501" t="e">
        <f t="shared" si="582"/>
        <v>#DIV/0!</v>
      </c>
      <c r="AH6163" s="501" t="e">
        <f t="shared" si="583"/>
        <v>#DIV/0!</v>
      </c>
      <c r="AV6163" s="501" t="e">
        <f t="shared" si="584"/>
        <v>#DIV/0!</v>
      </c>
      <c r="AY6163" s="501" t="e">
        <f t="shared" si="585"/>
        <v>#DIV/0!</v>
      </c>
      <c r="BM6163" s="501" t="e">
        <f t="shared" si="586"/>
        <v>#DIV/0!</v>
      </c>
      <c r="BP6163" s="501" t="e">
        <f t="shared" si="587"/>
        <v>#DIV/0!</v>
      </c>
    </row>
    <row r="6164" spans="31:68" ht="15" customHeight="1" x14ac:dyDescent="0.25">
      <c r="AE6164" s="501" t="e">
        <f t="shared" si="582"/>
        <v>#DIV/0!</v>
      </c>
      <c r="AH6164" s="501" t="e">
        <f t="shared" si="583"/>
        <v>#DIV/0!</v>
      </c>
      <c r="AV6164" s="501" t="e">
        <f t="shared" si="584"/>
        <v>#DIV/0!</v>
      </c>
      <c r="AY6164" s="501" t="e">
        <f t="shared" si="585"/>
        <v>#DIV/0!</v>
      </c>
      <c r="BM6164" s="501" t="e">
        <f t="shared" si="586"/>
        <v>#DIV/0!</v>
      </c>
      <c r="BP6164" s="501" t="e">
        <f t="shared" si="587"/>
        <v>#DIV/0!</v>
      </c>
    </row>
    <row r="6165" spans="31:68" ht="15" customHeight="1" x14ac:dyDescent="0.25">
      <c r="AE6165" s="501" t="e">
        <f t="shared" si="582"/>
        <v>#DIV/0!</v>
      </c>
      <c r="AH6165" s="501" t="e">
        <f t="shared" si="583"/>
        <v>#DIV/0!</v>
      </c>
      <c r="AV6165" s="501" t="e">
        <f t="shared" si="584"/>
        <v>#DIV/0!</v>
      </c>
      <c r="AY6165" s="501" t="e">
        <f t="shared" si="585"/>
        <v>#DIV/0!</v>
      </c>
      <c r="BM6165" s="501" t="e">
        <f t="shared" si="586"/>
        <v>#DIV/0!</v>
      </c>
      <c r="BP6165" s="501" t="e">
        <f t="shared" si="587"/>
        <v>#DIV/0!</v>
      </c>
    </row>
    <row r="6166" spans="31:68" ht="15" customHeight="1" x14ac:dyDescent="0.25">
      <c r="AE6166" s="501" t="e">
        <f t="shared" si="582"/>
        <v>#DIV/0!</v>
      </c>
      <c r="AH6166" s="501" t="e">
        <f t="shared" si="583"/>
        <v>#DIV/0!</v>
      </c>
      <c r="AV6166" s="501" t="e">
        <f t="shared" si="584"/>
        <v>#DIV/0!</v>
      </c>
      <c r="AY6166" s="501" t="e">
        <f t="shared" si="585"/>
        <v>#DIV/0!</v>
      </c>
      <c r="BM6166" s="501" t="e">
        <f t="shared" si="586"/>
        <v>#DIV/0!</v>
      </c>
      <c r="BP6166" s="501" t="e">
        <f t="shared" si="587"/>
        <v>#DIV/0!</v>
      </c>
    </row>
    <row r="6167" spans="31:68" ht="15" customHeight="1" x14ac:dyDescent="0.25">
      <c r="AE6167" s="501" t="e">
        <f t="shared" si="582"/>
        <v>#DIV/0!</v>
      </c>
      <c r="AH6167" s="501" t="e">
        <f t="shared" si="583"/>
        <v>#DIV/0!</v>
      </c>
      <c r="AV6167" s="501" t="e">
        <f t="shared" si="584"/>
        <v>#DIV/0!</v>
      </c>
      <c r="AY6167" s="501" t="e">
        <f t="shared" si="585"/>
        <v>#DIV/0!</v>
      </c>
      <c r="BM6167" s="501" t="e">
        <f t="shared" si="586"/>
        <v>#DIV/0!</v>
      </c>
      <c r="BP6167" s="501" t="e">
        <f t="shared" si="587"/>
        <v>#DIV/0!</v>
      </c>
    </row>
    <row r="6168" spans="31:68" ht="15" customHeight="1" x14ac:dyDescent="0.25">
      <c r="AE6168" s="501" t="e">
        <f t="shared" si="582"/>
        <v>#DIV/0!</v>
      </c>
      <c r="AH6168" s="501" t="e">
        <f t="shared" si="583"/>
        <v>#DIV/0!</v>
      </c>
      <c r="AV6168" s="501" t="e">
        <f t="shared" si="584"/>
        <v>#DIV/0!</v>
      </c>
      <c r="AY6168" s="501" t="e">
        <f t="shared" si="585"/>
        <v>#DIV/0!</v>
      </c>
      <c r="BM6168" s="501" t="e">
        <f t="shared" si="586"/>
        <v>#DIV/0!</v>
      </c>
      <c r="BP6168" s="501" t="e">
        <f t="shared" si="587"/>
        <v>#DIV/0!</v>
      </c>
    </row>
    <row r="6169" spans="31:68" ht="15" customHeight="1" x14ac:dyDescent="0.25">
      <c r="AE6169" s="501" t="e">
        <f t="shared" si="582"/>
        <v>#DIV/0!</v>
      </c>
      <c r="AH6169" s="501" t="e">
        <f t="shared" si="583"/>
        <v>#DIV/0!</v>
      </c>
      <c r="AV6169" s="501" t="e">
        <f t="shared" si="584"/>
        <v>#DIV/0!</v>
      </c>
      <c r="AY6169" s="501" t="e">
        <f t="shared" si="585"/>
        <v>#DIV/0!</v>
      </c>
      <c r="BM6169" s="501" t="e">
        <f t="shared" si="586"/>
        <v>#DIV/0!</v>
      </c>
      <c r="BP6169" s="501" t="e">
        <f t="shared" si="587"/>
        <v>#DIV/0!</v>
      </c>
    </row>
    <row r="6170" spans="31:68" ht="15" customHeight="1" x14ac:dyDescent="0.25">
      <c r="AE6170" s="501" t="e">
        <f t="shared" si="582"/>
        <v>#DIV/0!</v>
      </c>
      <c r="AH6170" s="501" t="e">
        <f t="shared" si="583"/>
        <v>#DIV/0!</v>
      </c>
      <c r="AV6170" s="501" t="e">
        <f t="shared" si="584"/>
        <v>#DIV/0!</v>
      </c>
      <c r="AY6170" s="501" t="e">
        <f t="shared" si="585"/>
        <v>#DIV/0!</v>
      </c>
      <c r="BM6170" s="501" t="e">
        <f t="shared" si="586"/>
        <v>#DIV/0!</v>
      </c>
      <c r="BP6170" s="501" t="e">
        <f t="shared" si="587"/>
        <v>#DIV/0!</v>
      </c>
    </row>
    <row r="6171" spans="31:68" ht="15" customHeight="1" x14ac:dyDescent="0.25">
      <c r="AE6171" s="501" t="e">
        <f t="shared" si="582"/>
        <v>#DIV/0!</v>
      </c>
      <c r="AH6171" s="501" t="e">
        <f t="shared" si="583"/>
        <v>#DIV/0!</v>
      </c>
      <c r="AV6171" s="501" t="e">
        <f t="shared" si="584"/>
        <v>#DIV/0!</v>
      </c>
      <c r="AY6171" s="501" t="e">
        <f t="shared" si="585"/>
        <v>#DIV/0!</v>
      </c>
      <c r="BM6171" s="501" t="e">
        <f t="shared" si="586"/>
        <v>#DIV/0!</v>
      </c>
      <c r="BP6171" s="501" t="e">
        <f t="shared" si="587"/>
        <v>#DIV/0!</v>
      </c>
    </row>
    <row r="6172" spans="31:68" ht="15" customHeight="1" x14ac:dyDescent="0.25">
      <c r="AE6172" s="501" t="e">
        <f t="shared" si="582"/>
        <v>#DIV/0!</v>
      </c>
      <c r="AH6172" s="501" t="e">
        <f t="shared" si="583"/>
        <v>#DIV/0!</v>
      </c>
      <c r="AV6172" s="501" t="e">
        <f t="shared" si="584"/>
        <v>#DIV/0!</v>
      </c>
      <c r="AY6172" s="501" t="e">
        <f t="shared" si="585"/>
        <v>#DIV/0!</v>
      </c>
      <c r="BM6172" s="501" t="e">
        <f t="shared" si="586"/>
        <v>#DIV/0!</v>
      </c>
      <c r="BP6172" s="501" t="e">
        <f t="shared" si="587"/>
        <v>#DIV/0!</v>
      </c>
    </row>
    <row r="6173" spans="31:68" ht="15" customHeight="1" x14ac:dyDescent="0.25">
      <c r="AE6173" s="501" t="e">
        <f t="shared" si="582"/>
        <v>#DIV/0!</v>
      </c>
      <c r="AH6173" s="501" t="e">
        <f t="shared" si="583"/>
        <v>#DIV/0!</v>
      </c>
      <c r="AV6173" s="501" t="e">
        <f t="shared" si="584"/>
        <v>#DIV/0!</v>
      </c>
      <c r="AY6173" s="501" t="e">
        <f t="shared" si="585"/>
        <v>#DIV/0!</v>
      </c>
      <c r="BM6173" s="501" t="e">
        <f t="shared" si="586"/>
        <v>#DIV/0!</v>
      </c>
      <c r="BP6173" s="501" t="e">
        <f t="shared" si="587"/>
        <v>#DIV/0!</v>
      </c>
    </row>
    <row r="6174" spans="31:68" ht="15" customHeight="1" x14ac:dyDescent="0.25">
      <c r="AE6174" s="501" t="e">
        <f t="shared" si="582"/>
        <v>#DIV/0!</v>
      </c>
      <c r="AH6174" s="501" t="e">
        <f t="shared" si="583"/>
        <v>#DIV/0!</v>
      </c>
      <c r="AV6174" s="501" t="e">
        <f t="shared" si="584"/>
        <v>#DIV/0!</v>
      </c>
      <c r="AY6174" s="501" t="e">
        <f t="shared" si="585"/>
        <v>#DIV/0!</v>
      </c>
      <c r="BM6174" s="501" t="e">
        <f t="shared" si="586"/>
        <v>#DIV/0!</v>
      </c>
      <c r="BP6174" s="501" t="e">
        <f t="shared" si="587"/>
        <v>#DIV/0!</v>
      </c>
    </row>
    <row r="6175" spans="31:68" ht="15" customHeight="1" x14ac:dyDescent="0.25">
      <c r="AE6175" s="501" t="e">
        <f t="shared" si="582"/>
        <v>#DIV/0!</v>
      </c>
      <c r="AH6175" s="501" t="e">
        <f t="shared" si="583"/>
        <v>#DIV/0!</v>
      </c>
      <c r="AV6175" s="501" t="e">
        <f t="shared" si="584"/>
        <v>#DIV/0!</v>
      </c>
      <c r="AY6175" s="501" t="e">
        <f t="shared" si="585"/>
        <v>#DIV/0!</v>
      </c>
      <c r="BM6175" s="501" t="e">
        <f t="shared" si="586"/>
        <v>#DIV/0!</v>
      </c>
      <c r="BP6175" s="501" t="e">
        <f t="shared" si="587"/>
        <v>#DIV/0!</v>
      </c>
    </row>
    <row r="6176" spans="31:68" ht="15" customHeight="1" x14ac:dyDescent="0.25">
      <c r="AE6176" s="501" t="e">
        <f t="shared" si="582"/>
        <v>#DIV/0!</v>
      </c>
      <c r="AH6176" s="501" t="e">
        <f t="shared" si="583"/>
        <v>#DIV/0!</v>
      </c>
      <c r="AV6176" s="501" t="e">
        <f t="shared" si="584"/>
        <v>#DIV/0!</v>
      </c>
      <c r="AY6176" s="501" t="e">
        <f t="shared" si="585"/>
        <v>#DIV/0!</v>
      </c>
      <c r="BM6176" s="501" t="e">
        <f t="shared" si="586"/>
        <v>#DIV/0!</v>
      </c>
      <c r="BP6176" s="501" t="e">
        <f t="shared" si="587"/>
        <v>#DIV/0!</v>
      </c>
    </row>
    <row r="6177" spans="31:68" ht="15" customHeight="1" x14ac:dyDescent="0.25">
      <c r="AE6177" s="501" t="e">
        <f t="shared" si="582"/>
        <v>#DIV/0!</v>
      </c>
      <c r="AH6177" s="501" t="e">
        <f t="shared" si="583"/>
        <v>#DIV/0!</v>
      </c>
      <c r="AV6177" s="501" t="e">
        <f t="shared" si="584"/>
        <v>#DIV/0!</v>
      </c>
      <c r="AY6177" s="501" t="e">
        <f t="shared" si="585"/>
        <v>#DIV/0!</v>
      </c>
      <c r="BM6177" s="501" t="e">
        <f t="shared" si="586"/>
        <v>#DIV/0!</v>
      </c>
      <c r="BP6177" s="501" t="e">
        <f t="shared" si="587"/>
        <v>#DIV/0!</v>
      </c>
    </row>
    <row r="6178" spans="31:68" ht="15" customHeight="1" x14ac:dyDescent="0.25">
      <c r="AE6178" s="501" t="e">
        <f t="shared" si="582"/>
        <v>#DIV/0!</v>
      </c>
      <c r="AH6178" s="501" t="e">
        <f t="shared" si="583"/>
        <v>#DIV/0!</v>
      </c>
      <c r="AV6178" s="501" t="e">
        <f t="shared" si="584"/>
        <v>#DIV/0!</v>
      </c>
      <c r="AY6178" s="501" t="e">
        <f t="shared" si="585"/>
        <v>#DIV/0!</v>
      </c>
      <c r="BM6178" s="501" t="e">
        <f t="shared" si="586"/>
        <v>#DIV/0!</v>
      </c>
      <c r="BP6178" s="501" t="e">
        <f t="shared" si="587"/>
        <v>#DIV/0!</v>
      </c>
    </row>
    <row r="6179" spans="31:68" ht="15" customHeight="1" x14ac:dyDescent="0.25">
      <c r="AE6179" s="501" t="e">
        <f t="shared" si="582"/>
        <v>#DIV/0!</v>
      </c>
      <c r="AH6179" s="501" t="e">
        <f t="shared" si="583"/>
        <v>#DIV/0!</v>
      </c>
      <c r="AV6179" s="501" t="e">
        <f t="shared" si="584"/>
        <v>#DIV/0!</v>
      </c>
      <c r="AY6179" s="501" t="e">
        <f t="shared" si="585"/>
        <v>#DIV/0!</v>
      </c>
      <c r="BM6179" s="501" t="e">
        <f t="shared" si="586"/>
        <v>#DIV/0!</v>
      </c>
      <c r="BP6179" s="501" t="e">
        <f t="shared" si="587"/>
        <v>#DIV/0!</v>
      </c>
    </row>
    <row r="6180" spans="31:68" ht="15" customHeight="1" x14ac:dyDescent="0.25">
      <c r="AE6180" s="501" t="e">
        <f t="shared" si="582"/>
        <v>#DIV/0!</v>
      </c>
      <c r="AH6180" s="501" t="e">
        <f t="shared" si="583"/>
        <v>#DIV/0!</v>
      </c>
      <c r="AV6180" s="501" t="e">
        <f t="shared" si="584"/>
        <v>#DIV/0!</v>
      </c>
      <c r="AY6180" s="501" t="e">
        <f t="shared" si="585"/>
        <v>#DIV/0!</v>
      </c>
      <c r="BM6180" s="501" t="e">
        <f t="shared" si="586"/>
        <v>#DIV/0!</v>
      </c>
      <c r="BP6180" s="501" t="e">
        <f t="shared" si="587"/>
        <v>#DIV/0!</v>
      </c>
    </row>
    <row r="6181" spans="31:68" ht="15" customHeight="1" x14ac:dyDescent="0.25">
      <c r="AE6181" s="501" t="e">
        <f t="shared" si="582"/>
        <v>#DIV/0!</v>
      </c>
      <c r="AH6181" s="501" t="e">
        <f t="shared" si="583"/>
        <v>#DIV/0!</v>
      </c>
      <c r="AV6181" s="501" t="e">
        <f t="shared" si="584"/>
        <v>#DIV/0!</v>
      </c>
      <c r="AY6181" s="501" t="e">
        <f t="shared" si="585"/>
        <v>#DIV/0!</v>
      </c>
      <c r="BM6181" s="501" t="e">
        <f t="shared" si="586"/>
        <v>#DIV/0!</v>
      </c>
      <c r="BP6181" s="501" t="e">
        <f t="shared" si="587"/>
        <v>#DIV/0!</v>
      </c>
    </row>
    <row r="6182" spans="31:68" ht="15" customHeight="1" x14ac:dyDescent="0.25">
      <c r="AE6182" s="501" t="e">
        <f t="shared" si="582"/>
        <v>#DIV/0!</v>
      </c>
      <c r="AH6182" s="501" t="e">
        <f t="shared" si="583"/>
        <v>#DIV/0!</v>
      </c>
      <c r="AV6182" s="501" t="e">
        <f t="shared" si="584"/>
        <v>#DIV/0!</v>
      </c>
      <c r="AY6182" s="501" t="e">
        <f t="shared" si="585"/>
        <v>#DIV/0!</v>
      </c>
      <c r="BM6182" s="501" t="e">
        <f t="shared" si="586"/>
        <v>#DIV/0!</v>
      </c>
      <c r="BP6182" s="501" t="e">
        <f t="shared" si="587"/>
        <v>#DIV/0!</v>
      </c>
    </row>
    <row r="6183" spans="31:68" ht="15" customHeight="1" x14ac:dyDescent="0.25">
      <c r="AE6183" s="501" t="e">
        <f t="shared" si="582"/>
        <v>#DIV/0!</v>
      </c>
      <c r="AH6183" s="501" t="e">
        <f t="shared" si="583"/>
        <v>#DIV/0!</v>
      </c>
      <c r="AV6183" s="501" t="e">
        <f t="shared" si="584"/>
        <v>#DIV/0!</v>
      </c>
      <c r="AY6183" s="501" t="e">
        <f t="shared" si="585"/>
        <v>#DIV/0!</v>
      </c>
      <c r="BM6183" s="501" t="e">
        <f t="shared" si="586"/>
        <v>#DIV/0!</v>
      </c>
      <c r="BP6183" s="501" t="e">
        <f t="shared" si="587"/>
        <v>#DIV/0!</v>
      </c>
    </row>
    <row r="6184" spans="31:68" ht="15" customHeight="1" x14ac:dyDescent="0.25">
      <c r="AE6184" s="501" t="e">
        <f t="shared" si="582"/>
        <v>#DIV/0!</v>
      </c>
      <c r="AH6184" s="501" t="e">
        <f t="shared" si="583"/>
        <v>#DIV/0!</v>
      </c>
      <c r="AV6184" s="501" t="e">
        <f t="shared" si="584"/>
        <v>#DIV/0!</v>
      </c>
      <c r="AY6184" s="501" t="e">
        <f t="shared" si="585"/>
        <v>#DIV/0!</v>
      </c>
      <c r="BM6184" s="501" t="e">
        <f t="shared" si="586"/>
        <v>#DIV/0!</v>
      </c>
      <c r="BP6184" s="501" t="e">
        <f t="shared" si="587"/>
        <v>#DIV/0!</v>
      </c>
    </row>
    <row r="6185" spans="31:68" ht="15" customHeight="1" x14ac:dyDescent="0.25">
      <c r="AE6185" s="501" t="e">
        <f t="shared" si="582"/>
        <v>#DIV/0!</v>
      </c>
      <c r="AH6185" s="501" t="e">
        <f t="shared" si="583"/>
        <v>#DIV/0!</v>
      </c>
      <c r="AV6185" s="501" t="e">
        <f t="shared" si="584"/>
        <v>#DIV/0!</v>
      </c>
      <c r="AY6185" s="501" t="e">
        <f t="shared" si="585"/>
        <v>#DIV/0!</v>
      </c>
      <c r="BM6185" s="501" t="e">
        <f t="shared" si="586"/>
        <v>#DIV/0!</v>
      </c>
      <c r="BP6185" s="501" t="e">
        <f t="shared" si="587"/>
        <v>#DIV/0!</v>
      </c>
    </row>
    <row r="6186" spans="31:68" ht="15" customHeight="1" x14ac:dyDescent="0.25">
      <c r="AE6186" s="501" t="e">
        <f t="shared" si="582"/>
        <v>#DIV/0!</v>
      </c>
      <c r="AH6186" s="501" t="e">
        <f t="shared" si="583"/>
        <v>#DIV/0!</v>
      </c>
      <c r="AV6186" s="501" t="e">
        <f t="shared" si="584"/>
        <v>#DIV/0!</v>
      </c>
      <c r="AY6186" s="501" t="e">
        <f t="shared" si="585"/>
        <v>#DIV/0!</v>
      </c>
      <c r="BM6186" s="501" t="e">
        <f t="shared" si="586"/>
        <v>#DIV/0!</v>
      </c>
      <c r="BP6186" s="501" t="e">
        <f t="shared" si="587"/>
        <v>#DIV/0!</v>
      </c>
    </row>
    <row r="6187" spans="31:68" ht="15" customHeight="1" x14ac:dyDescent="0.25">
      <c r="AE6187" s="501" t="e">
        <f t="shared" si="582"/>
        <v>#DIV/0!</v>
      </c>
      <c r="AH6187" s="501" t="e">
        <f t="shared" si="583"/>
        <v>#DIV/0!</v>
      </c>
      <c r="AV6187" s="501" t="e">
        <f t="shared" si="584"/>
        <v>#DIV/0!</v>
      </c>
      <c r="AY6187" s="501" t="e">
        <f t="shared" si="585"/>
        <v>#DIV/0!</v>
      </c>
      <c r="BM6187" s="501" t="e">
        <f t="shared" si="586"/>
        <v>#DIV/0!</v>
      </c>
      <c r="BP6187" s="501" t="e">
        <f t="shared" si="587"/>
        <v>#DIV/0!</v>
      </c>
    </row>
    <row r="6188" spans="31:68" ht="15" customHeight="1" x14ac:dyDescent="0.25">
      <c r="AE6188" s="501" t="e">
        <f t="shared" si="582"/>
        <v>#DIV/0!</v>
      </c>
      <c r="AH6188" s="501" t="e">
        <f t="shared" si="583"/>
        <v>#DIV/0!</v>
      </c>
      <c r="AV6188" s="501" t="e">
        <f t="shared" si="584"/>
        <v>#DIV/0!</v>
      </c>
      <c r="AY6188" s="501" t="e">
        <f t="shared" si="585"/>
        <v>#DIV/0!</v>
      </c>
      <c r="BM6188" s="501" t="e">
        <f t="shared" si="586"/>
        <v>#DIV/0!</v>
      </c>
      <c r="BP6188" s="501" t="e">
        <f t="shared" si="587"/>
        <v>#DIV/0!</v>
      </c>
    </row>
    <row r="6189" spans="31:68" ht="15" customHeight="1" x14ac:dyDescent="0.25">
      <c r="AE6189" s="501" t="e">
        <f t="shared" si="582"/>
        <v>#DIV/0!</v>
      </c>
      <c r="AH6189" s="501" t="e">
        <f t="shared" si="583"/>
        <v>#DIV/0!</v>
      </c>
      <c r="AV6189" s="501" t="e">
        <f t="shared" si="584"/>
        <v>#DIV/0!</v>
      </c>
      <c r="AY6189" s="501" t="e">
        <f t="shared" si="585"/>
        <v>#DIV/0!</v>
      </c>
      <c r="BM6189" s="501" t="e">
        <f t="shared" si="586"/>
        <v>#DIV/0!</v>
      </c>
      <c r="BP6189" s="501" t="e">
        <f t="shared" si="587"/>
        <v>#DIV/0!</v>
      </c>
    </row>
    <row r="6190" spans="31:68" ht="15" customHeight="1" x14ac:dyDescent="0.25">
      <c r="AE6190" s="501" t="e">
        <f t="shared" si="582"/>
        <v>#DIV/0!</v>
      </c>
      <c r="AH6190" s="501" t="e">
        <f t="shared" si="583"/>
        <v>#DIV/0!</v>
      </c>
      <c r="AV6190" s="501" t="e">
        <f t="shared" si="584"/>
        <v>#DIV/0!</v>
      </c>
      <c r="AY6190" s="501" t="e">
        <f t="shared" si="585"/>
        <v>#DIV/0!</v>
      </c>
      <c r="BM6190" s="501" t="e">
        <f t="shared" si="586"/>
        <v>#DIV/0!</v>
      </c>
      <c r="BP6190" s="501" t="e">
        <f t="shared" si="587"/>
        <v>#DIV/0!</v>
      </c>
    </row>
    <row r="6191" spans="31:68" ht="15" customHeight="1" x14ac:dyDescent="0.25">
      <c r="AE6191" s="501" t="e">
        <f t="shared" si="582"/>
        <v>#DIV/0!</v>
      </c>
      <c r="AH6191" s="501" t="e">
        <f t="shared" si="583"/>
        <v>#DIV/0!</v>
      </c>
      <c r="AV6191" s="501" t="e">
        <f t="shared" si="584"/>
        <v>#DIV/0!</v>
      </c>
      <c r="AY6191" s="501" t="e">
        <f t="shared" si="585"/>
        <v>#DIV/0!</v>
      </c>
      <c r="BM6191" s="501" t="e">
        <f t="shared" si="586"/>
        <v>#DIV/0!</v>
      </c>
      <c r="BP6191" s="501" t="e">
        <f t="shared" si="587"/>
        <v>#DIV/0!</v>
      </c>
    </row>
    <row r="6192" spans="31:68" ht="15" customHeight="1" x14ac:dyDescent="0.25">
      <c r="AE6192" s="501" t="e">
        <f t="shared" si="582"/>
        <v>#DIV/0!</v>
      </c>
      <c r="AH6192" s="501" t="e">
        <f t="shared" si="583"/>
        <v>#DIV/0!</v>
      </c>
      <c r="AV6192" s="501" t="e">
        <f t="shared" si="584"/>
        <v>#DIV/0!</v>
      </c>
      <c r="AY6192" s="501" t="e">
        <f t="shared" si="585"/>
        <v>#DIV/0!</v>
      </c>
      <c r="BM6192" s="501" t="e">
        <f t="shared" si="586"/>
        <v>#DIV/0!</v>
      </c>
      <c r="BP6192" s="501" t="e">
        <f t="shared" si="587"/>
        <v>#DIV/0!</v>
      </c>
    </row>
    <row r="6193" spans="31:68" ht="15" customHeight="1" x14ac:dyDescent="0.25">
      <c r="AE6193" s="501" t="e">
        <f t="shared" si="582"/>
        <v>#DIV/0!</v>
      </c>
      <c r="AH6193" s="501" t="e">
        <f t="shared" si="583"/>
        <v>#DIV/0!</v>
      </c>
      <c r="AV6193" s="501" t="e">
        <f t="shared" si="584"/>
        <v>#DIV/0!</v>
      </c>
      <c r="AY6193" s="501" t="e">
        <f t="shared" si="585"/>
        <v>#DIV/0!</v>
      </c>
      <c r="BM6193" s="501" t="e">
        <f t="shared" si="586"/>
        <v>#DIV/0!</v>
      </c>
      <c r="BP6193" s="501" t="e">
        <f t="shared" si="587"/>
        <v>#DIV/0!</v>
      </c>
    </row>
    <row r="6194" spans="31:68" ht="15" customHeight="1" x14ac:dyDescent="0.25">
      <c r="AE6194" s="501" t="e">
        <f t="shared" si="582"/>
        <v>#DIV/0!</v>
      </c>
      <c r="AH6194" s="501" t="e">
        <f t="shared" si="583"/>
        <v>#DIV/0!</v>
      </c>
      <c r="AV6194" s="501" t="e">
        <f t="shared" si="584"/>
        <v>#DIV/0!</v>
      </c>
      <c r="AY6194" s="501" t="e">
        <f t="shared" si="585"/>
        <v>#DIV/0!</v>
      </c>
      <c r="BM6194" s="501" t="e">
        <f t="shared" si="586"/>
        <v>#DIV/0!</v>
      </c>
      <c r="BP6194" s="501" t="e">
        <f t="shared" si="587"/>
        <v>#DIV/0!</v>
      </c>
    </row>
    <row r="6195" spans="31:68" ht="15" customHeight="1" x14ac:dyDescent="0.25">
      <c r="AE6195" s="501" t="e">
        <f t="shared" si="582"/>
        <v>#DIV/0!</v>
      </c>
      <c r="AH6195" s="501" t="e">
        <f t="shared" si="583"/>
        <v>#DIV/0!</v>
      </c>
      <c r="AV6195" s="501" t="e">
        <f t="shared" si="584"/>
        <v>#DIV/0!</v>
      </c>
      <c r="AY6195" s="501" t="e">
        <f t="shared" si="585"/>
        <v>#DIV/0!</v>
      </c>
      <c r="BM6195" s="501" t="e">
        <f t="shared" si="586"/>
        <v>#DIV/0!</v>
      </c>
      <c r="BP6195" s="501" t="e">
        <f t="shared" si="587"/>
        <v>#DIV/0!</v>
      </c>
    </row>
    <row r="6196" spans="31:68" ht="15" customHeight="1" x14ac:dyDescent="0.25">
      <c r="AE6196" s="501" t="e">
        <f t="shared" si="582"/>
        <v>#DIV/0!</v>
      </c>
      <c r="AH6196" s="501" t="e">
        <f t="shared" si="583"/>
        <v>#DIV/0!</v>
      </c>
      <c r="AV6196" s="501" t="e">
        <f t="shared" si="584"/>
        <v>#DIV/0!</v>
      </c>
      <c r="AY6196" s="501" t="e">
        <f t="shared" si="585"/>
        <v>#DIV/0!</v>
      </c>
      <c r="BM6196" s="501" t="e">
        <f t="shared" si="586"/>
        <v>#DIV/0!</v>
      </c>
      <c r="BP6196" s="501" t="e">
        <f t="shared" si="587"/>
        <v>#DIV/0!</v>
      </c>
    </row>
    <row r="6197" spans="31:68" ht="15" customHeight="1" x14ac:dyDescent="0.25">
      <c r="AE6197" s="501" t="e">
        <f t="shared" si="582"/>
        <v>#DIV/0!</v>
      </c>
      <c r="AH6197" s="501" t="e">
        <f t="shared" si="583"/>
        <v>#DIV/0!</v>
      </c>
      <c r="AV6197" s="501" t="e">
        <f t="shared" si="584"/>
        <v>#DIV/0!</v>
      </c>
      <c r="AY6197" s="501" t="e">
        <f t="shared" si="585"/>
        <v>#DIV/0!</v>
      </c>
      <c r="BM6197" s="501" t="e">
        <f t="shared" si="586"/>
        <v>#DIV/0!</v>
      </c>
      <c r="BP6197" s="501" t="e">
        <f t="shared" si="587"/>
        <v>#DIV/0!</v>
      </c>
    </row>
    <row r="6198" spans="31:68" ht="15" customHeight="1" x14ac:dyDescent="0.25">
      <c r="AE6198" s="501" t="e">
        <f t="shared" si="582"/>
        <v>#DIV/0!</v>
      </c>
      <c r="AH6198" s="501" t="e">
        <f t="shared" si="583"/>
        <v>#DIV/0!</v>
      </c>
      <c r="AV6198" s="501" t="e">
        <f t="shared" si="584"/>
        <v>#DIV/0!</v>
      </c>
      <c r="AY6198" s="501" t="e">
        <f t="shared" si="585"/>
        <v>#DIV/0!</v>
      </c>
      <c r="BM6198" s="501" t="e">
        <f t="shared" si="586"/>
        <v>#DIV/0!</v>
      </c>
      <c r="BP6198" s="501" t="e">
        <f t="shared" si="587"/>
        <v>#DIV/0!</v>
      </c>
    </row>
    <row r="6199" spans="31:68" ht="15" customHeight="1" x14ac:dyDescent="0.25">
      <c r="AE6199" s="501" t="e">
        <f t="shared" si="582"/>
        <v>#DIV/0!</v>
      </c>
      <c r="AH6199" s="501" t="e">
        <f t="shared" si="583"/>
        <v>#DIV/0!</v>
      </c>
      <c r="AV6199" s="501" t="e">
        <f t="shared" si="584"/>
        <v>#DIV/0!</v>
      </c>
      <c r="AY6199" s="501" t="e">
        <f t="shared" si="585"/>
        <v>#DIV/0!</v>
      </c>
      <c r="BM6199" s="501" t="e">
        <f t="shared" si="586"/>
        <v>#DIV/0!</v>
      </c>
      <c r="BP6199" s="501" t="e">
        <f t="shared" si="587"/>
        <v>#DIV/0!</v>
      </c>
    </row>
    <row r="6200" spans="31:68" ht="15" customHeight="1" x14ac:dyDescent="0.25">
      <c r="AE6200" s="501" t="e">
        <f t="shared" si="582"/>
        <v>#DIV/0!</v>
      </c>
      <c r="AH6200" s="501" t="e">
        <f t="shared" si="583"/>
        <v>#DIV/0!</v>
      </c>
      <c r="AV6200" s="501" t="e">
        <f t="shared" si="584"/>
        <v>#DIV/0!</v>
      </c>
      <c r="AY6200" s="501" t="e">
        <f t="shared" si="585"/>
        <v>#DIV/0!</v>
      </c>
      <c r="BM6200" s="501" t="e">
        <f t="shared" si="586"/>
        <v>#DIV/0!</v>
      </c>
      <c r="BP6200" s="501" t="e">
        <f t="shared" si="587"/>
        <v>#DIV/0!</v>
      </c>
    </row>
    <row r="6201" spans="31:68" ht="15" customHeight="1" x14ac:dyDescent="0.25">
      <c r="AE6201" s="501" t="e">
        <f t="shared" si="582"/>
        <v>#DIV/0!</v>
      </c>
      <c r="AH6201" s="501" t="e">
        <f t="shared" si="583"/>
        <v>#DIV/0!</v>
      </c>
      <c r="AV6201" s="501" t="e">
        <f t="shared" si="584"/>
        <v>#DIV/0!</v>
      </c>
      <c r="AY6201" s="501" t="e">
        <f t="shared" si="585"/>
        <v>#DIV/0!</v>
      </c>
      <c r="BM6201" s="501" t="e">
        <f t="shared" si="586"/>
        <v>#DIV/0!</v>
      </c>
      <c r="BP6201" s="501" t="e">
        <f t="shared" si="587"/>
        <v>#DIV/0!</v>
      </c>
    </row>
    <row r="6202" spans="31:68" ht="15" customHeight="1" x14ac:dyDescent="0.25">
      <c r="AE6202" s="501" t="e">
        <f t="shared" si="582"/>
        <v>#DIV/0!</v>
      </c>
      <c r="AH6202" s="501" t="e">
        <f t="shared" si="583"/>
        <v>#DIV/0!</v>
      </c>
      <c r="AV6202" s="501" t="e">
        <f t="shared" si="584"/>
        <v>#DIV/0!</v>
      </c>
      <c r="AY6202" s="501" t="e">
        <f t="shared" si="585"/>
        <v>#DIV/0!</v>
      </c>
      <c r="BM6202" s="501" t="e">
        <f t="shared" si="586"/>
        <v>#DIV/0!</v>
      </c>
      <c r="BP6202" s="501" t="e">
        <f t="shared" si="587"/>
        <v>#DIV/0!</v>
      </c>
    </row>
    <row r="6203" spans="31:68" ht="15" customHeight="1" x14ac:dyDescent="0.25">
      <c r="AE6203" s="501" t="e">
        <f t="shared" si="582"/>
        <v>#DIV/0!</v>
      </c>
      <c r="AH6203" s="501" t="e">
        <f t="shared" si="583"/>
        <v>#DIV/0!</v>
      </c>
      <c r="AV6203" s="501" t="e">
        <f t="shared" si="584"/>
        <v>#DIV/0!</v>
      </c>
      <c r="AY6203" s="501" t="e">
        <f t="shared" si="585"/>
        <v>#DIV/0!</v>
      </c>
      <c r="BM6203" s="501" t="e">
        <f t="shared" si="586"/>
        <v>#DIV/0!</v>
      </c>
      <c r="BP6203" s="501" t="e">
        <f t="shared" si="587"/>
        <v>#DIV/0!</v>
      </c>
    </row>
    <row r="6204" spans="31:68" ht="15" customHeight="1" x14ac:dyDescent="0.25">
      <c r="AE6204" s="501" t="e">
        <f t="shared" si="582"/>
        <v>#DIV/0!</v>
      </c>
      <c r="AH6204" s="501" t="e">
        <f t="shared" si="583"/>
        <v>#DIV/0!</v>
      </c>
      <c r="AV6204" s="501" t="e">
        <f t="shared" si="584"/>
        <v>#DIV/0!</v>
      </c>
      <c r="AY6204" s="501" t="e">
        <f t="shared" si="585"/>
        <v>#DIV/0!</v>
      </c>
      <c r="BM6204" s="501" t="e">
        <f t="shared" si="586"/>
        <v>#DIV/0!</v>
      </c>
      <c r="BP6204" s="501" t="e">
        <f t="shared" si="587"/>
        <v>#DIV/0!</v>
      </c>
    </row>
    <row r="6205" spans="31:68" ht="15" customHeight="1" x14ac:dyDescent="0.25">
      <c r="AE6205" s="501" t="e">
        <f t="shared" si="582"/>
        <v>#DIV/0!</v>
      </c>
      <c r="AH6205" s="501" t="e">
        <f t="shared" si="583"/>
        <v>#DIV/0!</v>
      </c>
      <c r="AV6205" s="501" t="e">
        <f t="shared" si="584"/>
        <v>#DIV/0!</v>
      </c>
      <c r="AY6205" s="501" t="e">
        <f t="shared" si="585"/>
        <v>#DIV/0!</v>
      </c>
      <c r="BM6205" s="501" t="e">
        <f t="shared" si="586"/>
        <v>#DIV/0!</v>
      </c>
      <c r="BP6205" s="501" t="e">
        <f t="shared" si="587"/>
        <v>#DIV/0!</v>
      </c>
    </row>
    <row r="6206" spans="31:68" ht="15" customHeight="1" x14ac:dyDescent="0.25">
      <c r="AE6206" s="501" t="e">
        <f t="shared" si="582"/>
        <v>#DIV/0!</v>
      </c>
      <c r="AH6206" s="501" t="e">
        <f t="shared" si="583"/>
        <v>#DIV/0!</v>
      </c>
      <c r="AV6206" s="501" t="e">
        <f t="shared" si="584"/>
        <v>#DIV/0!</v>
      </c>
      <c r="AY6206" s="501" t="e">
        <f t="shared" si="585"/>
        <v>#DIV/0!</v>
      </c>
      <c r="BM6206" s="501" t="e">
        <f t="shared" si="586"/>
        <v>#DIV/0!</v>
      </c>
      <c r="BP6206" s="501" t="e">
        <f t="shared" si="587"/>
        <v>#DIV/0!</v>
      </c>
    </row>
    <row r="6207" spans="31:68" ht="15" customHeight="1" x14ac:dyDescent="0.25">
      <c r="AE6207" s="501" t="e">
        <f t="shared" si="582"/>
        <v>#DIV/0!</v>
      </c>
      <c r="AH6207" s="501" t="e">
        <f t="shared" si="583"/>
        <v>#DIV/0!</v>
      </c>
      <c r="AV6207" s="501" t="e">
        <f t="shared" si="584"/>
        <v>#DIV/0!</v>
      </c>
      <c r="AY6207" s="501" t="e">
        <f t="shared" si="585"/>
        <v>#DIV/0!</v>
      </c>
      <c r="BM6207" s="501" t="e">
        <f t="shared" si="586"/>
        <v>#DIV/0!</v>
      </c>
      <c r="BP6207" s="501" t="e">
        <f t="shared" si="587"/>
        <v>#DIV/0!</v>
      </c>
    </row>
    <row r="6208" spans="31:68" ht="15" customHeight="1" x14ac:dyDescent="0.25">
      <c r="AE6208" s="501" t="e">
        <f t="shared" si="582"/>
        <v>#DIV/0!</v>
      </c>
      <c r="AH6208" s="501" t="e">
        <f t="shared" si="583"/>
        <v>#DIV/0!</v>
      </c>
      <c r="AV6208" s="501" t="e">
        <f t="shared" si="584"/>
        <v>#DIV/0!</v>
      </c>
      <c r="AY6208" s="501" t="e">
        <f t="shared" si="585"/>
        <v>#DIV/0!</v>
      </c>
      <c r="BM6208" s="501" t="e">
        <f t="shared" si="586"/>
        <v>#DIV/0!</v>
      </c>
      <c r="BP6208" s="501" t="e">
        <f t="shared" si="587"/>
        <v>#DIV/0!</v>
      </c>
    </row>
    <row r="6209" spans="31:68" ht="15" customHeight="1" x14ac:dyDescent="0.25">
      <c r="AE6209" s="501" t="e">
        <f t="shared" si="582"/>
        <v>#DIV/0!</v>
      </c>
      <c r="AH6209" s="501" t="e">
        <f t="shared" si="583"/>
        <v>#DIV/0!</v>
      </c>
      <c r="AV6209" s="501" t="e">
        <f t="shared" si="584"/>
        <v>#DIV/0!</v>
      </c>
      <c r="AY6209" s="501" t="e">
        <f t="shared" si="585"/>
        <v>#DIV/0!</v>
      </c>
      <c r="BM6209" s="501" t="e">
        <f t="shared" si="586"/>
        <v>#DIV/0!</v>
      </c>
      <c r="BP6209" s="501" t="e">
        <f t="shared" si="587"/>
        <v>#DIV/0!</v>
      </c>
    </row>
    <row r="6210" spans="31:68" ht="15" customHeight="1" x14ac:dyDescent="0.25">
      <c r="AE6210" s="501" t="e">
        <f t="shared" si="582"/>
        <v>#DIV/0!</v>
      </c>
      <c r="AH6210" s="501" t="e">
        <f t="shared" si="583"/>
        <v>#DIV/0!</v>
      </c>
      <c r="AV6210" s="501" t="e">
        <f t="shared" si="584"/>
        <v>#DIV/0!</v>
      </c>
      <c r="AY6210" s="501" t="e">
        <f t="shared" si="585"/>
        <v>#DIV/0!</v>
      </c>
      <c r="BM6210" s="501" t="e">
        <f t="shared" si="586"/>
        <v>#DIV/0!</v>
      </c>
      <c r="BP6210" s="501" t="e">
        <f t="shared" si="587"/>
        <v>#DIV/0!</v>
      </c>
    </row>
    <row r="6211" spans="31:68" ht="15" customHeight="1" x14ac:dyDescent="0.25">
      <c r="AE6211" s="501" t="e">
        <f t="shared" si="582"/>
        <v>#DIV/0!</v>
      </c>
      <c r="AH6211" s="501" t="e">
        <f t="shared" si="583"/>
        <v>#DIV/0!</v>
      </c>
      <c r="AV6211" s="501" t="e">
        <f t="shared" si="584"/>
        <v>#DIV/0!</v>
      </c>
      <c r="AY6211" s="501" t="e">
        <f t="shared" si="585"/>
        <v>#DIV/0!</v>
      </c>
      <c r="BM6211" s="501" t="e">
        <f t="shared" si="586"/>
        <v>#DIV/0!</v>
      </c>
      <c r="BP6211" s="501" t="e">
        <f t="shared" si="587"/>
        <v>#DIV/0!</v>
      </c>
    </row>
    <row r="6212" spans="31:68" ht="15" customHeight="1" x14ac:dyDescent="0.25">
      <c r="AE6212" s="501" t="e">
        <f t="shared" si="582"/>
        <v>#DIV/0!</v>
      </c>
      <c r="AH6212" s="501" t="e">
        <f t="shared" si="583"/>
        <v>#DIV/0!</v>
      </c>
      <c r="AV6212" s="501" t="e">
        <f t="shared" si="584"/>
        <v>#DIV/0!</v>
      </c>
      <c r="AY6212" s="501" t="e">
        <f t="shared" si="585"/>
        <v>#DIV/0!</v>
      </c>
      <c r="BM6212" s="501" t="e">
        <f t="shared" si="586"/>
        <v>#DIV/0!</v>
      </c>
      <c r="BP6212" s="501" t="e">
        <f t="shared" si="587"/>
        <v>#DIV/0!</v>
      </c>
    </row>
    <row r="6213" spans="31:68" ht="15" customHeight="1" x14ac:dyDescent="0.25">
      <c r="AE6213" s="501" t="e">
        <f t="shared" si="582"/>
        <v>#DIV/0!</v>
      </c>
      <c r="AH6213" s="501" t="e">
        <f t="shared" si="583"/>
        <v>#DIV/0!</v>
      </c>
      <c r="AV6213" s="501" t="e">
        <f t="shared" si="584"/>
        <v>#DIV/0!</v>
      </c>
      <c r="AY6213" s="501" t="e">
        <f t="shared" si="585"/>
        <v>#DIV/0!</v>
      </c>
      <c r="BM6213" s="501" t="e">
        <f t="shared" si="586"/>
        <v>#DIV/0!</v>
      </c>
      <c r="BP6213" s="501" t="e">
        <f t="shared" si="587"/>
        <v>#DIV/0!</v>
      </c>
    </row>
    <row r="6214" spans="31:68" ht="15" customHeight="1" x14ac:dyDescent="0.25">
      <c r="AE6214" s="501" t="e">
        <f t="shared" si="582"/>
        <v>#DIV/0!</v>
      </c>
      <c r="AH6214" s="501" t="e">
        <f t="shared" si="583"/>
        <v>#DIV/0!</v>
      </c>
      <c r="AV6214" s="501" t="e">
        <f t="shared" si="584"/>
        <v>#DIV/0!</v>
      </c>
      <c r="AY6214" s="501" t="e">
        <f t="shared" si="585"/>
        <v>#DIV/0!</v>
      </c>
      <c r="BM6214" s="501" t="e">
        <f t="shared" si="586"/>
        <v>#DIV/0!</v>
      </c>
      <c r="BP6214" s="501" t="e">
        <f t="shared" si="587"/>
        <v>#DIV/0!</v>
      </c>
    </row>
    <row r="6215" spans="31:68" ht="15" customHeight="1" x14ac:dyDescent="0.25">
      <c r="AE6215" s="501" t="e">
        <f t="shared" si="582"/>
        <v>#DIV/0!</v>
      </c>
      <c r="AH6215" s="501" t="e">
        <f t="shared" si="583"/>
        <v>#DIV/0!</v>
      </c>
      <c r="AV6215" s="501" t="e">
        <f t="shared" si="584"/>
        <v>#DIV/0!</v>
      </c>
      <c r="AY6215" s="501" t="e">
        <f t="shared" si="585"/>
        <v>#DIV/0!</v>
      </c>
      <c r="BM6215" s="501" t="e">
        <f t="shared" si="586"/>
        <v>#DIV/0!</v>
      </c>
      <c r="BP6215" s="501" t="e">
        <f t="shared" si="587"/>
        <v>#DIV/0!</v>
      </c>
    </row>
    <row r="6216" spans="31:68" ht="15" customHeight="1" x14ac:dyDescent="0.25">
      <c r="AE6216" s="501" t="e">
        <f t="shared" si="582"/>
        <v>#DIV/0!</v>
      </c>
      <c r="AH6216" s="501" t="e">
        <f t="shared" si="583"/>
        <v>#DIV/0!</v>
      </c>
      <c r="AV6216" s="501" t="e">
        <f t="shared" si="584"/>
        <v>#DIV/0!</v>
      </c>
      <c r="AY6216" s="501" t="e">
        <f t="shared" si="585"/>
        <v>#DIV/0!</v>
      </c>
      <c r="BM6216" s="501" t="e">
        <f t="shared" si="586"/>
        <v>#DIV/0!</v>
      </c>
      <c r="BP6216" s="501" t="e">
        <f t="shared" si="587"/>
        <v>#DIV/0!</v>
      </c>
    </row>
    <row r="6217" spans="31:68" ht="15" customHeight="1" x14ac:dyDescent="0.25">
      <c r="AE6217" s="501" t="e">
        <f t="shared" si="582"/>
        <v>#DIV/0!</v>
      </c>
      <c r="AH6217" s="501" t="e">
        <f t="shared" si="583"/>
        <v>#DIV/0!</v>
      </c>
      <c r="AV6217" s="501" t="e">
        <f t="shared" si="584"/>
        <v>#DIV/0!</v>
      </c>
      <c r="AY6217" s="501" t="e">
        <f t="shared" si="585"/>
        <v>#DIV/0!</v>
      </c>
      <c r="BM6217" s="501" t="e">
        <f t="shared" si="586"/>
        <v>#DIV/0!</v>
      </c>
      <c r="BP6217" s="501" t="e">
        <f t="shared" si="587"/>
        <v>#DIV/0!</v>
      </c>
    </row>
    <row r="6218" spans="31:68" ht="15" customHeight="1" x14ac:dyDescent="0.25">
      <c r="AE6218" s="501" t="e">
        <f t="shared" si="582"/>
        <v>#DIV/0!</v>
      </c>
      <c r="AH6218" s="501" t="e">
        <f t="shared" si="583"/>
        <v>#DIV/0!</v>
      </c>
      <c r="AV6218" s="501" t="e">
        <f t="shared" si="584"/>
        <v>#DIV/0!</v>
      </c>
      <c r="AY6218" s="501" t="e">
        <f t="shared" si="585"/>
        <v>#DIV/0!</v>
      </c>
      <c r="BM6218" s="501" t="e">
        <f t="shared" si="586"/>
        <v>#DIV/0!</v>
      </c>
      <c r="BP6218" s="501" t="e">
        <f t="shared" si="587"/>
        <v>#DIV/0!</v>
      </c>
    </row>
    <row r="6219" spans="31:68" ht="15" customHeight="1" x14ac:dyDescent="0.25">
      <c r="AE6219" s="501" t="e">
        <f t="shared" si="582"/>
        <v>#DIV/0!</v>
      </c>
      <c r="AH6219" s="501" t="e">
        <f t="shared" si="583"/>
        <v>#DIV/0!</v>
      </c>
      <c r="AV6219" s="501" t="e">
        <f t="shared" si="584"/>
        <v>#DIV/0!</v>
      </c>
      <c r="AY6219" s="501" t="e">
        <f t="shared" si="585"/>
        <v>#DIV/0!</v>
      </c>
      <c r="BM6219" s="501" t="e">
        <f t="shared" si="586"/>
        <v>#DIV/0!</v>
      </c>
      <c r="BP6219" s="501" t="e">
        <f t="shared" si="587"/>
        <v>#DIV/0!</v>
      </c>
    </row>
    <row r="6220" spans="31:68" ht="15" customHeight="1" x14ac:dyDescent="0.25">
      <c r="AE6220" s="501" t="e">
        <f t="shared" si="582"/>
        <v>#DIV/0!</v>
      </c>
      <c r="AH6220" s="501" t="e">
        <f t="shared" si="583"/>
        <v>#DIV/0!</v>
      </c>
      <c r="AV6220" s="501" t="e">
        <f t="shared" si="584"/>
        <v>#DIV/0!</v>
      </c>
      <c r="AY6220" s="501" t="e">
        <f t="shared" si="585"/>
        <v>#DIV/0!</v>
      </c>
      <c r="BM6220" s="501" t="e">
        <f t="shared" si="586"/>
        <v>#DIV/0!</v>
      </c>
      <c r="BP6220" s="501" t="e">
        <f t="shared" si="587"/>
        <v>#DIV/0!</v>
      </c>
    </row>
    <row r="6221" spans="31:68" ht="15" customHeight="1" x14ac:dyDescent="0.25">
      <c r="AE6221" s="501" t="e">
        <f t="shared" si="582"/>
        <v>#DIV/0!</v>
      </c>
      <c r="AH6221" s="501" t="e">
        <f t="shared" si="583"/>
        <v>#DIV/0!</v>
      </c>
      <c r="AV6221" s="501" t="e">
        <f t="shared" si="584"/>
        <v>#DIV/0!</v>
      </c>
      <c r="AY6221" s="501" t="e">
        <f t="shared" si="585"/>
        <v>#DIV/0!</v>
      </c>
      <c r="BM6221" s="501" t="e">
        <f t="shared" si="586"/>
        <v>#DIV/0!</v>
      </c>
      <c r="BP6221" s="501" t="e">
        <f t="shared" si="587"/>
        <v>#DIV/0!</v>
      </c>
    </row>
    <row r="6222" spans="31:68" ht="15" customHeight="1" x14ac:dyDescent="0.25">
      <c r="AE6222" s="501" t="e">
        <f t="shared" si="582"/>
        <v>#DIV/0!</v>
      </c>
      <c r="AH6222" s="501" t="e">
        <f t="shared" si="583"/>
        <v>#DIV/0!</v>
      </c>
      <c r="AV6222" s="501" t="e">
        <f t="shared" si="584"/>
        <v>#DIV/0!</v>
      </c>
      <c r="AY6222" s="501" t="e">
        <f t="shared" si="585"/>
        <v>#DIV/0!</v>
      </c>
      <c r="BM6222" s="501" t="e">
        <f t="shared" si="586"/>
        <v>#DIV/0!</v>
      </c>
      <c r="BP6222" s="501" t="e">
        <f t="shared" si="587"/>
        <v>#DIV/0!</v>
      </c>
    </row>
    <row r="6223" spans="31:68" ht="15" customHeight="1" x14ac:dyDescent="0.25">
      <c r="AE6223" s="501" t="e">
        <f t="shared" ref="AE6223:AE6286" si="588">IF(AE$10*AC6223+AE$11&lt;(ROUNDUP(AD$10/100,0)*100+999),MAX(0,AE$10*AC6223+AE$11),NA())</f>
        <v>#DIV/0!</v>
      </c>
      <c r="AH6223" s="501" t="e">
        <f t="shared" ref="AH6223:AH6286" si="589">IF(AH$10*AF6223+AH$11&lt;(ROUNDUP(AG$10/100,0)*100+999),MAX(0,AH$10*AF6223+AH$11),NA())</f>
        <v>#DIV/0!</v>
      </c>
      <c r="AV6223" s="501" t="e">
        <f t="shared" ref="AV6223:AV6286" si="590">IF(AV$10*AT6223+AV$11&lt;(ROUNDUP(AU$10/100,0)*100+999),MAX(0,AV$10*AT6223+AV$11),NA())</f>
        <v>#DIV/0!</v>
      </c>
      <c r="AY6223" s="501" t="e">
        <f t="shared" ref="AY6223:AY6286" si="591">IF(AY$10*AW6223+AY$11&lt;(ROUNDUP(AX$10/100,0)*100+999),MAX(0,AY$10*AW6223+AY$11),NA())</f>
        <v>#DIV/0!</v>
      </c>
      <c r="BM6223" s="501" t="e">
        <f t="shared" ref="BM6223:BM6286" si="592">IF(BM$10*BK6223+BM$11&lt;(ROUNDUP(BL$10/100,0)*100+999),MAX(0,BM$10*BK6223+BM$11),NA())</f>
        <v>#DIV/0!</v>
      </c>
      <c r="BP6223" s="501" t="e">
        <f t="shared" ref="BP6223:BP6286" si="593">IF(BP$10*BN6223+BP$11&lt;(ROUNDUP(BO$10/100,0)*100+999),MAX(0,BP$10*BN6223+BP$11),NA())</f>
        <v>#DIV/0!</v>
      </c>
    </row>
    <row r="6224" spans="31:68" ht="15" customHeight="1" x14ac:dyDescent="0.25">
      <c r="AE6224" s="501" t="e">
        <f t="shared" si="588"/>
        <v>#DIV/0!</v>
      </c>
      <c r="AH6224" s="501" t="e">
        <f t="shared" si="589"/>
        <v>#DIV/0!</v>
      </c>
      <c r="AV6224" s="501" t="e">
        <f t="shared" si="590"/>
        <v>#DIV/0!</v>
      </c>
      <c r="AY6224" s="501" t="e">
        <f t="shared" si="591"/>
        <v>#DIV/0!</v>
      </c>
      <c r="BM6224" s="501" t="e">
        <f t="shared" si="592"/>
        <v>#DIV/0!</v>
      </c>
      <c r="BP6224" s="501" t="e">
        <f t="shared" si="593"/>
        <v>#DIV/0!</v>
      </c>
    </row>
    <row r="6225" spans="31:68" ht="15" customHeight="1" x14ac:dyDescent="0.25">
      <c r="AE6225" s="501" t="e">
        <f t="shared" si="588"/>
        <v>#DIV/0!</v>
      </c>
      <c r="AH6225" s="501" t="e">
        <f t="shared" si="589"/>
        <v>#DIV/0!</v>
      </c>
      <c r="AV6225" s="501" t="e">
        <f t="shared" si="590"/>
        <v>#DIV/0!</v>
      </c>
      <c r="AY6225" s="501" t="e">
        <f t="shared" si="591"/>
        <v>#DIV/0!</v>
      </c>
      <c r="BM6225" s="501" t="e">
        <f t="shared" si="592"/>
        <v>#DIV/0!</v>
      </c>
      <c r="BP6225" s="501" t="e">
        <f t="shared" si="593"/>
        <v>#DIV/0!</v>
      </c>
    </row>
    <row r="6226" spans="31:68" ht="15" customHeight="1" x14ac:dyDescent="0.25">
      <c r="AE6226" s="501" t="e">
        <f t="shared" si="588"/>
        <v>#DIV/0!</v>
      </c>
      <c r="AH6226" s="501" t="e">
        <f t="shared" si="589"/>
        <v>#DIV/0!</v>
      </c>
      <c r="AV6226" s="501" t="e">
        <f t="shared" si="590"/>
        <v>#DIV/0!</v>
      </c>
      <c r="AY6226" s="501" t="e">
        <f t="shared" si="591"/>
        <v>#DIV/0!</v>
      </c>
      <c r="BM6226" s="501" t="e">
        <f t="shared" si="592"/>
        <v>#DIV/0!</v>
      </c>
      <c r="BP6226" s="501" t="e">
        <f t="shared" si="593"/>
        <v>#DIV/0!</v>
      </c>
    </row>
    <row r="6227" spans="31:68" ht="15" customHeight="1" x14ac:dyDescent="0.25">
      <c r="AE6227" s="501" t="e">
        <f t="shared" si="588"/>
        <v>#DIV/0!</v>
      </c>
      <c r="AH6227" s="501" t="e">
        <f t="shared" si="589"/>
        <v>#DIV/0!</v>
      </c>
      <c r="AV6227" s="501" t="e">
        <f t="shared" si="590"/>
        <v>#DIV/0!</v>
      </c>
      <c r="AY6227" s="501" t="e">
        <f t="shared" si="591"/>
        <v>#DIV/0!</v>
      </c>
      <c r="BM6227" s="501" t="e">
        <f t="shared" si="592"/>
        <v>#DIV/0!</v>
      </c>
      <c r="BP6227" s="501" t="e">
        <f t="shared" si="593"/>
        <v>#DIV/0!</v>
      </c>
    </row>
    <row r="6228" spans="31:68" ht="15" customHeight="1" x14ac:dyDescent="0.25">
      <c r="AE6228" s="501" t="e">
        <f t="shared" si="588"/>
        <v>#DIV/0!</v>
      </c>
      <c r="AH6228" s="501" t="e">
        <f t="shared" si="589"/>
        <v>#DIV/0!</v>
      </c>
      <c r="AV6228" s="501" t="e">
        <f t="shared" si="590"/>
        <v>#DIV/0!</v>
      </c>
      <c r="AY6228" s="501" t="e">
        <f t="shared" si="591"/>
        <v>#DIV/0!</v>
      </c>
      <c r="BM6228" s="501" t="e">
        <f t="shared" si="592"/>
        <v>#DIV/0!</v>
      </c>
      <c r="BP6228" s="501" t="e">
        <f t="shared" si="593"/>
        <v>#DIV/0!</v>
      </c>
    </row>
    <row r="6229" spans="31:68" ht="15" customHeight="1" x14ac:dyDescent="0.25">
      <c r="AE6229" s="501" t="e">
        <f t="shared" si="588"/>
        <v>#DIV/0!</v>
      </c>
      <c r="AH6229" s="501" t="e">
        <f t="shared" si="589"/>
        <v>#DIV/0!</v>
      </c>
      <c r="AV6229" s="501" t="e">
        <f t="shared" si="590"/>
        <v>#DIV/0!</v>
      </c>
      <c r="AY6229" s="501" t="e">
        <f t="shared" si="591"/>
        <v>#DIV/0!</v>
      </c>
      <c r="BM6229" s="501" t="e">
        <f t="shared" si="592"/>
        <v>#DIV/0!</v>
      </c>
      <c r="BP6229" s="501" t="e">
        <f t="shared" si="593"/>
        <v>#DIV/0!</v>
      </c>
    </row>
    <row r="6230" spans="31:68" ht="15" customHeight="1" x14ac:dyDescent="0.25">
      <c r="AE6230" s="501" t="e">
        <f t="shared" si="588"/>
        <v>#DIV/0!</v>
      </c>
      <c r="AH6230" s="501" t="e">
        <f t="shared" si="589"/>
        <v>#DIV/0!</v>
      </c>
      <c r="AV6230" s="501" t="e">
        <f t="shared" si="590"/>
        <v>#DIV/0!</v>
      </c>
      <c r="AY6230" s="501" t="e">
        <f t="shared" si="591"/>
        <v>#DIV/0!</v>
      </c>
      <c r="BM6230" s="501" t="e">
        <f t="shared" si="592"/>
        <v>#DIV/0!</v>
      </c>
      <c r="BP6230" s="501" t="e">
        <f t="shared" si="593"/>
        <v>#DIV/0!</v>
      </c>
    </row>
    <row r="6231" spans="31:68" ht="15" customHeight="1" x14ac:dyDescent="0.25">
      <c r="AE6231" s="501" t="e">
        <f t="shared" si="588"/>
        <v>#DIV/0!</v>
      </c>
      <c r="AH6231" s="501" t="e">
        <f t="shared" si="589"/>
        <v>#DIV/0!</v>
      </c>
      <c r="AV6231" s="501" t="e">
        <f t="shared" si="590"/>
        <v>#DIV/0!</v>
      </c>
      <c r="AY6231" s="501" t="e">
        <f t="shared" si="591"/>
        <v>#DIV/0!</v>
      </c>
      <c r="BM6231" s="501" t="e">
        <f t="shared" si="592"/>
        <v>#DIV/0!</v>
      </c>
      <c r="BP6231" s="501" t="e">
        <f t="shared" si="593"/>
        <v>#DIV/0!</v>
      </c>
    </row>
    <row r="6232" spans="31:68" ht="15" customHeight="1" x14ac:dyDescent="0.25">
      <c r="AE6232" s="501" t="e">
        <f t="shared" si="588"/>
        <v>#DIV/0!</v>
      </c>
      <c r="AH6232" s="501" t="e">
        <f t="shared" si="589"/>
        <v>#DIV/0!</v>
      </c>
      <c r="AV6232" s="501" t="e">
        <f t="shared" si="590"/>
        <v>#DIV/0!</v>
      </c>
      <c r="AY6232" s="501" t="e">
        <f t="shared" si="591"/>
        <v>#DIV/0!</v>
      </c>
      <c r="BM6232" s="501" t="e">
        <f t="shared" si="592"/>
        <v>#DIV/0!</v>
      </c>
      <c r="BP6232" s="501" t="e">
        <f t="shared" si="593"/>
        <v>#DIV/0!</v>
      </c>
    </row>
    <row r="6233" spans="31:68" ht="15" customHeight="1" x14ac:dyDescent="0.25">
      <c r="AE6233" s="501" t="e">
        <f t="shared" si="588"/>
        <v>#DIV/0!</v>
      </c>
      <c r="AH6233" s="501" t="e">
        <f t="shared" si="589"/>
        <v>#DIV/0!</v>
      </c>
      <c r="AV6233" s="501" t="e">
        <f t="shared" si="590"/>
        <v>#DIV/0!</v>
      </c>
      <c r="AY6233" s="501" t="e">
        <f t="shared" si="591"/>
        <v>#DIV/0!</v>
      </c>
      <c r="BM6233" s="501" t="e">
        <f t="shared" si="592"/>
        <v>#DIV/0!</v>
      </c>
      <c r="BP6233" s="501" t="e">
        <f t="shared" si="593"/>
        <v>#DIV/0!</v>
      </c>
    </row>
    <row r="6234" spans="31:68" ht="15" customHeight="1" x14ac:dyDescent="0.25">
      <c r="AE6234" s="501" t="e">
        <f t="shared" si="588"/>
        <v>#DIV/0!</v>
      </c>
      <c r="AH6234" s="501" t="e">
        <f t="shared" si="589"/>
        <v>#DIV/0!</v>
      </c>
      <c r="AV6234" s="501" t="e">
        <f t="shared" si="590"/>
        <v>#DIV/0!</v>
      </c>
      <c r="AY6234" s="501" t="e">
        <f t="shared" si="591"/>
        <v>#DIV/0!</v>
      </c>
      <c r="BM6234" s="501" t="e">
        <f t="shared" si="592"/>
        <v>#DIV/0!</v>
      </c>
      <c r="BP6234" s="501" t="e">
        <f t="shared" si="593"/>
        <v>#DIV/0!</v>
      </c>
    </row>
    <row r="6235" spans="31:68" ht="15" customHeight="1" x14ac:dyDescent="0.25">
      <c r="AE6235" s="501" t="e">
        <f t="shared" si="588"/>
        <v>#DIV/0!</v>
      </c>
      <c r="AH6235" s="501" t="e">
        <f t="shared" si="589"/>
        <v>#DIV/0!</v>
      </c>
      <c r="AV6235" s="501" t="e">
        <f t="shared" si="590"/>
        <v>#DIV/0!</v>
      </c>
      <c r="AY6235" s="501" t="e">
        <f t="shared" si="591"/>
        <v>#DIV/0!</v>
      </c>
      <c r="BM6235" s="501" t="e">
        <f t="shared" si="592"/>
        <v>#DIV/0!</v>
      </c>
      <c r="BP6235" s="501" t="e">
        <f t="shared" si="593"/>
        <v>#DIV/0!</v>
      </c>
    </row>
    <row r="6236" spans="31:68" ht="15" customHeight="1" x14ac:dyDescent="0.25">
      <c r="AE6236" s="501" t="e">
        <f t="shared" si="588"/>
        <v>#DIV/0!</v>
      </c>
      <c r="AH6236" s="501" t="e">
        <f t="shared" si="589"/>
        <v>#DIV/0!</v>
      </c>
      <c r="AV6236" s="501" t="e">
        <f t="shared" si="590"/>
        <v>#DIV/0!</v>
      </c>
      <c r="AY6236" s="501" t="e">
        <f t="shared" si="591"/>
        <v>#DIV/0!</v>
      </c>
      <c r="BM6236" s="501" t="e">
        <f t="shared" si="592"/>
        <v>#DIV/0!</v>
      </c>
      <c r="BP6236" s="501" t="e">
        <f t="shared" si="593"/>
        <v>#DIV/0!</v>
      </c>
    </row>
    <row r="6237" spans="31:68" ht="15" customHeight="1" x14ac:dyDescent="0.25">
      <c r="AE6237" s="501" t="e">
        <f t="shared" si="588"/>
        <v>#DIV/0!</v>
      </c>
      <c r="AH6237" s="501" t="e">
        <f t="shared" si="589"/>
        <v>#DIV/0!</v>
      </c>
      <c r="AV6237" s="501" t="e">
        <f t="shared" si="590"/>
        <v>#DIV/0!</v>
      </c>
      <c r="AY6237" s="501" t="e">
        <f t="shared" si="591"/>
        <v>#DIV/0!</v>
      </c>
      <c r="BM6237" s="501" t="e">
        <f t="shared" si="592"/>
        <v>#DIV/0!</v>
      </c>
      <c r="BP6237" s="501" t="e">
        <f t="shared" si="593"/>
        <v>#DIV/0!</v>
      </c>
    </row>
    <row r="6238" spans="31:68" ht="15" customHeight="1" x14ac:dyDescent="0.25">
      <c r="AE6238" s="501" t="e">
        <f t="shared" si="588"/>
        <v>#DIV/0!</v>
      </c>
      <c r="AH6238" s="501" t="e">
        <f t="shared" si="589"/>
        <v>#DIV/0!</v>
      </c>
      <c r="AV6238" s="501" t="e">
        <f t="shared" si="590"/>
        <v>#DIV/0!</v>
      </c>
      <c r="AY6238" s="501" t="e">
        <f t="shared" si="591"/>
        <v>#DIV/0!</v>
      </c>
      <c r="BM6238" s="501" t="e">
        <f t="shared" si="592"/>
        <v>#DIV/0!</v>
      </c>
      <c r="BP6238" s="501" t="e">
        <f t="shared" si="593"/>
        <v>#DIV/0!</v>
      </c>
    </row>
    <row r="6239" spans="31:68" ht="15" customHeight="1" x14ac:dyDescent="0.25">
      <c r="AE6239" s="501" t="e">
        <f t="shared" si="588"/>
        <v>#DIV/0!</v>
      </c>
      <c r="AH6239" s="501" t="e">
        <f t="shared" si="589"/>
        <v>#DIV/0!</v>
      </c>
      <c r="AV6239" s="501" t="e">
        <f t="shared" si="590"/>
        <v>#DIV/0!</v>
      </c>
      <c r="AY6239" s="501" t="e">
        <f t="shared" si="591"/>
        <v>#DIV/0!</v>
      </c>
      <c r="BM6239" s="501" t="e">
        <f t="shared" si="592"/>
        <v>#DIV/0!</v>
      </c>
      <c r="BP6239" s="501" t="e">
        <f t="shared" si="593"/>
        <v>#DIV/0!</v>
      </c>
    </row>
    <row r="6240" spans="31:68" ht="15" customHeight="1" x14ac:dyDescent="0.25">
      <c r="AE6240" s="501" t="e">
        <f t="shared" si="588"/>
        <v>#DIV/0!</v>
      </c>
      <c r="AH6240" s="501" t="e">
        <f t="shared" si="589"/>
        <v>#DIV/0!</v>
      </c>
      <c r="AV6240" s="501" t="e">
        <f t="shared" si="590"/>
        <v>#DIV/0!</v>
      </c>
      <c r="AY6240" s="501" t="e">
        <f t="shared" si="591"/>
        <v>#DIV/0!</v>
      </c>
      <c r="BM6240" s="501" t="e">
        <f t="shared" si="592"/>
        <v>#DIV/0!</v>
      </c>
      <c r="BP6240" s="501" t="e">
        <f t="shared" si="593"/>
        <v>#DIV/0!</v>
      </c>
    </row>
    <row r="6241" spans="31:68" ht="15" customHeight="1" x14ac:dyDescent="0.25">
      <c r="AE6241" s="501" t="e">
        <f t="shared" si="588"/>
        <v>#DIV/0!</v>
      </c>
      <c r="AH6241" s="501" t="e">
        <f t="shared" si="589"/>
        <v>#DIV/0!</v>
      </c>
      <c r="AV6241" s="501" t="e">
        <f t="shared" si="590"/>
        <v>#DIV/0!</v>
      </c>
      <c r="AY6241" s="501" t="e">
        <f t="shared" si="591"/>
        <v>#DIV/0!</v>
      </c>
      <c r="BM6241" s="501" t="e">
        <f t="shared" si="592"/>
        <v>#DIV/0!</v>
      </c>
      <c r="BP6241" s="501" t="e">
        <f t="shared" si="593"/>
        <v>#DIV/0!</v>
      </c>
    </row>
    <row r="6242" spans="31:68" ht="15" customHeight="1" x14ac:dyDescent="0.25">
      <c r="AE6242" s="501" t="e">
        <f t="shared" si="588"/>
        <v>#DIV/0!</v>
      </c>
      <c r="AH6242" s="501" t="e">
        <f t="shared" si="589"/>
        <v>#DIV/0!</v>
      </c>
      <c r="AV6242" s="501" t="e">
        <f t="shared" si="590"/>
        <v>#DIV/0!</v>
      </c>
      <c r="AY6242" s="501" t="e">
        <f t="shared" si="591"/>
        <v>#DIV/0!</v>
      </c>
      <c r="BM6242" s="501" t="e">
        <f t="shared" si="592"/>
        <v>#DIV/0!</v>
      </c>
      <c r="BP6242" s="501" t="e">
        <f t="shared" si="593"/>
        <v>#DIV/0!</v>
      </c>
    </row>
    <row r="6243" spans="31:68" ht="15" customHeight="1" x14ac:dyDescent="0.25">
      <c r="AE6243" s="501" t="e">
        <f t="shared" si="588"/>
        <v>#DIV/0!</v>
      </c>
      <c r="AH6243" s="501" t="e">
        <f t="shared" si="589"/>
        <v>#DIV/0!</v>
      </c>
      <c r="AV6243" s="501" t="e">
        <f t="shared" si="590"/>
        <v>#DIV/0!</v>
      </c>
      <c r="AY6243" s="501" t="e">
        <f t="shared" si="591"/>
        <v>#DIV/0!</v>
      </c>
      <c r="BM6243" s="501" t="e">
        <f t="shared" si="592"/>
        <v>#DIV/0!</v>
      </c>
      <c r="BP6243" s="501" t="e">
        <f t="shared" si="593"/>
        <v>#DIV/0!</v>
      </c>
    </row>
    <row r="6244" spans="31:68" ht="15" customHeight="1" x14ac:dyDescent="0.25">
      <c r="AE6244" s="501" t="e">
        <f t="shared" si="588"/>
        <v>#DIV/0!</v>
      </c>
      <c r="AH6244" s="501" t="e">
        <f t="shared" si="589"/>
        <v>#DIV/0!</v>
      </c>
      <c r="AV6244" s="501" t="e">
        <f t="shared" si="590"/>
        <v>#DIV/0!</v>
      </c>
      <c r="AY6244" s="501" t="e">
        <f t="shared" si="591"/>
        <v>#DIV/0!</v>
      </c>
      <c r="BM6244" s="501" t="e">
        <f t="shared" si="592"/>
        <v>#DIV/0!</v>
      </c>
      <c r="BP6244" s="501" t="e">
        <f t="shared" si="593"/>
        <v>#DIV/0!</v>
      </c>
    </row>
    <row r="6245" spans="31:68" ht="15" customHeight="1" x14ac:dyDescent="0.25">
      <c r="AE6245" s="501" t="e">
        <f t="shared" si="588"/>
        <v>#DIV/0!</v>
      </c>
      <c r="AH6245" s="501" t="e">
        <f t="shared" si="589"/>
        <v>#DIV/0!</v>
      </c>
      <c r="AV6245" s="501" t="e">
        <f t="shared" si="590"/>
        <v>#DIV/0!</v>
      </c>
      <c r="AY6245" s="501" t="e">
        <f t="shared" si="591"/>
        <v>#DIV/0!</v>
      </c>
      <c r="BM6245" s="501" t="e">
        <f t="shared" si="592"/>
        <v>#DIV/0!</v>
      </c>
      <c r="BP6245" s="501" t="e">
        <f t="shared" si="593"/>
        <v>#DIV/0!</v>
      </c>
    </row>
    <row r="6246" spans="31:68" ht="15" customHeight="1" x14ac:dyDescent="0.25">
      <c r="AE6246" s="501" t="e">
        <f t="shared" si="588"/>
        <v>#DIV/0!</v>
      </c>
      <c r="AH6246" s="501" t="e">
        <f t="shared" si="589"/>
        <v>#DIV/0!</v>
      </c>
      <c r="AV6246" s="501" t="e">
        <f t="shared" si="590"/>
        <v>#DIV/0!</v>
      </c>
      <c r="AY6246" s="501" t="e">
        <f t="shared" si="591"/>
        <v>#DIV/0!</v>
      </c>
      <c r="BM6246" s="501" t="e">
        <f t="shared" si="592"/>
        <v>#DIV/0!</v>
      </c>
      <c r="BP6246" s="501" t="e">
        <f t="shared" si="593"/>
        <v>#DIV/0!</v>
      </c>
    </row>
    <row r="6247" spans="31:68" ht="15" customHeight="1" x14ac:dyDescent="0.25">
      <c r="AE6247" s="501" t="e">
        <f t="shared" si="588"/>
        <v>#DIV/0!</v>
      </c>
      <c r="AH6247" s="501" t="e">
        <f t="shared" si="589"/>
        <v>#DIV/0!</v>
      </c>
      <c r="AV6247" s="501" t="e">
        <f t="shared" si="590"/>
        <v>#DIV/0!</v>
      </c>
      <c r="AY6247" s="501" t="e">
        <f t="shared" si="591"/>
        <v>#DIV/0!</v>
      </c>
      <c r="BM6247" s="501" t="e">
        <f t="shared" si="592"/>
        <v>#DIV/0!</v>
      </c>
      <c r="BP6247" s="501" t="e">
        <f t="shared" si="593"/>
        <v>#DIV/0!</v>
      </c>
    </row>
    <row r="6248" spans="31:68" ht="15" customHeight="1" x14ac:dyDescent="0.25">
      <c r="AE6248" s="501" t="e">
        <f t="shared" si="588"/>
        <v>#DIV/0!</v>
      </c>
      <c r="AH6248" s="501" t="e">
        <f t="shared" si="589"/>
        <v>#DIV/0!</v>
      </c>
      <c r="AV6248" s="501" t="e">
        <f t="shared" si="590"/>
        <v>#DIV/0!</v>
      </c>
      <c r="AY6248" s="501" t="e">
        <f t="shared" si="591"/>
        <v>#DIV/0!</v>
      </c>
      <c r="BM6248" s="501" t="e">
        <f t="shared" si="592"/>
        <v>#DIV/0!</v>
      </c>
      <c r="BP6248" s="501" t="e">
        <f t="shared" si="593"/>
        <v>#DIV/0!</v>
      </c>
    </row>
    <row r="6249" spans="31:68" ht="15" customHeight="1" x14ac:dyDescent="0.25">
      <c r="AE6249" s="501" t="e">
        <f t="shared" si="588"/>
        <v>#DIV/0!</v>
      </c>
      <c r="AH6249" s="501" t="e">
        <f t="shared" si="589"/>
        <v>#DIV/0!</v>
      </c>
      <c r="AV6249" s="501" t="e">
        <f t="shared" si="590"/>
        <v>#DIV/0!</v>
      </c>
      <c r="AY6249" s="501" t="e">
        <f t="shared" si="591"/>
        <v>#DIV/0!</v>
      </c>
      <c r="BM6249" s="501" t="e">
        <f t="shared" si="592"/>
        <v>#DIV/0!</v>
      </c>
      <c r="BP6249" s="501" t="e">
        <f t="shared" si="593"/>
        <v>#DIV/0!</v>
      </c>
    </row>
    <row r="6250" spans="31:68" ht="15" customHeight="1" x14ac:dyDescent="0.25">
      <c r="AE6250" s="501" t="e">
        <f t="shared" si="588"/>
        <v>#DIV/0!</v>
      </c>
      <c r="AH6250" s="501" t="e">
        <f t="shared" si="589"/>
        <v>#DIV/0!</v>
      </c>
      <c r="AV6250" s="501" t="e">
        <f t="shared" si="590"/>
        <v>#DIV/0!</v>
      </c>
      <c r="AY6250" s="501" t="e">
        <f t="shared" si="591"/>
        <v>#DIV/0!</v>
      </c>
      <c r="BM6250" s="501" t="e">
        <f t="shared" si="592"/>
        <v>#DIV/0!</v>
      </c>
      <c r="BP6250" s="501" t="e">
        <f t="shared" si="593"/>
        <v>#DIV/0!</v>
      </c>
    </row>
    <row r="6251" spans="31:68" ht="15" customHeight="1" x14ac:dyDescent="0.25">
      <c r="AE6251" s="501" t="e">
        <f t="shared" si="588"/>
        <v>#DIV/0!</v>
      </c>
      <c r="AH6251" s="501" t="e">
        <f t="shared" si="589"/>
        <v>#DIV/0!</v>
      </c>
      <c r="AV6251" s="501" t="e">
        <f t="shared" si="590"/>
        <v>#DIV/0!</v>
      </c>
      <c r="AY6251" s="501" t="e">
        <f t="shared" si="591"/>
        <v>#DIV/0!</v>
      </c>
      <c r="BM6251" s="501" t="e">
        <f t="shared" si="592"/>
        <v>#DIV/0!</v>
      </c>
      <c r="BP6251" s="501" t="e">
        <f t="shared" si="593"/>
        <v>#DIV/0!</v>
      </c>
    </row>
    <row r="6252" spans="31:68" ht="15" customHeight="1" x14ac:dyDescent="0.25">
      <c r="AE6252" s="501" t="e">
        <f t="shared" si="588"/>
        <v>#DIV/0!</v>
      </c>
      <c r="AH6252" s="501" t="e">
        <f t="shared" si="589"/>
        <v>#DIV/0!</v>
      </c>
      <c r="AV6252" s="501" t="e">
        <f t="shared" si="590"/>
        <v>#DIV/0!</v>
      </c>
      <c r="AY6252" s="501" t="e">
        <f t="shared" si="591"/>
        <v>#DIV/0!</v>
      </c>
      <c r="BM6252" s="501" t="e">
        <f t="shared" si="592"/>
        <v>#DIV/0!</v>
      </c>
      <c r="BP6252" s="501" t="e">
        <f t="shared" si="593"/>
        <v>#DIV/0!</v>
      </c>
    </row>
    <row r="6253" spans="31:68" ht="15" customHeight="1" x14ac:dyDescent="0.25">
      <c r="AE6253" s="501" t="e">
        <f t="shared" si="588"/>
        <v>#DIV/0!</v>
      </c>
      <c r="AH6253" s="501" t="e">
        <f t="shared" si="589"/>
        <v>#DIV/0!</v>
      </c>
      <c r="AV6253" s="501" t="e">
        <f t="shared" si="590"/>
        <v>#DIV/0!</v>
      </c>
      <c r="AY6253" s="501" t="e">
        <f t="shared" si="591"/>
        <v>#DIV/0!</v>
      </c>
      <c r="BM6253" s="501" t="e">
        <f t="shared" si="592"/>
        <v>#DIV/0!</v>
      </c>
      <c r="BP6253" s="501" t="e">
        <f t="shared" si="593"/>
        <v>#DIV/0!</v>
      </c>
    </row>
    <row r="6254" spans="31:68" ht="15" customHeight="1" x14ac:dyDescent="0.25">
      <c r="AE6254" s="501" t="e">
        <f t="shared" si="588"/>
        <v>#DIV/0!</v>
      </c>
      <c r="AH6254" s="501" t="e">
        <f t="shared" si="589"/>
        <v>#DIV/0!</v>
      </c>
      <c r="AV6254" s="501" t="e">
        <f t="shared" si="590"/>
        <v>#DIV/0!</v>
      </c>
      <c r="AY6254" s="501" t="e">
        <f t="shared" si="591"/>
        <v>#DIV/0!</v>
      </c>
      <c r="BM6254" s="501" t="e">
        <f t="shared" si="592"/>
        <v>#DIV/0!</v>
      </c>
      <c r="BP6254" s="501" t="e">
        <f t="shared" si="593"/>
        <v>#DIV/0!</v>
      </c>
    </row>
    <row r="6255" spans="31:68" ht="15" customHeight="1" x14ac:dyDescent="0.25">
      <c r="AE6255" s="501" t="e">
        <f t="shared" si="588"/>
        <v>#DIV/0!</v>
      </c>
      <c r="AH6255" s="501" t="e">
        <f t="shared" si="589"/>
        <v>#DIV/0!</v>
      </c>
      <c r="AV6255" s="501" t="e">
        <f t="shared" si="590"/>
        <v>#DIV/0!</v>
      </c>
      <c r="AY6255" s="501" t="e">
        <f t="shared" si="591"/>
        <v>#DIV/0!</v>
      </c>
      <c r="BM6255" s="501" t="e">
        <f t="shared" si="592"/>
        <v>#DIV/0!</v>
      </c>
      <c r="BP6255" s="501" t="e">
        <f t="shared" si="593"/>
        <v>#DIV/0!</v>
      </c>
    </row>
    <row r="6256" spans="31:68" ht="15" customHeight="1" x14ac:dyDescent="0.25">
      <c r="AE6256" s="501" t="e">
        <f t="shared" si="588"/>
        <v>#DIV/0!</v>
      </c>
      <c r="AH6256" s="501" t="e">
        <f t="shared" si="589"/>
        <v>#DIV/0!</v>
      </c>
      <c r="AV6256" s="501" t="e">
        <f t="shared" si="590"/>
        <v>#DIV/0!</v>
      </c>
      <c r="AY6256" s="501" t="e">
        <f t="shared" si="591"/>
        <v>#DIV/0!</v>
      </c>
      <c r="BM6256" s="501" t="e">
        <f t="shared" si="592"/>
        <v>#DIV/0!</v>
      </c>
      <c r="BP6256" s="501" t="e">
        <f t="shared" si="593"/>
        <v>#DIV/0!</v>
      </c>
    </row>
    <row r="6257" spans="31:68" ht="15" customHeight="1" x14ac:dyDescent="0.25">
      <c r="AE6257" s="501" t="e">
        <f t="shared" si="588"/>
        <v>#DIV/0!</v>
      </c>
      <c r="AH6257" s="501" t="e">
        <f t="shared" si="589"/>
        <v>#DIV/0!</v>
      </c>
      <c r="AV6257" s="501" t="e">
        <f t="shared" si="590"/>
        <v>#DIV/0!</v>
      </c>
      <c r="AY6257" s="501" t="e">
        <f t="shared" si="591"/>
        <v>#DIV/0!</v>
      </c>
      <c r="BM6257" s="501" t="e">
        <f t="shared" si="592"/>
        <v>#DIV/0!</v>
      </c>
      <c r="BP6257" s="501" t="e">
        <f t="shared" si="593"/>
        <v>#DIV/0!</v>
      </c>
    </row>
    <row r="6258" spans="31:68" ht="15" customHeight="1" x14ac:dyDescent="0.25">
      <c r="AE6258" s="501" t="e">
        <f t="shared" si="588"/>
        <v>#DIV/0!</v>
      </c>
      <c r="AH6258" s="501" t="e">
        <f t="shared" si="589"/>
        <v>#DIV/0!</v>
      </c>
      <c r="AV6258" s="501" t="e">
        <f t="shared" si="590"/>
        <v>#DIV/0!</v>
      </c>
      <c r="AY6258" s="501" t="e">
        <f t="shared" si="591"/>
        <v>#DIV/0!</v>
      </c>
      <c r="BM6258" s="501" t="e">
        <f t="shared" si="592"/>
        <v>#DIV/0!</v>
      </c>
      <c r="BP6258" s="501" t="e">
        <f t="shared" si="593"/>
        <v>#DIV/0!</v>
      </c>
    </row>
    <row r="6259" spans="31:68" ht="15" customHeight="1" x14ac:dyDescent="0.25">
      <c r="AE6259" s="501" t="e">
        <f t="shared" si="588"/>
        <v>#DIV/0!</v>
      </c>
      <c r="AH6259" s="501" t="e">
        <f t="shared" si="589"/>
        <v>#DIV/0!</v>
      </c>
      <c r="AV6259" s="501" t="e">
        <f t="shared" si="590"/>
        <v>#DIV/0!</v>
      </c>
      <c r="AY6259" s="501" t="e">
        <f t="shared" si="591"/>
        <v>#DIV/0!</v>
      </c>
      <c r="BM6259" s="501" t="e">
        <f t="shared" si="592"/>
        <v>#DIV/0!</v>
      </c>
      <c r="BP6259" s="501" t="e">
        <f t="shared" si="593"/>
        <v>#DIV/0!</v>
      </c>
    </row>
    <row r="6260" spans="31:68" ht="15" customHeight="1" x14ac:dyDescent="0.25">
      <c r="AE6260" s="501" t="e">
        <f t="shared" si="588"/>
        <v>#DIV/0!</v>
      </c>
      <c r="AH6260" s="501" t="e">
        <f t="shared" si="589"/>
        <v>#DIV/0!</v>
      </c>
      <c r="AV6260" s="501" t="e">
        <f t="shared" si="590"/>
        <v>#DIV/0!</v>
      </c>
      <c r="AY6260" s="501" t="e">
        <f t="shared" si="591"/>
        <v>#DIV/0!</v>
      </c>
      <c r="BM6260" s="501" t="e">
        <f t="shared" si="592"/>
        <v>#DIV/0!</v>
      </c>
      <c r="BP6260" s="501" t="e">
        <f t="shared" si="593"/>
        <v>#DIV/0!</v>
      </c>
    </row>
    <row r="6261" spans="31:68" ht="15" customHeight="1" x14ac:dyDescent="0.25">
      <c r="AE6261" s="501" t="e">
        <f t="shared" si="588"/>
        <v>#DIV/0!</v>
      </c>
      <c r="AH6261" s="501" t="e">
        <f t="shared" si="589"/>
        <v>#DIV/0!</v>
      </c>
      <c r="AV6261" s="501" t="e">
        <f t="shared" si="590"/>
        <v>#DIV/0!</v>
      </c>
      <c r="AY6261" s="501" t="e">
        <f t="shared" si="591"/>
        <v>#DIV/0!</v>
      </c>
      <c r="BM6261" s="501" t="e">
        <f t="shared" si="592"/>
        <v>#DIV/0!</v>
      </c>
      <c r="BP6261" s="501" t="e">
        <f t="shared" si="593"/>
        <v>#DIV/0!</v>
      </c>
    </row>
    <row r="6262" spans="31:68" ht="15" customHeight="1" x14ac:dyDescent="0.25">
      <c r="AE6262" s="501" t="e">
        <f t="shared" si="588"/>
        <v>#DIV/0!</v>
      </c>
      <c r="AH6262" s="501" t="e">
        <f t="shared" si="589"/>
        <v>#DIV/0!</v>
      </c>
      <c r="AV6262" s="501" t="e">
        <f t="shared" si="590"/>
        <v>#DIV/0!</v>
      </c>
      <c r="AY6262" s="501" t="e">
        <f t="shared" si="591"/>
        <v>#DIV/0!</v>
      </c>
      <c r="BM6262" s="501" t="e">
        <f t="shared" si="592"/>
        <v>#DIV/0!</v>
      </c>
      <c r="BP6262" s="501" t="e">
        <f t="shared" si="593"/>
        <v>#DIV/0!</v>
      </c>
    </row>
    <row r="6263" spans="31:68" ht="15" customHeight="1" x14ac:dyDescent="0.25">
      <c r="AE6263" s="501" t="e">
        <f t="shared" si="588"/>
        <v>#DIV/0!</v>
      </c>
      <c r="AH6263" s="501" t="e">
        <f t="shared" si="589"/>
        <v>#DIV/0!</v>
      </c>
      <c r="AV6263" s="501" t="e">
        <f t="shared" si="590"/>
        <v>#DIV/0!</v>
      </c>
      <c r="AY6263" s="501" t="e">
        <f t="shared" si="591"/>
        <v>#DIV/0!</v>
      </c>
      <c r="BM6263" s="501" t="e">
        <f t="shared" si="592"/>
        <v>#DIV/0!</v>
      </c>
      <c r="BP6263" s="501" t="e">
        <f t="shared" si="593"/>
        <v>#DIV/0!</v>
      </c>
    </row>
    <row r="6264" spans="31:68" ht="15" customHeight="1" x14ac:dyDescent="0.25">
      <c r="AE6264" s="501" t="e">
        <f t="shared" si="588"/>
        <v>#DIV/0!</v>
      </c>
      <c r="AH6264" s="501" t="e">
        <f t="shared" si="589"/>
        <v>#DIV/0!</v>
      </c>
      <c r="AV6264" s="501" t="e">
        <f t="shared" si="590"/>
        <v>#DIV/0!</v>
      </c>
      <c r="AY6264" s="501" t="e">
        <f t="shared" si="591"/>
        <v>#DIV/0!</v>
      </c>
      <c r="BM6264" s="501" t="e">
        <f t="shared" si="592"/>
        <v>#DIV/0!</v>
      </c>
      <c r="BP6264" s="501" t="e">
        <f t="shared" si="593"/>
        <v>#DIV/0!</v>
      </c>
    </row>
    <row r="6265" spans="31:68" ht="15" customHeight="1" x14ac:dyDescent="0.25">
      <c r="AE6265" s="501" t="e">
        <f t="shared" si="588"/>
        <v>#DIV/0!</v>
      </c>
      <c r="AH6265" s="501" t="e">
        <f t="shared" si="589"/>
        <v>#DIV/0!</v>
      </c>
      <c r="AV6265" s="501" t="e">
        <f t="shared" si="590"/>
        <v>#DIV/0!</v>
      </c>
      <c r="AY6265" s="501" t="e">
        <f t="shared" si="591"/>
        <v>#DIV/0!</v>
      </c>
      <c r="BM6265" s="501" t="e">
        <f t="shared" si="592"/>
        <v>#DIV/0!</v>
      </c>
      <c r="BP6265" s="501" t="e">
        <f t="shared" si="593"/>
        <v>#DIV/0!</v>
      </c>
    </row>
    <row r="6266" spans="31:68" ht="15" customHeight="1" x14ac:dyDescent="0.25">
      <c r="AE6266" s="501" t="e">
        <f t="shared" si="588"/>
        <v>#DIV/0!</v>
      </c>
      <c r="AH6266" s="501" t="e">
        <f t="shared" si="589"/>
        <v>#DIV/0!</v>
      </c>
      <c r="AV6266" s="501" t="e">
        <f t="shared" si="590"/>
        <v>#DIV/0!</v>
      </c>
      <c r="AY6266" s="501" t="e">
        <f t="shared" si="591"/>
        <v>#DIV/0!</v>
      </c>
      <c r="BM6266" s="501" t="e">
        <f t="shared" si="592"/>
        <v>#DIV/0!</v>
      </c>
      <c r="BP6266" s="501" t="e">
        <f t="shared" si="593"/>
        <v>#DIV/0!</v>
      </c>
    </row>
    <row r="6267" spans="31:68" ht="15" customHeight="1" x14ac:dyDescent="0.25">
      <c r="AE6267" s="501" t="e">
        <f t="shared" si="588"/>
        <v>#DIV/0!</v>
      </c>
      <c r="AH6267" s="501" t="e">
        <f t="shared" si="589"/>
        <v>#DIV/0!</v>
      </c>
      <c r="AV6267" s="501" t="e">
        <f t="shared" si="590"/>
        <v>#DIV/0!</v>
      </c>
      <c r="AY6267" s="501" t="e">
        <f t="shared" si="591"/>
        <v>#DIV/0!</v>
      </c>
      <c r="BM6267" s="501" t="e">
        <f t="shared" si="592"/>
        <v>#DIV/0!</v>
      </c>
      <c r="BP6267" s="501" t="e">
        <f t="shared" si="593"/>
        <v>#DIV/0!</v>
      </c>
    </row>
    <row r="6268" spans="31:68" ht="15" customHeight="1" x14ac:dyDescent="0.25">
      <c r="AE6268" s="501" t="e">
        <f t="shared" si="588"/>
        <v>#DIV/0!</v>
      </c>
      <c r="AH6268" s="501" t="e">
        <f t="shared" si="589"/>
        <v>#DIV/0!</v>
      </c>
      <c r="AV6268" s="501" t="e">
        <f t="shared" si="590"/>
        <v>#DIV/0!</v>
      </c>
      <c r="AY6268" s="501" t="e">
        <f t="shared" si="591"/>
        <v>#DIV/0!</v>
      </c>
      <c r="BM6268" s="501" t="e">
        <f t="shared" si="592"/>
        <v>#DIV/0!</v>
      </c>
      <c r="BP6268" s="501" t="e">
        <f t="shared" si="593"/>
        <v>#DIV/0!</v>
      </c>
    </row>
    <row r="6269" spans="31:68" ht="15" customHeight="1" x14ac:dyDescent="0.25">
      <c r="AE6269" s="501" t="e">
        <f t="shared" si="588"/>
        <v>#DIV/0!</v>
      </c>
      <c r="AH6269" s="501" t="e">
        <f t="shared" si="589"/>
        <v>#DIV/0!</v>
      </c>
      <c r="AV6269" s="501" t="e">
        <f t="shared" si="590"/>
        <v>#DIV/0!</v>
      </c>
      <c r="AY6269" s="501" t="e">
        <f t="shared" si="591"/>
        <v>#DIV/0!</v>
      </c>
      <c r="BM6269" s="501" t="e">
        <f t="shared" si="592"/>
        <v>#DIV/0!</v>
      </c>
      <c r="BP6269" s="501" t="e">
        <f t="shared" si="593"/>
        <v>#DIV/0!</v>
      </c>
    </row>
    <row r="6270" spans="31:68" ht="15" customHeight="1" x14ac:dyDescent="0.25">
      <c r="AE6270" s="501" t="e">
        <f t="shared" si="588"/>
        <v>#DIV/0!</v>
      </c>
      <c r="AH6270" s="501" t="e">
        <f t="shared" si="589"/>
        <v>#DIV/0!</v>
      </c>
      <c r="AV6270" s="501" t="e">
        <f t="shared" si="590"/>
        <v>#DIV/0!</v>
      </c>
      <c r="AY6270" s="501" t="e">
        <f t="shared" si="591"/>
        <v>#DIV/0!</v>
      </c>
      <c r="BM6270" s="501" t="e">
        <f t="shared" si="592"/>
        <v>#DIV/0!</v>
      </c>
      <c r="BP6270" s="501" t="e">
        <f t="shared" si="593"/>
        <v>#DIV/0!</v>
      </c>
    </row>
    <row r="6271" spans="31:68" ht="15" customHeight="1" x14ac:dyDescent="0.25">
      <c r="AE6271" s="501" t="e">
        <f t="shared" si="588"/>
        <v>#DIV/0!</v>
      </c>
      <c r="AH6271" s="501" t="e">
        <f t="shared" si="589"/>
        <v>#DIV/0!</v>
      </c>
      <c r="AV6271" s="501" t="e">
        <f t="shared" si="590"/>
        <v>#DIV/0!</v>
      </c>
      <c r="AY6271" s="501" t="e">
        <f t="shared" si="591"/>
        <v>#DIV/0!</v>
      </c>
      <c r="BM6271" s="501" t="e">
        <f t="shared" si="592"/>
        <v>#DIV/0!</v>
      </c>
      <c r="BP6271" s="501" t="e">
        <f t="shared" si="593"/>
        <v>#DIV/0!</v>
      </c>
    </row>
    <row r="6272" spans="31:68" ht="15" customHeight="1" x14ac:dyDescent="0.25">
      <c r="AE6272" s="501" t="e">
        <f t="shared" si="588"/>
        <v>#DIV/0!</v>
      </c>
      <c r="AH6272" s="501" t="e">
        <f t="shared" si="589"/>
        <v>#DIV/0!</v>
      </c>
      <c r="AV6272" s="501" t="e">
        <f t="shared" si="590"/>
        <v>#DIV/0!</v>
      </c>
      <c r="AY6272" s="501" t="e">
        <f t="shared" si="591"/>
        <v>#DIV/0!</v>
      </c>
      <c r="BM6272" s="501" t="e">
        <f t="shared" si="592"/>
        <v>#DIV/0!</v>
      </c>
      <c r="BP6272" s="501" t="e">
        <f t="shared" si="593"/>
        <v>#DIV/0!</v>
      </c>
    </row>
    <row r="6273" spans="31:68" ht="15" customHeight="1" x14ac:dyDescent="0.25">
      <c r="AE6273" s="501" t="e">
        <f t="shared" si="588"/>
        <v>#DIV/0!</v>
      </c>
      <c r="AH6273" s="501" t="e">
        <f t="shared" si="589"/>
        <v>#DIV/0!</v>
      </c>
      <c r="AV6273" s="501" t="e">
        <f t="shared" si="590"/>
        <v>#DIV/0!</v>
      </c>
      <c r="AY6273" s="501" t="e">
        <f t="shared" si="591"/>
        <v>#DIV/0!</v>
      </c>
      <c r="BM6273" s="501" t="e">
        <f t="shared" si="592"/>
        <v>#DIV/0!</v>
      </c>
      <c r="BP6273" s="501" t="e">
        <f t="shared" si="593"/>
        <v>#DIV/0!</v>
      </c>
    </row>
    <row r="6274" spans="31:68" ht="15" customHeight="1" x14ac:dyDescent="0.25">
      <c r="AE6274" s="501" t="e">
        <f t="shared" si="588"/>
        <v>#DIV/0!</v>
      </c>
      <c r="AH6274" s="501" t="e">
        <f t="shared" si="589"/>
        <v>#DIV/0!</v>
      </c>
      <c r="AV6274" s="501" t="e">
        <f t="shared" si="590"/>
        <v>#DIV/0!</v>
      </c>
      <c r="AY6274" s="501" t="e">
        <f t="shared" si="591"/>
        <v>#DIV/0!</v>
      </c>
      <c r="BM6274" s="501" t="e">
        <f t="shared" si="592"/>
        <v>#DIV/0!</v>
      </c>
      <c r="BP6274" s="501" t="e">
        <f t="shared" si="593"/>
        <v>#DIV/0!</v>
      </c>
    </row>
    <row r="6275" spans="31:68" ht="15" customHeight="1" x14ac:dyDescent="0.25">
      <c r="AE6275" s="501" t="e">
        <f t="shared" si="588"/>
        <v>#DIV/0!</v>
      </c>
      <c r="AH6275" s="501" t="e">
        <f t="shared" si="589"/>
        <v>#DIV/0!</v>
      </c>
      <c r="AV6275" s="501" t="e">
        <f t="shared" si="590"/>
        <v>#DIV/0!</v>
      </c>
      <c r="AY6275" s="501" t="e">
        <f t="shared" si="591"/>
        <v>#DIV/0!</v>
      </c>
      <c r="BM6275" s="501" t="e">
        <f t="shared" si="592"/>
        <v>#DIV/0!</v>
      </c>
      <c r="BP6275" s="501" t="e">
        <f t="shared" si="593"/>
        <v>#DIV/0!</v>
      </c>
    </row>
    <row r="6276" spans="31:68" ht="15" customHeight="1" x14ac:dyDescent="0.25">
      <c r="AE6276" s="501" t="e">
        <f t="shared" si="588"/>
        <v>#DIV/0!</v>
      </c>
      <c r="AH6276" s="501" t="e">
        <f t="shared" si="589"/>
        <v>#DIV/0!</v>
      </c>
      <c r="AV6276" s="501" t="e">
        <f t="shared" si="590"/>
        <v>#DIV/0!</v>
      </c>
      <c r="AY6276" s="501" t="e">
        <f t="shared" si="591"/>
        <v>#DIV/0!</v>
      </c>
      <c r="BM6276" s="501" t="e">
        <f t="shared" si="592"/>
        <v>#DIV/0!</v>
      </c>
      <c r="BP6276" s="501" t="e">
        <f t="shared" si="593"/>
        <v>#DIV/0!</v>
      </c>
    </row>
    <row r="6277" spans="31:68" ht="15" customHeight="1" x14ac:dyDescent="0.25">
      <c r="AE6277" s="501" t="e">
        <f t="shared" si="588"/>
        <v>#DIV/0!</v>
      </c>
      <c r="AH6277" s="501" t="e">
        <f t="shared" si="589"/>
        <v>#DIV/0!</v>
      </c>
      <c r="AV6277" s="501" t="e">
        <f t="shared" si="590"/>
        <v>#DIV/0!</v>
      </c>
      <c r="AY6277" s="501" t="e">
        <f t="shared" si="591"/>
        <v>#DIV/0!</v>
      </c>
      <c r="BM6277" s="501" t="e">
        <f t="shared" si="592"/>
        <v>#DIV/0!</v>
      </c>
      <c r="BP6277" s="501" t="e">
        <f t="shared" si="593"/>
        <v>#DIV/0!</v>
      </c>
    </row>
    <row r="6278" spans="31:68" ht="15" customHeight="1" x14ac:dyDescent="0.25">
      <c r="AE6278" s="501" t="e">
        <f t="shared" si="588"/>
        <v>#DIV/0!</v>
      </c>
      <c r="AH6278" s="501" t="e">
        <f t="shared" si="589"/>
        <v>#DIV/0!</v>
      </c>
      <c r="AV6278" s="501" t="e">
        <f t="shared" si="590"/>
        <v>#DIV/0!</v>
      </c>
      <c r="AY6278" s="501" t="e">
        <f t="shared" si="591"/>
        <v>#DIV/0!</v>
      </c>
      <c r="BM6278" s="501" t="e">
        <f t="shared" si="592"/>
        <v>#DIV/0!</v>
      </c>
      <c r="BP6278" s="501" t="e">
        <f t="shared" si="593"/>
        <v>#DIV/0!</v>
      </c>
    </row>
    <row r="6279" spans="31:68" ht="15" customHeight="1" x14ac:dyDescent="0.25">
      <c r="AE6279" s="501" t="e">
        <f t="shared" si="588"/>
        <v>#DIV/0!</v>
      </c>
      <c r="AH6279" s="501" t="e">
        <f t="shared" si="589"/>
        <v>#DIV/0!</v>
      </c>
      <c r="AV6279" s="501" t="e">
        <f t="shared" si="590"/>
        <v>#DIV/0!</v>
      </c>
      <c r="AY6279" s="501" t="e">
        <f t="shared" si="591"/>
        <v>#DIV/0!</v>
      </c>
      <c r="BM6279" s="501" t="e">
        <f t="shared" si="592"/>
        <v>#DIV/0!</v>
      </c>
      <c r="BP6279" s="501" t="e">
        <f t="shared" si="593"/>
        <v>#DIV/0!</v>
      </c>
    </row>
    <row r="6280" spans="31:68" ht="15" customHeight="1" x14ac:dyDescent="0.25">
      <c r="AE6280" s="501" t="e">
        <f t="shared" si="588"/>
        <v>#DIV/0!</v>
      </c>
      <c r="AH6280" s="501" t="e">
        <f t="shared" si="589"/>
        <v>#DIV/0!</v>
      </c>
      <c r="AV6280" s="501" t="e">
        <f t="shared" si="590"/>
        <v>#DIV/0!</v>
      </c>
      <c r="AY6280" s="501" t="e">
        <f t="shared" si="591"/>
        <v>#DIV/0!</v>
      </c>
      <c r="BM6280" s="501" t="e">
        <f t="shared" si="592"/>
        <v>#DIV/0!</v>
      </c>
      <c r="BP6280" s="501" t="e">
        <f t="shared" si="593"/>
        <v>#DIV/0!</v>
      </c>
    </row>
    <row r="6281" spans="31:68" ht="15" customHeight="1" x14ac:dyDescent="0.25">
      <c r="AE6281" s="501" t="e">
        <f t="shared" si="588"/>
        <v>#DIV/0!</v>
      </c>
      <c r="AH6281" s="501" t="e">
        <f t="shared" si="589"/>
        <v>#DIV/0!</v>
      </c>
      <c r="AV6281" s="501" t="e">
        <f t="shared" si="590"/>
        <v>#DIV/0!</v>
      </c>
      <c r="AY6281" s="501" t="e">
        <f t="shared" si="591"/>
        <v>#DIV/0!</v>
      </c>
      <c r="BM6281" s="501" t="e">
        <f t="shared" si="592"/>
        <v>#DIV/0!</v>
      </c>
      <c r="BP6281" s="501" t="e">
        <f t="shared" si="593"/>
        <v>#DIV/0!</v>
      </c>
    </row>
    <row r="6282" spans="31:68" ht="15" customHeight="1" x14ac:dyDescent="0.25">
      <c r="AE6282" s="501" t="e">
        <f t="shared" si="588"/>
        <v>#DIV/0!</v>
      </c>
      <c r="AH6282" s="501" t="e">
        <f t="shared" si="589"/>
        <v>#DIV/0!</v>
      </c>
      <c r="AV6282" s="501" t="e">
        <f t="shared" si="590"/>
        <v>#DIV/0!</v>
      </c>
      <c r="AY6282" s="501" t="e">
        <f t="shared" si="591"/>
        <v>#DIV/0!</v>
      </c>
      <c r="BM6282" s="501" t="e">
        <f t="shared" si="592"/>
        <v>#DIV/0!</v>
      </c>
      <c r="BP6282" s="501" t="e">
        <f t="shared" si="593"/>
        <v>#DIV/0!</v>
      </c>
    </row>
    <row r="6283" spans="31:68" ht="15" customHeight="1" x14ac:dyDescent="0.25">
      <c r="AE6283" s="501" t="e">
        <f t="shared" si="588"/>
        <v>#DIV/0!</v>
      </c>
      <c r="AH6283" s="501" t="e">
        <f t="shared" si="589"/>
        <v>#DIV/0!</v>
      </c>
      <c r="AV6283" s="501" t="e">
        <f t="shared" si="590"/>
        <v>#DIV/0!</v>
      </c>
      <c r="AY6283" s="501" t="e">
        <f t="shared" si="591"/>
        <v>#DIV/0!</v>
      </c>
      <c r="BM6283" s="501" t="e">
        <f t="shared" si="592"/>
        <v>#DIV/0!</v>
      </c>
      <c r="BP6283" s="501" t="e">
        <f t="shared" si="593"/>
        <v>#DIV/0!</v>
      </c>
    </row>
    <row r="6284" spans="31:68" ht="15" customHeight="1" x14ac:dyDescent="0.25">
      <c r="AE6284" s="501" t="e">
        <f t="shared" si="588"/>
        <v>#DIV/0!</v>
      </c>
      <c r="AH6284" s="501" t="e">
        <f t="shared" si="589"/>
        <v>#DIV/0!</v>
      </c>
      <c r="AV6284" s="501" t="e">
        <f t="shared" si="590"/>
        <v>#DIV/0!</v>
      </c>
      <c r="AY6284" s="501" t="e">
        <f t="shared" si="591"/>
        <v>#DIV/0!</v>
      </c>
      <c r="BM6284" s="501" t="e">
        <f t="shared" si="592"/>
        <v>#DIV/0!</v>
      </c>
      <c r="BP6284" s="501" t="e">
        <f t="shared" si="593"/>
        <v>#DIV/0!</v>
      </c>
    </row>
    <row r="6285" spans="31:68" ht="15" customHeight="1" x14ac:dyDescent="0.25">
      <c r="AE6285" s="501" t="e">
        <f t="shared" si="588"/>
        <v>#DIV/0!</v>
      </c>
      <c r="AH6285" s="501" t="e">
        <f t="shared" si="589"/>
        <v>#DIV/0!</v>
      </c>
      <c r="AV6285" s="501" t="e">
        <f t="shared" si="590"/>
        <v>#DIV/0!</v>
      </c>
      <c r="AY6285" s="501" t="e">
        <f t="shared" si="591"/>
        <v>#DIV/0!</v>
      </c>
      <c r="BM6285" s="501" t="e">
        <f t="shared" si="592"/>
        <v>#DIV/0!</v>
      </c>
      <c r="BP6285" s="501" t="e">
        <f t="shared" si="593"/>
        <v>#DIV/0!</v>
      </c>
    </row>
    <row r="6286" spans="31:68" ht="15" customHeight="1" x14ac:dyDescent="0.25">
      <c r="AE6286" s="501" t="e">
        <f t="shared" si="588"/>
        <v>#DIV/0!</v>
      </c>
      <c r="AH6286" s="501" t="e">
        <f t="shared" si="589"/>
        <v>#DIV/0!</v>
      </c>
      <c r="AV6286" s="501" t="e">
        <f t="shared" si="590"/>
        <v>#DIV/0!</v>
      </c>
      <c r="AY6286" s="501" t="e">
        <f t="shared" si="591"/>
        <v>#DIV/0!</v>
      </c>
      <c r="BM6286" s="501" t="e">
        <f t="shared" si="592"/>
        <v>#DIV/0!</v>
      </c>
      <c r="BP6286" s="501" t="e">
        <f t="shared" si="593"/>
        <v>#DIV/0!</v>
      </c>
    </row>
    <row r="6287" spans="31:68" ht="15" customHeight="1" x14ac:dyDescent="0.25">
      <c r="AE6287" s="501" t="e">
        <f t="shared" ref="AE6287:AE6350" si="594">IF(AE$10*AC6287+AE$11&lt;(ROUNDUP(AD$10/100,0)*100+999),MAX(0,AE$10*AC6287+AE$11),NA())</f>
        <v>#DIV/0!</v>
      </c>
      <c r="AH6287" s="501" t="e">
        <f t="shared" ref="AH6287:AH6350" si="595">IF(AH$10*AF6287+AH$11&lt;(ROUNDUP(AG$10/100,0)*100+999),MAX(0,AH$10*AF6287+AH$11),NA())</f>
        <v>#DIV/0!</v>
      </c>
      <c r="AV6287" s="501" t="e">
        <f t="shared" ref="AV6287:AV6350" si="596">IF(AV$10*AT6287+AV$11&lt;(ROUNDUP(AU$10/100,0)*100+999),MAX(0,AV$10*AT6287+AV$11),NA())</f>
        <v>#DIV/0!</v>
      </c>
      <c r="AY6287" s="501" t="e">
        <f t="shared" ref="AY6287:AY6350" si="597">IF(AY$10*AW6287+AY$11&lt;(ROUNDUP(AX$10/100,0)*100+999),MAX(0,AY$10*AW6287+AY$11),NA())</f>
        <v>#DIV/0!</v>
      </c>
      <c r="BM6287" s="501" t="e">
        <f t="shared" ref="BM6287:BM6350" si="598">IF(BM$10*BK6287+BM$11&lt;(ROUNDUP(BL$10/100,0)*100+999),MAX(0,BM$10*BK6287+BM$11),NA())</f>
        <v>#DIV/0!</v>
      </c>
      <c r="BP6287" s="501" t="e">
        <f t="shared" ref="BP6287:BP6350" si="599">IF(BP$10*BN6287+BP$11&lt;(ROUNDUP(BO$10/100,0)*100+999),MAX(0,BP$10*BN6287+BP$11),NA())</f>
        <v>#DIV/0!</v>
      </c>
    </row>
    <row r="6288" spans="31:68" ht="15" customHeight="1" x14ac:dyDescent="0.25">
      <c r="AE6288" s="501" t="e">
        <f t="shared" si="594"/>
        <v>#DIV/0!</v>
      </c>
      <c r="AH6288" s="501" t="e">
        <f t="shared" si="595"/>
        <v>#DIV/0!</v>
      </c>
      <c r="AV6288" s="501" t="e">
        <f t="shared" si="596"/>
        <v>#DIV/0!</v>
      </c>
      <c r="AY6288" s="501" t="e">
        <f t="shared" si="597"/>
        <v>#DIV/0!</v>
      </c>
      <c r="BM6288" s="501" t="e">
        <f t="shared" si="598"/>
        <v>#DIV/0!</v>
      </c>
      <c r="BP6288" s="501" t="e">
        <f t="shared" si="599"/>
        <v>#DIV/0!</v>
      </c>
    </row>
    <row r="6289" spans="31:68" ht="15" customHeight="1" x14ac:dyDescent="0.25">
      <c r="AE6289" s="501" t="e">
        <f t="shared" si="594"/>
        <v>#DIV/0!</v>
      </c>
      <c r="AH6289" s="501" t="e">
        <f t="shared" si="595"/>
        <v>#DIV/0!</v>
      </c>
      <c r="AV6289" s="501" t="e">
        <f t="shared" si="596"/>
        <v>#DIV/0!</v>
      </c>
      <c r="AY6289" s="501" t="e">
        <f t="shared" si="597"/>
        <v>#DIV/0!</v>
      </c>
      <c r="BM6289" s="501" t="e">
        <f t="shared" si="598"/>
        <v>#DIV/0!</v>
      </c>
      <c r="BP6289" s="501" t="e">
        <f t="shared" si="599"/>
        <v>#DIV/0!</v>
      </c>
    </row>
    <row r="6290" spans="31:68" ht="15" customHeight="1" x14ac:dyDescent="0.25">
      <c r="AE6290" s="501" t="e">
        <f t="shared" si="594"/>
        <v>#DIV/0!</v>
      </c>
      <c r="AH6290" s="501" t="e">
        <f t="shared" si="595"/>
        <v>#DIV/0!</v>
      </c>
      <c r="AV6290" s="501" t="e">
        <f t="shared" si="596"/>
        <v>#DIV/0!</v>
      </c>
      <c r="AY6290" s="501" t="e">
        <f t="shared" si="597"/>
        <v>#DIV/0!</v>
      </c>
      <c r="BM6290" s="501" t="e">
        <f t="shared" si="598"/>
        <v>#DIV/0!</v>
      </c>
      <c r="BP6290" s="501" t="e">
        <f t="shared" si="599"/>
        <v>#DIV/0!</v>
      </c>
    </row>
    <row r="6291" spans="31:68" ht="15" customHeight="1" x14ac:dyDescent="0.25">
      <c r="AE6291" s="501" t="e">
        <f t="shared" si="594"/>
        <v>#DIV/0!</v>
      </c>
      <c r="AH6291" s="501" t="e">
        <f t="shared" si="595"/>
        <v>#DIV/0!</v>
      </c>
      <c r="AV6291" s="501" t="e">
        <f t="shared" si="596"/>
        <v>#DIV/0!</v>
      </c>
      <c r="AY6291" s="501" t="e">
        <f t="shared" si="597"/>
        <v>#DIV/0!</v>
      </c>
      <c r="BM6291" s="501" t="e">
        <f t="shared" si="598"/>
        <v>#DIV/0!</v>
      </c>
      <c r="BP6291" s="501" t="e">
        <f t="shared" si="599"/>
        <v>#DIV/0!</v>
      </c>
    </row>
    <row r="6292" spans="31:68" ht="15" customHeight="1" x14ac:dyDescent="0.25">
      <c r="AE6292" s="501" t="e">
        <f t="shared" si="594"/>
        <v>#DIV/0!</v>
      </c>
      <c r="AH6292" s="501" t="e">
        <f t="shared" si="595"/>
        <v>#DIV/0!</v>
      </c>
      <c r="AV6292" s="501" t="e">
        <f t="shared" si="596"/>
        <v>#DIV/0!</v>
      </c>
      <c r="AY6292" s="501" t="e">
        <f t="shared" si="597"/>
        <v>#DIV/0!</v>
      </c>
      <c r="BM6292" s="501" t="e">
        <f t="shared" si="598"/>
        <v>#DIV/0!</v>
      </c>
      <c r="BP6292" s="501" t="e">
        <f t="shared" si="599"/>
        <v>#DIV/0!</v>
      </c>
    </row>
    <row r="6293" spans="31:68" ht="15" customHeight="1" x14ac:dyDescent="0.25">
      <c r="AE6293" s="501" t="e">
        <f t="shared" si="594"/>
        <v>#DIV/0!</v>
      </c>
      <c r="AH6293" s="501" t="e">
        <f t="shared" si="595"/>
        <v>#DIV/0!</v>
      </c>
      <c r="AV6293" s="501" t="e">
        <f t="shared" si="596"/>
        <v>#DIV/0!</v>
      </c>
      <c r="AY6293" s="501" t="e">
        <f t="shared" si="597"/>
        <v>#DIV/0!</v>
      </c>
      <c r="BM6293" s="501" t="e">
        <f t="shared" si="598"/>
        <v>#DIV/0!</v>
      </c>
      <c r="BP6293" s="501" t="e">
        <f t="shared" si="599"/>
        <v>#DIV/0!</v>
      </c>
    </row>
    <row r="6294" spans="31:68" ht="15" customHeight="1" x14ac:dyDescent="0.25">
      <c r="AE6294" s="501" t="e">
        <f t="shared" si="594"/>
        <v>#DIV/0!</v>
      </c>
      <c r="AH6294" s="501" t="e">
        <f t="shared" si="595"/>
        <v>#DIV/0!</v>
      </c>
      <c r="AV6294" s="501" t="e">
        <f t="shared" si="596"/>
        <v>#DIV/0!</v>
      </c>
      <c r="AY6294" s="501" t="e">
        <f t="shared" si="597"/>
        <v>#DIV/0!</v>
      </c>
      <c r="BM6294" s="501" t="e">
        <f t="shared" si="598"/>
        <v>#DIV/0!</v>
      </c>
      <c r="BP6294" s="501" t="e">
        <f t="shared" si="599"/>
        <v>#DIV/0!</v>
      </c>
    </row>
    <row r="6295" spans="31:68" ht="15" customHeight="1" x14ac:dyDescent="0.25">
      <c r="AE6295" s="501" t="e">
        <f t="shared" si="594"/>
        <v>#DIV/0!</v>
      </c>
      <c r="AH6295" s="501" t="e">
        <f t="shared" si="595"/>
        <v>#DIV/0!</v>
      </c>
      <c r="AV6295" s="501" t="e">
        <f t="shared" si="596"/>
        <v>#DIV/0!</v>
      </c>
      <c r="AY6295" s="501" t="e">
        <f t="shared" si="597"/>
        <v>#DIV/0!</v>
      </c>
      <c r="BM6295" s="501" t="e">
        <f t="shared" si="598"/>
        <v>#DIV/0!</v>
      </c>
      <c r="BP6295" s="501" t="e">
        <f t="shared" si="599"/>
        <v>#DIV/0!</v>
      </c>
    </row>
    <row r="6296" spans="31:68" ht="15" customHeight="1" x14ac:dyDescent="0.25">
      <c r="AE6296" s="501" t="e">
        <f t="shared" si="594"/>
        <v>#DIV/0!</v>
      </c>
      <c r="AH6296" s="501" t="e">
        <f t="shared" si="595"/>
        <v>#DIV/0!</v>
      </c>
      <c r="AV6296" s="501" t="e">
        <f t="shared" si="596"/>
        <v>#DIV/0!</v>
      </c>
      <c r="AY6296" s="501" t="e">
        <f t="shared" si="597"/>
        <v>#DIV/0!</v>
      </c>
      <c r="BM6296" s="501" t="e">
        <f t="shared" si="598"/>
        <v>#DIV/0!</v>
      </c>
      <c r="BP6296" s="501" t="e">
        <f t="shared" si="599"/>
        <v>#DIV/0!</v>
      </c>
    </row>
    <row r="6297" spans="31:68" ht="15" customHeight="1" x14ac:dyDescent="0.25">
      <c r="AE6297" s="501" t="e">
        <f t="shared" si="594"/>
        <v>#DIV/0!</v>
      </c>
      <c r="AH6297" s="501" t="e">
        <f t="shared" si="595"/>
        <v>#DIV/0!</v>
      </c>
      <c r="AV6297" s="501" t="e">
        <f t="shared" si="596"/>
        <v>#DIV/0!</v>
      </c>
      <c r="AY6297" s="501" t="e">
        <f t="shared" si="597"/>
        <v>#DIV/0!</v>
      </c>
      <c r="BM6297" s="501" t="e">
        <f t="shared" si="598"/>
        <v>#DIV/0!</v>
      </c>
      <c r="BP6297" s="501" t="e">
        <f t="shared" si="599"/>
        <v>#DIV/0!</v>
      </c>
    </row>
    <row r="6298" spans="31:68" ht="15" customHeight="1" x14ac:dyDescent="0.25">
      <c r="AE6298" s="501" t="e">
        <f t="shared" si="594"/>
        <v>#DIV/0!</v>
      </c>
      <c r="AH6298" s="501" t="e">
        <f t="shared" si="595"/>
        <v>#DIV/0!</v>
      </c>
      <c r="AV6298" s="501" t="e">
        <f t="shared" si="596"/>
        <v>#DIV/0!</v>
      </c>
      <c r="AY6298" s="501" t="e">
        <f t="shared" si="597"/>
        <v>#DIV/0!</v>
      </c>
      <c r="BM6298" s="501" t="e">
        <f t="shared" si="598"/>
        <v>#DIV/0!</v>
      </c>
      <c r="BP6298" s="501" t="e">
        <f t="shared" si="599"/>
        <v>#DIV/0!</v>
      </c>
    </row>
    <row r="6299" spans="31:68" ht="15" customHeight="1" x14ac:dyDescent="0.25">
      <c r="AE6299" s="501" t="e">
        <f t="shared" si="594"/>
        <v>#DIV/0!</v>
      </c>
      <c r="AH6299" s="501" t="e">
        <f t="shared" si="595"/>
        <v>#DIV/0!</v>
      </c>
      <c r="AV6299" s="501" t="e">
        <f t="shared" si="596"/>
        <v>#DIV/0!</v>
      </c>
      <c r="AY6299" s="501" t="e">
        <f t="shared" si="597"/>
        <v>#DIV/0!</v>
      </c>
      <c r="BM6299" s="501" t="e">
        <f t="shared" si="598"/>
        <v>#DIV/0!</v>
      </c>
      <c r="BP6299" s="501" t="e">
        <f t="shared" si="599"/>
        <v>#DIV/0!</v>
      </c>
    </row>
    <row r="6300" spans="31:68" ht="15" customHeight="1" x14ac:dyDescent="0.25">
      <c r="AE6300" s="501" t="e">
        <f t="shared" si="594"/>
        <v>#DIV/0!</v>
      </c>
      <c r="AH6300" s="501" t="e">
        <f t="shared" si="595"/>
        <v>#DIV/0!</v>
      </c>
      <c r="AV6300" s="501" t="e">
        <f t="shared" si="596"/>
        <v>#DIV/0!</v>
      </c>
      <c r="AY6300" s="501" t="e">
        <f t="shared" si="597"/>
        <v>#DIV/0!</v>
      </c>
      <c r="BM6300" s="501" t="e">
        <f t="shared" si="598"/>
        <v>#DIV/0!</v>
      </c>
      <c r="BP6300" s="501" t="e">
        <f t="shared" si="599"/>
        <v>#DIV/0!</v>
      </c>
    </row>
    <row r="6301" spans="31:68" ht="15" customHeight="1" x14ac:dyDescent="0.25">
      <c r="AE6301" s="501" t="e">
        <f t="shared" si="594"/>
        <v>#DIV/0!</v>
      </c>
      <c r="AH6301" s="501" t="e">
        <f t="shared" si="595"/>
        <v>#DIV/0!</v>
      </c>
      <c r="AV6301" s="501" t="e">
        <f t="shared" si="596"/>
        <v>#DIV/0!</v>
      </c>
      <c r="AY6301" s="501" t="e">
        <f t="shared" si="597"/>
        <v>#DIV/0!</v>
      </c>
      <c r="BM6301" s="501" t="e">
        <f t="shared" si="598"/>
        <v>#DIV/0!</v>
      </c>
      <c r="BP6301" s="501" t="e">
        <f t="shared" si="599"/>
        <v>#DIV/0!</v>
      </c>
    </row>
    <row r="6302" spans="31:68" ht="15" customHeight="1" x14ac:dyDescent="0.25">
      <c r="AE6302" s="501" t="e">
        <f t="shared" si="594"/>
        <v>#DIV/0!</v>
      </c>
      <c r="AH6302" s="501" t="e">
        <f t="shared" si="595"/>
        <v>#DIV/0!</v>
      </c>
      <c r="AV6302" s="501" t="e">
        <f t="shared" si="596"/>
        <v>#DIV/0!</v>
      </c>
      <c r="AY6302" s="501" t="e">
        <f t="shared" si="597"/>
        <v>#DIV/0!</v>
      </c>
      <c r="BM6302" s="501" t="e">
        <f t="shared" si="598"/>
        <v>#DIV/0!</v>
      </c>
      <c r="BP6302" s="501" t="e">
        <f t="shared" si="599"/>
        <v>#DIV/0!</v>
      </c>
    </row>
    <row r="6303" spans="31:68" ht="15" customHeight="1" x14ac:dyDescent="0.25">
      <c r="AE6303" s="501" t="e">
        <f t="shared" si="594"/>
        <v>#DIV/0!</v>
      </c>
      <c r="AH6303" s="501" t="e">
        <f t="shared" si="595"/>
        <v>#DIV/0!</v>
      </c>
      <c r="AV6303" s="501" t="e">
        <f t="shared" si="596"/>
        <v>#DIV/0!</v>
      </c>
      <c r="AY6303" s="501" t="e">
        <f t="shared" si="597"/>
        <v>#DIV/0!</v>
      </c>
      <c r="BM6303" s="501" t="e">
        <f t="shared" si="598"/>
        <v>#DIV/0!</v>
      </c>
      <c r="BP6303" s="501" t="e">
        <f t="shared" si="599"/>
        <v>#DIV/0!</v>
      </c>
    </row>
    <row r="6304" spans="31:68" ht="15" customHeight="1" x14ac:dyDescent="0.25">
      <c r="AE6304" s="501" t="e">
        <f t="shared" si="594"/>
        <v>#DIV/0!</v>
      </c>
      <c r="AH6304" s="501" t="e">
        <f t="shared" si="595"/>
        <v>#DIV/0!</v>
      </c>
      <c r="AV6304" s="501" t="e">
        <f t="shared" si="596"/>
        <v>#DIV/0!</v>
      </c>
      <c r="AY6304" s="501" t="e">
        <f t="shared" si="597"/>
        <v>#DIV/0!</v>
      </c>
      <c r="BM6304" s="501" t="e">
        <f t="shared" si="598"/>
        <v>#DIV/0!</v>
      </c>
      <c r="BP6304" s="501" t="e">
        <f t="shared" si="599"/>
        <v>#DIV/0!</v>
      </c>
    </row>
    <row r="6305" spans="31:68" ht="15" customHeight="1" x14ac:dyDescent="0.25">
      <c r="AE6305" s="501" t="e">
        <f t="shared" si="594"/>
        <v>#DIV/0!</v>
      </c>
      <c r="AH6305" s="501" t="e">
        <f t="shared" si="595"/>
        <v>#DIV/0!</v>
      </c>
      <c r="AV6305" s="501" t="e">
        <f t="shared" si="596"/>
        <v>#DIV/0!</v>
      </c>
      <c r="AY6305" s="501" t="e">
        <f t="shared" si="597"/>
        <v>#DIV/0!</v>
      </c>
      <c r="BM6305" s="501" t="e">
        <f t="shared" si="598"/>
        <v>#DIV/0!</v>
      </c>
      <c r="BP6305" s="501" t="e">
        <f t="shared" si="599"/>
        <v>#DIV/0!</v>
      </c>
    </row>
    <row r="6306" spans="31:68" ht="15" customHeight="1" x14ac:dyDescent="0.25">
      <c r="AE6306" s="501" t="e">
        <f t="shared" si="594"/>
        <v>#DIV/0!</v>
      </c>
      <c r="AH6306" s="501" t="e">
        <f t="shared" si="595"/>
        <v>#DIV/0!</v>
      </c>
      <c r="AV6306" s="501" t="e">
        <f t="shared" si="596"/>
        <v>#DIV/0!</v>
      </c>
      <c r="AY6306" s="501" t="e">
        <f t="shared" si="597"/>
        <v>#DIV/0!</v>
      </c>
      <c r="BM6306" s="501" t="e">
        <f t="shared" si="598"/>
        <v>#DIV/0!</v>
      </c>
      <c r="BP6306" s="501" t="e">
        <f t="shared" si="599"/>
        <v>#DIV/0!</v>
      </c>
    </row>
    <row r="6307" spans="31:68" ht="15" customHeight="1" x14ac:dyDescent="0.25">
      <c r="AE6307" s="501" t="e">
        <f t="shared" si="594"/>
        <v>#DIV/0!</v>
      </c>
      <c r="AH6307" s="501" t="e">
        <f t="shared" si="595"/>
        <v>#DIV/0!</v>
      </c>
      <c r="AV6307" s="501" t="e">
        <f t="shared" si="596"/>
        <v>#DIV/0!</v>
      </c>
      <c r="AY6307" s="501" t="e">
        <f t="shared" si="597"/>
        <v>#DIV/0!</v>
      </c>
      <c r="BM6307" s="501" t="e">
        <f t="shared" si="598"/>
        <v>#DIV/0!</v>
      </c>
      <c r="BP6307" s="501" t="e">
        <f t="shared" si="599"/>
        <v>#DIV/0!</v>
      </c>
    </row>
    <row r="6308" spans="31:68" ht="15" customHeight="1" x14ac:dyDescent="0.25">
      <c r="AE6308" s="501" t="e">
        <f t="shared" si="594"/>
        <v>#DIV/0!</v>
      </c>
      <c r="AH6308" s="501" t="e">
        <f t="shared" si="595"/>
        <v>#DIV/0!</v>
      </c>
      <c r="AV6308" s="501" t="e">
        <f t="shared" si="596"/>
        <v>#DIV/0!</v>
      </c>
      <c r="AY6308" s="501" t="e">
        <f t="shared" si="597"/>
        <v>#DIV/0!</v>
      </c>
      <c r="BM6308" s="501" t="e">
        <f t="shared" si="598"/>
        <v>#DIV/0!</v>
      </c>
      <c r="BP6308" s="501" t="e">
        <f t="shared" si="599"/>
        <v>#DIV/0!</v>
      </c>
    </row>
    <row r="6309" spans="31:68" ht="15" customHeight="1" x14ac:dyDescent="0.25">
      <c r="AE6309" s="501" t="e">
        <f t="shared" si="594"/>
        <v>#DIV/0!</v>
      </c>
      <c r="AH6309" s="501" t="e">
        <f t="shared" si="595"/>
        <v>#DIV/0!</v>
      </c>
      <c r="AV6309" s="501" t="e">
        <f t="shared" si="596"/>
        <v>#DIV/0!</v>
      </c>
      <c r="AY6309" s="501" t="e">
        <f t="shared" si="597"/>
        <v>#DIV/0!</v>
      </c>
      <c r="BM6309" s="501" t="e">
        <f t="shared" si="598"/>
        <v>#DIV/0!</v>
      </c>
      <c r="BP6309" s="501" t="e">
        <f t="shared" si="599"/>
        <v>#DIV/0!</v>
      </c>
    </row>
    <row r="6310" spans="31:68" ht="15" customHeight="1" x14ac:dyDescent="0.25">
      <c r="AE6310" s="501" t="e">
        <f t="shared" si="594"/>
        <v>#DIV/0!</v>
      </c>
      <c r="AH6310" s="501" t="e">
        <f t="shared" si="595"/>
        <v>#DIV/0!</v>
      </c>
      <c r="AV6310" s="501" t="e">
        <f t="shared" si="596"/>
        <v>#DIV/0!</v>
      </c>
      <c r="AY6310" s="501" t="e">
        <f t="shared" si="597"/>
        <v>#DIV/0!</v>
      </c>
      <c r="BM6310" s="501" t="e">
        <f t="shared" si="598"/>
        <v>#DIV/0!</v>
      </c>
      <c r="BP6310" s="501" t="e">
        <f t="shared" si="599"/>
        <v>#DIV/0!</v>
      </c>
    </row>
    <row r="6311" spans="31:68" ht="15" customHeight="1" x14ac:dyDescent="0.25">
      <c r="AE6311" s="501" t="e">
        <f t="shared" si="594"/>
        <v>#DIV/0!</v>
      </c>
      <c r="AH6311" s="501" t="e">
        <f t="shared" si="595"/>
        <v>#DIV/0!</v>
      </c>
      <c r="AV6311" s="501" t="e">
        <f t="shared" si="596"/>
        <v>#DIV/0!</v>
      </c>
      <c r="AY6311" s="501" t="e">
        <f t="shared" si="597"/>
        <v>#DIV/0!</v>
      </c>
      <c r="BM6311" s="501" t="e">
        <f t="shared" si="598"/>
        <v>#DIV/0!</v>
      </c>
      <c r="BP6311" s="501" t="e">
        <f t="shared" si="599"/>
        <v>#DIV/0!</v>
      </c>
    </row>
    <row r="6312" spans="31:68" ht="15" customHeight="1" x14ac:dyDescent="0.25">
      <c r="AE6312" s="501" t="e">
        <f t="shared" si="594"/>
        <v>#DIV/0!</v>
      </c>
      <c r="AH6312" s="501" t="e">
        <f t="shared" si="595"/>
        <v>#DIV/0!</v>
      </c>
      <c r="AV6312" s="501" t="e">
        <f t="shared" si="596"/>
        <v>#DIV/0!</v>
      </c>
      <c r="AY6312" s="501" t="e">
        <f t="shared" si="597"/>
        <v>#DIV/0!</v>
      </c>
      <c r="BM6312" s="501" t="e">
        <f t="shared" si="598"/>
        <v>#DIV/0!</v>
      </c>
      <c r="BP6312" s="501" t="e">
        <f t="shared" si="599"/>
        <v>#DIV/0!</v>
      </c>
    </row>
    <row r="6313" spans="31:68" ht="15" customHeight="1" x14ac:dyDescent="0.25">
      <c r="AE6313" s="501" t="e">
        <f t="shared" si="594"/>
        <v>#DIV/0!</v>
      </c>
      <c r="AH6313" s="501" t="e">
        <f t="shared" si="595"/>
        <v>#DIV/0!</v>
      </c>
      <c r="AV6313" s="501" t="e">
        <f t="shared" si="596"/>
        <v>#DIV/0!</v>
      </c>
      <c r="AY6313" s="501" t="e">
        <f t="shared" si="597"/>
        <v>#DIV/0!</v>
      </c>
      <c r="BM6313" s="501" t="e">
        <f t="shared" si="598"/>
        <v>#DIV/0!</v>
      </c>
      <c r="BP6313" s="501" t="e">
        <f t="shared" si="599"/>
        <v>#DIV/0!</v>
      </c>
    </row>
    <row r="6314" spans="31:68" ht="15" customHeight="1" x14ac:dyDescent="0.25">
      <c r="AE6314" s="501" t="e">
        <f t="shared" si="594"/>
        <v>#DIV/0!</v>
      </c>
      <c r="AH6314" s="501" t="e">
        <f t="shared" si="595"/>
        <v>#DIV/0!</v>
      </c>
      <c r="AV6314" s="501" t="e">
        <f t="shared" si="596"/>
        <v>#DIV/0!</v>
      </c>
      <c r="AY6314" s="501" t="e">
        <f t="shared" si="597"/>
        <v>#DIV/0!</v>
      </c>
      <c r="BM6314" s="501" t="e">
        <f t="shared" si="598"/>
        <v>#DIV/0!</v>
      </c>
      <c r="BP6314" s="501" t="e">
        <f t="shared" si="599"/>
        <v>#DIV/0!</v>
      </c>
    </row>
    <row r="6315" spans="31:68" ht="15" customHeight="1" x14ac:dyDescent="0.25">
      <c r="AE6315" s="501" t="e">
        <f t="shared" si="594"/>
        <v>#DIV/0!</v>
      </c>
      <c r="AH6315" s="501" t="e">
        <f t="shared" si="595"/>
        <v>#DIV/0!</v>
      </c>
      <c r="AV6315" s="501" t="e">
        <f t="shared" si="596"/>
        <v>#DIV/0!</v>
      </c>
      <c r="AY6315" s="501" t="e">
        <f t="shared" si="597"/>
        <v>#DIV/0!</v>
      </c>
      <c r="BM6315" s="501" t="e">
        <f t="shared" si="598"/>
        <v>#DIV/0!</v>
      </c>
      <c r="BP6315" s="501" t="e">
        <f t="shared" si="599"/>
        <v>#DIV/0!</v>
      </c>
    </row>
    <row r="6316" spans="31:68" ht="15" customHeight="1" x14ac:dyDescent="0.25">
      <c r="AE6316" s="501" t="e">
        <f t="shared" si="594"/>
        <v>#DIV/0!</v>
      </c>
      <c r="AH6316" s="501" t="e">
        <f t="shared" si="595"/>
        <v>#DIV/0!</v>
      </c>
      <c r="AV6316" s="501" t="e">
        <f t="shared" si="596"/>
        <v>#DIV/0!</v>
      </c>
      <c r="AY6316" s="501" t="e">
        <f t="shared" si="597"/>
        <v>#DIV/0!</v>
      </c>
      <c r="BM6316" s="501" t="e">
        <f t="shared" si="598"/>
        <v>#DIV/0!</v>
      </c>
      <c r="BP6316" s="501" t="e">
        <f t="shared" si="599"/>
        <v>#DIV/0!</v>
      </c>
    </row>
    <row r="6317" spans="31:68" ht="15" customHeight="1" x14ac:dyDescent="0.25">
      <c r="AE6317" s="501" t="e">
        <f t="shared" si="594"/>
        <v>#DIV/0!</v>
      </c>
      <c r="AH6317" s="501" t="e">
        <f t="shared" si="595"/>
        <v>#DIV/0!</v>
      </c>
      <c r="AV6317" s="501" t="e">
        <f t="shared" si="596"/>
        <v>#DIV/0!</v>
      </c>
      <c r="AY6317" s="501" t="e">
        <f t="shared" si="597"/>
        <v>#DIV/0!</v>
      </c>
      <c r="BM6317" s="501" t="e">
        <f t="shared" si="598"/>
        <v>#DIV/0!</v>
      </c>
      <c r="BP6317" s="501" t="e">
        <f t="shared" si="599"/>
        <v>#DIV/0!</v>
      </c>
    </row>
    <row r="6318" spans="31:68" ht="15" customHeight="1" x14ac:dyDescent="0.25">
      <c r="AE6318" s="501" t="e">
        <f t="shared" si="594"/>
        <v>#DIV/0!</v>
      </c>
      <c r="AH6318" s="501" t="e">
        <f t="shared" si="595"/>
        <v>#DIV/0!</v>
      </c>
      <c r="AV6318" s="501" t="e">
        <f t="shared" si="596"/>
        <v>#DIV/0!</v>
      </c>
      <c r="AY6318" s="501" t="e">
        <f t="shared" si="597"/>
        <v>#DIV/0!</v>
      </c>
      <c r="BM6318" s="501" t="e">
        <f t="shared" si="598"/>
        <v>#DIV/0!</v>
      </c>
      <c r="BP6318" s="501" t="e">
        <f t="shared" si="599"/>
        <v>#DIV/0!</v>
      </c>
    </row>
    <row r="6319" spans="31:68" ht="15" customHeight="1" x14ac:dyDescent="0.25">
      <c r="AE6319" s="501" t="e">
        <f t="shared" si="594"/>
        <v>#DIV/0!</v>
      </c>
      <c r="AH6319" s="501" t="e">
        <f t="shared" si="595"/>
        <v>#DIV/0!</v>
      </c>
      <c r="AV6319" s="501" t="e">
        <f t="shared" si="596"/>
        <v>#DIV/0!</v>
      </c>
      <c r="AY6319" s="501" t="e">
        <f t="shared" si="597"/>
        <v>#DIV/0!</v>
      </c>
      <c r="BM6319" s="501" t="e">
        <f t="shared" si="598"/>
        <v>#DIV/0!</v>
      </c>
      <c r="BP6319" s="501" t="e">
        <f t="shared" si="599"/>
        <v>#DIV/0!</v>
      </c>
    </row>
    <row r="6320" spans="31:68" ht="15" customHeight="1" x14ac:dyDescent="0.25">
      <c r="AE6320" s="501" t="e">
        <f t="shared" si="594"/>
        <v>#DIV/0!</v>
      </c>
      <c r="AH6320" s="501" t="e">
        <f t="shared" si="595"/>
        <v>#DIV/0!</v>
      </c>
      <c r="AV6320" s="501" t="e">
        <f t="shared" si="596"/>
        <v>#DIV/0!</v>
      </c>
      <c r="AY6320" s="501" t="e">
        <f t="shared" si="597"/>
        <v>#DIV/0!</v>
      </c>
      <c r="BM6320" s="501" t="e">
        <f t="shared" si="598"/>
        <v>#DIV/0!</v>
      </c>
      <c r="BP6320" s="501" t="e">
        <f t="shared" si="599"/>
        <v>#DIV/0!</v>
      </c>
    </row>
    <row r="6321" spans="31:68" ht="15" customHeight="1" x14ac:dyDescent="0.25">
      <c r="AE6321" s="501" t="e">
        <f t="shared" si="594"/>
        <v>#DIV/0!</v>
      </c>
      <c r="AH6321" s="501" t="e">
        <f t="shared" si="595"/>
        <v>#DIV/0!</v>
      </c>
      <c r="AV6321" s="501" t="e">
        <f t="shared" si="596"/>
        <v>#DIV/0!</v>
      </c>
      <c r="AY6321" s="501" t="e">
        <f t="shared" si="597"/>
        <v>#DIV/0!</v>
      </c>
      <c r="BM6321" s="501" t="e">
        <f t="shared" si="598"/>
        <v>#DIV/0!</v>
      </c>
      <c r="BP6321" s="501" t="e">
        <f t="shared" si="599"/>
        <v>#DIV/0!</v>
      </c>
    </row>
    <row r="6322" spans="31:68" ht="15" customHeight="1" x14ac:dyDescent="0.25">
      <c r="AE6322" s="501" t="e">
        <f t="shared" si="594"/>
        <v>#DIV/0!</v>
      </c>
      <c r="AH6322" s="501" t="e">
        <f t="shared" si="595"/>
        <v>#DIV/0!</v>
      </c>
      <c r="AV6322" s="501" t="e">
        <f t="shared" si="596"/>
        <v>#DIV/0!</v>
      </c>
      <c r="AY6322" s="501" t="e">
        <f t="shared" si="597"/>
        <v>#DIV/0!</v>
      </c>
      <c r="BM6322" s="501" t="e">
        <f t="shared" si="598"/>
        <v>#DIV/0!</v>
      </c>
      <c r="BP6322" s="501" t="e">
        <f t="shared" si="599"/>
        <v>#DIV/0!</v>
      </c>
    </row>
    <row r="6323" spans="31:68" ht="15" customHeight="1" x14ac:dyDescent="0.25">
      <c r="AE6323" s="501" t="e">
        <f t="shared" si="594"/>
        <v>#DIV/0!</v>
      </c>
      <c r="AH6323" s="501" t="e">
        <f t="shared" si="595"/>
        <v>#DIV/0!</v>
      </c>
      <c r="AV6323" s="501" t="e">
        <f t="shared" si="596"/>
        <v>#DIV/0!</v>
      </c>
      <c r="AY6323" s="501" t="e">
        <f t="shared" si="597"/>
        <v>#DIV/0!</v>
      </c>
      <c r="BM6323" s="501" t="e">
        <f t="shared" si="598"/>
        <v>#DIV/0!</v>
      </c>
      <c r="BP6323" s="501" t="e">
        <f t="shared" si="599"/>
        <v>#DIV/0!</v>
      </c>
    </row>
    <row r="6324" spans="31:68" ht="15" customHeight="1" x14ac:dyDescent="0.25">
      <c r="AE6324" s="501" t="e">
        <f t="shared" si="594"/>
        <v>#DIV/0!</v>
      </c>
      <c r="AH6324" s="501" t="e">
        <f t="shared" si="595"/>
        <v>#DIV/0!</v>
      </c>
      <c r="AV6324" s="501" t="e">
        <f t="shared" si="596"/>
        <v>#DIV/0!</v>
      </c>
      <c r="AY6324" s="501" t="e">
        <f t="shared" si="597"/>
        <v>#DIV/0!</v>
      </c>
      <c r="BM6324" s="501" t="e">
        <f t="shared" si="598"/>
        <v>#DIV/0!</v>
      </c>
      <c r="BP6324" s="501" t="e">
        <f t="shared" si="599"/>
        <v>#DIV/0!</v>
      </c>
    </row>
    <row r="6325" spans="31:68" ht="15" customHeight="1" x14ac:dyDescent="0.25">
      <c r="AE6325" s="501" t="e">
        <f t="shared" si="594"/>
        <v>#DIV/0!</v>
      </c>
      <c r="AH6325" s="501" t="e">
        <f t="shared" si="595"/>
        <v>#DIV/0!</v>
      </c>
      <c r="AV6325" s="501" t="e">
        <f t="shared" si="596"/>
        <v>#DIV/0!</v>
      </c>
      <c r="AY6325" s="501" t="e">
        <f t="shared" si="597"/>
        <v>#DIV/0!</v>
      </c>
      <c r="BM6325" s="501" t="e">
        <f t="shared" si="598"/>
        <v>#DIV/0!</v>
      </c>
      <c r="BP6325" s="501" t="e">
        <f t="shared" si="599"/>
        <v>#DIV/0!</v>
      </c>
    </row>
    <row r="6326" spans="31:68" ht="15" customHeight="1" x14ac:dyDescent="0.25">
      <c r="AE6326" s="501" t="e">
        <f t="shared" si="594"/>
        <v>#DIV/0!</v>
      </c>
      <c r="AH6326" s="501" t="e">
        <f t="shared" si="595"/>
        <v>#DIV/0!</v>
      </c>
      <c r="AV6326" s="501" t="e">
        <f t="shared" si="596"/>
        <v>#DIV/0!</v>
      </c>
      <c r="AY6326" s="501" t="e">
        <f t="shared" si="597"/>
        <v>#DIV/0!</v>
      </c>
      <c r="BM6326" s="501" t="e">
        <f t="shared" si="598"/>
        <v>#DIV/0!</v>
      </c>
      <c r="BP6326" s="501" t="e">
        <f t="shared" si="599"/>
        <v>#DIV/0!</v>
      </c>
    </row>
    <row r="6327" spans="31:68" ht="15" customHeight="1" x14ac:dyDescent="0.25">
      <c r="AE6327" s="501" t="e">
        <f t="shared" si="594"/>
        <v>#DIV/0!</v>
      </c>
      <c r="AH6327" s="501" t="e">
        <f t="shared" si="595"/>
        <v>#DIV/0!</v>
      </c>
      <c r="AV6327" s="501" t="e">
        <f t="shared" si="596"/>
        <v>#DIV/0!</v>
      </c>
      <c r="AY6327" s="501" t="e">
        <f t="shared" si="597"/>
        <v>#DIV/0!</v>
      </c>
      <c r="BM6327" s="501" t="e">
        <f t="shared" si="598"/>
        <v>#DIV/0!</v>
      </c>
      <c r="BP6327" s="501" t="e">
        <f t="shared" si="599"/>
        <v>#DIV/0!</v>
      </c>
    </row>
    <row r="6328" spans="31:68" ht="15" customHeight="1" x14ac:dyDescent="0.25">
      <c r="AE6328" s="501" t="e">
        <f t="shared" si="594"/>
        <v>#DIV/0!</v>
      </c>
      <c r="AH6328" s="501" t="e">
        <f t="shared" si="595"/>
        <v>#DIV/0!</v>
      </c>
      <c r="AV6328" s="501" t="e">
        <f t="shared" si="596"/>
        <v>#DIV/0!</v>
      </c>
      <c r="AY6328" s="501" t="e">
        <f t="shared" si="597"/>
        <v>#DIV/0!</v>
      </c>
      <c r="BM6328" s="501" t="e">
        <f t="shared" si="598"/>
        <v>#DIV/0!</v>
      </c>
      <c r="BP6328" s="501" t="e">
        <f t="shared" si="599"/>
        <v>#DIV/0!</v>
      </c>
    </row>
    <row r="6329" spans="31:68" ht="15" customHeight="1" x14ac:dyDescent="0.25">
      <c r="AE6329" s="501" t="e">
        <f t="shared" si="594"/>
        <v>#DIV/0!</v>
      </c>
      <c r="AH6329" s="501" t="e">
        <f t="shared" si="595"/>
        <v>#DIV/0!</v>
      </c>
      <c r="AV6329" s="501" t="e">
        <f t="shared" si="596"/>
        <v>#DIV/0!</v>
      </c>
      <c r="AY6329" s="501" t="e">
        <f t="shared" si="597"/>
        <v>#DIV/0!</v>
      </c>
      <c r="BM6329" s="501" t="e">
        <f t="shared" si="598"/>
        <v>#DIV/0!</v>
      </c>
      <c r="BP6329" s="501" t="e">
        <f t="shared" si="599"/>
        <v>#DIV/0!</v>
      </c>
    </row>
    <row r="6330" spans="31:68" ht="15" customHeight="1" x14ac:dyDescent="0.25">
      <c r="AE6330" s="501" t="e">
        <f t="shared" si="594"/>
        <v>#DIV/0!</v>
      </c>
      <c r="AH6330" s="501" t="e">
        <f t="shared" si="595"/>
        <v>#DIV/0!</v>
      </c>
      <c r="AV6330" s="501" t="e">
        <f t="shared" si="596"/>
        <v>#DIV/0!</v>
      </c>
      <c r="AY6330" s="501" t="e">
        <f t="shared" si="597"/>
        <v>#DIV/0!</v>
      </c>
      <c r="BM6330" s="501" t="e">
        <f t="shared" si="598"/>
        <v>#DIV/0!</v>
      </c>
      <c r="BP6330" s="501" t="e">
        <f t="shared" si="599"/>
        <v>#DIV/0!</v>
      </c>
    </row>
    <row r="6331" spans="31:68" ht="15" customHeight="1" x14ac:dyDescent="0.25">
      <c r="AE6331" s="501" t="e">
        <f t="shared" si="594"/>
        <v>#DIV/0!</v>
      </c>
      <c r="AH6331" s="501" t="e">
        <f t="shared" si="595"/>
        <v>#DIV/0!</v>
      </c>
      <c r="AV6331" s="501" t="e">
        <f t="shared" si="596"/>
        <v>#DIV/0!</v>
      </c>
      <c r="AY6331" s="501" t="e">
        <f t="shared" si="597"/>
        <v>#DIV/0!</v>
      </c>
      <c r="BM6331" s="501" t="e">
        <f t="shared" si="598"/>
        <v>#DIV/0!</v>
      </c>
      <c r="BP6331" s="501" t="e">
        <f t="shared" si="599"/>
        <v>#DIV/0!</v>
      </c>
    </row>
    <row r="6332" spans="31:68" ht="15" customHeight="1" x14ac:dyDescent="0.25">
      <c r="AE6332" s="501" t="e">
        <f t="shared" si="594"/>
        <v>#DIV/0!</v>
      </c>
      <c r="AH6332" s="501" t="e">
        <f t="shared" si="595"/>
        <v>#DIV/0!</v>
      </c>
      <c r="AV6332" s="501" t="e">
        <f t="shared" si="596"/>
        <v>#DIV/0!</v>
      </c>
      <c r="AY6332" s="501" t="e">
        <f t="shared" si="597"/>
        <v>#DIV/0!</v>
      </c>
      <c r="BM6332" s="501" t="e">
        <f t="shared" si="598"/>
        <v>#DIV/0!</v>
      </c>
      <c r="BP6332" s="501" t="e">
        <f t="shared" si="599"/>
        <v>#DIV/0!</v>
      </c>
    </row>
    <row r="6333" spans="31:68" ht="15" customHeight="1" x14ac:dyDescent="0.25">
      <c r="AE6333" s="501" t="e">
        <f t="shared" si="594"/>
        <v>#DIV/0!</v>
      </c>
      <c r="AH6333" s="501" t="e">
        <f t="shared" si="595"/>
        <v>#DIV/0!</v>
      </c>
      <c r="AV6333" s="501" t="e">
        <f t="shared" si="596"/>
        <v>#DIV/0!</v>
      </c>
      <c r="AY6333" s="501" t="e">
        <f t="shared" si="597"/>
        <v>#DIV/0!</v>
      </c>
      <c r="BM6333" s="501" t="e">
        <f t="shared" si="598"/>
        <v>#DIV/0!</v>
      </c>
      <c r="BP6333" s="501" t="e">
        <f t="shared" si="599"/>
        <v>#DIV/0!</v>
      </c>
    </row>
    <row r="6334" spans="31:68" ht="15" customHeight="1" x14ac:dyDescent="0.25">
      <c r="AE6334" s="501" t="e">
        <f t="shared" si="594"/>
        <v>#DIV/0!</v>
      </c>
      <c r="AH6334" s="501" t="e">
        <f t="shared" si="595"/>
        <v>#DIV/0!</v>
      </c>
      <c r="AV6334" s="501" t="e">
        <f t="shared" si="596"/>
        <v>#DIV/0!</v>
      </c>
      <c r="AY6334" s="501" t="e">
        <f t="shared" si="597"/>
        <v>#DIV/0!</v>
      </c>
      <c r="BM6334" s="501" t="e">
        <f t="shared" si="598"/>
        <v>#DIV/0!</v>
      </c>
      <c r="BP6334" s="501" t="e">
        <f t="shared" si="599"/>
        <v>#DIV/0!</v>
      </c>
    </row>
    <row r="6335" spans="31:68" ht="15" customHeight="1" x14ac:dyDescent="0.25">
      <c r="AE6335" s="501" t="e">
        <f t="shared" si="594"/>
        <v>#DIV/0!</v>
      </c>
      <c r="AH6335" s="501" t="e">
        <f t="shared" si="595"/>
        <v>#DIV/0!</v>
      </c>
      <c r="AV6335" s="501" t="e">
        <f t="shared" si="596"/>
        <v>#DIV/0!</v>
      </c>
      <c r="AY6335" s="501" t="e">
        <f t="shared" si="597"/>
        <v>#DIV/0!</v>
      </c>
      <c r="BM6335" s="501" t="e">
        <f t="shared" si="598"/>
        <v>#DIV/0!</v>
      </c>
      <c r="BP6335" s="501" t="e">
        <f t="shared" si="599"/>
        <v>#DIV/0!</v>
      </c>
    </row>
    <row r="6336" spans="31:68" ht="15" customHeight="1" x14ac:dyDescent="0.25">
      <c r="AE6336" s="501" t="e">
        <f t="shared" si="594"/>
        <v>#DIV/0!</v>
      </c>
      <c r="AH6336" s="501" t="e">
        <f t="shared" si="595"/>
        <v>#DIV/0!</v>
      </c>
      <c r="AV6336" s="501" t="e">
        <f t="shared" si="596"/>
        <v>#DIV/0!</v>
      </c>
      <c r="AY6336" s="501" t="e">
        <f t="shared" si="597"/>
        <v>#DIV/0!</v>
      </c>
      <c r="BM6336" s="501" t="e">
        <f t="shared" si="598"/>
        <v>#DIV/0!</v>
      </c>
      <c r="BP6336" s="501" t="e">
        <f t="shared" si="599"/>
        <v>#DIV/0!</v>
      </c>
    </row>
    <row r="6337" spans="31:68" ht="15" customHeight="1" x14ac:dyDescent="0.25">
      <c r="AE6337" s="501" t="e">
        <f t="shared" si="594"/>
        <v>#DIV/0!</v>
      </c>
      <c r="AH6337" s="501" t="e">
        <f t="shared" si="595"/>
        <v>#DIV/0!</v>
      </c>
      <c r="AV6337" s="501" t="e">
        <f t="shared" si="596"/>
        <v>#DIV/0!</v>
      </c>
      <c r="AY6337" s="501" t="e">
        <f t="shared" si="597"/>
        <v>#DIV/0!</v>
      </c>
      <c r="BM6337" s="501" t="e">
        <f t="shared" si="598"/>
        <v>#DIV/0!</v>
      </c>
      <c r="BP6337" s="501" t="e">
        <f t="shared" si="599"/>
        <v>#DIV/0!</v>
      </c>
    </row>
    <row r="6338" spans="31:68" ht="15" customHeight="1" x14ac:dyDescent="0.25">
      <c r="AE6338" s="501" t="e">
        <f t="shared" si="594"/>
        <v>#DIV/0!</v>
      </c>
      <c r="AH6338" s="501" t="e">
        <f t="shared" si="595"/>
        <v>#DIV/0!</v>
      </c>
      <c r="AV6338" s="501" t="e">
        <f t="shared" si="596"/>
        <v>#DIV/0!</v>
      </c>
      <c r="AY6338" s="501" t="e">
        <f t="shared" si="597"/>
        <v>#DIV/0!</v>
      </c>
      <c r="BM6338" s="501" t="e">
        <f t="shared" si="598"/>
        <v>#DIV/0!</v>
      </c>
      <c r="BP6338" s="501" t="e">
        <f t="shared" si="599"/>
        <v>#DIV/0!</v>
      </c>
    </row>
    <row r="6339" spans="31:68" ht="15" customHeight="1" x14ac:dyDescent="0.25">
      <c r="AE6339" s="501" t="e">
        <f t="shared" si="594"/>
        <v>#DIV/0!</v>
      </c>
      <c r="AH6339" s="501" t="e">
        <f t="shared" si="595"/>
        <v>#DIV/0!</v>
      </c>
      <c r="AV6339" s="501" t="e">
        <f t="shared" si="596"/>
        <v>#DIV/0!</v>
      </c>
      <c r="AY6339" s="501" t="e">
        <f t="shared" si="597"/>
        <v>#DIV/0!</v>
      </c>
      <c r="BM6339" s="501" t="e">
        <f t="shared" si="598"/>
        <v>#DIV/0!</v>
      </c>
      <c r="BP6339" s="501" t="e">
        <f t="shared" si="599"/>
        <v>#DIV/0!</v>
      </c>
    </row>
    <row r="6340" spans="31:68" ht="15" customHeight="1" x14ac:dyDescent="0.25">
      <c r="AE6340" s="501" t="e">
        <f t="shared" si="594"/>
        <v>#DIV/0!</v>
      </c>
      <c r="AH6340" s="501" t="e">
        <f t="shared" si="595"/>
        <v>#DIV/0!</v>
      </c>
      <c r="AV6340" s="501" t="e">
        <f t="shared" si="596"/>
        <v>#DIV/0!</v>
      </c>
      <c r="AY6340" s="501" t="e">
        <f t="shared" si="597"/>
        <v>#DIV/0!</v>
      </c>
      <c r="BM6340" s="501" t="e">
        <f t="shared" si="598"/>
        <v>#DIV/0!</v>
      </c>
      <c r="BP6340" s="501" t="e">
        <f t="shared" si="599"/>
        <v>#DIV/0!</v>
      </c>
    </row>
    <row r="6341" spans="31:68" ht="15" customHeight="1" x14ac:dyDescent="0.25">
      <c r="AE6341" s="501" t="e">
        <f t="shared" si="594"/>
        <v>#DIV/0!</v>
      </c>
      <c r="AH6341" s="501" t="e">
        <f t="shared" si="595"/>
        <v>#DIV/0!</v>
      </c>
      <c r="AV6341" s="501" t="e">
        <f t="shared" si="596"/>
        <v>#DIV/0!</v>
      </c>
      <c r="AY6341" s="501" t="e">
        <f t="shared" si="597"/>
        <v>#DIV/0!</v>
      </c>
      <c r="BM6341" s="501" t="e">
        <f t="shared" si="598"/>
        <v>#DIV/0!</v>
      </c>
      <c r="BP6341" s="501" t="e">
        <f t="shared" si="599"/>
        <v>#DIV/0!</v>
      </c>
    </row>
    <row r="6342" spans="31:68" ht="15" customHeight="1" x14ac:dyDescent="0.25">
      <c r="AE6342" s="501" t="e">
        <f t="shared" si="594"/>
        <v>#DIV/0!</v>
      </c>
      <c r="AH6342" s="501" t="e">
        <f t="shared" si="595"/>
        <v>#DIV/0!</v>
      </c>
      <c r="AV6342" s="501" t="e">
        <f t="shared" si="596"/>
        <v>#DIV/0!</v>
      </c>
      <c r="AY6342" s="501" t="e">
        <f t="shared" si="597"/>
        <v>#DIV/0!</v>
      </c>
      <c r="BM6342" s="501" t="e">
        <f t="shared" si="598"/>
        <v>#DIV/0!</v>
      </c>
      <c r="BP6342" s="501" t="e">
        <f t="shared" si="599"/>
        <v>#DIV/0!</v>
      </c>
    </row>
    <row r="6343" spans="31:68" ht="15" customHeight="1" x14ac:dyDescent="0.25">
      <c r="AE6343" s="501" t="e">
        <f t="shared" si="594"/>
        <v>#DIV/0!</v>
      </c>
      <c r="AH6343" s="501" t="e">
        <f t="shared" si="595"/>
        <v>#DIV/0!</v>
      </c>
      <c r="AV6343" s="501" t="e">
        <f t="shared" si="596"/>
        <v>#DIV/0!</v>
      </c>
      <c r="AY6343" s="501" t="e">
        <f t="shared" si="597"/>
        <v>#DIV/0!</v>
      </c>
      <c r="BM6343" s="501" t="e">
        <f t="shared" si="598"/>
        <v>#DIV/0!</v>
      </c>
      <c r="BP6343" s="501" t="e">
        <f t="shared" si="599"/>
        <v>#DIV/0!</v>
      </c>
    </row>
    <row r="6344" spans="31:68" ht="15" customHeight="1" x14ac:dyDescent="0.25">
      <c r="AE6344" s="501" t="e">
        <f t="shared" si="594"/>
        <v>#DIV/0!</v>
      </c>
      <c r="AH6344" s="501" t="e">
        <f t="shared" si="595"/>
        <v>#DIV/0!</v>
      </c>
      <c r="AV6344" s="501" t="e">
        <f t="shared" si="596"/>
        <v>#DIV/0!</v>
      </c>
      <c r="AY6344" s="501" t="e">
        <f t="shared" si="597"/>
        <v>#DIV/0!</v>
      </c>
      <c r="BM6344" s="501" t="e">
        <f t="shared" si="598"/>
        <v>#DIV/0!</v>
      </c>
      <c r="BP6344" s="501" t="e">
        <f t="shared" si="599"/>
        <v>#DIV/0!</v>
      </c>
    </row>
    <row r="6345" spans="31:68" ht="15" customHeight="1" x14ac:dyDescent="0.25">
      <c r="AE6345" s="501" t="e">
        <f t="shared" si="594"/>
        <v>#DIV/0!</v>
      </c>
      <c r="AH6345" s="501" t="e">
        <f t="shared" si="595"/>
        <v>#DIV/0!</v>
      </c>
      <c r="AV6345" s="501" t="e">
        <f t="shared" si="596"/>
        <v>#DIV/0!</v>
      </c>
      <c r="AY6345" s="501" t="e">
        <f t="shared" si="597"/>
        <v>#DIV/0!</v>
      </c>
      <c r="BM6345" s="501" t="e">
        <f t="shared" si="598"/>
        <v>#DIV/0!</v>
      </c>
      <c r="BP6345" s="501" t="e">
        <f t="shared" si="599"/>
        <v>#DIV/0!</v>
      </c>
    </row>
    <row r="6346" spans="31:68" ht="15" customHeight="1" x14ac:dyDescent="0.25">
      <c r="AE6346" s="501" t="e">
        <f t="shared" si="594"/>
        <v>#DIV/0!</v>
      </c>
      <c r="AH6346" s="501" t="e">
        <f t="shared" si="595"/>
        <v>#DIV/0!</v>
      </c>
      <c r="AV6346" s="501" t="e">
        <f t="shared" si="596"/>
        <v>#DIV/0!</v>
      </c>
      <c r="AY6346" s="501" t="e">
        <f t="shared" si="597"/>
        <v>#DIV/0!</v>
      </c>
      <c r="BM6346" s="501" t="e">
        <f t="shared" si="598"/>
        <v>#DIV/0!</v>
      </c>
      <c r="BP6346" s="501" t="e">
        <f t="shared" si="599"/>
        <v>#DIV/0!</v>
      </c>
    </row>
    <row r="6347" spans="31:68" ht="15" customHeight="1" x14ac:dyDescent="0.25">
      <c r="AE6347" s="501" t="e">
        <f t="shared" si="594"/>
        <v>#DIV/0!</v>
      </c>
      <c r="AH6347" s="501" t="e">
        <f t="shared" si="595"/>
        <v>#DIV/0!</v>
      </c>
      <c r="AV6347" s="501" t="e">
        <f t="shared" si="596"/>
        <v>#DIV/0!</v>
      </c>
      <c r="AY6347" s="501" t="e">
        <f t="shared" si="597"/>
        <v>#DIV/0!</v>
      </c>
      <c r="BM6347" s="501" t="e">
        <f t="shared" si="598"/>
        <v>#DIV/0!</v>
      </c>
      <c r="BP6347" s="501" t="e">
        <f t="shared" si="599"/>
        <v>#DIV/0!</v>
      </c>
    </row>
    <row r="6348" spans="31:68" ht="15" customHeight="1" x14ac:dyDescent="0.25">
      <c r="AE6348" s="501" t="e">
        <f t="shared" si="594"/>
        <v>#DIV/0!</v>
      </c>
      <c r="AH6348" s="501" t="e">
        <f t="shared" si="595"/>
        <v>#DIV/0!</v>
      </c>
      <c r="AV6348" s="501" t="e">
        <f t="shared" si="596"/>
        <v>#DIV/0!</v>
      </c>
      <c r="AY6348" s="501" t="e">
        <f t="shared" si="597"/>
        <v>#DIV/0!</v>
      </c>
      <c r="BM6348" s="501" t="e">
        <f t="shared" si="598"/>
        <v>#DIV/0!</v>
      </c>
      <c r="BP6348" s="501" t="e">
        <f t="shared" si="599"/>
        <v>#DIV/0!</v>
      </c>
    </row>
    <row r="6349" spans="31:68" ht="15" customHeight="1" x14ac:dyDescent="0.25">
      <c r="AE6349" s="501" t="e">
        <f t="shared" si="594"/>
        <v>#DIV/0!</v>
      </c>
      <c r="AH6349" s="501" t="e">
        <f t="shared" si="595"/>
        <v>#DIV/0!</v>
      </c>
      <c r="AV6349" s="501" t="e">
        <f t="shared" si="596"/>
        <v>#DIV/0!</v>
      </c>
      <c r="AY6349" s="501" t="e">
        <f t="shared" si="597"/>
        <v>#DIV/0!</v>
      </c>
      <c r="BM6349" s="501" t="e">
        <f t="shared" si="598"/>
        <v>#DIV/0!</v>
      </c>
      <c r="BP6349" s="501" t="e">
        <f t="shared" si="599"/>
        <v>#DIV/0!</v>
      </c>
    </row>
    <row r="6350" spans="31:68" ht="15" customHeight="1" x14ac:dyDescent="0.25">
      <c r="AE6350" s="501" t="e">
        <f t="shared" si="594"/>
        <v>#DIV/0!</v>
      </c>
      <c r="AH6350" s="501" t="e">
        <f t="shared" si="595"/>
        <v>#DIV/0!</v>
      </c>
      <c r="AV6350" s="501" t="e">
        <f t="shared" si="596"/>
        <v>#DIV/0!</v>
      </c>
      <c r="AY6350" s="501" t="e">
        <f t="shared" si="597"/>
        <v>#DIV/0!</v>
      </c>
      <c r="BM6350" s="501" t="e">
        <f t="shared" si="598"/>
        <v>#DIV/0!</v>
      </c>
      <c r="BP6350" s="501" t="e">
        <f t="shared" si="599"/>
        <v>#DIV/0!</v>
      </c>
    </row>
    <row r="6351" spans="31:68" ht="15" customHeight="1" x14ac:dyDescent="0.25">
      <c r="AE6351" s="501" t="e">
        <f t="shared" ref="AE6351:AE6414" si="600">IF(AE$10*AC6351+AE$11&lt;(ROUNDUP(AD$10/100,0)*100+999),MAX(0,AE$10*AC6351+AE$11),NA())</f>
        <v>#DIV/0!</v>
      </c>
      <c r="AH6351" s="501" t="e">
        <f t="shared" ref="AH6351:AH6414" si="601">IF(AH$10*AF6351+AH$11&lt;(ROUNDUP(AG$10/100,0)*100+999),MAX(0,AH$10*AF6351+AH$11),NA())</f>
        <v>#DIV/0!</v>
      </c>
      <c r="AV6351" s="501" t="e">
        <f t="shared" ref="AV6351:AV6414" si="602">IF(AV$10*AT6351+AV$11&lt;(ROUNDUP(AU$10/100,0)*100+999),MAX(0,AV$10*AT6351+AV$11),NA())</f>
        <v>#DIV/0!</v>
      </c>
      <c r="AY6351" s="501" t="e">
        <f t="shared" ref="AY6351:AY6414" si="603">IF(AY$10*AW6351+AY$11&lt;(ROUNDUP(AX$10/100,0)*100+999),MAX(0,AY$10*AW6351+AY$11),NA())</f>
        <v>#DIV/0!</v>
      </c>
      <c r="BM6351" s="501" t="e">
        <f t="shared" ref="BM6351:BM6414" si="604">IF(BM$10*BK6351+BM$11&lt;(ROUNDUP(BL$10/100,0)*100+999),MAX(0,BM$10*BK6351+BM$11),NA())</f>
        <v>#DIV/0!</v>
      </c>
      <c r="BP6351" s="501" t="e">
        <f t="shared" ref="BP6351:BP6414" si="605">IF(BP$10*BN6351+BP$11&lt;(ROUNDUP(BO$10/100,0)*100+999),MAX(0,BP$10*BN6351+BP$11),NA())</f>
        <v>#DIV/0!</v>
      </c>
    </row>
    <row r="6352" spans="31:68" ht="15" customHeight="1" x14ac:dyDescent="0.25">
      <c r="AE6352" s="501" t="e">
        <f t="shared" si="600"/>
        <v>#DIV/0!</v>
      </c>
      <c r="AH6352" s="501" t="e">
        <f t="shared" si="601"/>
        <v>#DIV/0!</v>
      </c>
      <c r="AV6352" s="501" t="e">
        <f t="shared" si="602"/>
        <v>#DIV/0!</v>
      </c>
      <c r="AY6352" s="501" t="e">
        <f t="shared" si="603"/>
        <v>#DIV/0!</v>
      </c>
      <c r="BM6352" s="501" t="e">
        <f t="shared" si="604"/>
        <v>#DIV/0!</v>
      </c>
      <c r="BP6352" s="501" t="e">
        <f t="shared" si="605"/>
        <v>#DIV/0!</v>
      </c>
    </row>
    <row r="6353" spans="31:68" ht="15" customHeight="1" x14ac:dyDescent="0.25">
      <c r="AE6353" s="501" t="e">
        <f t="shared" si="600"/>
        <v>#DIV/0!</v>
      </c>
      <c r="AH6353" s="501" t="e">
        <f t="shared" si="601"/>
        <v>#DIV/0!</v>
      </c>
      <c r="AV6353" s="501" t="e">
        <f t="shared" si="602"/>
        <v>#DIV/0!</v>
      </c>
      <c r="AY6353" s="501" t="e">
        <f t="shared" si="603"/>
        <v>#DIV/0!</v>
      </c>
      <c r="BM6353" s="501" t="e">
        <f t="shared" si="604"/>
        <v>#DIV/0!</v>
      </c>
      <c r="BP6353" s="501" t="e">
        <f t="shared" si="605"/>
        <v>#DIV/0!</v>
      </c>
    </row>
    <row r="6354" spans="31:68" ht="15" customHeight="1" x14ac:dyDescent="0.25">
      <c r="AE6354" s="501" t="e">
        <f t="shared" si="600"/>
        <v>#DIV/0!</v>
      </c>
      <c r="AH6354" s="501" t="e">
        <f t="shared" si="601"/>
        <v>#DIV/0!</v>
      </c>
      <c r="AV6354" s="501" t="e">
        <f t="shared" si="602"/>
        <v>#DIV/0!</v>
      </c>
      <c r="AY6354" s="501" t="e">
        <f t="shared" si="603"/>
        <v>#DIV/0!</v>
      </c>
      <c r="BM6354" s="501" t="e">
        <f t="shared" si="604"/>
        <v>#DIV/0!</v>
      </c>
      <c r="BP6354" s="501" t="e">
        <f t="shared" si="605"/>
        <v>#DIV/0!</v>
      </c>
    </row>
    <row r="6355" spans="31:68" ht="15" customHeight="1" x14ac:dyDescent="0.25">
      <c r="AE6355" s="501" t="e">
        <f t="shared" si="600"/>
        <v>#DIV/0!</v>
      </c>
      <c r="AH6355" s="501" t="e">
        <f t="shared" si="601"/>
        <v>#DIV/0!</v>
      </c>
      <c r="AV6355" s="501" t="e">
        <f t="shared" si="602"/>
        <v>#DIV/0!</v>
      </c>
      <c r="AY6355" s="501" t="e">
        <f t="shared" si="603"/>
        <v>#DIV/0!</v>
      </c>
      <c r="BM6355" s="501" t="e">
        <f t="shared" si="604"/>
        <v>#DIV/0!</v>
      </c>
      <c r="BP6355" s="501" t="e">
        <f t="shared" si="605"/>
        <v>#DIV/0!</v>
      </c>
    </row>
    <row r="6356" spans="31:68" ht="15" customHeight="1" x14ac:dyDescent="0.25">
      <c r="AE6356" s="501" t="e">
        <f t="shared" si="600"/>
        <v>#DIV/0!</v>
      </c>
      <c r="AH6356" s="501" t="e">
        <f t="shared" si="601"/>
        <v>#DIV/0!</v>
      </c>
      <c r="AV6356" s="501" t="e">
        <f t="shared" si="602"/>
        <v>#DIV/0!</v>
      </c>
      <c r="AY6356" s="501" t="e">
        <f t="shared" si="603"/>
        <v>#DIV/0!</v>
      </c>
      <c r="BM6356" s="501" t="e">
        <f t="shared" si="604"/>
        <v>#DIV/0!</v>
      </c>
      <c r="BP6356" s="501" t="e">
        <f t="shared" si="605"/>
        <v>#DIV/0!</v>
      </c>
    </row>
    <row r="6357" spans="31:68" ht="15" customHeight="1" x14ac:dyDescent="0.25">
      <c r="AE6357" s="501" t="e">
        <f t="shared" si="600"/>
        <v>#DIV/0!</v>
      </c>
      <c r="AH6357" s="501" t="e">
        <f t="shared" si="601"/>
        <v>#DIV/0!</v>
      </c>
      <c r="AV6357" s="501" t="e">
        <f t="shared" si="602"/>
        <v>#DIV/0!</v>
      </c>
      <c r="AY6357" s="501" t="e">
        <f t="shared" si="603"/>
        <v>#DIV/0!</v>
      </c>
      <c r="BM6357" s="501" t="e">
        <f t="shared" si="604"/>
        <v>#DIV/0!</v>
      </c>
      <c r="BP6357" s="501" t="e">
        <f t="shared" si="605"/>
        <v>#DIV/0!</v>
      </c>
    </row>
    <row r="6358" spans="31:68" ht="15" customHeight="1" x14ac:dyDescent="0.25">
      <c r="AE6358" s="501" t="e">
        <f t="shared" si="600"/>
        <v>#DIV/0!</v>
      </c>
      <c r="AH6358" s="501" t="e">
        <f t="shared" si="601"/>
        <v>#DIV/0!</v>
      </c>
      <c r="AV6358" s="501" t="e">
        <f t="shared" si="602"/>
        <v>#DIV/0!</v>
      </c>
      <c r="AY6358" s="501" t="e">
        <f t="shared" si="603"/>
        <v>#DIV/0!</v>
      </c>
      <c r="BM6358" s="501" t="e">
        <f t="shared" si="604"/>
        <v>#DIV/0!</v>
      </c>
      <c r="BP6358" s="501" t="e">
        <f t="shared" si="605"/>
        <v>#DIV/0!</v>
      </c>
    </row>
    <row r="6359" spans="31:68" ht="15" customHeight="1" x14ac:dyDescent="0.25">
      <c r="AE6359" s="501" t="e">
        <f t="shared" si="600"/>
        <v>#DIV/0!</v>
      </c>
      <c r="AH6359" s="501" t="e">
        <f t="shared" si="601"/>
        <v>#DIV/0!</v>
      </c>
      <c r="AV6359" s="501" t="e">
        <f t="shared" si="602"/>
        <v>#DIV/0!</v>
      </c>
      <c r="AY6359" s="501" t="e">
        <f t="shared" si="603"/>
        <v>#DIV/0!</v>
      </c>
      <c r="BM6359" s="501" t="e">
        <f t="shared" si="604"/>
        <v>#DIV/0!</v>
      </c>
      <c r="BP6359" s="501" t="e">
        <f t="shared" si="605"/>
        <v>#DIV/0!</v>
      </c>
    </row>
    <row r="6360" spans="31:68" ht="15" customHeight="1" x14ac:dyDescent="0.25">
      <c r="AE6360" s="501" t="e">
        <f t="shared" si="600"/>
        <v>#DIV/0!</v>
      </c>
      <c r="AH6360" s="501" t="e">
        <f t="shared" si="601"/>
        <v>#DIV/0!</v>
      </c>
      <c r="AV6360" s="501" t="e">
        <f t="shared" si="602"/>
        <v>#DIV/0!</v>
      </c>
      <c r="AY6360" s="501" t="e">
        <f t="shared" si="603"/>
        <v>#DIV/0!</v>
      </c>
      <c r="BM6360" s="501" t="e">
        <f t="shared" si="604"/>
        <v>#DIV/0!</v>
      </c>
      <c r="BP6360" s="501" t="e">
        <f t="shared" si="605"/>
        <v>#DIV/0!</v>
      </c>
    </row>
    <row r="6361" spans="31:68" ht="15" customHeight="1" x14ac:dyDescent="0.25">
      <c r="AE6361" s="501" t="e">
        <f t="shared" si="600"/>
        <v>#DIV/0!</v>
      </c>
      <c r="AH6361" s="501" t="e">
        <f t="shared" si="601"/>
        <v>#DIV/0!</v>
      </c>
      <c r="AV6361" s="501" t="e">
        <f t="shared" si="602"/>
        <v>#DIV/0!</v>
      </c>
      <c r="AY6361" s="501" t="e">
        <f t="shared" si="603"/>
        <v>#DIV/0!</v>
      </c>
      <c r="BM6361" s="501" t="e">
        <f t="shared" si="604"/>
        <v>#DIV/0!</v>
      </c>
      <c r="BP6361" s="501" t="e">
        <f t="shared" si="605"/>
        <v>#DIV/0!</v>
      </c>
    </row>
    <row r="6362" spans="31:68" ht="15" customHeight="1" x14ac:dyDescent="0.25">
      <c r="AE6362" s="501" t="e">
        <f t="shared" si="600"/>
        <v>#DIV/0!</v>
      </c>
      <c r="AH6362" s="501" t="e">
        <f t="shared" si="601"/>
        <v>#DIV/0!</v>
      </c>
      <c r="AV6362" s="501" t="e">
        <f t="shared" si="602"/>
        <v>#DIV/0!</v>
      </c>
      <c r="AY6362" s="501" t="e">
        <f t="shared" si="603"/>
        <v>#DIV/0!</v>
      </c>
      <c r="BM6362" s="501" t="e">
        <f t="shared" si="604"/>
        <v>#DIV/0!</v>
      </c>
      <c r="BP6362" s="501" t="e">
        <f t="shared" si="605"/>
        <v>#DIV/0!</v>
      </c>
    </row>
    <row r="6363" spans="31:68" ht="15" customHeight="1" x14ac:dyDescent="0.25">
      <c r="AE6363" s="501" t="e">
        <f t="shared" si="600"/>
        <v>#DIV/0!</v>
      </c>
      <c r="AH6363" s="501" t="e">
        <f t="shared" si="601"/>
        <v>#DIV/0!</v>
      </c>
      <c r="AV6363" s="501" t="e">
        <f t="shared" si="602"/>
        <v>#DIV/0!</v>
      </c>
      <c r="AY6363" s="501" t="e">
        <f t="shared" si="603"/>
        <v>#DIV/0!</v>
      </c>
      <c r="BM6363" s="501" t="e">
        <f t="shared" si="604"/>
        <v>#DIV/0!</v>
      </c>
      <c r="BP6363" s="501" t="e">
        <f t="shared" si="605"/>
        <v>#DIV/0!</v>
      </c>
    </row>
    <row r="6364" spans="31:68" ht="15" customHeight="1" x14ac:dyDescent="0.25">
      <c r="AE6364" s="501" t="e">
        <f t="shared" si="600"/>
        <v>#DIV/0!</v>
      </c>
      <c r="AH6364" s="501" t="e">
        <f t="shared" si="601"/>
        <v>#DIV/0!</v>
      </c>
      <c r="AV6364" s="501" t="e">
        <f t="shared" si="602"/>
        <v>#DIV/0!</v>
      </c>
      <c r="AY6364" s="501" t="e">
        <f t="shared" si="603"/>
        <v>#DIV/0!</v>
      </c>
      <c r="BM6364" s="501" t="e">
        <f t="shared" si="604"/>
        <v>#DIV/0!</v>
      </c>
      <c r="BP6364" s="501" t="e">
        <f t="shared" si="605"/>
        <v>#DIV/0!</v>
      </c>
    </row>
    <row r="6365" spans="31:68" ht="15" customHeight="1" x14ac:dyDescent="0.25">
      <c r="AE6365" s="501" t="e">
        <f t="shared" si="600"/>
        <v>#DIV/0!</v>
      </c>
      <c r="AH6365" s="501" t="e">
        <f t="shared" si="601"/>
        <v>#DIV/0!</v>
      </c>
      <c r="AV6365" s="501" t="e">
        <f t="shared" si="602"/>
        <v>#DIV/0!</v>
      </c>
      <c r="AY6365" s="501" t="e">
        <f t="shared" si="603"/>
        <v>#DIV/0!</v>
      </c>
      <c r="BM6365" s="501" t="e">
        <f t="shared" si="604"/>
        <v>#DIV/0!</v>
      </c>
      <c r="BP6365" s="501" t="e">
        <f t="shared" si="605"/>
        <v>#DIV/0!</v>
      </c>
    </row>
    <row r="6366" spans="31:68" ht="15" customHeight="1" x14ac:dyDescent="0.25">
      <c r="AE6366" s="501" t="e">
        <f t="shared" si="600"/>
        <v>#DIV/0!</v>
      </c>
      <c r="AH6366" s="501" t="e">
        <f t="shared" si="601"/>
        <v>#DIV/0!</v>
      </c>
      <c r="AV6366" s="501" t="e">
        <f t="shared" si="602"/>
        <v>#DIV/0!</v>
      </c>
      <c r="AY6366" s="501" t="e">
        <f t="shared" si="603"/>
        <v>#DIV/0!</v>
      </c>
      <c r="BM6366" s="501" t="e">
        <f t="shared" si="604"/>
        <v>#DIV/0!</v>
      </c>
      <c r="BP6366" s="501" t="e">
        <f t="shared" si="605"/>
        <v>#DIV/0!</v>
      </c>
    </row>
    <row r="6367" spans="31:68" ht="15" customHeight="1" x14ac:dyDescent="0.25">
      <c r="AE6367" s="501" t="e">
        <f t="shared" si="600"/>
        <v>#DIV/0!</v>
      </c>
      <c r="AH6367" s="501" t="e">
        <f t="shared" si="601"/>
        <v>#DIV/0!</v>
      </c>
      <c r="AV6367" s="501" t="e">
        <f t="shared" si="602"/>
        <v>#DIV/0!</v>
      </c>
      <c r="AY6367" s="501" t="e">
        <f t="shared" si="603"/>
        <v>#DIV/0!</v>
      </c>
      <c r="BM6367" s="501" t="e">
        <f t="shared" si="604"/>
        <v>#DIV/0!</v>
      </c>
      <c r="BP6367" s="501" t="e">
        <f t="shared" si="605"/>
        <v>#DIV/0!</v>
      </c>
    </row>
    <row r="6368" spans="31:68" ht="15" customHeight="1" x14ac:dyDescent="0.25">
      <c r="AE6368" s="501" t="e">
        <f t="shared" si="600"/>
        <v>#DIV/0!</v>
      </c>
      <c r="AH6368" s="501" t="e">
        <f t="shared" si="601"/>
        <v>#DIV/0!</v>
      </c>
      <c r="AV6368" s="501" t="e">
        <f t="shared" si="602"/>
        <v>#DIV/0!</v>
      </c>
      <c r="AY6368" s="501" t="e">
        <f t="shared" si="603"/>
        <v>#DIV/0!</v>
      </c>
      <c r="BM6368" s="501" t="e">
        <f t="shared" si="604"/>
        <v>#DIV/0!</v>
      </c>
      <c r="BP6368" s="501" t="e">
        <f t="shared" si="605"/>
        <v>#DIV/0!</v>
      </c>
    </row>
    <row r="6369" spans="31:68" ht="15" customHeight="1" x14ac:dyDescent="0.25">
      <c r="AE6369" s="501" t="e">
        <f t="shared" si="600"/>
        <v>#DIV/0!</v>
      </c>
      <c r="AH6369" s="501" t="e">
        <f t="shared" si="601"/>
        <v>#DIV/0!</v>
      </c>
      <c r="AV6369" s="501" t="e">
        <f t="shared" si="602"/>
        <v>#DIV/0!</v>
      </c>
      <c r="AY6369" s="501" t="e">
        <f t="shared" si="603"/>
        <v>#DIV/0!</v>
      </c>
      <c r="BM6369" s="501" t="e">
        <f t="shared" si="604"/>
        <v>#DIV/0!</v>
      </c>
      <c r="BP6369" s="501" t="e">
        <f t="shared" si="605"/>
        <v>#DIV/0!</v>
      </c>
    </row>
    <row r="6370" spans="31:68" ht="15" customHeight="1" x14ac:dyDescent="0.25">
      <c r="AE6370" s="501" t="e">
        <f t="shared" si="600"/>
        <v>#DIV/0!</v>
      </c>
      <c r="AH6370" s="501" t="e">
        <f t="shared" si="601"/>
        <v>#DIV/0!</v>
      </c>
      <c r="AV6370" s="501" t="e">
        <f t="shared" si="602"/>
        <v>#DIV/0!</v>
      </c>
      <c r="AY6370" s="501" t="e">
        <f t="shared" si="603"/>
        <v>#DIV/0!</v>
      </c>
      <c r="BM6370" s="501" t="e">
        <f t="shared" si="604"/>
        <v>#DIV/0!</v>
      </c>
      <c r="BP6370" s="501" t="e">
        <f t="shared" si="605"/>
        <v>#DIV/0!</v>
      </c>
    </row>
    <row r="6371" spans="31:68" ht="15" customHeight="1" x14ac:dyDescent="0.25">
      <c r="AE6371" s="501" t="e">
        <f t="shared" si="600"/>
        <v>#DIV/0!</v>
      </c>
      <c r="AH6371" s="501" t="e">
        <f t="shared" si="601"/>
        <v>#DIV/0!</v>
      </c>
      <c r="AV6371" s="501" t="e">
        <f t="shared" si="602"/>
        <v>#DIV/0!</v>
      </c>
      <c r="AY6371" s="501" t="e">
        <f t="shared" si="603"/>
        <v>#DIV/0!</v>
      </c>
      <c r="BM6371" s="501" t="e">
        <f t="shared" si="604"/>
        <v>#DIV/0!</v>
      </c>
      <c r="BP6371" s="501" t="e">
        <f t="shared" si="605"/>
        <v>#DIV/0!</v>
      </c>
    </row>
    <row r="6372" spans="31:68" ht="15" customHeight="1" x14ac:dyDescent="0.25">
      <c r="AE6372" s="501" t="e">
        <f t="shared" si="600"/>
        <v>#DIV/0!</v>
      </c>
      <c r="AH6372" s="501" t="e">
        <f t="shared" si="601"/>
        <v>#DIV/0!</v>
      </c>
      <c r="AV6372" s="501" t="e">
        <f t="shared" si="602"/>
        <v>#DIV/0!</v>
      </c>
      <c r="AY6372" s="501" t="e">
        <f t="shared" si="603"/>
        <v>#DIV/0!</v>
      </c>
      <c r="BM6372" s="501" t="e">
        <f t="shared" si="604"/>
        <v>#DIV/0!</v>
      </c>
      <c r="BP6372" s="501" t="e">
        <f t="shared" si="605"/>
        <v>#DIV/0!</v>
      </c>
    </row>
    <row r="6373" spans="31:68" ht="15" customHeight="1" x14ac:dyDescent="0.25">
      <c r="AE6373" s="501" t="e">
        <f t="shared" si="600"/>
        <v>#DIV/0!</v>
      </c>
      <c r="AH6373" s="501" t="e">
        <f t="shared" si="601"/>
        <v>#DIV/0!</v>
      </c>
      <c r="AV6373" s="501" t="e">
        <f t="shared" si="602"/>
        <v>#DIV/0!</v>
      </c>
      <c r="AY6373" s="501" t="e">
        <f t="shared" si="603"/>
        <v>#DIV/0!</v>
      </c>
      <c r="BM6373" s="501" t="e">
        <f t="shared" si="604"/>
        <v>#DIV/0!</v>
      </c>
      <c r="BP6373" s="501" t="e">
        <f t="shared" si="605"/>
        <v>#DIV/0!</v>
      </c>
    </row>
    <row r="6374" spans="31:68" ht="15" customHeight="1" x14ac:dyDescent="0.25">
      <c r="AE6374" s="501" t="e">
        <f t="shared" si="600"/>
        <v>#DIV/0!</v>
      </c>
      <c r="AH6374" s="501" t="e">
        <f t="shared" si="601"/>
        <v>#DIV/0!</v>
      </c>
      <c r="AV6374" s="501" t="e">
        <f t="shared" si="602"/>
        <v>#DIV/0!</v>
      </c>
      <c r="AY6374" s="501" t="e">
        <f t="shared" si="603"/>
        <v>#DIV/0!</v>
      </c>
      <c r="BM6374" s="501" t="e">
        <f t="shared" si="604"/>
        <v>#DIV/0!</v>
      </c>
      <c r="BP6374" s="501" t="e">
        <f t="shared" si="605"/>
        <v>#DIV/0!</v>
      </c>
    </row>
    <row r="6375" spans="31:68" ht="15" customHeight="1" x14ac:dyDescent="0.25">
      <c r="AE6375" s="501" t="e">
        <f t="shared" si="600"/>
        <v>#DIV/0!</v>
      </c>
      <c r="AH6375" s="501" t="e">
        <f t="shared" si="601"/>
        <v>#DIV/0!</v>
      </c>
      <c r="AV6375" s="501" t="e">
        <f t="shared" si="602"/>
        <v>#DIV/0!</v>
      </c>
      <c r="AY6375" s="501" t="e">
        <f t="shared" si="603"/>
        <v>#DIV/0!</v>
      </c>
      <c r="BM6375" s="501" t="e">
        <f t="shared" si="604"/>
        <v>#DIV/0!</v>
      </c>
      <c r="BP6375" s="501" t="e">
        <f t="shared" si="605"/>
        <v>#DIV/0!</v>
      </c>
    </row>
    <row r="6376" spans="31:68" ht="15" customHeight="1" x14ac:dyDescent="0.25">
      <c r="AE6376" s="501" t="e">
        <f t="shared" si="600"/>
        <v>#DIV/0!</v>
      </c>
      <c r="AH6376" s="501" t="e">
        <f t="shared" si="601"/>
        <v>#DIV/0!</v>
      </c>
      <c r="AV6376" s="501" t="e">
        <f t="shared" si="602"/>
        <v>#DIV/0!</v>
      </c>
      <c r="AY6376" s="501" t="e">
        <f t="shared" si="603"/>
        <v>#DIV/0!</v>
      </c>
      <c r="BM6376" s="501" t="e">
        <f t="shared" si="604"/>
        <v>#DIV/0!</v>
      </c>
      <c r="BP6376" s="501" t="e">
        <f t="shared" si="605"/>
        <v>#DIV/0!</v>
      </c>
    </row>
    <row r="6377" spans="31:68" ht="15" customHeight="1" x14ac:dyDescent="0.25">
      <c r="AE6377" s="501" t="e">
        <f t="shared" si="600"/>
        <v>#DIV/0!</v>
      </c>
      <c r="AH6377" s="501" t="e">
        <f t="shared" si="601"/>
        <v>#DIV/0!</v>
      </c>
      <c r="AV6377" s="501" t="e">
        <f t="shared" si="602"/>
        <v>#DIV/0!</v>
      </c>
      <c r="AY6377" s="501" t="e">
        <f t="shared" si="603"/>
        <v>#DIV/0!</v>
      </c>
      <c r="BM6377" s="501" t="e">
        <f t="shared" si="604"/>
        <v>#DIV/0!</v>
      </c>
      <c r="BP6377" s="501" t="e">
        <f t="shared" si="605"/>
        <v>#DIV/0!</v>
      </c>
    </row>
    <row r="6378" spans="31:68" ht="15" customHeight="1" x14ac:dyDescent="0.25">
      <c r="AE6378" s="501" t="e">
        <f t="shared" si="600"/>
        <v>#DIV/0!</v>
      </c>
      <c r="AH6378" s="501" t="e">
        <f t="shared" si="601"/>
        <v>#DIV/0!</v>
      </c>
      <c r="AV6378" s="501" t="e">
        <f t="shared" si="602"/>
        <v>#DIV/0!</v>
      </c>
      <c r="AY6378" s="501" t="e">
        <f t="shared" si="603"/>
        <v>#DIV/0!</v>
      </c>
      <c r="BM6378" s="501" t="e">
        <f t="shared" si="604"/>
        <v>#DIV/0!</v>
      </c>
      <c r="BP6378" s="501" t="e">
        <f t="shared" si="605"/>
        <v>#DIV/0!</v>
      </c>
    </row>
    <row r="6379" spans="31:68" ht="15" customHeight="1" x14ac:dyDescent="0.25">
      <c r="AE6379" s="501" t="e">
        <f t="shared" si="600"/>
        <v>#DIV/0!</v>
      </c>
      <c r="AH6379" s="501" t="e">
        <f t="shared" si="601"/>
        <v>#DIV/0!</v>
      </c>
      <c r="AV6379" s="501" t="e">
        <f t="shared" si="602"/>
        <v>#DIV/0!</v>
      </c>
      <c r="AY6379" s="501" t="e">
        <f t="shared" si="603"/>
        <v>#DIV/0!</v>
      </c>
      <c r="BM6379" s="501" t="e">
        <f t="shared" si="604"/>
        <v>#DIV/0!</v>
      </c>
      <c r="BP6379" s="501" t="e">
        <f t="shared" si="605"/>
        <v>#DIV/0!</v>
      </c>
    </row>
    <row r="6380" spans="31:68" ht="15" customHeight="1" x14ac:dyDescent="0.25">
      <c r="AE6380" s="501" t="e">
        <f t="shared" si="600"/>
        <v>#DIV/0!</v>
      </c>
      <c r="AH6380" s="501" t="e">
        <f t="shared" si="601"/>
        <v>#DIV/0!</v>
      </c>
      <c r="AV6380" s="501" t="e">
        <f t="shared" si="602"/>
        <v>#DIV/0!</v>
      </c>
      <c r="AY6380" s="501" t="e">
        <f t="shared" si="603"/>
        <v>#DIV/0!</v>
      </c>
      <c r="BM6380" s="501" t="e">
        <f t="shared" si="604"/>
        <v>#DIV/0!</v>
      </c>
      <c r="BP6380" s="501" t="e">
        <f t="shared" si="605"/>
        <v>#DIV/0!</v>
      </c>
    </row>
    <row r="6381" spans="31:68" ht="15" customHeight="1" x14ac:dyDescent="0.25">
      <c r="AE6381" s="501" t="e">
        <f t="shared" si="600"/>
        <v>#DIV/0!</v>
      </c>
      <c r="AH6381" s="501" t="e">
        <f t="shared" si="601"/>
        <v>#DIV/0!</v>
      </c>
      <c r="AV6381" s="501" t="e">
        <f t="shared" si="602"/>
        <v>#DIV/0!</v>
      </c>
      <c r="AY6381" s="501" t="e">
        <f t="shared" si="603"/>
        <v>#DIV/0!</v>
      </c>
      <c r="BM6381" s="501" t="e">
        <f t="shared" si="604"/>
        <v>#DIV/0!</v>
      </c>
      <c r="BP6381" s="501" t="e">
        <f t="shared" si="605"/>
        <v>#DIV/0!</v>
      </c>
    </row>
    <row r="6382" spans="31:68" ht="15" customHeight="1" x14ac:dyDescent="0.25">
      <c r="AE6382" s="501" t="e">
        <f t="shared" si="600"/>
        <v>#DIV/0!</v>
      </c>
      <c r="AH6382" s="501" t="e">
        <f t="shared" si="601"/>
        <v>#DIV/0!</v>
      </c>
      <c r="AV6382" s="501" t="e">
        <f t="shared" si="602"/>
        <v>#DIV/0!</v>
      </c>
      <c r="AY6382" s="501" t="e">
        <f t="shared" si="603"/>
        <v>#DIV/0!</v>
      </c>
      <c r="BM6382" s="501" t="e">
        <f t="shared" si="604"/>
        <v>#DIV/0!</v>
      </c>
      <c r="BP6382" s="501" t="e">
        <f t="shared" si="605"/>
        <v>#DIV/0!</v>
      </c>
    </row>
    <row r="6383" spans="31:68" ht="15" customHeight="1" x14ac:dyDescent="0.25">
      <c r="AE6383" s="501" t="e">
        <f t="shared" si="600"/>
        <v>#DIV/0!</v>
      </c>
      <c r="AH6383" s="501" t="e">
        <f t="shared" si="601"/>
        <v>#DIV/0!</v>
      </c>
      <c r="AV6383" s="501" t="e">
        <f t="shared" si="602"/>
        <v>#DIV/0!</v>
      </c>
      <c r="AY6383" s="501" t="e">
        <f t="shared" si="603"/>
        <v>#DIV/0!</v>
      </c>
      <c r="BM6383" s="501" t="e">
        <f t="shared" si="604"/>
        <v>#DIV/0!</v>
      </c>
      <c r="BP6383" s="501" t="e">
        <f t="shared" si="605"/>
        <v>#DIV/0!</v>
      </c>
    </row>
    <row r="6384" spans="31:68" ht="15" customHeight="1" x14ac:dyDescent="0.25">
      <c r="AE6384" s="501" t="e">
        <f t="shared" si="600"/>
        <v>#DIV/0!</v>
      </c>
      <c r="AH6384" s="501" t="e">
        <f t="shared" si="601"/>
        <v>#DIV/0!</v>
      </c>
      <c r="AV6384" s="501" t="e">
        <f t="shared" si="602"/>
        <v>#DIV/0!</v>
      </c>
      <c r="AY6384" s="501" t="e">
        <f t="shared" si="603"/>
        <v>#DIV/0!</v>
      </c>
      <c r="BM6384" s="501" t="e">
        <f t="shared" si="604"/>
        <v>#DIV/0!</v>
      </c>
      <c r="BP6384" s="501" t="e">
        <f t="shared" si="605"/>
        <v>#DIV/0!</v>
      </c>
    </row>
    <row r="6385" spans="31:68" ht="15" customHeight="1" x14ac:dyDescent="0.25">
      <c r="AE6385" s="501" t="e">
        <f t="shared" si="600"/>
        <v>#DIV/0!</v>
      </c>
      <c r="AH6385" s="501" t="e">
        <f t="shared" si="601"/>
        <v>#DIV/0!</v>
      </c>
      <c r="AV6385" s="501" t="e">
        <f t="shared" si="602"/>
        <v>#DIV/0!</v>
      </c>
      <c r="AY6385" s="501" t="e">
        <f t="shared" si="603"/>
        <v>#DIV/0!</v>
      </c>
      <c r="BM6385" s="501" t="e">
        <f t="shared" si="604"/>
        <v>#DIV/0!</v>
      </c>
      <c r="BP6385" s="501" t="e">
        <f t="shared" si="605"/>
        <v>#DIV/0!</v>
      </c>
    </row>
    <row r="6386" spans="31:68" ht="15" customHeight="1" x14ac:dyDescent="0.25">
      <c r="AE6386" s="501" t="e">
        <f t="shared" si="600"/>
        <v>#DIV/0!</v>
      </c>
      <c r="AH6386" s="501" t="e">
        <f t="shared" si="601"/>
        <v>#DIV/0!</v>
      </c>
      <c r="AV6386" s="501" t="e">
        <f t="shared" si="602"/>
        <v>#DIV/0!</v>
      </c>
      <c r="AY6386" s="501" t="e">
        <f t="shared" si="603"/>
        <v>#DIV/0!</v>
      </c>
      <c r="BM6386" s="501" t="e">
        <f t="shared" si="604"/>
        <v>#DIV/0!</v>
      </c>
      <c r="BP6386" s="501" t="e">
        <f t="shared" si="605"/>
        <v>#DIV/0!</v>
      </c>
    </row>
    <row r="6387" spans="31:68" ht="15" customHeight="1" x14ac:dyDescent="0.25">
      <c r="AE6387" s="501" t="e">
        <f t="shared" si="600"/>
        <v>#DIV/0!</v>
      </c>
      <c r="AH6387" s="501" t="e">
        <f t="shared" si="601"/>
        <v>#DIV/0!</v>
      </c>
      <c r="AV6387" s="501" t="e">
        <f t="shared" si="602"/>
        <v>#DIV/0!</v>
      </c>
      <c r="AY6387" s="501" t="e">
        <f t="shared" si="603"/>
        <v>#DIV/0!</v>
      </c>
      <c r="BM6387" s="501" t="e">
        <f t="shared" si="604"/>
        <v>#DIV/0!</v>
      </c>
      <c r="BP6387" s="501" t="e">
        <f t="shared" si="605"/>
        <v>#DIV/0!</v>
      </c>
    </row>
    <row r="6388" spans="31:68" ht="15" customHeight="1" x14ac:dyDescent="0.25">
      <c r="AE6388" s="501" t="e">
        <f t="shared" si="600"/>
        <v>#DIV/0!</v>
      </c>
      <c r="AH6388" s="501" t="e">
        <f t="shared" si="601"/>
        <v>#DIV/0!</v>
      </c>
      <c r="AV6388" s="501" t="e">
        <f t="shared" si="602"/>
        <v>#DIV/0!</v>
      </c>
      <c r="AY6388" s="501" t="e">
        <f t="shared" si="603"/>
        <v>#DIV/0!</v>
      </c>
      <c r="BM6388" s="501" t="e">
        <f t="shared" si="604"/>
        <v>#DIV/0!</v>
      </c>
      <c r="BP6388" s="501" t="e">
        <f t="shared" si="605"/>
        <v>#DIV/0!</v>
      </c>
    </row>
    <row r="6389" spans="31:68" ht="15" customHeight="1" x14ac:dyDescent="0.25">
      <c r="AE6389" s="501" t="e">
        <f t="shared" si="600"/>
        <v>#DIV/0!</v>
      </c>
      <c r="AH6389" s="501" t="e">
        <f t="shared" si="601"/>
        <v>#DIV/0!</v>
      </c>
      <c r="AV6389" s="501" t="e">
        <f t="shared" si="602"/>
        <v>#DIV/0!</v>
      </c>
      <c r="AY6389" s="501" t="e">
        <f t="shared" si="603"/>
        <v>#DIV/0!</v>
      </c>
      <c r="BM6389" s="501" t="e">
        <f t="shared" si="604"/>
        <v>#DIV/0!</v>
      </c>
      <c r="BP6389" s="501" t="e">
        <f t="shared" si="605"/>
        <v>#DIV/0!</v>
      </c>
    </row>
    <row r="6390" spans="31:68" ht="15" customHeight="1" x14ac:dyDescent="0.25">
      <c r="AE6390" s="501" t="e">
        <f t="shared" si="600"/>
        <v>#DIV/0!</v>
      </c>
      <c r="AH6390" s="501" t="e">
        <f t="shared" si="601"/>
        <v>#DIV/0!</v>
      </c>
      <c r="AV6390" s="501" t="e">
        <f t="shared" si="602"/>
        <v>#DIV/0!</v>
      </c>
      <c r="AY6390" s="501" t="e">
        <f t="shared" si="603"/>
        <v>#DIV/0!</v>
      </c>
      <c r="BM6390" s="501" t="e">
        <f t="shared" si="604"/>
        <v>#DIV/0!</v>
      </c>
      <c r="BP6390" s="501" t="e">
        <f t="shared" si="605"/>
        <v>#DIV/0!</v>
      </c>
    </row>
    <row r="6391" spans="31:68" ht="15" customHeight="1" x14ac:dyDescent="0.25">
      <c r="AE6391" s="501" t="e">
        <f t="shared" si="600"/>
        <v>#DIV/0!</v>
      </c>
      <c r="AH6391" s="501" t="e">
        <f t="shared" si="601"/>
        <v>#DIV/0!</v>
      </c>
      <c r="AV6391" s="501" t="e">
        <f t="shared" si="602"/>
        <v>#DIV/0!</v>
      </c>
      <c r="AY6391" s="501" t="e">
        <f t="shared" si="603"/>
        <v>#DIV/0!</v>
      </c>
      <c r="BM6391" s="501" t="e">
        <f t="shared" si="604"/>
        <v>#DIV/0!</v>
      </c>
      <c r="BP6391" s="501" t="e">
        <f t="shared" si="605"/>
        <v>#DIV/0!</v>
      </c>
    </row>
    <row r="6392" spans="31:68" ht="15" customHeight="1" x14ac:dyDescent="0.25">
      <c r="AE6392" s="501" t="e">
        <f t="shared" si="600"/>
        <v>#DIV/0!</v>
      </c>
      <c r="AH6392" s="501" t="e">
        <f t="shared" si="601"/>
        <v>#DIV/0!</v>
      </c>
      <c r="AV6392" s="501" t="e">
        <f t="shared" si="602"/>
        <v>#DIV/0!</v>
      </c>
      <c r="AY6392" s="501" t="e">
        <f t="shared" si="603"/>
        <v>#DIV/0!</v>
      </c>
      <c r="BM6392" s="501" t="e">
        <f t="shared" si="604"/>
        <v>#DIV/0!</v>
      </c>
      <c r="BP6392" s="501" t="e">
        <f t="shared" si="605"/>
        <v>#DIV/0!</v>
      </c>
    </row>
    <row r="6393" spans="31:68" ht="15" customHeight="1" x14ac:dyDescent="0.25">
      <c r="AE6393" s="501" t="e">
        <f t="shared" si="600"/>
        <v>#DIV/0!</v>
      </c>
      <c r="AH6393" s="501" t="e">
        <f t="shared" si="601"/>
        <v>#DIV/0!</v>
      </c>
      <c r="AV6393" s="501" t="e">
        <f t="shared" si="602"/>
        <v>#DIV/0!</v>
      </c>
      <c r="AY6393" s="501" t="e">
        <f t="shared" si="603"/>
        <v>#DIV/0!</v>
      </c>
      <c r="BM6393" s="501" t="e">
        <f t="shared" si="604"/>
        <v>#DIV/0!</v>
      </c>
      <c r="BP6393" s="501" t="e">
        <f t="shared" si="605"/>
        <v>#DIV/0!</v>
      </c>
    </row>
    <row r="6394" spans="31:68" ht="15" customHeight="1" x14ac:dyDescent="0.25">
      <c r="AE6394" s="501" t="e">
        <f t="shared" si="600"/>
        <v>#DIV/0!</v>
      </c>
      <c r="AH6394" s="501" t="e">
        <f t="shared" si="601"/>
        <v>#DIV/0!</v>
      </c>
      <c r="AV6394" s="501" t="e">
        <f t="shared" si="602"/>
        <v>#DIV/0!</v>
      </c>
      <c r="AY6394" s="501" t="e">
        <f t="shared" si="603"/>
        <v>#DIV/0!</v>
      </c>
      <c r="BM6394" s="501" t="e">
        <f t="shared" si="604"/>
        <v>#DIV/0!</v>
      </c>
      <c r="BP6394" s="501" t="e">
        <f t="shared" si="605"/>
        <v>#DIV/0!</v>
      </c>
    </row>
    <row r="6395" spans="31:68" ht="15" customHeight="1" x14ac:dyDescent="0.25">
      <c r="AE6395" s="501" t="e">
        <f t="shared" si="600"/>
        <v>#DIV/0!</v>
      </c>
      <c r="AH6395" s="501" t="e">
        <f t="shared" si="601"/>
        <v>#DIV/0!</v>
      </c>
      <c r="AV6395" s="501" t="e">
        <f t="shared" si="602"/>
        <v>#DIV/0!</v>
      </c>
      <c r="AY6395" s="501" t="e">
        <f t="shared" si="603"/>
        <v>#DIV/0!</v>
      </c>
      <c r="BM6395" s="501" t="e">
        <f t="shared" si="604"/>
        <v>#DIV/0!</v>
      </c>
      <c r="BP6395" s="501" t="e">
        <f t="shared" si="605"/>
        <v>#DIV/0!</v>
      </c>
    </row>
    <row r="6396" spans="31:68" ht="15" customHeight="1" x14ac:dyDescent="0.25">
      <c r="AE6396" s="501" t="e">
        <f t="shared" si="600"/>
        <v>#DIV/0!</v>
      </c>
      <c r="AH6396" s="501" t="e">
        <f t="shared" si="601"/>
        <v>#DIV/0!</v>
      </c>
      <c r="AV6396" s="501" t="e">
        <f t="shared" si="602"/>
        <v>#DIV/0!</v>
      </c>
      <c r="AY6396" s="501" t="e">
        <f t="shared" si="603"/>
        <v>#DIV/0!</v>
      </c>
      <c r="BM6396" s="501" t="e">
        <f t="shared" si="604"/>
        <v>#DIV/0!</v>
      </c>
      <c r="BP6396" s="501" t="e">
        <f t="shared" si="605"/>
        <v>#DIV/0!</v>
      </c>
    </row>
    <row r="6397" spans="31:68" ht="15" customHeight="1" x14ac:dyDescent="0.25">
      <c r="AE6397" s="501" t="e">
        <f t="shared" si="600"/>
        <v>#DIV/0!</v>
      </c>
      <c r="AH6397" s="501" t="e">
        <f t="shared" si="601"/>
        <v>#DIV/0!</v>
      </c>
      <c r="AV6397" s="501" t="e">
        <f t="shared" si="602"/>
        <v>#DIV/0!</v>
      </c>
      <c r="AY6397" s="501" t="e">
        <f t="shared" si="603"/>
        <v>#DIV/0!</v>
      </c>
      <c r="BM6397" s="501" t="e">
        <f t="shared" si="604"/>
        <v>#DIV/0!</v>
      </c>
      <c r="BP6397" s="501" t="e">
        <f t="shared" si="605"/>
        <v>#DIV/0!</v>
      </c>
    </row>
    <row r="6398" spans="31:68" ht="15" customHeight="1" x14ac:dyDescent="0.25">
      <c r="AE6398" s="501" t="e">
        <f t="shared" si="600"/>
        <v>#DIV/0!</v>
      </c>
      <c r="AH6398" s="501" t="e">
        <f t="shared" si="601"/>
        <v>#DIV/0!</v>
      </c>
      <c r="AV6398" s="501" t="e">
        <f t="shared" si="602"/>
        <v>#DIV/0!</v>
      </c>
      <c r="AY6398" s="501" t="e">
        <f t="shared" si="603"/>
        <v>#DIV/0!</v>
      </c>
      <c r="BM6398" s="501" t="e">
        <f t="shared" si="604"/>
        <v>#DIV/0!</v>
      </c>
      <c r="BP6398" s="501" t="e">
        <f t="shared" si="605"/>
        <v>#DIV/0!</v>
      </c>
    </row>
    <row r="6399" spans="31:68" ht="15" customHeight="1" x14ac:dyDescent="0.25">
      <c r="AE6399" s="501" t="e">
        <f t="shared" si="600"/>
        <v>#DIV/0!</v>
      </c>
      <c r="AH6399" s="501" t="e">
        <f t="shared" si="601"/>
        <v>#DIV/0!</v>
      </c>
      <c r="AV6399" s="501" t="e">
        <f t="shared" si="602"/>
        <v>#DIV/0!</v>
      </c>
      <c r="AY6399" s="501" t="e">
        <f t="shared" si="603"/>
        <v>#DIV/0!</v>
      </c>
      <c r="BM6399" s="501" t="e">
        <f t="shared" si="604"/>
        <v>#DIV/0!</v>
      </c>
      <c r="BP6399" s="501" t="e">
        <f t="shared" si="605"/>
        <v>#DIV/0!</v>
      </c>
    </row>
    <row r="6400" spans="31:68" ht="15" customHeight="1" x14ac:dyDescent="0.25">
      <c r="AE6400" s="501" t="e">
        <f t="shared" si="600"/>
        <v>#DIV/0!</v>
      </c>
      <c r="AH6400" s="501" t="e">
        <f t="shared" si="601"/>
        <v>#DIV/0!</v>
      </c>
      <c r="AV6400" s="501" t="e">
        <f t="shared" si="602"/>
        <v>#DIV/0!</v>
      </c>
      <c r="AY6400" s="501" t="e">
        <f t="shared" si="603"/>
        <v>#DIV/0!</v>
      </c>
      <c r="BM6400" s="501" t="e">
        <f t="shared" si="604"/>
        <v>#DIV/0!</v>
      </c>
      <c r="BP6400" s="501" t="e">
        <f t="shared" si="605"/>
        <v>#DIV/0!</v>
      </c>
    </row>
    <row r="6401" spans="31:68" ht="15" customHeight="1" x14ac:dyDescent="0.25">
      <c r="AE6401" s="501" t="e">
        <f t="shared" si="600"/>
        <v>#DIV/0!</v>
      </c>
      <c r="AH6401" s="501" t="e">
        <f t="shared" si="601"/>
        <v>#DIV/0!</v>
      </c>
      <c r="AV6401" s="501" t="e">
        <f t="shared" si="602"/>
        <v>#DIV/0!</v>
      </c>
      <c r="AY6401" s="501" t="e">
        <f t="shared" si="603"/>
        <v>#DIV/0!</v>
      </c>
      <c r="BM6401" s="501" t="e">
        <f t="shared" si="604"/>
        <v>#DIV/0!</v>
      </c>
      <c r="BP6401" s="501" t="e">
        <f t="shared" si="605"/>
        <v>#DIV/0!</v>
      </c>
    </row>
    <row r="6402" spans="31:68" ht="15" customHeight="1" x14ac:dyDescent="0.25">
      <c r="AE6402" s="501" t="e">
        <f t="shared" si="600"/>
        <v>#DIV/0!</v>
      </c>
      <c r="AH6402" s="501" t="e">
        <f t="shared" si="601"/>
        <v>#DIV/0!</v>
      </c>
      <c r="AV6402" s="501" t="e">
        <f t="shared" si="602"/>
        <v>#DIV/0!</v>
      </c>
      <c r="AY6402" s="501" t="e">
        <f t="shared" si="603"/>
        <v>#DIV/0!</v>
      </c>
      <c r="BM6402" s="501" t="e">
        <f t="shared" si="604"/>
        <v>#DIV/0!</v>
      </c>
      <c r="BP6402" s="501" t="e">
        <f t="shared" si="605"/>
        <v>#DIV/0!</v>
      </c>
    </row>
    <row r="6403" spans="31:68" ht="15" customHeight="1" x14ac:dyDescent="0.25">
      <c r="AE6403" s="501" t="e">
        <f t="shared" si="600"/>
        <v>#DIV/0!</v>
      </c>
      <c r="AH6403" s="501" t="e">
        <f t="shared" si="601"/>
        <v>#DIV/0!</v>
      </c>
      <c r="AV6403" s="501" t="e">
        <f t="shared" si="602"/>
        <v>#DIV/0!</v>
      </c>
      <c r="AY6403" s="501" t="e">
        <f t="shared" si="603"/>
        <v>#DIV/0!</v>
      </c>
      <c r="BM6403" s="501" t="e">
        <f t="shared" si="604"/>
        <v>#DIV/0!</v>
      </c>
      <c r="BP6403" s="501" t="e">
        <f t="shared" si="605"/>
        <v>#DIV/0!</v>
      </c>
    </row>
    <row r="6404" spans="31:68" ht="15" customHeight="1" x14ac:dyDescent="0.25">
      <c r="AE6404" s="501" t="e">
        <f t="shared" si="600"/>
        <v>#DIV/0!</v>
      </c>
      <c r="AH6404" s="501" t="e">
        <f t="shared" si="601"/>
        <v>#DIV/0!</v>
      </c>
      <c r="AV6404" s="501" t="e">
        <f t="shared" si="602"/>
        <v>#DIV/0!</v>
      </c>
      <c r="AY6404" s="501" t="e">
        <f t="shared" si="603"/>
        <v>#DIV/0!</v>
      </c>
      <c r="BM6404" s="501" t="e">
        <f t="shared" si="604"/>
        <v>#DIV/0!</v>
      </c>
      <c r="BP6404" s="501" t="e">
        <f t="shared" si="605"/>
        <v>#DIV/0!</v>
      </c>
    </row>
    <row r="6405" spans="31:68" ht="15" customHeight="1" x14ac:dyDescent="0.25">
      <c r="AE6405" s="501" t="e">
        <f t="shared" si="600"/>
        <v>#DIV/0!</v>
      </c>
      <c r="AH6405" s="501" t="e">
        <f t="shared" si="601"/>
        <v>#DIV/0!</v>
      </c>
      <c r="AV6405" s="501" t="e">
        <f t="shared" si="602"/>
        <v>#DIV/0!</v>
      </c>
      <c r="AY6405" s="501" t="e">
        <f t="shared" si="603"/>
        <v>#DIV/0!</v>
      </c>
      <c r="BM6405" s="501" t="e">
        <f t="shared" si="604"/>
        <v>#DIV/0!</v>
      </c>
      <c r="BP6405" s="501" t="e">
        <f t="shared" si="605"/>
        <v>#DIV/0!</v>
      </c>
    </row>
    <row r="6406" spans="31:68" ht="15" customHeight="1" x14ac:dyDescent="0.25">
      <c r="AE6406" s="501" t="e">
        <f t="shared" si="600"/>
        <v>#DIV/0!</v>
      </c>
      <c r="AH6406" s="501" t="e">
        <f t="shared" si="601"/>
        <v>#DIV/0!</v>
      </c>
      <c r="AV6406" s="501" t="e">
        <f t="shared" si="602"/>
        <v>#DIV/0!</v>
      </c>
      <c r="AY6406" s="501" t="e">
        <f t="shared" si="603"/>
        <v>#DIV/0!</v>
      </c>
      <c r="BM6406" s="501" t="e">
        <f t="shared" si="604"/>
        <v>#DIV/0!</v>
      </c>
      <c r="BP6406" s="501" t="e">
        <f t="shared" si="605"/>
        <v>#DIV/0!</v>
      </c>
    </row>
    <row r="6407" spans="31:68" ht="15" customHeight="1" x14ac:dyDescent="0.25">
      <c r="AE6407" s="501" t="e">
        <f t="shared" si="600"/>
        <v>#DIV/0!</v>
      </c>
      <c r="AH6407" s="501" t="e">
        <f t="shared" si="601"/>
        <v>#DIV/0!</v>
      </c>
      <c r="AV6407" s="501" t="e">
        <f t="shared" si="602"/>
        <v>#DIV/0!</v>
      </c>
      <c r="AY6407" s="501" t="e">
        <f t="shared" si="603"/>
        <v>#DIV/0!</v>
      </c>
      <c r="BM6407" s="501" t="e">
        <f t="shared" si="604"/>
        <v>#DIV/0!</v>
      </c>
      <c r="BP6407" s="501" t="e">
        <f t="shared" si="605"/>
        <v>#DIV/0!</v>
      </c>
    </row>
    <row r="6408" spans="31:68" ht="15" customHeight="1" x14ac:dyDescent="0.25">
      <c r="AE6408" s="501" t="e">
        <f t="shared" si="600"/>
        <v>#DIV/0!</v>
      </c>
      <c r="AH6408" s="501" t="e">
        <f t="shared" si="601"/>
        <v>#DIV/0!</v>
      </c>
      <c r="AV6408" s="501" t="e">
        <f t="shared" si="602"/>
        <v>#DIV/0!</v>
      </c>
      <c r="AY6408" s="501" t="e">
        <f t="shared" si="603"/>
        <v>#DIV/0!</v>
      </c>
      <c r="BM6408" s="501" t="e">
        <f t="shared" si="604"/>
        <v>#DIV/0!</v>
      </c>
      <c r="BP6408" s="501" t="e">
        <f t="shared" si="605"/>
        <v>#DIV/0!</v>
      </c>
    </row>
    <row r="6409" spans="31:68" ht="15" customHeight="1" x14ac:dyDescent="0.25">
      <c r="AE6409" s="501" t="e">
        <f t="shared" si="600"/>
        <v>#DIV/0!</v>
      </c>
      <c r="AH6409" s="501" t="e">
        <f t="shared" si="601"/>
        <v>#DIV/0!</v>
      </c>
      <c r="AV6409" s="501" t="e">
        <f t="shared" si="602"/>
        <v>#DIV/0!</v>
      </c>
      <c r="AY6409" s="501" t="e">
        <f t="shared" si="603"/>
        <v>#DIV/0!</v>
      </c>
      <c r="BM6409" s="501" t="e">
        <f t="shared" si="604"/>
        <v>#DIV/0!</v>
      </c>
      <c r="BP6409" s="501" t="e">
        <f t="shared" si="605"/>
        <v>#DIV/0!</v>
      </c>
    </row>
    <row r="6410" spans="31:68" ht="15" customHeight="1" x14ac:dyDescent="0.25">
      <c r="AE6410" s="501" t="e">
        <f t="shared" si="600"/>
        <v>#DIV/0!</v>
      </c>
      <c r="AH6410" s="501" t="e">
        <f t="shared" si="601"/>
        <v>#DIV/0!</v>
      </c>
      <c r="AV6410" s="501" t="e">
        <f t="shared" si="602"/>
        <v>#DIV/0!</v>
      </c>
      <c r="AY6410" s="501" t="e">
        <f t="shared" si="603"/>
        <v>#DIV/0!</v>
      </c>
      <c r="BM6410" s="501" t="e">
        <f t="shared" si="604"/>
        <v>#DIV/0!</v>
      </c>
      <c r="BP6410" s="501" t="e">
        <f t="shared" si="605"/>
        <v>#DIV/0!</v>
      </c>
    </row>
    <row r="6411" spans="31:68" ht="15" customHeight="1" x14ac:dyDescent="0.25">
      <c r="AE6411" s="501" t="e">
        <f t="shared" si="600"/>
        <v>#DIV/0!</v>
      </c>
      <c r="AH6411" s="501" t="e">
        <f t="shared" si="601"/>
        <v>#DIV/0!</v>
      </c>
      <c r="AV6411" s="501" t="e">
        <f t="shared" si="602"/>
        <v>#DIV/0!</v>
      </c>
      <c r="AY6411" s="501" t="e">
        <f t="shared" si="603"/>
        <v>#DIV/0!</v>
      </c>
      <c r="BM6411" s="501" t="e">
        <f t="shared" si="604"/>
        <v>#DIV/0!</v>
      </c>
      <c r="BP6411" s="501" t="e">
        <f t="shared" si="605"/>
        <v>#DIV/0!</v>
      </c>
    </row>
    <row r="6412" spans="31:68" ht="15" customHeight="1" x14ac:dyDescent="0.25">
      <c r="AE6412" s="501" t="e">
        <f t="shared" si="600"/>
        <v>#DIV/0!</v>
      </c>
      <c r="AH6412" s="501" t="e">
        <f t="shared" si="601"/>
        <v>#DIV/0!</v>
      </c>
      <c r="AV6412" s="501" t="e">
        <f t="shared" si="602"/>
        <v>#DIV/0!</v>
      </c>
      <c r="AY6412" s="501" t="e">
        <f t="shared" si="603"/>
        <v>#DIV/0!</v>
      </c>
      <c r="BM6412" s="501" t="e">
        <f t="shared" si="604"/>
        <v>#DIV/0!</v>
      </c>
      <c r="BP6412" s="501" t="e">
        <f t="shared" si="605"/>
        <v>#DIV/0!</v>
      </c>
    </row>
    <row r="6413" spans="31:68" ht="15" customHeight="1" x14ac:dyDescent="0.25">
      <c r="AE6413" s="501" t="e">
        <f t="shared" si="600"/>
        <v>#DIV/0!</v>
      </c>
      <c r="AH6413" s="501" t="e">
        <f t="shared" si="601"/>
        <v>#DIV/0!</v>
      </c>
      <c r="AV6413" s="501" t="e">
        <f t="shared" si="602"/>
        <v>#DIV/0!</v>
      </c>
      <c r="AY6413" s="501" t="e">
        <f t="shared" si="603"/>
        <v>#DIV/0!</v>
      </c>
      <c r="BM6413" s="501" t="e">
        <f t="shared" si="604"/>
        <v>#DIV/0!</v>
      </c>
      <c r="BP6413" s="501" t="e">
        <f t="shared" si="605"/>
        <v>#DIV/0!</v>
      </c>
    </row>
    <row r="6414" spans="31:68" ht="15" customHeight="1" x14ac:dyDescent="0.25">
      <c r="AE6414" s="501" t="e">
        <f t="shared" si="600"/>
        <v>#DIV/0!</v>
      </c>
      <c r="AH6414" s="501" t="e">
        <f t="shared" si="601"/>
        <v>#DIV/0!</v>
      </c>
      <c r="AV6414" s="501" t="e">
        <f t="shared" si="602"/>
        <v>#DIV/0!</v>
      </c>
      <c r="AY6414" s="501" t="e">
        <f t="shared" si="603"/>
        <v>#DIV/0!</v>
      </c>
      <c r="BM6414" s="501" t="e">
        <f t="shared" si="604"/>
        <v>#DIV/0!</v>
      </c>
      <c r="BP6414" s="501" t="e">
        <f t="shared" si="605"/>
        <v>#DIV/0!</v>
      </c>
    </row>
    <row r="6415" spans="31:68" ht="15" customHeight="1" x14ac:dyDescent="0.25">
      <c r="AE6415" s="501" t="e">
        <f t="shared" ref="AE6415:AE6478" si="606">IF(AE$10*AC6415+AE$11&lt;(ROUNDUP(AD$10/100,0)*100+999),MAX(0,AE$10*AC6415+AE$11),NA())</f>
        <v>#DIV/0!</v>
      </c>
      <c r="AH6415" s="501" t="e">
        <f t="shared" ref="AH6415:AH6478" si="607">IF(AH$10*AF6415+AH$11&lt;(ROUNDUP(AG$10/100,0)*100+999),MAX(0,AH$10*AF6415+AH$11),NA())</f>
        <v>#DIV/0!</v>
      </c>
      <c r="AV6415" s="501" t="e">
        <f t="shared" ref="AV6415:AV6478" si="608">IF(AV$10*AT6415+AV$11&lt;(ROUNDUP(AU$10/100,0)*100+999),MAX(0,AV$10*AT6415+AV$11),NA())</f>
        <v>#DIV/0!</v>
      </c>
      <c r="AY6415" s="501" t="e">
        <f t="shared" ref="AY6415:AY6478" si="609">IF(AY$10*AW6415+AY$11&lt;(ROUNDUP(AX$10/100,0)*100+999),MAX(0,AY$10*AW6415+AY$11),NA())</f>
        <v>#DIV/0!</v>
      </c>
      <c r="BM6415" s="501" t="e">
        <f t="shared" ref="BM6415:BM6478" si="610">IF(BM$10*BK6415+BM$11&lt;(ROUNDUP(BL$10/100,0)*100+999),MAX(0,BM$10*BK6415+BM$11),NA())</f>
        <v>#DIV/0!</v>
      </c>
      <c r="BP6415" s="501" t="e">
        <f t="shared" ref="BP6415:BP6478" si="611">IF(BP$10*BN6415+BP$11&lt;(ROUNDUP(BO$10/100,0)*100+999),MAX(0,BP$10*BN6415+BP$11),NA())</f>
        <v>#DIV/0!</v>
      </c>
    </row>
    <row r="6416" spans="31:68" ht="15" customHeight="1" x14ac:dyDescent="0.25">
      <c r="AE6416" s="501" t="e">
        <f t="shared" si="606"/>
        <v>#DIV/0!</v>
      </c>
      <c r="AH6416" s="501" t="e">
        <f t="shared" si="607"/>
        <v>#DIV/0!</v>
      </c>
      <c r="AV6416" s="501" t="e">
        <f t="shared" si="608"/>
        <v>#DIV/0!</v>
      </c>
      <c r="AY6416" s="501" t="e">
        <f t="shared" si="609"/>
        <v>#DIV/0!</v>
      </c>
      <c r="BM6416" s="501" t="e">
        <f t="shared" si="610"/>
        <v>#DIV/0!</v>
      </c>
      <c r="BP6416" s="501" t="e">
        <f t="shared" si="611"/>
        <v>#DIV/0!</v>
      </c>
    </row>
    <row r="6417" spans="31:68" ht="15" customHeight="1" x14ac:dyDescent="0.25">
      <c r="AE6417" s="501" t="e">
        <f t="shared" si="606"/>
        <v>#DIV/0!</v>
      </c>
      <c r="AH6417" s="501" t="e">
        <f t="shared" si="607"/>
        <v>#DIV/0!</v>
      </c>
      <c r="AV6417" s="501" t="e">
        <f t="shared" si="608"/>
        <v>#DIV/0!</v>
      </c>
      <c r="AY6417" s="501" t="e">
        <f t="shared" si="609"/>
        <v>#DIV/0!</v>
      </c>
      <c r="BM6417" s="501" t="e">
        <f t="shared" si="610"/>
        <v>#DIV/0!</v>
      </c>
      <c r="BP6417" s="501" t="e">
        <f t="shared" si="611"/>
        <v>#DIV/0!</v>
      </c>
    </row>
    <row r="6418" spans="31:68" ht="15" customHeight="1" x14ac:dyDescent="0.25">
      <c r="AE6418" s="501" t="e">
        <f t="shared" si="606"/>
        <v>#DIV/0!</v>
      </c>
      <c r="AH6418" s="501" t="e">
        <f t="shared" si="607"/>
        <v>#DIV/0!</v>
      </c>
      <c r="AV6418" s="501" t="e">
        <f t="shared" si="608"/>
        <v>#DIV/0!</v>
      </c>
      <c r="AY6418" s="501" t="e">
        <f t="shared" si="609"/>
        <v>#DIV/0!</v>
      </c>
      <c r="BM6418" s="501" t="e">
        <f t="shared" si="610"/>
        <v>#DIV/0!</v>
      </c>
      <c r="BP6418" s="501" t="e">
        <f t="shared" si="611"/>
        <v>#DIV/0!</v>
      </c>
    </row>
    <row r="6419" spans="31:68" ht="15" customHeight="1" x14ac:dyDescent="0.25">
      <c r="AE6419" s="501" t="e">
        <f t="shared" si="606"/>
        <v>#DIV/0!</v>
      </c>
      <c r="AH6419" s="501" t="e">
        <f t="shared" si="607"/>
        <v>#DIV/0!</v>
      </c>
      <c r="AV6419" s="501" t="e">
        <f t="shared" si="608"/>
        <v>#DIV/0!</v>
      </c>
      <c r="AY6419" s="501" t="e">
        <f t="shared" si="609"/>
        <v>#DIV/0!</v>
      </c>
      <c r="BM6419" s="501" t="e">
        <f t="shared" si="610"/>
        <v>#DIV/0!</v>
      </c>
      <c r="BP6419" s="501" t="e">
        <f t="shared" si="611"/>
        <v>#DIV/0!</v>
      </c>
    </row>
    <row r="6420" spans="31:68" ht="15" customHeight="1" x14ac:dyDescent="0.25">
      <c r="AE6420" s="501" t="e">
        <f t="shared" si="606"/>
        <v>#DIV/0!</v>
      </c>
      <c r="AH6420" s="501" t="e">
        <f t="shared" si="607"/>
        <v>#DIV/0!</v>
      </c>
      <c r="AV6420" s="501" t="e">
        <f t="shared" si="608"/>
        <v>#DIV/0!</v>
      </c>
      <c r="AY6420" s="501" t="e">
        <f t="shared" si="609"/>
        <v>#DIV/0!</v>
      </c>
      <c r="BM6420" s="501" t="e">
        <f t="shared" si="610"/>
        <v>#DIV/0!</v>
      </c>
      <c r="BP6420" s="501" t="e">
        <f t="shared" si="611"/>
        <v>#DIV/0!</v>
      </c>
    </row>
    <row r="6421" spans="31:68" ht="15" customHeight="1" x14ac:dyDescent="0.25">
      <c r="AE6421" s="501" t="e">
        <f t="shared" si="606"/>
        <v>#DIV/0!</v>
      </c>
      <c r="AH6421" s="501" t="e">
        <f t="shared" si="607"/>
        <v>#DIV/0!</v>
      </c>
      <c r="AV6421" s="501" t="e">
        <f t="shared" si="608"/>
        <v>#DIV/0!</v>
      </c>
      <c r="AY6421" s="501" t="e">
        <f t="shared" si="609"/>
        <v>#DIV/0!</v>
      </c>
      <c r="BM6421" s="501" t="e">
        <f t="shared" si="610"/>
        <v>#DIV/0!</v>
      </c>
      <c r="BP6421" s="501" t="e">
        <f t="shared" si="611"/>
        <v>#DIV/0!</v>
      </c>
    </row>
    <row r="6422" spans="31:68" ht="15" customHeight="1" x14ac:dyDescent="0.25">
      <c r="AE6422" s="501" t="e">
        <f t="shared" si="606"/>
        <v>#DIV/0!</v>
      </c>
      <c r="AH6422" s="501" t="e">
        <f t="shared" si="607"/>
        <v>#DIV/0!</v>
      </c>
      <c r="AV6422" s="501" t="e">
        <f t="shared" si="608"/>
        <v>#DIV/0!</v>
      </c>
      <c r="AY6422" s="501" t="e">
        <f t="shared" si="609"/>
        <v>#DIV/0!</v>
      </c>
      <c r="BM6422" s="501" t="e">
        <f t="shared" si="610"/>
        <v>#DIV/0!</v>
      </c>
      <c r="BP6422" s="501" t="e">
        <f t="shared" si="611"/>
        <v>#DIV/0!</v>
      </c>
    </row>
    <row r="6423" spans="31:68" ht="15" customHeight="1" x14ac:dyDescent="0.25">
      <c r="AE6423" s="501" t="e">
        <f t="shared" si="606"/>
        <v>#DIV/0!</v>
      </c>
      <c r="AH6423" s="501" t="e">
        <f t="shared" si="607"/>
        <v>#DIV/0!</v>
      </c>
      <c r="AV6423" s="501" t="e">
        <f t="shared" si="608"/>
        <v>#DIV/0!</v>
      </c>
      <c r="AY6423" s="501" t="e">
        <f t="shared" si="609"/>
        <v>#DIV/0!</v>
      </c>
      <c r="BM6423" s="501" t="e">
        <f t="shared" si="610"/>
        <v>#DIV/0!</v>
      </c>
      <c r="BP6423" s="501" t="e">
        <f t="shared" si="611"/>
        <v>#DIV/0!</v>
      </c>
    </row>
    <row r="6424" spans="31:68" ht="15" customHeight="1" x14ac:dyDescent="0.25">
      <c r="AE6424" s="501" t="e">
        <f t="shared" si="606"/>
        <v>#DIV/0!</v>
      </c>
      <c r="AH6424" s="501" t="e">
        <f t="shared" si="607"/>
        <v>#DIV/0!</v>
      </c>
      <c r="AV6424" s="501" t="e">
        <f t="shared" si="608"/>
        <v>#DIV/0!</v>
      </c>
      <c r="AY6424" s="501" t="e">
        <f t="shared" si="609"/>
        <v>#DIV/0!</v>
      </c>
      <c r="BM6424" s="501" t="e">
        <f t="shared" si="610"/>
        <v>#DIV/0!</v>
      </c>
      <c r="BP6424" s="501" t="e">
        <f t="shared" si="611"/>
        <v>#DIV/0!</v>
      </c>
    </row>
    <row r="6425" spans="31:68" ht="15" customHeight="1" x14ac:dyDescent="0.25">
      <c r="AE6425" s="501" t="e">
        <f t="shared" si="606"/>
        <v>#DIV/0!</v>
      </c>
      <c r="AH6425" s="501" t="e">
        <f t="shared" si="607"/>
        <v>#DIV/0!</v>
      </c>
      <c r="AV6425" s="501" t="e">
        <f t="shared" si="608"/>
        <v>#DIV/0!</v>
      </c>
      <c r="AY6425" s="501" t="e">
        <f t="shared" si="609"/>
        <v>#DIV/0!</v>
      </c>
      <c r="BM6425" s="501" t="e">
        <f t="shared" si="610"/>
        <v>#DIV/0!</v>
      </c>
      <c r="BP6425" s="501" t="e">
        <f t="shared" si="611"/>
        <v>#DIV/0!</v>
      </c>
    </row>
    <row r="6426" spans="31:68" ht="15" customHeight="1" x14ac:dyDescent="0.25">
      <c r="AE6426" s="501" t="e">
        <f t="shared" si="606"/>
        <v>#DIV/0!</v>
      </c>
      <c r="AH6426" s="501" t="e">
        <f t="shared" si="607"/>
        <v>#DIV/0!</v>
      </c>
      <c r="AV6426" s="501" t="e">
        <f t="shared" si="608"/>
        <v>#DIV/0!</v>
      </c>
      <c r="AY6426" s="501" t="e">
        <f t="shared" si="609"/>
        <v>#DIV/0!</v>
      </c>
      <c r="BM6426" s="501" t="e">
        <f t="shared" si="610"/>
        <v>#DIV/0!</v>
      </c>
      <c r="BP6426" s="501" t="e">
        <f t="shared" si="611"/>
        <v>#DIV/0!</v>
      </c>
    </row>
    <row r="6427" spans="31:68" ht="15" customHeight="1" x14ac:dyDescent="0.25">
      <c r="AE6427" s="501" t="e">
        <f t="shared" si="606"/>
        <v>#DIV/0!</v>
      </c>
      <c r="AH6427" s="501" t="e">
        <f t="shared" si="607"/>
        <v>#DIV/0!</v>
      </c>
      <c r="AV6427" s="501" t="e">
        <f t="shared" si="608"/>
        <v>#DIV/0!</v>
      </c>
      <c r="AY6427" s="501" t="e">
        <f t="shared" si="609"/>
        <v>#DIV/0!</v>
      </c>
      <c r="BM6427" s="501" t="e">
        <f t="shared" si="610"/>
        <v>#DIV/0!</v>
      </c>
      <c r="BP6427" s="501" t="e">
        <f t="shared" si="611"/>
        <v>#DIV/0!</v>
      </c>
    </row>
    <row r="6428" spans="31:68" ht="15" customHeight="1" x14ac:dyDescent="0.25">
      <c r="AE6428" s="501" t="e">
        <f t="shared" si="606"/>
        <v>#DIV/0!</v>
      </c>
      <c r="AH6428" s="501" t="e">
        <f t="shared" si="607"/>
        <v>#DIV/0!</v>
      </c>
      <c r="AV6428" s="501" t="e">
        <f t="shared" si="608"/>
        <v>#DIV/0!</v>
      </c>
      <c r="AY6428" s="501" t="e">
        <f t="shared" si="609"/>
        <v>#DIV/0!</v>
      </c>
      <c r="BM6428" s="501" t="e">
        <f t="shared" si="610"/>
        <v>#DIV/0!</v>
      </c>
      <c r="BP6428" s="501" t="e">
        <f t="shared" si="611"/>
        <v>#DIV/0!</v>
      </c>
    </row>
    <row r="6429" spans="31:68" ht="15" customHeight="1" x14ac:dyDescent="0.25">
      <c r="AE6429" s="501" t="e">
        <f t="shared" si="606"/>
        <v>#DIV/0!</v>
      </c>
      <c r="AH6429" s="501" t="e">
        <f t="shared" si="607"/>
        <v>#DIV/0!</v>
      </c>
      <c r="AV6429" s="501" t="e">
        <f t="shared" si="608"/>
        <v>#DIV/0!</v>
      </c>
      <c r="AY6429" s="501" t="e">
        <f t="shared" si="609"/>
        <v>#DIV/0!</v>
      </c>
      <c r="BM6429" s="501" t="e">
        <f t="shared" si="610"/>
        <v>#DIV/0!</v>
      </c>
      <c r="BP6429" s="501" t="e">
        <f t="shared" si="611"/>
        <v>#DIV/0!</v>
      </c>
    </row>
    <row r="6430" spans="31:68" ht="15" customHeight="1" x14ac:dyDescent="0.25">
      <c r="AE6430" s="501" t="e">
        <f t="shared" si="606"/>
        <v>#DIV/0!</v>
      </c>
      <c r="AH6430" s="501" t="e">
        <f t="shared" si="607"/>
        <v>#DIV/0!</v>
      </c>
      <c r="AV6430" s="501" t="e">
        <f t="shared" si="608"/>
        <v>#DIV/0!</v>
      </c>
      <c r="AY6430" s="501" t="e">
        <f t="shared" si="609"/>
        <v>#DIV/0!</v>
      </c>
      <c r="BM6430" s="501" t="e">
        <f t="shared" si="610"/>
        <v>#DIV/0!</v>
      </c>
      <c r="BP6430" s="501" t="e">
        <f t="shared" si="611"/>
        <v>#DIV/0!</v>
      </c>
    </row>
    <row r="6431" spans="31:68" ht="15" customHeight="1" x14ac:dyDescent="0.25">
      <c r="AE6431" s="501" t="e">
        <f t="shared" si="606"/>
        <v>#DIV/0!</v>
      </c>
      <c r="AH6431" s="501" t="e">
        <f t="shared" si="607"/>
        <v>#DIV/0!</v>
      </c>
      <c r="AV6431" s="501" t="e">
        <f t="shared" si="608"/>
        <v>#DIV/0!</v>
      </c>
      <c r="AY6431" s="501" t="e">
        <f t="shared" si="609"/>
        <v>#DIV/0!</v>
      </c>
      <c r="BM6431" s="501" t="e">
        <f t="shared" si="610"/>
        <v>#DIV/0!</v>
      </c>
      <c r="BP6431" s="501" t="e">
        <f t="shared" si="611"/>
        <v>#DIV/0!</v>
      </c>
    </row>
    <row r="6432" spans="31:68" ht="15" customHeight="1" x14ac:dyDescent="0.25">
      <c r="AE6432" s="501" t="e">
        <f t="shared" si="606"/>
        <v>#DIV/0!</v>
      </c>
      <c r="AH6432" s="501" t="e">
        <f t="shared" si="607"/>
        <v>#DIV/0!</v>
      </c>
      <c r="AV6432" s="501" t="e">
        <f t="shared" si="608"/>
        <v>#DIV/0!</v>
      </c>
      <c r="AY6432" s="501" t="e">
        <f t="shared" si="609"/>
        <v>#DIV/0!</v>
      </c>
      <c r="BM6432" s="501" t="e">
        <f t="shared" si="610"/>
        <v>#DIV/0!</v>
      </c>
      <c r="BP6432" s="501" t="e">
        <f t="shared" si="611"/>
        <v>#DIV/0!</v>
      </c>
    </row>
    <row r="6433" spans="31:68" ht="15" customHeight="1" x14ac:dyDescent="0.25">
      <c r="AE6433" s="501" t="e">
        <f t="shared" si="606"/>
        <v>#DIV/0!</v>
      </c>
      <c r="AH6433" s="501" t="e">
        <f t="shared" si="607"/>
        <v>#DIV/0!</v>
      </c>
      <c r="AV6433" s="501" t="e">
        <f t="shared" si="608"/>
        <v>#DIV/0!</v>
      </c>
      <c r="AY6433" s="501" t="e">
        <f t="shared" si="609"/>
        <v>#DIV/0!</v>
      </c>
      <c r="BM6433" s="501" t="e">
        <f t="shared" si="610"/>
        <v>#DIV/0!</v>
      </c>
      <c r="BP6433" s="501" t="e">
        <f t="shared" si="611"/>
        <v>#DIV/0!</v>
      </c>
    </row>
    <row r="6434" spans="31:68" ht="15" customHeight="1" x14ac:dyDescent="0.25">
      <c r="AE6434" s="501" t="e">
        <f t="shared" si="606"/>
        <v>#DIV/0!</v>
      </c>
      <c r="AH6434" s="501" t="e">
        <f t="shared" si="607"/>
        <v>#DIV/0!</v>
      </c>
      <c r="AV6434" s="501" t="e">
        <f t="shared" si="608"/>
        <v>#DIV/0!</v>
      </c>
      <c r="AY6434" s="501" t="e">
        <f t="shared" si="609"/>
        <v>#DIV/0!</v>
      </c>
      <c r="BM6434" s="501" t="e">
        <f t="shared" si="610"/>
        <v>#DIV/0!</v>
      </c>
      <c r="BP6434" s="501" t="e">
        <f t="shared" si="611"/>
        <v>#DIV/0!</v>
      </c>
    </row>
    <row r="6435" spans="31:68" ht="15" customHeight="1" x14ac:dyDescent="0.25">
      <c r="AE6435" s="501" t="e">
        <f t="shared" si="606"/>
        <v>#DIV/0!</v>
      </c>
      <c r="AH6435" s="501" t="e">
        <f t="shared" si="607"/>
        <v>#DIV/0!</v>
      </c>
      <c r="AV6435" s="501" t="e">
        <f t="shared" si="608"/>
        <v>#DIV/0!</v>
      </c>
      <c r="AY6435" s="501" t="e">
        <f t="shared" si="609"/>
        <v>#DIV/0!</v>
      </c>
      <c r="BM6435" s="501" t="e">
        <f t="shared" si="610"/>
        <v>#DIV/0!</v>
      </c>
      <c r="BP6435" s="501" t="e">
        <f t="shared" si="611"/>
        <v>#DIV/0!</v>
      </c>
    </row>
    <row r="6436" spans="31:68" ht="15" customHeight="1" x14ac:dyDescent="0.25">
      <c r="AE6436" s="501" t="e">
        <f t="shared" si="606"/>
        <v>#DIV/0!</v>
      </c>
      <c r="AH6436" s="501" t="e">
        <f t="shared" si="607"/>
        <v>#DIV/0!</v>
      </c>
      <c r="AV6436" s="501" t="e">
        <f t="shared" si="608"/>
        <v>#DIV/0!</v>
      </c>
      <c r="AY6436" s="501" t="e">
        <f t="shared" si="609"/>
        <v>#DIV/0!</v>
      </c>
      <c r="BM6436" s="501" t="e">
        <f t="shared" si="610"/>
        <v>#DIV/0!</v>
      </c>
      <c r="BP6436" s="501" t="e">
        <f t="shared" si="611"/>
        <v>#DIV/0!</v>
      </c>
    </row>
    <row r="6437" spans="31:68" ht="15" customHeight="1" x14ac:dyDescent="0.25">
      <c r="AE6437" s="501" t="e">
        <f t="shared" si="606"/>
        <v>#DIV/0!</v>
      </c>
      <c r="AH6437" s="501" t="e">
        <f t="shared" si="607"/>
        <v>#DIV/0!</v>
      </c>
      <c r="AV6437" s="501" t="e">
        <f t="shared" si="608"/>
        <v>#DIV/0!</v>
      </c>
      <c r="AY6437" s="501" t="e">
        <f t="shared" si="609"/>
        <v>#DIV/0!</v>
      </c>
      <c r="BM6437" s="501" t="e">
        <f t="shared" si="610"/>
        <v>#DIV/0!</v>
      </c>
      <c r="BP6437" s="501" t="e">
        <f t="shared" si="611"/>
        <v>#DIV/0!</v>
      </c>
    </row>
    <row r="6438" spans="31:68" ht="15" customHeight="1" x14ac:dyDescent="0.25">
      <c r="AE6438" s="501" t="e">
        <f t="shared" si="606"/>
        <v>#DIV/0!</v>
      </c>
      <c r="AH6438" s="501" t="e">
        <f t="shared" si="607"/>
        <v>#DIV/0!</v>
      </c>
      <c r="AV6438" s="501" t="e">
        <f t="shared" si="608"/>
        <v>#DIV/0!</v>
      </c>
      <c r="AY6438" s="501" t="e">
        <f t="shared" si="609"/>
        <v>#DIV/0!</v>
      </c>
      <c r="BM6438" s="501" t="e">
        <f t="shared" si="610"/>
        <v>#DIV/0!</v>
      </c>
      <c r="BP6438" s="501" t="e">
        <f t="shared" si="611"/>
        <v>#DIV/0!</v>
      </c>
    </row>
    <row r="6439" spans="31:68" ht="15" customHeight="1" x14ac:dyDescent="0.25">
      <c r="AE6439" s="501" t="e">
        <f t="shared" si="606"/>
        <v>#DIV/0!</v>
      </c>
      <c r="AH6439" s="501" t="e">
        <f t="shared" si="607"/>
        <v>#DIV/0!</v>
      </c>
      <c r="AV6439" s="501" t="e">
        <f t="shared" si="608"/>
        <v>#DIV/0!</v>
      </c>
      <c r="AY6439" s="501" t="e">
        <f t="shared" si="609"/>
        <v>#DIV/0!</v>
      </c>
      <c r="BM6439" s="501" t="e">
        <f t="shared" si="610"/>
        <v>#DIV/0!</v>
      </c>
      <c r="BP6439" s="501" t="e">
        <f t="shared" si="611"/>
        <v>#DIV/0!</v>
      </c>
    </row>
    <row r="6440" spans="31:68" ht="15" customHeight="1" x14ac:dyDescent="0.25">
      <c r="AE6440" s="501" t="e">
        <f t="shared" si="606"/>
        <v>#DIV/0!</v>
      </c>
      <c r="AH6440" s="501" t="e">
        <f t="shared" si="607"/>
        <v>#DIV/0!</v>
      </c>
      <c r="AV6440" s="501" t="e">
        <f t="shared" si="608"/>
        <v>#DIV/0!</v>
      </c>
      <c r="AY6440" s="501" t="e">
        <f t="shared" si="609"/>
        <v>#DIV/0!</v>
      </c>
      <c r="BM6440" s="501" t="e">
        <f t="shared" si="610"/>
        <v>#DIV/0!</v>
      </c>
      <c r="BP6440" s="501" t="e">
        <f t="shared" si="611"/>
        <v>#DIV/0!</v>
      </c>
    </row>
    <row r="6441" spans="31:68" ht="15" customHeight="1" x14ac:dyDescent="0.25">
      <c r="AE6441" s="501" t="e">
        <f t="shared" si="606"/>
        <v>#DIV/0!</v>
      </c>
      <c r="AH6441" s="501" t="e">
        <f t="shared" si="607"/>
        <v>#DIV/0!</v>
      </c>
      <c r="AV6441" s="501" t="e">
        <f t="shared" si="608"/>
        <v>#DIV/0!</v>
      </c>
      <c r="AY6441" s="501" t="e">
        <f t="shared" si="609"/>
        <v>#DIV/0!</v>
      </c>
      <c r="BM6441" s="501" t="e">
        <f t="shared" si="610"/>
        <v>#DIV/0!</v>
      </c>
      <c r="BP6441" s="501" t="e">
        <f t="shared" si="611"/>
        <v>#DIV/0!</v>
      </c>
    </row>
    <row r="6442" spans="31:68" ht="15" customHeight="1" x14ac:dyDescent="0.25">
      <c r="AE6442" s="501" t="e">
        <f t="shared" si="606"/>
        <v>#DIV/0!</v>
      </c>
      <c r="AH6442" s="501" t="e">
        <f t="shared" si="607"/>
        <v>#DIV/0!</v>
      </c>
      <c r="AV6442" s="501" t="e">
        <f t="shared" si="608"/>
        <v>#DIV/0!</v>
      </c>
      <c r="AY6442" s="501" t="e">
        <f t="shared" si="609"/>
        <v>#DIV/0!</v>
      </c>
      <c r="BM6442" s="501" t="e">
        <f t="shared" si="610"/>
        <v>#DIV/0!</v>
      </c>
      <c r="BP6442" s="501" t="e">
        <f t="shared" si="611"/>
        <v>#DIV/0!</v>
      </c>
    </row>
    <row r="6443" spans="31:68" ht="15" customHeight="1" x14ac:dyDescent="0.25">
      <c r="AE6443" s="501" t="e">
        <f t="shared" si="606"/>
        <v>#DIV/0!</v>
      </c>
      <c r="AH6443" s="501" t="e">
        <f t="shared" si="607"/>
        <v>#DIV/0!</v>
      </c>
      <c r="AV6443" s="501" t="e">
        <f t="shared" si="608"/>
        <v>#DIV/0!</v>
      </c>
      <c r="AY6443" s="501" t="e">
        <f t="shared" si="609"/>
        <v>#DIV/0!</v>
      </c>
      <c r="BM6443" s="501" t="e">
        <f t="shared" si="610"/>
        <v>#DIV/0!</v>
      </c>
      <c r="BP6443" s="501" t="e">
        <f t="shared" si="611"/>
        <v>#DIV/0!</v>
      </c>
    </row>
    <row r="6444" spans="31:68" ht="15" customHeight="1" x14ac:dyDescent="0.25">
      <c r="AE6444" s="501" t="e">
        <f t="shared" si="606"/>
        <v>#DIV/0!</v>
      </c>
      <c r="AH6444" s="501" t="e">
        <f t="shared" si="607"/>
        <v>#DIV/0!</v>
      </c>
      <c r="AV6444" s="501" t="e">
        <f t="shared" si="608"/>
        <v>#DIV/0!</v>
      </c>
      <c r="AY6444" s="501" t="e">
        <f t="shared" si="609"/>
        <v>#DIV/0!</v>
      </c>
      <c r="BM6444" s="501" t="e">
        <f t="shared" si="610"/>
        <v>#DIV/0!</v>
      </c>
      <c r="BP6444" s="501" t="e">
        <f t="shared" si="611"/>
        <v>#DIV/0!</v>
      </c>
    </row>
    <row r="6445" spans="31:68" ht="15" customHeight="1" x14ac:dyDescent="0.25">
      <c r="AE6445" s="501" t="e">
        <f t="shared" si="606"/>
        <v>#DIV/0!</v>
      </c>
      <c r="AH6445" s="501" t="e">
        <f t="shared" si="607"/>
        <v>#DIV/0!</v>
      </c>
      <c r="AV6445" s="501" t="e">
        <f t="shared" si="608"/>
        <v>#DIV/0!</v>
      </c>
      <c r="AY6445" s="501" t="e">
        <f t="shared" si="609"/>
        <v>#DIV/0!</v>
      </c>
      <c r="BM6445" s="501" t="e">
        <f t="shared" si="610"/>
        <v>#DIV/0!</v>
      </c>
      <c r="BP6445" s="501" t="e">
        <f t="shared" si="611"/>
        <v>#DIV/0!</v>
      </c>
    </row>
    <row r="6446" spans="31:68" ht="15" customHeight="1" x14ac:dyDescent="0.25">
      <c r="AE6446" s="501" t="e">
        <f t="shared" si="606"/>
        <v>#DIV/0!</v>
      </c>
      <c r="AH6446" s="501" t="e">
        <f t="shared" si="607"/>
        <v>#DIV/0!</v>
      </c>
      <c r="AV6446" s="501" t="e">
        <f t="shared" si="608"/>
        <v>#DIV/0!</v>
      </c>
      <c r="AY6446" s="501" t="e">
        <f t="shared" si="609"/>
        <v>#DIV/0!</v>
      </c>
      <c r="BM6446" s="501" t="e">
        <f t="shared" si="610"/>
        <v>#DIV/0!</v>
      </c>
      <c r="BP6446" s="501" t="e">
        <f t="shared" si="611"/>
        <v>#DIV/0!</v>
      </c>
    </row>
    <row r="6447" spans="31:68" ht="15" customHeight="1" x14ac:dyDescent="0.25">
      <c r="AE6447" s="501" t="e">
        <f t="shared" si="606"/>
        <v>#DIV/0!</v>
      </c>
      <c r="AH6447" s="501" t="e">
        <f t="shared" si="607"/>
        <v>#DIV/0!</v>
      </c>
      <c r="AV6447" s="501" t="e">
        <f t="shared" si="608"/>
        <v>#DIV/0!</v>
      </c>
      <c r="AY6447" s="501" t="e">
        <f t="shared" si="609"/>
        <v>#DIV/0!</v>
      </c>
      <c r="BM6447" s="501" t="e">
        <f t="shared" si="610"/>
        <v>#DIV/0!</v>
      </c>
      <c r="BP6447" s="501" t="e">
        <f t="shared" si="611"/>
        <v>#DIV/0!</v>
      </c>
    </row>
    <row r="6448" spans="31:68" ht="15" customHeight="1" x14ac:dyDescent="0.25">
      <c r="AE6448" s="501" t="e">
        <f t="shared" si="606"/>
        <v>#DIV/0!</v>
      </c>
      <c r="AH6448" s="501" t="e">
        <f t="shared" si="607"/>
        <v>#DIV/0!</v>
      </c>
      <c r="AV6448" s="501" t="e">
        <f t="shared" si="608"/>
        <v>#DIV/0!</v>
      </c>
      <c r="AY6448" s="501" t="e">
        <f t="shared" si="609"/>
        <v>#DIV/0!</v>
      </c>
      <c r="BM6448" s="501" t="e">
        <f t="shared" si="610"/>
        <v>#DIV/0!</v>
      </c>
      <c r="BP6448" s="501" t="e">
        <f t="shared" si="611"/>
        <v>#DIV/0!</v>
      </c>
    </row>
    <row r="6449" spans="31:68" ht="15" customHeight="1" x14ac:dyDescent="0.25">
      <c r="AE6449" s="501" t="e">
        <f t="shared" si="606"/>
        <v>#DIV/0!</v>
      </c>
      <c r="AH6449" s="501" t="e">
        <f t="shared" si="607"/>
        <v>#DIV/0!</v>
      </c>
      <c r="AV6449" s="501" t="e">
        <f t="shared" si="608"/>
        <v>#DIV/0!</v>
      </c>
      <c r="AY6449" s="501" t="e">
        <f t="shared" si="609"/>
        <v>#DIV/0!</v>
      </c>
      <c r="BM6449" s="501" t="e">
        <f t="shared" si="610"/>
        <v>#DIV/0!</v>
      </c>
      <c r="BP6449" s="501" t="e">
        <f t="shared" si="611"/>
        <v>#DIV/0!</v>
      </c>
    </row>
    <row r="6450" spans="31:68" ht="15" customHeight="1" x14ac:dyDescent="0.25">
      <c r="AE6450" s="501" t="e">
        <f t="shared" si="606"/>
        <v>#DIV/0!</v>
      </c>
      <c r="AH6450" s="501" t="e">
        <f t="shared" si="607"/>
        <v>#DIV/0!</v>
      </c>
      <c r="AV6450" s="501" t="e">
        <f t="shared" si="608"/>
        <v>#DIV/0!</v>
      </c>
      <c r="AY6450" s="501" t="e">
        <f t="shared" si="609"/>
        <v>#DIV/0!</v>
      </c>
      <c r="BM6450" s="501" t="e">
        <f t="shared" si="610"/>
        <v>#DIV/0!</v>
      </c>
      <c r="BP6450" s="501" t="e">
        <f t="shared" si="611"/>
        <v>#DIV/0!</v>
      </c>
    </row>
    <row r="6451" spans="31:68" ht="15" customHeight="1" x14ac:dyDescent="0.25">
      <c r="AE6451" s="501" t="e">
        <f t="shared" si="606"/>
        <v>#DIV/0!</v>
      </c>
      <c r="AH6451" s="501" t="e">
        <f t="shared" si="607"/>
        <v>#DIV/0!</v>
      </c>
      <c r="AV6451" s="501" t="e">
        <f t="shared" si="608"/>
        <v>#DIV/0!</v>
      </c>
      <c r="AY6451" s="501" t="e">
        <f t="shared" si="609"/>
        <v>#DIV/0!</v>
      </c>
      <c r="BM6451" s="501" t="e">
        <f t="shared" si="610"/>
        <v>#DIV/0!</v>
      </c>
      <c r="BP6451" s="501" t="e">
        <f t="shared" si="611"/>
        <v>#DIV/0!</v>
      </c>
    </row>
    <row r="6452" spans="31:68" ht="15" customHeight="1" x14ac:dyDescent="0.25">
      <c r="AE6452" s="501" t="e">
        <f t="shared" si="606"/>
        <v>#DIV/0!</v>
      </c>
      <c r="AH6452" s="501" t="e">
        <f t="shared" si="607"/>
        <v>#DIV/0!</v>
      </c>
      <c r="AV6452" s="501" t="e">
        <f t="shared" si="608"/>
        <v>#DIV/0!</v>
      </c>
      <c r="AY6452" s="501" t="e">
        <f t="shared" si="609"/>
        <v>#DIV/0!</v>
      </c>
      <c r="BM6452" s="501" t="e">
        <f t="shared" si="610"/>
        <v>#DIV/0!</v>
      </c>
      <c r="BP6452" s="501" t="e">
        <f t="shared" si="611"/>
        <v>#DIV/0!</v>
      </c>
    </row>
    <row r="6453" spans="31:68" ht="15" customHeight="1" x14ac:dyDescent="0.25">
      <c r="AE6453" s="501" t="e">
        <f t="shared" si="606"/>
        <v>#DIV/0!</v>
      </c>
      <c r="AH6453" s="501" t="e">
        <f t="shared" si="607"/>
        <v>#DIV/0!</v>
      </c>
      <c r="AV6453" s="501" t="e">
        <f t="shared" si="608"/>
        <v>#DIV/0!</v>
      </c>
      <c r="AY6453" s="501" t="e">
        <f t="shared" si="609"/>
        <v>#DIV/0!</v>
      </c>
      <c r="BM6453" s="501" t="e">
        <f t="shared" si="610"/>
        <v>#DIV/0!</v>
      </c>
      <c r="BP6453" s="501" t="e">
        <f t="shared" si="611"/>
        <v>#DIV/0!</v>
      </c>
    </row>
    <row r="6454" spans="31:68" ht="15" customHeight="1" x14ac:dyDescent="0.25">
      <c r="AE6454" s="501" t="e">
        <f t="shared" si="606"/>
        <v>#DIV/0!</v>
      </c>
      <c r="AH6454" s="501" t="e">
        <f t="shared" si="607"/>
        <v>#DIV/0!</v>
      </c>
      <c r="AV6454" s="501" t="e">
        <f t="shared" si="608"/>
        <v>#DIV/0!</v>
      </c>
      <c r="AY6454" s="501" t="e">
        <f t="shared" si="609"/>
        <v>#DIV/0!</v>
      </c>
      <c r="BM6454" s="501" t="e">
        <f t="shared" si="610"/>
        <v>#DIV/0!</v>
      </c>
      <c r="BP6454" s="501" t="e">
        <f t="shared" si="611"/>
        <v>#DIV/0!</v>
      </c>
    </row>
    <row r="6455" spans="31:68" ht="15" customHeight="1" x14ac:dyDescent="0.25">
      <c r="AE6455" s="501" t="e">
        <f t="shared" si="606"/>
        <v>#DIV/0!</v>
      </c>
      <c r="AH6455" s="501" t="e">
        <f t="shared" si="607"/>
        <v>#DIV/0!</v>
      </c>
      <c r="AV6455" s="501" t="e">
        <f t="shared" si="608"/>
        <v>#DIV/0!</v>
      </c>
      <c r="AY6455" s="501" t="e">
        <f t="shared" si="609"/>
        <v>#DIV/0!</v>
      </c>
      <c r="BM6455" s="501" t="e">
        <f t="shared" si="610"/>
        <v>#DIV/0!</v>
      </c>
      <c r="BP6455" s="501" t="e">
        <f t="shared" si="611"/>
        <v>#DIV/0!</v>
      </c>
    </row>
    <row r="6456" spans="31:68" ht="15" customHeight="1" x14ac:dyDescent="0.25">
      <c r="AE6456" s="501" t="e">
        <f t="shared" si="606"/>
        <v>#DIV/0!</v>
      </c>
      <c r="AH6456" s="501" t="e">
        <f t="shared" si="607"/>
        <v>#DIV/0!</v>
      </c>
      <c r="AV6456" s="501" t="e">
        <f t="shared" si="608"/>
        <v>#DIV/0!</v>
      </c>
      <c r="AY6456" s="501" t="e">
        <f t="shared" si="609"/>
        <v>#DIV/0!</v>
      </c>
      <c r="BM6456" s="501" t="e">
        <f t="shared" si="610"/>
        <v>#DIV/0!</v>
      </c>
      <c r="BP6456" s="501" t="e">
        <f t="shared" si="611"/>
        <v>#DIV/0!</v>
      </c>
    </row>
    <row r="6457" spans="31:68" ht="15" customHeight="1" x14ac:dyDescent="0.25">
      <c r="AE6457" s="501" t="e">
        <f t="shared" si="606"/>
        <v>#DIV/0!</v>
      </c>
      <c r="AH6457" s="501" t="e">
        <f t="shared" si="607"/>
        <v>#DIV/0!</v>
      </c>
      <c r="AV6457" s="501" t="e">
        <f t="shared" si="608"/>
        <v>#DIV/0!</v>
      </c>
      <c r="AY6457" s="501" t="e">
        <f t="shared" si="609"/>
        <v>#DIV/0!</v>
      </c>
      <c r="BM6457" s="501" t="e">
        <f t="shared" si="610"/>
        <v>#DIV/0!</v>
      </c>
      <c r="BP6457" s="501" t="e">
        <f t="shared" si="611"/>
        <v>#DIV/0!</v>
      </c>
    </row>
    <row r="6458" spans="31:68" ht="15" customHeight="1" x14ac:dyDescent="0.25">
      <c r="AE6458" s="501" t="e">
        <f t="shared" si="606"/>
        <v>#DIV/0!</v>
      </c>
      <c r="AH6458" s="501" t="e">
        <f t="shared" si="607"/>
        <v>#DIV/0!</v>
      </c>
      <c r="AV6458" s="501" t="e">
        <f t="shared" si="608"/>
        <v>#DIV/0!</v>
      </c>
      <c r="AY6458" s="501" t="e">
        <f t="shared" si="609"/>
        <v>#DIV/0!</v>
      </c>
      <c r="BM6458" s="501" t="e">
        <f t="shared" si="610"/>
        <v>#DIV/0!</v>
      </c>
      <c r="BP6458" s="501" t="e">
        <f t="shared" si="611"/>
        <v>#DIV/0!</v>
      </c>
    </row>
    <row r="6459" spans="31:68" ht="15" customHeight="1" x14ac:dyDescent="0.25">
      <c r="AE6459" s="501" t="e">
        <f t="shared" si="606"/>
        <v>#DIV/0!</v>
      </c>
      <c r="AH6459" s="501" t="e">
        <f t="shared" si="607"/>
        <v>#DIV/0!</v>
      </c>
      <c r="AV6459" s="501" t="e">
        <f t="shared" si="608"/>
        <v>#DIV/0!</v>
      </c>
      <c r="AY6459" s="501" t="e">
        <f t="shared" si="609"/>
        <v>#DIV/0!</v>
      </c>
      <c r="BM6459" s="501" t="e">
        <f t="shared" si="610"/>
        <v>#DIV/0!</v>
      </c>
      <c r="BP6459" s="501" t="e">
        <f t="shared" si="611"/>
        <v>#DIV/0!</v>
      </c>
    </row>
    <row r="6460" spans="31:68" ht="15" customHeight="1" x14ac:dyDescent="0.25">
      <c r="AE6460" s="501" t="e">
        <f t="shared" si="606"/>
        <v>#DIV/0!</v>
      </c>
      <c r="AH6460" s="501" t="e">
        <f t="shared" si="607"/>
        <v>#DIV/0!</v>
      </c>
      <c r="AV6460" s="501" t="e">
        <f t="shared" si="608"/>
        <v>#DIV/0!</v>
      </c>
      <c r="AY6460" s="501" t="e">
        <f t="shared" si="609"/>
        <v>#DIV/0!</v>
      </c>
      <c r="BM6460" s="501" t="e">
        <f t="shared" si="610"/>
        <v>#DIV/0!</v>
      </c>
      <c r="BP6460" s="501" t="e">
        <f t="shared" si="611"/>
        <v>#DIV/0!</v>
      </c>
    </row>
    <row r="6461" spans="31:68" ht="15" customHeight="1" x14ac:dyDescent="0.25">
      <c r="AE6461" s="501" t="e">
        <f t="shared" si="606"/>
        <v>#DIV/0!</v>
      </c>
      <c r="AH6461" s="501" t="e">
        <f t="shared" si="607"/>
        <v>#DIV/0!</v>
      </c>
      <c r="AV6461" s="501" t="e">
        <f t="shared" si="608"/>
        <v>#DIV/0!</v>
      </c>
      <c r="AY6461" s="501" t="e">
        <f t="shared" si="609"/>
        <v>#DIV/0!</v>
      </c>
      <c r="BM6461" s="501" t="e">
        <f t="shared" si="610"/>
        <v>#DIV/0!</v>
      </c>
      <c r="BP6461" s="501" t="e">
        <f t="shared" si="611"/>
        <v>#DIV/0!</v>
      </c>
    </row>
    <row r="6462" spans="31:68" ht="15" customHeight="1" x14ac:dyDescent="0.25">
      <c r="AE6462" s="501" t="e">
        <f t="shared" si="606"/>
        <v>#DIV/0!</v>
      </c>
      <c r="AH6462" s="501" t="e">
        <f t="shared" si="607"/>
        <v>#DIV/0!</v>
      </c>
      <c r="AV6462" s="501" t="e">
        <f t="shared" si="608"/>
        <v>#DIV/0!</v>
      </c>
      <c r="AY6462" s="501" t="e">
        <f t="shared" si="609"/>
        <v>#DIV/0!</v>
      </c>
      <c r="BM6462" s="501" t="e">
        <f t="shared" si="610"/>
        <v>#DIV/0!</v>
      </c>
      <c r="BP6462" s="501" t="e">
        <f t="shared" si="611"/>
        <v>#DIV/0!</v>
      </c>
    </row>
    <row r="6463" spans="31:68" ht="15" customHeight="1" x14ac:dyDescent="0.25">
      <c r="AE6463" s="501" t="e">
        <f t="shared" si="606"/>
        <v>#DIV/0!</v>
      </c>
      <c r="AH6463" s="501" t="e">
        <f t="shared" si="607"/>
        <v>#DIV/0!</v>
      </c>
      <c r="AV6463" s="501" t="e">
        <f t="shared" si="608"/>
        <v>#DIV/0!</v>
      </c>
      <c r="AY6463" s="501" t="e">
        <f t="shared" si="609"/>
        <v>#DIV/0!</v>
      </c>
      <c r="BM6463" s="501" t="e">
        <f t="shared" si="610"/>
        <v>#DIV/0!</v>
      </c>
      <c r="BP6463" s="501" t="e">
        <f t="shared" si="611"/>
        <v>#DIV/0!</v>
      </c>
    </row>
    <row r="6464" spans="31:68" ht="15" customHeight="1" x14ac:dyDescent="0.25">
      <c r="AE6464" s="501" t="e">
        <f t="shared" si="606"/>
        <v>#DIV/0!</v>
      </c>
      <c r="AH6464" s="501" t="e">
        <f t="shared" si="607"/>
        <v>#DIV/0!</v>
      </c>
      <c r="AV6464" s="501" t="e">
        <f t="shared" si="608"/>
        <v>#DIV/0!</v>
      </c>
      <c r="AY6464" s="501" t="e">
        <f t="shared" si="609"/>
        <v>#DIV/0!</v>
      </c>
      <c r="BM6464" s="501" t="e">
        <f t="shared" si="610"/>
        <v>#DIV/0!</v>
      </c>
      <c r="BP6464" s="501" t="e">
        <f t="shared" si="611"/>
        <v>#DIV/0!</v>
      </c>
    </row>
    <row r="6465" spans="31:68" ht="15" customHeight="1" x14ac:dyDescent="0.25">
      <c r="AE6465" s="501" t="e">
        <f t="shared" si="606"/>
        <v>#DIV/0!</v>
      </c>
      <c r="AH6465" s="501" t="e">
        <f t="shared" si="607"/>
        <v>#DIV/0!</v>
      </c>
      <c r="AV6465" s="501" t="e">
        <f t="shared" si="608"/>
        <v>#DIV/0!</v>
      </c>
      <c r="AY6465" s="501" t="e">
        <f t="shared" si="609"/>
        <v>#DIV/0!</v>
      </c>
      <c r="BM6465" s="501" t="e">
        <f t="shared" si="610"/>
        <v>#DIV/0!</v>
      </c>
      <c r="BP6465" s="501" t="e">
        <f t="shared" si="611"/>
        <v>#DIV/0!</v>
      </c>
    </row>
    <row r="6466" spans="31:68" ht="15" customHeight="1" x14ac:dyDescent="0.25">
      <c r="AE6466" s="501" t="e">
        <f t="shared" si="606"/>
        <v>#DIV/0!</v>
      </c>
      <c r="AH6466" s="501" t="e">
        <f t="shared" si="607"/>
        <v>#DIV/0!</v>
      </c>
      <c r="AV6466" s="501" t="e">
        <f t="shared" si="608"/>
        <v>#DIV/0!</v>
      </c>
      <c r="AY6466" s="501" t="e">
        <f t="shared" si="609"/>
        <v>#DIV/0!</v>
      </c>
      <c r="BM6466" s="501" t="e">
        <f t="shared" si="610"/>
        <v>#DIV/0!</v>
      </c>
      <c r="BP6466" s="501" t="e">
        <f t="shared" si="611"/>
        <v>#DIV/0!</v>
      </c>
    </row>
    <row r="6467" spans="31:68" ht="15" customHeight="1" x14ac:dyDescent="0.25">
      <c r="AE6467" s="501" t="e">
        <f t="shared" si="606"/>
        <v>#DIV/0!</v>
      </c>
      <c r="AH6467" s="501" t="e">
        <f t="shared" si="607"/>
        <v>#DIV/0!</v>
      </c>
      <c r="AV6467" s="501" t="e">
        <f t="shared" si="608"/>
        <v>#DIV/0!</v>
      </c>
      <c r="AY6467" s="501" t="e">
        <f t="shared" si="609"/>
        <v>#DIV/0!</v>
      </c>
      <c r="BM6467" s="501" t="e">
        <f t="shared" si="610"/>
        <v>#DIV/0!</v>
      </c>
      <c r="BP6467" s="501" t="e">
        <f t="shared" si="611"/>
        <v>#DIV/0!</v>
      </c>
    </row>
    <row r="6468" spans="31:68" ht="15" customHeight="1" x14ac:dyDescent="0.25">
      <c r="AE6468" s="501" t="e">
        <f t="shared" si="606"/>
        <v>#DIV/0!</v>
      </c>
      <c r="AH6468" s="501" t="e">
        <f t="shared" si="607"/>
        <v>#DIV/0!</v>
      </c>
      <c r="AV6468" s="501" t="e">
        <f t="shared" si="608"/>
        <v>#DIV/0!</v>
      </c>
      <c r="AY6468" s="501" t="e">
        <f t="shared" si="609"/>
        <v>#DIV/0!</v>
      </c>
      <c r="BM6468" s="501" t="e">
        <f t="shared" si="610"/>
        <v>#DIV/0!</v>
      </c>
      <c r="BP6468" s="501" t="e">
        <f t="shared" si="611"/>
        <v>#DIV/0!</v>
      </c>
    </row>
    <row r="6469" spans="31:68" ht="15" customHeight="1" x14ac:dyDescent="0.25">
      <c r="AE6469" s="501" t="e">
        <f t="shared" si="606"/>
        <v>#DIV/0!</v>
      </c>
      <c r="AH6469" s="501" t="e">
        <f t="shared" si="607"/>
        <v>#DIV/0!</v>
      </c>
      <c r="AV6469" s="501" t="e">
        <f t="shared" si="608"/>
        <v>#DIV/0!</v>
      </c>
      <c r="AY6469" s="501" t="e">
        <f t="shared" si="609"/>
        <v>#DIV/0!</v>
      </c>
      <c r="BM6469" s="501" t="e">
        <f t="shared" si="610"/>
        <v>#DIV/0!</v>
      </c>
      <c r="BP6469" s="501" t="e">
        <f t="shared" si="611"/>
        <v>#DIV/0!</v>
      </c>
    </row>
    <row r="6470" spans="31:68" ht="15" customHeight="1" x14ac:dyDescent="0.25">
      <c r="AE6470" s="501" t="e">
        <f t="shared" si="606"/>
        <v>#DIV/0!</v>
      </c>
      <c r="AH6470" s="501" t="e">
        <f t="shared" si="607"/>
        <v>#DIV/0!</v>
      </c>
      <c r="AV6470" s="501" t="e">
        <f t="shared" si="608"/>
        <v>#DIV/0!</v>
      </c>
      <c r="AY6470" s="501" t="e">
        <f t="shared" si="609"/>
        <v>#DIV/0!</v>
      </c>
      <c r="BM6470" s="501" t="e">
        <f t="shared" si="610"/>
        <v>#DIV/0!</v>
      </c>
      <c r="BP6470" s="501" t="e">
        <f t="shared" si="611"/>
        <v>#DIV/0!</v>
      </c>
    </row>
    <row r="6471" spans="31:68" ht="15" customHeight="1" x14ac:dyDescent="0.25">
      <c r="AE6471" s="501" t="e">
        <f t="shared" si="606"/>
        <v>#DIV/0!</v>
      </c>
      <c r="AH6471" s="501" t="e">
        <f t="shared" si="607"/>
        <v>#DIV/0!</v>
      </c>
      <c r="AV6471" s="501" t="e">
        <f t="shared" si="608"/>
        <v>#DIV/0!</v>
      </c>
      <c r="AY6471" s="501" t="e">
        <f t="shared" si="609"/>
        <v>#DIV/0!</v>
      </c>
      <c r="BM6471" s="501" t="e">
        <f t="shared" si="610"/>
        <v>#DIV/0!</v>
      </c>
      <c r="BP6471" s="501" t="e">
        <f t="shared" si="611"/>
        <v>#DIV/0!</v>
      </c>
    </row>
    <row r="6472" spans="31:68" ht="15" customHeight="1" x14ac:dyDescent="0.25">
      <c r="AE6472" s="501" t="e">
        <f t="shared" si="606"/>
        <v>#DIV/0!</v>
      </c>
      <c r="AH6472" s="501" t="e">
        <f t="shared" si="607"/>
        <v>#DIV/0!</v>
      </c>
      <c r="AV6472" s="501" t="e">
        <f t="shared" si="608"/>
        <v>#DIV/0!</v>
      </c>
      <c r="AY6472" s="501" t="e">
        <f t="shared" si="609"/>
        <v>#DIV/0!</v>
      </c>
      <c r="BM6472" s="501" t="e">
        <f t="shared" si="610"/>
        <v>#DIV/0!</v>
      </c>
      <c r="BP6472" s="501" t="e">
        <f t="shared" si="611"/>
        <v>#DIV/0!</v>
      </c>
    </row>
    <row r="6473" spans="31:68" ht="15" customHeight="1" x14ac:dyDescent="0.25">
      <c r="AE6473" s="501" t="e">
        <f t="shared" si="606"/>
        <v>#DIV/0!</v>
      </c>
      <c r="AH6473" s="501" t="e">
        <f t="shared" si="607"/>
        <v>#DIV/0!</v>
      </c>
      <c r="AV6473" s="501" t="e">
        <f t="shared" si="608"/>
        <v>#DIV/0!</v>
      </c>
      <c r="AY6473" s="501" t="e">
        <f t="shared" si="609"/>
        <v>#DIV/0!</v>
      </c>
      <c r="BM6473" s="501" t="e">
        <f t="shared" si="610"/>
        <v>#DIV/0!</v>
      </c>
      <c r="BP6473" s="501" t="e">
        <f t="shared" si="611"/>
        <v>#DIV/0!</v>
      </c>
    </row>
    <row r="6474" spans="31:68" ht="15" customHeight="1" x14ac:dyDescent="0.25">
      <c r="AE6474" s="501" t="e">
        <f t="shared" si="606"/>
        <v>#DIV/0!</v>
      </c>
      <c r="AH6474" s="501" t="e">
        <f t="shared" si="607"/>
        <v>#DIV/0!</v>
      </c>
      <c r="AV6474" s="501" t="e">
        <f t="shared" si="608"/>
        <v>#DIV/0!</v>
      </c>
      <c r="AY6474" s="501" t="e">
        <f t="shared" si="609"/>
        <v>#DIV/0!</v>
      </c>
      <c r="BM6474" s="501" t="e">
        <f t="shared" si="610"/>
        <v>#DIV/0!</v>
      </c>
      <c r="BP6474" s="501" t="e">
        <f t="shared" si="611"/>
        <v>#DIV/0!</v>
      </c>
    </row>
    <row r="6475" spans="31:68" ht="15" customHeight="1" x14ac:dyDescent="0.25">
      <c r="AE6475" s="501" t="e">
        <f t="shared" si="606"/>
        <v>#DIV/0!</v>
      </c>
      <c r="AH6475" s="501" t="e">
        <f t="shared" si="607"/>
        <v>#DIV/0!</v>
      </c>
      <c r="AV6475" s="501" t="e">
        <f t="shared" si="608"/>
        <v>#DIV/0!</v>
      </c>
      <c r="AY6475" s="501" t="e">
        <f t="shared" si="609"/>
        <v>#DIV/0!</v>
      </c>
      <c r="BM6475" s="501" t="e">
        <f t="shared" si="610"/>
        <v>#DIV/0!</v>
      </c>
      <c r="BP6475" s="501" t="e">
        <f t="shared" si="611"/>
        <v>#DIV/0!</v>
      </c>
    </row>
    <row r="6476" spans="31:68" ht="15" customHeight="1" x14ac:dyDescent="0.25">
      <c r="AE6476" s="501" t="e">
        <f t="shared" si="606"/>
        <v>#DIV/0!</v>
      </c>
      <c r="AH6476" s="501" t="e">
        <f t="shared" si="607"/>
        <v>#DIV/0!</v>
      </c>
      <c r="AV6476" s="501" t="e">
        <f t="shared" si="608"/>
        <v>#DIV/0!</v>
      </c>
      <c r="AY6476" s="501" t="e">
        <f t="shared" si="609"/>
        <v>#DIV/0!</v>
      </c>
      <c r="BM6476" s="501" t="e">
        <f t="shared" si="610"/>
        <v>#DIV/0!</v>
      </c>
      <c r="BP6476" s="501" t="e">
        <f t="shared" si="611"/>
        <v>#DIV/0!</v>
      </c>
    </row>
    <row r="6477" spans="31:68" ht="15" customHeight="1" x14ac:dyDescent="0.25">
      <c r="AE6477" s="501" t="e">
        <f t="shared" si="606"/>
        <v>#DIV/0!</v>
      </c>
      <c r="AH6477" s="501" t="e">
        <f t="shared" si="607"/>
        <v>#DIV/0!</v>
      </c>
      <c r="AV6477" s="501" t="e">
        <f t="shared" si="608"/>
        <v>#DIV/0!</v>
      </c>
      <c r="AY6477" s="501" t="e">
        <f t="shared" si="609"/>
        <v>#DIV/0!</v>
      </c>
      <c r="BM6477" s="501" t="e">
        <f t="shared" si="610"/>
        <v>#DIV/0!</v>
      </c>
      <c r="BP6477" s="501" t="e">
        <f t="shared" si="611"/>
        <v>#DIV/0!</v>
      </c>
    </row>
    <row r="6478" spans="31:68" ht="15" customHeight="1" x14ac:dyDescent="0.25">
      <c r="AE6478" s="501" t="e">
        <f t="shared" si="606"/>
        <v>#DIV/0!</v>
      </c>
      <c r="AH6478" s="501" t="e">
        <f t="shared" si="607"/>
        <v>#DIV/0!</v>
      </c>
      <c r="AV6478" s="501" t="e">
        <f t="shared" si="608"/>
        <v>#DIV/0!</v>
      </c>
      <c r="AY6478" s="501" t="e">
        <f t="shared" si="609"/>
        <v>#DIV/0!</v>
      </c>
      <c r="BM6478" s="501" t="e">
        <f t="shared" si="610"/>
        <v>#DIV/0!</v>
      </c>
      <c r="BP6478" s="501" t="e">
        <f t="shared" si="611"/>
        <v>#DIV/0!</v>
      </c>
    </row>
    <row r="6479" spans="31:68" ht="15" customHeight="1" x14ac:dyDescent="0.25">
      <c r="AE6479" s="501" t="e">
        <f t="shared" ref="AE6479:AE6542" si="612">IF(AE$10*AC6479+AE$11&lt;(ROUNDUP(AD$10/100,0)*100+999),MAX(0,AE$10*AC6479+AE$11),NA())</f>
        <v>#DIV/0!</v>
      </c>
      <c r="AH6479" s="501" t="e">
        <f t="shared" ref="AH6479:AH6542" si="613">IF(AH$10*AF6479+AH$11&lt;(ROUNDUP(AG$10/100,0)*100+999),MAX(0,AH$10*AF6479+AH$11),NA())</f>
        <v>#DIV/0!</v>
      </c>
      <c r="AV6479" s="501" t="e">
        <f t="shared" ref="AV6479:AV6542" si="614">IF(AV$10*AT6479+AV$11&lt;(ROUNDUP(AU$10/100,0)*100+999),MAX(0,AV$10*AT6479+AV$11),NA())</f>
        <v>#DIV/0!</v>
      </c>
      <c r="AY6479" s="501" t="e">
        <f t="shared" ref="AY6479:AY6542" si="615">IF(AY$10*AW6479+AY$11&lt;(ROUNDUP(AX$10/100,0)*100+999),MAX(0,AY$10*AW6479+AY$11),NA())</f>
        <v>#DIV/0!</v>
      </c>
      <c r="BM6479" s="501" t="e">
        <f t="shared" ref="BM6479:BM6542" si="616">IF(BM$10*BK6479+BM$11&lt;(ROUNDUP(BL$10/100,0)*100+999),MAX(0,BM$10*BK6479+BM$11),NA())</f>
        <v>#DIV/0!</v>
      </c>
      <c r="BP6479" s="501" t="e">
        <f t="shared" ref="BP6479:BP6542" si="617">IF(BP$10*BN6479+BP$11&lt;(ROUNDUP(BO$10/100,0)*100+999),MAX(0,BP$10*BN6479+BP$11),NA())</f>
        <v>#DIV/0!</v>
      </c>
    </row>
    <row r="6480" spans="31:68" ht="15" customHeight="1" x14ac:dyDescent="0.25">
      <c r="AE6480" s="501" t="e">
        <f t="shared" si="612"/>
        <v>#DIV/0!</v>
      </c>
      <c r="AH6480" s="501" t="e">
        <f t="shared" si="613"/>
        <v>#DIV/0!</v>
      </c>
      <c r="AV6480" s="501" t="e">
        <f t="shared" si="614"/>
        <v>#DIV/0!</v>
      </c>
      <c r="AY6480" s="501" t="e">
        <f t="shared" si="615"/>
        <v>#DIV/0!</v>
      </c>
      <c r="BM6480" s="501" t="e">
        <f t="shared" si="616"/>
        <v>#DIV/0!</v>
      </c>
      <c r="BP6480" s="501" t="e">
        <f t="shared" si="617"/>
        <v>#DIV/0!</v>
      </c>
    </row>
    <row r="6481" spans="31:68" ht="15" customHeight="1" x14ac:dyDescent="0.25">
      <c r="AE6481" s="501" t="e">
        <f t="shared" si="612"/>
        <v>#DIV/0!</v>
      </c>
      <c r="AH6481" s="501" t="e">
        <f t="shared" si="613"/>
        <v>#DIV/0!</v>
      </c>
      <c r="AV6481" s="501" t="e">
        <f t="shared" si="614"/>
        <v>#DIV/0!</v>
      </c>
      <c r="AY6481" s="501" t="e">
        <f t="shared" si="615"/>
        <v>#DIV/0!</v>
      </c>
      <c r="BM6481" s="501" t="e">
        <f t="shared" si="616"/>
        <v>#DIV/0!</v>
      </c>
      <c r="BP6481" s="501" t="e">
        <f t="shared" si="617"/>
        <v>#DIV/0!</v>
      </c>
    </row>
    <row r="6482" spans="31:68" ht="15" customHeight="1" x14ac:dyDescent="0.25">
      <c r="AE6482" s="501" t="e">
        <f t="shared" si="612"/>
        <v>#DIV/0!</v>
      </c>
      <c r="AH6482" s="501" t="e">
        <f t="shared" si="613"/>
        <v>#DIV/0!</v>
      </c>
      <c r="AV6482" s="501" t="e">
        <f t="shared" si="614"/>
        <v>#DIV/0!</v>
      </c>
      <c r="AY6482" s="501" t="e">
        <f t="shared" si="615"/>
        <v>#DIV/0!</v>
      </c>
      <c r="BM6482" s="501" t="e">
        <f t="shared" si="616"/>
        <v>#DIV/0!</v>
      </c>
      <c r="BP6482" s="501" t="e">
        <f t="shared" si="617"/>
        <v>#DIV/0!</v>
      </c>
    </row>
    <row r="6483" spans="31:68" ht="15" customHeight="1" x14ac:dyDescent="0.25">
      <c r="AE6483" s="501" t="e">
        <f t="shared" si="612"/>
        <v>#DIV/0!</v>
      </c>
      <c r="AH6483" s="501" t="e">
        <f t="shared" si="613"/>
        <v>#DIV/0!</v>
      </c>
      <c r="AV6483" s="501" t="e">
        <f t="shared" si="614"/>
        <v>#DIV/0!</v>
      </c>
      <c r="AY6483" s="501" t="e">
        <f t="shared" si="615"/>
        <v>#DIV/0!</v>
      </c>
      <c r="BM6483" s="501" t="e">
        <f t="shared" si="616"/>
        <v>#DIV/0!</v>
      </c>
      <c r="BP6483" s="501" t="e">
        <f t="shared" si="617"/>
        <v>#DIV/0!</v>
      </c>
    </row>
    <row r="6484" spans="31:68" ht="15" customHeight="1" x14ac:dyDescent="0.25">
      <c r="AE6484" s="501" t="e">
        <f t="shared" si="612"/>
        <v>#DIV/0!</v>
      </c>
      <c r="AH6484" s="501" t="e">
        <f t="shared" si="613"/>
        <v>#DIV/0!</v>
      </c>
      <c r="AV6484" s="501" t="e">
        <f t="shared" si="614"/>
        <v>#DIV/0!</v>
      </c>
      <c r="AY6484" s="501" t="e">
        <f t="shared" si="615"/>
        <v>#DIV/0!</v>
      </c>
      <c r="BM6484" s="501" t="e">
        <f t="shared" si="616"/>
        <v>#DIV/0!</v>
      </c>
      <c r="BP6484" s="501" t="e">
        <f t="shared" si="617"/>
        <v>#DIV/0!</v>
      </c>
    </row>
    <row r="6485" spans="31:68" ht="15" customHeight="1" x14ac:dyDescent="0.25">
      <c r="AE6485" s="501" t="e">
        <f t="shared" si="612"/>
        <v>#DIV/0!</v>
      </c>
      <c r="AH6485" s="501" t="e">
        <f t="shared" si="613"/>
        <v>#DIV/0!</v>
      </c>
      <c r="AV6485" s="501" t="e">
        <f t="shared" si="614"/>
        <v>#DIV/0!</v>
      </c>
      <c r="AY6485" s="501" t="e">
        <f t="shared" si="615"/>
        <v>#DIV/0!</v>
      </c>
      <c r="BM6485" s="501" t="e">
        <f t="shared" si="616"/>
        <v>#DIV/0!</v>
      </c>
      <c r="BP6485" s="501" t="e">
        <f t="shared" si="617"/>
        <v>#DIV/0!</v>
      </c>
    </row>
    <row r="6486" spans="31:68" ht="15" customHeight="1" x14ac:dyDescent="0.25">
      <c r="AE6486" s="501" t="e">
        <f t="shared" si="612"/>
        <v>#DIV/0!</v>
      </c>
      <c r="AH6486" s="501" t="e">
        <f t="shared" si="613"/>
        <v>#DIV/0!</v>
      </c>
      <c r="AV6486" s="501" t="e">
        <f t="shared" si="614"/>
        <v>#DIV/0!</v>
      </c>
      <c r="AY6486" s="501" t="e">
        <f t="shared" si="615"/>
        <v>#DIV/0!</v>
      </c>
      <c r="BM6486" s="501" t="e">
        <f t="shared" si="616"/>
        <v>#DIV/0!</v>
      </c>
      <c r="BP6486" s="501" t="e">
        <f t="shared" si="617"/>
        <v>#DIV/0!</v>
      </c>
    </row>
    <row r="6487" spans="31:68" ht="15" customHeight="1" x14ac:dyDescent="0.25">
      <c r="AE6487" s="501" t="e">
        <f t="shared" si="612"/>
        <v>#DIV/0!</v>
      </c>
      <c r="AH6487" s="501" t="e">
        <f t="shared" si="613"/>
        <v>#DIV/0!</v>
      </c>
      <c r="AV6487" s="501" t="e">
        <f t="shared" si="614"/>
        <v>#DIV/0!</v>
      </c>
      <c r="AY6487" s="501" t="e">
        <f t="shared" si="615"/>
        <v>#DIV/0!</v>
      </c>
      <c r="BM6487" s="501" t="e">
        <f t="shared" si="616"/>
        <v>#DIV/0!</v>
      </c>
      <c r="BP6487" s="501" t="e">
        <f t="shared" si="617"/>
        <v>#DIV/0!</v>
      </c>
    </row>
    <row r="6488" spans="31:68" ht="15" customHeight="1" x14ac:dyDescent="0.25">
      <c r="AE6488" s="501" t="e">
        <f t="shared" si="612"/>
        <v>#DIV/0!</v>
      </c>
      <c r="AH6488" s="501" t="e">
        <f t="shared" si="613"/>
        <v>#DIV/0!</v>
      </c>
      <c r="AV6488" s="501" t="e">
        <f t="shared" si="614"/>
        <v>#DIV/0!</v>
      </c>
      <c r="AY6488" s="501" t="e">
        <f t="shared" si="615"/>
        <v>#DIV/0!</v>
      </c>
      <c r="BM6488" s="501" t="e">
        <f t="shared" si="616"/>
        <v>#DIV/0!</v>
      </c>
      <c r="BP6488" s="501" t="e">
        <f t="shared" si="617"/>
        <v>#DIV/0!</v>
      </c>
    </row>
    <row r="6489" spans="31:68" ht="15" customHeight="1" x14ac:dyDescent="0.25">
      <c r="AE6489" s="501" t="e">
        <f t="shared" si="612"/>
        <v>#DIV/0!</v>
      </c>
      <c r="AH6489" s="501" t="e">
        <f t="shared" si="613"/>
        <v>#DIV/0!</v>
      </c>
      <c r="AV6489" s="501" t="e">
        <f t="shared" si="614"/>
        <v>#DIV/0!</v>
      </c>
      <c r="AY6489" s="501" t="e">
        <f t="shared" si="615"/>
        <v>#DIV/0!</v>
      </c>
      <c r="BM6489" s="501" t="e">
        <f t="shared" si="616"/>
        <v>#DIV/0!</v>
      </c>
      <c r="BP6489" s="501" t="e">
        <f t="shared" si="617"/>
        <v>#DIV/0!</v>
      </c>
    </row>
    <row r="6490" spans="31:68" ht="15" customHeight="1" x14ac:dyDescent="0.25">
      <c r="AE6490" s="501" t="e">
        <f t="shared" si="612"/>
        <v>#DIV/0!</v>
      </c>
      <c r="AH6490" s="501" t="e">
        <f t="shared" si="613"/>
        <v>#DIV/0!</v>
      </c>
      <c r="AV6490" s="501" t="e">
        <f t="shared" si="614"/>
        <v>#DIV/0!</v>
      </c>
      <c r="AY6490" s="501" t="e">
        <f t="shared" si="615"/>
        <v>#DIV/0!</v>
      </c>
      <c r="BM6490" s="501" t="e">
        <f t="shared" si="616"/>
        <v>#DIV/0!</v>
      </c>
      <c r="BP6490" s="501" t="e">
        <f t="shared" si="617"/>
        <v>#DIV/0!</v>
      </c>
    </row>
    <row r="6491" spans="31:68" ht="15" customHeight="1" x14ac:dyDescent="0.25">
      <c r="AE6491" s="501" t="e">
        <f t="shared" si="612"/>
        <v>#DIV/0!</v>
      </c>
      <c r="AH6491" s="501" t="e">
        <f t="shared" si="613"/>
        <v>#DIV/0!</v>
      </c>
      <c r="AV6491" s="501" t="e">
        <f t="shared" si="614"/>
        <v>#DIV/0!</v>
      </c>
      <c r="AY6491" s="501" t="e">
        <f t="shared" si="615"/>
        <v>#DIV/0!</v>
      </c>
      <c r="BM6491" s="501" t="e">
        <f t="shared" si="616"/>
        <v>#DIV/0!</v>
      </c>
      <c r="BP6491" s="501" t="e">
        <f t="shared" si="617"/>
        <v>#DIV/0!</v>
      </c>
    </row>
    <row r="6492" spans="31:68" ht="15" customHeight="1" x14ac:dyDescent="0.25">
      <c r="AE6492" s="501" t="e">
        <f t="shared" si="612"/>
        <v>#DIV/0!</v>
      </c>
      <c r="AH6492" s="501" t="e">
        <f t="shared" si="613"/>
        <v>#DIV/0!</v>
      </c>
      <c r="AV6492" s="501" t="e">
        <f t="shared" si="614"/>
        <v>#DIV/0!</v>
      </c>
      <c r="AY6492" s="501" t="e">
        <f t="shared" si="615"/>
        <v>#DIV/0!</v>
      </c>
      <c r="BM6492" s="501" t="e">
        <f t="shared" si="616"/>
        <v>#DIV/0!</v>
      </c>
      <c r="BP6492" s="501" t="e">
        <f t="shared" si="617"/>
        <v>#DIV/0!</v>
      </c>
    </row>
    <row r="6493" spans="31:68" ht="15" customHeight="1" x14ac:dyDescent="0.25">
      <c r="AE6493" s="501" t="e">
        <f t="shared" si="612"/>
        <v>#DIV/0!</v>
      </c>
      <c r="AH6493" s="501" t="e">
        <f t="shared" si="613"/>
        <v>#DIV/0!</v>
      </c>
      <c r="AV6493" s="501" t="e">
        <f t="shared" si="614"/>
        <v>#DIV/0!</v>
      </c>
      <c r="AY6493" s="501" t="e">
        <f t="shared" si="615"/>
        <v>#DIV/0!</v>
      </c>
      <c r="BM6493" s="501" t="e">
        <f t="shared" si="616"/>
        <v>#DIV/0!</v>
      </c>
      <c r="BP6493" s="501" t="e">
        <f t="shared" si="617"/>
        <v>#DIV/0!</v>
      </c>
    </row>
    <row r="6494" spans="31:68" ht="15" customHeight="1" x14ac:dyDescent="0.25">
      <c r="AE6494" s="501" t="e">
        <f t="shared" si="612"/>
        <v>#DIV/0!</v>
      </c>
      <c r="AH6494" s="501" t="e">
        <f t="shared" si="613"/>
        <v>#DIV/0!</v>
      </c>
      <c r="AV6494" s="501" t="e">
        <f t="shared" si="614"/>
        <v>#DIV/0!</v>
      </c>
      <c r="AY6494" s="501" t="e">
        <f t="shared" si="615"/>
        <v>#DIV/0!</v>
      </c>
      <c r="BM6494" s="501" t="e">
        <f t="shared" si="616"/>
        <v>#DIV/0!</v>
      </c>
      <c r="BP6494" s="501" t="e">
        <f t="shared" si="617"/>
        <v>#DIV/0!</v>
      </c>
    </row>
    <row r="6495" spans="31:68" ht="15" customHeight="1" x14ac:dyDescent="0.25">
      <c r="AE6495" s="501" t="e">
        <f t="shared" si="612"/>
        <v>#DIV/0!</v>
      </c>
      <c r="AH6495" s="501" t="e">
        <f t="shared" si="613"/>
        <v>#DIV/0!</v>
      </c>
      <c r="AV6495" s="501" t="e">
        <f t="shared" si="614"/>
        <v>#DIV/0!</v>
      </c>
      <c r="AY6495" s="501" t="e">
        <f t="shared" si="615"/>
        <v>#DIV/0!</v>
      </c>
      <c r="BM6495" s="501" t="e">
        <f t="shared" si="616"/>
        <v>#DIV/0!</v>
      </c>
      <c r="BP6495" s="501" t="e">
        <f t="shared" si="617"/>
        <v>#DIV/0!</v>
      </c>
    </row>
    <row r="6496" spans="31:68" ht="15" customHeight="1" x14ac:dyDescent="0.25">
      <c r="AE6496" s="501" t="e">
        <f t="shared" si="612"/>
        <v>#DIV/0!</v>
      </c>
      <c r="AH6496" s="501" t="e">
        <f t="shared" si="613"/>
        <v>#DIV/0!</v>
      </c>
      <c r="AV6496" s="501" t="e">
        <f t="shared" si="614"/>
        <v>#DIV/0!</v>
      </c>
      <c r="AY6496" s="501" t="e">
        <f t="shared" si="615"/>
        <v>#DIV/0!</v>
      </c>
      <c r="BM6496" s="501" t="e">
        <f t="shared" si="616"/>
        <v>#DIV/0!</v>
      </c>
      <c r="BP6496" s="501" t="e">
        <f t="shared" si="617"/>
        <v>#DIV/0!</v>
      </c>
    </row>
    <row r="6497" spans="31:68" ht="15" customHeight="1" x14ac:dyDescent="0.25">
      <c r="AE6497" s="501" t="e">
        <f t="shared" si="612"/>
        <v>#DIV/0!</v>
      </c>
      <c r="AH6497" s="501" t="e">
        <f t="shared" si="613"/>
        <v>#DIV/0!</v>
      </c>
      <c r="AV6497" s="501" t="e">
        <f t="shared" si="614"/>
        <v>#DIV/0!</v>
      </c>
      <c r="AY6497" s="501" t="e">
        <f t="shared" si="615"/>
        <v>#DIV/0!</v>
      </c>
      <c r="BM6497" s="501" t="e">
        <f t="shared" si="616"/>
        <v>#DIV/0!</v>
      </c>
      <c r="BP6497" s="501" t="e">
        <f t="shared" si="617"/>
        <v>#DIV/0!</v>
      </c>
    </row>
    <row r="6498" spans="31:68" ht="15" customHeight="1" x14ac:dyDescent="0.25">
      <c r="AE6498" s="501" t="e">
        <f t="shared" si="612"/>
        <v>#DIV/0!</v>
      </c>
      <c r="AH6498" s="501" t="e">
        <f t="shared" si="613"/>
        <v>#DIV/0!</v>
      </c>
      <c r="AV6498" s="501" t="e">
        <f t="shared" si="614"/>
        <v>#DIV/0!</v>
      </c>
      <c r="AY6498" s="501" t="e">
        <f t="shared" si="615"/>
        <v>#DIV/0!</v>
      </c>
      <c r="BM6498" s="501" t="e">
        <f t="shared" si="616"/>
        <v>#DIV/0!</v>
      </c>
      <c r="BP6498" s="501" t="e">
        <f t="shared" si="617"/>
        <v>#DIV/0!</v>
      </c>
    </row>
    <row r="6499" spans="31:68" ht="15" customHeight="1" x14ac:dyDescent="0.25">
      <c r="AE6499" s="501" t="e">
        <f t="shared" si="612"/>
        <v>#DIV/0!</v>
      </c>
      <c r="AH6499" s="501" t="e">
        <f t="shared" si="613"/>
        <v>#DIV/0!</v>
      </c>
      <c r="AV6499" s="501" t="e">
        <f t="shared" si="614"/>
        <v>#DIV/0!</v>
      </c>
      <c r="AY6499" s="501" t="e">
        <f t="shared" si="615"/>
        <v>#DIV/0!</v>
      </c>
      <c r="BM6499" s="501" t="e">
        <f t="shared" si="616"/>
        <v>#DIV/0!</v>
      </c>
      <c r="BP6499" s="501" t="e">
        <f t="shared" si="617"/>
        <v>#DIV/0!</v>
      </c>
    </row>
    <row r="6500" spans="31:68" ht="15" customHeight="1" x14ac:dyDescent="0.25">
      <c r="AE6500" s="501" t="e">
        <f t="shared" si="612"/>
        <v>#DIV/0!</v>
      </c>
      <c r="AH6500" s="501" t="e">
        <f t="shared" si="613"/>
        <v>#DIV/0!</v>
      </c>
      <c r="AV6500" s="501" t="e">
        <f t="shared" si="614"/>
        <v>#DIV/0!</v>
      </c>
      <c r="AY6500" s="501" t="e">
        <f t="shared" si="615"/>
        <v>#DIV/0!</v>
      </c>
      <c r="BM6500" s="501" t="e">
        <f t="shared" si="616"/>
        <v>#DIV/0!</v>
      </c>
      <c r="BP6500" s="501" t="e">
        <f t="shared" si="617"/>
        <v>#DIV/0!</v>
      </c>
    </row>
    <row r="6501" spans="31:68" ht="15" customHeight="1" x14ac:dyDescent="0.25">
      <c r="AE6501" s="501" t="e">
        <f t="shared" si="612"/>
        <v>#DIV/0!</v>
      </c>
      <c r="AH6501" s="501" t="e">
        <f t="shared" si="613"/>
        <v>#DIV/0!</v>
      </c>
      <c r="AV6501" s="501" t="e">
        <f t="shared" si="614"/>
        <v>#DIV/0!</v>
      </c>
      <c r="AY6501" s="501" t="e">
        <f t="shared" si="615"/>
        <v>#DIV/0!</v>
      </c>
      <c r="BM6501" s="501" t="e">
        <f t="shared" si="616"/>
        <v>#DIV/0!</v>
      </c>
      <c r="BP6501" s="501" t="e">
        <f t="shared" si="617"/>
        <v>#DIV/0!</v>
      </c>
    </row>
    <row r="6502" spans="31:68" ht="15" customHeight="1" x14ac:dyDescent="0.25">
      <c r="AE6502" s="501" t="e">
        <f t="shared" si="612"/>
        <v>#DIV/0!</v>
      </c>
      <c r="AH6502" s="501" t="e">
        <f t="shared" si="613"/>
        <v>#DIV/0!</v>
      </c>
      <c r="AV6502" s="501" t="e">
        <f t="shared" si="614"/>
        <v>#DIV/0!</v>
      </c>
      <c r="AY6502" s="501" t="e">
        <f t="shared" si="615"/>
        <v>#DIV/0!</v>
      </c>
      <c r="BM6502" s="501" t="e">
        <f t="shared" si="616"/>
        <v>#DIV/0!</v>
      </c>
      <c r="BP6502" s="501" t="e">
        <f t="shared" si="617"/>
        <v>#DIV/0!</v>
      </c>
    </row>
    <row r="6503" spans="31:68" ht="15" customHeight="1" x14ac:dyDescent="0.25">
      <c r="AE6503" s="501" t="e">
        <f t="shared" si="612"/>
        <v>#DIV/0!</v>
      </c>
      <c r="AH6503" s="501" t="e">
        <f t="shared" si="613"/>
        <v>#DIV/0!</v>
      </c>
      <c r="AV6503" s="501" t="e">
        <f t="shared" si="614"/>
        <v>#DIV/0!</v>
      </c>
      <c r="AY6503" s="501" t="e">
        <f t="shared" si="615"/>
        <v>#DIV/0!</v>
      </c>
      <c r="BM6503" s="501" t="e">
        <f t="shared" si="616"/>
        <v>#DIV/0!</v>
      </c>
      <c r="BP6503" s="501" t="e">
        <f t="shared" si="617"/>
        <v>#DIV/0!</v>
      </c>
    </row>
    <row r="6504" spans="31:68" ht="15" customHeight="1" x14ac:dyDescent="0.25">
      <c r="AE6504" s="501" t="e">
        <f t="shared" si="612"/>
        <v>#DIV/0!</v>
      </c>
      <c r="AH6504" s="501" t="e">
        <f t="shared" si="613"/>
        <v>#DIV/0!</v>
      </c>
      <c r="AV6504" s="501" t="e">
        <f t="shared" si="614"/>
        <v>#DIV/0!</v>
      </c>
      <c r="AY6504" s="501" t="e">
        <f t="shared" si="615"/>
        <v>#DIV/0!</v>
      </c>
      <c r="BM6504" s="501" t="e">
        <f t="shared" si="616"/>
        <v>#DIV/0!</v>
      </c>
      <c r="BP6504" s="501" t="e">
        <f t="shared" si="617"/>
        <v>#DIV/0!</v>
      </c>
    </row>
    <row r="6505" spans="31:68" ht="15" customHeight="1" x14ac:dyDescent="0.25">
      <c r="AE6505" s="501" t="e">
        <f t="shared" si="612"/>
        <v>#DIV/0!</v>
      </c>
      <c r="AH6505" s="501" t="e">
        <f t="shared" si="613"/>
        <v>#DIV/0!</v>
      </c>
      <c r="AV6505" s="501" t="e">
        <f t="shared" si="614"/>
        <v>#DIV/0!</v>
      </c>
      <c r="AY6505" s="501" t="e">
        <f t="shared" si="615"/>
        <v>#DIV/0!</v>
      </c>
      <c r="BM6505" s="501" t="e">
        <f t="shared" si="616"/>
        <v>#DIV/0!</v>
      </c>
      <c r="BP6505" s="501" t="e">
        <f t="shared" si="617"/>
        <v>#DIV/0!</v>
      </c>
    </row>
    <row r="6506" spans="31:68" ht="15" customHeight="1" x14ac:dyDescent="0.25">
      <c r="AE6506" s="501" t="e">
        <f t="shared" si="612"/>
        <v>#DIV/0!</v>
      </c>
      <c r="AH6506" s="501" t="e">
        <f t="shared" si="613"/>
        <v>#DIV/0!</v>
      </c>
      <c r="AV6506" s="501" t="e">
        <f t="shared" si="614"/>
        <v>#DIV/0!</v>
      </c>
      <c r="AY6506" s="501" t="e">
        <f t="shared" si="615"/>
        <v>#DIV/0!</v>
      </c>
      <c r="BM6506" s="501" t="e">
        <f t="shared" si="616"/>
        <v>#DIV/0!</v>
      </c>
      <c r="BP6506" s="501" t="e">
        <f t="shared" si="617"/>
        <v>#DIV/0!</v>
      </c>
    </row>
    <row r="6507" spans="31:68" ht="15" customHeight="1" x14ac:dyDescent="0.25">
      <c r="AE6507" s="501" t="e">
        <f t="shared" si="612"/>
        <v>#DIV/0!</v>
      </c>
      <c r="AH6507" s="501" t="e">
        <f t="shared" si="613"/>
        <v>#DIV/0!</v>
      </c>
      <c r="AV6507" s="501" t="e">
        <f t="shared" si="614"/>
        <v>#DIV/0!</v>
      </c>
      <c r="AY6507" s="501" t="e">
        <f t="shared" si="615"/>
        <v>#DIV/0!</v>
      </c>
      <c r="BM6507" s="501" t="e">
        <f t="shared" si="616"/>
        <v>#DIV/0!</v>
      </c>
      <c r="BP6507" s="501" t="e">
        <f t="shared" si="617"/>
        <v>#DIV/0!</v>
      </c>
    </row>
    <row r="6508" spans="31:68" ht="15" customHeight="1" x14ac:dyDescent="0.25">
      <c r="AE6508" s="501" t="e">
        <f t="shared" si="612"/>
        <v>#DIV/0!</v>
      </c>
      <c r="AH6508" s="501" t="e">
        <f t="shared" si="613"/>
        <v>#DIV/0!</v>
      </c>
      <c r="AV6508" s="501" t="e">
        <f t="shared" si="614"/>
        <v>#DIV/0!</v>
      </c>
      <c r="AY6508" s="501" t="e">
        <f t="shared" si="615"/>
        <v>#DIV/0!</v>
      </c>
      <c r="BM6508" s="501" t="e">
        <f t="shared" si="616"/>
        <v>#DIV/0!</v>
      </c>
      <c r="BP6508" s="501" t="e">
        <f t="shared" si="617"/>
        <v>#DIV/0!</v>
      </c>
    </row>
    <row r="6509" spans="31:68" ht="15" customHeight="1" x14ac:dyDescent="0.25">
      <c r="AE6509" s="501" t="e">
        <f t="shared" si="612"/>
        <v>#DIV/0!</v>
      </c>
      <c r="AH6509" s="501" t="e">
        <f t="shared" si="613"/>
        <v>#DIV/0!</v>
      </c>
      <c r="AV6509" s="501" t="e">
        <f t="shared" si="614"/>
        <v>#DIV/0!</v>
      </c>
      <c r="AY6509" s="501" t="e">
        <f t="shared" si="615"/>
        <v>#DIV/0!</v>
      </c>
      <c r="BM6509" s="501" t="e">
        <f t="shared" si="616"/>
        <v>#DIV/0!</v>
      </c>
      <c r="BP6509" s="501" t="e">
        <f t="shared" si="617"/>
        <v>#DIV/0!</v>
      </c>
    </row>
    <row r="6510" spans="31:68" ht="15" customHeight="1" x14ac:dyDescent="0.25">
      <c r="AE6510" s="501" t="e">
        <f t="shared" si="612"/>
        <v>#DIV/0!</v>
      </c>
      <c r="AH6510" s="501" t="e">
        <f t="shared" si="613"/>
        <v>#DIV/0!</v>
      </c>
      <c r="AV6510" s="501" t="e">
        <f t="shared" si="614"/>
        <v>#DIV/0!</v>
      </c>
      <c r="AY6510" s="501" t="e">
        <f t="shared" si="615"/>
        <v>#DIV/0!</v>
      </c>
      <c r="BM6510" s="501" t="e">
        <f t="shared" si="616"/>
        <v>#DIV/0!</v>
      </c>
      <c r="BP6510" s="501" t="e">
        <f t="shared" si="617"/>
        <v>#DIV/0!</v>
      </c>
    </row>
    <row r="6511" spans="31:68" ht="15" customHeight="1" x14ac:dyDescent="0.25">
      <c r="AE6511" s="501" t="e">
        <f t="shared" si="612"/>
        <v>#DIV/0!</v>
      </c>
      <c r="AH6511" s="501" t="e">
        <f t="shared" si="613"/>
        <v>#DIV/0!</v>
      </c>
      <c r="AV6511" s="501" t="e">
        <f t="shared" si="614"/>
        <v>#DIV/0!</v>
      </c>
      <c r="AY6511" s="501" t="e">
        <f t="shared" si="615"/>
        <v>#DIV/0!</v>
      </c>
      <c r="BM6511" s="501" t="e">
        <f t="shared" si="616"/>
        <v>#DIV/0!</v>
      </c>
      <c r="BP6511" s="501" t="e">
        <f t="shared" si="617"/>
        <v>#DIV/0!</v>
      </c>
    </row>
    <row r="6512" spans="31:68" ht="15" customHeight="1" x14ac:dyDescent="0.25">
      <c r="AE6512" s="501" t="e">
        <f t="shared" si="612"/>
        <v>#DIV/0!</v>
      </c>
      <c r="AH6512" s="501" t="e">
        <f t="shared" si="613"/>
        <v>#DIV/0!</v>
      </c>
      <c r="AV6512" s="501" t="e">
        <f t="shared" si="614"/>
        <v>#DIV/0!</v>
      </c>
      <c r="AY6512" s="501" t="e">
        <f t="shared" si="615"/>
        <v>#DIV/0!</v>
      </c>
      <c r="BM6512" s="501" t="e">
        <f t="shared" si="616"/>
        <v>#DIV/0!</v>
      </c>
      <c r="BP6512" s="501" t="e">
        <f t="shared" si="617"/>
        <v>#DIV/0!</v>
      </c>
    </row>
    <row r="6513" spans="31:68" ht="15" customHeight="1" x14ac:dyDescent="0.25">
      <c r="AE6513" s="501" t="e">
        <f t="shared" si="612"/>
        <v>#DIV/0!</v>
      </c>
      <c r="AH6513" s="501" t="e">
        <f t="shared" si="613"/>
        <v>#DIV/0!</v>
      </c>
      <c r="AV6513" s="501" t="e">
        <f t="shared" si="614"/>
        <v>#DIV/0!</v>
      </c>
      <c r="AY6513" s="501" t="e">
        <f t="shared" si="615"/>
        <v>#DIV/0!</v>
      </c>
      <c r="BM6513" s="501" t="e">
        <f t="shared" si="616"/>
        <v>#DIV/0!</v>
      </c>
      <c r="BP6513" s="501" t="e">
        <f t="shared" si="617"/>
        <v>#DIV/0!</v>
      </c>
    </row>
    <row r="6514" spans="31:68" ht="15" customHeight="1" x14ac:dyDescent="0.25">
      <c r="AE6514" s="501" t="e">
        <f t="shared" si="612"/>
        <v>#DIV/0!</v>
      </c>
      <c r="AH6514" s="501" t="e">
        <f t="shared" si="613"/>
        <v>#DIV/0!</v>
      </c>
      <c r="AV6514" s="501" t="e">
        <f t="shared" si="614"/>
        <v>#DIV/0!</v>
      </c>
      <c r="AY6514" s="501" t="e">
        <f t="shared" si="615"/>
        <v>#DIV/0!</v>
      </c>
      <c r="BM6514" s="501" t="e">
        <f t="shared" si="616"/>
        <v>#DIV/0!</v>
      </c>
      <c r="BP6514" s="501" t="e">
        <f t="shared" si="617"/>
        <v>#DIV/0!</v>
      </c>
    </row>
    <row r="6515" spans="31:68" ht="15" customHeight="1" x14ac:dyDescent="0.25">
      <c r="AE6515" s="501" t="e">
        <f t="shared" si="612"/>
        <v>#DIV/0!</v>
      </c>
      <c r="AH6515" s="501" t="e">
        <f t="shared" si="613"/>
        <v>#DIV/0!</v>
      </c>
      <c r="AV6515" s="501" t="e">
        <f t="shared" si="614"/>
        <v>#DIV/0!</v>
      </c>
      <c r="AY6515" s="501" t="e">
        <f t="shared" si="615"/>
        <v>#DIV/0!</v>
      </c>
      <c r="BM6515" s="501" t="e">
        <f t="shared" si="616"/>
        <v>#DIV/0!</v>
      </c>
      <c r="BP6515" s="501" t="e">
        <f t="shared" si="617"/>
        <v>#DIV/0!</v>
      </c>
    </row>
    <row r="6516" spans="31:68" ht="15" customHeight="1" x14ac:dyDescent="0.25">
      <c r="AE6516" s="501" t="e">
        <f t="shared" si="612"/>
        <v>#DIV/0!</v>
      </c>
      <c r="AH6516" s="501" t="e">
        <f t="shared" si="613"/>
        <v>#DIV/0!</v>
      </c>
      <c r="AV6516" s="501" t="e">
        <f t="shared" si="614"/>
        <v>#DIV/0!</v>
      </c>
      <c r="AY6516" s="501" t="e">
        <f t="shared" si="615"/>
        <v>#DIV/0!</v>
      </c>
      <c r="BM6516" s="501" t="e">
        <f t="shared" si="616"/>
        <v>#DIV/0!</v>
      </c>
      <c r="BP6516" s="501" t="e">
        <f t="shared" si="617"/>
        <v>#DIV/0!</v>
      </c>
    </row>
    <row r="6517" spans="31:68" ht="15" customHeight="1" x14ac:dyDescent="0.25">
      <c r="AE6517" s="501" t="e">
        <f t="shared" si="612"/>
        <v>#DIV/0!</v>
      </c>
      <c r="AH6517" s="501" t="e">
        <f t="shared" si="613"/>
        <v>#DIV/0!</v>
      </c>
      <c r="AV6517" s="501" t="e">
        <f t="shared" si="614"/>
        <v>#DIV/0!</v>
      </c>
      <c r="AY6517" s="501" t="e">
        <f t="shared" si="615"/>
        <v>#DIV/0!</v>
      </c>
      <c r="BM6517" s="501" t="e">
        <f t="shared" si="616"/>
        <v>#DIV/0!</v>
      </c>
      <c r="BP6517" s="501" t="e">
        <f t="shared" si="617"/>
        <v>#DIV/0!</v>
      </c>
    </row>
    <row r="6518" spans="31:68" ht="15" customHeight="1" x14ac:dyDescent="0.25">
      <c r="AE6518" s="501" t="e">
        <f t="shared" si="612"/>
        <v>#DIV/0!</v>
      </c>
      <c r="AH6518" s="501" t="e">
        <f t="shared" si="613"/>
        <v>#DIV/0!</v>
      </c>
      <c r="AV6518" s="501" t="e">
        <f t="shared" si="614"/>
        <v>#DIV/0!</v>
      </c>
      <c r="AY6518" s="501" t="e">
        <f t="shared" si="615"/>
        <v>#DIV/0!</v>
      </c>
      <c r="BM6518" s="501" t="e">
        <f t="shared" si="616"/>
        <v>#DIV/0!</v>
      </c>
      <c r="BP6518" s="501" t="e">
        <f t="shared" si="617"/>
        <v>#DIV/0!</v>
      </c>
    </row>
    <row r="6519" spans="31:68" ht="15" customHeight="1" x14ac:dyDescent="0.25">
      <c r="AE6519" s="501" t="e">
        <f t="shared" si="612"/>
        <v>#DIV/0!</v>
      </c>
      <c r="AH6519" s="501" t="e">
        <f t="shared" si="613"/>
        <v>#DIV/0!</v>
      </c>
      <c r="AV6519" s="501" t="e">
        <f t="shared" si="614"/>
        <v>#DIV/0!</v>
      </c>
      <c r="AY6519" s="501" t="e">
        <f t="shared" si="615"/>
        <v>#DIV/0!</v>
      </c>
      <c r="BM6519" s="501" t="e">
        <f t="shared" si="616"/>
        <v>#DIV/0!</v>
      </c>
      <c r="BP6519" s="501" t="e">
        <f t="shared" si="617"/>
        <v>#DIV/0!</v>
      </c>
    </row>
    <row r="6520" spans="31:68" ht="15" customHeight="1" x14ac:dyDescent="0.25">
      <c r="AE6520" s="501" t="e">
        <f t="shared" si="612"/>
        <v>#DIV/0!</v>
      </c>
      <c r="AH6520" s="501" t="e">
        <f t="shared" si="613"/>
        <v>#DIV/0!</v>
      </c>
      <c r="AV6520" s="501" t="e">
        <f t="shared" si="614"/>
        <v>#DIV/0!</v>
      </c>
      <c r="AY6520" s="501" t="e">
        <f t="shared" si="615"/>
        <v>#DIV/0!</v>
      </c>
      <c r="BM6520" s="501" t="e">
        <f t="shared" si="616"/>
        <v>#DIV/0!</v>
      </c>
      <c r="BP6520" s="501" t="e">
        <f t="shared" si="617"/>
        <v>#DIV/0!</v>
      </c>
    </row>
    <row r="6521" spans="31:68" ht="15" customHeight="1" x14ac:dyDescent="0.25">
      <c r="AE6521" s="501" t="e">
        <f t="shared" si="612"/>
        <v>#DIV/0!</v>
      </c>
      <c r="AH6521" s="501" t="e">
        <f t="shared" si="613"/>
        <v>#DIV/0!</v>
      </c>
      <c r="AV6521" s="501" t="e">
        <f t="shared" si="614"/>
        <v>#DIV/0!</v>
      </c>
      <c r="AY6521" s="501" t="e">
        <f t="shared" si="615"/>
        <v>#DIV/0!</v>
      </c>
      <c r="BM6521" s="501" t="e">
        <f t="shared" si="616"/>
        <v>#DIV/0!</v>
      </c>
      <c r="BP6521" s="501" t="e">
        <f t="shared" si="617"/>
        <v>#DIV/0!</v>
      </c>
    </row>
    <row r="6522" spans="31:68" ht="15" customHeight="1" x14ac:dyDescent="0.25">
      <c r="AE6522" s="501" t="e">
        <f t="shared" si="612"/>
        <v>#DIV/0!</v>
      </c>
      <c r="AH6522" s="501" t="e">
        <f t="shared" si="613"/>
        <v>#DIV/0!</v>
      </c>
      <c r="AV6522" s="501" t="e">
        <f t="shared" si="614"/>
        <v>#DIV/0!</v>
      </c>
      <c r="AY6522" s="501" t="e">
        <f t="shared" si="615"/>
        <v>#DIV/0!</v>
      </c>
      <c r="BM6522" s="501" t="e">
        <f t="shared" si="616"/>
        <v>#DIV/0!</v>
      </c>
      <c r="BP6522" s="501" t="e">
        <f t="shared" si="617"/>
        <v>#DIV/0!</v>
      </c>
    </row>
    <row r="6523" spans="31:68" ht="15" customHeight="1" x14ac:dyDescent="0.25">
      <c r="AE6523" s="501" t="e">
        <f t="shared" si="612"/>
        <v>#DIV/0!</v>
      </c>
      <c r="AH6523" s="501" t="e">
        <f t="shared" si="613"/>
        <v>#DIV/0!</v>
      </c>
      <c r="AV6523" s="501" t="e">
        <f t="shared" si="614"/>
        <v>#DIV/0!</v>
      </c>
      <c r="AY6523" s="501" t="e">
        <f t="shared" si="615"/>
        <v>#DIV/0!</v>
      </c>
      <c r="BM6523" s="501" t="e">
        <f t="shared" si="616"/>
        <v>#DIV/0!</v>
      </c>
      <c r="BP6523" s="501" t="e">
        <f t="shared" si="617"/>
        <v>#DIV/0!</v>
      </c>
    </row>
    <row r="6524" spans="31:68" ht="15" customHeight="1" x14ac:dyDescent="0.25">
      <c r="AE6524" s="501" t="e">
        <f t="shared" si="612"/>
        <v>#DIV/0!</v>
      </c>
      <c r="AH6524" s="501" t="e">
        <f t="shared" si="613"/>
        <v>#DIV/0!</v>
      </c>
      <c r="AV6524" s="501" t="e">
        <f t="shared" si="614"/>
        <v>#DIV/0!</v>
      </c>
      <c r="AY6524" s="501" t="e">
        <f t="shared" si="615"/>
        <v>#DIV/0!</v>
      </c>
      <c r="BM6524" s="501" t="e">
        <f t="shared" si="616"/>
        <v>#DIV/0!</v>
      </c>
      <c r="BP6524" s="501" t="e">
        <f t="shared" si="617"/>
        <v>#DIV/0!</v>
      </c>
    </row>
    <row r="6525" spans="31:68" ht="15" customHeight="1" x14ac:dyDescent="0.25">
      <c r="AE6525" s="501" t="e">
        <f t="shared" si="612"/>
        <v>#DIV/0!</v>
      </c>
      <c r="AH6525" s="501" t="e">
        <f t="shared" si="613"/>
        <v>#DIV/0!</v>
      </c>
      <c r="AV6525" s="501" t="e">
        <f t="shared" si="614"/>
        <v>#DIV/0!</v>
      </c>
      <c r="AY6525" s="501" t="e">
        <f t="shared" si="615"/>
        <v>#DIV/0!</v>
      </c>
      <c r="BM6525" s="501" t="e">
        <f t="shared" si="616"/>
        <v>#DIV/0!</v>
      </c>
      <c r="BP6525" s="501" t="e">
        <f t="shared" si="617"/>
        <v>#DIV/0!</v>
      </c>
    </row>
    <row r="6526" spans="31:68" ht="15" customHeight="1" x14ac:dyDescent="0.25">
      <c r="AE6526" s="501" t="e">
        <f t="shared" si="612"/>
        <v>#DIV/0!</v>
      </c>
      <c r="AH6526" s="501" t="e">
        <f t="shared" si="613"/>
        <v>#DIV/0!</v>
      </c>
      <c r="AV6526" s="501" t="e">
        <f t="shared" si="614"/>
        <v>#DIV/0!</v>
      </c>
      <c r="AY6526" s="501" t="e">
        <f t="shared" si="615"/>
        <v>#DIV/0!</v>
      </c>
      <c r="BM6526" s="501" t="e">
        <f t="shared" si="616"/>
        <v>#DIV/0!</v>
      </c>
      <c r="BP6526" s="501" t="e">
        <f t="shared" si="617"/>
        <v>#DIV/0!</v>
      </c>
    </row>
    <row r="6527" spans="31:68" ht="15" customHeight="1" x14ac:dyDescent="0.25">
      <c r="AE6527" s="501" t="e">
        <f t="shared" si="612"/>
        <v>#DIV/0!</v>
      </c>
      <c r="AH6527" s="501" t="e">
        <f t="shared" si="613"/>
        <v>#DIV/0!</v>
      </c>
      <c r="AV6527" s="501" t="e">
        <f t="shared" si="614"/>
        <v>#DIV/0!</v>
      </c>
      <c r="AY6527" s="501" t="e">
        <f t="shared" si="615"/>
        <v>#DIV/0!</v>
      </c>
      <c r="BM6527" s="501" t="e">
        <f t="shared" si="616"/>
        <v>#DIV/0!</v>
      </c>
      <c r="BP6527" s="501" t="e">
        <f t="shared" si="617"/>
        <v>#DIV/0!</v>
      </c>
    </row>
    <row r="6528" spans="31:68" ht="15" customHeight="1" x14ac:dyDescent="0.25">
      <c r="AE6528" s="501" t="e">
        <f t="shared" si="612"/>
        <v>#DIV/0!</v>
      </c>
      <c r="AH6528" s="501" t="e">
        <f t="shared" si="613"/>
        <v>#DIV/0!</v>
      </c>
      <c r="AV6528" s="501" t="e">
        <f t="shared" si="614"/>
        <v>#DIV/0!</v>
      </c>
      <c r="AY6528" s="501" t="e">
        <f t="shared" si="615"/>
        <v>#DIV/0!</v>
      </c>
      <c r="BM6528" s="501" t="e">
        <f t="shared" si="616"/>
        <v>#DIV/0!</v>
      </c>
      <c r="BP6528" s="501" t="e">
        <f t="shared" si="617"/>
        <v>#DIV/0!</v>
      </c>
    </row>
    <row r="6529" spans="31:68" ht="15" customHeight="1" x14ac:dyDescent="0.25">
      <c r="AE6529" s="501" t="e">
        <f t="shared" si="612"/>
        <v>#DIV/0!</v>
      </c>
      <c r="AH6529" s="501" t="e">
        <f t="shared" si="613"/>
        <v>#DIV/0!</v>
      </c>
      <c r="AV6529" s="501" t="e">
        <f t="shared" si="614"/>
        <v>#DIV/0!</v>
      </c>
      <c r="AY6529" s="501" t="e">
        <f t="shared" si="615"/>
        <v>#DIV/0!</v>
      </c>
      <c r="BM6529" s="501" t="e">
        <f t="shared" si="616"/>
        <v>#DIV/0!</v>
      </c>
      <c r="BP6529" s="501" t="e">
        <f t="shared" si="617"/>
        <v>#DIV/0!</v>
      </c>
    </row>
    <row r="6530" spans="31:68" ht="15" customHeight="1" x14ac:dyDescent="0.25">
      <c r="AE6530" s="501" t="e">
        <f t="shared" si="612"/>
        <v>#DIV/0!</v>
      </c>
      <c r="AH6530" s="501" t="e">
        <f t="shared" si="613"/>
        <v>#DIV/0!</v>
      </c>
      <c r="AV6530" s="501" t="e">
        <f t="shared" si="614"/>
        <v>#DIV/0!</v>
      </c>
      <c r="AY6530" s="501" t="e">
        <f t="shared" si="615"/>
        <v>#DIV/0!</v>
      </c>
      <c r="BM6530" s="501" t="e">
        <f t="shared" si="616"/>
        <v>#DIV/0!</v>
      </c>
      <c r="BP6530" s="501" t="e">
        <f t="shared" si="617"/>
        <v>#DIV/0!</v>
      </c>
    </row>
    <row r="6531" spans="31:68" ht="15" customHeight="1" x14ac:dyDescent="0.25">
      <c r="AE6531" s="501" t="e">
        <f t="shared" si="612"/>
        <v>#DIV/0!</v>
      </c>
      <c r="AH6531" s="501" t="e">
        <f t="shared" si="613"/>
        <v>#DIV/0!</v>
      </c>
      <c r="AV6531" s="501" t="e">
        <f t="shared" si="614"/>
        <v>#DIV/0!</v>
      </c>
      <c r="AY6531" s="501" t="e">
        <f t="shared" si="615"/>
        <v>#DIV/0!</v>
      </c>
      <c r="BM6531" s="501" t="e">
        <f t="shared" si="616"/>
        <v>#DIV/0!</v>
      </c>
      <c r="BP6531" s="501" t="e">
        <f t="shared" si="617"/>
        <v>#DIV/0!</v>
      </c>
    </row>
    <row r="6532" spans="31:68" ht="15" customHeight="1" x14ac:dyDescent="0.25">
      <c r="AE6532" s="501" t="e">
        <f t="shared" si="612"/>
        <v>#DIV/0!</v>
      </c>
      <c r="AH6532" s="501" t="e">
        <f t="shared" si="613"/>
        <v>#DIV/0!</v>
      </c>
      <c r="AV6532" s="501" t="e">
        <f t="shared" si="614"/>
        <v>#DIV/0!</v>
      </c>
      <c r="AY6532" s="501" t="e">
        <f t="shared" si="615"/>
        <v>#DIV/0!</v>
      </c>
      <c r="BM6532" s="501" t="e">
        <f t="shared" si="616"/>
        <v>#DIV/0!</v>
      </c>
      <c r="BP6532" s="501" t="e">
        <f t="shared" si="617"/>
        <v>#DIV/0!</v>
      </c>
    </row>
    <row r="6533" spans="31:68" ht="15" customHeight="1" x14ac:dyDescent="0.25">
      <c r="AE6533" s="501" t="e">
        <f t="shared" si="612"/>
        <v>#DIV/0!</v>
      </c>
      <c r="AH6533" s="501" t="e">
        <f t="shared" si="613"/>
        <v>#DIV/0!</v>
      </c>
      <c r="AV6533" s="501" t="e">
        <f t="shared" si="614"/>
        <v>#DIV/0!</v>
      </c>
      <c r="AY6533" s="501" t="e">
        <f t="shared" si="615"/>
        <v>#DIV/0!</v>
      </c>
      <c r="BM6533" s="501" t="e">
        <f t="shared" si="616"/>
        <v>#DIV/0!</v>
      </c>
      <c r="BP6533" s="501" t="e">
        <f t="shared" si="617"/>
        <v>#DIV/0!</v>
      </c>
    </row>
    <row r="6534" spans="31:68" ht="15" customHeight="1" x14ac:dyDescent="0.25">
      <c r="AE6534" s="501" t="e">
        <f t="shared" si="612"/>
        <v>#DIV/0!</v>
      </c>
      <c r="AH6534" s="501" t="e">
        <f t="shared" si="613"/>
        <v>#DIV/0!</v>
      </c>
      <c r="AV6534" s="501" t="e">
        <f t="shared" si="614"/>
        <v>#DIV/0!</v>
      </c>
      <c r="AY6534" s="501" t="e">
        <f t="shared" si="615"/>
        <v>#DIV/0!</v>
      </c>
      <c r="BM6534" s="501" t="e">
        <f t="shared" si="616"/>
        <v>#DIV/0!</v>
      </c>
      <c r="BP6534" s="501" t="e">
        <f t="shared" si="617"/>
        <v>#DIV/0!</v>
      </c>
    </row>
    <row r="6535" spans="31:68" ht="15" customHeight="1" x14ac:dyDescent="0.25">
      <c r="AE6535" s="501" t="e">
        <f t="shared" si="612"/>
        <v>#DIV/0!</v>
      </c>
      <c r="AH6535" s="501" t="e">
        <f t="shared" si="613"/>
        <v>#DIV/0!</v>
      </c>
      <c r="AV6535" s="501" t="e">
        <f t="shared" si="614"/>
        <v>#DIV/0!</v>
      </c>
      <c r="AY6535" s="501" t="e">
        <f t="shared" si="615"/>
        <v>#DIV/0!</v>
      </c>
      <c r="BM6535" s="501" t="e">
        <f t="shared" si="616"/>
        <v>#DIV/0!</v>
      </c>
      <c r="BP6535" s="501" t="e">
        <f t="shared" si="617"/>
        <v>#DIV/0!</v>
      </c>
    </row>
    <row r="6536" spans="31:68" ht="15" customHeight="1" x14ac:dyDescent="0.25">
      <c r="AE6536" s="501" t="e">
        <f t="shared" si="612"/>
        <v>#DIV/0!</v>
      </c>
      <c r="AH6536" s="501" t="e">
        <f t="shared" si="613"/>
        <v>#DIV/0!</v>
      </c>
      <c r="AV6536" s="501" t="e">
        <f t="shared" si="614"/>
        <v>#DIV/0!</v>
      </c>
      <c r="AY6536" s="501" t="e">
        <f t="shared" si="615"/>
        <v>#DIV/0!</v>
      </c>
      <c r="BM6536" s="501" t="e">
        <f t="shared" si="616"/>
        <v>#DIV/0!</v>
      </c>
      <c r="BP6536" s="501" t="e">
        <f t="shared" si="617"/>
        <v>#DIV/0!</v>
      </c>
    </row>
    <row r="6537" spans="31:68" ht="15" customHeight="1" x14ac:dyDescent="0.25">
      <c r="AE6537" s="501" t="e">
        <f t="shared" si="612"/>
        <v>#DIV/0!</v>
      </c>
      <c r="AH6537" s="501" t="e">
        <f t="shared" si="613"/>
        <v>#DIV/0!</v>
      </c>
      <c r="AV6537" s="501" t="e">
        <f t="shared" si="614"/>
        <v>#DIV/0!</v>
      </c>
      <c r="AY6537" s="501" t="e">
        <f t="shared" si="615"/>
        <v>#DIV/0!</v>
      </c>
      <c r="BM6537" s="501" t="e">
        <f t="shared" si="616"/>
        <v>#DIV/0!</v>
      </c>
      <c r="BP6537" s="501" t="e">
        <f t="shared" si="617"/>
        <v>#DIV/0!</v>
      </c>
    </row>
    <row r="6538" spans="31:68" ht="15" customHeight="1" x14ac:dyDescent="0.25">
      <c r="AE6538" s="501" t="e">
        <f t="shared" si="612"/>
        <v>#DIV/0!</v>
      </c>
      <c r="AH6538" s="501" t="e">
        <f t="shared" si="613"/>
        <v>#DIV/0!</v>
      </c>
      <c r="AV6538" s="501" t="e">
        <f t="shared" si="614"/>
        <v>#DIV/0!</v>
      </c>
      <c r="AY6538" s="501" t="e">
        <f t="shared" si="615"/>
        <v>#DIV/0!</v>
      </c>
      <c r="BM6538" s="501" t="e">
        <f t="shared" si="616"/>
        <v>#DIV/0!</v>
      </c>
      <c r="BP6538" s="501" t="e">
        <f t="shared" si="617"/>
        <v>#DIV/0!</v>
      </c>
    </row>
    <row r="6539" spans="31:68" ht="15" customHeight="1" x14ac:dyDescent="0.25">
      <c r="AE6539" s="501" t="e">
        <f t="shared" si="612"/>
        <v>#DIV/0!</v>
      </c>
      <c r="AH6539" s="501" t="e">
        <f t="shared" si="613"/>
        <v>#DIV/0!</v>
      </c>
      <c r="AV6539" s="501" t="e">
        <f t="shared" si="614"/>
        <v>#DIV/0!</v>
      </c>
      <c r="AY6539" s="501" t="e">
        <f t="shared" si="615"/>
        <v>#DIV/0!</v>
      </c>
      <c r="BM6539" s="501" t="e">
        <f t="shared" si="616"/>
        <v>#DIV/0!</v>
      </c>
      <c r="BP6539" s="501" t="e">
        <f t="shared" si="617"/>
        <v>#DIV/0!</v>
      </c>
    </row>
    <row r="6540" spans="31:68" ht="15" customHeight="1" x14ac:dyDescent="0.25">
      <c r="AE6540" s="501" t="e">
        <f t="shared" si="612"/>
        <v>#DIV/0!</v>
      </c>
      <c r="AH6540" s="501" t="e">
        <f t="shared" si="613"/>
        <v>#DIV/0!</v>
      </c>
      <c r="AV6540" s="501" t="e">
        <f t="shared" si="614"/>
        <v>#DIV/0!</v>
      </c>
      <c r="AY6540" s="501" t="e">
        <f t="shared" si="615"/>
        <v>#DIV/0!</v>
      </c>
      <c r="BM6540" s="501" t="e">
        <f t="shared" si="616"/>
        <v>#DIV/0!</v>
      </c>
      <c r="BP6540" s="501" t="e">
        <f t="shared" si="617"/>
        <v>#DIV/0!</v>
      </c>
    </row>
    <row r="6541" spans="31:68" ht="15" customHeight="1" x14ac:dyDescent="0.25">
      <c r="AE6541" s="501" t="e">
        <f t="shared" si="612"/>
        <v>#DIV/0!</v>
      </c>
      <c r="AH6541" s="501" t="e">
        <f t="shared" si="613"/>
        <v>#DIV/0!</v>
      </c>
      <c r="AV6541" s="501" t="e">
        <f t="shared" si="614"/>
        <v>#DIV/0!</v>
      </c>
      <c r="AY6541" s="501" t="e">
        <f t="shared" si="615"/>
        <v>#DIV/0!</v>
      </c>
      <c r="BM6541" s="501" t="e">
        <f t="shared" si="616"/>
        <v>#DIV/0!</v>
      </c>
      <c r="BP6541" s="501" t="e">
        <f t="shared" si="617"/>
        <v>#DIV/0!</v>
      </c>
    </row>
    <row r="6542" spans="31:68" ht="15" customHeight="1" x14ac:dyDescent="0.25">
      <c r="AE6542" s="501" t="e">
        <f t="shared" si="612"/>
        <v>#DIV/0!</v>
      </c>
      <c r="AH6542" s="501" t="e">
        <f t="shared" si="613"/>
        <v>#DIV/0!</v>
      </c>
      <c r="AV6542" s="501" t="e">
        <f t="shared" si="614"/>
        <v>#DIV/0!</v>
      </c>
      <c r="AY6542" s="501" t="e">
        <f t="shared" si="615"/>
        <v>#DIV/0!</v>
      </c>
      <c r="BM6542" s="501" t="e">
        <f t="shared" si="616"/>
        <v>#DIV/0!</v>
      </c>
      <c r="BP6542" s="501" t="e">
        <f t="shared" si="617"/>
        <v>#DIV/0!</v>
      </c>
    </row>
    <row r="6543" spans="31:68" ht="15" customHeight="1" x14ac:dyDescent="0.25">
      <c r="AE6543" s="501" t="e">
        <f t="shared" ref="AE6543:AE6606" si="618">IF(AE$10*AC6543+AE$11&lt;(ROUNDUP(AD$10/100,0)*100+999),MAX(0,AE$10*AC6543+AE$11),NA())</f>
        <v>#DIV/0!</v>
      </c>
      <c r="AH6543" s="501" t="e">
        <f t="shared" ref="AH6543:AH6606" si="619">IF(AH$10*AF6543+AH$11&lt;(ROUNDUP(AG$10/100,0)*100+999),MAX(0,AH$10*AF6543+AH$11),NA())</f>
        <v>#DIV/0!</v>
      </c>
      <c r="AV6543" s="501" t="e">
        <f t="shared" ref="AV6543:AV6606" si="620">IF(AV$10*AT6543+AV$11&lt;(ROUNDUP(AU$10/100,0)*100+999),MAX(0,AV$10*AT6543+AV$11),NA())</f>
        <v>#DIV/0!</v>
      </c>
      <c r="AY6543" s="501" t="e">
        <f t="shared" ref="AY6543:AY6606" si="621">IF(AY$10*AW6543+AY$11&lt;(ROUNDUP(AX$10/100,0)*100+999),MAX(0,AY$10*AW6543+AY$11),NA())</f>
        <v>#DIV/0!</v>
      </c>
      <c r="BM6543" s="501" t="e">
        <f t="shared" ref="BM6543:BM6606" si="622">IF(BM$10*BK6543+BM$11&lt;(ROUNDUP(BL$10/100,0)*100+999),MAX(0,BM$10*BK6543+BM$11),NA())</f>
        <v>#DIV/0!</v>
      </c>
      <c r="BP6543" s="501" t="e">
        <f t="shared" ref="BP6543:BP6606" si="623">IF(BP$10*BN6543+BP$11&lt;(ROUNDUP(BO$10/100,0)*100+999),MAX(0,BP$10*BN6543+BP$11),NA())</f>
        <v>#DIV/0!</v>
      </c>
    </row>
    <row r="6544" spans="31:68" ht="15" customHeight="1" x14ac:dyDescent="0.25">
      <c r="AE6544" s="501" t="e">
        <f t="shared" si="618"/>
        <v>#DIV/0!</v>
      </c>
      <c r="AH6544" s="501" t="e">
        <f t="shared" si="619"/>
        <v>#DIV/0!</v>
      </c>
      <c r="AV6544" s="501" t="e">
        <f t="shared" si="620"/>
        <v>#DIV/0!</v>
      </c>
      <c r="AY6544" s="501" t="e">
        <f t="shared" si="621"/>
        <v>#DIV/0!</v>
      </c>
      <c r="BM6544" s="501" t="e">
        <f t="shared" si="622"/>
        <v>#DIV/0!</v>
      </c>
      <c r="BP6544" s="501" t="e">
        <f t="shared" si="623"/>
        <v>#DIV/0!</v>
      </c>
    </row>
    <row r="6545" spans="31:68" ht="15" customHeight="1" x14ac:dyDescent="0.25">
      <c r="AE6545" s="501" t="e">
        <f t="shared" si="618"/>
        <v>#DIV/0!</v>
      </c>
      <c r="AH6545" s="501" t="e">
        <f t="shared" si="619"/>
        <v>#DIV/0!</v>
      </c>
      <c r="AV6545" s="501" t="e">
        <f t="shared" si="620"/>
        <v>#DIV/0!</v>
      </c>
      <c r="AY6545" s="501" t="e">
        <f t="shared" si="621"/>
        <v>#DIV/0!</v>
      </c>
      <c r="BM6545" s="501" t="e">
        <f t="shared" si="622"/>
        <v>#DIV/0!</v>
      </c>
      <c r="BP6545" s="501" t="e">
        <f t="shared" si="623"/>
        <v>#DIV/0!</v>
      </c>
    </row>
    <row r="6546" spans="31:68" ht="15" customHeight="1" x14ac:dyDescent="0.25">
      <c r="AE6546" s="501" t="e">
        <f t="shared" si="618"/>
        <v>#DIV/0!</v>
      </c>
      <c r="AH6546" s="501" t="e">
        <f t="shared" si="619"/>
        <v>#DIV/0!</v>
      </c>
      <c r="AV6546" s="501" t="e">
        <f t="shared" si="620"/>
        <v>#DIV/0!</v>
      </c>
      <c r="AY6546" s="501" t="e">
        <f t="shared" si="621"/>
        <v>#DIV/0!</v>
      </c>
      <c r="BM6546" s="501" t="e">
        <f t="shared" si="622"/>
        <v>#DIV/0!</v>
      </c>
      <c r="BP6546" s="501" t="e">
        <f t="shared" si="623"/>
        <v>#DIV/0!</v>
      </c>
    </row>
    <row r="6547" spans="31:68" ht="15" customHeight="1" x14ac:dyDescent="0.25">
      <c r="AE6547" s="501" t="e">
        <f t="shared" si="618"/>
        <v>#DIV/0!</v>
      </c>
      <c r="AH6547" s="501" t="e">
        <f t="shared" si="619"/>
        <v>#DIV/0!</v>
      </c>
      <c r="AV6547" s="501" t="e">
        <f t="shared" si="620"/>
        <v>#DIV/0!</v>
      </c>
      <c r="AY6547" s="501" t="e">
        <f t="shared" si="621"/>
        <v>#DIV/0!</v>
      </c>
      <c r="BM6547" s="501" t="e">
        <f t="shared" si="622"/>
        <v>#DIV/0!</v>
      </c>
      <c r="BP6547" s="501" t="e">
        <f t="shared" si="623"/>
        <v>#DIV/0!</v>
      </c>
    </row>
    <row r="6548" spans="31:68" ht="15" customHeight="1" x14ac:dyDescent="0.25">
      <c r="AE6548" s="501" t="e">
        <f t="shared" si="618"/>
        <v>#DIV/0!</v>
      </c>
      <c r="AH6548" s="501" t="e">
        <f t="shared" si="619"/>
        <v>#DIV/0!</v>
      </c>
      <c r="AV6548" s="501" t="e">
        <f t="shared" si="620"/>
        <v>#DIV/0!</v>
      </c>
      <c r="AY6548" s="501" t="e">
        <f t="shared" si="621"/>
        <v>#DIV/0!</v>
      </c>
      <c r="BM6548" s="501" t="e">
        <f t="shared" si="622"/>
        <v>#DIV/0!</v>
      </c>
      <c r="BP6548" s="501" t="e">
        <f t="shared" si="623"/>
        <v>#DIV/0!</v>
      </c>
    </row>
    <row r="6549" spans="31:68" ht="15" customHeight="1" x14ac:dyDescent="0.25">
      <c r="AE6549" s="501" t="e">
        <f t="shared" si="618"/>
        <v>#DIV/0!</v>
      </c>
      <c r="AH6549" s="501" t="e">
        <f t="shared" si="619"/>
        <v>#DIV/0!</v>
      </c>
      <c r="AV6549" s="501" t="e">
        <f t="shared" si="620"/>
        <v>#DIV/0!</v>
      </c>
      <c r="AY6549" s="501" t="e">
        <f t="shared" si="621"/>
        <v>#DIV/0!</v>
      </c>
      <c r="BM6549" s="501" t="e">
        <f t="shared" si="622"/>
        <v>#DIV/0!</v>
      </c>
      <c r="BP6549" s="501" t="e">
        <f t="shared" si="623"/>
        <v>#DIV/0!</v>
      </c>
    </row>
    <row r="6550" spans="31:68" ht="15" customHeight="1" x14ac:dyDescent="0.25">
      <c r="AE6550" s="501" t="e">
        <f t="shared" si="618"/>
        <v>#DIV/0!</v>
      </c>
      <c r="AH6550" s="501" t="e">
        <f t="shared" si="619"/>
        <v>#DIV/0!</v>
      </c>
      <c r="AV6550" s="501" t="e">
        <f t="shared" si="620"/>
        <v>#DIV/0!</v>
      </c>
      <c r="AY6550" s="501" t="e">
        <f t="shared" si="621"/>
        <v>#DIV/0!</v>
      </c>
      <c r="BM6550" s="501" t="e">
        <f t="shared" si="622"/>
        <v>#DIV/0!</v>
      </c>
      <c r="BP6550" s="501" t="e">
        <f t="shared" si="623"/>
        <v>#DIV/0!</v>
      </c>
    </row>
    <row r="6551" spans="31:68" ht="15" customHeight="1" x14ac:dyDescent="0.25">
      <c r="AE6551" s="501" t="e">
        <f t="shared" si="618"/>
        <v>#DIV/0!</v>
      </c>
      <c r="AH6551" s="501" t="e">
        <f t="shared" si="619"/>
        <v>#DIV/0!</v>
      </c>
      <c r="AV6551" s="501" t="e">
        <f t="shared" si="620"/>
        <v>#DIV/0!</v>
      </c>
      <c r="AY6551" s="501" t="e">
        <f t="shared" si="621"/>
        <v>#DIV/0!</v>
      </c>
      <c r="BM6551" s="501" t="e">
        <f t="shared" si="622"/>
        <v>#DIV/0!</v>
      </c>
      <c r="BP6551" s="501" t="e">
        <f t="shared" si="623"/>
        <v>#DIV/0!</v>
      </c>
    </row>
    <row r="6552" spans="31:68" ht="15" customHeight="1" x14ac:dyDescent="0.25">
      <c r="AE6552" s="501" t="e">
        <f t="shared" si="618"/>
        <v>#DIV/0!</v>
      </c>
      <c r="AH6552" s="501" t="e">
        <f t="shared" si="619"/>
        <v>#DIV/0!</v>
      </c>
      <c r="AV6552" s="501" t="e">
        <f t="shared" si="620"/>
        <v>#DIV/0!</v>
      </c>
      <c r="AY6552" s="501" t="e">
        <f t="shared" si="621"/>
        <v>#DIV/0!</v>
      </c>
      <c r="BM6552" s="501" t="e">
        <f t="shared" si="622"/>
        <v>#DIV/0!</v>
      </c>
      <c r="BP6552" s="501" t="e">
        <f t="shared" si="623"/>
        <v>#DIV/0!</v>
      </c>
    </row>
    <row r="6553" spans="31:68" ht="15" customHeight="1" x14ac:dyDescent="0.25">
      <c r="AE6553" s="501" t="e">
        <f t="shared" si="618"/>
        <v>#DIV/0!</v>
      </c>
      <c r="AH6553" s="501" t="e">
        <f t="shared" si="619"/>
        <v>#DIV/0!</v>
      </c>
      <c r="AV6553" s="501" t="e">
        <f t="shared" si="620"/>
        <v>#DIV/0!</v>
      </c>
      <c r="AY6553" s="501" t="e">
        <f t="shared" si="621"/>
        <v>#DIV/0!</v>
      </c>
      <c r="BM6553" s="501" t="e">
        <f t="shared" si="622"/>
        <v>#DIV/0!</v>
      </c>
      <c r="BP6553" s="501" t="e">
        <f t="shared" si="623"/>
        <v>#DIV/0!</v>
      </c>
    </row>
    <row r="6554" spans="31:68" ht="15" customHeight="1" x14ac:dyDescent="0.25">
      <c r="AE6554" s="501" t="e">
        <f t="shared" si="618"/>
        <v>#DIV/0!</v>
      </c>
      <c r="AH6554" s="501" t="e">
        <f t="shared" si="619"/>
        <v>#DIV/0!</v>
      </c>
      <c r="AV6554" s="501" t="e">
        <f t="shared" si="620"/>
        <v>#DIV/0!</v>
      </c>
      <c r="AY6554" s="501" t="e">
        <f t="shared" si="621"/>
        <v>#DIV/0!</v>
      </c>
      <c r="BM6554" s="501" t="e">
        <f t="shared" si="622"/>
        <v>#DIV/0!</v>
      </c>
      <c r="BP6554" s="501" t="e">
        <f t="shared" si="623"/>
        <v>#DIV/0!</v>
      </c>
    </row>
    <row r="6555" spans="31:68" ht="15" customHeight="1" x14ac:dyDescent="0.25">
      <c r="AE6555" s="501" t="e">
        <f t="shared" si="618"/>
        <v>#DIV/0!</v>
      </c>
      <c r="AH6555" s="501" t="e">
        <f t="shared" si="619"/>
        <v>#DIV/0!</v>
      </c>
      <c r="AV6555" s="501" t="e">
        <f t="shared" si="620"/>
        <v>#DIV/0!</v>
      </c>
      <c r="AY6555" s="501" t="e">
        <f t="shared" si="621"/>
        <v>#DIV/0!</v>
      </c>
      <c r="BM6555" s="501" t="e">
        <f t="shared" si="622"/>
        <v>#DIV/0!</v>
      </c>
      <c r="BP6555" s="501" t="e">
        <f t="shared" si="623"/>
        <v>#DIV/0!</v>
      </c>
    </row>
    <row r="6556" spans="31:68" ht="15" customHeight="1" x14ac:dyDescent="0.25">
      <c r="AE6556" s="501" t="e">
        <f t="shared" si="618"/>
        <v>#DIV/0!</v>
      </c>
      <c r="AH6556" s="501" t="e">
        <f t="shared" si="619"/>
        <v>#DIV/0!</v>
      </c>
      <c r="AV6556" s="501" t="e">
        <f t="shared" si="620"/>
        <v>#DIV/0!</v>
      </c>
      <c r="AY6556" s="501" t="e">
        <f t="shared" si="621"/>
        <v>#DIV/0!</v>
      </c>
      <c r="BM6556" s="501" t="e">
        <f t="shared" si="622"/>
        <v>#DIV/0!</v>
      </c>
      <c r="BP6556" s="501" t="e">
        <f t="shared" si="623"/>
        <v>#DIV/0!</v>
      </c>
    </row>
    <row r="6557" spans="31:68" ht="15" customHeight="1" x14ac:dyDescent="0.25">
      <c r="AE6557" s="501" t="e">
        <f t="shared" si="618"/>
        <v>#DIV/0!</v>
      </c>
      <c r="AH6557" s="501" t="e">
        <f t="shared" si="619"/>
        <v>#DIV/0!</v>
      </c>
      <c r="AV6557" s="501" t="e">
        <f t="shared" si="620"/>
        <v>#DIV/0!</v>
      </c>
      <c r="AY6557" s="501" t="e">
        <f t="shared" si="621"/>
        <v>#DIV/0!</v>
      </c>
      <c r="BM6557" s="501" t="e">
        <f t="shared" si="622"/>
        <v>#DIV/0!</v>
      </c>
      <c r="BP6557" s="501" t="e">
        <f t="shared" si="623"/>
        <v>#DIV/0!</v>
      </c>
    </row>
    <row r="6558" spans="31:68" ht="15" customHeight="1" x14ac:dyDescent="0.25">
      <c r="AE6558" s="501" t="e">
        <f t="shared" si="618"/>
        <v>#DIV/0!</v>
      </c>
      <c r="AH6558" s="501" t="e">
        <f t="shared" si="619"/>
        <v>#DIV/0!</v>
      </c>
      <c r="AV6558" s="501" t="e">
        <f t="shared" si="620"/>
        <v>#DIV/0!</v>
      </c>
      <c r="AY6558" s="501" t="e">
        <f t="shared" si="621"/>
        <v>#DIV/0!</v>
      </c>
      <c r="BM6558" s="501" t="e">
        <f t="shared" si="622"/>
        <v>#DIV/0!</v>
      </c>
      <c r="BP6558" s="501" t="e">
        <f t="shared" si="623"/>
        <v>#DIV/0!</v>
      </c>
    </row>
    <row r="6559" spans="31:68" ht="15" customHeight="1" x14ac:dyDescent="0.25">
      <c r="AE6559" s="501" t="e">
        <f t="shared" si="618"/>
        <v>#DIV/0!</v>
      </c>
      <c r="AH6559" s="501" t="e">
        <f t="shared" si="619"/>
        <v>#DIV/0!</v>
      </c>
      <c r="AV6559" s="501" t="e">
        <f t="shared" si="620"/>
        <v>#DIV/0!</v>
      </c>
      <c r="AY6559" s="501" t="e">
        <f t="shared" si="621"/>
        <v>#DIV/0!</v>
      </c>
      <c r="BM6559" s="501" t="e">
        <f t="shared" si="622"/>
        <v>#DIV/0!</v>
      </c>
      <c r="BP6559" s="501" t="e">
        <f t="shared" si="623"/>
        <v>#DIV/0!</v>
      </c>
    </row>
    <row r="6560" spans="31:68" ht="15" customHeight="1" x14ac:dyDescent="0.25">
      <c r="AE6560" s="501" t="e">
        <f t="shared" si="618"/>
        <v>#DIV/0!</v>
      </c>
      <c r="AH6560" s="501" t="e">
        <f t="shared" si="619"/>
        <v>#DIV/0!</v>
      </c>
      <c r="AV6560" s="501" t="e">
        <f t="shared" si="620"/>
        <v>#DIV/0!</v>
      </c>
      <c r="AY6560" s="501" t="e">
        <f t="shared" si="621"/>
        <v>#DIV/0!</v>
      </c>
      <c r="BM6560" s="501" t="e">
        <f t="shared" si="622"/>
        <v>#DIV/0!</v>
      </c>
      <c r="BP6560" s="501" t="e">
        <f t="shared" si="623"/>
        <v>#DIV/0!</v>
      </c>
    </row>
    <row r="6561" spans="31:68" ht="15" customHeight="1" x14ac:dyDescent="0.25">
      <c r="AE6561" s="501" t="e">
        <f t="shared" si="618"/>
        <v>#DIV/0!</v>
      </c>
      <c r="AH6561" s="501" t="e">
        <f t="shared" si="619"/>
        <v>#DIV/0!</v>
      </c>
      <c r="AV6561" s="501" t="e">
        <f t="shared" si="620"/>
        <v>#DIV/0!</v>
      </c>
      <c r="AY6561" s="501" t="e">
        <f t="shared" si="621"/>
        <v>#DIV/0!</v>
      </c>
      <c r="BM6561" s="501" t="e">
        <f t="shared" si="622"/>
        <v>#DIV/0!</v>
      </c>
      <c r="BP6561" s="501" t="e">
        <f t="shared" si="623"/>
        <v>#DIV/0!</v>
      </c>
    </row>
    <row r="6562" spans="31:68" ht="15" customHeight="1" x14ac:dyDescent="0.25">
      <c r="AE6562" s="501" t="e">
        <f t="shared" si="618"/>
        <v>#DIV/0!</v>
      </c>
      <c r="AH6562" s="501" t="e">
        <f t="shared" si="619"/>
        <v>#DIV/0!</v>
      </c>
      <c r="AV6562" s="501" t="e">
        <f t="shared" si="620"/>
        <v>#DIV/0!</v>
      </c>
      <c r="AY6562" s="501" t="e">
        <f t="shared" si="621"/>
        <v>#DIV/0!</v>
      </c>
      <c r="BM6562" s="501" t="e">
        <f t="shared" si="622"/>
        <v>#DIV/0!</v>
      </c>
      <c r="BP6562" s="501" t="e">
        <f t="shared" si="623"/>
        <v>#DIV/0!</v>
      </c>
    </row>
    <row r="6563" spans="31:68" ht="15" customHeight="1" x14ac:dyDescent="0.25">
      <c r="AE6563" s="501" t="e">
        <f t="shared" si="618"/>
        <v>#DIV/0!</v>
      </c>
      <c r="AH6563" s="501" t="e">
        <f t="shared" si="619"/>
        <v>#DIV/0!</v>
      </c>
      <c r="AV6563" s="501" t="e">
        <f t="shared" si="620"/>
        <v>#DIV/0!</v>
      </c>
      <c r="AY6563" s="501" t="e">
        <f t="shared" si="621"/>
        <v>#DIV/0!</v>
      </c>
      <c r="BM6563" s="501" t="e">
        <f t="shared" si="622"/>
        <v>#DIV/0!</v>
      </c>
      <c r="BP6563" s="501" t="e">
        <f t="shared" si="623"/>
        <v>#DIV/0!</v>
      </c>
    </row>
    <row r="6564" spans="31:68" ht="15" customHeight="1" x14ac:dyDescent="0.25">
      <c r="AE6564" s="501" t="e">
        <f t="shared" si="618"/>
        <v>#DIV/0!</v>
      </c>
      <c r="AH6564" s="501" t="e">
        <f t="shared" si="619"/>
        <v>#DIV/0!</v>
      </c>
      <c r="AV6564" s="501" t="e">
        <f t="shared" si="620"/>
        <v>#DIV/0!</v>
      </c>
      <c r="AY6564" s="501" t="e">
        <f t="shared" si="621"/>
        <v>#DIV/0!</v>
      </c>
      <c r="BM6564" s="501" t="e">
        <f t="shared" si="622"/>
        <v>#DIV/0!</v>
      </c>
      <c r="BP6564" s="501" t="e">
        <f t="shared" si="623"/>
        <v>#DIV/0!</v>
      </c>
    </row>
    <row r="6565" spans="31:68" ht="15" customHeight="1" x14ac:dyDescent="0.25">
      <c r="AE6565" s="501" t="e">
        <f t="shared" si="618"/>
        <v>#DIV/0!</v>
      </c>
      <c r="AH6565" s="501" t="e">
        <f t="shared" si="619"/>
        <v>#DIV/0!</v>
      </c>
      <c r="AV6565" s="501" t="e">
        <f t="shared" si="620"/>
        <v>#DIV/0!</v>
      </c>
      <c r="AY6565" s="501" t="e">
        <f t="shared" si="621"/>
        <v>#DIV/0!</v>
      </c>
      <c r="BM6565" s="501" t="e">
        <f t="shared" si="622"/>
        <v>#DIV/0!</v>
      </c>
      <c r="BP6565" s="501" t="e">
        <f t="shared" si="623"/>
        <v>#DIV/0!</v>
      </c>
    </row>
    <row r="6566" spans="31:68" ht="15" customHeight="1" x14ac:dyDescent="0.25">
      <c r="AE6566" s="501" t="e">
        <f t="shared" si="618"/>
        <v>#DIV/0!</v>
      </c>
      <c r="AH6566" s="501" t="e">
        <f t="shared" si="619"/>
        <v>#DIV/0!</v>
      </c>
      <c r="AV6566" s="501" t="e">
        <f t="shared" si="620"/>
        <v>#DIV/0!</v>
      </c>
      <c r="AY6566" s="501" t="e">
        <f t="shared" si="621"/>
        <v>#DIV/0!</v>
      </c>
      <c r="BM6566" s="501" t="e">
        <f t="shared" si="622"/>
        <v>#DIV/0!</v>
      </c>
      <c r="BP6566" s="501" t="e">
        <f t="shared" si="623"/>
        <v>#DIV/0!</v>
      </c>
    </row>
    <row r="6567" spans="31:68" ht="15" customHeight="1" x14ac:dyDescent="0.25">
      <c r="AE6567" s="501" t="e">
        <f t="shared" si="618"/>
        <v>#DIV/0!</v>
      </c>
      <c r="AH6567" s="501" t="e">
        <f t="shared" si="619"/>
        <v>#DIV/0!</v>
      </c>
      <c r="AV6567" s="501" t="e">
        <f t="shared" si="620"/>
        <v>#DIV/0!</v>
      </c>
      <c r="AY6567" s="501" t="e">
        <f t="shared" si="621"/>
        <v>#DIV/0!</v>
      </c>
      <c r="BM6567" s="501" t="e">
        <f t="shared" si="622"/>
        <v>#DIV/0!</v>
      </c>
      <c r="BP6567" s="501" t="e">
        <f t="shared" si="623"/>
        <v>#DIV/0!</v>
      </c>
    </row>
    <row r="6568" spans="31:68" ht="15" customHeight="1" x14ac:dyDescent="0.25">
      <c r="AE6568" s="501" t="e">
        <f t="shared" si="618"/>
        <v>#DIV/0!</v>
      </c>
      <c r="AH6568" s="501" t="e">
        <f t="shared" si="619"/>
        <v>#DIV/0!</v>
      </c>
      <c r="AV6568" s="501" t="e">
        <f t="shared" si="620"/>
        <v>#DIV/0!</v>
      </c>
      <c r="AY6568" s="501" t="e">
        <f t="shared" si="621"/>
        <v>#DIV/0!</v>
      </c>
      <c r="BM6568" s="501" t="e">
        <f t="shared" si="622"/>
        <v>#DIV/0!</v>
      </c>
      <c r="BP6568" s="501" t="e">
        <f t="shared" si="623"/>
        <v>#DIV/0!</v>
      </c>
    </row>
    <row r="6569" spans="31:68" ht="15" customHeight="1" x14ac:dyDescent="0.25">
      <c r="AE6569" s="501" t="e">
        <f t="shared" si="618"/>
        <v>#DIV/0!</v>
      </c>
      <c r="AH6569" s="501" t="e">
        <f t="shared" si="619"/>
        <v>#DIV/0!</v>
      </c>
      <c r="AV6569" s="501" t="e">
        <f t="shared" si="620"/>
        <v>#DIV/0!</v>
      </c>
      <c r="AY6569" s="501" t="e">
        <f t="shared" si="621"/>
        <v>#DIV/0!</v>
      </c>
      <c r="BM6569" s="501" t="e">
        <f t="shared" si="622"/>
        <v>#DIV/0!</v>
      </c>
      <c r="BP6569" s="501" t="e">
        <f t="shared" si="623"/>
        <v>#DIV/0!</v>
      </c>
    </row>
    <row r="6570" spans="31:68" ht="15" customHeight="1" x14ac:dyDescent="0.25">
      <c r="AE6570" s="501" t="e">
        <f t="shared" si="618"/>
        <v>#DIV/0!</v>
      </c>
      <c r="AH6570" s="501" t="e">
        <f t="shared" si="619"/>
        <v>#DIV/0!</v>
      </c>
      <c r="AV6570" s="501" t="e">
        <f t="shared" si="620"/>
        <v>#DIV/0!</v>
      </c>
      <c r="AY6570" s="501" t="e">
        <f t="shared" si="621"/>
        <v>#DIV/0!</v>
      </c>
      <c r="BM6570" s="501" t="e">
        <f t="shared" si="622"/>
        <v>#DIV/0!</v>
      </c>
      <c r="BP6570" s="501" t="e">
        <f t="shared" si="623"/>
        <v>#DIV/0!</v>
      </c>
    </row>
    <row r="6571" spans="31:68" ht="15" customHeight="1" x14ac:dyDescent="0.25">
      <c r="AE6571" s="501" t="e">
        <f t="shared" si="618"/>
        <v>#DIV/0!</v>
      </c>
      <c r="AH6571" s="501" t="e">
        <f t="shared" si="619"/>
        <v>#DIV/0!</v>
      </c>
      <c r="AV6571" s="501" t="e">
        <f t="shared" si="620"/>
        <v>#DIV/0!</v>
      </c>
      <c r="AY6571" s="501" t="e">
        <f t="shared" si="621"/>
        <v>#DIV/0!</v>
      </c>
      <c r="BM6571" s="501" t="e">
        <f t="shared" si="622"/>
        <v>#DIV/0!</v>
      </c>
      <c r="BP6571" s="501" t="e">
        <f t="shared" si="623"/>
        <v>#DIV/0!</v>
      </c>
    </row>
    <row r="6572" spans="31:68" ht="15" customHeight="1" x14ac:dyDescent="0.25">
      <c r="AE6572" s="501" t="e">
        <f t="shared" si="618"/>
        <v>#DIV/0!</v>
      </c>
      <c r="AH6572" s="501" t="e">
        <f t="shared" si="619"/>
        <v>#DIV/0!</v>
      </c>
      <c r="AV6572" s="501" t="e">
        <f t="shared" si="620"/>
        <v>#DIV/0!</v>
      </c>
      <c r="AY6572" s="501" t="e">
        <f t="shared" si="621"/>
        <v>#DIV/0!</v>
      </c>
      <c r="BM6572" s="501" t="e">
        <f t="shared" si="622"/>
        <v>#DIV/0!</v>
      </c>
      <c r="BP6572" s="501" t="e">
        <f t="shared" si="623"/>
        <v>#DIV/0!</v>
      </c>
    </row>
    <row r="6573" spans="31:68" ht="15" customHeight="1" x14ac:dyDescent="0.25">
      <c r="AE6573" s="501" t="e">
        <f t="shared" si="618"/>
        <v>#DIV/0!</v>
      </c>
      <c r="AH6573" s="501" t="e">
        <f t="shared" si="619"/>
        <v>#DIV/0!</v>
      </c>
      <c r="AV6573" s="501" t="e">
        <f t="shared" si="620"/>
        <v>#DIV/0!</v>
      </c>
      <c r="AY6573" s="501" t="e">
        <f t="shared" si="621"/>
        <v>#DIV/0!</v>
      </c>
      <c r="BM6573" s="501" t="e">
        <f t="shared" si="622"/>
        <v>#DIV/0!</v>
      </c>
      <c r="BP6573" s="501" t="e">
        <f t="shared" si="623"/>
        <v>#DIV/0!</v>
      </c>
    </row>
    <row r="6574" spans="31:68" ht="15" customHeight="1" x14ac:dyDescent="0.25">
      <c r="AE6574" s="501" t="e">
        <f t="shared" si="618"/>
        <v>#DIV/0!</v>
      </c>
      <c r="AH6574" s="501" t="e">
        <f t="shared" si="619"/>
        <v>#DIV/0!</v>
      </c>
      <c r="AV6574" s="501" t="e">
        <f t="shared" si="620"/>
        <v>#DIV/0!</v>
      </c>
      <c r="AY6574" s="501" t="e">
        <f t="shared" si="621"/>
        <v>#DIV/0!</v>
      </c>
      <c r="BM6574" s="501" t="e">
        <f t="shared" si="622"/>
        <v>#DIV/0!</v>
      </c>
      <c r="BP6574" s="501" t="e">
        <f t="shared" si="623"/>
        <v>#DIV/0!</v>
      </c>
    </row>
    <row r="6575" spans="31:68" ht="15" customHeight="1" x14ac:dyDescent="0.25">
      <c r="AE6575" s="501" t="e">
        <f t="shared" si="618"/>
        <v>#DIV/0!</v>
      </c>
      <c r="AH6575" s="501" t="e">
        <f t="shared" si="619"/>
        <v>#DIV/0!</v>
      </c>
      <c r="AV6575" s="501" t="e">
        <f t="shared" si="620"/>
        <v>#DIV/0!</v>
      </c>
      <c r="AY6575" s="501" t="e">
        <f t="shared" si="621"/>
        <v>#DIV/0!</v>
      </c>
      <c r="BM6575" s="501" t="e">
        <f t="shared" si="622"/>
        <v>#DIV/0!</v>
      </c>
      <c r="BP6575" s="501" t="e">
        <f t="shared" si="623"/>
        <v>#DIV/0!</v>
      </c>
    </row>
    <row r="6576" spans="31:68" ht="15" customHeight="1" x14ac:dyDescent="0.25">
      <c r="AE6576" s="501" t="e">
        <f t="shared" si="618"/>
        <v>#DIV/0!</v>
      </c>
      <c r="AH6576" s="501" t="e">
        <f t="shared" si="619"/>
        <v>#DIV/0!</v>
      </c>
      <c r="AV6576" s="501" t="e">
        <f t="shared" si="620"/>
        <v>#DIV/0!</v>
      </c>
      <c r="AY6576" s="501" t="e">
        <f t="shared" si="621"/>
        <v>#DIV/0!</v>
      </c>
      <c r="BM6576" s="501" t="e">
        <f t="shared" si="622"/>
        <v>#DIV/0!</v>
      </c>
      <c r="BP6576" s="501" t="e">
        <f t="shared" si="623"/>
        <v>#DIV/0!</v>
      </c>
    </row>
    <row r="6577" spans="31:68" ht="15" customHeight="1" x14ac:dyDescent="0.25">
      <c r="AE6577" s="501" t="e">
        <f t="shared" si="618"/>
        <v>#DIV/0!</v>
      </c>
      <c r="AH6577" s="501" t="e">
        <f t="shared" si="619"/>
        <v>#DIV/0!</v>
      </c>
      <c r="AV6577" s="501" t="e">
        <f t="shared" si="620"/>
        <v>#DIV/0!</v>
      </c>
      <c r="AY6577" s="501" t="e">
        <f t="shared" si="621"/>
        <v>#DIV/0!</v>
      </c>
      <c r="BM6577" s="501" t="e">
        <f t="shared" si="622"/>
        <v>#DIV/0!</v>
      </c>
      <c r="BP6577" s="501" t="e">
        <f t="shared" si="623"/>
        <v>#DIV/0!</v>
      </c>
    </row>
    <row r="6578" spans="31:68" ht="15" customHeight="1" x14ac:dyDescent="0.25">
      <c r="AE6578" s="501" t="e">
        <f t="shared" si="618"/>
        <v>#DIV/0!</v>
      </c>
      <c r="AH6578" s="501" t="e">
        <f t="shared" si="619"/>
        <v>#DIV/0!</v>
      </c>
      <c r="AV6578" s="501" t="e">
        <f t="shared" si="620"/>
        <v>#DIV/0!</v>
      </c>
      <c r="AY6578" s="501" t="e">
        <f t="shared" si="621"/>
        <v>#DIV/0!</v>
      </c>
      <c r="BM6578" s="501" t="e">
        <f t="shared" si="622"/>
        <v>#DIV/0!</v>
      </c>
      <c r="BP6578" s="501" t="e">
        <f t="shared" si="623"/>
        <v>#DIV/0!</v>
      </c>
    </row>
    <row r="6579" spans="31:68" ht="15" customHeight="1" x14ac:dyDescent="0.25">
      <c r="AE6579" s="501" t="e">
        <f t="shared" si="618"/>
        <v>#DIV/0!</v>
      </c>
      <c r="AH6579" s="501" t="e">
        <f t="shared" si="619"/>
        <v>#DIV/0!</v>
      </c>
      <c r="AV6579" s="501" t="e">
        <f t="shared" si="620"/>
        <v>#DIV/0!</v>
      </c>
      <c r="AY6579" s="501" t="e">
        <f t="shared" si="621"/>
        <v>#DIV/0!</v>
      </c>
      <c r="BM6579" s="501" t="e">
        <f t="shared" si="622"/>
        <v>#DIV/0!</v>
      </c>
      <c r="BP6579" s="501" t="e">
        <f t="shared" si="623"/>
        <v>#DIV/0!</v>
      </c>
    </row>
    <row r="6580" spans="31:68" ht="15" customHeight="1" x14ac:dyDescent="0.25">
      <c r="AE6580" s="501" t="e">
        <f t="shared" si="618"/>
        <v>#DIV/0!</v>
      </c>
      <c r="AH6580" s="501" t="e">
        <f t="shared" si="619"/>
        <v>#DIV/0!</v>
      </c>
      <c r="AV6580" s="501" t="e">
        <f t="shared" si="620"/>
        <v>#DIV/0!</v>
      </c>
      <c r="AY6580" s="501" t="e">
        <f t="shared" si="621"/>
        <v>#DIV/0!</v>
      </c>
      <c r="BM6580" s="501" t="e">
        <f t="shared" si="622"/>
        <v>#DIV/0!</v>
      </c>
      <c r="BP6580" s="501" t="e">
        <f t="shared" si="623"/>
        <v>#DIV/0!</v>
      </c>
    </row>
    <row r="6581" spans="31:68" ht="15" customHeight="1" x14ac:dyDescent="0.25">
      <c r="AE6581" s="501" t="e">
        <f t="shared" si="618"/>
        <v>#DIV/0!</v>
      </c>
      <c r="AH6581" s="501" t="e">
        <f t="shared" si="619"/>
        <v>#DIV/0!</v>
      </c>
      <c r="AV6581" s="501" t="e">
        <f t="shared" si="620"/>
        <v>#DIV/0!</v>
      </c>
      <c r="AY6581" s="501" t="e">
        <f t="shared" si="621"/>
        <v>#DIV/0!</v>
      </c>
      <c r="BM6581" s="501" t="e">
        <f t="shared" si="622"/>
        <v>#DIV/0!</v>
      </c>
      <c r="BP6581" s="501" t="e">
        <f t="shared" si="623"/>
        <v>#DIV/0!</v>
      </c>
    </row>
    <row r="6582" spans="31:68" ht="15" customHeight="1" x14ac:dyDescent="0.25">
      <c r="AE6582" s="501" t="e">
        <f t="shared" si="618"/>
        <v>#DIV/0!</v>
      </c>
      <c r="AH6582" s="501" t="e">
        <f t="shared" si="619"/>
        <v>#DIV/0!</v>
      </c>
      <c r="AV6582" s="501" t="e">
        <f t="shared" si="620"/>
        <v>#DIV/0!</v>
      </c>
      <c r="AY6582" s="501" t="e">
        <f t="shared" si="621"/>
        <v>#DIV/0!</v>
      </c>
      <c r="BM6582" s="501" t="e">
        <f t="shared" si="622"/>
        <v>#DIV/0!</v>
      </c>
      <c r="BP6582" s="501" t="e">
        <f t="shared" si="623"/>
        <v>#DIV/0!</v>
      </c>
    </row>
    <row r="6583" spans="31:68" ht="15" customHeight="1" x14ac:dyDescent="0.25">
      <c r="AE6583" s="501" t="e">
        <f t="shared" si="618"/>
        <v>#DIV/0!</v>
      </c>
      <c r="AH6583" s="501" t="e">
        <f t="shared" si="619"/>
        <v>#DIV/0!</v>
      </c>
      <c r="AV6583" s="501" t="e">
        <f t="shared" si="620"/>
        <v>#DIV/0!</v>
      </c>
      <c r="AY6583" s="501" t="e">
        <f t="shared" si="621"/>
        <v>#DIV/0!</v>
      </c>
      <c r="BM6583" s="501" t="e">
        <f t="shared" si="622"/>
        <v>#DIV/0!</v>
      </c>
      <c r="BP6583" s="501" t="e">
        <f t="shared" si="623"/>
        <v>#DIV/0!</v>
      </c>
    </row>
    <row r="6584" spans="31:68" ht="15" customHeight="1" x14ac:dyDescent="0.25">
      <c r="AE6584" s="501" t="e">
        <f t="shared" si="618"/>
        <v>#DIV/0!</v>
      </c>
      <c r="AH6584" s="501" t="e">
        <f t="shared" si="619"/>
        <v>#DIV/0!</v>
      </c>
      <c r="AV6584" s="501" t="e">
        <f t="shared" si="620"/>
        <v>#DIV/0!</v>
      </c>
      <c r="AY6584" s="501" t="e">
        <f t="shared" si="621"/>
        <v>#DIV/0!</v>
      </c>
      <c r="BM6584" s="501" t="e">
        <f t="shared" si="622"/>
        <v>#DIV/0!</v>
      </c>
      <c r="BP6584" s="501" t="e">
        <f t="shared" si="623"/>
        <v>#DIV/0!</v>
      </c>
    </row>
    <row r="6585" spans="31:68" ht="15" customHeight="1" x14ac:dyDescent="0.25">
      <c r="AE6585" s="501" t="e">
        <f t="shared" si="618"/>
        <v>#DIV/0!</v>
      </c>
      <c r="AH6585" s="501" t="e">
        <f t="shared" si="619"/>
        <v>#DIV/0!</v>
      </c>
      <c r="AV6585" s="501" t="e">
        <f t="shared" si="620"/>
        <v>#DIV/0!</v>
      </c>
      <c r="AY6585" s="501" t="e">
        <f t="shared" si="621"/>
        <v>#DIV/0!</v>
      </c>
      <c r="BM6585" s="501" t="e">
        <f t="shared" si="622"/>
        <v>#DIV/0!</v>
      </c>
      <c r="BP6585" s="501" t="e">
        <f t="shared" si="623"/>
        <v>#DIV/0!</v>
      </c>
    </row>
    <row r="6586" spans="31:68" ht="15" customHeight="1" x14ac:dyDescent="0.25">
      <c r="AE6586" s="501" t="e">
        <f t="shared" si="618"/>
        <v>#DIV/0!</v>
      </c>
      <c r="AH6586" s="501" t="e">
        <f t="shared" si="619"/>
        <v>#DIV/0!</v>
      </c>
      <c r="AV6586" s="501" t="e">
        <f t="shared" si="620"/>
        <v>#DIV/0!</v>
      </c>
      <c r="AY6586" s="501" t="e">
        <f t="shared" si="621"/>
        <v>#DIV/0!</v>
      </c>
      <c r="BM6586" s="501" t="e">
        <f t="shared" si="622"/>
        <v>#DIV/0!</v>
      </c>
      <c r="BP6586" s="501" t="e">
        <f t="shared" si="623"/>
        <v>#DIV/0!</v>
      </c>
    </row>
    <row r="6587" spans="31:68" ht="15" customHeight="1" x14ac:dyDescent="0.25">
      <c r="AE6587" s="501" t="e">
        <f t="shared" si="618"/>
        <v>#DIV/0!</v>
      </c>
      <c r="AH6587" s="501" t="e">
        <f t="shared" si="619"/>
        <v>#DIV/0!</v>
      </c>
      <c r="AV6587" s="501" t="e">
        <f t="shared" si="620"/>
        <v>#DIV/0!</v>
      </c>
      <c r="AY6587" s="501" t="e">
        <f t="shared" si="621"/>
        <v>#DIV/0!</v>
      </c>
      <c r="BM6587" s="501" t="e">
        <f t="shared" si="622"/>
        <v>#DIV/0!</v>
      </c>
      <c r="BP6587" s="501" t="e">
        <f t="shared" si="623"/>
        <v>#DIV/0!</v>
      </c>
    </row>
    <row r="6588" spans="31:68" ht="15" customHeight="1" x14ac:dyDescent="0.25">
      <c r="AE6588" s="501" t="e">
        <f t="shared" si="618"/>
        <v>#DIV/0!</v>
      </c>
      <c r="AH6588" s="501" t="e">
        <f t="shared" si="619"/>
        <v>#DIV/0!</v>
      </c>
      <c r="AV6588" s="501" t="e">
        <f t="shared" si="620"/>
        <v>#DIV/0!</v>
      </c>
      <c r="AY6588" s="501" t="e">
        <f t="shared" si="621"/>
        <v>#DIV/0!</v>
      </c>
      <c r="BM6588" s="501" t="e">
        <f t="shared" si="622"/>
        <v>#DIV/0!</v>
      </c>
      <c r="BP6588" s="501" t="e">
        <f t="shared" si="623"/>
        <v>#DIV/0!</v>
      </c>
    </row>
    <row r="6589" spans="31:68" ht="15" customHeight="1" x14ac:dyDescent="0.25">
      <c r="AE6589" s="501" t="e">
        <f t="shared" si="618"/>
        <v>#DIV/0!</v>
      </c>
      <c r="AH6589" s="501" t="e">
        <f t="shared" si="619"/>
        <v>#DIV/0!</v>
      </c>
      <c r="AV6589" s="501" t="e">
        <f t="shared" si="620"/>
        <v>#DIV/0!</v>
      </c>
      <c r="AY6589" s="501" t="e">
        <f t="shared" si="621"/>
        <v>#DIV/0!</v>
      </c>
      <c r="BM6589" s="501" t="e">
        <f t="shared" si="622"/>
        <v>#DIV/0!</v>
      </c>
      <c r="BP6589" s="501" t="e">
        <f t="shared" si="623"/>
        <v>#DIV/0!</v>
      </c>
    </row>
    <row r="6590" spans="31:68" ht="15" customHeight="1" x14ac:dyDescent="0.25">
      <c r="AE6590" s="501" t="e">
        <f t="shared" si="618"/>
        <v>#DIV/0!</v>
      </c>
      <c r="AH6590" s="501" t="e">
        <f t="shared" si="619"/>
        <v>#DIV/0!</v>
      </c>
      <c r="AV6590" s="501" t="e">
        <f t="shared" si="620"/>
        <v>#DIV/0!</v>
      </c>
      <c r="AY6590" s="501" t="e">
        <f t="shared" si="621"/>
        <v>#DIV/0!</v>
      </c>
      <c r="BM6590" s="501" t="e">
        <f t="shared" si="622"/>
        <v>#DIV/0!</v>
      </c>
      <c r="BP6590" s="501" t="e">
        <f t="shared" si="623"/>
        <v>#DIV/0!</v>
      </c>
    </row>
    <row r="6591" spans="31:68" ht="15" customHeight="1" x14ac:dyDescent="0.25">
      <c r="AE6591" s="501" t="e">
        <f t="shared" si="618"/>
        <v>#DIV/0!</v>
      </c>
      <c r="AH6591" s="501" t="e">
        <f t="shared" si="619"/>
        <v>#DIV/0!</v>
      </c>
      <c r="AV6591" s="501" t="e">
        <f t="shared" si="620"/>
        <v>#DIV/0!</v>
      </c>
      <c r="AY6591" s="501" t="e">
        <f t="shared" si="621"/>
        <v>#DIV/0!</v>
      </c>
      <c r="BM6591" s="501" t="e">
        <f t="shared" si="622"/>
        <v>#DIV/0!</v>
      </c>
      <c r="BP6591" s="501" t="e">
        <f t="shared" si="623"/>
        <v>#DIV/0!</v>
      </c>
    </row>
    <row r="6592" spans="31:68" ht="15" customHeight="1" x14ac:dyDescent="0.25">
      <c r="AE6592" s="501" t="e">
        <f t="shared" si="618"/>
        <v>#DIV/0!</v>
      </c>
      <c r="AH6592" s="501" t="e">
        <f t="shared" si="619"/>
        <v>#DIV/0!</v>
      </c>
      <c r="AV6592" s="501" t="e">
        <f t="shared" si="620"/>
        <v>#DIV/0!</v>
      </c>
      <c r="AY6592" s="501" t="e">
        <f t="shared" si="621"/>
        <v>#DIV/0!</v>
      </c>
      <c r="BM6592" s="501" t="e">
        <f t="shared" si="622"/>
        <v>#DIV/0!</v>
      </c>
      <c r="BP6592" s="501" t="e">
        <f t="shared" si="623"/>
        <v>#DIV/0!</v>
      </c>
    </row>
    <row r="6593" spans="31:68" ht="15" customHeight="1" x14ac:dyDescent="0.25">
      <c r="AE6593" s="501" t="e">
        <f t="shared" si="618"/>
        <v>#DIV/0!</v>
      </c>
      <c r="AH6593" s="501" t="e">
        <f t="shared" si="619"/>
        <v>#DIV/0!</v>
      </c>
      <c r="AV6593" s="501" t="e">
        <f t="shared" si="620"/>
        <v>#DIV/0!</v>
      </c>
      <c r="AY6593" s="501" t="e">
        <f t="shared" si="621"/>
        <v>#DIV/0!</v>
      </c>
      <c r="BM6593" s="501" t="e">
        <f t="shared" si="622"/>
        <v>#DIV/0!</v>
      </c>
      <c r="BP6593" s="501" t="e">
        <f t="shared" si="623"/>
        <v>#DIV/0!</v>
      </c>
    </row>
    <row r="6594" spans="31:68" ht="15" customHeight="1" x14ac:dyDescent="0.25">
      <c r="AE6594" s="501" t="e">
        <f t="shared" si="618"/>
        <v>#DIV/0!</v>
      </c>
      <c r="AH6594" s="501" t="e">
        <f t="shared" si="619"/>
        <v>#DIV/0!</v>
      </c>
      <c r="AV6594" s="501" t="e">
        <f t="shared" si="620"/>
        <v>#DIV/0!</v>
      </c>
      <c r="AY6594" s="501" t="e">
        <f t="shared" si="621"/>
        <v>#DIV/0!</v>
      </c>
      <c r="BM6594" s="501" t="e">
        <f t="shared" si="622"/>
        <v>#DIV/0!</v>
      </c>
      <c r="BP6594" s="501" t="e">
        <f t="shared" si="623"/>
        <v>#DIV/0!</v>
      </c>
    </row>
    <row r="6595" spans="31:68" ht="15" customHeight="1" x14ac:dyDescent="0.25">
      <c r="AE6595" s="501" t="e">
        <f t="shared" si="618"/>
        <v>#DIV/0!</v>
      </c>
      <c r="AH6595" s="501" t="e">
        <f t="shared" si="619"/>
        <v>#DIV/0!</v>
      </c>
      <c r="AV6595" s="501" t="e">
        <f t="shared" si="620"/>
        <v>#DIV/0!</v>
      </c>
      <c r="AY6595" s="501" t="e">
        <f t="shared" si="621"/>
        <v>#DIV/0!</v>
      </c>
      <c r="BM6595" s="501" t="e">
        <f t="shared" si="622"/>
        <v>#DIV/0!</v>
      </c>
      <c r="BP6595" s="501" t="e">
        <f t="shared" si="623"/>
        <v>#DIV/0!</v>
      </c>
    </row>
    <row r="6596" spans="31:68" ht="15" customHeight="1" x14ac:dyDescent="0.25">
      <c r="AE6596" s="501" t="e">
        <f t="shared" si="618"/>
        <v>#DIV/0!</v>
      </c>
      <c r="AH6596" s="501" t="e">
        <f t="shared" si="619"/>
        <v>#DIV/0!</v>
      </c>
      <c r="AV6596" s="501" t="e">
        <f t="shared" si="620"/>
        <v>#DIV/0!</v>
      </c>
      <c r="AY6596" s="501" t="e">
        <f t="shared" si="621"/>
        <v>#DIV/0!</v>
      </c>
      <c r="BM6596" s="501" t="e">
        <f t="shared" si="622"/>
        <v>#DIV/0!</v>
      </c>
      <c r="BP6596" s="501" t="e">
        <f t="shared" si="623"/>
        <v>#DIV/0!</v>
      </c>
    </row>
    <row r="6597" spans="31:68" ht="15" customHeight="1" x14ac:dyDescent="0.25">
      <c r="AE6597" s="501" t="e">
        <f t="shared" si="618"/>
        <v>#DIV/0!</v>
      </c>
      <c r="AH6597" s="501" t="e">
        <f t="shared" si="619"/>
        <v>#DIV/0!</v>
      </c>
      <c r="AV6597" s="501" t="e">
        <f t="shared" si="620"/>
        <v>#DIV/0!</v>
      </c>
      <c r="AY6597" s="501" t="e">
        <f t="shared" si="621"/>
        <v>#DIV/0!</v>
      </c>
      <c r="BM6597" s="501" t="e">
        <f t="shared" si="622"/>
        <v>#DIV/0!</v>
      </c>
      <c r="BP6597" s="501" t="e">
        <f t="shared" si="623"/>
        <v>#DIV/0!</v>
      </c>
    </row>
    <row r="6598" spans="31:68" ht="15" customHeight="1" x14ac:dyDescent="0.25">
      <c r="AE6598" s="501" t="e">
        <f t="shared" si="618"/>
        <v>#DIV/0!</v>
      </c>
      <c r="AH6598" s="501" t="e">
        <f t="shared" si="619"/>
        <v>#DIV/0!</v>
      </c>
      <c r="AV6598" s="501" t="e">
        <f t="shared" si="620"/>
        <v>#DIV/0!</v>
      </c>
      <c r="AY6598" s="501" t="e">
        <f t="shared" si="621"/>
        <v>#DIV/0!</v>
      </c>
      <c r="BM6598" s="501" t="e">
        <f t="shared" si="622"/>
        <v>#DIV/0!</v>
      </c>
      <c r="BP6598" s="501" t="e">
        <f t="shared" si="623"/>
        <v>#DIV/0!</v>
      </c>
    </row>
    <row r="6599" spans="31:68" ht="15" customHeight="1" x14ac:dyDescent="0.25">
      <c r="AE6599" s="501" t="e">
        <f t="shared" si="618"/>
        <v>#DIV/0!</v>
      </c>
      <c r="AH6599" s="501" t="e">
        <f t="shared" si="619"/>
        <v>#DIV/0!</v>
      </c>
      <c r="AV6599" s="501" t="e">
        <f t="shared" si="620"/>
        <v>#DIV/0!</v>
      </c>
      <c r="AY6599" s="501" t="e">
        <f t="shared" si="621"/>
        <v>#DIV/0!</v>
      </c>
      <c r="BM6599" s="501" t="e">
        <f t="shared" si="622"/>
        <v>#DIV/0!</v>
      </c>
      <c r="BP6599" s="501" t="e">
        <f t="shared" si="623"/>
        <v>#DIV/0!</v>
      </c>
    </row>
    <row r="6600" spans="31:68" ht="15" customHeight="1" x14ac:dyDescent="0.25">
      <c r="AE6600" s="501" t="e">
        <f t="shared" si="618"/>
        <v>#DIV/0!</v>
      </c>
      <c r="AH6600" s="501" t="e">
        <f t="shared" si="619"/>
        <v>#DIV/0!</v>
      </c>
      <c r="AV6600" s="501" t="e">
        <f t="shared" si="620"/>
        <v>#DIV/0!</v>
      </c>
      <c r="AY6600" s="501" t="e">
        <f t="shared" si="621"/>
        <v>#DIV/0!</v>
      </c>
      <c r="BM6600" s="501" t="e">
        <f t="shared" si="622"/>
        <v>#DIV/0!</v>
      </c>
      <c r="BP6600" s="501" t="e">
        <f t="shared" si="623"/>
        <v>#DIV/0!</v>
      </c>
    </row>
    <row r="6601" spans="31:68" ht="15" customHeight="1" x14ac:dyDescent="0.25">
      <c r="AE6601" s="501" t="e">
        <f t="shared" si="618"/>
        <v>#DIV/0!</v>
      </c>
      <c r="AH6601" s="501" t="e">
        <f t="shared" si="619"/>
        <v>#DIV/0!</v>
      </c>
      <c r="AV6601" s="501" t="e">
        <f t="shared" si="620"/>
        <v>#DIV/0!</v>
      </c>
      <c r="AY6601" s="501" t="e">
        <f t="shared" si="621"/>
        <v>#DIV/0!</v>
      </c>
      <c r="BM6601" s="501" t="e">
        <f t="shared" si="622"/>
        <v>#DIV/0!</v>
      </c>
      <c r="BP6601" s="501" t="e">
        <f t="shared" si="623"/>
        <v>#DIV/0!</v>
      </c>
    </row>
    <row r="6602" spans="31:68" ht="15" customHeight="1" x14ac:dyDescent="0.25">
      <c r="AE6602" s="501" t="e">
        <f t="shared" si="618"/>
        <v>#DIV/0!</v>
      </c>
      <c r="AH6602" s="501" t="e">
        <f t="shared" si="619"/>
        <v>#DIV/0!</v>
      </c>
      <c r="AV6602" s="501" t="e">
        <f t="shared" si="620"/>
        <v>#DIV/0!</v>
      </c>
      <c r="AY6602" s="501" t="e">
        <f t="shared" si="621"/>
        <v>#DIV/0!</v>
      </c>
      <c r="BM6602" s="501" t="e">
        <f t="shared" si="622"/>
        <v>#DIV/0!</v>
      </c>
      <c r="BP6602" s="501" t="e">
        <f t="shared" si="623"/>
        <v>#DIV/0!</v>
      </c>
    </row>
    <row r="6603" spans="31:68" ht="15" customHeight="1" x14ac:dyDescent="0.25">
      <c r="AE6603" s="501" t="e">
        <f t="shared" si="618"/>
        <v>#DIV/0!</v>
      </c>
      <c r="AH6603" s="501" t="e">
        <f t="shared" si="619"/>
        <v>#DIV/0!</v>
      </c>
      <c r="AV6603" s="501" t="e">
        <f t="shared" si="620"/>
        <v>#DIV/0!</v>
      </c>
      <c r="AY6603" s="501" t="e">
        <f t="shared" si="621"/>
        <v>#DIV/0!</v>
      </c>
      <c r="BM6603" s="501" t="e">
        <f t="shared" si="622"/>
        <v>#DIV/0!</v>
      </c>
      <c r="BP6603" s="501" t="e">
        <f t="shared" si="623"/>
        <v>#DIV/0!</v>
      </c>
    </row>
    <row r="6604" spans="31:68" ht="15" customHeight="1" x14ac:dyDescent="0.25">
      <c r="AE6604" s="501" t="e">
        <f t="shared" si="618"/>
        <v>#DIV/0!</v>
      </c>
      <c r="AH6604" s="501" t="e">
        <f t="shared" si="619"/>
        <v>#DIV/0!</v>
      </c>
      <c r="AV6604" s="501" t="e">
        <f t="shared" si="620"/>
        <v>#DIV/0!</v>
      </c>
      <c r="AY6604" s="501" t="e">
        <f t="shared" si="621"/>
        <v>#DIV/0!</v>
      </c>
      <c r="BM6604" s="501" t="e">
        <f t="shared" si="622"/>
        <v>#DIV/0!</v>
      </c>
      <c r="BP6604" s="501" t="e">
        <f t="shared" si="623"/>
        <v>#DIV/0!</v>
      </c>
    </row>
    <row r="6605" spans="31:68" ht="15" customHeight="1" x14ac:dyDescent="0.25">
      <c r="AE6605" s="501" t="e">
        <f t="shared" si="618"/>
        <v>#DIV/0!</v>
      </c>
      <c r="AH6605" s="501" t="e">
        <f t="shared" si="619"/>
        <v>#DIV/0!</v>
      </c>
      <c r="AV6605" s="501" t="e">
        <f t="shared" si="620"/>
        <v>#DIV/0!</v>
      </c>
      <c r="AY6605" s="501" t="e">
        <f t="shared" si="621"/>
        <v>#DIV/0!</v>
      </c>
      <c r="BM6605" s="501" t="e">
        <f t="shared" si="622"/>
        <v>#DIV/0!</v>
      </c>
      <c r="BP6605" s="501" t="e">
        <f t="shared" si="623"/>
        <v>#DIV/0!</v>
      </c>
    </row>
    <row r="6606" spans="31:68" ht="15" customHeight="1" x14ac:dyDescent="0.25">
      <c r="AE6606" s="501" t="e">
        <f t="shared" si="618"/>
        <v>#DIV/0!</v>
      </c>
      <c r="AH6606" s="501" t="e">
        <f t="shared" si="619"/>
        <v>#DIV/0!</v>
      </c>
      <c r="AV6606" s="501" t="e">
        <f t="shared" si="620"/>
        <v>#DIV/0!</v>
      </c>
      <c r="AY6606" s="501" t="e">
        <f t="shared" si="621"/>
        <v>#DIV/0!</v>
      </c>
      <c r="BM6606" s="501" t="e">
        <f t="shared" si="622"/>
        <v>#DIV/0!</v>
      </c>
      <c r="BP6606" s="501" t="e">
        <f t="shared" si="623"/>
        <v>#DIV/0!</v>
      </c>
    </row>
    <row r="6607" spans="31:68" ht="15" customHeight="1" x14ac:dyDescent="0.25">
      <c r="AE6607" s="501" t="e">
        <f t="shared" ref="AE6607:AE6670" si="624">IF(AE$10*AC6607+AE$11&lt;(ROUNDUP(AD$10/100,0)*100+999),MAX(0,AE$10*AC6607+AE$11),NA())</f>
        <v>#DIV/0!</v>
      </c>
      <c r="AH6607" s="501" t="e">
        <f t="shared" ref="AH6607:AH6670" si="625">IF(AH$10*AF6607+AH$11&lt;(ROUNDUP(AG$10/100,0)*100+999),MAX(0,AH$10*AF6607+AH$11),NA())</f>
        <v>#DIV/0!</v>
      </c>
      <c r="AV6607" s="501" t="e">
        <f t="shared" ref="AV6607:AV6670" si="626">IF(AV$10*AT6607+AV$11&lt;(ROUNDUP(AU$10/100,0)*100+999),MAX(0,AV$10*AT6607+AV$11),NA())</f>
        <v>#DIV/0!</v>
      </c>
      <c r="AY6607" s="501" t="e">
        <f t="shared" ref="AY6607:AY6670" si="627">IF(AY$10*AW6607+AY$11&lt;(ROUNDUP(AX$10/100,0)*100+999),MAX(0,AY$10*AW6607+AY$11),NA())</f>
        <v>#DIV/0!</v>
      </c>
      <c r="BM6607" s="501" t="e">
        <f t="shared" ref="BM6607:BM6670" si="628">IF(BM$10*BK6607+BM$11&lt;(ROUNDUP(BL$10/100,0)*100+999),MAX(0,BM$10*BK6607+BM$11),NA())</f>
        <v>#DIV/0!</v>
      </c>
      <c r="BP6607" s="501" t="e">
        <f t="shared" ref="BP6607:BP6670" si="629">IF(BP$10*BN6607+BP$11&lt;(ROUNDUP(BO$10/100,0)*100+999),MAX(0,BP$10*BN6607+BP$11),NA())</f>
        <v>#DIV/0!</v>
      </c>
    </row>
    <row r="6608" spans="31:68" ht="15" customHeight="1" x14ac:dyDescent="0.25">
      <c r="AE6608" s="501" t="e">
        <f t="shared" si="624"/>
        <v>#DIV/0!</v>
      </c>
      <c r="AH6608" s="501" t="e">
        <f t="shared" si="625"/>
        <v>#DIV/0!</v>
      </c>
      <c r="AV6608" s="501" t="e">
        <f t="shared" si="626"/>
        <v>#DIV/0!</v>
      </c>
      <c r="AY6608" s="501" t="e">
        <f t="shared" si="627"/>
        <v>#DIV/0!</v>
      </c>
      <c r="BM6608" s="501" t="e">
        <f t="shared" si="628"/>
        <v>#DIV/0!</v>
      </c>
      <c r="BP6608" s="501" t="e">
        <f t="shared" si="629"/>
        <v>#DIV/0!</v>
      </c>
    </row>
    <row r="6609" spans="31:68" ht="15" customHeight="1" x14ac:dyDescent="0.25">
      <c r="AE6609" s="501" t="e">
        <f t="shared" si="624"/>
        <v>#DIV/0!</v>
      </c>
      <c r="AH6609" s="501" t="e">
        <f t="shared" si="625"/>
        <v>#DIV/0!</v>
      </c>
      <c r="AV6609" s="501" t="e">
        <f t="shared" si="626"/>
        <v>#DIV/0!</v>
      </c>
      <c r="AY6609" s="501" t="e">
        <f t="shared" si="627"/>
        <v>#DIV/0!</v>
      </c>
      <c r="BM6609" s="501" t="e">
        <f t="shared" si="628"/>
        <v>#DIV/0!</v>
      </c>
      <c r="BP6609" s="501" t="e">
        <f t="shared" si="629"/>
        <v>#DIV/0!</v>
      </c>
    </row>
    <row r="6610" spans="31:68" ht="15" customHeight="1" x14ac:dyDescent="0.25">
      <c r="AE6610" s="501" t="e">
        <f t="shared" si="624"/>
        <v>#DIV/0!</v>
      </c>
      <c r="AH6610" s="501" t="e">
        <f t="shared" si="625"/>
        <v>#DIV/0!</v>
      </c>
      <c r="AV6610" s="501" t="e">
        <f t="shared" si="626"/>
        <v>#DIV/0!</v>
      </c>
      <c r="AY6610" s="501" t="e">
        <f t="shared" si="627"/>
        <v>#DIV/0!</v>
      </c>
      <c r="BM6610" s="501" t="e">
        <f t="shared" si="628"/>
        <v>#DIV/0!</v>
      </c>
      <c r="BP6610" s="501" t="e">
        <f t="shared" si="629"/>
        <v>#DIV/0!</v>
      </c>
    </row>
    <row r="6611" spans="31:68" ht="15" customHeight="1" x14ac:dyDescent="0.25">
      <c r="AE6611" s="501" t="e">
        <f t="shared" si="624"/>
        <v>#DIV/0!</v>
      </c>
      <c r="AH6611" s="501" t="e">
        <f t="shared" si="625"/>
        <v>#DIV/0!</v>
      </c>
      <c r="AV6611" s="501" t="e">
        <f t="shared" si="626"/>
        <v>#DIV/0!</v>
      </c>
      <c r="AY6611" s="501" t="e">
        <f t="shared" si="627"/>
        <v>#DIV/0!</v>
      </c>
      <c r="BM6611" s="501" t="e">
        <f t="shared" si="628"/>
        <v>#DIV/0!</v>
      </c>
      <c r="BP6611" s="501" t="e">
        <f t="shared" si="629"/>
        <v>#DIV/0!</v>
      </c>
    </row>
    <row r="6612" spans="31:68" ht="15" customHeight="1" x14ac:dyDescent="0.25">
      <c r="AE6612" s="501" t="e">
        <f t="shared" si="624"/>
        <v>#DIV/0!</v>
      </c>
      <c r="AH6612" s="501" t="e">
        <f t="shared" si="625"/>
        <v>#DIV/0!</v>
      </c>
      <c r="AV6612" s="501" t="e">
        <f t="shared" si="626"/>
        <v>#DIV/0!</v>
      </c>
      <c r="AY6612" s="501" t="e">
        <f t="shared" si="627"/>
        <v>#DIV/0!</v>
      </c>
      <c r="BM6612" s="501" t="e">
        <f t="shared" si="628"/>
        <v>#DIV/0!</v>
      </c>
      <c r="BP6612" s="501" t="e">
        <f t="shared" si="629"/>
        <v>#DIV/0!</v>
      </c>
    </row>
    <row r="6613" spans="31:68" ht="15" customHeight="1" x14ac:dyDescent="0.25">
      <c r="AE6613" s="501" t="e">
        <f t="shared" si="624"/>
        <v>#DIV/0!</v>
      </c>
      <c r="AH6613" s="501" t="e">
        <f t="shared" si="625"/>
        <v>#DIV/0!</v>
      </c>
      <c r="AV6613" s="501" t="e">
        <f t="shared" si="626"/>
        <v>#DIV/0!</v>
      </c>
      <c r="AY6613" s="501" t="e">
        <f t="shared" si="627"/>
        <v>#DIV/0!</v>
      </c>
      <c r="BM6613" s="501" t="e">
        <f t="shared" si="628"/>
        <v>#DIV/0!</v>
      </c>
      <c r="BP6613" s="501" t="e">
        <f t="shared" si="629"/>
        <v>#DIV/0!</v>
      </c>
    </row>
    <row r="6614" spans="31:68" ht="15" customHeight="1" x14ac:dyDescent="0.25">
      <c r="AE6614" s="501" t="e">
        <f t="shared" si="624"/>
        <v>#DIV/0!</v>
      </c>
      <c r="AH6614" s="501" t="e">
        <f t="shared" si="625"/>
        <v>#DIV/0!</v>
      </c>
      <c r="AV6614" s="501" t="e">
        <f t="shared" si="626"/>
        <v>#DIV/0!</v>
      </c>
      <c r="AY6614" s="501" t="e">
        <f t="shared" si="627"/>
        <v>#DIV/0!</v>
      </c>
      <c r="BM6614" s="501" t="e">
        <f t="shared" si="628"/>
        <v>#DIV/0!</v>
      </c>
      <c r="BP6614" s="501" t="e">
        <f t="shared" si="629"/>
        <v>#DIV/0!</v>
      </c>
    </row>
    <row r="6615" spans="31:68" ht="15" customHeight="1" x14ac:dyDescent="0.25">
      <c r="AE6615" s="501" t="e">
        <f t="shared" si="624"/>
        <v>#DIV/0!</v>
      </c>
      <c r="AH6615" s="501" t="e">
        <f t="shared" si="625"/>
        <v>#DIV/0!</v>
      </c>
      <c r="AV6615" s="501" t="e">
        <f t="shared" si="626"/>
        <v>#DIV/0!</v>
      </c>
      <c r="AY6615" s="501" t="e">
        <f t="shared" si="627"/>
        <v>#DIV/0!</v>
      </c>
      <c r="BM6615" s="501" t="e">
        <f t="shared" si="628"/>
        <v>#DIV/0!</v>
      </c>
      <c r="BP6615" s="501" t="e">
        <f t="shared" si="629"/>
        <v>#DIV/0!</v>
      </c>
    </row>
    <row r="6616" spans="31:68" ht="15" customHeight="1" x14ac:dyDescent="0.25">
      <c r="AE6616" s="501" t="e">
        <f t="shared" si="624"/>
        <v>#DIV/0!</v>
      </c>
      <c r="AH6616" s="501" t="e">
        <f t="shared" si="625"/>
        <v>#DIV/0!</v>
      </c>
      <c r="AV6616" s="501" t="e">
        <f t="shared" si="626"/>
        <v>#DIV/0!</v>
      </c>
      <c r="AY6616" s="501" t="e">
        <f t="shared" si="627"/>
        <v>#DIV/0!</v>
      </c>
      <c r="BM6616" s="501" t="e">
        <f t="shared" si="628"/>
        <v>#DIV/0!</v>
      </c>
      <c r="BP6616" s="501" t="e">
        <f t="shared" si="629"/>
        <v>#DIV/0!</v>
      </c>
    </row>
    <row r="6617" spans="31:68" ht="15" customHeight="1" x14ac:dyDescent="0.25">
      <c r="AE6617" s="501" t="e">
        <f t="shared" si="624"/>
        <v>#DIV/0!</v>
      </c>
      <c r="AH6617" s="501" t="e">
        <f t="shared" si="625"/>
        <v>#DIV/0!</v>
      </c>
      <c r="AV6617" s="501" t="e">
        <f t="shared" si="626"/>
        <v>#DIV/0!</v>
      </c>
      <c r="AY6617" s="501" t="e">
        <f t="shared" si="627"/>
        <v>#DIV/0!</v>
      </c>
      <c r="BM6617" s="501" t="e">
        <f t="shared" si="628"/>
        <v>#DIV/0!</v>
      </c>
      <c r="BP6617" s="501" t="e">
        <f t="shared" si="629"/>
        <v>#DIV/0!</v>
      </c>
    </row>
    <row r="6618" spans="31:68" ht="15" customHeight="1" x14ac:dyDescent="0.25">
      <c r="AE6618" s="501" t="e">
        <f t="shared" si="624"/>
        <v>#DIV/0!</v>
      </c>
      <c r="AH6618" s="501" t="e">
        <f t="shared" si="625"/>
        <v>#DIV/0!</v>
      </c>
      <c r="AV6618" s="501" t="e">
        <f t="shared" si="626"/>
        <v>#DIV/0!</v>
      </c>
      <c r="AY6618" s="501" t="e">
        <f t="shared" si="627"/>
        <v>#DIV/0!</v>
      </c>
      <c r="BM6618" s="501" t="e">
        <f t="shared" si="628"/>
        <v>#DIV/0!</v>
      </c>
      <c r="BP6618" s="501" t="e">
        <f t="shared" si="629"/>
        <v>#DIV/0!</v>
      </c>
    </row>
    <row r="6619" spans="31:68" ht="15" customHeight="1" x14ac:dyDescent="0.25">
      <c r="AE6619" s="501" t="e">
        <f t="shared" si="624"/>
        <v>#DIV/0!</v>
      </c>
      <c r="AH6619" s="501" t="e">
        <f t="shared" si="625"/>
        <v>#DIV/0!</v>
      </c>
      <c r="AV6619" s="501" t="e">
        <f t="shared" si="626"/>
        <v>#DIV/0!</v>
      </c>
      <c r="AY6619" s="501" t="e">
        <f t="shared" si="627"/>
        <v>#DIV/0!</v>
      </c>
      <c r="BM6619" s="501" t="e">
        <f t="shared" si="628"/>
        <v>#DIV/0!</v>
      </c>
      <c r="BP6619" s="501" t="e">
        <f t="shared" si="629"/>
        <v>#DIV/0!</v>
      </c>
    </row>
    <row r="6620" spans="31:68" ht="15" customHeight="1" x14ac:dyDescent="0.25">
      <c r="AE6620" s="501" t="e">
        <f t="shared" si="624"/>
        <v>#DIV/0!</v>
      </c>
      <c r="AH6620" s="501" t="e">
        <f t="shared" si="625"/>
        <v>#DIV/0!</v>
      </c>
      <c r="AV6620" s="501" t="e">
        <f t="shared" si="626"/>
        <v>#DIV/0!</v>
      </c>
      <c r="AY6620" s="501" t="e">
        <f t="shared" si="627"/>
        <v>#DIV/0!</v>
      </c>
      <c r="BM6620" s="501" t="e">
        <f t="shared" si="628"/>
        <v>#DIV/0!</v>
      </c>
      <c r="BP6620" s="501" t="e">
        <f t="shared" si="629"/>
        <v>#DIV/0!</v>
      </c>
    </row>
    <row r="6621" spans="31:68" ht="15" customHeight="1" x14ac:dyDescent="0.25">
      <c r="AE6621" s="501" t="e">
        <f t="shared" si="624"/>
        <v>#DIV/0!</v>
      </c>
      <c r="AH6621" s="501" t="e">
        <f t="shared" si="625"/>
        <v>#DIV/0!</v>
      </c>
      <c r="AV6621" s="501" t="e">
        <f t="shared" si="626"/>
        <v>#DIV/0!</v>
      </c>
      <c r="AY6621" s="501" t="e">
        <f t="shared" si="627"/>
        <v>#DIV/0!</v>
      </c>
      <c r="BM6621" s="501" t="e">
        <f t="shared" si="628"/>
        <v>#DIV/0!</v>
      </c>
      <c r="BP6621" s="501" t="e">
        <f t="shared" si="629"/>
        <v>#DIV/0!</v>
      </c>
    </row>
    <row r="6622" spans="31:68" ht="15" customHeight="1" x14ac:dyDescent="0.25">
      <c r="AE6622" s="501" t="e">
        <f t="shared" si="624"/>
        <v>#DIV/0!</v>
      </c>
      <c r="AH6622" s="501" t="e">
        <f t="shared" si="625"/>
        <v>#DIV/0!</v>
      </c>
      <c r="AV6622" s="501" t="e">
        <f t="shared" si="626"/>
        <v>#DIV/0!</v>
      </c>
      <c r="AY6622" s="501" t="e">
        <f t="shared" si="627"/>
        <v>#DIV/0!</v>
      </c>
      <c r="BM6622" s="501" t="e">
        <f t="shared" si="628"/>
        <v>#DIV/0!</v>
      </c>
      <c r="BP6622" s="501" t="e">
        <f t="shared" si="629"/>
        <v>#DIV/0!</v>
      </c>
    </row>
    <row r="6623" spans="31:68" ht="15" customHeight="1" x14ac:dyDescent="0.25">
      <c r="AE6623" s="501" t="e">
        <f t="shared" si="624"/>
        <v>#DIV/0!</v>
      </c>
      <c r="AH6623" s="501" t="e">
        <f t="shared" si="625"/>
        <v>#DIV/0!</v>
      </c>
      <c r="AV6623" s="501" t="e">
        <f t="shared" si="626"/>
        <v>#DIV/0!</v>
      </c>
      <c r="AY6623" s="501" t="e">
        <f t="shared" si="627"/>
        <v>#DIV/0!</v>
      </c>
      <c r="BM6623" s="501" t="e">
        <f t="shared" si="628"/>
        <v>#DIV/0!</v>
      </c>
      <c r="BP6623" s="501" t="e">
        <f t="shared" si="629"/>
        <v>#DIV/0!</v>
      </c>
    </row>
    <row r="6624" spans="31:68" ht="15" customHeight="1" x14ac:dyDescent="0.25">
      <c r="AE6624" s="501" t="e">
        <f t="shared" si="624"/>
        <v>#DIV/0!</v>
      </c>
      <c r="AH6624" s="501" t="e">
        <f t="shared" si="625"/>
        <v>#DIV/0!</v>
      </c>
      <c r="AV6624" s="501" t="e">
        <f t="shared" si="626"/>
        <v>#DIV/0!</v>
      </c>
      <c r="AY6624" s="501" t="e">
        <f t="shared" si="627"/>
        <v>#DIV/0!</v>
      </c>
      <c r="BM6624" s="501" t="e">
        <f t="shared" si="628"/>
        <v>#DIV/0!</v>
      </c>
      <c r="BP6624" s="501" t="e">
        <f t="shared" si="629"/>
        <v>#DIV/0!</v>
      </c>
    </row>
    <row r="6625" spans="31:68" ht="15" customHeight="1" x14ac:dyDescent="0.25">
      <c r="AE6625" s="501" t="e">
        <f t="shared" si="624"/>
        <v>#DIV/0!</v>
      </c>
      <c r="AH6625" s="501" t="e">
        <f t="shared" si="625"/>
        <v>#DIV/0!</v>
      </c>
      <c r="AV6625" s="501" t="e">
        <f t="shared" si="626"/>
        <v>#DIV/0!</v>
      </c>
      <c r="AY6625" s="501" t="e">
        <f t="shared" si="627"/>
        <v>#DIV/0!</v>
      </c>
      <c r="BM6625" s="501" t="e">
        <f t="shared" si="628"/>
        <v>#DIV/0!</v>
      </c>
      <c r="BP6625" s="501" t="e">
        <f t="shared" si="629"/>
        <v>#DIV/0!</v>
      </c>
    </row>
    <row r="6626" spans="31:68" ht="15" customHeight="1" x14ac:dyDescent="0.25">
      <c r="AE6626" s="501" t="e">
        <f t="shared" si="624"/>
        <v>#DIV/0!</v>
      </c>
      <c r="AH6626" s="501" t="e">
        <f t="shared" si="625"/>
        <v>#DIV/0!</v>
      </c>
      <c r="AV6626" s="501" t="e">
        <f t="shared" si="626"/>
        <v>#DIV/0!</v>
      </c>
      <c r="AY6626" s="501" t="e">
        <f t="shared" si="627"/>
        <v>#DIV/0!</v>
      </c>
      <c r="BM6626" s="501" t="e">
        <f t="shared" si="628"/>
        <v>#DIV/0!</v>
      </c>
      <c r="BP6626" s="501" t="e">
        <f t="shared" si="629"/>
        <v>#DIV/0!</v>
      </c>
    </row>
    <row r="6627" spans="31:68" ht="15" customHeight="1" x14ac:dyDescent="0.25">
      <c r="AE6627" s="501" t="e">
        <f t="shared" si="624"/>
        <v>#DIV/0!</v>
      </c>
      <c r="AH6627" s="501" t="e">
        <f t="shared" si="625"/>
        <v>#DIV/0!</v>
      </c>
      <c r="AV6627" s="501" t="e">
        <f t="shared" si="626"/>
        <v>#DIV/0!</v>
      </c>
      <c r="AY6627" s="501" t="e">
        <f t="shared" si="627"/>
        <v>#DIV/0!</v>
      </c>
      <c r="BM6627" s="501" t="e">
        <f t="shared" si="628"/>
        <v>#DIV/0!</v>
      </c>
      <c r="BP6627" s="501" t="e">
        <f t="shared" si="629"/>
        <v>#DIV/0!</v>
      </c>
    </row>
    <row r="6628" spans="31:68" ht="15" customHeight="1" x14ac:dyDescent="0.25">
      <c r="AE6628" s="501" t="e">
        <f t="shared" si="624"/>
        <v>#DIV/0!</v>
      </c>
      <c r="AH6628" s="501" t="e">
        <f t="shared" si="625"/>
        <v>#DIV/0!</v>
      </c>
      <c r="AV6628" s="501" t="e">
        <f t="shared" si="626"/>
        <v>#DIV/0!</v>
      </c>
      <c r="AY6628" s="501" t="e">
        <f t="shared" si="627"/>
        <v>#DIV/0!</v>
      </c>
      <c r="BM6628" s="501" t="e">
        <f t="shared" si="628"/>
        <v>#DIV/0!</v>
      </c>
      <c r="BP6628" s="501" t="e">
        <f t="shared" si="629"/>
        <v>#DIV/0!</v>
      </c>
    </row>
    <row r="6629" spans="31:68" ht="15" customHeight="1" x14ac:dyDescent="0.25">
      <c r="AE6629" s="501" t="e">
        <f t="shared" si="624"/>
        <v>#DIV/0!</v>
      </c>
      <c r="AH6629" s="501" t="e">
        <f t="shared" si="625"/>
        <v>#DIV/0!</v>
      </c>
      <c r="AV6629" s="501" t="e">
        <f t="shared" si="626"/>
        <v>#DIV/0!</v>
      </c>
      <c r="AY6629" s="501" t="e">
        <f t="shared" si="627"/>
        <v>#DIV/0!</v>
      </c>
      <c r="BM6629" s="501" t="e">
        <f t="shared" si="628"/>
        <v>#DIV/0!</v>
      </c>
      <c r="BP6629" s="501" t="e">
        <f t="shared" si="629"/>
        <v>#DIV/0!</v>
      </c>
    </row>
    <row r="6630" spans="31:68" ht="15" customHeight="1" x14ac:dyDescent="0.25">
      <c r="AE6630" s="501" t="e">
        <f t="shared" si="624"/>
        <v>#DIV/0!</v>
      </c>
      <c r="AH6630" s="501" t="e">
        <f t="shared" si="625"/>
        <v>#DIV/0!</v>
      </c>
      <c r="AV6630" s="501" t="e">
        <f t="shared" si="626"/>
        <v>#DIV/0!</v>
      </c>
      <c r="AY6630" s="501" t="e">
        <f t="shared" si="627"/>
        <v>#DIV/0!</v>
      </c>
      <c r="BM6630" s="501" t="e">
        <f t="shared" si="628"/>
        <v>#DIV/0!</v>
      </c>
      <c r="BP6630" s="501" t="e">
        <f t="shared" si="629"/>
        <v>#DIV/0!</v>
      </c>
    </row>
    <row r="6631" spans="31:68" ht="15" customHeight="1" x14ac:dyDescent="0.25">
      <c r="AE6631" s="501" t="e">
        <f t="shared" si="624"/>
        <v>#DIV/0!</v>
      </c>
      <c r="AH6631" s="501" t="e">
        <f t="shared" si="625"/>
        <v>#DIV/0!</v>
      </c>
      <c r="AV6631" s="501" t="e">
        <f t="shared" si="626"/>
        <v>#DIV/0!</v>
      </c>
      <c r="AY6631" s="501" t="e">
        <f t="shared" si="627"/>
        <v>#DIV/0!</v>
      </c>
      <c r="BM6631" s="501" t="e">
        <f t="shared" si="628"/>
        <v>#DIV/0!</v>
      </c>
      <c r="BP6631" s="501" t="e">
        <f t="shared" si="629"/>
        <v>#DIV/0!</v>
      </c>
    </row>
    <row r="6632" spans="31:68" ht="15" customHeight="1" x14ac:dyDescent="0.25">
      <c r="AE6632" s="501" t="e">
        <f t="shared" si="624"/>
        <v>#DIV/0!</v>
      </c>
      <c r="AH6632" s="501" t="e">
        <f t="shared" si="625"/>
        <v>#DIV/0!</v>
      </c>
      <c r="AV6632" s="501" t="e">
        <f t="shared" si="626"/>
        <v>#DIV/0!</v>
      </c>
      <c r="AY6632" s="501" t="e">
        <f t="shared" si="627"/>
        <v>#DIV/0!</v>
      </c>
      <c r="BM6632" s="501" t="e">
        <f t="shared" si="628"/>
        <v>#DIV/0!</v>
      </c>
      <c r="BP6632" s="501" t="e">
        <f t="shared" si="629"/>
        <v>#DIV/0!</v>
      </c>
    </row>
    <row r="6633" spans="31:68" ht="15" customHeight="1" x14ac:dyDescent="0.25">
      <c r="AE6633" s="501" t="e">
        <f t="shared" si="624"/>
        <v>#DIV/0!</v>
      </c>
      <c r="AH6633" s="501" t="e">
        <f t="shared" si="625"/>
        <v>#DIV/0!</v>
      </c>
      <c r="AV6633" s="501" t="e">
        <f t="shared" si="626"/>
        <v>#DIV/0!</v>
      </c>
      <c r="AY6633" s="501" t="e">
        <f t="shared" si="627"/>
        <v>#DIV/0!</v>
      </c>
      <c r="BM6633" s="501" t="e">
        <f t="shared" si="628"/>
        <v>#DIV/0!</v>
      </c>
      <c r="BP6633" s="501" t="e">
        <f t="shared" si="629"/>
        <v>#DIV/0!</v>
      </c>
    </row>
    <row r="6634" spans="31:68" ht="15" customHeight="1" x14ac:dyDescent="0.25">
      <c r="AE6634" s="501" t="e">
        <f t="shared" si="624"/>
        <v>#DIV/0!</v>
      </c>
      <c r="AH6634" s="501" t="e">
        <f t="shared" si="625"/>
        <v>#DIV/0!</v>
      </c>
      <c r="AV6634" s="501" t="e">
        <f t="shared" si="626"/>
        <v>#DIV/0!</v>
      </c>
      <c r="AY6634" s="501" t="e">
        <f t="shared" si="627"/>
        <v>#DIV/0!</v>
      </c>
      <c r="BM6634" s="501" t="e">
        <f t="shared" si="628"/>
        <v>#DIV/0!</v>
      </c>
      <c r="BP6634" s="501" t="e">
        <f t="shared" si="629"/>
        <v>#DIV/0!</v>
      </c>
    </row>
    <row r="6635" spans="31:68" ht="15" customHeight="1" x14ac:dyDescent="0.25">
      <c r="AE6635" s="501" t="e">
        <f t="shared" si="624"/>
        <v>#DIV/0!</v>
      </c>
      <c r="AH6635" s="501" t="e">
        <f t="shared" si="625"/>
        <v>#DIV/0!</v>
      </c>
      <c r="AV6635" s="501" t="e">
        <f t="shared" si="626"/>
        <v>#DIV/0!</v>
      </c>
      <c r="AY6635" s="501" t="e">
        <f t="shared" si="627"/>
        <v>#DIV/0!</v>
      </c>
      <c r="BM6635" s="501" t="e">
        <f t="shared" si="628"/>
        <v>#DIV/0!</v>
      </c>
      <c r="BP6635" s="501" t="e">
        <f t="shared" si="629"/>
        <v>#DIV/0!</v>
      </c>
    </row>
    <row r="6636" spans="31:68" ht="15" customHeight="1" x14ac:dyDescent="0.25">
      <c r="AE6636" s="501" t="e">
        <f t="shared" si="624"/>
        <v>#DIV/0!</v>
      </c>
      <c r="AH6636" s="501" t="e">
        <f t="shared" si="625"/>
        <v>#DIV/0!</v>
      </c>
      <c r="AV6636" s="501" t="e">
        <f t="shared" si="626"/>
        <v>#DIV/0!</v>
      </c>
      <c r="AY6636" s="501" t="e">
        <f t="shared" si="627"/>
        <v>#DIV/0!</v>
      </c>
      <c r="BM6636" s="501" t="e">
        <f t="shared" si="628"/>
        <v>#DIV/0!</v>
      </c>
      <c r="BP6636" s="501" t="e">
        <f t="shared" si="629"/>
        <v>#DIV/0!</v>
      </c>
    </row>
    <row r="6637" spans="31:68" ht="15" customHeight="1" x14ac:dyDescent="0.25">
      <c r="AE6637" s="501" t="e">
        <f t="shared" si="624"/>
        <v>#DIV/0!</v>
      </c>
      <c r="AH6637" s="501" t="e">
        <f t="shared" si="625"/>
        <v>#DIV/0!</v>
      </c>
      <c r="AV6637" s="501" t="e">
        <f t="shared" si="626"/>
        <v>#DIV/0!</v>
      </c>
      <c r="AY6637" s="501" t="e">
        <f t="shared" si="627"/>
        <v>#DIV/0!</v>
      </c>
      <c r="BM6637" s="501" t="e">
        <f t="shared" si="628"/>
        <v>#DIV/0!</v>
      </c>
      <c r="BP6637" s="501" t="e">
        <f t="shared" si="629"/>
        <v>#DIV/0!</v>
      </c>
    </row>
    <row r="6638" spans="31:68" ht="15" customHeight="1" x14ac:dyDescent="0.25">
      <c r="AE6638" s="501" t="e">
        <f t="shared" si="624"/>
        <v>#DIV/0!</v>
      </c>
      <c r="AH6638" s="501" t="e">
        <f t="shared" si="625"/>
        <v>#DIV/0!</v>
      </c>
      <c r="AV6638" s="501" t="e">
        <f t="shared" si="626"/>
        <v>#DIV/0!</v>
      </c>
      <c r="AY6638" s="501" t="e">
        <f t="shared" si="627"/>
        <v>#DIV/0!</v>
      </c>
      <c r="BM6638" s="501" t="e">
        <f t="shared" si="628"/>
        <v>#DIV/0!</v>
      </c>
      <c r="BP6638" s="501" t="e">
        <f t="shared" si="629"/>
        <v>#DIV/0!</v>
      </c>
    </row>
    <row r="6639" spans="31:68" ht="15" customHeight="1" x14ac:dyDescent="0.25">
      <c r="AE6639" s="501" t="e">
        <f t="shared" si="624"/>
        <v>#DIV/0!</v>
      </c>
      <c r="AH6639" s="501" t="e">
        <f t="shared" si="625"/>
        <v>#DIV/0!</v>
      </c>
      <c r="AV6639" s="501" t="e">
        <f t="shared" si="626"/>
        <v>#DIV/0!</v>
      </c>
      <c r="AY6639" s="501" t="e">
        <f t="shared" si="627"/>
        <v>#DIV/0!</v>
      </c>
      <c r="BM6639" s="501" t="e">
        <f t="shared" si="628"/>
        <v>#DIV/0!</v>
      </c>
      <c r="BP6639" s="501" t="e">
        <f t="shared" si="629"/>
        <v>#DIV/0!</v>
      </c>
    </row>
    <row r="6640" spans="31:68" ht="15" customHeight="1" x14ac:dyDescent="0.25">
      <c r="AE6640" s="501" t="e">
        <f t="shared" si="624"/>
        <v>#DIV/0!</v>
      </c>
      <c r="AH6640" s="501" t="e">
        <f t="shared" si="625"/>
        <v>#DIV/0!</v>
      </c>
      <c r="AV6640" s="501" t="e">
        <f t="shared" si="626"/>
        <v>#DIV/0!</v>
      </c>
      <c r="AY6640" s="501" t="e">
        <f t="shared" si="627"/>
        <v>#DIV/0!</v>
      </c>
      <c r="BM6640" s="501" t="e">
        <f t="shared" si="628"/>
        <v>#DIV/0!</v>
      </c>
      <c r="BP6640" s="501" t="e">
        <f t="shared" si="629"/>
        <v>#DIV/0!</v>
      </c>
    </row>
    <row r="6641" spans="31:68" ht="15" customHeight="1" x14ac:dyDescent="0.25">
      <c r="AE6641" s="501" t="e">
        <f t="shared" si="624"/>
        <v>#DIV/0!</v>
      </c>
      <c r="AH6641" s="501" t="e">
        <f t="shared" si="625"/>
        <v>#DIV/0!</v>
      </c>
      <c r="AV6641" s="501" t="e">
        <f t="shared" si="626"/>
        <v>#DIV/0!</v>
      </c>
      <c r="AY6641" s="501" t="e">
        <f t="shared" si="627"/>
        <v>#DIV/0!</v>
      </c>
      <c r="BM6641" s="501" t="e">
        <f t="shared" si="628"/>
        <v>#DIV/0!</v>
      </c>
      <c r="BP6641" s="501" t="e">
        <f t="shared" si="629"/>
        <v>#DIV/0!</v>
      </c>
    </row>
    <row r="6642" spans="31:68" ht="15" customHeight="1" x14ac:dyDescent="0.25">
      <c r="AE6642" s="501" t="e">
        <f t="shared" si="624"/>
        <v>#DIV/0!</v>
      </c>
      <c r="AH6642" s="501" t="e">
        <f t="shared" si="625"/>
        <v>#DIV/0!</v>
      </c>
      <c r="AV6642" s="501" t="e">
        <f t="shared" si="626"/>
        <v>#DIV/0!</v>
      </c>
      <c r="AY6642" s="501" t="e">
        <f t="shared" si="627"/>
        <v>#DIV/0!</v>
      </c>
      <c r="BM6642" s="501" t="e">
        <f t="shared" si="628"/>
        <v>#DIV/0!</v>
      </c>
      <c r="BP6642" s="501" t="e">
        <f t="shared" si="629"/>
        <v>#DIV/0!</v>
      </c>
    </row>
    <row r="6643" spans="31:68" ht="15" customHeight="1" x14ac:dyDescent="0.25">
      <c r="AE6643" s="501" t="e">
        <f t="shared" si="624"/>
        <v>#DIV/0!</v>
      </c>
      <c r="AH6643" s="501" t="e">
        <f t="shared" si="625"/>
        <v>#DIV/0!</v>
      </c>
      <c r="AV6643" s="501" t="e">
        <f t="shared" si="626"/>
        <v>#DIV/0!</v>
      </c>
      <c r="AY6643" s="501" t="e">
        <f t="shared" si="627"/>
        <v>#DIV/0!</v>
      </c>
      <c r="BM6643" s="501" t="e">
        <f t="shared" si="628"/>
        <v>#DIV/0!</v>
      </c>
      <c r="BP6643" s="501" t="e">
        <f t="shared" si="629"/>
        <v>#DIV/0!</v>
      </c>
    </row>
    <row r="6644" spans="31:68" ht="15" customHeight="1" x14ac:dyDescent="0.25">
      <c r="AE6644" s="501" t="e">
        <f t="shared" si="624"/>
        <v>#DIV/0!</v>
      </c>
      <c r="AH6644" s="501" t="e">
        <f t="shared" si="625"/>
        <v>#DIV/0!</v>
      </c>
      <c r="AV6644" s="501" t="e">
        <f t="shared" si="626"/>
        <v>#DIV/0!</v>
      </c>
      <c r="AY6644" s="501" t="e">
        <f t="shared" si="627"/>
        <v>#DIV/0!</v>
      </c>
      <c r="BM6644" s="501" t="e">
        <f t="shared" si="628"/>
        <v>#DIV/0!</v>
      </c>
      <c r="BP6644" s="501" t="e">
        <f t="shared" si="629"/>
        <v>#DIV/0!</v>
      </c>
    </row>
    <row r="6645" spans="31:68" ht="15" customHeight="1" x14ac:dyDescent="0.25">
      <c r="AE6645" s="501" t="e">
        <f t="shared" si="624"/>
        <v>#DIV/0!</v>
      </c>
      <c r="AH6645" s="501" t="e">
        <f t="shared" si="625"/>
        <v>#DIV/0!</v>
      </c>
      <c r="AV6645" s="501" t="e">
        <f t="shared" si="626"/>
        <v>#DIV/0!</v>
      </c>
      <c r="AY6645" s="501" t="e">
        <f t="shared" si="627"/>
        <v>#DIV/0!</v>
      </c>
      <c r="BM6645" s="501" t="e">
        <f t="shared" si="628"/>
        <v>#DIV/0!</v>
      </c>
      <c r="BP6645" s="501" t="e">
        <f t="shared" si="629"/>
        <v>#DIV/0!</v>
      </c>
    </row>
    <row r="6646" spans="31:68" ht="15" customHeight="1" x14ac:dyDescent="0.25">
      <c r="AE6646" s="501" t="e">
        <f t="shared" si="624"/>
        <v>#DIV/0!</v>
      </c>
      <c r="AH6646" s="501" t="e">
        <f t="shared" si="625"/>
        <v>#DIV/0!</v>
      </c>
      <c r="AV6646" s="501" t="e">
        <f t="shared" si="626"/>
        <v>#DIV/0!</v>
      </c>
      <c r="AY6646" s="501" t="e">
        <f t="shared" si="627"/>
        <v>#DIV/0!</v>
      </c>
      <c r="BM6646" s="501" t="e">
        <f t="shared" si="628"/>
        <v>#DIV/0!</v>
      </c>
      <c r="BP6646" s="501" t="e">
        <f t="shared" si="629"/>
        <v>#DIV/0!</v>
      </c>
    </row>
    <row r="6647" spans="31:68" ht="15" customHeight="1" x14ac:dyDescent="0.25">
      <c r="AE6647" s="501" t="e">
        <f t="shared" si="624"/>
        <v>#DIV/0!</v>
      </c>
      <c r="AH6647" s="501" t="e">
        <f t="shared" si="625"/>
        <v>#DIV/0!</v>
      </c>
      <c r="AV6647" s="501" t="e">
        <f t="shared" si="626"/>
        <v>#DIV/0!</v>
      </c>
      <c r="AY6647" s="501" t="e">
        <f t="shared" si="627"/>
        <v>#DIV/0!</v>
      </c>
      <c r="BM6647" s="501" t="e">
        <f t="shared" si="628"/>
        <v>#DIV/0!</v>
      </c>
      <c r="BP6647" s="501" t="e">
        <f t="shared" si="629"/>
        <v>#DIV/0!</v>
      </c>
    </row>
    <row r="6648" spans="31:68" ht="15" customHeight="1" x14ac:dyDescent="0.25">
      <c r="AE6648" s="501" t="e">
        <f t="shared" si="624"/>
        <v>#DIV/0!</v>
      </c>
      <c r="AH6648" s="501" t="e">
        <f t="shared" si="625"/>
        <v>#DIV/0!</v>
      </c>
      <c r="AV6648" s="501" t="e">
        <f t="shared" si="626"/>
        <v>#DIV/0!</v>
      </c>
      <c r="AY6648" s="501" t="e">
        <f t="shared" si="627"/>
        <v>#DIV/0!</v>
      </c>
      <c r="BM6648" s="501" t="e">
        <f t="shared" si="628"/>
        <v>#DIV/0!</v>
      </c>
      <c r="BP6648" s="501" t="e">
        <f t="shared" si="629"/>
        <v>#DIV/0!</v>
      </c>
    </row>
    <row r="6649" spans="31:68" ht="15" customHeight="1" x14ac:dyDescent="0.25">
      <c r="AE6649" s="501" t="e">
        <f t="shared" si="624"/>
        <v>#DIV/0!</v>
      </c>
      <c r="AH6649" s="501" t="e">
        <f t="shared" si="625"/>
        <v>#DIV/0!</v>
      </c>
      <c r="AV6649" s="501" t="e">
        <f t="shared" si="626"/>
        <v>#DIV/0!</v>
      </c>
      <c r="AY6649" s="501" t="e">
        <f t="shared" si="627"/>
        <v>#DIV/0!</v>
      </c>
      <c r="BM6649" s="501" t="e">
        <f t="shared" si="628"/>
        <v>#DIV/0!</v>
      </c>
      <c r="BP6649" s="501" t="e">
        <f t="shared" si="629"/>
        <v>#DIV/0!</v>
      </c>
    </row>
    <row r="6650" spans="31:68" ht="15" customHeight="1" x14ac:dyDescent="0.25">
      <c r="AE6650" s="501" t="e">
        <f t="shared" si="624"/>
        <v>#DIV/0!</v>
      </c>
      <c r="AH6650" s="501" t="e">
        <f t="shared" si="625"/>
        <v>#DIV/0!</v>
      </c>
      <c r="AV6650" s="501" t="e">
        <f t="shared" si="626"/>
        <v>#DIV/0!</v>
      </c>
      <c r="AY6650" s="501" t="e">
        <f t="shared" si="627"/>
        <v>#DIV/0!</v>
      </c>
      <c r="BM6650" s="501" t="e">
        <f t="shared" si="628"/>
        <v>#DIV/0!</v>
      </c>
      <c r="BP6650" s="501" t="e">
        <f t="shared" si="629"/>
        <v>#DIV/0!</v>
      </c>
    </row>
    <row r="6651" spans="31:68" ht="15" customHeight="1" x14ac:dyDescent="0.25">
      <c r="AE6651" s="501" t="e">
        <f t="shared" si="624"/>
        <v>#DIV/0!</v>
      </c>
      <c r="AH6651" s="501" t="e">
        <f t="shared" si="625"/>
        <v>#DIV/0!</v>
      </c>
      <c r="AV6651" s="501" t="e">
        <f t="shared" si="626"/>
        <v>#DIV/0!</v>
      </c>
      <c r="AY6651" s="501" t="e">
        <f t="shared" si="627"/>
        <v>#DIV/0!</v>
      </c>
      <c r="BM6651" s="501" t="e">
        <f t="shared" si="628"/>
        <v>#DIV/0!</v>
      </c>
      <c r="BP6651" s="501" t="e">
        <f t="shared" si="629"/>
        <v>#DIV/0!</v>
      </c>
    </row>
    <row r="6652" spans="31:68" ht="15" customHeight="1" x14ac:dyDescent="0.25">
      <c r="AE6652" s="501" t="e">
        <f t="shared" si="624"/>
        <v>#DIV/0!</v>
      </c>
      <c r="AH6652" s="501" t="e">
        <f t="shared" si="625"/>
        <v>#DIV/0!</v>
      </c>
      <c r="AV6652" s="501" t="e">
        <f t="shared" si="626"/>
        <v>#DIV/0!</v>
      </c>
      <c r="AY6652" s="501" t="e">
        <f t="shared" si="627"/>
        <v>#DIV/0!</v>
      </c>
      <c r="BM6652" s="501" t="e">
        <f t="shared" si="628"/>
        <v>#DIV/0!</v>
      </c>
      <c r="BP6652" s="501" t="e">
        <f t="shared" si="629"/>
        <v>#DIV/0!</v>
      </c>
    </row>
    <row r="6653" spans="31:68" ht="15" customHeight="1" x14ac:dyDescent="0.25">
      <c r="AE6653" s="501" t="e">
        <f t="shared" si="624"/>
        <v>#DIV/0!</v>
      </c>
      <c r="AH6653" s="501" t="e">
        <f t="shared" si="625"/>
        <v>#DIV/0!</v>
      </c>
      <c r="AV6653" s="501" t="e">
        <f t="shared" si="626"/>
        <v>#DIV/0!</v>
      </c>
      <c r="AY6653" s="501" t="e">
        <f t="shared" si="627"/>
        <v>#DIV/0!</v>
      </c>
      <c r="BM6653" s="501" t="e">
        <f t="shared" si="628"/>
        <v>#DIV/0!</v>
      </c>
      <c r="BP6653" s="501" t="e">
        <f t="shared" si="629"/>
        <v>#DIV/0!</v>
      </c>
    </row>
    <row r="6654" spans="31:68" ht="15" customHeight="1" x14ac:dyDescent="0.25">
      <c r="AE6654" s="501" t="e">
        <f t="shared" si="624"/>
        <v>#DIV/0!</v>
      </c>
      <c r="AH6654" s="501" t="e">
        <f t="shared" si="625"/>
        <v>#DIV/0!</v>
      </c>
      <c r="AV6654" s="501" t="e">
        <f t="shared" si="626"/>
        <v>#DIV/0!</v>
      </c>
      <c r="AY6654" s="501" t="e">
        <f t="shared" si="627"/>
        <v>#DIV/0!</v>
      </c>
      <c r="BM6654" s="501" t="e">
        <f t="shared" si="628"/>
        <v>#DIV/0!</v>
      </c>
      <c r="BP6654" s="501" t="e">
        <f t="shared" si="629"/>
        <v>#DIV/0!</v>
      </c>
    </row>
    <row r="6655" spans="31:68" ht="15" customHeight="1" x14ac:dyDescent="0.25">
      <c r="AE6655" s="501" t="e">
        <f t="shared" si="624"/>
        <v>#DIV/0!</v>
      </c>
      <c r="AH6655" s="501" t="e">
        <f t="shared" si="625"/>
        <v>#DIV/0!</v>
      </c>
      <c r="AV6655" s="501" t="e">
        <f t="shared" si="626"/>
        <v>#DIV/0!</v>
      </c>
      <c r="AY6655" s="501" t="e">
        <f t="shared" si="627"/>
        <v>#DIV/0!</v>
      </c>
      <c r="BM6655" s="501" t="e">
        <f t="shared" si="628"/>
        <v>#DIV/0!</v>
      </c>
      <c r="BP6655" s="501" t="e">
        <f t="shared" si="629"/>
        <v>#DIV/0!</v>
      </c>
    </row>
    <row r="6656" spans="31:68" ht="15" customHeight="1" x14ac:dyDescent="0.25">
      <c r="AE6656" s="501" t="e">
        <f t="shared" si="624"/>
        <v>#DIV/0!</v>
      </c>
      <c r="AH6656" s="501" t="e">
        <f t="shared" si="625"/>
        <v>#DIV/0!</v>
      </c>
      <c r="AV6656" s="501" t="e">
        <f t="shared" si="626"/>
        <v>#DIV/0!</v>
      </c>
      <c r="AY6656" s="501" t="e">
        <f t="shared" si="627"/>
        <v>#DIV/0!</v>
      </c>
      <c r="BM6656" s="501" t="e">
        <f t="shared" si="628"/>
        <v>#DIV/0!</v>
      </c>
      <c r="BP6656" s="501" t="e">
        <f t="shared" si="629"/>
        <v>#DIV/0!</v>
      </c>
    </row>
    <row r="6657" spans="31:68" ht="15" customHeight="1" x14ac:dyDescent="0.25">
      <c r="AE6657" s="501" t="e">
        <f t="shared" si="624"/>
        <v>#DIV/0!</v>
      </c>
      <c r="AH6657" s="501" t="e">
        <f t="shared" si="625"/>
        <v>#DIV/0!</v>
      </c>
      <c r="AV6657" s="501" t="e">
        <f t="shared" si="626"/>
        <v>#DIV/0!</v>
      </c>
      <c r="AY6657" s="501" t="e">
        <f t="shared" si="627"/>
        <v>#DIV/0!</v>
      </c>
      <c r="BM6657" s="501" t="e">
        <f t="shared" si="628"/>
        <v>#DIV/0!</v>
      </c>
      <c r="BP6657" s="501" t="e">
        <f t="shared" si="629"/>
        <v>#DIV/0!</v>
      </c>
    </row>
    <row r="6658" spans="31:68" ht="15" customHeight="1" x14ac:dyDescent="0.25">
      <c r="AE6658" s="501" t="e">
        <f t="shared" si="624"/>
        <v>#DIV/0!</v>
      </c>
      <c r="AH6658" s="501" t="e">
        <f t="shared" si="625"/>
        <v>#DIV/0!</v>
      </c>
      <c r="AV6658" s="501" t="e">
        <f t="shared" si="626"/>
        <v>#DIV/0!</v>
      </c>
      <c r="AY6658" s="501" t="e">
        <f t="shared" si="627"/>
        <v>#DIV/0!</v>
      </c>
      <c r="BM6658" s="501" t="e">
        <f t="shared" si="628"/>
        <v>#DIV/0!</v>
      </c>
      <c r="BP6658" s="501" t="e">
        <f t="shared" si="629"/>
        <v>#DIV/0!</v>
      </c>
    </row>
    <row r="6659" spans="31:68" ht="15" customHeight="1" x14ac:dyDescent="0.25">
      <c r="AE6659" s="501" t="e">
        <f t="shared" si="624"/>
        <v>#DIV/0!</v>
      </c>
      <c r="AH6659" s="501" t="e">
        <f t="shared" si="625"/>
        <v>#DIV/0!</v>
      </c>
      <c r="AV6659" s="501" t="e">
        <f t="shared" si="626"/>
        <v>#DIV/0!</v>
      </c>
      <c r="AY6659" s="501" t="e">
        <f t="shared" si="627"/>
        <v>#DIV/0!</v>
      </c>
      <c r="BM6659" s="501" t="e">
        <f t="shared" si="628"/>
        <v>#DIV/0!</v>
      </c>
      <c r="BP6659" s="501" t="e">
        <f t="shared" si="629"/>
        <v>#DIV/0!</v>
      </c>
    </row>
    <row r="6660" spans="31:68" ht="15" customHeight="1" x14ac:dyDescent="0.25">
      <c r="AE6660" s="501" t="e">
        <f t="shared" si="624"/>
        <v>#DIV/0!</v>
      </c>
      <c r="AH6660" s="501" t="e">
        <f t="shared" si="625"/>
        <v>#DIV/0!</v>
      </c>
      <c r="AV6660" s="501" t="e">
        <f t="shared" si="626"/>
        <v>#DIV/0!</v>
      </c>
      <c r="AY6660" s="501" t="e">
        <f t="shared" si="627"/>
        <v>#DIV/0!</v>
      </c>
      <c r="BM6660" s="501" t="e">
        <f t="shared" si="628"/>
        <v>#DIV/0!</v>
      </c>
      <c r="BP6660" s="501" t="e">
        <f t="shared" si="629"/>
        <v>#DIV/0!</v>
      </c>
    </row>
    <row r="6661" spans="31:68" ht="15" customHeight="1" x14ac:dyDescent="0.25">
      <c r="AE6661" s="501" t="e">
        <f t="shared" si="624"/>
        <v>#DIV/0!</v>
      </c>
      <c r="AH6661" s="501" t="e">
        <f t="shared" si="625"/>
        <v>#DIV/0!</v>
      </c>
      <c r="AV6661" s="501" t="e">
        <f t="shared" si="626"/>
        <v>#DIV/0!</v>
      </c>
      <c r="AY6661" s="501" t="e">
        <f t="shared" si="627"/>
        <v>#DIV/0!</v>
      </c>
      <c r="BM6661" s="501" t="e">
        <f t="shared" si="628"/>
        <v>#DIV/0!</v>
      </c>
      <c r="BP6661" s="501" t="e">
        <f t="shared" si="629"/>
        <v>#DIV/0!</v>
      </c>
    </row>
    <row r="6662" spans="31:68" ht="15" customHeight="1" x14ac:dyDescent="0.25">
      <c r="AE6662" s="501" t="e">
        <f t="shared" si="624"/>
        <v>#DIV/0!</v>
      </c>
      <c r="AH6662" s="501" t="e">
        <f t="shared" si="625"/>
        <v>#DIV/0!</v>
      </c>
      <c r="AV6662" s="501" t="e">
        <f t="shared" si="626"/>
        <v>#DIV/0!</v>
      </c>
      <c r="AY6662" s="501" t="e">
        <f t="shared" si="627"/>
        <v>#DIV/0!</v>
      </c>
      <c r="BM6662" s="501" t="e">
        <f t="shared" si="628"/>
        <v>#DIV/0!</v>
      </c>
      <c r="BP6662" s="501" t="e">
        <f t="shared" si="629"/>
        <v>#DIV/0!</v>
      </c>
    </row>
    <row r="6663" spans="31:68" ht="15" customHeight="1" x14ac:dyDescent="0.25">
      <c r="AE6663" s="501" t="e">
        <f t="shared" si="624"/>
        <v>#DIV/0!</v>
      </c>
      <c r="AH6663" s="501" t="e">
        <f t="shared" si="625"/>
        <v>#DIV/0!</v>
      </c>
      <c r="AV6663" s="501" t="e">
        <f t="shared" si="626"/>
        <v>#DIV/0!</v>
      </c>
      <c r="AY6663" s="501" t="e">
        <f t="shared" si="627"/>
        <v>#DIV/0!</v>
      </c>
      <c r="BM6663" s="501" t="e">
        <f t="shared" si="628"/>
        <v>#DIV/0!</v>
      </c>
      <c r="BP6663" s="501" t="e">
        <f t="shared" si="629"/>
        <v>#DIV/0!</v>
      </c>
    </row>
    <row r="6664" spans="31:68" ht="15" customHeight="1" x14ac:dyDescent="0.25">
      <c r="AE6664" s="501" t="e">
        <f t="shared" si="624"/>
        <v>#DIV/0!</v>
      </c>
      <c r="AH6664" s="501" t="e">
        <f t="shared" si="625"/>
        <v>#DIV/0!</v>
      </c>
      <c r="AV6664" s="501" t="e">
        <f t="shared" si="626"/>
        <v>#DIV/0!</v>
      </c>
      <c r="AY6664" s="501" t="e">
        <f t="shared" si="627"/>
        <v>#DIV/0!</v>
      </c>
      <c r="BM6664" s="501" t="e">
        <f t="shared" si="628"/>
        <v>#DIV/0!</v>
      </c>
      <c r="BP6664" s="501" t="e">
        <f t="shared" si="629"/>
        <v>#DIV/0!</v>
      </c>
    </row>
    <row r="6665" spans="31:68" ht="15" customHeight="1" x14ac:dyDescent="0.25">
      <c r="AE6665" s="501" t="e">
        <f t="shared" si="624"/>
        <v>#DIV/0!</v>
      </c>
      <c r="AH6665" s="501" t="e">
        <f t="shared" si="625"/>
        <v>#DIV/0!</v>
      </c>
      <c r="AV6665" s="501" t="e">
        <f t="shared" si="626"/>
        <v>#DIV/0!</v>
      </c>
      <c r="AY6665" s="501" t="e">
        <f t="shared" si="627"/>
        <v>#DIV/0!</v>
      </c>
      <c r="BM6665" s="501" t="e">
        <f t="shared" si="628"/>
        <v>#DIV/0!</v>
      </c>
      <c r="BP6665" s="501" t="e">
        <f t="shared" si="629"/>
        <v>#DIV/0!</v>
      </c>
    </row>
    <row r="6666" spans="31:68" ht="15" customHeight="1" x14ac:dyDescent="0.25">
      <c r="AE6666" s="501" t="e">
        <f t="shared" si="624"/>
        <v>#DIV/0!</v>
      </c>
      <c r="AH6666" s="501" t="e">
        <f t="shared" si="625"/>
        <v>#DIV/0!</v>
      </c>
      <c r="AV6666" s="501" t="e">
        <f t="shared" si="626"/>
        <v>#DIV/0!</v>
      </c>
      <c r="AY6666" s="501" t="e">
        <f t="shared" si="627"/>
        <v>#DIV/0!</v>
      </c>
      <c r="BM6666" s="501" t="e">
        <f t="shared" si="628"/>
        <v>#DIV/0!</v>
      </c>
      <c r="BP6666" s="501" t="e">
        <f t="shared" si="629"/>
        <v>#DIV/0!</v>
      </c>
    </row>
    <row r="6667" spans="31:68" ht="15" customHeight="1" x14ac:dyDescent="0.25">
      <c r="AE6667" s="501" t="e">
        <f t="shared" si="624"/>
        <v>#DIV/0!</v>
      </c>
      <c r="AH6667" s="501" t="e">
        <f t="shared" si="625"/>
        <v>#DIV/0!</v>
      </c>
      <c r="AV6667" s="501" t="e">
        <f t="shared" si="626"/>
        <v>#DIV/0!</v>
      </c>
      <c r="AY6667" s="501" t="e">
        <f t="shared" si="627"/>
        <v>#DIV/0!</v>
      </c>
      <c r="BM6667" s="501" t="e">
        <f t="shared" si="628"/>
        <v>#DIV/0!</v>
      </c>
      <c r="BP6667" s="501" t="e">
        <f t="shared" si="629"/>
        <v>#DIV/0!</v>
      </c>
    </row>
    <row r="6668" spans="31:68" ht="15" customHeight="1" x14ac:dyDescent="0.25">
      <c r="AE6668" s="501" t="e">
        <f t="shared" si="624"/>
        <v>#DIV/0!</v>
      </c>
      <c r="AH6668" s="501" t="e">
        <f t="shared" si="625"/>
        <v>#DIV/0!</v>
      </c>
      <c r="AV6668" s="501" t="e">
        <f t="shared" si="626"/>
        <v>#DIV/0!</v>
      </c>
      <c r="AY6668" s="501" t="e">
        <f t="shared" si="627"/>
        <v>#DIV/0!</v>
      </c>
      <c r="BM6668" s="501" t="e">
        <f t="shared" si="628"/>
        <v>#DIV/0!</v>
      </c>
      <c r="BP6668" s="501" t="e">
        <f t="shared" si="629"/>
        <v>#DIV/0!</v>
      </c>
    </row>
    <row r="6669" spans="31:68" ht="15" customHeight="1" x14ac:dyDescent="0.25">
      <c r="AE6669" s="501" t="e">
        <f t="shared" si="624"/>
        <v>#DIV/0!</v>
      </c>
      <c r="AH6669" s="501" t="e">
        <f t="shared" si="625"/>
        <v>#DIV/0!</v>
      </c>
      <c r="AV6669" s="501" t="e">
        <f t="shared" si="626"/>
        <v>#DIV/0!</v>
      </c>
      <c r="AY6669" s="501" t="e">
        <f t="shared" si="627"/>
        <v>#DIV/0!</v>
      </c>
      <c r="BM6669" s="501" t="e">
        <f t="shared" si="628"/>
        <v>#DIV/0!</v>
      </c>
      <c r="BP6669" s="501" t="e">
        <f t="shared" si="629"/>
        <v>#DIV/0!</v>
      </c>
    </row>
    <row r="6670" spans="31:68" ht="15" customHeight="1" x14ac:dyDescent="0.25">
      <c r="AE6670" s="501" t="e">
        <f t="shared" si="624"/>
        <v>#DIV/0!</v>
      </c>
      <c r="AH6670" s="501" t="e">
        <f t="shared" si="625"/>
        <v>#DIV/0!</v>
      </c>
      <c r="AV6670" s="501" t="e">
        <f t="shared" si="626"/>
        <v>#DIV/0!</v>
      </c>
      <c r="AY6670" s="501" t="e">
        <f t="shared" si="627"/>
        <v>#DIV/0!</v>
      </c>
      <c r="BM6670" s="501" t="e">
        <f t="shared" si="628"/>
        <v>#DIV/0!</v>
      </c>
      <c r="BP6670" s="501" t="e">
        <f t="shared" si="629"/>
        <v>#DIV/0!</v>
      </c>
    </row>
    <row r="6671" spans="31:68" ht="15" customHeight="1" x14ac:dyDescent="0.25">
      <c r="AE6671" s="501" t="e">
        <f t="shared" ref="AE6671:AE6734" si="630">IF(AE$10*AC6671+AE$11&lt;(ROUNDUP(AD$10/100,0)*100+999),MAX(0,AE$10*AC6671+AE$11),NA())</f>
        <v>#DIV/0!</v>
      </c>
      <c r="AH6671" s="501" t="e">
        <f t="shared" ref="AH6671:AH6734" si="631">IF(AH$10*AF6671+AH$11&lt;(ROUNDUP(AG$10/100,0)*100+999),MAX(0,AH$10*AF6671+AH$11),NA())</f>
        <v>#DIV/0!</v>
      </c>
      <c r="AV6671" s="501" t="e">
        <f t="shared" ref="AV6671:AV6734" si="632">IF(AV$10*AT6671+AV$11&lt;(ROUNDUP(AU$10/100,0)*100+999),MAX(0,AV$10*AT6671+AV$11),NA())</f>
        <v>#DIV/0!</v>
      </c>
      <c r="AY6671" s="501" t="e">
        <f t="shared" ref="AY6671:AY6734" si="633">IF(AY$10*AW6671+AY$11&lt;(ROUNDUP(AX$10/100,0)*100+999),MAX(0,AY$10*AW6671+AY$11),NA())</f>
        <v>#DIV/0!</v>
      </c>
      <c r="BM6671" s="501" t="e">
        <f t="shared" ref="BM6671:BM6734" si="634">IF(BM$10*BK6671+BM$11&lt;(ROUNDUP(BL$10/100,0)*100+999),MAX(0,BM$10*BK6671+BM$11),NA())</f>
        <v>#DIV/0!</v>
      </c>
      <c r="BP6671" s="501" t="e">
        <f t="shared" ref="BP6671:BP6734" si="635">IF(BP$10*BN6671+BP$11&lt;(ROUNDUP(BO$10/100,0)*100+999),MAX(0,BP$10*BN6671+BP$11),NA())</f>
        <v>#DIV/0!</v>
      </c>
    </row>
    <row r="6672" spans="31:68" ht="15" customHeight="1" x14ac:dyDescent="0.25">
      <c r="AE6672" s="501" t="e">
        <f t="shared" si="630"/>
        <v>#DIV/0!</v>
      </c>
      <c r="AH6672" s="501" t="e">
        <f t="shared" si="631"/>
        <v>#DIV/0!</v>
      </c>
      <c r="AV6672" s="501" t="e">
        <f t="shared" si="632"/>
        <v>#DIV/0!</v>
      </c>
      <c r="AY6672" s="501" t="e">
        <f t="shared" si="633"/>
        <v>#DIV/0!</v>
      </c>
      <c r="BM6672" s="501" t="e">
        <f t="shared" si="634"/>
        <v>#DIV/0!</v>
      </c>
      <c r="BP6672" s="501" t="e">
        <f t="shared" si="635"/>
        <v>#DIV/0!</v>
      </c>
    </row>
    <row r="6673" spans="31:68" ht="15" customHeight="1" x14ac:dyDescent="0.25">
      <c r="AE6673" s="501" t="e">
        <f t="shared" si="630"/>
        <v>#DIV/0!</v>
      </c>
      <c r="AH6673" s="501" t="e">
        <f t="shared" si="631"/>
        <v>#DIV/0!</v>
      </c>
      <c r="AV6673" s="501" t="e">
        <f t="shared" si="632"/>
        <v>#DIV/0!</v>
      </c>
      <c r="AY6673" s="501" t="e">
        <f t="shared" si="633"/>
        <v>#DIV/0!</v>
      </c>
      <c r="BM6673" s="501" t="e">
        <f t="shared" si="634"/>
        <v>#DIV/0!</v>
      </c>
      <c r="BP6673" s="501" t="e">
        <f t="shared" si="635"/>
        <v>#DIV/0!</v>
      </c>
    </row>
    <row r="6674" spans="31:68" ht="15" customHeight="1" x14ac:dyDescent="0.25">
      <c r="AE6674" s="501" t="e">
        <f t="shared" si="630"/>
        <v>#DIV/0!</v>
      </c>
      <c r="AH6674" s="501" t="e">
        <f t="shared" si="631"/>
        <v>#DIV/0!</v>
      </c>
      <c r="AV6674" s="501" t="e">
        <f t="shared" si="632"/>
        <v>#DIV/0!</v>
      </c>
      <c r="AY6674" s="501" t="e">
        <f t="shared" si="633"/>
        <v>#DIV/0!</v>
      </c>
      <c r="BM6674" s="501" t="e">
        <f t="shared" si="634"/>
        <v>#DIV/0!</v>
      </c>
      <c r="BP6674" s="501" t="e">
        <f t="shared" si="635"/>
        <v>#DIV/0!</v>
      </c>
    </row>
    <row r="6675" spans="31:68" ht="15" customHeight="1" x14ac:dyDescent="0.25">
      <c r="AE6675" s="501" t="e">
        <f t="shared" si="630"/>
        <v>#DIV/0!</v>
      </c>
      <c r="AH6675" s="501" t="e">
        <f t="shared" si="631"/>
        <v>#DIV/0!</v>
      </c>
      <c r="AV6675" s="501" t="e">
        <f t="shared" si="632"/>
        <v>#DIV/0!</v>
      </c>
      <c r="AY6675" s="501" t="e">
        <f t="shared" si="633"/>
        <v>#DIV/0!</v>
      </c>
      <c r="BM6675" s="501" t="e">
        <f t="shared" si="634"/>
        <v>#DIV/0!</v>
      </c>
      <c r="BP6675" s="501" t="e">
        <f t="shared" si="635"/>
        <v>#DIV/0!</v>
      </c>
    </row>
    <row r="6676" spans="31:68" ht="15" customHeight="1" x14ac:dyDescent="0.25">
      <c r="AE6676" s="501" t="e">
        <f t="shared" si="630"/>
        <v>#DIV/0!</v>
      </c>
      <c r="AH6676" s="501" t="e">
        <f t="shared" si="631"/>
        <v>#DIV/0!</v>
      </c>
      <c r="AV6676" s="501" t="e">
        <f t="shared" si="632"/>
        <v>#DIV/0!</v>
      </c>
      <c r="AY6676" s="501" t="e">
        <f t="shared" si="633"/>
        <v>#DIV/0!</v>
      </c>
      <c r="BM6676" s="501" t="e">
        <f t="shared" si="634"/>
        <v>#DIV/0!</v>
      </c>
      <c r="BP6676" s="501" t="e">
        <f t="shared" si="635"/>
        <v>#DIV/0!</v>
      </c>
    </row>
    <row r="6677" spans="31:68" ht="15" customHeight="1" x14ac:dyDescent="0.25">
      <c r="AE6677" s="501" t="e">
        <f t="shared" si="630"/>
        <v>#DIV/0!</v>
      </c>
      <c r="AH6677" s="501" t="e">
        <f t="shared" si="631"/>
        <v>#DIV/0!</v>
      </c>
      <c r="AV6677" s="501" t="e">
        <f t="shared" si="632"/>
        <v>#DIV/0!</v>
      </c>
      <c r="AY6677" s="501" t="e">
        <f t="shared" si="633"/>
        <v>#DIV/0!</v>
      </c>
      <c r="BM6677" s="501" t="e">
        <f t="shared" si="634"/>
        <v>#DIV/0!</v>
      </c>
      <c r="BP6677" s="501" t="e">
        <f t="shared" si="635"/>
        <v>#DIV/0!</v>
      </c>
    </row>
    <row r="6678" spans="31:68" ht="15" customHeight="1" x14ac:dyDescent="0.25">
      <c r="AE6678" s="501" t="e">
        <f t="shared" si="630"/>
        <v>#DIV/0!</v>
      </c>
      <c r="AH6678" s="501" t="e">
        <f t="shared" si="631"/>
        <v>#DIV/0!</v>
      </c>
      <c r="AV6678" s="501" t="e">
        <f t="shared" si="632"/>
        <v>#DIV/0!</v>
      </c>
      <c r="AY6678" s="501" t="e">
        <f t="shared" si="633"/>
        <v>#DIV/0!</v>
      </c>
      <c r="BM6678" s="501" t="e">
        <f t="shared" si="634"/>
        <v>#DIV/0!</v>
      </c>
      <c r="BP6678" s="501" t="e">
        <f t="shared" si="635"/>
        <v>#DIV/0!</v>
      </c>
    </row>
    <row r="6679" spans="31:68" ht="15" customHeight="1" x14ac:dyDescent="0.25">
      <c r="AE6679" s="501" t="e">
        <f t="shared" si="630"/>
        <v>#DIV/0!</v>
      </c>
      <c r="AH6679" s="501" t="e">
        <f t="shared" si="631"/>
        <v>#DIV/0!</v>
      </c>
      <c r="AV6679" s="501" t="e">
        <f t="shared" si="632"/>
        <v>#DIV/0!</v>
      </c>
      <c r="AY6679" s="501" t="e">
        <f t="shared" si="633"/>
        <v>#DIV/0!</v>
      </c>
      <c r="BM6679" s="501" t="e">
        <f t="shared" si="634"/>
        <v>#DIV/0!</v>
      </c>
      <c r="BP6679" s="501" t="e">
        <f t="shared" si="635"/>
        <v>#DIV/0!</v>
      </c>
    </row>
    <row r="6680" spans="31:68" ht="15" customHeight="1" x14ac:dyDescent="0.25">
      <c r="AE6680" s="501" t="e">
        <f t="shared" si="630"/>
        <v>#DIV/0!</v>
      </c>
      <c r="AH6680" s="501" t="e">
        <f t="shared" si="631"/>
        <v>#DIV/0!</v>
      </c>
      <c r="AV6680" s="501" t="e">
        <f t="shared" si="632"/>
        <v>#DIV/0!</v>
      </c>
      <c r="AY6680" s="501" t="e">
        <f t="shared" si="633"/>
        <v>#DIV/0!</v>
      </c>
      <c r="BM6680" s="501" t="e">
        <f t="shared" si="634"/>
        <v>#DIV/0!</v>
      </c>
      <c r="BP6680" s="501" t="e">
        <f t="shared" si="635"/>
        <v>#DIV/0!</v>
      </c>
    </row>
    <row r="6681" spans="31:68" ht="15" customHeight="1" x14ac:dyDescent="0.25">
      <c r="AE6681" s="501" t="e">
        <f t="shared" si="630"/>
        <v>#DIV/0!</v>
      </c>
      <c r="AH6681" s="501" t="e">
        <f t="shared" si="631"/>
        <v>#DIV/0!</v>
      </c>
      <c r="AV6681" s="501" t="e">
        <f t="shared" si="632"/>
        <v>#DIV/0!</v>
      </c>
      <c r="AY6681" s="501" t="e">
        <f t="shared" si="633"/>
        <v>#DIV/0!</v>
      </c>
      <c r="BM6681" s="501" t="e">
        <f t="shared" si="634"/>
        <v>#DIV/0!</v>
      </c>
      <c r="BP6681" s="501" t="e">
        <f t="shared" si="635"/>
        <v>#DIV/0!</v>
      </c>
    </row>
    <row r="6682" spans="31:68" ht="15" customHeight="1" x14ac:dyDescent="0.25">
      <c r="AE6682" s="501" t="e">
        <f t="shared" si="630"/>
        <v>#DIV/0!</v>
      </c>
      <c r="AH6682" s="501" t="e">
        <f t="shared" si="631"/>
        <v>#DIV/0!</v>
      </c>
      <c r="AV6682" s="501" t="e">
        <f t="shared" si="632"/>
        <v>#DIV/0!</v>
      </c>
      <c r="AY6682" s="501" t="e">
        <f t="shared" si="633"/>
        <v>#DIV/0!</v>
      </c>
      <c r="BM6682" s="501" t="e">
        <f t="shared" si="634"/>
        <v>#DIV/0!</v>
      </c>
      <c r="BP6682" s="501" t="e">
        <f t="shared" si="635"/>
        <v>#DIV/0!</v>
      </c>
    </row>
    <row r="6683" spans="31:68" ht="15" customHeight="1" x14ac:dyDescent="0.25">
      <c r="AE6683" s="501" t="e">
        <f t="shared" si="630"/>
        <v>#DIV/0!</v>
      </c>
      <c r="AH6683" s="501" t="e">
        <f t="shared" si="631"/>
        <v>#DIV/0!</v>
      </c>
      <c r="AV6683" s="501" t="e">
        <f t="shared" si="632"/>
        <v>#DIV/0!</v>
      </c>
      <c r="AY6683" s="501" t="e">
        <f t="shared" si="633"/>
        <v>#DIV/0!</v>
      </c>
      <c r="BM6683" s="501" t="e">
        <f t="shared" si="634"/>
        <v>#DIV/0!</v>
      </c>
      <c r="BP6683" s="501" t="e">
        <f t="shared" si="635"/>
        <v>#DIV/0!</v>
      </c>
    </row>
    <row r="6684" spans="31:68" ht="15" customHeight="1" x14ac:dyDescent="0.25">
      <c r="AE6684" s="501" t="e">
        <f t="shared" si="630"/>
        <v>#DIV/0!</v>
      </c>
      <c r="AH6684" s="501" t="e">
        <f t="shared" si="631"/>
        <v>#DIV/0!</v>
      </c>
      <c r="AV6684" s="501" t="e">
        <f t="shared" si="632"/>
        <v>#DIV/0!</v>
      </c>
      <c r="AY6684" s="501" t="e">
        <f t="shared" si="633"/>
        <v>#DIV/0!</v>
      </c>
      <c r="BM6684" s="501" t="e">
        <f t="shared" si="634"/>
        <v>#DIV/0!</v>
      </c>
      <c r="BP6684" s="501" t="e">
        <f t="shared" si="635"/>
        <v>#DIV/0!</v>
      </c>
    </row>
    <row r="6685" spans="31:68" ht="15" customHeight="1" x14ac:dyDescent="0.25">
      <c r="AE6685" s="501" t="e">
        <f t="shared" si="630"/>
        <v>#DIV/0!</v>
      </c>
      <c r="AH6685" s="501" t="e">
        <f t="shared" si="631"/>
        <v>#DIV/0!</v>
      </c>
      <c r="AV6685" s="501" t="e">
        <f t="shared" si="632"/>
        <v>#DIV/0!</v>
      </c>
      <c r="AY6685" s="501" t="e">
        <f t="shared" si="633"/>
        <v>#DIV/0!</v>
      </c>
      <c r="BM6685" s="501" t="e">
        <f t="shared" si="634"/>
        <v>#DIV/0!</v>
      </c>
      <c r="BP6685" s="501" t="e">
        <f t="shared" si="635"/>
        <v>#DIV/0!</v>
      </c>
    </row>
    <row r="6686" spans="31:68" ht="15" customHeight="1" x14ac:dyDescent="0.25">
      <c r="AE6686" s="501" t="e">
        <f t="shared" si="630"/>
        <v>#DIV/0!</v>
      </c>
      <c r="AH6686" s="501" t="e">
        <f t="shared" si="631"/>
        <v>#DIV/0!</v>
      </c>
      <c r="AV6686" s="501" t="e">
        <f t="shared" si="632"/>
        <v>#DIV/0!</v>
      </c>
      <c r="AY6686" s="501" t="e">
        <f t="shared" si="633"/>
        <v>#DIV/0!</v>
      </c>
      <c r="BM6686" s="501" t="e">
        <f t="shared" si="634"/>
        <v>#DIV/0!</v>
      </c>
      <c r="BP6686" s="501" t="e">
        <f t="shared" si="635"/>
        <v>#DIV/0!</v>
      </c>
    </row>
    <row r="6687" spans="31:68" ht="15" customHeight="1" x14ac:dyDescent="0.25">
      <c r="AE6687" s="501" t="e">
        <f t="shared" si="630"/>
        <v>#DIV/0!</v>
      </c>
      <c r="AH6687" s="501" t="e">
        <f t="shared" si="631"/>
        <v>#DIV/0!</v>
      </c>
      <c r="AV6687" s="501" t="e">
        <f t="shared" si="632"/>
        <v>#DIV/0!</v>
      </c>
      <c r="AY6687" s="501" t="e">
        <f t="shared" si="633"/>
        <v>#DIV/0!</v>
      </c>
      <c r="BM6687" s="501" t="e">
        <f t="shared" si="634"/>
        <v>#DIV/0!</v>
      </c>
      <c r="BP6687" s="501" t="e">
        <f t="shared" si="635"/>
        <v>#DIV/0!</v>
      </c>
    </row>
    <row r="6688" spans="31:68" ht="15" customHeight="1" x14ac:dyDescent="0.25">
      <c r="AE6688" s="501" t="e">
        <f t="shared" si="630"/>
        <v>#DIV/0!</v>
      </c>
      <c r="AH6688" s="501" t="e">
        <f t="shared" si="631"/>
        <v>#DIV/0!</v>
      </c>
      <c r="AV6688" s="501" t="e">
        <f t="shared" si="632"/>
        <v>#DIV/0!</v>
      </c>
      <c r="AY6688" s="501" t="e">
        <f t="shared" si="633"/>
        <v>#DIV/0!</v>
      </c>
      <c r="BM6688" s="501" t="e">
        <f t="shared" si="634"/>
        <v>#DIV/0!</v>
      </c>
      <c r="BP6688" s="501" t="e">
        <f t="shared" si="635"/>
        <v>#DIV/0!</v>
      </c>
    </row>
    <row r="6689" spans="31:68" ht="15" customHeight="1" x14ac:dyDescent="0.25">
      <c r="AE6689" s="501" t="e">
        <f t="shared" si="630"/>
        <v>#DIV/0!</v>
      </c>
      <c r="AH6689" s="501" t="e">
        <f t="shared" si="631"/>
        <v>#DIV/0!</v>
      </c>
      <c r="AV6689" s="501" t="e">
        <f t="shared" si="632"/>
        <v>#DIV/0!</v>
      </c>
      <c r="AY6689" s="501" t="e">
        <f t="shared" si="633"/>
        <v>#DIV/0!</v>
      </c>
      <c r="BM6689" s="501" t="e">
        <f t="shared" si="634"/>
        <v>#DIV/0!</v>
      </c>
      <c r="BP6689" s="501" t="e">
        <f t="shared" si="635"/>
        <v>#DIV/0!</v>
      </c>
    </row>
    <row r="6690" spans="31:68" ht="15" customHeight="1" x14ac:dyDescent="0.25">
      <c r="AE6690" s="501" t="e">
        <f t="shared" si="630"/>
        <v>#DIV/0!</v>
      </c>
      <c r="AH6690" s="501" t="e">
        <f t="shared" si="631"/>
        <v>#DIV/0!</v>
      </c>
      <c r="AV6690" s="501" t="e">
        <f t="shared" si="632"/>
        <v>#DIV/0!</v>
      </c>
      <c r="AY6690" s="501" t="e">
        <f t="shared" si="633"/>
        <v>#DIV/0!</v>
      </c>
      <c r="BM6690" s="501" t="e">
        <f t="shared" si="634"/>
        <v>#DIV/0!</v>
      </c>
      <c r="BP6690" s="501" t="e">
        <f t="shared" si="635"/>
        <v>#DIV/0!</v>
      </c>
    </row>
    <row r="6691" spans="31:68" ht="15" customHeight="1" x14ac:dyDescent="0.25">
      <c r="AE6691" s="501" t="e">
        <f t="shared" si="630"/>
        <v>#DIV/0!</v>
      </c>
      <c r="AH6691" s="501" t="e">
        <f t="shared" si="631"/>
        <v>#DIV/0!</v>
      </c>
      <c r="AV6691" s="501" t="e">
        <f t="shared" si="632"/>
        <v>#DIV/0!</v>
      </c>
      <c r="AY6691" s="501" t="e">
        <f t="shared" si="633"/>
        <v>#DIV/0!</v>
      </c>
      <c r="BM6691" s="501" t="e">
        <f t="shared" si="634"/>
        <v>#DIV/0!</v>
      </c>
      <c r="BP6691" s="501" t="e">
        <f t="shared" si="635"/>
        <v>#DIV/0!</v>
      </c>
    </row>
    <row r="6692" spans="31:68" ht="15" customHeight="1" x14ac:dyDescent="0.25">
      <c r="AE6692" s="501" t="e">
        <f t="shared" si="630"/>
        <v>#DIV/0!</v>
      </c>
      <c r="AH6692" s="501" t="e">
        <f t="shared" si="631"/>
        <v>#DIV/0!</v>
      </c>
      <c r="AV6692" s="501" t="e">
        <f t="shared" si="632"/>
        <v>#DIV/0!</v>
      </c>
      <c r="AY6692" s="501" t="e">
        <f t="shared" si="633"/>
        <v>#DIV/0!</v>
      </c>
      <c r="BM6692" s="501" t="e">
        <f t="shared" si="634"/>
        <v>#DIV/0!</v>
      </c>
      <c r="BP6692" s="501" t="e">
        <f t="shared" si="635"/>
        <v>#DIV/0!</v>
      </c>
    </row>
    <row r="6693" spans="31:68" ht="15" customHeight="1" x14ac:dyDescent="0.25">
      <c r="AE6693" s="501" t="e">
        <f t="shared" si="630"/>
        <v>#DIV/0!</v>
      </c>
      <c r="AH6693" s="501" t="e">
        <f t="shared" si="631"/>
        <v>#DIV/0!</v>
      </c>
      <c r="AV6693" s="501" t="e">
        <f t="shared" si="632"/>
        <v>#DIV/0!</v>
      </c>
      <c r="AY6693" s="501" t="e">
        <f t="shared" si="633"/>
        <v>#DIV/0!</v>
      </c>
      <c r="BM6693" s="501" t="e">
        <f t="shared" si="634"/>
        <v>#DIV/0!</v>
      </c>
      <c r="BP6693" s="501" t="e">
        <f t="shared" si="635"/>
        <v>#DIV/0!</v>
      </c>
    </row>
    <row r="6694" spans="31:68" ht="15" customHeight="1" x14ac:dyDescent="0.25">
      <c r="AE6694" s="501" t="e">
        <f t="shared" si="630"/>
        <v>#DIV/0!</v>
      </c>
      <c r="AH6694" s="501" t="e">
        <f t="shared" si="631"/>
        <v>#DIV/0!</v>
      </c>
      <c r="AV6694" s="501" t="e">
        <f t="shared" si="632"/>
        <v>#DIV/0!</v>
      </c>
      <c r="AY6694" s="501" t="e">
        <f t="shared" si="633"/>
        <v>#DIV/0!</v>
      </c>
      <c r="BM6694" s="501" t="e">
        <f t="shared" si="634"/>
        <v>#DIV/0!</v>
      </c>
      <c r="BP6694" s="501" t="e">
        <f t="shared" si="635"/>
        <v>#DIV/0!</v>
      </c>
    </row>
    <row r="6695" spans="31:68" ht="15" customHeight="1" x14ac:dyDescent="0.25">
      <c r="AE6695" s="501" t="e">
        <f t="shared" si="630"/>
        <v>#DIV/0!</v>
      </c>
      <c r="AH6695" s="501" t="e">
        <f t="shared" si="631"/>
        <v>#DIV/0!</v>
      </c>
      <c r="AV6695" s="501" t="e">
        <f t="shared" si="632"/>
        <v>#DIV/0!</v>
      </c>
      <c r="AY6695" s="501" t="e">
        <f t="shared" si="633"/>
        <v>#DIV/0!</v>
      </c>
      <c r="BM6695" s="501" t="e">
        <f t="shared" si="634"/>
        <v>#DIV/0!</v>
      </c>
      <c r="BP6695" s="501" t="e">
        <f t="shared" si="635"/>
        <v>#DIV/0!</v>
      </c>
    </row>
    <row r="6696" spans="31:68" ht="15" customHeight="1" x14ac:dyDescent="0.25">
      <c r="AE6696" s="501" t="e">
        <f t="shared" si="630"/>
        <v>#DIV/0!</v>
      </c>
      <c r="AH6696" s="501" t="e">
        <f t="shared" si="631"/>
        <v>#DIV/0!</v>
      </c>
      <c r="AV6696" s="501" t="e">
        <f t="shared" si="632"/>
        <v>#DIV/0!</v>
      </c>
      <c r="AY6696" s="501" t="e">
        <f t="shared" si="633"/>
        <v>#DIV/0!</v>
      </c>
      <c r="BM6696" s="501" t="e">
        <f t="shared" si="634"/>
        <v>#DIV/0!</v>
      </c>
      <c r="BP6696" s="501" t="e">
        <f t="shared" si="635"/>
        <v>#DIV/0!</v>
      </c>
    </row>
    <row r="6697" spans="31:68" ht="15" customHeight="1" x14ac:dyDescent="0.25">
      <c r="AE6697" s="501" t="e">
        <f t="shared" si="630"/>
        <v>#DIV/0!</v>
      </c>
      <c r="AH6697" s="501" t="e">
        <f t="shared" si="631"/>
        <v>#DIV/0!</v>
      </c>
      <c r="AV6697" s="501" t="e">
        <f t="shared" si="632"/>
        <v>#DIV/0!</v>
      </c>
      <c r="AY6697" s="501" t="e">
        <f t="shared" si="633"/>
        <v>#DIV/0!</v>
      </c>
      <c r="BM6697" s="501" t="e">
        <f t="shared" si="634"/>
        <v>#DIV/0!</v>
      </c>
      <c r="BP6697" s="501" t="e">
        <f t="shared" si="635"/>
        <v>#DIV/0!</v>
      </c>
    </row>
    <row r="6698" spans="31:68" ht="15" customHeight="1" x14ac:dyDescent="0.25">
      <c r="AE6698" s="501" t="e">
        <f t="shared" si="630"/>
        <v>#DIV/0!</v>
      </c>
      <c r="AH6698" s="501" t="e">
        <f t="shared" si="631"/>
        <v>#DIV/0!</v>
      </c>
      <c r="AV6698" s="501" t="e">
        <f t="shared" si="632"/>
        <v>#DIV/0!</v>
      </c>
      <c r="AY6698" s="501" t="e">
        <f t="shared" si="633"/>
        <v>#DIV/0!</v>
      </c>
      <c r="BM6698" s="501" t="e">
        <f t="shared" si="634"/>
        <v>#DIV/0!</v>
      </c>
      <c r="BP6698" s="501" t="e">
        <f t="shared" si="635"/>
        <v>#DIV/0!</v>
      </c>
    </row>
    <row r="6699" spans="31:68" ht="15" customHeight="1" x14ac:dyDescent="0.25">
      <c r="AE6699" s="501" t="e">
        <f t="shared" si="630"/>
        <v>#DIV/0!</v>
      </c>
      <c r="AH6699" s="501" t="e">
        <f t="shared" si="631"/>
        <v>#DIV/0!</v>
      </c>
      <c r="AV6699" s="501" t="e">
        <f t="shared" si="632"/>
        <v>#DIV/0!</v>
      </c>
      <c r="AY6699" s="501" t="e">
        <f t="shared" si="633"/>
        <v>#DIV/0!</v>
      </c>
      <c r="BM6699" s="501" t="e">
        <f t="shared" si="634"/>
        <v>#DIV/0!</v>
      </c>
      <c r="BP6699" s="501" t="e">
        <f t="shared" si="635"/>
        <v>#DIV/0!</v>
      </c>
    </row>
    <row r="6700" spans="31:68" ht="15" customHeight="1" x14ac:dyDescent="0.25">
      <c r="AE6700" s="501" t="e">
        <f t="shared" si="630"/>
        <v>#DIV/0!</v>
      </c>
      <c r="AH6700" s="501" t="e">
        <f t="shared" si="631"/>
        <v>#DIV/0!</v>
      </c>
      <c r="AV6700" s="501" t="e">
        <f t="shared" si="632"/>
        <v>#DIV/0!</v>
      </c>
      <c r="AY6700" s="501" t="e">
        <f t="shared" si="633"/>
        <v>#DIV/0!</v>
      </c>
      <c r="BM6700" s="501" t="e">
        <f t="shared" si="634"/>
        <v>#DIV/0!</v>
      </c>
      <c r="BP6700" s="501" t="e">
        <f t="shared" si="635"/>
        <v>#DIV/0!</v>
      </c>
    </row>
    <row r="6701" spans="31:68" ht="15" customHeight="1" x14ac:dyDescent="0.25">
      <c r="AE6701" s="501" t="e">
        <f t="shared" si="630"/>
        <v>#DIV/0!</v>
      </c>
      <c r="AH6701" s="501" t="e">
        <f t="shared" si="631"/>
        <v>#DIV/0!</v>
      </c>
      <c r="AV6701" s="501" t="e">
        <f t="shared" si="632"/>
        <v>#DIV/0!</v>
      </c>
      <c r="AY6701" s="501" t="e">
        <f t="shared" si="633"/>
        <v>#DIV/0!</v>
      </c>
      <c r="BM6701" s="501" t="e">
        <f t="shared" si="634"/>
        <v>#DIV/0!</v>
      </c>
      <c r="BP6701" s="501" t="e">
        <f t="shared" si="635"/>
        <v>#DIV/0!</v>
      </c>
    </row>
    <row r="6702" spans="31:68" ht="15" customHeight="1" x14ac:dyDescent="0.25">
      <c r="AE6702" s="501" t="e">
        <f t="shared" si="630"/>
        <v>#DIV/0!</v>
      </c>
      <c r="AH6702" s="501" t="e">
        <f t="shared" si="631"/>
        <v>#DIV/0!</v>
      </c>
      <c r="AV6702" s="501" t="e">
        <f t="shared" si="632"/>
        <v>#DIV/0!</v>
      </c>
      <c r="AY6702" s="501" t="e">
        <f t="shared" si="633"/>
        <v>#DIV/0!</v>
      </c>
      <c r="BM6702" s="501" t="e">
        <f t="shared" si="634"/>
        <v>#DIV/0!</v>
      </c>
      <c r="BP6702" s="501" t="e">
        <f t="shared" si="635"/>
        <v>#DIV/0!</v>
      </c>
    </row>
    <row r="6703" spans="31:68" ht="15" customHeight="1" x14ac:dyDescent="0.25">
      <c r="AE6703" s="501" t="e">
        <f t="shared" si="630"/>
        <v>#DIV/0!</v>
      </c>
      <c r="AH6703" s="501" t="e">
        <f t="shared" si="631"/>
        <v>#DIV/0!</v>
      </c>
      <c r="AV6703" s="501" t="e">
        <f t="shared" si="632"/>
        <v>#DIV/0!</v>
      </c>
      <c r="AY6703" s="501" t="e">
        <f t="shared" si="633"/>
        <v>#DIV/0!</v>
      </c>
      <c r="BM6703" s="501" t="e">
        <f t="shared" si="634"/>
        <v>#DIV/0!</v>
      </c>
      <c r="BP6703" s="501" t="e">
        <f t="shared" si="635"/>
        <v>#DIV/0!</v>
      </c>
    </row>
    <row r="6704" spans="31:68" ht="15" customHeight="1" x14ac:dyDescent="0.25">
      <c r="AE6704" s="501" t="e">
        <f t="shared" si="630"/>
        <v>#DIV/0!</v>
      </c>
      <c r="AH6704" s="501" t="e">
        <f t="shared" si="631"/>
        <v>#DIV/0!</v>
      </c>
      <c r="AV6704" s="501" t="e">
        <f t="shared" si="632"/>
        <v>#DIV/0!</v>
      </c>
      <c r="AY6704" s="501" t="e">
        <f t="shared" si="633"/>
        <v>#DIV/0!</v>
      </c>
      <c r="BM6704" s="501" t="e">
        <f t="shared" si="634"/>
        <v>#DIV/0!</v>
      </c>
      <c r="BP6704" s="501" t="e">
        <f t="shared" si="635"/>
        <v>#DIV/0!</v>
      </c>
    </row>
    <row r="6705" spans="31:68" ht="15" customHeight="1" x14ac:dyDescent="0.25">
      <c r="AE6705" s="501" t="e">
        <f t="shared" si="630"/>
        <v>#DIV/0!</v>
      </c>
      <c r="AH6705" s="501" t="e">
        <f t="shared" si="631"/>
        <v>#DIV/0!</v>
      </c>
      <c r="AV6705" s="501" t="e">
        <f t="shared" si="632"/>
        <v>#DIV/0!</v>
      </c>
      <c r="AY6705" s="501" t="e">
        <f t="shared" si="633"/>
        <v>#DIV/0!</v>
      </c>
      <c r="BM6705" s="501" t="e">
        <f t="shared" si="634"/>
        <v>#DIV/0!</v>
      </c>
      <c r="BP6705" s="501" t="e">
        <f t="shared" si="635"/>
        <v>#DIV/0!</v>
      </c>
    </row>
    <row r="6706" spans="31:68" ht="15" customHeight="1" x14ac:dyDescent="0.25">
      <c r="AE6706" s="501" t="e">
        <f t="shared" si="630"/>
        <v>#DIV/0!</v>
      </c>
      <c r="AH6706" s="501" t="e">
        <f t="shared" si="631"/>
        <v>#DIV/0!</v>
      </c>
      <c r="AV6706" s="501" t="e">
        <f t="shared" si="632"/>
        <v>#DIV/0!</v>
      </c>
      <c r="AY6706" s="501" t="e">
        <f t="shared" si="633"/>
        <v>#DIV/0!</v>
      </c>
      <c r="BM6706" s="501" t="e">
        <f t="shared" si="634"/>
        <v>#DIV/0!</v>
      </c>
      <c r="BP6706" s="501" t="e">
        <f t="shared" si="635"/>
        <v>#DIV/0!</v>
      </c>
    </row>
    <row r="6707" spans="31:68" ht="15" customHeight="1" x14ac:dyDescent="0.25">
      <c r="AE6707" s="501" t="e">
        <f t="shared" si="630"/>
        <v>#DIV/0!</v>
      </c>
      <c r="AH6707" s="501" t="e">
        <f t="shared" si="631"/>
        <v>#DIV/0!</v>
      </c>
      <c r="AV6707" s="501" t="e">
        <f t="shared" si="632"/>
        <v>#DIV/0!</v>
      </c>
      <c r="AY6707" s="501" t="e">
        <f t="shared" si="633"/>
        <v>#DIV/0!</v>
      </c>
      <c r="BM6707" s="501" t="e">
        <f t="shared" si="634"/>
        <v>#DIV/0!</v>
      </c>
      <c r="BP6707" s="501" t="e">
        <f t="shared" si="635"/>
        <v>#DIV/0!</v>
      </c>
    </row>
    <row r="6708" spans="31:68" ht="15" customHeight="1" x14ac:dyDescent="0.25">
      <c r="AE6708" s="501" t="e">
        <f t="shared" si="630"/>
        <v>#DIV/0!</v>
      </c>
      <c r="AH6708" s="501" t="e">
        <f t="shared" si="631"/>
        <v>#DIV/0!</v>
      </c>
      <c r="AV6708" s="501" t="e">
        <f t="shared" si="632"/>
        <v>#DIV/0!</v>
      </c>
      <c r="AY6708" s="501" t="e">
        <f t="shared" si="633"/>
        <v>#DIV/0!</v>
      </c>
      <c r="BM6708" s="501" t="e">
        <f t="shared" si="634"/>
        <v>#DIV/0!</v>
      </c>
      <c r="BP6708" s="501" t="e">
        <f t="shared" si="635"/>
        <v>#DIV/0!</v>
      </c>
    </row>
    <row r="6709" spans="31:68" ht="15" customHeight="1" x14ac:dyDescent="0.25">
      <c r="AE6709" s="501" t="e">
        <f t="shared" si="630"/>
        <v>#DIV/0!</v>
      </c>
      <c r="AH6709" s="501" t="e">
        <f t="shared" si="631"/>
        <v>#DIV/0!</v>
      </c>
      <c r="AV6709" s="501" t="e">
        <f t="shared" si="632"/>
        <v>#DIV/0!</v>
      </c>
      <c r="AY6709" s="501" t="e">
        <f t="shared" si="633"/>
        <v>#DIV/0!</v>
      </c>
      <c r="BM6709" s="501" t="e">
        <f t="shared" si="634"/>
        <v>#DIV/0!</v>
      </c>
      <c r="BP6709" s="501" t="e">
        <f t="shared" si="635"/>
        <v>#DIV/0!</v>
      </c>
    </row>
    <row r="6710" spans="31:68" ht="15" customHeight="1" x14ac:dyDescent="0.25">
      <c r="AE6710" s="501" t="e">
        <f t="shared" si="630"/>
        <v>#DIV/0!</v>
      </c>
      <c r="AH6710" s="501" t="e">
        <f t="shared" si="631"/>
        <v>#DIV/0!</v>
      </c>
      <c r="AV6710" s="501" t="e">
        <f t="shared" si="632"/>
        <v>#DIV/0!</v>
      </c>
      <c r="AY6710" s="501" t="e">
        <f t="shared" si="633"/>
        <v>#DIV/0!</v>
      </c>
      <c r="BM6710" s="501" t="e">
        <f t="shared" si="634"/>
        <v>#DIV/0!</v>
      </c>
      <c r="BP6710" s="501" t="e">
        <f t="shared" si="635"/>
        <v>#DIV/0!</v>
      </c>
    </row>
    <row r="6711" spans="31:68" ht="15" customHeight="1" x14ac:dyDescent="0.25">
      <c r="AE6711" s="501" t="e">
        <f t="shared" si="630"/>
        <v>#DIV/0!</v>
      </c>
      <c r="AH6711" s="501" t="e">
        <f t="shared" si="631"/>
        <v>#DIV/0!</v>
      </c>
      <c r="AV6711" s="501" t="e">
        <f t="shared" si="632"/>
        <v>#DIV/0!</v>
      </c>
      <c r="AY6711" s="501" t="e">
        <f t="shared" si="633"/>
        <v>#DIV/0!</v>
      </c>
      <c r="BM6711" s="501" t="e">
        <f t="shared" si="634"/>
        <v>#DIV/0!</v>
      </c>
      <c r="BP6711" s="501" t="e">
        <f t="shared" si="635"/>
        <v>#DIV/0!</v>
      </c>
    </row>
    <row r="6712" spans="31:68" ht="15" customHeight="1" x14ac:dyDescent="0.25">
      <c r="AE6712" s="501" t="e">
        <f t="shared" si="630"/>
        <v>#DIV/0!</v>
      </c>
      <c r="AH6712" s="501" t="e">
        <f t="shared" si="631"/>
        <v>#DIV/0!</v>
      </c>
      <c r="AV6712" s="501" t="e">
        <f t="shared" si="632"/>
        <v>#DIV/0!</v>
      </c>
      <c r="AY6712" s="501" t="e">
        <f t="shared" si="633"/>
        <v>#DIV/0!</v>
      </c>
      <c r="BM6712" s="501" t="e">
        <f t="shared" si="634"/>
        <v>#DIV/0!</v>
      </c>
      <c r="BP6712" s="501" t="e">
        <f t="shared" si="635"/>
        <v>#DIV/0!</v>
      </c>
    </row>
    <row r="6713" spans="31:68" ht="15" customHeight="1" x14ac:dyDescent="0.25">
      <c r="AE6713" s="501" t="e">
        <f t="shared" si="630"/>
        <v>#DIV/0!</v>
      </c>
      <c r="AH6713" s="501" t="e">
        <f t="shared" si="631"/>
        <v>#DIV/0!</v>
      </c>
      <c r="AV6713" s="501" t="e">
        <f t="shared" si="632"/>
        <v>#DIV/0!</v>
      </c>
      <c r="AY6713" s="501" t="e">
        <f t="shared" si="633"/>
        <v>#DIV/0!</v>
      </c>
      <c r="BM6713" s="501" t="e">
        <f t="shared" si="634"/>
        <v>#DIV/0!</v>
      </c>
      <c r="BP6713" s="501" t="e">
        <f t="shared" si="635"/>
        <v>#DIV/0!</v>
      </c>
    </row>
    <row r="6714" spans="31:68" ht="15" customHeight="1" x14ac:dyDescent="0.25">
      <c r="AE6714" s="501" t="e">
        <f t="shared" si="630"/>
        <v>#DIV/0!</v>
      </c>
      <c r="AH6714" s="501" t="e">
        <f t="shared" si="631"/>
        <v>#DIV/0!</v>
      </c>
      <c r="AV6714" s="501" t="e">
        <f t="shared" si="632"/>
        <v>#DIV/0!</v>
      </c>
      <c r="AY6714" s="501" t="e">
        <f t="shared" si="633"/>
        <v>#DIV/0!</v>
      </c>
      <c r="BM6714" s="501" t="e">
        <f t="shared" si="634"/>
        <v>#DIV/0!</v>
      </c>
      <c r="BP6714" s="501" t="e">
        <f t="shared" si="635"/>
        <v>#DIV/0!</v>
      </c>
    </row>
    <row r="6715" spans="31:68" ht="15" customHeight="1" x14ac:dyDescent="0.25">
      <c r="AE6715" s="501" t="e">
        <f t="shared" si="630"/>
        <v>#DIV/0!</v>
      </c>
      <c r="AH6715" s="501" t="e">
        <f t="shared" si="631"/>
        <v>#DIV/0!</v>
      </c>
      <c r="AV6715" s="501" t="e">
        <f t="shared" si="632"/>
        <v>#DIV/0!</v>
      </c>
      <c r="AY6715" s="501" t="e">
        <f t="shared" si="633"/>
        <v>#DIV/0!</v>
      </c>
      <c r="BM6715" s="501" t="e">
        <f t="shared" si="634"/>
        <v>#DIV/0!</v>
      </c>
      <c r="BP6715" s="501" t="e">
        <f t="shared" si="635"/>
        <v>#DIV/0!</v>
      </c>
    </row>
    <row r="6716" spans="31:68" ht="15" customHeight="1" x14ac:dyDescent="0.25">
      <c r="AE6716" s="501" t="e">
        <f t="shared" si="630"/>
        <v>#DIV/0!</v>
      </c>
      <c r="AH6716" s="501" t="e">
        <f t="shared" si="631"/>
        <v>#DIV/0!</v>
      </c>
      <c r="AV6716" s="501" t="e">
        <f t="shared" si="632"/>
        <v>#DIV/0!</v>
      </c>
      <c r="AY6716" s="501" t="e">
        <f t="shared" si="633"/>
        <v>#DIV/0!</v>
      </c>
      <c r="BM6716" s="501" t="e">
        <f t="shared" si="634"/>
        <v>#DIV/0!</v>
      </c>
      <c r="BP6716" s="501" t="e">
        <f t="shared" si="635"/>
        <v>#DIV/0!</v>
      </c>
    </row>
    <row r="6717" spans="31:68" ht="15" customHeight="1" x14ac:dyDescent="0.25">
      <c r="AE6717" s="501" t="e">
        <f t="shared" si="630"/>
        <v>#DIV/0!</v>
      </c>
      <c r="AH6717" s="501" t="e">
        <f t="shared" si="631"/>
        <v>#DIV/0!</v>
      </c>
      <c r="AV6717" s="501" t="e">
        <f t="shared" si="632"/>
        <v>#DIV/0!</v>
      </c>
      <c r="AY6717" s="501" t="e">
        <f t="shared" si="633"/>
        <v>#DIV/0!</v>
      </c>
      <c r="BM6717" s="501" t="e">
        <f t="shared" si="634"/>
        <v>#DIV/0!</v>
      </c>
      <c r="BP6717" s="501" t="e">
        <f t="shared" si="635"/>
        <v>#DIV/0!</v>
      </c>
    </row>
    <row r="6718" spans="31:68" ht="15" customHeight="1" x14ac:dyDescent="0.25">
      <c r="AE6718" s="501" t="e">
        <f t="shared" si="630"/>
        <v>#DIV/0!</v>
      </c>
      <c r="AH6718" s="501" t="e">
        <f t="shared" si="631"/>
        <v>#DIV/0!</v>
      </c>
      <c r="AV6718" s="501" t="e">
        <f t="shared" si="632"/>
        <v>#DIV/0!</v>
      </c>
      <c r="AY6718" s="501" t="e">
        <f t="shared" si="633"/>
        <v>#DIV/0!</v>
      </c>
      <c r="BM6718" s="501" t="e">
        <f t="shared" si="634"/>
        <v>#DIV/0!</v>
      </c>
      <c r="BP6718" s="501" t="e">
        <f t="shared" si="635"/>
        <v>#DIV/0!</v>
      </c>
    </row>
    <row r="6719" spans="31:68" ht="15" customHeight="1" x14ac:dyDescent="0.25">
      <c r="AE6719" s="501" t="e">
        <f t="shared" si="630"/>
        <v>#DIV/0!</v>
      </c>
      <c r="AH6719" s="501" t="e">
        <f t="shared" si="631"/>
        <v>#DIV/0!</v>
      </c>
      <c r="AV6719" s="501" t="e">
        <f t="shared" si="632"/>
        <v>#DIV/0!</v>
      </c>
      <c r="AY6719" s="501" t="e">
        <f t="shared" si="633"/>
        <v>#DIV/0!</v>
      </c>
      <c r="BM6719" s="501" t="e">
        <f t="shared" si="634"/>
        <v>#DIV/0!</v>
      </c>
      <c r="BP6719" s="501" t="e">
        <f t="shared" si="635"/>
        <v>#DIV/0!</v>
      </c>
    </row>
    <row r="6720" spans="31:68" ht="15" customHeight="1" x14ac:dyDescent="0.25">
      <c r="AE6720" s="501" t="e">
        <f t="shared" si="630"/>
        <v>#DIV/0!</v>
      </c>
      <c r="AH6720" s="501" t="e">
        <f t="shared" si="631"/>
        <v>#DIV/0!</v>
      </c>
      <c r="AV6720" s="501" t="e">
        <f t="shared" si="632"/>
        <v>#DIV/0!</v>
      </c>
      <c r="AY6720" s="501" t="e">
        <f t="shared" si="633"/>
        <v>#DIV/0!</v>
      </c>
      <c r="BM6720" s="501" t="e">
        <f t="shared" si="634"/>
        <v>#DIV/0!</v>
      </c>
      <c r="BP6720" s="501" t="e">
        <f t="shared" si="635"/>
        <v>#DIV/0!</v>
      </c>
    </row>
    <row r="6721" spans="31:68" ht="15" customHeight="1" x14ac:dyDescent="0.25">
      <c r="AE6721" s="501" t="e">
        <f t="shared" si="630"/>
        <v>#DIV/0!</v>
      </c>
      <c r="AH6721" s="501" t="e">
        <f t="shared" si="631"/>
        <v>#DIV/0!</v>
      </c>
      <c r="AV6721" s="501" t="e">
        <f t="shared" si="632"/>
        <v>#DIV/0!</v>
      </c>
      <c r="AY6721" s="501" t="e">
        <f t="shared" si="633"/>
        <v>#DIV/0!</v>
      </c>
      <c r="BM6721" s="501" t="e">
        <f t="shared" si="634"/>
        <v>#DIV/0!</v>
      </c>
      <c r="BP6721" s="501" t="e">
        <f t="shared" si="635"/>
        <v>#DIV/0!</v>
      </c>
    </row>
    <row r="6722" spans="31:68" ht="15" customHeight="1" x14ac:dyDescent="0.25">
      <c r="AE6722" s="501" t="e">
        <f t="shared" si="630"/>
        <v>#DIV/0!</v>
      </c>
      <c r="AH6722" s="501" t="e">
        <f t="shared" si="631"/>
        <v>#DIV/0!</v>
      </c>
      <c r="AV6722" s="501" t="e">
        <f t="shared" si="632"/>
        <v>#DIV/0!</v>
      </c>
      <c r="AY6722" s="501" t="e">
        <f t="shared" si="633"/>
        <v>#DIV/0!</v>
      </c>
      <c r="BM6722" s="501" t="e">
        <f t="shared" si="634"/>
        <v>#DIV/0!</v>
      </c>
      <c r="BP6722" s="501" t="e">
        <f t="shared" si="635"/>
        <v>#DIV/0!</v>
      </c>
    </row>
    <row r="6723" spans="31:68" ht="15" customHeight="1" x14ac:dyDescent="0.25">
      <c r="AE6723" s="501" t="e">
        <f t="shared" si="630"/>
        <v>#DIV/0!</v>
      </c>
      <c r="AH6723" s="501" t="e">
        <f t="shared" si="631"/>
        <v>#DIV/0!</v>
      </c>
      <c r="AV6723" s="501" t="e">
        <f t="shared" si="632"/>
        <v>#DIV/0!</v>
      </c>
      <c r="AY6723" s="501" t="e">
        <f t="shared" si="633"/>
        <v>#DIV/0!</v>
      </c>
      <c r="BM6723" s="501" t="e">
        <f t="shared" si="634"/>
        <v>#DIV/0!</v>
      </c>
      <c r="BP6723" s="501" t="e">
        <f t="shared" si="635"/>
        <v>#DIV/0!</v>
      </c>
    </row>
    <row r="6724" spans="31:68" ht="15" customHeight="1" x14ac:dyDescent="0.25">
      <c r="AE6724" s="501" t="e">
        <f t="shared" si="630"/>
        <v>#DIV/0!</v>
      </c>
      <c r="AH6724" s="501" t="e">
        <f t="shared" si="631"/>
        <v>#DIV/0!</v>
      </c>
      <c r="AV6724" s="501" t="e">
        <f t="shared" si="632"/>
        <v>#DIV/0!</v>
      </c>
      <c r="AY6724" s="501" t="e">
        <f t="shared" si="633"/>
        <v>#DIV/0!</v>
      </c>
      <c r="BM6724" s="501" t="e">
        <f t="shared" si="634"/>
        <v>#DIV/0!</v>
      </c>
      <c r="BP6724" s="501" t="e">
        <f t="shared" si="635"/>
        <v>#DIV/0!</v>
      </c>
    </row>
    <row r="6725" spans="31:68" ht="15" customHeight="1" x14ac:dyDescent="0.25">
      <c r="AE6725" s="501" t="e">
        <f t="shared" si="630"/>
        <v>#DIV/0!</v>
      </c>
      <c r="AH6725" s="501" t="e">
        <f t="shared" si="631"/>
        <v>#DIV/0!</v>
      </c>
      <c r="AV6725" s="501" t="e">
        <f t="shared" si="632"/>
        <v>#DIV/0!</v>
      </c>
      <c r="AY6725" s="501" t="e">
        <f t="shared" si="633"/>
        <v>#DIV/0!</v>
      </c>
      <c r="BM6725" s="501" t="e">
        <f t="shared" si="634"/>
        <v>#DIV/0!</v>
      </c>
      <c r="BP6725" s="501" t="e">
        <f t="shared" si="635"/>
        <v>#DIV/0!</v>
      </c>
    </row>
    <row r="6726" spans="31:68" ht="15" customHeight="1" x14ac:dyDescent="0.25">
      <c r="AE6726" s="501" t="e">
        <f t="shared" si="630"/>
        <v>#DIV/0!</v>
      </c>
      <c r="AH6726" s="501" t="e">
        <f t="shared" si="631"/>
        <v>#DIV/0!</v>
      </c>
      <c r="AV6726" s="501" t="e">
        <f t="shared" si="632"/>
        <v>#DIV/0!</v>
      </c>
      <c r="AY6726" s="501" t="e">
        <f t="shared" si="633"/>
        <v>#DIV/0!</v>
      </c>
      <c r="BM6726" s="501" t="e">
        <f t="shared" si="634"/>
        <v>#DIV/0!</v>
      </c>
      <c r="BP6726" s="501" t="e">
        <f t="shared" si="635"/>
        <v>#DIV/0!</v>
      </c>
    </row>
    <row r="6727" spans="31:68" ht="15" customHeight="1" x14ac:dyDescent="0.25">
      <c r="AE6727" s="501" t="e">
        <f t="shared" si="630"/>
        <v>#DIV/0!</v>
      </c>
      <c r="AH6727" s="501" t="e">
        <f t="shared" si="631"/>
        <v>#DIV/0!</v>
      </c>
      <c r="AV6727" s="501" t="e">
        <f t="shared" si="632"/>
        <v>#DIV/0!</v>
      </c>
      <c r="AY6727" s="501" t="e">
        <f t="shared" si="633"/>
        <v>#DIV/0!</v>
      </c>
      <c r="BM6727" s="501" t="e">
        <f t="shared" si="634"/>
        <v>#DIV/0!</v>
      </c>
      <c r="BP6727" s="501" t="e">
        <f t="shared" si="635"/>
        <v>#DIV/0!</v>
      </c>
    </row>
    <row r="6728" spans="31:68" ht="15" customHeight="1" x14ac:dyDescent="0.25">
      <c r="AE6728" s="501" t="e">
        <f t="shared" si="630"/>
        <v>#DIV/0!</v>
      </c>
      <c r="AH6728" s="501" t="e">
        <f t="shared" si="631"/>
        <v>#DIV/0!</v>
      </c>
      <c r="AV6728" s="501" t="e">
        <f t="shared" si="632"/>
        <v>#DIV/0!</v>
      </c>
      <c r="AY6728" s="501" t="e">
        <f t="shared" si="633"/>
        <v>#DIV/0!</v>
      </c>
      <c r="BM6728" s="501" t="e">
        <f t="shared" si="634"/>
        <v>#DIV/0!</v>
      </c>
      <c r="BP6728" s="501" t="e">
        <f t="shared" si="635"/>
        <v>#DIV/0!</v>
      </c>
    </row>
    <row r="6729" spans="31:68" ht="15" customHeight="1" x14ac:dyDescent="0.25">
      <c r="AE6729" s="501" t="e">
        <f t="shared" si="630"/>
        <v>#DIV/0!</v>
      </c>
      <c r="AH6729" s="501" t="e">
        <f t="shared" si="631"/>
        <v>#DIV/0!</v>
      </c>
      <c r="AV6729" s="501" t="e">
        <f t="shared" si="632"/>
        <v>#DIV/0!</v>
      </c>
      <c r="AY6729" s="501" t="e">
        <f t="shared" si="633"/>
        <v>#DIV/0!</v>
      </c>
      <c r="BM6729" s="501" t="e">
        <f t="shared" si="634"/>
        <v>#DIV/0!</v>
      </c>
      <c r="BP6729" s="501" t="e">
        <f t="shared" si="635"/>
        <v>#DIV/0!</v>
      </c>
    </row>
    <row r="6730" spans="31:68" ht="15" customHeight="1" x14ac:dyDescent="0.25">
      <c r="AE6730" s="501" t="e">
        <f t="shared" si="630"/>
        <v>#DIV/0!</v>
      </c>
      <c r="AH6730" s="501" t="e">
        <f t="shared" si="631"/>
        <v>#DIV/0!</v>
      </c>
      <c r="AV6730" s="501" t="e">
        <f t="shared" si="632"/>
        <v>#DIV/0!</v>
      </c>
      <c r="AY6730" s="501" t="e">
        <f t="shared" si="633"/>
        <v>#DIV/0!</v>
      </c>
      <c r="BM6730" s="501" t="e">
        <f t="shared" si="634"/>
        <v>#DIV/0!</v>
      </c>
      <c r="BP6730" s="501" t="e">
        <f t="shared" si="635"/>
        <v>#DIV/0!</v>
      </c>
    </row>
    <row r="6731" spans="31:68" ht="15" customHeight="1" x14ac:dyDescent="0.25">
      <c r="AE6731" s="501" t="e">
        <f t="shared" si="630"/>
        <v>#DIV/0!</v>
      </c>
      <c r="AH6731" s="501" t="e">
        <f t="shared" si="631"/>
        <v>#DIV/0!</v>
      </c>
      <c r="AV6731" s="501" t="e">
        <f t="shared" si="632"/>
        <v>#DIV/0!</v>
      </c>
      <c r="AY6731" s="501" t="e">
        <f t="shared" si="633"/>
        <v>#DIV/0!</v>
      </c>
      <c r="BM6731" s="501" t="e">
        <f t="shared" si="634"/>
        <v>#DIV/0!</v>
      </c>
      <c r="BP6731" s="501" t="e">
        <f t="shared" si="635"/>
        <v>#DIV/0!</v>
      </c>
    </row>
    <row r="6732" spans="31:68" ht="15" customHeight="1" x14ac:dyDescent="0.25">
      <c r="AE6732" s="501" t="e">
        <f t="shared" si="630"/>
        <v>#DIV/0!</v>
      </c>
      <c r="AH6732" s="501" t="e">
        <f t="shared" si="631"/>
        <v>#DIV/0!</v>
      </c>
      <c r="AV6732" s="501" t="e">
        <f t="shared" si="632"/>
        <v>#DIV/0!</v>
      </c>
      <c r="AY6732" s="501" t="e">
        <f t="shared" si="633"/>
        <v>#DIV/0!</v>
      </c>
      <c r="BM6732" s="501" t="e">
        <f t="shared" si="634"/>
        <v>#DIV/0!</v>
      </c>
      <c r="BP6732" s="501" t="e">
        <f t="shared" si="635"/>
        <v>#DIV/0!</v>
      </c>
    </row>
    <row r="6733" spans="31:68" ht="15" customHeight="1" x14ac:dyDescent="0.25">
      <c r="AE6733" s="501" t="e">
        <f t="shared" si="630"/>
        <v>#DIV/0!</v>
      </c>
      <c r="AH6733" s="501" t="e">
        <f t="shared" si="631"/>
        <v>#DIV/0!</v>
      </c>
      <c r="AV6733" s="501" t="e">
        <f t="shared" si="632"/>
        <v>#DIV/0!</v>
      </c>
      <c r="AY6733" s="501" t="e">
        <f t="shared" si="633"/>
        <v>#DIV/0!</v>
      </c>
      <c r="BM6733" s="501" t="e">
        <f t="shared" si="634"/>
        <v>#DIV/0!</v>
      </c>
      <c r="BP6733" s="501" t="e">
        <f t="shared" si="635"/>
        <v>#DIV/0!</v>
      </c>
    </row>
    <row r="6734" spans="31:68" ht="15" customHeight="1" x14ac:dyDescent="0.25">
      <c r="AE6734" s="501" t="e">
        <f t="shared" si="630"/>
        <v>#DIV/0!</v>
      </c>
      <c r="AH6734" s="501" t="e">
        <f t="shared" si="631"/>
        <v>#DIV/0!</v>
      </c>
      <c r="AV6734" s="501" t="e">
        <f t="shared" si="632"/>
        <v>#DIV/0!</v>
      </c>
      <c r="AY6734" s="501" t="e">
        <f t="shared" si="633"/>
        <v>#DIV/0!</v>
      </c>
      <c r="BM6734" s="501" t="e">
        <f t="shared" si="634"/>
        <v>#DIV/0!</v>
      </c>
      <c r="BP6734" s="501" t="e">
        <f t="shared" si="635"/>
        <v>#DIV/0!</v>
      </c>
    </row>
    <row r="6735" spans="31:68" ht="15" customHeight="1" x14ac:dyDescent="0.25">
      <c r="AE6735" s="501" t="e">
        <f t="shared" ref="AE6735:AE6798" si="636">IF(AE$10*AC6735+AE$11&lt;(ROUNDUP(AD$10/100,0)*100+999),MAX(0,AE$10*AC6735+AE$11),NA())</f>
        <v>#DIV/0!</v>
      </c>
      <c r="AH6735" s="501" t="e">
        <f t="shared" ref="AH6735:AH6798" si="637">IF(AH$10*AF6735+AH$11&lt;(ROUNDUP(AG$10/100,0)*100+999),MAX(0,AH$10*AF6735+AH$11),NA())</f>
        <v>#DIV/0!</v>
      </c>
      <c r="AV6735" s="501" t="e">
        <f t="shared" ref="AV6735:AV6798" si="638">IF(AV$10*AT6735+AV$11&lt;(ROUNDUP(AU$10/100,0)*100+999),MAX(0,AV$10*AT6735+AV$11),NA())</f>
        <v>#DIV/0!</v>
      </c>
      <c r="AY6735" s="501" t="e">
        <f t="shared" ref="AY6735:AY6798" si="639">IF(AY$10*AW6735+AY$11&lt;(ROUNDUP(AX$10/100,0)*100+999),MAX(0,AY$10*AW6735+AY$11),NA())</f>
        <v>#DIV/0!</v>
      </c>
      <c r="BM6735" s="501" t="e">
        <f t="shared" ref="BM6735:BM6798" si="640">IF(BM$10*BK6735+BM$11&lt;(ROUNDUP(BL$10/100,0)*100+999),MAX(0,BM$10*BK6735+BM$11),NA())</f>
        <v>#DIV/0!</v>
      </c>
      <c r="BP6735" s="501" t="e">
        <f t="shared" ref="BP6735:BP6798" si="641">IF(BP$10*BN6735+BP$11&lt;(ROUNDUP(BO$10/100,0)*100+999),MAX(0,BP$10*BN6735+BP$11),NA())</f>
        <v>#DIV/0!</v>
      </c>
    </row>
    <row r="6736" spans="31:68" ht="15" customHeight="1" x14ac:dyDescent="0.25">
      <c r="AE6736" s="501" t="e">
        <f t="shared" si="636"/>
        <v>#DIV/0!</v>
      </c>
      <c r="AH6736" s="501" t="e">
        <f t="shared" si="637"/>
        <v>#DIV/0!</v>
      </c>
      <c r="AV6736" s="501" t="e">
        <f t="shared" si="638"/>
        <v>#DIV/0!</v>
      </c>
      <c r="AY6736" s="501" t="e">
        <f t="shared" si="639"/>
        <v>#DIV/0!</v>
      </c>
      <c r="BM6736" s="501" t="e">
        <f t="shared" si="640"/>
        <v>#DIV/0!</v>
      </c>
      <c r="BP6736" s="501" t="e">
        <f t="shared" si="641"/>
        <v>#DIV/0!</v>
      </c>
    </row>
    <row r="6737" spans="31:68" ht="15" customHeight="1" x14ac:dyDescent="0.25">
      <c r="AE6737" s="501" t="e">
        <f t="shared" si="636"/>
        <v>#DIV/0!</v>
      </c>
      <c r="AH6737" s="501" t="e">
        <f t="shared" si="637"/>
        <v>#DIV/0!</v>
      </c>
      <c r="AV6737" s="501" t="e">
        <f t="shared" si="638"/>
        <v>#DIV/0!</v>
      </c>
      <c r="AY6737" s="501" t="e">
        <f t="shared" si="639"/>
        <v>#DIV/0!</v>
      </c>
      <c r="BM6737" s="501" t="e">
        <f t="shared" si="640"/>
        <v>#DIV/0!</v>
      </c>
      <c r="BP6737" s="501" t="e">
        <f t="shared" si="641"/>
        <v>#DIV/0!</v>
      </c>
    </row>
    <row r="6738" spans="31:68" ht="15" customHeight="1" x14ac:dyDescent="0.25">
      <c r="AE6738" s="501" t="e">
        <f t="shared" si="636"/>
        <v>#DIV/0!</v>
      </c>
      <c r="AH6738" s="501" t="e">
        <f t="shared" si="637"/>
        <v>#DIV/0!</v>
      </c>
      <c r="AV6738" s="501" t="e">
        <f t="shared" si="638"/>
        <v>#DIV/0!</v>
      </c>
      <c r="AY6738" s="501" t="e">
        <f t="shared" si="639"/>
        <v>#DIV/0!</v>
      </c>
      <c r="BM6738" s="501" t="e">
        <f t="shared" si="640"/>
        <v>#DIV/0!</v>
      </c>
      <c r="BP6738" s="501" t="e">
        <f t="shared" si="641"/>
        <v>#DIV/0!</v>
      </c>
    </row>
    <row r="6739" spans="31:68" ht="15" customHeight="1" x14ac:dyDescent="0.25">
      <c r="AE6739" s="501" t="e">
        <f t="shared" si="636"/>
        <v>#DIV/0!</v>
      </c>
      <c r="AH6739" s="501" t="e">
        <f t="shared" si="637"/>
        <v>#DIV/0!</v>
      </c>
      <c r="AV6739" s="501" t="e">
        <f t="shared" si="638"/>
        <v>#DIV/0!</v>
      </c>
      <c r="AY6739" s="501" t="e">
        <f t="shared" si="639"/>
        <v>#DIV/0!</v>
      </c>
      <c r="BM6739" s="501" t="e">
        <f t="shared" si="640"/>
        <v>#DIV/0!</v>
      </c>
      <c r="BP6739" s="501" t="e">
        <f t="shared" si="641"/>
        <v>#DIV/0!</v>
      </c>
    </row>
    <row r="6740" spans="31:68" ht="15" customHeight="1" x14ac:dyDescent="0.25">
      <c r="AE6740" s="501" t="e">
        <f t="shared" si="636"/>
        <v>#DIV/0!</v>
      </c>
      <c r="AH6740" s="501" t="e">
        <f t="shared" si="637"/>
        <v>#DIV/0!</v>
      </c>
      <c r="AV6740" s="501" t="e">
        <f t="shared" si="638"/>
        <v>#DIV/0!</v>
      </c>
      <c r="AY6740" s="501" t="e">
        <f t="shared" si="639"/>
        <v>#DIV/0!</v>
      </c>
      <c r="BM6740" s="501" t="e">
        <f t="shared" si="640"/>
        <v>#DIV/0!</v>
      </c>
      <c r="BP6740" s="501" t="e">
        <f t="shared" si="641"/>
        <v>#DIV/0!</v>
      </c>
    </row>
    <row r="6741" spans="31:68" ht="15" customHeight="1" x14ac:dyDescent="0.25">
      <c r="AE6741" s="501" t="e">
        <f t="shared" si="636"/>
        <v>#DIV/0!</v>
      </c>
      <c r="AH6741" s="501" t="e">
        <f t="shared" si="637"/>
        <v>#DIV/0!</v>
      </c>
      <c r="AV6741" s="501" t="e">
        <f t="shared" si="638"/>
        <v>#DIV/0!</v>
      </c>
      <c r="AY6741" s="501" t="e">
        <f t="shared" si="639"/>
        <v>#DIV/0!</v>
      </c>
      <c r="BM6741" s="501" t="e">
        <f t="shared" si="640"/>
        <v>#DIV/0!</v>
      </c>
      <c r="BP6741" s="501" t="e">
        <f t="shared" si="641"/>
        <v>#DIV/0!</v>
      </c>
    </row>
    <row r="6742" spans="31:68" ht="15" customHeight="1" x14ac:dyDescent="0.25">
      <c r="AE6742" s="501" t="e">
        <f t="shared" si="636"/>
        <v>#DIV/0!</v>
      </c>
      <c r="AH6742" s="501" t="e">
        <f t="shared" si="637"/>
        <v>#DIV/0!</v>
      </c>
      <c r="AV6742" s="501" t="e">
        <f t="shared" si="638"/>
        <v>#DIV/0!</v>
      </c>
      <c r="AY6742" s="501" t="e">
        <f t="shared" si="639"/>
        <v>#DIV/0!</v>
      </c>
      <c r="BM6742" s="501" t="e">
        <f t="shared" si="640"/>
        <v>#DIV/0!</v>
      </c>
      <c r="BP6742" s="501" t="e">
        <f t="shared" si="641"/>
        <v>#DIV/0!</v>
      </c>
    </row>
    <row r="6743" spans="31:68" ht="15" customHeight="1" x14ac:dyDescent="0.25">
      <c r="AE6743" s="501" t="e">
        <f t="shared" si="636"/>
        <v>#DIV/0!</v>
      </c>
      <c r="AH6743" s="501" t="e">
        <f t="shared" si="637"/>
        <v>#DIV/0!</v>
      </c>
      <c r="AV6743" s="501" t="e">
        <f t="shared" si="638"/>
        <v>#DIV/0!</v>
      </c>
      <c r="AY6743" s="501" t="e">
        <f t="shared" si="639"/>
        <v>#DIV/0!</v>
      </c>
      <c r="BM6743" s="501" t="e">
        <f t="shared" si="640"/>
        <v>#DIV/0!</v>
      </c>
      <c r="BP6743" s="501" t="e">
        <f t="shared" si="641"/>
        <v>#DIV/0!</v>
      </c>
    </row>
    <row r="6744" spans="31:68" ht="15" customHeight="1" x14ac:dyDescent="0.25">
      <c r="AE6744" s="501" t="e">
        <f t="shared" si="636"/>
        <v>#DIV/0!</v>
      </c>
      <c r="AH6744" s="501" t="e">
        <f t="shared" si="637"/>
        <v>#DIV/0!</v>
      </c>
      <c r="AV6744" s="501" t="e">
        <f t="shared" si="638"/>
        <v>#DIV/0!</v>
      </c>
      <c r="AY6744" s="501" t="e">
        <f t="shared" si="639"/>
        <v>#DIV/0!</v>
      </c>
      <c r="BM6744" s="501" t="e">
        <f t="shared" si="640"/>
        <v>#DIV/0!</v>
      </c>
      <c r="BP6744" s="501" t="e">
        <f t="shared" si="641"/>
        <v>#DIV/0!</v>
      </c>
    </row>
    <row r="6745" spans="31:68" ht="15" customHeight="1" x14ac:dyDescent="0.25">
      <c r="AE6745" s="501" t="e">
        <f t="shared" si="636"/>
        <v>#DIV/0!</v>
      </c>
      <c r="AH6745" s="501" t="e">
        <f t="shared" si="637"/>
        <v>#DIV/0!</v>
      </c>
      <c r="AV6745" s="501" t="e">
        <f t="shared" si="638"/>
        <v>#DIV/0!</v>
      </c>
      <c r="AY6745" s="501" t="e">
        <f t="shared" si="639"/>
        <v>#DIV/0!</v>
      </c>
      <c r="BM6745" s="501" t="e">
        <f t="shared" si="640"/>
        <v>#DIV/0!</v>
      </c>
      <c r="BP6745" s="501" t="e">
        <f t="shared" si="641"/>
        <v>#DIV/0!</v>
      </c>
    </row>
    <row r="6746" spans="31:68" ht="15" customHeight="1" x14ac:dyDescent="0.25">
      <c r="AE6746" s="501" t="e">
        <f t="shared" si="636"/>
        <v>#DIV/0!</v>
      </c>
      <c r="AH6746" s="501" t="e">
        <f t="shared" si="637"/>
        <v>#DIV/0!</v>
      </c>
      <c r="AV6746" s="501" t="e">
        <f t="shared" si="638"/>
        <v>#DIV/0!</v>
      </c>
      <c r="AY6746" s="501" t="e">
        <f t="shared" si="639"/>
        <v>#DIV/0!</v>
      </c>
      <c r="BM6746" s="501" t="e">
        <f t="shared" si="640"/>
        <v>#DIV/0!</v>
      </c>
      <c r="BP6746" s="501" t="e">
        <f t="shared" si="641"/>
        <v>#DIV/0!</v>
      </c>
    </row>
    <row r="6747" spans="31:68" ht="15" customHeight="1" x14ac:dyDescent="0.25">
      <c r="AE6747" s="501" t="e">
        <f t="shared" si="636"/>
        <v>#DIV/0!</v>
      </c>
      <c r="AH6747" s="501" t="e">
        <f t="shared" si="637"/>
        <v>#DIV/0!</v>
      </c>
      <c r="AV6747" s="501" t="e">
        <f t="shared" si="638"/>
        <v>#DIV/0!</v>
      </c>
      <c r="AY6747" s="501" t="e">
        <f t="shared" si="639"/>
        <v>#DIV/0!</v>
      </c>
      <c r="BM6747" s="501" t="e">
        <f t="shared" si="640"/>
        <v>#DIV/0!</v>
      </c>
      <c r="BP6747" s="501" t="e">
        <f t="shared" si="641"/>
        <v>#DIV/0!</v>
      </c>
    </row>
    <row r="6748" spans="31:68" ht="15" customHeight="1" x14ac:dyDescent="0.25">
      <c r="AE6748" s="501" t="e">
        <f t="shared" si="636"/>
        <v>#DIV/0!</v>
      </c>
      <c r="AH6748" s="501" t="e">
        <f t="shared" si="637"/>
        <v>#DIV/0!</v>
      </c>
      <c r="AV6748" s="501" t="e">
        <f t="shared" si="638"/>
        <v>#DIV/0!</v>
      </c>
      <c r="AY6748" s="501" t="e">
        <f t="shared" si="639"/>
        <v>#DIV/0!</v>
      </c>
      <c r="BM6748" s="501" t="e">
        <f t="shared" si="640"/>
        <v>#DIV/0!</v>
      </c>
      <c r="BP6748" s="501" t="e">
        <f t="shared" si="641"/>
        <v>#DIV/0!</v>
      </c>
    </row>
    <row r="6749" spans="31:68" ht="15" customHeight="1" x14ac:dyDescent="0.25">
      <c r="AE6749" s="501" t="e">
        <f t="shared" si="636"/>
        <v>#DIV/0!</v>
      </c>
      <c r="AH6749" s="501" t="e">
        <f t="shared" si="637"/>
        <v>#DIV/0!</v>
      </c>
      <c r="AV6749" s="501" t="e">
        <f t="shared" si="638"/>
        <v>#DIV/0!</v>
      </c>
      <c r="AY6749" s="501" t="e">
        <f t="shared" si="639"/>
        <v>#DIV/0!</v>
      </c>
      <c r="BM6749" s="501" t="e">
        <f t="shared" si="640"/>
        <v>#DIV/0!</v>
      </c>
      <c r="BP6749" s="501" t="e">
        <f t="shared" si="641"/>
        <v>#DIV/0!</v>
      </c>
    </row>
    <row r="6750" spans="31:68" ht="15" customHeight="1" x14ac:dyDescent="0.25">
      <c r="AE6750" s="501" t="e">
        <f t="shared" si="636"/>
        <v>#DIV/0!</v>
      </c>
      <c r="AH6750" s="501" t="e">
        <f t="shared" si="637"/>
        <v>#DIV/0!</v>
      </c>
      <c r="AV6750" s="501" t="e">
        <f t="shared" si="638"/>
        <v>#DIV/0!</v>
      </c>
      <c r="AY6750" s="501" t="e">
        <f t="shared" si="639"/>
        <v>#DIV/0!</v>
      </c>
      <c r="BM6750" s="501" t="e">
        <f t="shared" si="640"/>
        <v>#DIV/0!</v>
      </c>
      <c r="BP6750" s="501" t="e">
        <f t="shared" si="641"/>
        <v>#DIV/0!</v>
      </c>
    </row>
    <row r="6751" spans="31:68" ht="15" customHeight="1" x14ac:dyDescent="0.25">
      <c r="AE6751" s="501" t="e">
        <f t="shared" si="636"/>
        <v>#DIV/0!</v>
      </c>
      <c r="AH6751" s="501" t="e">
        <f t="shared" si="637"/>
        <v>#DIV/0!</v>
      </c>
      <c r="AV6751" s="501" t="e">
        <f t="shared" si="638"/>
        <v>#DIV/0!</v>
      </c>
      <c r="AY6751" s="501" t="e">
        <f t="shared" si="639"/>
        <v>#DIV/0!</v>
      </c>
      <c r="BM6751" s="501" t="e">
        <f t="shared" si="640"/>
        <v>#DIV/0!</v>
      </c>
      <c r="BP6751" s="501" t="e">
        <f t="shared" si="641"/>
        <v>#DIV/0!</v>
      </c>
    </row>
    <row r="6752" spans="31:68" ht="15" customHeight="1" x14ac:dyDescent="0.25">
      <c r="AE6752" s="501" t="e">
        <f t="shared" si="636"/>
        <v>#DIV/0!</v>
      </c>
      <c r="AH6752" s="501" t="e">
        <f t="shared" si="637"/>
        <v>#DIV/0!</v>
      </c>
      <c r="AV6752" s="501" t="e">
        <f t="shared" si="638"/>
        <v>#DIV/0!</v>
      </c>
      <c r="AY6752" s="501" t="e">
        <f t="shared" si="639"/>
        <v>#DIV/0!</v>
      </c>
      <c r="BM6752" s="501" t="e">
        <f t="shared" si="640"/>
        <v>#DIV/0!</v>
      </c>
      <c r="BP6752" s="501" t="e">
        <f t="shared" si="641"/>
        <v>#DIV/0!</v>
      </c>
    </row>
    <row r="6753" spans="31:68" ht="15" customHeight="1" x14ac:dyDescent="0.25">
      <c r="AE6753" s="501" t="e">
        <f t="shared" si="636"/>
        <v>#DIV/0!</v>
      </c>
      <c r="AH6753" s="501" t="e">
        <f t="shared" si="637"/>
        <v>#DIV/0!</v>
      </c>
      <c r="AV6753" s="501" t="e">
        <f t="shared" si="638"/>
        <v>#DIV/0!</v>
      </c>
      <c r="AY6753" s="501" t="e">
        <f t="shared" si="639"/>
        <v>#DIV/0!</v>
      </c>
      <c r="BM6753" s="501" t="e">
        <f t="shared" si="640"/>
        <v>#DIV/0!</v>
      </c>
      <c r="BP6753" s="501" t="e">
        <f t="shared" si="641"/>
        <v>#DIV/0!</v>
      </c>
    </row>
    <row r="6754" spans="31:68" ht="15" customHeight="1" x14ac:dyDescent="0.25">
      <c r="AE6754" s="501" t="e">
        <f t="shared" si="636"/>
        <v>#DIV/0!</v>
      </c>
      <c r="AH6754" s="501" t="e">
        <f t="shared" si="637"/>
        <v>#DIV/0!</v>
      </c>
      <c r="AV6754" s="501" t="e">
        <f t="shared" si="638"/>
        <v>#DIV/0!</v>
      </c>
      <c r="AY6754" s="501" t="e">
        <f t="shared" si="639"/>
        <v>#DIV/0!</v>
      </c>
      <c r="BM6754" s="501" t="e">
        <f t="shared" si="640"/>
        <v>#DIV/0!</v>
      </c>
      <c r="BP6754" s="501" t="e">
        <f t="shared" si="641"/>
        <v>#DIV/0!</v>
      </c>
    </row>
    <row r="6755" spans="31:68" ht="15" customHeight="1" x14ac:dyDescent="0.25">
      <c r="AE6755" s="501" t="e">
        <f t="shared" si="636"/>
        <v>#DIV/0!</v>
      </c>
      <c r="AH6755" s="501" t="e">
        <f t="shared" si="637"/>
        <v>#DIV/0!</v>
      </c>
      <c r="AV6755" s="501" t="e">
        <f t="shared" si="638"/>
        <v>#DIV/0!</v>
      </c>
      <c r="AY6755" s="501" t="e">
        <f t="shared" si="639"/>
        <v>#DIV/0!</v>
      </c>
      <c r="BM6755" s="501" t="e">
        <f t="shared" si="640"/>
        <v>#DIV/0!</v>
      </c>
      <c r="BP6755" s="501" t="e">
        <f t="shared" si="641"/>
        <v>#DIV/0!</v>
      </c>
    </row>
    <row r="6756" spans="31:68" ht="15" customHeight="1" x14ac:dyDescent="0.25">
      <c r="AE6756" s="501" t="e">
        <f t="shared" si="636"/>
        <v>#DIV/0!</v>
      </c>
      <c r="AH6756" s="501" t="e">
        <f t="shared" si="637"/>
        <v>#DIV/0!</v>
      </c>
      <c r="AV6756" s="501" t="e">
        <f t="shared" si="638"/>
        <v>#DIV/0!</v>
      </c>
      <c r="AY6756" s="501" t="e">
        <f t="shared" si="639"/>
        <v>#DIV/0!</v>
      </c>
      <c r="BM6756" s="501" t="e">
        <f t="shared" si="640"/>
        <v>#DIV/0!</v>
      </c>
      <c r="BP6756" s="501" t="e">
        <f t="shared" si="641"/>
        <v>#DIV/0!</v>
      </c>
    </row>
    <row r="6757" spans="31:68" ht="15" customHeight="1" x14ac:dyDescent="0.25">
      <c r="AE6757" s="501" t="e">
        <f t="shared" si="636"/>
        <v>#DIV/0!</v>
      </c>
      <c r="AH6757" s="501" t="e">
        <f t="shared" si="637"/>
        <v>#DIV/0!</v>
      </c>
      <c r="AV6757" s="501" t="e">
        <f t="shared" si="638"/>
        <v>#DIV/0!</v>
      </c>
      <c r="AY6757" s="501" t="e">
        <f t="shared" si="639"/>
        <v>#DIV/0!</v>
      </c>
      <c r="BM6757" s="501" t="e">
        <f t="shared" si="640"/>
        <v>#DIV/0!</v>
      </c>
      <c r="BP6757" s="501" t="e">
        <f t="shared" si="641"/>
        <v>#DIV/0!</v>
      </c>
    </row>
    <row r="6758" spans="31:68" ht="15" customHeight="1" x14ac:dyDescent="0.25">
      <c r="AE6758" s="501" t="e">
        <f t="shared" si="636"/>
        <v>#DIV/0!</v>
      </c>
      <c r="AH6758" s="501" t="e">
        <f t="shared" si="637"/>
        <v>#DIV/0!</v>
      </c>
      <c r="AV6758" s="501" t="e">
        <f t="shared" si="638"/>
        <v>#DIV/0!</v>
      </c>
      <c r="AY6758" s="501" t="e">
        <f t="shared" si="639"/>
        <v>#DIV/0!</v>
      </c>
      <c r="BM6758" s="501" t="e">
        <f t="shared" si="640"/>
        <v>#DIV/0!</v>
      </c>
      <c r="BP6758" s="501" t="e">
        <f t="shared" si="641"/>
        <v>#DIV/0!</v>
      </c>
    </row>
    <row r="6759" spans="31:68" ht="15" customHeight="1" x14ac:dyDescent="0.25">
      <c r="AE6759" s="501" t="e">
        <f t="shared" si="636"/>
        <v>#DIV/0!</v>
      </c>
      <c r="AH6759" s="501" t="e">
        <f t="shared" si="637"/>
        <v>#DIV/0!</v>
      </c>
      <c r="AV6759" s="501" t="e">
        <f t="shared" si="638"/>
        <v>#DIV/0!</v>
      </c>
      <c r="AY6759" s="501" t="e">
        <f t="shared" si="639"/>
        <v>#DIV/0!</v>
      </c>
      <c r="BM6759" s="501" t="e">
        <f t="shared" si="640"/>
        <v>#DIV/0!</v>
      </c>
      <c r="BP6759" s="501" t="e">
        <f t="shared" si="641"/>
        <v>#DIV/0!</v>
      </c>
    </row>
    <row r="6760" spans="31:68" ht="15" customHeight="1" x14ac:dyDescent="0.25">
      <c r="AE6760" s="501" t="e">
        <f t="shared" si="636"/>
        <v>#DIV/0!</v>
      </c>
      <c r="AH6760" s="501" t="e">
        <f t="shared" si="637"/>
        <v>#DIV/0!</v>
      </c>
      <c r="AV6760" s="501" t="e">
        <f t="shared" si="638"/>
        <v>#DIV/0!</v>
      </c>
      <c r="AY6760" s="501" t="e">
        <f t="shared" si="639"/>
        <v>#DIV/0!</v>
      </c>
      <c r="BM6760" s="501" t="e">
        <f t="shared" si="640"/>
        <v>#DIV/0!</v>
      </c>
      <c r="BP6760" s="501" t="e">
        <f t="shared" si="641"/>
        <v>#DIV/0!</v>
      </c>
    </row>
    <row r="6761" spans="31:68" ht="15" customHeight="1" x14ac:dyDescent="0.25">
      <c r="AE6761" s="501" t="e">
        <f t="shared" si="636"/>
        <v>#DIV/0!</v>
      </c>
      <c r="AH6761" s="501" t="e">
        <f t="shared" si="637"/>
        <v>#DIV/0!</v>
      </c>
      <c r="AV6761" s="501" t="e">
        <f t="shared" si="638"/>
        <v>#DIV/0!</v>
      </c>
      <c r="AY6761" s="501" t="e">
        <f t="shared" si="639"/>
        <v>#DIV/0!</v>
      </c>
      <c r="BM6761" s="501" t="e">
        <f t="shared" si="640"/>
        <v>#DIV/0!</v>
      </c>
      <c r="BP6761" s="501" t="e">
        <f t="shared" si="641"/>
        <v>#DIV/0!</v>
      </c>
    </row>
    <row r="6762" spans="31:68" ht="15" customHeight="1" x14ac:dyDescent="0.25">
      <c r="AE6762" s="501" t="e">
        <f t="shared" si="636"/>
        <v>#DIV/0!</v>
      </c>
      <c r="AH6762" s="501" t="e">
        <f t="shared" si="637"/>
        <v>#DIV/0!</v>
      </c>
      <c r="AV6762" s="501" t="e">
        <f t="shared" si="638"/>
        <v>#DIV/0!</v>
      </c>
      <c r="AY6762" s="501" t="e">
        <f t="shared" si="639"/>
        <v>#DIV/0!</v>
      </c>
      <c r="BM6762" s="501" t="e">
        <f t="shared" si="640"/>
        <v>#DIV/0!</v>
      </c>
      <c r="BP6762" s="501" t="e">
        <f t="shared" si="641"/>
        <v>#DIV/0!</v>
      </c>
    </row>
    <row r="6763" spans="31:68" ht="15" customHeight="1" x14ac:dyDescent="0.25">
      <c r="AE6763" s="501" t="e">
        <f t="shared" si="636"/>
        <v>#DIV/0!</v>
      </c>
      <c r="AH6763" s="501" t="e">
        <f t="shared" si="637"/>
        <v>#DIV/0!</v>
      </c>
      <c r="AV6763" s="501" t="e">
        <f t="shared" si="638"/>
        <v>#DIV/0!</v>
      </c>
      <c r="AY6763" s="501" t="e">
        <f t="shared" si="639"/>
        <v>#DIV/0!</v>
      </c>
      <c r="BM6763" s="501" t="e">
        <f t="shared" si="640"/>
        <v>#DIV/0!</v>
      </c>
      <c r="BP6763" s="501" t="e">
        <f t="shared" si="641"/>
        <v>#DIV/0!</v>
      </c>
    </row>
    <row r="6764" spans="31:68" ht="15" customHeight="1" x14ac:dyDescent="0.25">
      <c r="AE6764" s="501" t="e">
        <f t="shared" si="636"/>
        <v>#DIV/0!</v>
      </c>
      <c r="AH6764" s="501" t="e">
        <f t="shared" si="637"/>
        <v>#DIV/0!</v>
      </c>
      <c r="AV6764" s="501" t="e">
        <f t="shared" si="638"/>
        <v>#DIV/0!</v>
      </c>
      <c r="AY6764" s="501" t="e">
        <f t="shared" si="639"/>
        <v>#DIV/0!</v>
      </c>
      <c r="BM6764" s="501" t="e">
        <f t="shared" si="640"/>
        <v>#DIV/0!</v>
      </c>
      <c r="BP6764" s="501" t="e">
        <f t="shared" si="641"/>
        <v>#DIV/0!</v>
      </c>
    </row>
    <row r="6765" spans="31:68" ht="15" customHeight="1" x14ac:dyDescent="0.25">
      <c r="AE6765" s="501" t="e">
        <f t="shared" si="636"/>
        <v>#DIV/0!</v>
      </c>
      <c r="AH6765" s="501" t="e">
        <f t="shared" si="637"/>
        <v>#DIV/0!</v>
      </c>
      <c r="AV6765" s="501" t="e">
        <f t="shared" si="638"/>
        <v>#DIV/0!</v>
      </c>
      <c r="AY6765" s="501" t="e">
        <f t="shared" si="639"/>
        <v>#DIV/0!</v>
      </c>
      <c r="BM6765" s="501" t="e">
        <f t="shared" si="640"/>
        <v>#DIV/0!</v>
      </c>
      <c r="BP6765" s="501" t="e">
        <f t="shared" si="641"/>
        <v>#DIV/0!</v>
      </c>
    </row>
    <row r="6766" spans="31:68" ht="15" customHeight="1" x14ac:dyDescent="0.25">
      <c r="AE6766" s="501" t="e">
        <f t="shared" si="636"/>
        <v>#DIV/0!</v>
      </c>
      <c r="AH6766" s="501" t="e">
        <f t="shared" si="637"/>
        <v>#DIV/0!</v>
      </c>
      <c r="AV6766" s="501" t="e">
        <f t="shared" si="638"/>
        <v>#DIV/0!</v>
      </c>
      <c r="AY6766" s="501" t="e">
        <f t="shared" si="639"/>
        <v>#DIV/0!</v>
      </c>
      <c r="BM6766" s="501" t="e">
        <f t="shared" si="640"/>
        <v>#DIV/0!</v>
      </c>
      <c r="BP6766" s="501" t="e">
        <f t="shared" si="641"/>
        <v>#DIV/0!</v>
      </c>
    </row>
    <row r="6767" spans="31:68" ht="15" customHeight="1" x14ac:dyDescent="0.25">
      <c r="AE6767" s="501" t="e">
        <f t="shared" si="636"/>
        <v>#DIV/0!</v>
      </c>
      <c r="AH6767" s="501" t="e">
        <f t="shared" si="637"/>
        <v>#DIV/0!</v>
      </c>
      <c r="AV6767" s="501" t="e">
        <f t="shared" si="638"/>
        <v>#DIV/0!</v>
      </c>
      <c r="AY6767" s="501" t="e">
        <f t="shared" si="639"/>
        <v>#DIV/0!</v>
      </c>
      <c r="BM6767" s="501" t="e">
        <f t="shared" si="640"/>
        <v>#DIV/0!</v>
      </c>
      <c r="BP6767" s="501" t="e">
        <f t="shared" si="641"/>
        <v>#DIV/0!</v>
      </c>
    </row>
    <row r="6768" spans="31:68" ht="15" customHeight="1" x14ac:dyDescent="0.25">
      <c r="AE6768" s="501" t="e">
        <f t="shared" si="636"/>
        <v>#DIV/0!</v>
      </c>
      <c r="AH6768" s="501" t="e">
        <f t="shared" si="637"/>
        <v>#DIV/0!</v>
      </c>
      <c r="AV6768" s="501" t="e">
        <f t="shared" si="638"/>
        <v>#DIV/0!</v>
      </c>
      <c r="AY6768" s="501" t="e">
        <f t="shared" si="639"/>
        <v>#DIV/0!</v>
      </c>
      <c r="BM6768" s="501" t="e">
        <f t="shared" si="640"/>
        <v>#DIV/0!</v>
      </c>
      <c r="BP6768" s="501" t="e">
        <f t="shared" si="641"/>
        <v>#DIV/0!</v>
      </c>
    </row>
    <row r="6769" spans="31:68" ht="15" customHeight="1" x14ac:dyDescent="0.25">
      <c r="AE6769" s="501" t="e">
        <f t="shared" si="636"/>
        <v>#DIV/0!</v>
      </c>
      <c r="AH6769" s="501" t="e">
        <f t="shared" si="637"/>
        <v>#DIV/0!</v>
      </c>
      <c r="AV6769" s="501" t="e">
        <f t="shared" si="638"/>
        <v>#DIV/0!</v>
      </c>
      <c r="AY6769" s="501" t="e">
        <f t="shared" si="639"/>
        <v>#DIV/0!</v>
      </c>
      <c r="BM6769" s="501" t="e">
        <f t="shared" si="640"/>
        <v>#DIV/0!</v>
      </c>
      <c r="BP6769" s="501" t="e">
        <f t="shared" si="641"/>
        <v>#DIV/0!</v>
      </c>
    </row>
    <row r="6770" spans="31:68" ht="15" customHeight="1" x14ac:dyDescent="0.25">
      <c r="AE6770" s="501" t="e">
        <f t="shared" si="636"/>
        <v>#DIV/0!</v>
      </c>
      <c r="AH6770" s="501" t="e">
        <f t="shared" si="637"/>
        <v>#DIV/0!</v>
      </c>
      <c r="AV6770" s="501" t="e">
        <f t="shared" si="638"/>
        <v>#DIV/0!</v>
      </c>
      <c r="AY6770" s="501" t="e">
        <f t="shared" si="639"/>
        <v>#DIV/0!</v>
      </c>
      <c r="BM6770" s="501" t="e">
        <f t="shared" si="640"/>
        <v>#DIV/0!</v>
      </c>
      <c r="BP6770" s="501" t="e">
        <f t="shared" si="641"/>
        <v>#DIV/0!</v>
      </c>
    </row>
    <row r="6771" spans="31:68" ht="15" customHeight="1" x14ac:dyDescent="0.25">
      <c r="AE6771" s="501" t="e">
        <f t="shared" si="636"/>
        <v>#DIV/0!</v>
      </c>
      <c r="AH6771" s="501" t="e">
        <f t="shared" si="637"/>
        <v>#DIV/0!</v>
      </c>
      <c r="AV6771" s="501" t="e">
        <f t="shared" si="638"/>
        <v>#DIV/0!</v>
      </c>
      <c r="AY6771" s="501" t="e">
        <f t="shared" si="639"/>
        <v>#DIV/0!</v>
      </c>
      <c r="BM6771" s="501" t="e">
        <f t="shared" si="640"/>
        <v>#DIV/0!</v>
      </c>
      <c r="BP6771" s="501" t="e">
        <f t="shared" si="641"/>
        <v>#DIV/0!</v>
      </c>
    </row>
    <row r="6772" spans="31:68" ht="15" customHeight="1" x14ac:dyDescent="0.25">
      <c r="AE6772" s="501" t="e">
        <f t="shared" si="636"/>
        <v>#DIV/0!</v>
      </c>
      <c r="AH6772" s="501" t="e">
        <f t="shared" si="637"/>
        <v>#DIV/0!</v>
      </c>
      <c r="AV6772" s="501" t="e">
        <f t="shared" si="638"/>
        <v>#DIV/0!</v>
      </c>
      <c r="AY6772" s="501" t="e">
        <f t="shared" si="639"/>
        <v>#DIV/0!</v>
      </c>
      <c r="BM6772" s="501" t="e">
        <f t="shared" si="640"/>
        <v>#DIV/0!</v>
      </c>
      <c r="BP6772" s="501" t="e">
        <f t="shared" si="641"/>
        <v>#DIV/0!</v>
      </c>
    </row>
    <row r="6773" spans="31:68" ht="15" customHeight="1" x14ac:dyDescent="0.25">
      <c r="AE6773" s="501" t="e">
        <f t="shared" si="636"/>
        <v>#DIV/0!</v>
      </c>
      <c r="AH6773" s="501" t="e">
        <f t="shared" si="637"/>
        <v>#DIV/0!</v>
      </c>
      <c r="AV6773" s="501" t="e">
        <f t="shared" si="638"/>
        <v>#DIV/0!</v>
      </c>
      <c r="AY6773" s="501" t="e">
        <f t="shared" si="639"/>
        <v>#DIV/0!</v>
      </c>
      <c r="BM6773" s="501" t="e">
        <f t="shared" si="640"/>
        <v>#DIV/0!</v>
      </c>
      <c r="BP6773" s="501" t="e">
        <f t="shared" si="641"/>
        <v>#DIV/0!</v>
      </c>
    </row>
    <row r="6774" spans="31:68" ht="15" customHeight="1" x14ac:dyDescent="0.25">
      <c r="AE6774" s="501" t="e">
        <f t="shared" si="636"/>
        <v>#DIV/0!</v>
      </c>
      <c r="AH6774" s="501" t="e">
        <f t="shared" si="637"/>
        <v>#DIV/0!</v>
      </c>
      <c r="AV6774" s="501" t="e">
        <f t="shared" si="638"/>
        <v>#DIV/0!</v>
      </c>
      <c r="AY6774" s="501" t="e">
        <f t="shared" si="639"/>
        <v>#DIV/0!</v>
      </c>
      <c r="BM6774" s="501" t="e">
        <f t="shared" si="640"/>
        <v>#DIV/0!</v>
      </c>
      <c r="BP6774" s="501" t="e">
        <f t="shared" si="641"/>
        <v>#DIV/0!</v>
      </c>
    </row>
    <row r="6775" spans="31:68" ht="15" customHeight="1" x14ac:dyDescent="0.25">
      <c r="AE6775" s="501" t="e">
        <f t="shared" si="636"/>
        <v>#DIV/0!</v>
      </c>
      <c r="AH6775" s="501" t="e">
        <f t="shared" si="637"/>
        <v>#DIV/0!</v>
      </c>
      <c r="AV6775" s="501" t="e">
        <f t="shared" si="638"/>
        <v>#DIV/0!</v>
      </c>
      <c r="AY6775" s="501" t="e">
        <f t="shared" si="639"/>
        <v>#DIV/0!</v>
      </c>
      <c r="BM6775" s="501" t="e">
        <f t="shared" si="640"/>
        <v>#DIV/0!</v>
      </c>
      <c r="BP6775" s="501" t="e">
        <f t="shared" si="641"/>
        <v>#DIV/0!</v>
      </c>
    </row>
    <row r="6776" spans="31:68" ht="15" customHeight="1" x14ac:dyDescent="0.25">
      <c r="AE6776" s="501" t="e">
        <f t="shared" si="636"/>
        <v>#DIV/0!</v>
      </c>
      <c r="AH6776" s="501" t="e">
        <f t="shared" si="637"/>
        <v>#DIV/0!</v>
      </c>
      <c r="AV6776" s="501" t="e">
        <f t="shared" si="638"/>
        <v>#DIV/0!</v>
      </c>
      <c r="AY6776" s="501" t="e">
        <f t="shared" si="639"/>
        <v>#DIV/0!</v>
      </c>
      <c r="BM6776" s="501" t="e">
        <f t="shared" si="640"/>
        <v>#DIV/0!</v>
      </c>
      <c r="BP6776" s="501" t="e">
        <f t="shared" si="641"/>
        <v>#DIV/0!</v>
      </c>
    </row>
    <row r="6777" spans="31:68" ht="15" customHeight="1" x14ac:dyDescent="0.25">
      <c r="AE6777" s="501" t="e">
        <f t="shared" si="636"/>
        <v>#DIV/0!</v>
      </c>
      <c r="AH6777" s="501" t="e">
        <f t="shared" si="637"/>
        <v>#DIV/0!</v>
      </c>
      <c r="AV6777" s="501" t="e">
        <f t="shared" si="638"/>
        <v>#DIV/0!</v>
      </c>
      <c r="AY6777" s="501" t="e">
        <f t="shared" si="639"/>
        <v>#DIV/0!</v>
      </c>
      <c r="BM6777" s="501" t="e">
        <f t="shared" si="640"/>
        <v>#DIV/0!</v>
      </c>
      <c r="BP6777" s="501" t="e">
        <f t="shared" si="641"/>
        <v>#DIV/0!</v>
      </c>
    </row>
    <row r="6778" spans="31:68" ht="15" customHeight="1" x14ac:dyDescent="0.25">
      <c r="AE6778" s="501" t="e">
        <f t="shared" si="636"/>
        <v>#DIV/0!</v>
      </c>
      <c r="AH6778" s="501" t="e">
        <f t="shared" si="637"/>
        <v>#DIV/0!</v>
      </c>
      <c r="AV6778" s="501" t="e">
        <f t="shared" si="638"/>
        <v>#DIV/0!</v>
      </c>
      <c r="AY6778" s="501" t="e">
        <f t="shared" si="639"/>
        <v>#DIV/0!</v>
      </c>
      <c r="BM6778" s="501" t="e">
        <f t="shared" si="640"/>
        <v>#DIV/0!</v>
      </c>
      <c r="BP6778" s="501" t="e">
        <f t="shared" si="641"/>
        <v>#DIV/0!</v>
      </c>
    </row>
    <row r="6779" spans="31:68" ht="15" customHeight="1" x14ac:dyDescent="0.25">
      <c r="AE6779" s="501" t="e">
        <f t="shared" si="636"/>
        <v>#DIV/0!</v>
      </c>
      <c r="AH6779" s="501" t="e">
        <f t="shared" si="637"/>
        <v>#DIV/0!</v>
      </c>
      <c r="AV6779" s="501" t="e">
        <f t="shared" si="638"/>
        <v>#DIV/0!</v>
      </c>
      <c r="AY6779" s="501" t="e">
        <f t="shared" si="639"/>
        <v>#DIV/0!</v>
      </c>
      <c r="BM6779" s="501" t="e">
        <f t="shared" si="640"/>
        <v>#DIV/0!</v>
      </c>
      <c r="BP6779" s="501" t="e">
        <f t="shared" si="641"/>
        <v>#DIV/0!</v>
      </c>
    </row>
    <row r="6780" spans="31:68" ht="15" customHeight="1" x14ac:dyDescent="0.25">
      <c r="AE6780" s="501" t="e">
        <f t="shared" si="636"/>
        <v>#DIV/0!</v>
      </c>
      <c r="AH6780" s="501" t="e">
        <f t="shared" si="637"/>
        <v>#DIV/0!</v>
      </c>
      <c r="AV6780" s="501" t="e">
        <f t="shared" si="638"/>
        <v>#DIV/0!</v>
      </c>
      <c r="AY6780" s="501" t="e">
        <f t="shared" si="639"/>
        <v>#DIV/0!</v>
      </c>
      <c r="BM6780" s="501" t="e">
        <f t="shared" si="640"/>
        <v>#DIV/0!</v>
      </c>
      <c r="BP6780" s="501" t="e">
        <f t="shared" si="641"/>
        <v>#DIV/0!</v>
      </c>
    </row>
    <row r="6781" spans="31:68" ht="15" customHeight="1" x14ac:dyDescent="0.25">
      <c r="AE6781" s="501" t="e">
        <f t="shared" si="636"/>
        <v>#DIV/0!</v>
      </c>
      <c r="AH6781" s="501" t="e">
        <f t="shared" si="637"/>
        <v>#DIV/0!</v>
      </c>
      <c r="AV6781" s="501" t="e">
        <f t="shared" si="638"/>
        <v>#DIV/0!</v>
      </c>
      <c r="AY6781" s="501" t="e">
        <f t="shared" si="639"/>
        <v>#DIV/0!</v>
      </c>
      <c r="BM6781" s="501" t="e">
        <f t="shared" si="640"/>
        <v>#DIV/0!</v>
      </c>
      <c r="BP6781" s="501" t="e">
        <f t="shared" si="641"/>
        <v>#DIV/0!</v>
      </c>
    </row>
    <row r="6782" spans="31:68" ht="15" customHeight="1" x14ac:dyDescent="0.25">
      <c r="AE6782" s="501" t="e">
        <f t="shared" si="636"/>
        <v>#DIV/0!</v>
      </c>
      <c r="AH6782" s="501" t="e">
        <f t="shared" si="637"/>
        <v>#DIV/0!</v>
      </c>
      <c r="AV6782" s="501" t="e">
        <f t="shared" si="638"/>
        <v>#DIV/0!</v>
      </c>
      <c r="AY6782" s="501" t="e">
        <f t="shared" si="639"/>
        <v>#DIV/0!</v>
      </c>
      <c r="BM6782" s="501" t="e">
        <f t="shared" si="640"/>
        <v>#DIV/0!</v>
      </c>
      <c r="BP6782" s="501" t="e">
        <f t="shared" si="641"/>
        <v>#DIV/0!</v>
      </c>
    </row>
    <row r="6783" spans="31:68" ht="15" customHeight="1" x14ac:dyDescent="0.25">
      <c r="AE6783" s="501" t="e">
        <f t="shared" si="636"/>
        <v>#DIV/0!</v>
      </c>
      <c r="AH6783" s="501" t="e">
        <f t="shared" si="637"/>
        <v>#DIV/0!</v>
      </c>
      <c r="AV6783" s="501" t="e">
        <f t="shared" si="638"/>
        <v>#DIV/0!</v>
      </c>
      <c r="AY6783" s="501" t="e">
        <f t="shared" si="639"/>
        <v>#DIV/0!</v>
      </c>
      <c r="BM6783" s="501" t="e">
        <f t="shared" si="640"/>
        <v>#DIV/0!</v>
      </c>
      <c r="BP6783" s="501" t="e">
        <f t="shared" si="641"/>
        <v>#DIV/0!</v>
      </c>
    </row>
    <row r="6784" spans="31:68" ht="15" customHeight="1" x14ac:dyDescent="0.25">
      <c r="AE6784" s="501" t="e">
        <f t="shared" si="636"/>
        <v>#DIV/0!</v>
      </c>
      <c r="AH6784" s="501" t="e">
        <f t="shared" si="637"/>
        <v>#DIV/0!</v>
      </c>
      <c r="AV6784" s="501" t="e">
        <f t="shared" si="638"/>
        <v>#DIV/0!</v>
      </c>
      <c r="AY6784" s="501" t="e">
        <f t="shared" si="639"/>
        <v>#DIV/0!</v>
      </c>
      <c r="BM6784" s="501" t="e">
        <f t="shared" si="640"/>
        <v>#DIV/0!</v>
      </c>
      <c r="BP6784" s="501" t="e">
        <f t="shared" si="641"/>
        <v>#DIV/0!</v>
      </c>
    </row>
    <row r="6785" spans="31:68" ht="15" customHeight="1" x14ac:dyDescent="0.25">
      <c r="AE6785" s="501" t="e">
        <f t="shared" si="636"/>
        <v>#DIV/0!</v>
      </c>
      <c r="AH6785" s="501" t="e">
        <f t="shared" si="637"/>
        <v>#DIV/0!</v>
      </c>
      <c r="AV6785" s="501" t="e">
        <f t="shared" si="638"/>
        <v>#DIV/0!</v>
      </c>
      <c r="AY6785" s="501" t="e">
        <f t="shared" si="639"/>
        <v>#DIV/0!</v>
      </c>
      <c r="BM6785" s="501" t="e">
        <f t="shared" si="640"/>
        <v>#DIV/0!</v>
      </c>
      <c r="BP6785" s="501" t="e">
        <f t="shared" si="641"/>
        <v>#DIV/0!</v>
      </c>
    </row>
    <row r="6786" spans="31:68" ht="15" customHeight="1" x14ac:dyDescent="0.25">
      <c r="AE6786" s="501" t="e">
        <f t="shared" si="636"/>
        <v>#DIV/0!</v>
      </c>
      <c r="AH6786" s="501" t="e">
        <f t="shared" si="637"/>
        <v>#DIV/0!</v>
      </c>
      <c r="AV6786" s="501" t="e">
        <f t="shared" si="638"/>
        <v>#DIV/0!</v>
      </c>
      <c r="AY6786" s="501" t="e">
        <f t="shared" si="639"/>
        <v>#DIV/0!</v>
      </c>
      <c r="BM6786" s="501" t="e">
        <f t="shared" si="640"/>
        <v>#DIV/0!</v>
      </c>
      <c r="BP6786" s="501" t="e">
        <f t="shared" si="641"/>
        <v>#DIV/0!</v>
      </c>
    </row>
    <row r="6787" spans="31:68" ht="15" customHeight="1" x14ac:dyDescent="0.25">
      <c r="AE6787" s="501" t="e">
        <f t="shared" si="636"/>
        <v>#DIV/0!</v>
      </c>
      <c r="AH6787" s="501" t="e">
        <f t="shared" si="637"/>
        <v>#DIV/0!</v>
      </c>
      <c r="AV6787" s="501" t="e">
        <f t="shared" si="638"/>
        <v>#DIV/0!</v>
      </c>
      <c r="AY6787" s="501" t="e">
        <f t="shared" si="639"/>
        <v>#DIV/0!</v>
      </c>
      <c r="BM6787" s="501" t="e">
        <f t="shared" si="640"/>
        <v>#DIV/0!</v>
      </c>
      <c r="BP6787" s="501" t="e">
        <f t="shared" si="641"/>
        <v>#DIV/0!</v>
      </c>
    </row>
    <row r="6788" spans="31:68" ht="15" customHeight="1" x14ac:dyDescent="0.25">
      <c r="AE6788" s="501" t="e">
        <f t="shared" si="636"/>
        <v>#DIV/0!</v>
      </c>
      <c r="AH6788" s="501" t="e">
        <f t="shared" si="637"/>
        <v>#DIV/0!</v>
      </c>
      <c r="AV6788" s="501" t="e">
        <f t="shared" si="638"/>
        <v>#DIV/0!</v>
      </c>
      <c r="AY6788" s="501" t="e">
        <f t="shared" si="639"/>
        <v>#DIV/0!</v>
      </c>
      <c r="BM6788" s="501" t="e">
        <f t="shared" si="640"/>
        <v>#DIV/0!</v>
      </c>
      <c r="BP6788" s="501" t="e">
        <f t="shared" si="641"/>
        <v>#DIV/0!</v>
      </c>
    </row>
    <row r="6789" spans="31:68" ht="15" customHeight="1" x14ac:dyDescent="0.25">
      <c r="AE6789" s="501" t="e">
        <f t="shared" si="636"/>
        <v>#DIV/0!</v>
      </c>
      <c r="AH6789" s="501" t="e">
        <f t="shared" si="637"/>
        <v>#DIV/0!</v>
      </c>
      <c r="AV6789" s="501" t="e">
        <f t="shared" si="638"/>
        <v>#DIV/0!</v>
      </c>
      <c r="AY6789" s="501" t="e">
        <f t="shared" si="639"/>
        <v>#DIV/0!</v>
      </c>
      <c r="BM6789" s="501" t="e">
        <f t="shared" si="640"/>
        <v>#DIV/0!</v>
      </c>
      <c r="BP6789" s="501" t="e">
        <f t="shared" si="641"/>
        <v>#DIV/0!</v>
      </c>
    </row>
    <row r="6790" spans="31:68" ht="15" customHeight="1" x14ac:dyDescent="0.25">
      <c r="AE6790" s="501" t="e">
        <f t="shared" si="636"/>
        <v>#DIV/0!</v>
      </c>
      <c r="AH6790" s="501" t="e">
        <f t="shared" si="637"/>
        <v>#DIV/0!</v>
      </c>
      <c r="AV6790" s="501" t="e">
        <f t="shared" si="638"/>
        <v>#DIV/0!</v>
      </c>
      <c r="AY6790" s="501" t="e">
        <f t="shared" si="639"/>
        <v>#DIV/0!</v>
      </c>
      <c r="BM6790" s="501" t="e">
        <f t="shared" si="640"/>
        <v>#DIV/0!</v>
      </c>
      <c r="BP6790" s="501" t="e">
        <f t="shared" si="641"/>
        <v>#DIV/0!</v>
      </c>
    </row>
    <row r="6791" spans="31:68" ht="15" customHeight="1" x14ac:dyDescent="0.25">
      <c r="AE6791" s="501" t="e">
        <f t="shared" si="636"/>
        <v>#DIV/0!</v>
      </c>
      <c r="AH6791" s="501" t="e">
        <f t="shared" si="637"/>
        <v>#DIV/0!</v>
      </c>
      <c r="AV6791" s="501" t="e">
        <f t="shared" si="638"/>
        <v>#DIV/0!</v>
      </c>
      <c r="AY6791" s="501" t="e">
        <f t="shared" si="639"/>
        <v>#DIV/0!</v>
      </c>
      <c r="BM6791" s="501" t="e">
        <f t="shared" si="640"/>
        <v>#DIV/0!</v>
      </c>
      <c r="BP6791" s="501" t="e">
        <f t="shared" si="641"/>
        <v>#DIV/0!</v>
      </c>
    </row>
    <row r="6792" spans="31:68" ht="15" customHeight="1" x14ac:dyDescent="0.25">
      <c r="AE6792" s="501" t="e">
        <f t="shared" si="636"/>
        <v>#DIV/0!</v>
      </c>
      <c r="AH6792" s="501" t="e">
        <f t="shared" si="637"/>
        <v>#DIV/0!</v>
      </c>
      <c r="AV6792" s="501" t="e">
        <f t="shared" si="638"/>
        <v>#DIV/0!</v>
      </c>
      <c r="AY6792" s="501" t="e">
        <f t="shared" si="639"/>
        <v>#DIV/0!</v>
      </c>
      <c r="BM6792" s="501" t="e">
        <f t="shared" si="640"/>
        <v>#DIV/0!</v>
      </c>
      <c r="BP6792" s="501" t="e">
        <f t="shared" si="641"/>
        <v>#DIV/0!</v>
      </c>
    </row>
    <row r="6793" spans="31:68" ht="15" customHeight="1" x14ac:dyDescent="0.25">
      <c r="AE6793" s="501" t="e">
        <f t="shared" si="636"/>
        <v>#DIV/0!</v>
      </c>
      <c r="AH6793" s="501" t="e">
        <f t="shared" si="637"/>
        <v>#DIV/0!</v>
      </c>
      <c r="AV6793" s="501" t="e">
        <f t="shared" si="638"/>
        <v>#DIV/0!</v>
      </c>
      <c r="AY6793" s="501" t="e">
        <f t="shared" si="639"/>
        <v>#DIV/0!</v>
      </c>
      <c r="BM6793" s="501" t="e">
        <f t="shared" si="640"/>
        <v>#DIV/0!</v>
      </c>
      <c r="BP6793" s="501" t="e">
        <f t="shared" si="641"/>
        <v>#DIV/0!</v>
      </c>
    </row>
    <row r="6794" spans="31:68" ht="15" customHeight="1" x14ac:dyDescent="0.25">
      <c r="AE6794" s="501" t="e">
        <f t="shared" si="636"/>
        <v>#DIV/0!</v>
      </c>
      <c r="AH6794" s="501" t="e">
        <f t="shared" si="637"/>
        <v>#DIV/0!</v>
      </c>
      <c r="AV6794" s="501" t="e">
        <f t="shared" si="638"/>
        <v>#DIV/0!</v>
      </c>
      <c r="AY6794" s="501" t="e">
        <f t="shared" si="639"/>
        <v>#DIV/0!</v>
      </c>
      <c r="BM6794" s="501" t="e">
        <f t="shared" si="640"/>
        <v>#DIV/0!</v>
      </c>
      <c r="BP6794" s="501" t="e">
        <f t="shared" si="641"/>
        <v>#DIV/0!</v>
      </c>
    </row>
    <row r="6795" spans="31:68" ht="15" customHeight="1" x14ac:dyDescent="0.25">
      <c r="AE6795" s="501" t="e">
        <f t="shared" si="636"/>
        <v>#DIV/0!</v>
      </c>
      <c r="AH6795" s="501" t="e">
        <f t="shared" si="637"/>
        <v>#DIV/0!</v>
      </c>
      <c r="AV6795" s="501" t="e">
        <f t="shared" si="638"/>
        <v>#DIV/0!</v>
      </c>
      <c r="AY6795" s="501" t="e">
        <f t="shared" si="639"/>
        <v>#DIV/0!</v>
      </c>
      <c r="BM6795" s="501" t="e">
        <f t="shared" si="640"/>
        <v>#DIV/0!</v>
      </c>
      <c r="BP6795" s="501" t="e">
        <f t="shared" si="641"/>
        <v>#DIV/0!</v>
      </c>
    </row>
    <row r="6796" spans="31:68" ht="15" customHeight="1" x14ac:dyDescent="0.25">
      <c r="AE6796" s="501" t="e">
        <f t="shared" si="636"/>
        <v>#DIV/0!</v>
      </c>
      <c r="AH6796" s="501" t="e">
        <f t="shared" si="637"/>
        <v>#DIV/0!</v>
      </c>
      <c r="AV6796" s="501" t="e">
        <f t="shared" si="638"/>
        <v>#DIV/0!</v>
      </c>
      <c r="AY6796" s="501" t="e">
        <f t="shared" si="639"/>
        <v>#DIV/0!</v>
      </c>
      <c r="BM6796" s="501" t="e">
        <f t="shared" si="640"/>
        <v>#DIV/0!</v>
      </c>
      <c r="BP6796" s="501" t="e">
        <f t="shared" si="641"/>
        <v>#DIV/0!</v>
      </c>
    </row>
    <row r="6797" spans="31:68" ht="15" customHeight="1" x14ac:dyDescent="0.25">
      <c r="AE6797" s="501" t="e">
        <f t="shared" si="636"/>
        <v>#DIV/0!</v>
      </c>
      <c r="AH6797" s="501" t="e">
        <f t="shared" si="637"/>
        <v>#DIV/0!</v>
      </c>
      <c r="AV6797" s="501" t="e">
        <f t="shared" si="638"/>
        <v>#DIV/0!</v>
      </c>
      <c r="AY6797" s="501" t="e">
        <f t="shared" si="639"/>
        <v>#DIV/0!</v>
      </c>
      <c r="BM6797" s="501" t="e">
        <f t="shared" si="640"/>
        <v>#DIV/0!</v>
      </c>
      <c r="BP6797" s="501" t="e">
        <f t="shared" si="641"/>
        <v>#DIV/0!</v>
      </c>
    </row>
    <row r="6798" spans="31:68" ht="15" customHeight="1" x14ac:dyDescent="0.25">
      <c r="AE6798" s="501" t="e">
        <f t="shared" si="636"/>
        <v>#DIV/0!</v>
      </c>
      <c r="AH6798" s="501" t="e">
        <f t="shared" si="637"/>
        <v>#DIV/0!</v>
      </c>
      <c r="AV6798" s="501" t="e">
        <f t="shared" si="638"/>
        <v>#DIV/0!</v>
      </c>
      <c r="AY6798" s="501" t="e">
        <f t="shared" si="639"/>
        <v>#DIV/0!</v>
      </c>
      <c r="BM6798" s="501" t="e">
        <f t="shared" si="640"/>
        <v>#DIV/0!</v>
      </c>
      <c r="BP6798" s="501" t="e">
        <f t="shared" si="641"/>
        <v>#DIV/0!</v>
      </c>
    </row>
    <row r="6799" spans="31:68" ht="15" customHeight="1" x14ac:dyDescent="0.25">
      <c r="AE6799" s="501" t="e">
        <f t="shared" ref="AE6799:AE6862" si="642">IF(AE$10*AC6799+AE$11&lt;(ROUNDUP(AD$10/100,0)*100+999),MAX(0,AE$10*AC6799+AE$11),NA())</f>
        <v>#DIV/0!</v>
      </c>
      <c r="AH6799" s="501" t="e">
        <f t="shared" ref="AH6799:AH6862" si="643">IF(AH$10*AF6799+AH$11&lt;(ROUNDUP(AG$10/100,0)*100+999),MAX(0,AH$10*AF6799+AH$11),NA())</f>
        <v>#DIV/0!</v>
      </c>
      <c r="AV6799" s="501" t="e">
        <f t="shared" ref="AV6799:AV6862" si="644">IF(AV$10*AT6799+AV$11&lt;(ROUNDUP(AU$10/100,0)*100+999),MAX(0,AV$10*AT6799+AV$11),NA())</f>
        <v>#DIV/0!</v>
      </c>
      <c r="AY6799" s="501" t="e">
        <f t="shared" ref="AY6799:AY6862" si="645">IF(AY$10*AW6799+AY$11&lt;(ROUNDUP(AX$10/100,0)*100+999),MAX(0,AY$10*AW6799+AY$11),NA())</f>
        <v>#DIV/0!</v>
      </c>
      <c r="BM6799" s="501" t="e">
        <f t="shared" ref="BM6799:BM6862" si="646">IF(BM$10*BK6799+BM$11&lt;(ROUNDUP(BL$10/100,0)*100+999),MAX(0,BM$10*BK6799+BM$11),NA())</f>
        <v>#DIV/0!</v>
      </c>
      <c r="BP6799" s="501" t="e">
        <f t="shared" ref="BP6799:BP6862" si="647">IF(BP$10*BN6799+BP$11&lt;(ROUNDUP(BO$10/100,0)*100+999),MAX(0,BP$10*BN6799+BP$11),NA())</f>
        <v>#DIV/0!</v>
      </c>
    </row>
    <row r="6800" spans="31:68" ht="15" customHeight="1" x14ac:dyDescent="0.25">
      <c r="AE6800" s="501" t="e">
        <f t="shared" si="642"/>
        <v>#DIV/0!</v>
      </c>
      <c r="AH6800" s="501" t="e">
        <f t="shared" si="643"/>
        <v>#DIV/0!</v>
      </c>
      <c r="AV6800" s="501" t="e">
        <f t="shared" si="644"/>
        <v>#DIV/0!</v>
      </c>
      <c r="AY6800" s="501" t="e">
        <f t="shared" si="645"/>
        <v>#DIV/0!</v>
      </c>
      <c r="BM6800" s="501" t="e">
        <f t="shared" si="646"/>
        <v>#DIV/0!</v>
      </c>
      <c r="BP6800" s="501" t="e">
        <f t="shared" si="647"/>
        <v>#DIV/0!</v>
      </c>
    </row>
    <row r="6801" spans="31:68" ht="15" customHeight="1" x14ac:dyDescent="0.25">
      <c r="AE6801" s="501" t="e">
        <f t="shared" si="642"/>
        <v>#DIV/0!</v>
      </c>
      <c r="AH6801" s="501" t="e">
        <f t="shared" si="643"/>
        <v>#DIV/0!</v>
      </c>
      <c r="AV6801" s="501" t="e">
        <f t="shared" si="644"/>
        <v>#DIV/0!</v>
      </c>
      <c r="AY6801" s="501" t="e">
        <f t="shared" si="645"/>
        <v>#DIV/0!</v>
      </c>
      <c r="BM6801" s="501" t="e">
        <f t="shared" si="646"/>
        <v>#DIV/0!</v>
      </c>
      <c r="BP6801" s="501" t="e">
        <f t="shared" si="647"/>
        <v>#DIV/0!</v>
      </c>
    </row>
    <row r="6802" spans="31:68" ht="15" customHeight="1" x14ac:dyDescent="0.25">
      <c r="AE6802" s="501" t="e">
        <f t="shared" si="642"/>
        <v>#DIV/0!</v>
      </c>
      <c r="AH6802" s="501" t="e">
        <f t="shared" si="643"/>
        <v>#DIV/0!</v>
      </c>
      <c r="AV6802" s="501" t="e">
        <f t="shared" si="644"/>
        <v>#DIV/0!</v>
      </c>
      <c r="AY6802" s="501" t="e">
        <f t="shared" si="645"/>
        <v>#DIV/0!</v>
      </c>
      <c r="BM6802" s="501" t="e">
        <f t="shared" si="646"/>
        <v>#DIV/0!</v>
      </c>
      <c r="BP6802" s="501" t="e">
        <f t="shared" si="647"/>
        <v>#DIV/0!</v>
      </c>
    </row>
    <row r="6803" spans="31:68" ht="15" customHeight="1" x14ac:dyDescent="0.25">
      <c r="AE6803" s="501" t="e">
        <f t="shared" si="642"/>
        <v>#DIV/0!</v>
      </c>
      <c r="AH6803" s="501" t="e">
        <f t="shared" si="643"/>
        <v>#DIV/0!</v>
      </c>
      <c r="AV6803" s="501" t="e">
        <f t="shared" si="644"/>
        <v>#DIV/0!</v>
      </c>
      <c r="AY6803" s="501" t="e">
        <f t="shared" si="645"/>
        <v>#DIV/0!</v>
      </c>
      <c r="BM6803" s="501" t="e">
        <f t="shared" si="646"/>
        <v>#DIV/0!</v>
      </c>
      <c r="BP6803" s="501" t="e">
        <f t="shared" si="647"/>
        <v>#DIV/0!</v>
      </c>
    </row>
    <row r="6804" spans="31:68" ht="15" customHeight="1" x14ac:dyDescent="0.25">
      <c r="AE6804" s="501" t="e">
        <f t="shared" si="642"/>
        <v>#DIV/0!</v>
      </c>
      <c r="AH6804" s="501" t="e">
        <f t="shared" si="643"/>
        <v>#DIV/0!</v>
      </c>
      <c r="AV6804" s="501" t="e">
        <f t="shared" si="644"/>
        <v>#DIV/0!</v>
      </c>
      <c r="AY6804" s="501" t="e">
        <f t="shared" si="645"/>
        <v>#DIV/0!</v>
      </c>
      <c r="BM6804" s="501" t="e">
        <f t="shared" si="646"/>
        <v>#DIV/0!</v>
      </c>
      <c r="BP6804" s="501" t="e">
        <f t="shared" si="647"/>
        <v>#DIV/0!</v>
      </c>
    </row>
    <row r="6805" spans="31:68" ht="15" customHeight="1" x14ac:dyDescent="0.25">
      <c r="AE6805" s="501" t="e">
        <f t="shared" si="642"/>
        <v>#DIV/0!</v>
      </c>
      <c r="AH6805" s="501" t="e">
        <f t="shared" si="643"/>
        <v>#DIV/0!</v>
      </c>
      <c r="AV6805" s="501" t="e">
        <f t="shared" si="644"/>
        <v>#DIV/0!</v>
      </c>
      <c r="AY6805" s="501" t="e">
        <f t="shared" si="645"/>
        <v>#DIV/0!</v>
      </c>
      <c r="BM6805" s="501" t="e">
        <f t="shared" si="646"/>
        <v>#DIV/0!</v>
      </c>
      <c r="BP6805" s="501" t="e">
        <f t="shared" si="647"/>
        <v>#DIV/0!</v>
      </c>
    </row>
    <row r="6806" spans="31:68" ht="15" customHeight="1" x14ac:dyDescent="0.25">
      <c r="AE6806" s="501" t="e">
        <f t="shared" si="642"/>
        <v>#DIV/0!</v>
      </c>
      <c r="AH6806" s="501" t="e">
        <f t="shared" si="643"/>
        <v>#DIV/0!</v>
      </c>
      <c r="AV6806" s="501" t="e">
        <f t="shared" si="644"/>
        <v>#DIV/0!</v>
      </c>
      <c r="AY6806" s="501" t="e">
        <f t="shared" si="645"/>
        <v>#DIV/0!</v>
      </c>
      <c r="BM6806" s="501" t="e">
        <f t="shared" si="646"/>
        <v>#DIV/0!</v>
      </c>
      <c r="BP6806" s="501" t="e">
        <f t="shared" si="647"/>
        <v>#DIV/0!</v>
      </c>
    </row>
    <row r="6807" spans="31:68" ht="15" customHeight="1" x14ac:dyDescent="0.25">
      <c r="AE6807" s="501" t="e">
        <f t="shared" si="642"/>
        <v>#DIV/0!</v>
      </c>
      <c r="AH6807" s="501" t="e">
        <f t="shared" si="643"/>
        <v>#DIV/0!</v>
      </c>
      <c r="AV6807" s="501" t="e">
        <f t="shared" si="644"/>
        <v>#DIV/0!</v>
      </c>
      <c r="AY6807" s="501" t="e">
        <f t="shared" si="645"/>
        <v>#DIV/0!</v>
      </c>
      <c r="BM6807" s="501" t="e">
        <f t="shared" si="646"/>
        <v>#DIV/0!</v>
      </c>
      <c r="BP6807" s="501" t="e">
        <f t="shared" si="647"/>
        <v>#DIV/0!</v>
      </c>
    </row>
    <row r="6808" spans="31:68" ht="15" customHeight="1" x14ac:dyDescent="0.25">
      <c r="AE6808" s="501" t="e">
        <f t="shared" si="642"/>
        <v>#DIV/0!</v>
      </c>
      <c r="AH6808" s="501" t="e">
        <f t="shared" si="643"/>
        <v>#DIV/0!</v>
      </c>
      <c r="AV6808" s="501" t="e">
        <f t="shared" si="644"/>
        <v>#DIV/0!</v>
      </c>
      <c r="AY6808" s="501" t="e">
        <f t="shared" si="645"/>
        <v>#DIV/0!</v>
      </c>
      <c r="BM6808" s="501" t="e">
        <f t="shared" si="646"/>
        <v>#DIV/0!</v>
      </c>
      <c r="BP6808" s="501" t="e">
        <f t="shared" si="647"/>
        <v>#DIV/0!</v>
      </c>
    </row>
    <row r="6809" spans="31:68" ht="15" customHeight="1" x14ac:dyDescent="0.25">
      <c r="AE6809" s="501" t="e">
        <f t="shared" si="642"/>
        <v>#DIV/0!</v>
      </c>
      <c r="AH6809" s="501" t="e">
        <f t="shared" si="643"/>
        <v>#DIV/0!</v>
      </c>
      <c r="AV6809" s="501" t="e">
        <f t="shared" si="644"/>
        <v>#DIV/0!</v>
      </c>
      <c r="AY6809" s="501" t="e">
        <f t="shared" si="645"/>
        <v>#DIV/0!</v>
      </c>
      <c r="BM6809" s="501" t="e">
        <f t="shared" si="646"/>
        <v>#DIV/0!</v>
      </c>
      <c r="BP6809" s="501" t="e">
        <f t="shared" si="647"/>
        <v>#DIV/0!</v>
      </c>
    </row>
    <row r="6810" spans="31:68" ht="15" customHeight="1" x14ac:dyDescent="0.25">
      <c r="AE6810" s="501" t="e">
        <f t="shared" si="642"/>
        <v>#DIV/0!</v>
      </c>
      <c r="AH6810" s="501" t="e">
        <f t="shared" si="643"/>
        <v>#DIV/0!</v>
      </c>
      <c r="AV6810" s="501" t="e">
        <f t="shared" si="644"/>
        <v>#DIV/0!</v>
      </c>
      <c r="AY6810" s="501" t="e">
        <f t="shared" si="645"/>
        <v>#DIV/0!</v>
      </c>
      <c r="BM6810" s="501" t="e">
        <f t="shared" si="646"/>
        <v>#DIV/0!</v>
      </c>
      <c r="BP6810" s="501" t="e">
        <f t="shared" si="647"/>
        <v>#DIV/0!</v>
      </c>
    </row>
    <row r="6811" spans="31:68" ht="15" customHeight="1" x14ac:dyDescent="0.25">
      <c r="AE6811" s="501" t="e">
        <f t="shared" si="642"/>
        <v>#DIV/0!</v>
      </c>
      <c r="AH6811" s="501" t="e">
        <f t="shared" si="643"/>
        <v>#DIV/0!</v>
      </c>
      <c r="AV6811" s="501" t="e">
        <f t="shared" si="644"/>
        <v>#DIV/0!</v>
      </c>
      <c r="AY6811" s="501" t="e">
        <f t="shared" si="645"/>
        <v>#DIV/0!</v>
      </c>
      <c r="BM6811" s="501" t="e">
        <f t="shared" si="646"/>
        <v>#DIV/0!</v>
      </c>
      <c r="BP6811" s="501" t="e">
        <f t="shared" si="647"/>
        <v>#DIV/0!</v>
      </c>
    </row>
    <row r="6812" spans="31:68" ht="15" customHeight="1" x14ac:dyDescent="0.25">
      <c r="AE6812" s="501" t="e">
        <f t="shared" si="642"/>
        <v>#DIV/0!</v>
      </c>
      <c r="AH6812" s="501" t="e">
        <f t="shared" si="643"/>
        <v>#DIV/0!</v>
      </c>
      <c r="AV6812" s="501" t="e">
        <f t="shared" si="644"/>
        <v>#DIV/0!</v>
      </c>
      <c r="AY6812" s="501" t="e">
        <f t="shared" si="645"/>
        <v>#DIV/0!</v>
      </c>
      <c r="BM6812" s="501" t="e">
        <f t="shared" si="646"/>
        <v>#DIV/0!</v>
      </c>
      <c r="BP6812" s="501" t="e">
        <f t="shared" si="647"/>
        <v>#DIV/0!</v>
      </c>
    </row>
    <row r="6813" spans="31:68" ht="15" customHeight="1" x14ac:dyDescent="0.25">
      <c r="AE6813" s="501" t="e">
        <f t="shared" si="642"/>
        <v>#DIV/0!</v>
      </c>
      <c r="AH6813" s="501" t="e">
        <f t="shared" si="643"/>
        <v>#DIV/0!</v>
      </c>
      <c r="AV6813" s="501" t="e">
        <f t="shared" si="644"/>
        <v>#DIV/0!</v>
      </c>
      <c r="AY6813" s="501" t="e">
        <f t="shared" si="645"/>
        <v>#DIV/0!</v>
      </c>
      <c r="BM6813" s="501" t="e">
        <f t="shared" si="646"/>
        <v>#DIV/0!</v>
      </c>
      <c r="BP6813" s="501" t="e">
        <f t="shared" si="647"/>
        <v>#DIV/0!</v>
      </c>
    </row>
    <row r="6814" spans="31:68" ht="15" customHeight="1" x14ac:dyDescent="0.25">
      <c r="AE6814" s="501" t="e">
        <f t="shared" si="642"/>
        <v>#DIV/0!</v>
      </c>
      <c r="AH6814" s="501" t="e">
        <f t="shared" si="643"/>
        <v>#DIV/0!</v>
      </c>
      <c r="AV6814" s="501" t="e">
        <f t="shared" si="644"/>
        <v>#DIV/0!</v>
      </c>
      <c r="AY6814" s="501" t="e">
        <f t="shared" si="645"/>
        <v>#DIV/0!</v>
      </c>
      <c r="BM6814" s="501" t="e">
        <f t="shared" si="646"/>
        <v>#DIV/0!</v>
      </c>
      <c r="BP6814" s="501" t="e">
        <f t="shared" si="647"/>
        <v>#DIV/0!</v>
      </c>
    </row>
    <row r="6815" spans="31:68" ht="15" customHeight="1" x14ac:dyDescent="0.25">
      <c r="AE6815" s="501" t="e">
        <f t="shared" si="642"/>
        <v>#DIV/0!</v>
      </c>
      <c r="AH6815" s="501" t="e">
        <f t="shared" si="643"/>
        <v>#DIV/0!</v>
      </c>
      <c r="AV6815" s="501" t="e">
        <f t="shared" si="644"/>
        <v>#DIV/0!</v>
      </c>
      <c r="AY6815" s="501" t="e">
        <f t="shared" si="645"/>
        <v>#DIV/0!</v>
      </c>
      <c r="BM6815" s="501" t="e">
        <f t="shared" si="646"/>
        <v>#DIV/0!</v>
      </c>
      <c r="BP6815" s="501" t="e">
        <f t="shared" si="647"/>
        <v>#DIV/0!</v>
      </c>
    </row>
    <row r="6816" spans="31:68" ht="15" customHeight="1" x14ac:dyDescent="0.25">
      <c r="AE6816" s="501" t="e">
        <f t="shared" si="642"/>
        <v>#DIV/0!</v>
      </c>
      <c r="AH6816" s="501" t="e">
        <f t="shared" si="643"/>
        <v>#DIV/0!</v>
      </c>
      <c r="AV6816" s="501" t="e">
        <f t="shared" si="644"/>
        <v>#DIV/0!</v>
      </c>
      <c r="AY6816" s="501" t="e">
        <f t="shared" si="645"/>
        <v>#DIV/0!</v>
      </c>
      <c r="BM6816" s="501" t="e">
        <f t="shared" si="646"/>
        <v>#DIV/0!</v>
      </c>
      <c r="BP6816" s="501" t="e">
        <f t="shared" si="647"/>
        <v>#DIV/0!</v>
      </c>
    </row>
    <row r="6817" spans="31:68" ht="15" customHeight="1" x14ac:dyDescent="0.25">
      <c r="AE6817" s="501" t="e">
        <f t="shared" si="642"/>
        <v>#DIV/0!</v>
      </c>
      <c r="AH6817" s="501" t="e">
        <f t="shared" si="643"/>
        <v>#DIV/0!</v>
      </c>
      <c r="AV6817" s="501" t="e">
        <f t="shared" si="644"/>
        <v>#DIV/0!</v>
      </c>
      <c r="AY6817" s="501" t="e">
        <f t="shared" si="645"/>
        <v>#DIV/0!</v>
      </c>
      <c r="BM6817" s="501" t="e">
        <f t="shared" si="646"/>
        <v>#DIV/0!</v>
      </c>
      <c r="BP6817" s="501" t="e">
        <f t="shared" si="647"/>
        <v>#DIV/0!</v>
      </c>
    </row>
    <row r="6818" spans="31:68" ht="15" customHeight="1" x14ac:dyDescent="0.25">
      <c r="AE6818" s="501" t="e">
        <f t="shared" si="642"/>
        <v>#DIV/0!</v>
      </c>
      <c r="AH6818" s="501" t="e">
        <f t="shared" si="643"/>
        <v>#DIV/0!</v>
      </c>
      <c r="AV6818" s="501" t="e">
        <f t="shared" si="644"/>
        <v>#DIV/0!</v>
      </c>
      <c r="AY6818" s="501" t="e">
        <f t="shared" si="645"/>
        <v>#DIV/0!</v>
      </c>
      <c r="BM6818" s="501" t="e">
        <f t="shared" si="646"/>
        <v>#DIV/0!</v>
      </c>
      <c r="BP6818" s="501" t="e">
        <f t="shared" si="647"/>
        <v>#DIV/0!</v>
      </c>
    </row>
    <row r="6819" spans="31:68" ht="15" customHeight="1" x14ac:dyDescent="0.25">
      <c r="AE6819" s="501" t="e">
        <f t="shared" si="642"/>
        <v>#DIV/0!</v>
      </c>
      <c r="AH6819" s="501" t="e">
        <f t="shared" si="643"/>
        <v>#DIV/0!</v>
      </c>
      <c r="AV6819" s="501" t="e">
        <f t="shared" si="644"/>
        <v>#DIV/0!</v>
      </c>
      <c r="AY6819" s="501" t="e">
        <f t="shared" si="645"/>
        <v>#DIV/0!</v>
      </c>
      <c r="BM6819" s="501" t="e">
        <f t="shared" si="646"/>
        <v>#DIV/0!</v>
      </c>
      <c r="BP6819" s="501" t="e">
        <f t="shared" si="647"/>
        <v>#DIV/0!</v>
      </c>
    </row>
    <row r="6820" spans="31:68" ht="15" customHeight="1" x14ac:dyDescent="0.25">
      <c r="AE6820" s="501" t="e">
        <f t="shared" si="642"/>
        <v>#DIV/0!</v>
      </c>
      <c r="AH6820" s="501" t="e">
        <f t="shared" si="643"/>
        <v>#DIV/0!</v>
      </c>
      <c r="AV6820" s="501" t="e">
        <f t="shared" si="644"/>
        <v>#DIV/0!</v>
      </c>
      <c r="AY6820" s="501" t="e">
        <f t="shared" si="645"/>
        <v>#DIV/0!</v>
      </c>
      <c r="BM6820" s="501" t="e">
        <f t="shared" si="646"/>
        <v>#DIV/0!</v>
      </c>
      <c r="BP6820" s="501" t="e">
        <f t="shared" si="647"/>
        <v>#DIV/0!</v>
      </c>
    </row>
    <row r="6821" spans="31:68" ht="15" customHeight="1" x14ac:dyDescent="0.25">
      <c r="AE6821" s="501" t="e">
        <f t="shared" si="642"/>
        <v>#DIV/0!</v>
      </c>
      <c r="AH6821" s="501" t="e">
        <f t="shared" si="643"/>
        <v>#DIV/0!</v>
      </c>
      <c r="AV6821" s="501" t="e">
        <f t="shared" si="644"/>
        <v>#DIV/0!</v>
      </c>
      <c r="AY6821" s="501" t="e">
        <f t="shared" si="645"/>
        <v>#DIV/0!</v>
      </c>
      <c r="BM6821" s="501" t="e">
        <f t="shared" si="646"/>
        <v>#DIV/0!</v>
      </c>
      <c r="BP6821" s="501" t="e">
        <f t="shared" si="647"/>
        <v>#DIV/0!</v>
      </c>
    </row>
    <row r="6822" spans="31:68" ht="15" customHeight="1" x14ac:dyDescent="0.25">
      <c r="AE6822" s="501" t="e">
        <f t="shared" si="642"/>
        <v>#DIV/0!</v>
      </c>
      <c r="AH6822" s="501" t="e">
        <f t="shared" si="643"/>
        <v>#DIV/0!</v>
      </c>
      <c r="AV6822" s="501" t="e">
        <f t="shared" si="644"/>
        <v>#DIV/0!</v>
      </c>
      <c r="AY6822" s="501" t="e">
        <f t="shared" si="645"/>
        <v>#DIV/0!</v>
      </c>
      <c r="BM6822" s="501" t="e">
        <f t="shared" si="646"/>
        <v>#DIV/0!</v>
      </c>
      <c r="BP6822" s="501" t="e">
        <f t="shared" si="647"/>
        <v>#DIV/0!</v>
      </c>
    </row>
    <row r="6823" spans="31:68" ht="15" customHeight="1" x14ac:dyDescent="0.25">
      <c r="AE6823" s="501" t="e">
        <f t="shared" si="642"/>
        <v>#DIV/0!</v>
      </c>
      <c r="AH6823" s="501" t="e">
        <f t="shared" si="643"/>
        <v>#DIV/0!</v>
      </c>
      <c r="AV6823" s="501" t="e">
        <f t="shared" si="644"/>
        <v>#DIV/0!</v>
      </c>
      <c r="AY6823" s="501" t="e">
        <f t="shared" si="645"/>
        <v>#DIV/0!</v>
      </c>
      <c r="BM6823" s="501" t="e">
        <f t="shared" si="646"/>
        <v>#DIV/0!</v>
      </c>
      <c r="BP6823" s="501" t="e">
        <f t="shared" si="647"/>
        <v>#DIV/0!</v>
      </c>
    </row>
    <row r="6824" spans="31:68" ht="15" customHeight="1" x14ac:dyDescent="0.25">
      <c r="AE6824" s="501" t="e">
        <f t="shared" si="642"/>
        <v>#DIV/0!</v>
      </c>
      <c r="AH6824" s="501" t="e">
        <f t="shared" si="643"/>
        <v>#DIV/0!</v>
      </c>
      <c r="AV6824" s="501" t="e">
        <f t="shared" si="644"/>
        <v>#DIV/0!</v>
      </c>
      <c r="AY6824" s="501" t="e">
        <f t="shared" si="645"/>
        <v>#DIV/0!</v>
      </c>
      <c r="BM6824" s="501" t="e">
        <f t="shared" si="646"/>
        <v>#DIV/0!</v>
      </c>
      <c r="BP6824" s="501" t="e">
        <f t="shared" si="647"/>
        <v>#DIV/0!</v>
      </c>
    </row>
    <row r="6825" spans="31:68" ht="15" customHeight="1" x14ac:dyDescent="0.25">
      <c r="AE6825" s="501" t="e">
        <f t="shared" si="642"/>
        <v>#DIV/0!</v>
      </c>
      <c r="AH6825" s="501" t="e">
        <f t="shared" si="643"/>
        <v>#DIV/0!</v>
      </c>
      <c r="AV6825" s="501" t="e">
        <f t="shared" si="644"/>
        <v>#DIV/0!</v>
      </c>
      <c r="AY6825" s="501" t="e">
        <f t="shared" si="645"/>
        <v>#DIV/0!</v>
      </c>
      <c r="BM6825" s="501" t="e">
        <f t="shared" si="646"/>
        <v>#DIV/0!</v>
      </c>
      <c r="BP6825" s="501" t="e">
        <f t="shared" si="647"/>
        <v>#DIV/0!</v>
      </c>
    </row>
    <row r="6826" spans="31:68" ht="15" customHeight="1" x14ac:dyDescent="0.25">
      <c r="AE6826" s="501" t="e">
        <f t="shared" si="642"/>
        <v>#DIV/0!</v>
      </c>
      <c r="AH6826" s="501" t="e">
        <f t="shared" si="643"/>
        <v>#DIV/0!</v>
      </c>
      <c r="AV6826" s="501" t="e">
        <f t="shared" si="644"/>
        <v>#DIV/0!</v>
      </c>
      <c r="AY6826" s="501" t="e">
        <f t="shared" si="645"/>
        <v>#DIV/0!</v>
      </c>
      <c r="BM6826" s="501" t="e">
        <f t="shared" si="646"/>
        <v>#DIV/0!</v>
      </c>
      <c r="BP6826" s="501" t="e">
        <f t="shared" si="647"/>
        <v>#DIV/0!</v>
      </c>
    </row>
    <row r="6827" spans="31:68" ht="15" customHeight="1" x14ac:dyDescent="0.25">
      <c r="AE6827" s="501" t="e">
        <f t="shared" si="642"/>
        <v>#DIV/0!</v>
      </c>
      <c r="AH6827" s="501" t="e">
        <f t="shared" si="643"/>
        <v>#DIV/0!</v>
      </c>
      <c r="AV6827" s="501" t="e">
        <f t="shared" si="644"/>
        <v>#DIV/0!</v>
      </c>
      <c r="AY6827" s="501" t="e">
        <f t="shared" si="645"/>
        <v>#DIV/0!</v>
      </c>
      <c r="BM6827" s="501" t="e">
        <f t="shared" si="646"/>
        <v>#DIV/0!</v>
      </c>
      <c r="BP6827" s="501" t="e">
        <f t="shared" si="647"/>
        <v>#DIV/0!</v>
      </c>
    </row>
    <row r="6828" spans="31:68" ht="15" customHeight="1" x14ac:dyDescent="0.25">
      <c r="AE6828" s="501" t="e">
        <f t="shared" si="642"/>
        <v>#DIV/0!</v>
      </c>
      <c r="AH6828" s="501" t="e">
        <f t="shared" si="643"/>
        <v>#DIV/0!</v>
      </c>
      <c r="AV6828" s="501" t="e">
        <f t="shared" si="644"/>
        <v>#DIV/0!</v>
      </c>
      <c r="AY6828" s="501" t="e">
        <f t="shared" si="645"/>
        <v>#DIV/0!</v>
      </c>
      <c r="BM6828" s="501" t="e">
        <f t="shared" si="646"/>
        <v>#DIV/0!</v>
      </c>
      <c r="BP6828" s="501" t="e">
        <f t="shared" si="647"/>
        <v>#DIV/0!</v>
      </c>
    </row>
    <row r="6829" spans="31:68" ht="15" customHeight="1" x14ac:dyDescent="0.25">
      <c r="AE6829" s="501" t="e">
        <f t="shared" si="642"/>
        <v>#DIV/0!</v>
      </c>
      <c r="AH6829" s="501" t="e">
        <f t="shared" si="643"/>
        <v>#DIV/0!</v>
      </c>
      <c r="AV6829" s="501" t="e">
        <f t="shared" si="644"/>
        <v>#DIV/0!</v>
      </c>
      <c r="AY6829" s="501" t="e">
        <f t="shared" si="645"/>
        <v>#DIV/0!</v>
      </c>
      <c r="BM6829" s="501" t="e">
        <f t="shared" si="646"/>
        <v>#DIV/0!</v>
      </c>
      <c r="BP6829" s="501" t="e">
        <f t="shared" si="647"/>
        <v>#DIV/0!</v>
      </c>
    </row>
    <row r="6830" spans="31:68" ht="15" customHeight="1" x14ac:dyDescent="0.25">
      <c r="AE6830" s="501" t="e">
        <f t="shared" si="642"/>
        <v>#DIV/0!</v>
      </c>
      <c r="AH6830" s="501" t="e">
        <f t="shared" si="643"/>
        <v>#DIV/0!</v>
      </c>
      <c r="AV6830" s="501" t="e">
        <f t="shared" si="644"/>
        <v>#DIV/0!</v>
      </c>
      <c r="AY6830" s="501" t="e">
        <f t="shared" si="645"/>
        <v>#DIV/0!</v>
      </c>
      <c r="BM6830" s="501" t="e">
        <f t="shared" si="646"/>
        <v>#DIV/0!</v>
      </c>
      <c r="BP6830" s="501" t="e">
        <f t="shared" si="647"/>
        <v>#DIV/0!</v>
      </c>
    </row>
    <row r="6831" spans="31:68" ht="15" customHeight="1" x14ac:dyDescent="0.25">
      <c r="AE6831" s="501" t="e">
        <f t="shared" si="642"/>
        <v>#DIV/0!</v>
      </c>
      <c r="AH6831" s="501" t="e">
        <f t="shared" si="643"/>
        <v>#DIV/0!</v>
      </c>
      <c r="AV6831" s="501" t="e">
        <f t="shared" si="644"/>
        <v>#DIV/0!</v>
      </c>
      <c r="AY6831" s="501" t="e">
        <f t="shared" si="645"/>
        <v>#DIV/0!</v>
      </c>
      <c r="BM6831" s="501" t="e">
        <f t="shared" si="646"/>
        <v>#DIV/0!</v>
      </c>
      <c r="BP6831" s="501" t="e">
        <f t="shared" si="647"/>
        <v>#DIV/0!</v>
      </c>
    </row>
    <row r="6832" spans="31:68" ht="15" customHeight="1" x14ac:dyDescent="0.25">
      <c r="AE6832" s="501" t="e">
        <f t="shared" si="642"/>
        <v>#DIV/0!</v>
      </c>
      <c r="AH6832" s="501" t="e">
        <f t="shared" si="643"/>
        <v>#DIV/0!</v>
      </c>
      <c r="AV6832" s="501" t="e">
        <f t="shared" si="644"/>
        <v>#DIV/0!</v>
      </c>
      <c r="AY6832" s="501" t="e">
        <f t="shared" si="645"/>
        <v>#DIV/0!</v>
      </c>
      <c r="BM6832" s="501" t="e">
        <f t="shared" si="646"/>
        <v>#DIV/0!</v>
      </c>
      <c r="BP6832" s="501" t="e">
        <f t="shared" si="647"/>
        <v>#DIV/0!</v>
      </c>
    </row>
    <row r="6833" spans="31:68" ht="15" customHeight="1" x14ac:dyDescent="0.25">
      <c r="AE6833" s="501" t="e">
        <f t="shared" si="642"/>
        <v>#DIV/0!</v>
      </c>
      <c r="AH6833" s="501" t="e">
        <f t="shared" si="643"/>
        <v>#DIV/0!</v>
      </c>
      <c r="AV6833" s="501" t="e">
        <f t="shared" si="644"/>
        <v>#DIV/0!</v>
      </c>
      <c r="AY6833" s="501" t="e">
        <f t="shared" si="645"/>
        <v>#DIV/0!</v>
      </c>
      <c r="BM6833" s="501" t="e">
        <f t="shared" si="646"/>
        <v>#DIV/0!</v>
      </c>
      <c r="BP6833" s="501" t="e">
        <f t="shared" si="647"/>
        <v>#DIV/0!</v>
      </c>
    </row>
    <row r="6834" spans="31:68" ht="15" customHeight="1" x14ac:dyDescent="0.25">
      <c r="AE6834" s="501" t="e">
        <f t="shared" si="642"/>
        <v>#DIV/0!</v>
      </c>
      <c r="AH6834" s="501" t="e">
        <f t="shared" si="643"/>
        <v>#DIV/0!</v>
      </c>
      <c r="AV6834" s="501" t="e">
        <f t="shared" si="644"/>
        <v>#DIV/0!</v>
      </c>
      <c r="AY6834" s="501" t="e">
        <f t="shared" si="645"/>
        <v>#DIV/0!</v>
      </c>
      <c r="BM6834" s="501" t="e">
        <f t="shared" si="646"/>
        <v>#DIV/0!</v>
      </c>
      <c r="BP6834" s="501" t="e">
        <f t="shared" si="647"/>
        <v>#DIV/0!</v>
      </c>
    </row>
    <row r="6835" spans="31:68" ht="15" customHeight="1" x14ac:dyDescent="0.25">
      <c r="AE6835" s="501" t="e">
        <f t="shared" si="642"/>
        <v>#DIV/0!</v>
      </c>
      <c r="AH6835" s="501" t="e">
        <f t="shared" si="643"/>
        <v>#DIV/0!</v>
      </c>
      <c r="AV6835" s="501" t="e">
        <f t="shared" si="644"/>
        <v>#DIV/0!</v>
      </c>
      <c r="AY6835" s="501" t="e">
        <f t="shared" si="645"/>
        <v>#DIV/0!</v>
      </c>
      <c r="BM6835" s="501" t="e">
        <f t="shared" si="646"/>
        <v>#DIV/0!</v>
      </c>
      <c r="BP6835" s="501" t="e">
        <f t="shared" si="647"/>
        <v>#DIV/0!</v>
      </c>
    </row>
    <row r="6836" spans="31:68" ht="15" customHeight="1" x14ac:dyDescent="0.25">
      <c r="AE6836" s="501" t="e">
        <f t="shared" si="642"/>
        <v>#DIV/0!</v>
      </c>
      <c r="AH6836" s="501" t="e">
        <f t="shared" si="643"/>
        <v>#DIV/0!</v>
      </c>
      <c r="AV6836" s="501" t="e">
        <f t="shared" si="644"/>
        <v>#DIV/0!</v>
      </c>
      <c r="AY6836" s="501" t="e">
        <f t="shared" si="645"/>
        <v>#DIV/0!</v>
      </c>
      <c r="BM6836" s="501" t="e">
        <f t="shared" si="646"/>
        <v>#DIV/0!</v>
      </c>
      <c r="BP6836" s="501" t="e">
        <f t="shared" si="647"/>
        <v>#DIV/0!</v>
      </c>
    </row>
    <row r="6837" spans="31:68" ht="15" customHeight="1" x14ac:dyDescent="0.25">
      <c r="AE6837" s="501" t="e">
        <f t="shared" si="642"/>
        <v>#DIV/0!</v>
      </c>
      <c r="AH6837" s="501" t="e">
        <f t="shared" si="643"/>
        <v>#DIV/0!</v>
      </c>
      <c r="AV6837" s="501" t="e">
        <f t="shared" si="644"/>
        <v>#DIV/0!</v>
      </c>
      <c r="AY6837" s="501" t="e">
        <f t="shared" si="645"/>
        <v>#DIV/0!</v>
      </c>
      <c r="BM6837" s="501" t="e">
        <f t="shared" si="646"/>
        <v>#DIV/0!</v>
      </c>
      <c r="BP6837" s="501" t="e">
        <f t="shared" si="647"/>
        <v>#DIV/0!</v>
      </c>
    </row>
    <row r="6838" spans="31:68" ht="15" customHeight="1" x14ac:dyDescent="0.25">
      <c r="AE6838" s="501" t="e">
        <f t="shared" si="642"/>
        <v>#DIV/0!</v>
      </c>
      <c r="AH6838" s="501" t="e">
        <f t="shared" si="643"/>
        <v>#DIV/0!</v>
      </c>
      <c r="AV6838" s="501" t="e">
        <f t="shared" si="644"/>
        <v>#DIV/0!</v>
      </c>
      <c r="AY6838" s="501" t="e">
        <f t="shared" si="645"/>
        <v>#DIV/0!</v>
      </c>
      <c r="BM6838" s="501" t="e">
        <f t="shared" si="646"/>
        <v>#DIV/0!</v>
      </c>
      <c r="BP6838" s="501" t="e">
        <f t="shared" si="647"/>
        <v>#DIV/0!</v>
      </c>
    </row>
    <row r="6839" spans="31:68" ht="15" customHeight="1" x14ac:dyDescent="0.25">
      <c r="AE6839" s="501" t="e">
        <f t="shared" si="642"/>
        <v>#DIV/0!</v>
      </c>
      <c r="AH6839" s="501" t="e">
        <f t="shared" si="643"/>
        <v>#DIV/0!</v>
      </c>
      <c r="AV6839" s="501" t="e">
        <f t="shared" si="644"/>
        <v>#DIV/0!</v>
      </c>
      <c r="AY6839" s="501" t="e">
        <f t="shared" si="645"/>
        <v>#DIV/0!</v>
      </c>
      <c r="BM6839" s="501" t="e">
        <f t="shared" si="646"/>
        <v>#DIV/0!</v>
      </c>
      <c r="BP6839" s="501" t="e">
        <f t="shared" si="647"/>
        <v>#DIV/0!</v>
      </c>
    </row>
    <row r="6840" spans="31:68" ht="15" customHeight="1" x14ac:dyDescent="0.25">
      <c r="AE6840" s="501" t="e">
        <f t="shared" si="642"/>
        <v>#DIV/0!</v>
      </c>
      <c r="AH6840" s="501" t="e">
        <f t="shared" si="643"/>
        <v>#DIV/0!</v>
      </c>
      <c r="AV6840" s="501" t="e">
        <f t="shared" si="644"/>
        <v>#DIV/0!</v>
      </c>
      <c r="AY6840" s="501" t="e">
        <f t="shared" si="645"/>
        <v>#DIV/0!</v>
      </c>
      <c r="BM6840" s="501" t="e">
        <f t="shared" si="646"/>
        <v>#DIV/0!</v>
      </c>
      <c r="BP6840" s="501" t="e">
        <f t="shared" si="647"/>
        <v>#DIV/0!</v>
      </c>
    </row>
    <row r="6841" spans="31:68" ht="15" customHeight="1" x14ac:dyDescent="0.25">
      <c r="AE6841" s="501" t="e">
        <f t="shared" si="642"/>
        <v>#DIV/0!</v>
      </c>
      <c r="AH6841" s="501" t="e">
        <f t="shared" si="643"/>
        <v>#DIV/0!</v>
      </c>
      <c r="AV6841" s="501" t="e">
        <f t="shared" si="644"/>
        <v>#DIV/0!</v>
      </c>
      <c r="AY6841" s="501" t="e">
        <f t="shared" si="645"/>
        <v>#DIV/0!</v>
      </c>
      <c r="BM6841" s="501" t="e">
        <f t="shared" si="646"/>
        <v>#DIV/0!</v>
      </c>
      <c r="BP6841" s="501" t="e">
        <f t="shared" si="647"/>
        <v>#DIV/0!</v>
      </c>
    </row>
    <row r="6842" spans="31:68" ht="15" customHeight="1" x14ac:dyDescent="0.25">
      <c r="AE6842" s="501" t="e">
        <f t="shared" si="642"/>
        <v>#DIV/0!</v>
      </c>
      <c r="AH6842" s="501" t="e">
        <f t="shared" si="643"/>
        <v>#DIV/0!</v>
      </c>
      <c r="AV6842" s="501" t="e">
        <f t="shared" si="644"/>
        <v>#DIV/0!</v>
      </c>
      <c r="AY6842" s="501" t="e">
        <f t="shared" si="645"/>
        <v>#DIV/0!</v>
      </c>
      <c r="BM6842" s="501" t="e">
        <f t="shared" si="646"/>
        <v>#DIV/0!</v>
      </c>
      <c r="BP6842" s="501" t="e">
        <f t="shared" si="647"/>
        <v>#DIV/0!</v>
      </c>
    </row>
    <row r="6843" spans="31:68" ht="15" customHeight="1" x14ac:dyDescent="0.25">
      <c r="AE6843" s="501" t="e">
        <f t="shared" si="642"/>
        <v>#DIV/0!</v>
      </c>
      <c r="AH6843" s="501" t="e">
        <f t="shared" si="643"/>
        <v>#DIV/0!</v>
      </c>
      <c r="AV6843" s="501" t="e">
        <f t="shared" si="644"/>
        <v>#DIV/0!</v>
      </c>
      <c r="AY6843" s="501" t="e">
        <f t="shared" si="645"/>
        <v>#DIV/0!</v>
      </c>
      <c r="BM6843" s="501" t="e">
        <f t="shared" si="646"/>
        <v>#DIV/0!</v>
      </c>
      <c r="BP6843" s="501" t="e">
        <f t="shared" si="647"/>
        <v>#DIV/0!</v>
      </c>
    </row>
    <row r="6844" spans="31:68" ht="15" customHeight="1" x14ac:dyDescent="0.25">
      <c r="AE6844" s="501" t="e">
        <f t="shared" si="642"/>
        <v>#DIV/0!</v>
      </c>
      <c r="AH6844" s="501" t="e">
        <f t="shared" si="643"/>
        <v>#DIV/0!</v>
      </c>
      <c r="AV6844" s="501" t="e">
        <f t="shared" si="644"/>
        <v>#DIV/0!</v>
      </c>
      <c r="AY6844" s="501" t="e">
        <f t="shared" si="645"/>
        <v>#DIV/0!</v>
      </c>
      <c r="BM6844" s="501" t="e">
        <f t="shared" si="646"/>
        <v>#DIV/0!</v>
      </c>
      <c r="BP6844" s="501" t="e">
        <f t="shared" si="647"/>
        <v>#DIV/0!</v>
      </c>
    </row>
    <row r="6845" spans="31:68" ht="15" customHeight="1" x14ac:dyDescent="0.25">
      <c r="AE6845" s="501" t="e">
        <f t="shared" si="642"/>
        <v>#DIV/0!</v>
      </c>
      <c r="AH6845" s="501" t="e">
        <f t="shared" si="643"/>
        <v>#DIV/0!</v>
      </c>
      <c r="AV6845" s="501" t="e">
        <f t="shared" si="644"/>
        <v>#DIV/0!</v>
      </c>
      <c r="AY6845" s="501" t="e">
        <f t="shared" si="645"/>
        <v>#DIV/0!</v>
      </c>
      <c r="BM6845" s="501" t="e">
        <f t="shared" si="646"/>
        <v>#DIV/0!</v>
      </c>
      <c r="BP6845" s="501" t="e">
        <f t="shared" si="647"/>
        <v>#DIV/0!</v>
      </c>
    </row>
    <row r="6846" spans="31:68" ht="15" customHeight="1" x14ac:dyDescent="0.25">
      <c r="AE6846" s="501" t="e">
        <f t="shared" si="642"/>
        <v>#DIV/0!</v>
      </c>
      <c r="AH6846" s="501" t="e">
        <f t="shared" si="643"/>
        <v>#DIV/0!</v>
      </c>
      <c r="AV6846" s="501" t="e">
        <f t="shared" si="644"/>
        <v>#DIV/0!</v>
      </c>
      <c r="AY6846" s="501" t="e">
        <f t="shared" si="645"/>
        <v>#DIV/0!</v>
      </c>
      <c r="BM6846" s="501" t="e">
        <f t="shared" si="646"/>
        <v>#DIV/0!</v>
      </c>
      <c r="BP6846" s="501" t="e">
        <f t="shared" si="647"/>
        <v>#DIV/0!</v>
      </c>
    </row>
    <row r="6847" spans="31:68" ht="15" customHeight="1" x14ac:dyDescent="0.25">
      <c r="AE6847" s="501" t="e">
        <f t="shared" si="642"/>
        <v>#DIV/0!</v>
      </c>
      <c r="AH6847" s="501" t="e">
        <f t="shared" si="643"/>
        <v>#DIV/0!</v>
      </c>
      <c r="AV6847" s="501" t="e">
        <f t="shared" si="644"/>
        <v>#DIV/0!</v>
      </c>
      <c r="AY6847" s="501" t="e">
        <f t="shared" si="645"/>
        <v>#DIV/0!</v>
      </c>
      <c r="BM6847" s="501" t="e">
        <f t="shared" si="646"/>
        <v>#DIV/0!</v>
      </c>
      <c r="BP6847" s="501" t="e">
        <f t="shared" si="647"/>
        <v>#DIV/0!</v>
      </c>
    </row>
    <row r="6848" spans="31:68" ht="15" customHeight="1" x14ac:dyDescent="0.25">
      <c r="AE6848" s="501" t="e">
        <f t="shared" si="642"/>
        <v>#DIV/0!</v>
      </c>
      <c r="AH6848" s="501" t="e">
        <f t="shared" si="643"/>
        <v>#DIV/0!</v>
      </c>
      <c r="AV6848" s="501" t="e">
        <f t="shared" si="644"/>
        <v>#DIV/0!</v>
      </c>
      <c r="AY6848" s="501" t="e">
        <f t="shared" si="645"/>
        <v>#DIV/0!</v>
      </c>
      <c r="BM6848" s="501" t="e">
        <f t="shared" si="646"/>
        <v>#DIV/0!</v>
      </c>
      <c r="BP6848" s="501" t="e">
        <f t="shared" si="647"/>
        <v>#DIV/0!</v>
      </c>
    </row>
    <row r="6849" spans="31:68" ht="15" customHeight="1" x14ac:dyDescent="0.25">
      <c r="AE6849" s="501" t="e">
        <f t="shared" si="642"/>
        <v>#DIV/0!</v>
      </c>
      <c r="AH6849" s="501" t="e">
        <f t="shared" si="643"/>
        <v>#DIV/0!</v>
      </c>
      <c r="AV6849" s="501" t="e">
        <f t="shared" si="644"/>
        <v>#DIV/0!</v>
      </c>
      <c r="AY6849" s="501" t="e">
        <f t="shared" si="645"/>
        <v>#DIV/0!</v>
      </c>
      <c r="BM6849" s="501" t="e">
        <f t="shared" si="646"/>
        <v>#DIV/0!</v>
      </c>
      <c r="BP6849" s="501" t="e">
        <f t="shared" si="647"/>
        <v>#DIV/0!</v>
      </c>
    </row>
    <row r="6850" spans="31:68" ht="15" customHeight="1" x14ac:dyDescent="0.25">
      <c r="AE6850" s="501" t="e">
        <f t="shared" si="642"/>
        <v>#DIV/0!</v>
      </c>
      <c r="AH6850" s="501" t="e">
        <f t="shared" si="643"/>
        <v>#DIV/0!</v>
      </c>
      <c r="AV6850" s="501" t="e">
        <f t="shared" si="644"/>
        <v>#DIV/0!</v>
      </c>
      <c r="AY6850" s="501" t="e">
        <f t="shared" si="645"/>
        <v>#DIV/0!</v>
      </c>
      <c r="BM6850" s="501" t="e">
        <f t="shared" si="646"/>
        <v>#DIV/0!</v>
      </c>
      <c r="BP6850" s="501" t="e">
        <f t="shared" si="647"/>
        <v>#DIV/0!</v>
      </c>
    </row>
    <row r="6851" spans="31:68" ht="15" customHeight="1" x14ac:dyDescent="0.25">
      <c r="AE6851" s="501" t="e">
        <f t="shared" si="642"/>
        <v>#DIV/0!</v>
      </c>
      <c r="AH6851" s="501" t="e">
        <f t="shared" si="643"/>
        <v>#DIV/0!</v>
      </c>
      <c r="AV6851" s="501" t="e">
        <f t="shared" si="644"/>
        <v>#DIV/0!</v>
      </c>
      <c r="AY6851" s="501" t="e">
        <f t="shared" si="645"/>
        <v>#DIV/0!</v>
      </c>
      <c r="BM6851" s="501" t="e">
        <f t="shared" si="646"/>
        <v>#DIV/0!</v>
      </c>
      <c r="BP6851" s="501" t="e">
        <f t="shared" si="647"/>
        <v>#DIV/0!</v>
      </c>
    </row>
    <row r="6852" spans="31:68" ht="15" customHeight="1" x14ac:dyDescent="0.25">
      <c r="AE6852" s="501" t="e">
        <f t="shared" si="642"/>
        <v>#DIV/0!</v>
      </c>
      <c r="AH6852" s="501" t="e">
        <f t="shared" si="643"/>
        <v>#DIV/0!</v>
      </c>
      <c r="AV6852" s="501" t="e">
        <f t="shared" si="644"/>
        <v>#DIV/0!</v>
      </c>
      <c r="AY6852" s="501" t="e">
        <f t="shared" si="645"/>
        <v>#DIV/0!</v>
      </c>
      <c r="BM6852" s="501" t="e">
        <f t="shared" si="646"/>
        <v>#DIV/0!</v>
      </c>
      <c r="BP6852" s="501" t="e">
        <f t="shared" si="647"/>
        <v>#DIV/0!</v>
      </c>
    </row>
    <row r="6853" spans="31:68" ht="15" customHeight="1" x14ac:dyDescent="0.25">
      <c r="AE6853" s="501" t="e">
        <f t="shared" si="642"/>
        <v>#DIV/0!</v>
      </c>
      <c r="AH6853" s="501" t="e">
        <f t="shared" si="643"/>
        <v>#DIV/0!</v>
      </c>
      <c r="AV6853" s="501" t="e">
        <f t="shared" si="644"/>
        <v>#DIV/0!</v>
      </c>
      <c r="AY6853" s="501" t="e">
        <f t="shared" si="645"/>
        <v>#DIV/0!</v>
      </c>
      <c r="BM6853" s="501" t="e">
        <f t="shared" si="646"/>
        <v>#DIV/0!</v>
      </c>
      <c r="BP6853" s="501" t="e">
        <f t="shared" si="647"/>
        <v>#DIV/0!</v>
      </c>
    </row>
    <row r="6854" spans="31:68" ht="15" customHeight="1" x14ac:dyDescent="0.25">
      <c r="AE6854" s="501" t="e">
        <f t="shared" si="642"/>
        <v>#DIV/0!</v>
      </c>
      <c r="AH6854" s="501" t="e">
        <f t="shared" si="643"/>
        <v>#DIV/0!</v>
      </c>
      <c r="AV6854" s="501" t="e">
        <f t="shared" si="644"/>
        <v>#DIV/0!</v>
      </c>
      <c r="AY6854" s="501" t="e">
        <f t="shared" si="645"/>
        <v>#DIV/0!</v>
      </c>
      <c r="BM6854" s="501" t="e">
        <f t="shared" si="646"/>
        <v>#DIV/0!</v>
      </c>
      <c r="BP6854" s="501" t="e">
        <f t="shared" si="647"/>
        <v>#DIV/0!</v>
      </c>
    </row>
    <row r="6855" spans="31:68" ht="15" customHeight="1" x14ac:dyDescent="0.25">
      <c r="AE6855" s="501" t="e">
        <f t="shared" si="642"/>
        <v>#DIV/0!</v>
      </c>
      <c r="AH6855" s="501" t="e">
        <f t="shared" si="643"/>
        <v>#DIV/0!</v>
      </c>
      <c r="AV6855" s="501" t="e">
        <f t="shared" si="644"/>
        <v>#DIV/0!</v>
      </c>
      <c r="AY6855" s="501" t="e">
        <f t="shared" si="645"/>
        <v>#DIV/0!</v>
      </c>
      <c r="BM6855" s="501" t="e">
        <f t="shared" si="646"/>
        <v>#DIV/0!</v>
      </c>
      <c r="BP6855" s="501" t="e">
        <f t="shared" si="647"/>
        <v>#DIV/0!</v>
      </c>
    </row>
    <row r="6856" spans="31:68" ht="15" customHeight="1" x14ac:dyDescent="0.25">
      <c r="AE6856" s="501" t="e">
        <f t="shared" si="642"/>
        <v>#DIV/0!</v>
      </c>
      <c r="AH6856" s="501" t="e">
        <f t="shared" si="643"/>
        <v>#DIV/0!</v>
      </c>
      <c r="AV6856" s="501" t="e">
        <f t="shared" si="644"/>
        <v>#DIV/0!</v>
      </c>
      <c r="AY6856" s="501" t="e">
        <f t="shared" si="645"/>
        <v>#DIV/0!</v>
      </c>
      <c r="BM6856" s="501" t="e">
        <f t="shared" si="646"/>
        <v>#DIV/0!</v>
      </c>
      <c r="BP6856" s="501" t="e">
        <f t="shared" si="647"/>
        <v>#DIV/0!</v>
      </c>
    </row>
    <row r="6857" spans="31:68" ht="15" customHeight="1" x14ac:dyDescent="0.25">
      <c r="AE6857" s="501" t="e">
        <f t="shared" si="642"/>
        <v>#DIV/0!</v>
      </c>
      <c r="AH6857" s="501" t="e">
        <f t="shared" si="643"/>
        <v>#DIV/0!</v>
      </c>
      <c r="AV6857" s="501" t="e">
        <f t="shared" si="644"/>
        <v>#DIV/0!</v>
      </c>
      <c r="AY6857" s="501" t="e">
        <f t="shared" si="645"/>
        <v>#DIV/0!</v>
      </c>
      <c r="BM6857" s="501" t="e">
        <f t="shared" si="646"/>
        <v>#DIV/0!</v>
      </c>
      <c r="BP6857" s="501" t="e">
        <f t="shared" si="647"/>
        <v>#DIV/0!</v>
      </c>
    </row>
    <row r="6858" spans="31:68" ht="15" customHeight="1" x14ac:dyDescent="0.25">
      <c r="AE6858" s="501" t="e">
        <f t="shared" si="642"/>
        <v>#DIV/0!</v>
      </c>
      <c r="AH6858" s="501" t="e">
        <f t="shared" si="643"/>
        <v>#DIV/0!</v>
      </c>
      <c r="AV6858" s="501" t="e">
        <f t="shared" si="644"/>
        <v>#DIV/0!</v>
      </c>
      <c r="AY6858" s="501" t="e">
        <f t="shared" si="645"/>
        <v>#DIV/0!</v>
      </c>
      <c r="BM6858" s="501" t="e">
        <f t="shared" si="646"/>
        <v>#DIV/0!</v>
      </c>
      <c r="BP6858" s="501" t="e">
        <f t="shared" si="647"/>
        <v>#DIV/0!</v>
      </c>
    </row>
    <row r="6859" spans="31:68" ht="15" customHeight="1" x14ac:dyDescent="0.25">
      <c r="AE6859" s="501" t="e">
        <f t="shared" si="642"/>
        <v>#DIV/0!</v>
      </c>
      <c r="AH6859" s="501" t="e">
        <f t="shared" si="643"/>
        <v>#DIV/0!</v>
      </c>
      <c r="AV6859" s="501" t="e">
        <f t="shared" si="644"/>
        <v>#DIV/0!</v>
      </c>
      <c r="AY6859" s="501" t="e">
        <f t="shared" si="645"/>
        <v>#DIV/0!</v>
      </c>
      <c r="BM6859" s="501" t="e">
        <f t="shared" si="646"/>
        <v>#DIV/0!</v>
      </c>
      <c r="BP6859" s="501" t="e">
        <f t="shared" si="647"/>
        <v>#DIV/0!</v>
      </c>
    </row>
    <row r="6860" spans="31:68" ht="15" customHeight="1" x14ac:dyDescent="0.25">
      <c r="AE6860" s="501" t="e">
        <f t="shared" si="642"/>
        <v>#DIV/0!</v>
      </c>
      <c r="AH6860" s="501" t="e">
        <f t="shared" si="643"/>
        <v>#DIV/0!</v>
      </c>
      <c r="AV6860" s="501" t="e">
        <f t="shared" si="644"/>
        <v>#DIV/0!</v>
      </c>
      <c r="AY6860" s="501" t="e">
        <f t="shared" si="645"/>
        <v>#DIV/0!</v>
      </c>
      <c r="BM6860" s="501" t="e">
        <f t="shared" si="646"/>
        <v>#DIV/0!</v>
      </c>
      <c r="BP6860" s="501" t="e">
        <f t="shared" si="647"/>
        <v>#DIV/0!</v>
      </c>
    </row>
    <row r="6861" spans="31:68" ht="15" customHeight="1" x14ac:dyDescent="0.25">
      <c r="AE6861" s="501" t="e">
        <f t="shared" si="642"/>
        <v>#DIV/0!</v>
      </c>
      <c r="AH6861" s="501" t="e">
        <f t="shared" si="643"/>
        <v>#DIV/0!</v>
      </c>
      <c r="AV6861" s="501" t="e">
        <f t="shared" si="644"/>
        <v>#DIV/0!</v>
      </c>
      <c r="AY6861" s="501" t="e">
        <f t="shared" si="645"/>
        <v>#DIV/0!</v>
      </c>
      <c r="BM6861" s="501" t="e">
        <f t="shared" si="646"/>
        <v>#DIV/0!</v>
      </c>
      <c r="BP6861" s="501" t="e">
        <f t="shared" si="647"/>
        <v>#DIV/0!</v>
      </c>
    </row>
    <row r="6862" spans="31:68" ht="15" customHeight="1" x14ac:dyDescent="0.25">
      <c r="AE6862" s="501" t="e">
        <f t="shared" si="642"/>
        <v>#DIV/0!</v>
      </c>
      <c r="AH6862" s="501" t="e">
        <f t="shared" si="643"/>
        <v>#DIV/0!</v>
      </c>
      <c r="AV6862" s="501" t="e">
        <f t="shared" si="644"/>
        <v>#DIV/0!</v>
      </c>
      <c r="AY6862" s="501" t="e">
        <f t="shared" si="645"/>
        <v>#DIV/0!</v>
      </c>
      <c r="BM6862" s="501" t="e">
        <f t="shared" si="646"/>
        <v>#DIV/0!</v>
      </c>
      <c r="BP6862" s="501" t="e">
        <f t="shared" si="647"/>
        <v>#DIV/0!</v>
      </c>
    </row>
    <row r="6863" spans="31:68" ht="15" customHeight="1" x14ac:dyDescent="0.25">
      <c r="AE6863" s="501" t="e">
        <f t="shared" ref="AE6863:AE6926" si="648">IF(AE$10*AC6863+AE$11&lt;(ROUNDUP(AD$10/100,0)*100+999),MAX(0,AE$10*AC6863+AE$11),NA())</f>
        <v>#DIV/0!</v>
      </c>
      <c r="AH6863" s="501" t="e">
        <f t="shared" ref="AH6863:AH6926" si="649">IF(AH$10*AF6863+AH$11&lt;(ROUNDUP(AG$10/100,0)*100+999),MAX(0,AH$10*AF6863+AH$11),NA())</f>
        <v>#DIV/0!</v>
      </c>
      <c r="AV6863" s="501" t="e">
        <f t="shared" ref="AV6863:AV6926" si="650">IF(AV$10*AT6863+AV$11&lt;(ROUNDUP(AU$10/100,0)*100+999),MAX(0,AV$10*AT6863+AV$11),NA())</f>
        <v>#DIV/0!</v>
      </c>
      <c r="AY6863" s="501" t="e">
        <f t="shared" ref="AY6863:AY6926" si="651">IF(AY$10*AW6863+AY$11&lt;(ROUNDUP(AX$10/100,0)*100+999),MAX(0,AY$10*AW6863+AY$11),NA())</f>
        <v>#DIV/0!</v>
      </c>
      <c r="BM6863" s="501" t="e">
        <f t="shared" ref="BM6863:BM6926" si="652">IF(BM$10*BK6863+BM$11&lt;(ROUNDUP(BL$10/100,0)*100+999),MAX(0,BM$10*BK6863+BM$11),NA())</f>
        <v>#DIV/0!</v>
      </c>
      <c r="BP6863" s="501" t="e">
        <f t="shared" ref="BP6863:BP6926" si="653">IF(BP$10*BN6863+BP$11&lt;(ROUNDUP(BO$10/100,0)*100+999),MAX(0,BP$10*BN6863+BP$11),NA())</f>
        <v>#DIV/0!</v>
      </c>
    </row>
    <row r="6864" spans="31:68" ht="15" customHeight="1" x14ac:dyDescent="0.25">
      <c r="AE6864" s="501" t="e">
        <f t="shared" si="648"/>
        <v>#DIV/0!</v>
      </c>
      <c r="AH6864" s="501" t="e">
        <f t="shared" si="649"/>
        <v>#DIV/0!</v>
      </c>
      <c r="AV6864" s="501" t="e">
        <f t="shared" si="650"/>
        <v>#DIV/0!</v>
      </c>
      <c r="AY6864" s="501" t="e">
        <f t="shared" si="651"/>
        <v>#DIV/0!</v>
      </c>
      <c r="BM6864" s="501" t="e">
        <f t="shared" si="652"/>
        <v>#DIV/0!</v>
      </c>
      <c r="BP6864" s="501" t="e">
        <f t="shared" si="653"/>
        <v>#DIV/0!</v>
      </c>
    </row>
    <row r="6865" spans="31:68" ht="15" customHeight="1" x14ac:dyDescent="0.25">
      <c r="AE6865" s="501" t="e">
        <f t="shared" si="648"/>
        <v>#DIV/0!</v>
      </c>
      <c r="AH6865" s="501" t="e">
        <f t="shared" si="649"/>
        <v>#DIV/0!</v>
      </c>
      <c r="AV6865" s="501" t="e">
        <f t="shared" si="650"/>
        <v>#DIV/0!</v>
      </c>
      <c r="AY6865" s="501" t="e">
        <f t="shared" si="651"/>
        <v>#DIV/0!</v>
      </c>
      <c r="BM6865" s="501" t="e">
        <f t="shared" si="652"/>
        <v>#DIV/0!</v>
      </c>
      <c r="BP6865" s="501" t="e">
        <f t="shared" si="653"/>
        <v>#DIV/0!</v>
      </c>
    </row>
    <row r="6866" spans="31:68" ht="15" customHeight="1" x14ac:dyDescent="0.25">
      <c r="AE6866" s="501" t="e">
        <f t="shared" si="648"/>
        <v>#DIV/0!</v>
      </c>
      <c r="AH6866" s="501" t="e">
        <f t="shared" si="649"/>
        <v>#DIV/0!</v>
      </c>
      <c r="AV6866" s="501" t="e">
        <f t="shared" si="650"/>
        <v>#DIV/0!</v>
      </c>
      <c r="AY6866" s="501" t="e">
        <f t="shared" si="651"/>
        <v>#DIV/0!</v>
      </c>
      <c r="BM6866" s="501" t="e">
        <f t="shared" si="652"/>
        <v>#DIV/0!</v>
      </c>
      <c r="BP6866" s="501" t="e">
        <f t="shared" si="653"/>
        <v>#DIV/0!</v>
      </c>
    </row>
    <row r="6867" spans="31:68" ht="15" customHeight="1" x14ac:dyDescent="0.25">
      <c r="AE6867" s="501" t="e">
        <f t="shared" si="648"/>
        <v>#DIV/0!</v>
      </c>
      <c r="AH6867" s="501" t="e">
        <f t="shared" si="649"/>
        <v>#DIV/0!</v>
      </c>
      <c r="AV6867" s="501" t="e">
        <f t="shared" si="650"/>
        <v>#DIV/0!</v>
      </c>
      <c r="AY6867" s="501" t="e">
        <f t="shared" si="651"/>
        <v>#DIV/0!</v>
      </c>
      <c r="BM6867" s="501" t="e">
        <f t="shared" si="652"/>
        <v>#DIV/0!</v>
      </c>
      <c r="BP6867" s="501" t="e">
        <f t="shared" si="653"/>
        <v>#DIV/0!</v>
      </c>
    </row>
    <row r="6868" spans="31:68" ht="15" customHeight="1" x14ac:dyDescent="0.25">
      <c r="AE6868" s="501" t="e">
        <f t="shared" si="648"/>
        <v>#DIV/0!</v>
      </c>
      <c r="AH6868" s="501" t="e">
        <f t="shared" si="649"/>
        <v>#DIV/0!</v>
      </c>
      <c r="AV6868" s="501" t="e">
        <f t="shared" si="650"/>
        <v>#DIV/0!</v>
      </c>
      <c r="AY6868" s="501" t="e">
        <f t="shared" si="651"/>
        <v>#DIV/0!</v>
      </c>
      <c r="BM6868" s="501" t="e">
        <f t="shared" si="652"/>
        <v>#DIV/0!</v>
      </c>
      <c r="BP6868" s="501" t="e">
        <f t="shared" si="653"/>
        <v>#DIV/0!</v>
      </c>
    </row>
    <row r="6869" spans="31:68" ht="15" customHeight="1" x14ac:dyDescent="0.25">
      <c r="AE6869" s="501" t="e">
        <f t="shared" si="648"/>
        <v>#DIV/0!</v>
      </c>
      <c r="AH6869" s="501" t="e">
        <f t="shared" si="649"/>
        <v>#DIV/0!</v>
      </c>
      <c r="AV6869" s="501" t="e">
        <f t="shared" si="650"/>
        <v>#DIV/0!</v>
      </c>
      <c r="AY6869" s="501" t="e">
        <f t="shared" si="651"/>
        <v>#DIV/0!</v>
      </c>
      <c r="BM6869" s="501" t="e">
        <f t="shared" si="652"/>
        <v>#DIV/0!</v>
      </c>
      <c r="BP6869" s="501" t="e">
        <f t="shared" si="653"/>
        <v>#DIV/0!</v>
      </c>
    </row>
    <row r="6870" spans="31:68" ht="15" customHeight="1" x14ac:dyDescent="0.25">
      <c r="AE6870" s="501" t="e">
        <f t="shared" si="648"/>
        <v>#DIV/0!</v>
      </c>
      <c r="AH6870" s="501" t="e">
        <f t="shared" si="649"/>
        <v>#DIV/0!</v>
      </c>
      <c r="AV6870" s="501" t="e">
        <f t="shared" si="650"/>
        <v>#DIV/0!</v>
      </c>
      <c r="AY6870" s="501" t="e">
        <f t="shared" si="651"/>
        <v>#DIV/0!</v>
      </c>
      <c r="BM6870" s="501" t="e">
        <f t="shared" si="652"/>
        <v>#DIV/0!</v>
      </c>
      <c r="BP6870" s="501" t="e">
        <f t="shared" si="653"/>
        <v>#DIV/0!</v>
      </c>
    </row>
    <row r="6871" spans="31:68" ht="15" customHeight="1" x14ac:dyDescent="0.25">
      <c r="AE6871" s="501" t="e">
        <f t="shared" si="648"/>
        <v>#DIV/0!</v>
      </c>
      <c r="AH6871" s="501" t="e">
        <f t="shared" si="649"/>
        <v>#DIV/0!</v>
      </c>
      <c r="AV6871" s="501" t="e">
        <f t="shared" si="650"/>
        <v>#DIV/0!</v>
      </c>
      <c r="AY6871" s="501" t="e">
        <f t="shared" si="651"/>
        <v>#DIV/0!</v>
      </c>
      <c r="BM6871" s="501" t="e">
        <f t="shared" si="652"/>
        <v>#DIV/0!</v>
      </c>
      <c r="BP6871" s="501" t="e">
        <f t="shared" si="653"/>
        <v>#DIV/0!</v>
      </c>
    </row>
    <row r="6872" spans="31:68" ht="15" customHeight="1" x14ac:dyDescent="0.25">
      <c r="AE6872" s="501" t="e">
        <f t="shared" si="648"/>
        <v>#DIV/0!</v>
      </c>
      <c r="AH6872" s="501" t="e">
        <f t="shared" si="649"/>
        <v>#DIV/0!</v>
      </c>
      <c r="AV6872" s="501" t="e">
        <f t="shared" si="650"/>
        <v>#DIV/0!</v>
      </c>
      <c r="AY6872" s="501" t="e">
        <f t="shared" si="651"/>
        <v>#DIV/0!</v>
      </c>
      <c r="BM6872" s="501" t="e">
        <f t="shared" si="652"/>
        <v>#DIV/0!</v>
      </c>
      <c r="BP6872" s="501" t="e">
        <f t="shared" si="653"/>
        <v>#DIV/0!</v>
      </c>
    </row>
    <row r="6873" spans="31:68" ht="15" customHeight="1" x14ac:dyDescent="0.25">
      <c r="AE6873" s="501" t="e">
        <f t="shared" si="648"/>
        <v>#DIV/0!</v>
      </c>
      <c r="AH6873" s="501" t="e">
        <f t="shared" si="649"/>
        <v>#DIV/0!</v>
      </c>
      <c r="AV6873" s="501" t="e">
        <f t="shared" si="650"/>
        <v>#DIV/0!</v>
      </c>
      <c r="AY6873" s="501" t="e">
        <f t="shared" si="651"/>
        <v>#DIV/0!</v>
      </c>
      <c r="BM6873" s="501" t="e">
        <f t="shared" si="652"/>
        <v>#DIV/0!</v>
      </c>
      <c r="BP6873" s="501" t="e">
        <f t="shared" si="653"/>
        <v>#DIV/0!</v>
      </c>
    </row>
    <row r="6874" spans="31:68" ht="15" customHeight="1" x14ac:dyDescent="0.25">
      <c r="AE6874" s="501" t="e">
        <f t="shared" si="648"/>
        <v>#DIV/0!</v>
      </c>
      <c r="AH6874" s="501" t="e">
        <f t="shared" si="649"/>
        <v>#DIV/0!</v>
      </c>
      <c r="AV6874" s="501" t="e">
        <f t="shared" si="650"/>
        <v>#DIV/0!</v>
      </c>
      <c r="AY6874" s="501" t="e">
        <f t="shared" si="651"/>
        <v>#DIV/0!</v>
      </c>
      <c r="BM6874" s="501" t="e">
        <f t="shared" si="652"/>
        <v>#DIV/0!</v>
      </c>
      <c r="BP6874" s="501" t="e">
        <f t="shared" si="653"/>
        <v>#DIV/0!</v>
      </c>
    </row>
    <row r="6875" spans="31:68" ht="15" customHeight="1" x14ac:dyDescent="0.25">
      <c r="AE6875" s="501" t="e">
        <f t="shared" si="648"/>
        <v>#DIV/0!</v>
      </c>
      <c r="AH6875" s="501" t="e">
        <f t="shared" si="649"/>
        <v>#DIV/0!</v>
      </c>
      <c r="AV6875" s="501" t="e">
        <f t="shared" si="650"/>
        <v>#DIV/0!</v>
      </c>
      <c r="AY6875" s="501" t="e">
        <f t="shared" si="651"/>
        <v>#DIV/0!</v>
      </c>
      <c r="BM6875" s="501" t="e">
        <f t="shared" si="652"/>
        <v>#DIV/0!</v>
      </c>
      <c r="BP6875" s="501" t="e">
        <f t="shared" si="653"/>
        <v>#DIV/0!</v>
      </c>
    </row>
    <row r="6876" spans="31:68" ht="15" customHeight="1" x14ac:dyDescent="0.25">
      <c r="AE6876" s="501" t="e">
        <f t="shared" si="648"/>
        <v>#DIV/0!</v>
      </c>
      <c r="AH6876" s="501" t="e">
        <f t="shared" si="649"/>
        <v>#DIV/0!</v>
      </c>
      <c r="AV6876" s="501" t="e">
        <f t="shared" si="650"/>
        <v>#DIV/0!</v>
      </c>
      <c r="AY6876" s="501" t="e">
        <f t="shared" si="651"/>
        <v>#DIV/0!</v>
      </c>
      <c r="BM6876" s="501" t="e">
        <f t="shared" si="652"/>
        <v>#DIV/0!</v>
      </c>
      <c r="BP6876" s="501" t="e">
        <f t="shared" si="653"/>
        <v>#DIV/0!</v>
      </c>
    </row>
    <row r="6877" spans="31:68" ht="15" customHeight="1" x14ac:dyDescent="0.25">
      <c r="AE6877" s="501" t="e">
        <f t="shared" si="648"/>
        <v>#DIV/0!</v>
      </c>
      <c r="AH6877" s="501" t="e">
        <f t="shared" si="649"/>
        <v>#DIV/0!</v>
      </c>
      <c r="AV6877" s="501" t="e">
        <f t="shared" si="650"/>
        <v>#DIV/0!</v>
      </c>
      <c r="AY6877" s="501" t="e">
        <f t="shared" si="651"/>
        <v>#DIV/0!</v>
      </c>
      <c r="BM6877" s="501" t="e">
        <f t="shared" si="652"/>
        <v>#DIV/0!</v>
      </c>
      <c r="BP6877" s="501" t="e">
        <f t="shared" si="653"/>
        <v>#DIV/0!</v>
      </c>
    </row>
    <row r="6878" spans="31:68" ht="15" customHeight="1" x14ac:dyDescent="0.25">
      <c r="AE6878" s="501" t="e">
        <f t="shared" si="648"/>
        <v>#DIV/0!</v>
      </c>
      <c r="AH6878" s="501" t="e">
        <f t="shared" si="649"/>
        <v>#DIV/0!</v>
      </c>
      <c r="AV6878" s="501" t="e">
        <f t="shared" si="650"/>
        <v>#DIV/0!</v>
      </c>
      <c r="AY6878" s="501" t="e">
        <f t="shared" si="651"/>
        <v>#DIV/0!</v>
      </c>
      <c r="BM6878" s="501" t="e">
        <f t="shared" si="652"/>
        <v>#DIV/0!</v>
      </c>
      <c r="BP6878" s="501" t="e">
        <f t="shared" si="653"/>
        <v>#DIV/0!</v>
      </c>
    </row>
    <row r="6879" spans="31:68" ht="15" customHeight="1" x14ac:dyDescent="0.25">
      <c r="AE6879" s="501" t="e">
        <f t="shared" si="648"/>
        <v>#DIV/0!</v>
      </c>
      <c r="AH6879" s="501" t="e">
        <f t="shared" si="649"/>
        <v>#DIV/0!</v>
      </c>
      <c r="AV6879" s="501" t="e">
        <f t="shared" si="650"/>
        <v>#DIV/0!</v>
      </c>
      <c r="AY6879" s="501" t="e">
        <f t="shared" si="651"/>
        <v>#DIV/0!</v>
      </c>
      <c r="BM6879" s="501" t="e">
        <f t="shared" si="652"/>
        <v>#DIV/0!</v>
      </c>
      <c r="BP6879" s="501" t="e">
        <f t="shared" si="653"/>
        <v>#DIV/0!</v>
      </c>
    </row>
    <row r="6880" spans="31:68" ht="15" customHeight="1" x14ac:dyDescent="0.25">
      <c r="AE6880" s="501" t="e">
        <f t="shared" si="648"/>
        <v>#DIV/0!</v>
      </c>
      <c r="AH6880" s="501" t="e">
        <f t="shared" si="649"/>
        <v>#DIV/0!</v>
      </c>
      <c r="AV6880" s="501" t="e">
        <f t="shared" si="650"/>
        <v>#DIV/0!</v>
      </c>
      <c r="AY6880" s="501" t="e">
        <f t="shared" si="651"/>
        <v>#DIV/0!</v>
      </c>
      <c r="BM6880" s="501" t="e">
        <f t="shared" si="652"/>
        <v>#DIV/0!</v>
      </c>
      <c r="BP6880" s="501" t="e">
        <f t="shared" si="653"/>
        <v>#DIV/0!</v>
      </c>
    </row>
    <row r="6881" spans="31:68" ht="15" customHeight="1" x14ac:dyDescent="0.25">
      <c r="AE6881" s="501" t="e">
        <f t="shared" si="648"/>
        <v>#DIV/0!</v>
      </c>
      <c r="AH6881" s="501" t="e">
        <f t="shared" si="649"/>
        <v>#DIV/0!</v>
      </c>
      <c r="AV6881" s="501" t="e">
        <f t="shared" si="650"/>
        <v>#DIV/0!</v>
      </c>
      <c r="AY6881" s="501" t="e">
        <f t="shared" si="651"/>
        <v>#DIV/0!</v>
      </c>
      <c r="BM6881" s="501" t="e">
        <f t="shared" si="652"/>
        <v>#DIV/0!</v>
      </c>
      <c r="BP6881" s="501" t="e">
        <f t="shared" si="653"/>
        <v>#DIV/0!</v>
      </c>
    </row>
    <row r="6882" spans="31:68" ht="15" customHeight="1" x14ac:dyDescent="0.25">
      <c r="AE6882" s="501" t="e">
        <f t="shared" si="648"/>
        <v>#DIV/0!</v>
      </c>
      <c r="AH6882" s="501" t="e">
        <f t="shared" si="649"/>
        <v>#DIV/0!</v>
      </c>
      <c r="AV6882" s="501" t="e">
        <f t="shared" si="650"/>
        <v>#DIV/0!</v>
      </c>
      <c r="AY6882" s="501" t="e">
        <f t="shared" si="651"/>
        <v>#DIV/0!</v>
      </c>
      <c r="BM6882" s="501" t="e">
        <f t="shared" si="652"/>
        <v>#DIV/0!</v>
      </c>
      <c r="BP6882" s="501" t="e">
        <f t="shared" si="653"/>
        <v>#DIV/0!</v>
      </c>
    </row>
    <row r="6883" spans="31:68" ht="15" customHeight="1" x14ac:dyDescent="0.25">
      <c r="AE6883" s="501" t="e">
        <f t="shared" si="648"/>
        <v>#DIV/0!</v>
      </c>
      <c r="AH6883" s="501" t="e">
        <f t="shared" si="649"/>
        <v>#DIV/0!</v>
      </c>
      <c r="AV6883" s="501" t="e">
        <f t="shared" si="650"/>
        <v>#DIV/0!</v>
      </c>
      <c r="AY6883" s="501" t="e">
        <f t="shared" si="651"/>
        <v>#DIV/0!</v>
      </c>
      <c r="BM6883" s="501" t="e">
        <f t="shared" si="652"/>
        <v>#DIV/0!</v>
      </c>
      <c r="BP6883" s="501" t="e">
        <f t="shared" si="653"/>
        <v>#DIV/0!</v>
      </c>
    </row>
    <row r="6884" spans="31:68" ht="15" customHeight="1" x14ac:dyDescent="0.25">
      <c r="AE6884" s="501" t="e">
        <f t="shared" si="648"/>
        <v>#DIV/0!</v>
      </c>
      <c r="AH6884" s="501" t="e">
        <f t="shared" si="649"/>
        <v>#DIV/0!</v>
      </c>
      <c r="AV6884" s="501" t="e">
        <f t="shared" si="650"/>
        <v>#DIV/0!</v>
      </c>
      <c r="AY6884" s="501" t="e">
        <f t="shared" si="651"/>
        <v>#DIV/0!</v>
      </c>
      <c r="BM6884" s="501" t="e">
        <f t="shared" si="652"/>
        <v>#DIV/0!</v>
      </c>
      <c r="BP6884" s="501" t="e">
        <f t="shared" si="653"/>
        <v>#DIV/0!</v>
      </c>
    </row>
    <row r="6885" spans="31:68" ht="15" customHeight="1" x14ac:dyDescent="0.25">
      <c r="AE6885" s="501" t="e">
        <f t="shared" si="648"/>
        <v>#DIV/0!</v>
      </c>
      <c r="AH6885" s="501" t="e">
        <f t="shared" si="649"/>
        <v>#DIV/0!</v>
      </c>
      <c r="AV6885" s="501" t="e">
        <f t="shared" si="650"/>
        <v>#DIV/0!</v>
      </c>
      <c r="AY6885" s="501" t="e">
        <f t="shared" si="651"/>
        <v>#DIV/0!</v>
      </c>
      <c r="BM6885" s="501" t="e">
        <f t="shared" si="652"/>
        <v>#DIV/0!</v>
      </c>
      <c r="BP6885" s="501" t="e">
        <f t="shared" si="653"/>
        <v>#DIV/0!</v>
      </c>
    </row>
    <row r="6886" spans="31:68" ht="15" customHeight="1" x14ac:dyDescent="0.25">
      <c r="AE6886" s="501" t="e">
        <f t="shared" si="648"/>
        <v>#DIV/0!</v>
      </c>
      <c r="AH6886" s="501" t="e">
        <f t="shared" si="649"/>
        <v>#DIV/0!</v>
      </c>
      <c r="AV6886" s="501" t="e">
        <f t="shared" si="650"/>
        <v>#DIV/0!</v>
      </c>
      <c r="AY6886" s="501" t="e">
        <f t="shared" si="651"/>
        <v>#DIV/0!</v>
      </c>
      <c r="BM6886" s="501" t="e">
        <f t="shared" si="652"/>
        <v>#DIV/0!</v>
      </c>
      <c r="BP6886" s="501" t="e">
        <f t="shared" si="653"/>
        <v>#DIV/0!</v>
      </c>
    </row>
    <row r="6887" spans="31:68" ht="15" customHeight="1" x14ac:dyDescent="0.25">
      <c r="AE6887" s="501" t="e">
        <f t="shared" si="648"/>
        <v>#DIV/0!</v>
      </c>
      <c r="AH6887" s="501" t="e">
        <f t="shared" si="649"/>
        <v>#DIV/0!</v>
      </c>
      <c r="AV6887" s="501" t="e">
        <f t="shared" si="650"/>
        <v>#DIV/0!</v>
      </c>
      <c r="AY6887" s="501" t="e">
        <f t="shared" si="651"/>
        <v>#DIV/0!</v>
      </c>
      <c r="BM6887" s="501" t="e">
        <f t="shared" si="652"/>
        <v>#DIV/0!</v>
      </c>
      <c r="BP6887" s="501" t="e">
        <f t="shared" si="653"/>
        <v>#DIV/0!</v>
      </c>
    </row>
    <row r="6888" spans="31:68" ht="15" customHeight="1" x14ac:dyDescent="0.25">
      <c r="AE6888" s="501" t="e">
        <f t="shared" si="648"/>
        <v>#DIV/0!</v>
      </c>
      <c r="AH6888" s="501" t="e">
        <f t="shared" si="649"/>
        <v>#DIV/0!</v>
      </c>
      <c r="AV6888" s="501" t="e">
        <f t="shared" si="650"/>
        <v>#DIV/0!</v>
      </c>
      <c r="AY6888" s="501" t="e">
        <f t="shared" si="651"/>
        <v>#DIV/0!</v>
      </c>
      <c r="BM6888" s="501" t="e">
        <f t="shared" si="652"/>
        <v>#DIV/0!</v>
      </c>
      <c r="BP6888" s="501" t="e">
        <f t="shared" si="653"/>
        <v>#DIV/0!</v>
      </c>
    </row>
    <row r="6889" spans="31:68" ht="15" customHeight="1" x14ac:dyDescent="0.25">
      <c r="AE6889" s="501" t="e">
        <f t="shared" si="648"/>
        <v>#DIV/0!</v>
      </c>
      <c r="AH6889" s="501" t="e">
        <f t="shared" si="649"/>
        <v>#DIV/0!</v>
      </c>
      <c r="AV6889" s="501" t="e">
        <f t="shared" si="650"/>
        <v>#DIV/0!</v>
      </c>
      <c r="AY6889" s="501" t="e">
        <f t="shared" si="651"/>
        <v>#DIV/0!</v>
      </c>
      <c r="BM6889" s="501" t="e">
        <f t="shared" si="652"/>
        <v>#DIV/0!</v>
      </c>
      <c r="BP6889" s="501" t="e">
        <f t="shared" si="653"/>
        <v>#DIV/0!</v>
      </c>
    </row>
    <row r="6890" spans="31:68" ht="15" customHeight="1" x14ac:dyDescent="0.25">
      <c r="AE6890" s="501" t="e">
        <f t="shared" si="648"/>
        <v>#DIV/0!</v>
      </c>
      <c r="AH6890" s="501" t="e">
        <f t="shared" si="649"/>
        <v>#DIV/0!</v>
      </c>
      <c r="AV6890" s="501" t="e">
        <f t="shared" si="650"/>
        <v>#DIV/0!</v>
      </c>
      <c r="AY6890" s="501" t="e">
        <f t="shared" si="651"/>
        <v>#DIV/0!</v>
      </c>
      <c r="BM6890" s="501" t="e">
        <f t="shared" si="652"/>
        <v>#DIV/0!</v>
      </c>
      <c r="BP6890" s="501" t="e">
        <f t="shared" si="653"/>
        <v>#DIV/0!</v>
      </c>
    </row>
    <row r="6891" spans="31:68" ht="15" customHeight="1" x14ac:dyDescent="0.25">
      <c r="AE6891" s="501" t="e">
        <f t="shared" si="648"/>
        <v>#DIV/0!</v>
      </c>
      <c r="AH6891" s="501" t="e">
        <f t="shared" si="649"/>
        <v>#DIV/0!</v>
      </c>
      <c r="AV6891" s="501" t="e">
        <f t="shared" si="650"/>
        <v>#DIV/0!</v>
      </c>
      <c r="AY6891" s="501" t="e">
        <f t="shared" si="651"/>
        <v>#DIV/0!</v>
      </c>
      <c r="BM6891" s="501" t="e">
        <f t="shared" si="652"/>
        <v>#DIV/0!</v>
      </c>
      <c r="BP6891" s="501" t="e">
        <f t="shared" si="653"/>
        <v>#DIV/0!</v>
      </c>
    </row>
    <row r="6892" spans="31:68" ht="15" customHeight="1" x14ac:dyDescent="0.25">
      <c r="AE6892" s="501" t="e">
        <f t="shared" si="648"/>
        <v>#DIV/0!</v>
      </c>
      <c r="AH6892" s="501" t="e">
        <f t="shared" si="649"/>
        <v>#DIV/0!</v>
      </c>
      <c r="AV6892" s="501" t="e">
        <f t="shared" si="650"/>
        <v>#DIV/0!</v>
      </c>
      <c r="AY6892" s="501" t="e">
        <f t="shared" si="651"/>
        <v>#DIV/0!</v>
      </c>
      <c r="BM6892" s="501" t="e">
        <f t="shared" si="652"/>
        <v>#DIV/0!</v>
      </c>
      <c r="BP6892" s="501" t="e">
        <f t="shared" si="653"/>
        <v>#DIV/0!</v>
      </c>
    </row>
    <row r="6893" spans="31:68" ht="15" customHeight="1" x14ac:dyDescent="0.25">
      <c r="AE6893" s="501" t="e">
        <f t="shared" si="648"/>
        <v>#DIV/0!</v>
      </c>
      <c r="AH6893" s="501" t="e">
        <f t="shared" si="649"/>
        <v>#DIV/0!</v>
      </c>
      <c r="AV6893" s="501" t="e">
        <f t="shared" si="650"/>
        <v>#DIV/0!</v>
      </c>
      <c r="AY6893" s="501" t="e">
        <f t="shared" si="651"/>
        <v>#DIV/0!</v>
      </c>
      <c r="BM6893" s="501" t="e">
        <f t="shared" si="652"/>
        <v>#DIV/0!</v>
      </c>
      <c r="BP6893" s="501" t="e">
        <f t="shared" si="653"/>
        <v>#DIV/0!</v>
      </c>
    </row>
    <row r="6894" spans="31:68" ht="15" customHeight="1" x14ac:dyDescent="0.25">
      <c r="AE6894" s="501" t="e">
        <f t="shared" si="648"/>
        <v>#DIV/0!</v>
      </c>
      <c r="AH6894" s="501" t="e">
        <f t="shared" si="649"/>
        <v>#DIV/0!</v>
      </c>
      <c r="AV6894" s="501" t="e">
        <f t="shared" si="650"/>
        <v>#DIV/0!</v>
      </c>
      <c r="AY6894" s="501" t="e">
        <f t="shared" si="651"/>
        <v>#DIV/0!</v>
      </c>
      <c r="BM6894" s="501" t="e">
        <f t="shared" si="652"/>
        <v>#DIV/0!</v>
      </c>
      <c r="BP6894" s="501" t="e">
        <f t="shared" si="653"/>
        <v>#DIV/0!</v>
      </c>
    </row>
    <row r="6895" spans="31:68" ht="15" customHeight="1" x14ac:dyDescent="0.25">
      <c r="AE6895" s="501" t="e">
        <f t="shared" si="648"/>
        <v>#DIV/0!</v>
      </c>
      <c r="AH6895" s="501" t="e">
        <f t="shared" si="649"/>
        <v>#DIV/0!</v>
      </c>
      <c r="AV6895" s="501" t="e">
        <f t="shared" si="650"/>
        <v>#DIV/0!</v>
      </c>
      <c r="AY6895" s="501" t="e">
        <f t="shared" si="651"/>
        <v>#DIV/0!</v>
      </c>
      <c r="BM6895" s="501" t="e">
        <f t="shared" si="652"/>
        <v>#DIV/0!</v>
      </c>
      <c r="BP6895" s="501" t="e">
        <f t="shared" si="653"/>
        <v>#DIV/0!</v>
      </c>
    </row>
    <row r="6896" spans="31:68" ht="15" customHeight="1" x14ac:dyDescent="0.25">
      <c r="AE6896" s="501" t="e">
        <f t="shared" si="648"/>
        <v>#DIV/0!</v>
      </c>
      <c r="AH6896" s="501" t="e">
        <f t="shared" si="649"/>
        <v>#DIV/0!</v>
      </c>
      <c r="AV6896" s="501" t="e">
        <f t="shared" si="650"/>
        <v>#DIV/0!</v>
      </c>
      <c r="AY6896" s="501" t="e">
        <f t="shared" si="651"/>
        <v>#DIV/0!</v>
      </c>
      <c r="BM6896" s="501" t="e">
        <f t="shared" si="652"/>
        <v>#DIV/0!</v>
      </c>
      <c r="BP6896" s="501" t="e">
        <f t="shared" si="653"/>
        <v>#DIV/0!</v>
      </c>
    </row>
    <row r="6897" spans="31:68" ht="15" customHeight="1" x14ac:dyDescent="0.25">
      <c r="AE6897" s="501" t="e">
        <f t="shared" si="648"/>
        <v>#DIV/0!</v>
      </c>
      <c r="AH6897" s="501" t="e">
        <f t="shared" si="649"/>
        <v>#DIV/0!</v>
      </c>
      <c r="AV6897" s="501" t="e">
        <f t="shared" si="650"/>
        <v>#DIV/0!</v>
      </c>
      <c r="AY6897" s="501" t="e">
        <f t="shared" si="651"/>
        <v>#DIV/0!</v>
      </c>
      <c r="BM6897" s="501" t="e">
        <f t="shared" si="652"/>
        <v>#DIV/0!</v>
      </c>
      <c r="BP6897" s="501" t="e">
        <f t="shared" si="653"/>
        <v>#DIV/0!</v>
      </c>
    </row>
    <row r="6898" spans="31:68" ht="15" customHeight="1" x14ac:dyDescent="0.25">
      <c r="AE6898" s="501" t="e">
        <f t="shared" si="648"/>
        <v>#DIV/0!</v>
      </c>
      <c r="AH6898" s="501" t="e">
        <f t="shared" si="649"/>
        <v>#DIV/0!</v>
      </c>
      <c r="AV6898" s="501" t="e">
        <f t="shared" si="650"/>
        <v>#DIV/0!</v>
      </c>
      <c r="AY6898" s="501" t="e">
        <f t="shared" si="651"/>
        <v>#DIV/0!</v>
      </c>
      <c r="BM6898" s="501" t="e">
        <f t="shared" si="652"/>
        <v>#DIV/0!</v>
      </c>
      <c r="BP6898" s="501" t="e">
        <f t="shared" si="653"/>
        <v>#DIV/0!</v>
      </c>
    </row>
    <row r="6899" spans="31:68" ht="15" customHeight="1" x14ac:dyDescent="0.25">
      <c r="AE6899" s="501" t="e">
        <f t="shared" si="648"/>
        <v>#DIV/0!</v>
      </c>
      <c r="AH6899" s="501" t="e">
        <f t="shared" si="649"/>
        <v>#DIV/0!</v>
      </c>
      <c r="AV6899" s="501" t="e">
        <f t="shared" si="650"/>
        <v>#DIV/0!</v>
      </c>
      <c r="AY6899" s="501" t="e">
        <f t="shared" si="651"/>
        <v>#DIV/0!</v>
      </c>
      <c r="BM6899" s="501" t="e">
        <f t="shared" si="652"/>
        <v>#DIV/0!</v>
      </c>
      <c r="BP6899" s="501" t="e">
        <f t="shared" si="653"/>
        <v>#DIV/0!</v>
      </c>
    </row>
    <row r="6900" spans="31:68" ht="15" customHeight="1" x14ac:dyDescent="0.25">
      <c r="AE6900" s="501" t="e">
        <f t="shared" si="648"/>
        <v>#DIV/0!</v>
      </c>
      <c r="AH6900" s="501" t="e">
        <f t="shared" si="649"/>
        <v>#DIV/0!</v>
      </c>
      <c r="AV6900" s="501" t="e">
        <f t="shared" si="650"/>
        <v>#DIV/0!</v>
      </c>
      <c r="AY6900" s="501" t="e">
        <f t="shared" si="651"/>
        <v>#DIV/0!</v>
      </c>
      <c r="BM6900" s="501" t="e">
        <f t="shared" si="652"/>
        <v>#DIV/0!</v>
      </c>
      <c r="BP6900" s="501" t="e">
        <f t="shared" si="653"/>
        <v>#DIV/0!</v>
      </c>
    </row>
    <row r="6901" spans="31:68" ht="15" customHeight="1" x14ac:dyDescent="0.25">
      <c r="AE6901" s="501" t="e">
        <f t="shared" si="648"/>
        <v>#DIV/0!</v>
      </c>
      <c r="AH6901" s="501" t="e">
        <f t="shared" si="649"/>
        <v>#DIV/0!</v>
      </c>
      <c r="AV6901" s="501" t="e">
        <f t="shared" si="650"/>
        <v>#DIV/0!</v>
      </c>
      <c r="AY6901" s="501" t="e">
        <f t="shared" si="651"/>
        <v>#DIV/0!</v>
      </c>
      <c r="BM6901" s="501" t="e">
        <f t="shared" si="652"/>
        <v>#DIV/0!</v>
      </c>
      <c r="BP6901" s="501" t="e">
        <f t="shared" si="653"/>
        <v>#DIV/0!</v>
      </c>
    </row>
    <row r="6902" spans="31:68" ht="15" customHeight="1" x14ac:dyDescent="0.25">
      <c r="AE6902" s="501" t="e">
        <f t="shared" si="648"/>
        <v>#DIV/0!</v>
      </c>
      <c r="AH6902" s="501" t="e">
        <f t="shared" si="649"/>
        <v>#DIV/0!</v>
      </c>
      <c r="AV6902" s="501" t="e">
        <f t="shared" si="650"/>
        <v>#DIV/0!</v>
      </c>
      <c r="AY6902" s="501" t="e">
        <f t="shared" si="651"/>
        <v>#DIV/0!</v>
      </c>
      <c r="BM6902" s="501" t="e">
        <f t="shared" si="652"/>
        <v>#DIV/0!</v>
      </c>
      <c r="BP6902" s="501" t="e">
        <f t="shared" si="653"/>
        <v>#DIV/0!</v>
      </c>
    </row>
    <row r="6903" spans="31:68" ht="15" customHeight="1" x14ac:dyDescent="0.25">
      <c r="AE6903" s="501" t="e">
        <f t="shared" si="648"/>
        <v>#DIV/0!</v>
      </c>
      <c r="AH6903" s="501" t="e">
        <f t="shared" si="649"/>
        <v>#DIV/0!</v>
      </c>
      <c r="AV6903" s="501" t="e">
        <f t="shared" si="650"/>
        <v>#DIV/0!</v>
      </c>
      <c r="AY6903" s="501" t="e">
        <f t="shared" si="651"/>
        <v>#DIV/0!</v>
      </c>
      <c r="BM6903" s="501" t="e">
        <f t="shared" si="652"/>
        <v>#DIV/0!</v>
      </c>
      <c r="BP6903" s="501" t="e">
        <f t="shared" si="653"/>
        <v>#DIV/0!</v>
      </c>
    </row>
    <row r="6904" spans="31:68" ht="15" customHeight="1" x14ac:dyDescent="0.25">
      <c r="AE6904" s="501" t="e">
        <f t="shared" si="648"/>
        <v>#DIV/0!</v>
      </c>
      <c r="AH6904" s="501" t="e">
        <f t="shared" si="649"/>
        <v>#DIV/0!</v>
      </c>
      <c r="AV6904" s="501" t="e">
        <f t="shared" si="650"/>
        <v>#DIV/0!</v>
      </c>
      <c r="AY6904" s="501" t="e">
        <f t="shared" si="651"/>
        <v>#DIV/0!</v>
      </c>
      <c r="BM6904" s="501" t="e">
        <f t="shared" si="652"/>
        <v>#DIV/0!</v>
      </c>
      <c r="BP6904" s="501" t="e">
        <f t="shared" si="653"/>
        <v>#DIV/0!</v>
      </c>
    </row>
    <row r="6905" spans="31:68" ht="15" customHeight="1" x14ac:dyDescent="0.25">
      <c r="AE6905" s="501" t="e">
        <f t="shared" si="648"/>
        <v>#DIV/0!</v>
      </c>
      <c r="AH6905" s="501" t="e">
        <f t="shared" si="649"/>
        <v>#DIV/0!</v>
      </c>
      <c r="AV6905" s="501" t="e">
        <f t="shared" si="650"/>
        <v>#DIV/0!</v>
      </c>
      <c r="AY6905" s="501" t="e">
        <f t="shared" si="651"/>
        <v>#DIV/0!</v>
      </c>
      <c r="BM6905" s="501" t="e">
        <f t="shared" si="652"/>
        <v>#DIV/0!</v>
      </c>
      <c r="BP6905" s="501" t="e">
        <f t="shared" si="653"/>
        <v>#DIV/0!</v>
      </c>
    </row>
    <row r="6906" spans="31:68" ht="15" customHeight="1" x14ac:dyDescent="0.25">
      <c r="AE6906" s="501" t="e">
        <f t="shared" si="648"/>
        <v>#DIV/0!</v>
      </c>
      <c r="AH6906" s="501" t="e">
        <f t="shared" si="649"/>
        <v>#DIV/0!</v>
      </c>
      <c r="AV6906" s="501" t="e">
        <f t="shared" si="650"/>
        <v>#DIV/0!</v>
      </c>
      <c r="AY6906" s="501" t="e">
        <f t="shared" si="651"/>
        <v>#DIV/0!</v>
      </c>
      <c r="BM6906" s="501" t="e">
        <f t="shared" si="652"/>
        <v>#DIV/0!</v>
      </c>
      <c r="BP6906" s="501" t="e">
        <f t="shared" si="653"/>
        <v>#DIV/0!</v>
      </c>
    </row>
    <row r="6907" spans="31:68" ht="15" customHeight="1" x14ac:dyDescent="0.25">
      <c r="AE6907" s="501" t="e">
        <f t="shared" si="648"/>
        <v>#DIV/0!</v>
      </c>
      <c r="AH6907" s="501" t="e">
        <f t="shared" si="649"/>
        <v>#DIV/0!</v>
      </c>
      <c r="AV6907" s="501" t="e">
        <f t="shared" si="650"/>
        <v>#DIV/0!</v>
      </c>
      <c r="AY6907" s="501" t="e">
        <f t="shared" si="651"/>
        <v>#DIV/0!</v>
      </c>
      <c r="BM6907" s="501" t="e">
        <f t="shared" si="652"/>
        <v>#DIV/0!</v>
      </c>
      <c r="BP6907" s="501" t="e">
        <f t="shared" si="653"/>
        <v>#DIV/0!</v>
      </c>
    </row>
    <row r="6908" spans="31:68" ht="15" customHeight="1" x14ac:dyDescent="0.25">
      <c r="AE6908" s="501" t="e">
        <f t="shared" si="648"/>
        <v>#DIV/0!</v>
      </c>
      <c r="AH6908" s="501" t="e">
        <f t="shared" si="649"/>
        <v>#DIV/0!</v>
      </c>
      <c r="AV6908" s="501" t="e">
        <f t="shared" si="650"/>
        <v>#DIV/0!</v>
      </c>
      <c r="AY6908" s="501" t="e">
        <f t="shared" si="651"/>
        <v>#DIV/0!</v>
      </c>
      <c r="BM6908" s="501" t="e">
        <f t="shared" si="652"/>
        <v>#DIV/0!</v>
      </c>
      <c r="BP6908" s="501" t="e">
        <f t="shared" si="653"/>
        <v>#DIV/0!</v>
      </c>
    </row>
    <row r="6909" spans="31:68" ht="15" customHeight="1" x14ac:dyDescent="0.25">
      <c r="AE6909" s="501" t="e">
        <f t="shared" si="648"/>
        <v>#DIV/0!</v>
      </c>
      <c r="AH6909" s="501" t="e">
        <f t="shared" si="649"/>
        <v>#DIV/0!</v>
      </c>
      <c r="AV6909" s="501" t="e">
        <f t="shared" si="650"/>
        <v>#DIV/0!</v>
      </c>
      <c r="AY6909" s="501" t="e">
        <f t="shared" si="651"/>
        <v>#DIV/0!</v>
      </c>
      <c r="BM6909" s="501" t="e">
        <f t="shared" si="652"/>
        <v>#DIV/0!</v>
      </c>
      <c r="BP6909" s="501" t="e">
        <f t="shared" si="653"/>
        <v>#DIV/0!</v>
      </c>
    </row>
    <row r="6910" spans="31:68" ht="15" customHeight="1" x14ac:dyDescent="0.25">
      <c r="AE6910" s="501" t="e">
        <f t="shared" si="648"/>
        <v>#DIV/0!</v>
      </c>
      <c r="AH6910" s="501" t="e">
        <f t="shared" si="649"/>
        <v>#DIV/0!</v>
      </c>
      <c r="AV6910" s="501" t="e">
        <f t="shared" si="650"/>
        <v>#DIV/0!</v>
      </c>
      <c r="AY6910" s="501" t="e">
        <f t="shared" si="651"/>
        <v>#DIV/0!</v>
      </c>
      <c r="BM6910" s="501" t="e">
        <f t="shared" si="652"/>
        <v>#DIV/0!</v>
      </c>
      <c r="BP6910" s="501" t="e">
        <f t="shared" si="653"/>
        <v>#DIV/0!</v>
      </c>
    </row>
    <row r="6911" spans="31:68" ht="15" customHeight="1" x14ac:dyDescent="0.25">
      <c r="AE6911" s="501" t="e">
        <f t="shared" si="648"/>
        <v>#DIV/0!</v>
      </c>
      <c r="AH6911" s="501" t="e">
        <f t="shared" si="649"/>
        <v>#DIV/0!</v>
      </c>
      <c r="AV6911" s="501" t="e">
        <f t="shared" si="650"/>
        <v>#DIV/0!</v>
      </c>
      <c r="AY6911" s="501" t="e">
        <f t="shared" si="651"/>
        <v>#DIV/0!</v>
      </c>
      <c r="BM6911" s="501" t="e">
        <f t="shared" si="652"/>
        <v>#DIV/0!</v>
      </c>
      <c r="BP6911" s="501" t="e">
        <f t="shared" si="653"/>
        <v>#DIV/0!</v>
      </c>
    </row>
    <row r="6912" spans="31:68" ht="15" customHeight="1" x14ac:dyDescent="0.25">
      <c r="AE6912" s="501" t="e">
        <f t="shared" si="648"/>
        <v>#DIV/0!</v>
      </c>
      <c r="AH6912" s="501" t="e">
        <f t="shared" si="649"/>
        <v>#DIV/0!</v>
      </c>
      <c r="AV6912" s="501" t="e">
        <f t="shared" si="650"/>
        <v>#DIV/0!</v>
      </c>
      <c r="AY6912" s="501" t="e">
        <f t="shared" si="651"/>
        <v>#DIV/0!</v>
      </c>
      <c r="BM6912" s="501" t="e">
        <f t="shared" si="652"/>
        <v>#DIV/0!</v>
      </c>
      <c r="BP6912" s="501" t="e">
        <f t="shared" si="653"/>
        <v>#DIV/0!</v>
      </c>
    </row>
    <row r="6913" spans="31:68" ht="15" customHeight="1" x14ac:dyDescent="0.25">
      <c r="AE6913" s="501" t="e">
        <f t="shared" si="648"/>
        <v>#DIV/0!</v>
      </c>
      <c r="AH6913" s="501" t="e">
        <f t="shared" si="649"/>
        <v>#DIV/0!</v>
      </c>
      <c r="AV6913" s="501" t="e">
        <f t="shared" si="650"/>
        <v>#DIV/0!</v>
      </c>
      <c r="AY6913" s="501" t="e">
        <f t="shared" si="651"/>
        <v>#DIV/0!</v>
      </c>
      <c r="BM6913" s="501" t="e">
        <f t="shared" si="652"/>
        <v>#DIV/0!</v>
      </c>
      <c r="BP6913" s="501" t="e">
        <f t="shared" si="653"/>
        <v>#DIV/0!</v>
      </c>
    </row>
    <row r="6914" spans="31:68" ht="15" customHeight="1" x14ac:dyDescent="0.25">
      <c r="AE6914" s="501" t="e">
        <f t="shared" si="648"/>
        <v>#DIV/0!</v>
      </c>
      <c r="AH6914" s="501" t="e">
        <f t="shared" si="649"/>
        <v>#DIV/0!</v>
      </c>
      <c r="AV6914" s="501" t="e">
        <f t="shared" si="650"/>
        <v>#DIV/0!</v>
      </c>
      <c r="AY6914" s="501" t="e">
        <f t="shared" si="651"/>
        <v>#DIV/0!</v>
      </c>
      <c r="BM6914" s="501" t="e">
        <f t="shared" si="652"/>
        <v>#DIV/0!</v>
      </c>
      <c r="BP6914" s="501" t="e">
        <f t="shared" si="653"/>
        <v>#DIV/0!</v>
      </c>
    </row>
    <row r="6915" spans="31:68" ht="15" customHeight="1" x14ac:dyDescent="0.25">
      <c r="AE6915" s="501" t="e">
        <f t="shared" si="648"/>
        <v>#DIV/0!</v>
      </c>
      <c r="AH6915" s="501" t="e">
        <f t="shared" si="649"/>
        <v>#DIV/0!</v>
      </c>
      <c r="AV6915" s="501" t="e">
        <f t="shared" si="650"/>
        <v>#DIV/0!</v>
      </c>
      <c r="AY6915" s="501" t="e">
        <f t="shared" si="651"/>
        <v>#DIV/0!</v>
      </c>
      <c r="BM6915" s="501" t="e">
        <f t="shared" si="652"/>
        <v>#DIV/0!</v>
      </c>
      <c r="BP6915" s="501" t="e">
        <f t="shared" si="653"/>
        <v>#DIV/0!</v>
      </c>
    </row>
    <row r="6916" spans="31:68" ht="15" customHeight="1" x14ac:dyDescent="0.25">
      <c r="AE6916" s="501" t="e">
        <f t="shared" si="648"/>
        <v>#DIV/0!</v>
      </c>
      <c r="AH6916" s="501" t="e">
        <f t="shared" si="649"/>
        <v>#DIV/0!</v>
      </c>
      <c r="AV6916" s="501" t="e">
        <f t="shared" si="650"/>
        <v>#DIV/0!</v>
      </c>
      <c r="AY6916" s="501" t="e">
        <f t="shared" si="651"/>
        <v>#DIV/0!</v>
      </c>
      <c r="BM6916" s="501" t="e">
        <f t="shared" si="652"/>
        <v>#DIV/0!</v>
      </c>
      <c r="BP6916" s="501" t="e">
        <f t="shared" si="653"/>
        <v>#DIV/0!</v>
      </c>
    </row>
    <row r="6917" spans="31:68" ht="15" customHeight="1" x14ac:dyDescent="0.25">
      <c r="AE6917" s="501" t="e">
        <f t="shared" si="648"/>
        <v>#DIV/0!</v>
      </c>
      <c r="AH6917" s="501" t="e">
        <f t="shared" si="649"/>
        <v>#DIV/0!</v>
      </c>
      <c r="AV6917" s="501" t="e">
        <f t="shared" si="650"/>
        <v>#DIV/0!</v>
      </c>
      <c r="AY6917" s="501" t="e">
        <f t="shared" si="651"/>
        <v>#DIV/0!</v>
      </c>
      <c r="BM6917" s="501" t="e">
        <f t="shared" si="652"/>
        <v>#DIV/0!</v>
      </c>
      <c r="BP6917" s="501" t="e">
        <f t="shared" si="653"/>
        <v>#DIV/0!</v>
      </c>
    </row>
    <row r="6918" spans="31:68" ht="15" customHeight="1" x14ac:dyDescent="0.25">
      <c r="AE6918" s="501" t="e">
        <f t="shared" si="648"/>
        <v>#DIV/0!</v>
      </c>
      <c r="AH6918" s="501" t="e">
        <f t="shared" si="649"/>
        <v>#DIV/0!</v>
      </c>
      <c r="AV6918" s="501" t="e">
        <f t="shared" si="650"/>
        <v>#DIV/0!</v>
      </c>
      <c r="AY6918" s="501" t="e">
        <f t="shared" si="651"/>
        <v>#DIV/0!</v>
      </c>
      <c r="BM6918" s="501" t="e">
        <f t="shared" si="652"/>
        <v>#DIV/0!</v>
      </c>
      <c r="BP6918" s="501" t="e">
        <f t="shared" si="653"/>
        <v>#DIV/0!</v>
      </c>
    </row>
    <row r="6919" spans="31:68" ht="15" customHeight="1" x14ac:dyDescent="0.25">
      <c r="AE6919" s="501" t="e">
        <f t="shared" si="648"/>
        <v>#DIV/0!</v>
      </c>
      <c r="AH6919" s="501" t="e">
        <f t="shared" si="649"/>
        <v>#DIV/0!</v>
      </c>
      <c r="AV6919" s="501" t="e">
        <f t="shared" si="650"/>
        <v>#DIV/0!</v>
      </c>
      <c r="AY6919" s="501" t="e">
        <f t="shared" si="651"/>
        <v>#DIV/0!</v>
      </c>
      <c r="BM6919" s="501" t="e">
        <f t="shared" si="652"/>
        <v>#DIV/0!</v>
      </c>
      <c r="BP6919" s="501" t="e">
        <f t="shared" si="653"/>
        <v>#DIV/0!</v>
      </c>
    </row>
    <row r="6920" spans="31:68" ht="15" customHeight="1" x14ac:dyDescent="0.25">
      <c r="AE6920" s="501" t="e">
        <f t="shared" si="648"/>
        <v>#DIV/0!</v>
      </c>
      <c r="AH6920" s="501" t="e">
        <f t="shared" si="649"/>
        <v>#DIV/0!</v>
      </c>
      <c r="AV6920" s="501" t="e">
        <f t="shared" si="650"/>
        <v>#DIV/0!</v>
      </c>
      <c r="AY6920" s="501" t="e">
        <f t="shared" si="651"/>
        <v>#DIV/0!</v>
      </c>
      <c r="BM6920" s="501" t="e">
        <f t="shared" si="652"/>
        <v>#DIV/0!</v>
      </c>
      <c r="BP6920" s="501" t="e">
        <f t="shared" si="653"/>
        <v>#DIV/0!</v>
      </c>
    </row>
    <row r="6921" spans="31:68" ht="15" customHeight="1" x14ac:dyDescent="0.25">
      <c r="AE6921" s="501" t="e">
        <f t="shared" si="648"/>
        <v>#DIV/0!</v>
      </c>
      <c r="AH6921" s="501" t="e">
        <f t="shared" si="649"/>
        <v>#DIV/0!</v>
      </c>
      <c r="AV6921" s="501" t="e">
        <f t="shared" si="650"/>
        <v>#DIV/0!</v>
      </c>
      <c r="AY6921" s="501" t="e">
        <f t="shared" si="651"/>
        <v>#DIV/0!</v>
      </c>
      <c r="BM6921" s="501" t="e">
        <f t="shared" si="652"/>
        <v>#DIV/0!</v>
      </c>
      <c r="BP6921" s="501" t="e">
        <f t="shared" si="653"/>
        <v>#DIV/0!</v>
      </c>
    </row>
    <row r="6922" spans="31:68" ht="15" customHeight="1" x14ac:dyDescent="0.25">
      <c r="AE6922" s="501" t="e">
        <f t="shared" si="648"/>
        <v>#DIV/0!</v>
      </c>
      <c r="AH6922" s="501" t="e">
        <f t="shared" si="649"/>
        <v>#DIV/0!</v>
      </c>
      <c r="AV6922" s="501" t="e">
        <f t="shared" si="650"/>
        <v>#DIV/0!</v>
      </c>
      <c r="AY6922" s="501" t="e">
        <f t="shared" si="651"/>
        <v>#DIV/0!</v>
      </c>
      <c r="BM6922" s="501" t="e">
        <f t="shared" si="652"/>
        <v>#DIV/0!</v>
      </c>
      <c r="BP6922" s="501" t="e">
        <f t="shared" si="653"/>
        <v>#DIV/0!</v>
      </c>
    </row>
    <row r="6923" spans="31:68" ht="15" customHeight="1" x14ac:dyDescent="0.25">
      <c r="AE6923" s="501" t="e">
        <f t="shared" si="648"/>
        <v>#DIV/0!</v>
      </c>
      <c r="AH6923" s="501" t="e">
        <f t="shared" si="649"/>
        <v>#DIV/0!</v>
      </c>
      <c r="AV6923" s="501" t="e">
        <f t="shared" si="650"/>
        <v>#DIV/0!</v>
      </c>
      <c r="AY6923" s="501" t="e">
        <f t="shared" si="651"/>
        <v>#DIV/0!</v>
      </c>
      <c r="BM6923" s="501" t="e">
        <f t="shared" si="652"/>
        <v>#DIV/0!</v>
      </c>
      <c r="BP6923" s="501" t="e">
        <f t="shared" si="653"/>
        <v>#DIV/0!</v>
      </c>
    </row>
    <row r="6924" spans="31:68" ht="15" customHeight="1" x14ac:dyDescent="0.25">
      <c r="AE6924" s="501" t="e">
        <f t="shared" si="648"/>
        <v>#DIV/0!</v>
      </c>
      <c r="AH6924" s="501" t="e">
        <f t="shared" si="649"/>
        <v>#DIV/0!</v>
      </c>
      <c r="AV6924" s="501" t="e">
        <f t="shared" si="650"/>
        <v>#DIV/0!</v>
      </c>
      <c r="AY6924" s="501" t="e">
        <f t="shared" si="651"/>
        <v>#DIV/0!</v>
      </c>
      <c r="BM6924" s="501" t="e">
        <f t="shared" si="652"/>
        <v>#DIV/0!</v>
      </c>
      <c r="BP6924" s="501" t="e">
        <f t="shared" si="653"/>
        <v>#DIV/0!</v>
      </c>
    </row>
    <row r="6925" spans="31:68" ht="15" customHeight="1" x14ac:dyDescent="0.25">
      <c r="AE6925" s="501" t="e">
        <f t="shared" si="648"/>
        <v>#DIV/0!</v>
      </c>
      <c r="AH6925" s="501" t="e">
        <f t="shared" si="649"/>
        <v>#DIV/0!</v>
      </c>
      <c r="AV6925" s="501" t="e">
        <f t="shared" si="650"/>
        <v>#DIV/0!</v>
      </c>
      <c r="AY6925" s="501" t="e">
        <f t="shared" si="651"/>
        <v>#DIV/0!</v>
      </c>
      <c r="BM6925" s="501" t="e">
        <f t="shared" si="652"/>
        <v>#DIV/0!</v>
      </c>
      <c r="BP6925" s="501" t="e">
        <f t="shared" si="653"/>
        <v>#DIV/0!</v>
      </c>
    </row>
    <row r="6926" spans="31:68" ht="15" customHeight="1" x14ac:dyDescent="0.25">
      <c r="AE6926" s="501" t="e">
        <f t="shared" si="648"/>
        <v>#DIV/0!</v>
      </c>
      <c r="AH6926" s="501" t="e">
        <f t="shared" si="649"/>
        <v>#DIV/0!</v>
      </c>
      <c r="AV6926" s="501" t="e">
        <f t="shared" si="650"/>
        <v>#DIV/0!</v>
      </c>
      <c r="AY6926" s="501" t="e">
        <f t="shared" si="651"/>
        <v>#DIV/0!</v>
      </c>
      <c r="BM6926" s="501" t="e">
        <f t="shared" si="652"/>
        <v>#DIV/0!</v>
      </c>
      <c r="BP6926" s="501" t="e">
        <f t="shared" si="653"/>
        <v>#DIV/0!</v>
      </c>
    </row>
    <row r="6927" spans="31:68" ht="15" customHeight="1" x14ac:dyDescent="0.25">
      <c r="AE6927" s="501" t="e">
        <f t="shared" ref="AE6927:AE6990" si="654">IF(AE$10*AC6927+AE$11&lt;(ROUNDUP(AD$10/100,0)*100+999),MAX(0,AE$10*AC6927+AE$11),NA())</f>
        <v>#DIV/0!</v>
      </c>
      <c r="AH6927" s="501" t="e">
        <f t="shared" ref="AH6927:AH6990" si="655">IF(AH$10*AF6927+AH$11&lt;(ROUNDUP(AG$10/100,0)*100+999),MAX(0,AH$10*AF6927+AH$11),NA())</f>
        <v>#DIV/0!</v>
      </c>
      <c r="AV6927" s="501" t="e">
        <f t="shared" ref="AV6927:AV6990" si="656">IF(AV$10*AT6927+AV$11&lt;(ROUNDUP(AU$10/100,0)*100+999),MAX(0,AV$10*AT6927+AV$11),NA())</f>
        <v>#DIV/0!</v>
      </c>
      <c r="AY6927" s="501" t="e">
        <f t="shared" ref="AY6927:AY6990" si="657">IF(AY$10*AW6927+AY$11&lt;(ROUNDUP(AX$10/100,0)*100+999),MAX(0,AY$10*AW6927+AY$11),NA())</f>
        <v>#DIV/0!</v>
      </c>
      <c r="BM6927" s="501" t="e">
        <f t="shared" ref="BM6927:BM6990" si="658">IF(BM$10*BK6927+BM$11&lt;(ROUNDUP(BL$10/100,0)*100+999),MAX(0,BM$10*BK6927+BM$11),NA())</f>
        <v>#DIV/0!</v>
      </c>
      <c r="BP6927" s="501" t="e">
        <f t="shared" ref="BP6927:BP6990" si="659">IF(BP$10*BN6927+BP$11&lt;(ROUNDUP(BO$10/100,0)*100+999),MAX(0,BP$10*BN6927+BP$11),NA())</f>
        <v>#DIV/0!</v>
      </c>
    </row>
    <row r="6928" spans="31:68" ht="15" customHeight="1" x14ac:dyDescent="0.25">
      <c r="AE6928" s="501" t="e">
        <f t="shared" si="654"/>
        <v>#DIV/0!</v>
      </c>
      <c r="AH6928" s="501" t="e">
        <f t="shared" si="655"/>
        <v>#DIV/0!</v>
      </c>
      <c r="AV6928" s="501" t="e">
        <f t="shared" si="656"/>
        <v>#DIV/0!</v>
      </c>
      <c r="AY6928" s="501" t="e">
        <f t="shared" si="657"/>
        <v>#DIV/0!</v>
      </c>
      <c r="BM6928" s="501" t="e">
        <f t="shared" si="658"/>
        <v>#DIV/0!</v>
      </c>
      <c r="BP6928" s="501" t="e">
        <f t="shared" si="659"/>
        <v>#DIV/0!</v>
      </c>
    </row>
    <row r="6929" spans="31:68" ht="15" customHeight="1" x14ac:dyDescent="0.25">
      <c r="AE6929" s="501" t="e">
        <f t="shared" si="654"/>
        <v>#DIV/0!</v>
      </c>
      <c r="AH6929" s="501" t="e">
        <f t="shared" si="655"/>
        <v>#DIV/0!</v>
      </c>
      <c r="AV6929" s="501" t="e">
        <f t="shared" si="656"/>
        <v>#DIV/0!</v>
      </c>
      <c r="AY6929" s="501" t="e">
        <f t="shared" si="657"/>
        <v>#DIV/0!</v>
      </c>
      <c r="BM6929" s="501" t="e">
        <f t="shared" si="658"/>
        <v>#DIV/0!</v>
      </c>
      <c r="BP6929" s="501" t="e">
        <f t="shared" si="659"/>
        <v>#DIV/0!</v>
      </c>
    </row>
    <row r="6930" spans="31:68" ht="15" customHeight="1" x14ac:dyDescent="0.25">
      <c r="AE6930" s="501" t="e">
        <f t="shared" si="654"/>
        <v>#DIV/0!</v>
      </c>
      <c r="AH6930" s="501" t="e">
        <f t="shared" si="655"/>
        <v>#DIV/0!</v>
      </c>
      <c r="AV6930" s="501" t="e">
        <f t="shared" si="656"/>
        <v>#DIV/0!</v>
      </c>
      <c r="AY6930" s="501" t="e">
        <f t="shared" si="657"/>
        <v>#DIV/0!</v>
      </c>
      <c r="BM6930" s="501" t="e">
        <f t="shared" si="658"/>
        <v>#DIV/0!</v>
      </c>
      <c r="BP6930" s="501" t="e">
        <f t="shared" si="659"/>
        <v>#DIV/0!</v>
      </c>
    </row>
    <row r="6931" spans="31:68" ht="15" customHeight="1" x14ac:dyDescent="0.25">
      <c r="AE6931" s="501" t="e">
        <f t="shared" si="654"/>
        <v>#DIV/0!</v>
      </c>
      <c r="AH6931" s="501" t="e">
        <f t="shared" si="655"/>
        <v>#DIV/0!</v>
      </c>
      <c r="AV6931" s="501" t="e">
        <f t="shared" si="656"/>
        <v>#DIV/0!</v>
      </c>
      <c r="AY6931" s="501" t="e">
        <f t="shared" si="657"/>
        <v>#DIV/0!</v>
      </c>
      <c r="BM6931" s="501" t="e">
        <f t="shared" si="658"/>
        <v>#DIV/0!</v>
      </c>
      <c r="BP6931" s="501" t="e">
        <f t="shared" si="659"/>
        <v>#DIV/0!</v>
      </c>
    </row>
    <row r="6932" spans="31:68" ht="15" customHeight="1" x14ac:dyDescent="0.25">
      <c r="AE6932" s="501" t="e">
        <f t="shared" si="654"/>
        <v>#DIV/0!</v>
      </c>
      <c r="AH6932" s="501" t="e">
        <f t="shared" si="655"/>
        <v>#DIV/0!</v>
      </c>
      <c r="AV6932" s="501" t="e">
        <f t="shared" si="656"/>
        <v>#DIV/0!</v>
      </c>
      <c r="AY6932" s="501" t="e">
        <f t="shared" si="657"/>
        <v>#DIV/0!</v>
      </c>
      <c r="BM6932" s="501" t="e">
        <f t="shared" si="658"/>
        <v>#DIV/0!</v>
      </c>
      <c r="BP6932" s="501" t="e">
        <f t="shared" si="659"/>
        <v>#DIV/0!</v>
      </c>
    </row>
    <row r="6933" spans="31:68" ht="15" customHeight="1" x14ac:dyDescent="0.25">
      <c r="AE6933" s="501" t="e">
        <f t="shared" si="654"/>
        <v>#DIV/0!</v>
      </c>
      <c r="AH6933" s="501" t="e">
        <f t="shared" si="655"/>
        <v>#DIV/0!</v>
      </c>
      <c r="AV6933" s="501" t="e">
        <f t="shared" si="656"/>
        <v>#DIV/0!</v>
      </c>
      <c r="AY6933" s="501" t="e">
        <f t="shared" si="657"/>
        <v>#DIV/0!</v>
      </c>
      <c r="BM6933" s="501" t="e">
        <f t="shared" si="658"/>
        <v>#DIV/0!</v>
      </c>
      <c r="BP6933" s="501" t="e">
        <f t="shared" si="659"/>
        <v>#DIV/0!</v>
      </c>
    </row>
    <row r="6934" spans="31:68" ht="15" customHeight="1" x14ac:dyDescent="0.25">
      <c r="AE6934" s="501" t="e">
        <f t="shared" si="654"/>
        <v>#DIV/0!</v>
      </c>
      <c r="AH6934" s="501" t="e">
        <f t="shared" si="655"/>
        <v>#DIV/0!</v>
      </c>
      <c r="AV6934" s="501" t="e">
        <f t="shared" si="656"/>
        <v>#DIV/0!</v>
      </c>
      <c r="AY6934" s="501" t="e">
        <f t="shared" si="657"/>
        <v>#DIV/0!</v>
      </c>
      <c r="BM6934" s="501" t="e">
        <f t="shared" si="658"/>
        <v>#DIV/0!</v>
      </c>
      <c r="BP6934" s="501" t="e">
        <f t="shared" si="659"/>
        <v>#DIV/0!</v>
      </c>
    </row>
    <row r="6935" spans="31:68" ht="15" customHeight="1" x14ac:dyDescent="0.25">
      <c r="AE6935" s="501" t="e">
        <f t="shared" si="654"/>
        <v>#DIV/0!</v>
      </c>
      <c r="AH6935" s="501" t="e">
        <f t="shared" si="655"/>
        <v>#DIV/0!</v>
      </c>
      <c r="AV6935" s="501" t="e">
        <f t="shared" si="656"/>
        <v>#DIV/0!</v>
      </c>
      <c r="AY6935" s="501" t="e">
        <f t="shared" si="657"/>
        <v>#DIV/0!</v>
      </c>
      <c r="BM6935" s="501" t="e">
        <f t="shared" si="658"/>
        <v>#DIV/0!</v>
      </c>
      <c r="BP6935" s="501" t="e">
        <f t="shared" si="659"/>
        <v>#DIV/0!</v>
      </c>
    </row>
    <row r="6936" spans="31:68" ht="15" customHeight="1" x14ac:dyDescent="0.25">
      <c r="AE6936" s="501" t="e">
        <f t="shared" si="654"/>
        <v>#DIV/0!</v>
      </c>
      <c r="AH6936" s="501" t="e">
        <f t="shared" si="655"/>
        <v>#DIV/0!</v>
      </c>
      <c r="AV6936" s="501" t="e">
        <f t="shared" si="656"/>
        <v>#DIV/0!</v>
      </c>
      <c r="AY6936" s="501" t="e">
        <f t="shared" si="657"/>
        <v>#DIV/0!</v>
      </c>
      <c r="BM6936" s="501" t="e">
        <f t="shared" si="658"/>
        <v>#DIV/0!</v>
      </c>
      <c r="BP6936" s="501" t="e">
        <f t="shared" si="659"/>
        <v>#DIV/0!</v>
      </c>
    </row>
    <row r="6937" spans="31:68" ht="15" customHeight="1" x14ac:dyDescent="0.25">
      <c r="AE6937" s="501" t="e">
        <f t="shared" si="654"/>
        <v>#DIV/0!</v>
      </c>
      <c r="AH6937" s="501" t="e">
        <f t="shared" si="655"/>
        <v>#DIV/0!</v>
      </c>
      <c r="AV6937" s="501" t="e">
        <f t="shared" si="656"/>
        <v>#DIV/0!</v>
      </c>
      <c r="AY6937" s="501" t="e">
        <f t="shared" si="657"/>
        <v>#DIV/0!</v>
      </c>
      <c r="BM6937" s="501" t="e">
        <f t="shared" si="658"/>
        <v>#DIV/0!</v>
      </c>
      <c r="BP6937" s="501" t="e">
        <f t="shared" si="659"/>
        <v>#DIV/0!</v>
      </c>
    </row>
    <row r="6938" spans="31:68" ht="15" customHeight="1" x14ac:dyDescent="0.25">
      <c r="AE6938" s="501" t="e">
        <f t="shared" si="654"/>
        <v>#DIV/0!</v>
      </c>
      <c r="AH6938" s="501" t="e">
        <f t="shared" si="655"/>
        <v>#DIV/0!</v>
      </c>
      <c r="AV6938" s="501" t="e">
        <f t="shared" si="656"/>
        <v>#DIV/0!</v>
      </c>
      <c r="AY6938" s="501" t="e">
        <f t="shared" si="657"/>
        <v>#DIV/0!</v>
      </c>
      <c r="BM6938" s="501" t="e">
        <f t="shared" si="658"/>
        <v>#DIV/0!</v>
      </c>
      <c r="BP6938" s="501" t="e">
        <f t="shared" si="659"/>
        <v>#DIV/0!</v>
      </c>
    </row>
    <row r="6939" spans="31:68" ht="15" customHeight="1" x14ac:dyDescent="0.25">
      <c r="AE6939" s="501" t="e">
        <f t="shared" si="654"/>
        <v>#DIV/0!</v>
      </c>
      <c r="AH6939" s="501" t="e">
        <f t="shared" si="655"/>
        <v>#DIV/0!</v>
      </c>
      <c r="AV6939" s="501" t="e">
        <f t="shared" si="656"/>
        <v>#DIV/0!</v>
      </c>
      <c r="AY6939" s="501" t="e">
        <f t="shared" si="657"/>
        <v>#DIV/0!</v>
      </c>
      <c r="BM6939" s="501" t="e">
        <f t="shared" si="658"/>
        <v>#DIV/0!</v>
      </c>
      <c r="BP6939" s="501" t="e">
        <f t="shared" si="659"/>
        <v>#DIV/0!</v>
      </c>
    </row>
    <row r="6940" spans="31:68" ht="15" customHeight="1" x14ac:dyDescent="0.25">
      <c r="AE6940" s="501" t="e">
        <f t="shared" si="654"/>
        <v>#DIV/0!</v>
      </c>
      <c r="AH6940" s="501" t="e">
        <f t="shared" si="655"/>
        <v>#DIV/0!</v>
      </c>
      <c r="AV6940" s="501" t="e">
        <f t="shared" si="656"/>
        <v>#DIV/0!</v>
      </c>
      <c r="AY6940" s="501" t="e">
        <f t="shared" si="657"/>
        <v>#DIV/0!</v>
      </c>
      <c r="BM6940" s="501" t="e">
        <f t="shared" si="658"/>
        <v>#DIV/0!</v>
      </c>
      <c r="BP6940" s="501" t="e">
        <f t="shared" si="659"/>
        <v>#DIV/0!</v>
      </c>
    </row>
    <row r="6941" spans="31:68" ht="15" customHeight="1" x14ac:dyDescent="0.25">
      <c r="AE6941" s="501" t="e">
        <f t="shared" si="654"/>
        <v>#DIV/0!</v>
      </c>
      <c r="AH6941" s="501" t="e">
        <f t="shared" si="655"/>
        <v>#DIV/0!</v>
      </c>
      <c r="AV6941" s="501" t="e">
        <f t="shared" si="656"/>
        <v>#DIV/0!</v>
      </c>
      <c r="AY6941" s="501" t="e">
        <f t="shared" si="657"/>
        <v>#DIV/0!</v>
      </c>
      <c r="BM6941" s="501" t="e">
        <f t="shared" si="658"/>
        <v>#DIV/0!</v>
      </c>
      <c r="BP6941" s="501" t="e">
        <f t="shared" si="659"/>
        <v>#DIV/0!</v>
      </c>
    </row>
    <row r="6942" spans="31:68" ht="15" customHeight="1" x14ac:dyDescent="0.25">
      <c r="AE6942" s="501" t="e">
        <f t="shared" si="654"/>
        <v>#DIV/0!</v>
      </c>
      <c r="AH6942" s="501" t="e">
        <f t="shared" si="655"/>
        <v>#DIV/0!</v>
      </c>
      <c r="AV6942" s="501" t="e">
        <f t="shared" si="656"/>
        <v>#DIV/0!</v>
      </c>
      <c r="AY6942" s="501" t="e">
        <f t="shared" si="657"/>
        <v>#DIV/0!</v>
      </c>
      <c r="BM6942" s="501" t="e">
        <f t="shared" si="658"/>
        <v>#DIV/0!</v>
      </c>
      <c r="BP6942" s="501" t="e">
        <f t="shared" si="659"/>
        <v>#DIV/0!</v>
      </c>
    </row>
    <row r="6943" spans="31:68" ht="15" customHeight="1" x14ac:dyDescent="0.25">
      <c r="AE6943" s="501" t="e">
        <f t="shared" si="654"/>
        <v>#DIV/0!</v>
      </c>
      <c r="AH6943" s="501" t="e">
        <f t="shared" si="655"/>
        <v>#DIV/0!</v>
      </c>
      <c r="AV6943" s="501" t="e">
        <f t="shared" si="656"/>
        <v>#DIV/0!</v>
      </c>
      <c r="AY6943" s="501" t="e">
        <f t="shared" si="657"/>
        <v>#DIV/0!</v>
      </c>
      <c r="BM6943" s="501" t="e">
        <f t="shared" si="658"/>
        <v>#DIV/0!</v>
      </c>
      <c r="BP6943" s="501" t="e">
        <f t="shared" si="659"/>
        <v>#DIV/0!</v>
      </c>
    </row>
    <row r="6944" spans="31:68" ht="15" customHeight="1" x14ac:dyDescent="0.25">
      <c r="AE6944" s="501" t="e">
        <f t="shared" si="654"/>
        <v>#DIV/0!</v>
      </c>
      <c r="AH6944" s="501" t="e">
        <f t="shared" si="655"/>
        <v>#DIV/0!</v>
      </c>
      <c r="AV6944" s="501" t="e">
        <f t="shared" si="656"/>
        <v>#DIV/0!</v>
      </c>
      <c r="AY6944" s="501" t="e">
        <f t="shared" si="657"/>
        <v>#DIV/0!</v>
      </c>
      <c r="BM6944" s="501" t="e">
        <f t="shared" si="658"/>
        <v>#DIV/0!</v>
      </c>
      <c r="BP6944" s="501" t="e">
        <f t="shared" si="659"/>
        <v>#DIV/0!</v>
      </c>
    </row>
    <row r="6945" spans="31:68" ht="15" customHeight="1" x14ac:dyDescent="0.25">
      <c r="AE6945" s="501" t="e">
        <f t="shared" si="654"/>
        <v>#DIV/0!</v>
      </c>
      <c r="AH6945" s="501" t="e">
        <f t="shared" si="655"/>
        <v>#DIV/0!</v>
      </c>
      <c r="AV6945" s="501" t="e">
        <f t="shared" si="656"/>
        <v>#DIV/0!</v>
      </c>
      <c r="AY6945" s="501" t="e">
        <f t="shared" si="657"/>
        <v>#DIV/0!</v>
      </c>
      <c r="BM6945" s="501" t="e">
        <f t="shared" si="658"/>
        <v>#DIV/0!</v>
      </c>
      <c r="BP6945" s="501" t="e">
        <f t="shared" si="659"/>
        <v>#DIV/0!</v>
      </c>
    </row>
    <row r="6946" spans="31:68" ht="15" customHeight="1" x14ac:dyDescent="0.25">
      <c r="AE6946" s="501" t="e">
        <f t="shared" si="654"/>
        <v>#DIV/0!</v>
      </c>
      <c r="AH6946" s="501" t="e">
        <f t="shared" si="655"/>
        <v>#DIV/0!</v>
      </c>
      <c r="AV6946" s="501" t="e">
        <f t="shared" si="656"/>
        <v>#DIV/0!</v>
      </c>
      <c r="AY6946" s="501" t="e">
        <f t="shared" si="657"/>
        <v>#DIV/0!</v>
      </c>
      <c r="BM6946" s="501" t="e">
        <f t="shared" si="658"/>
        <v>#DIV/0!</v>
      </c>
      <c r="BP6946" s="501" t="e">
        <f t="shared" si="659"/>
        <v>#DIV/0!</v>
      </c>
    </row>
    <row r="6947" spans="31:68" ht="15" customHeight="1" x14ac:dyDescent="0.25">
      <c r="AE6947" s="501" t="e">
        <f t="shared" si="654"/>
        <v>#DIV/0!</v>
      </c>
      <c r="AH6947" s="501" t="e">
        <f t="shared" si="655"/>
        <v>#DIV/0!</v>
      </c>
      <c r="AV6947" s="501" t="e">
        <f t="shared" si="656"/>
        <v>#DIV/0!</v>
      </c>
      <c r="AY6947" s="501" t="e">
        <f t="shared" si="657"/>
        <v>#DIV/0!</v>
      </c>
      <c r="BM6947" s="501" t="e">
        <f t="shared" si="658"/>
        <v>#DIV/0!</v>
      </c>
      <c r="BP6947" s="501" t="e">
        <f t="shared" si="659"/>
        <v>#DIV/0!</v>
      </c>
    </row>
    <row r="6948" spans="31:68" ht="15" customHeight="1" x14ac:dyDescent="0.25">
      <c r="AE6948" s="501" t="e">
        <f t="shared" si="654"/>
        <v>#DIV/0!</v>
      </c>
      <c r="AH6948" s="501" t="e">
        <f t="shared" si="655"/>
        <v>#DIV/0!</v>
      </c>
      <c r="AV6948" s="501" t="e">
        <f t="shared" si="656"/>
        <v>#DIV/0!</v>
      </c>
      <c r="AY6948" s="501" t="e">
        <f t="shared" si="657"/>
        <v>#DIV/0!</v>
      </c>
      <c r="BM6948" s="501" t="e">
        <f t="shared" si="658"/>
        <v>#DIV/0!</v>
      </c>
      <c r="BP6948" s="501" t="e">
        <f t="shared" si="659"/>
        <v>#DIV/0!</v>
      </c>
    </row>
    <row r="6949" spans="31:68" ht="15" customHeight="1" x14ac:dyDescent="0.25">
      <c r="AE6949" s="501" t="e">
        <f t="shared" si="654"/>
        <v>#DIV/0!</v>
      </c>
      <c r="AH6949" s="501" t="e">
        <f t="shared" si="655"/>
        <v>#DIV/0!</v>
      </c>
      <c r="AV6949" s="501" t="e">
        <f t="shared" si="656"/>
        <v>#DIV/0!</v>
      </c>
      <c r="AY6949" s="501" t="e">
        <f t="shared" si="657"/>
        <v>#DIV/0!</v>
      </c>
      <c r="BM6949" s="501" t="e">
        <f t="shared" si="658"/>
        <v>#DIV/0!</v>
      </c>
      <c r="BP6949" s="501" t="e">
        <f t="shared" si="659"/>
        <v>#DIV/0!</v>
      </c>
    </row>
    <row r="6950" spans="31:68" ht="15" customHeight="1" x14ac:dyDescent="0.25">
      <c r="AE6950" s="501" t="e">
        <f t="shared" si="654"/>
        <v>#DIV/0!</v>
      </c>
      <c r="AH6950" s="501" t="e">
        <f t="shared" si="655"/>
        <v>#DIV/0!</v>
      </c>
      <c r="AV6950" s="501" t="e">
        <f t="shared" si="656"/>
        <v>#DIV/0!</v>
      </c>
      <c r="AY6950" s="501" t="e">
        <f t="shared" si="657"/>
        <v>#DIV/0!</v>
      </c>
      <c r="BM6950" s="501" t="e">
        <f t="shared" si="658"/>
        <v>#DIV/0!</v>
      </c>
      <c r="BP6950" s="501" t="e">
        <f t="shared" si="659"/>
        <v>#DIV/0!</v>
      </c>
    </row>
    <row r="6951" spans="31:68" ht="15" customHeight="1" x14ac:dyDescent="0.25">
      <c r="AE6951" s="501" t="e">
        <f t="shared" si="654"/>
        <v>#DIV/0!</v>
      </c>
      <c r="AH6951" s="501" t="e">
        <f t="shared" si="655"/>
        <v>#DIV/0!</v>
      </c>
      <c r="AV6951" s="501" t="e">
        <f t="shared" si="656"/>
        <v>#DIV/0!</v>
      </c>
      <c r="AY6951" s="501" t="e">
        <f t="shared" si="657"/>
        <v>#DIV/0!</v>
      </c>
      <c r="BM6951" s="501" t="e">
        <f t="shared" si="658"/>
        <v>#DIV/0!</v>
      </c>
      <c r="BP6951" s="501" t="e">
        <f t="shared" si="659"/>
        <v>#DIV/0!</v>
      </c>
    </row>
    <row r="6952" spans="31:68" ht="15" customHeight="1" x14ac:dyDescent="0.25">
      <c r="AE6952" s="501" t="e">
        <f t="shared" si="654"/>
        <v>#DIV/0!</v>
      </c>
      <c r="AH6952" s="501" t="e">
        <f t="shared" si="655"/>
        <v>#DIV/0!</v>
      </c>
      <c r="AV6952" s="501" t="e">
        <f t="shared" si="656"/>
        <v>#DIV/0!</v>
      </c>
      <c r="AY6952" s="501" t="e">
        <f t="shared" si="657"/>
        <v>#DIV/0!</v>
      </c>
      <c r="BM6952" s="501" t="e">
        <f t="shared" si="658"/>
        <v>#DIV/0!</v>
      </c>
      <c r="BP6952" s="501" t="e">
        <f t="shared" si="659"/>
        <v>#DIV/0!</v>
      </c>
    </row>
    <row r="6953" spans="31:68" ht="15" customHeight="1" x14ac:dyDescent="0.25">
      <c r="AE6953" s="501" t="e">
        <f t="shared" si="654"/>
        <v>#DIV/0!</v>
      </c>
      <c r="AH6953" s="501" t="e">
        <f t="shared" si="655"/>
        <v>#DIV/0!</v>
      </c>
      <c r="AV6953" s="501" t="e">
        <f t="shared" si="656"/>
        <v>#DIV/0!</v>
      </c>
      <c r="AY6953" s="501" t="e">
        <f t="shared" si="657"/>
        <v>#DIV/0!</v>
      </c>
      <c r="BM6953" s="501" t="e">
        <f t="shared" si="658"/>
        <v>#DIV/0!</v>
      </c>
      <c r="BP6953" s="501" t="e">
        <f t="shared" si="659"/>
        <v>#DIV/0!</v>
      </c>
    </row>
    <row r="6954" spans="31:68" ht="15" customHeight="1" x14ac:dyDescent="0.25">
      <c r="AE6954" s="501" t="e">
        <f t="shared" si="654"/>
        <v>#DIV/0!</v>
      </c>
      <c r="AH6954" s="501" t="e">
        <f t="shared" si="655"/>
        <v>#DIV/0!</v>
      </c>
      <c r="AV6954" s="501" t="e">
        <f t="shared" si="656"/>
        <v>#DIV/0!</v>
      </c>
      <c r="AY6954" s="501" t="e">
        <f t="shared" si="657"/>
        <v>#DIV/0!</v>
      </c>
      <c r="BM6954" s="501" t="e">
        <f t="shared" si="658"/>
        <v>#DIV/0!</v>
      </c>
      <c r="BP6954" s="501" t="e">
        <f t="shared" si="659"/>
        <v>#DIV/0!</v>
      </c>
    </row>
    <row r="6955" spans="31:68" ht="15" customHeight="1" x14ac:dyDescent="0.25">
      <c r="AE6955" s="501" t="e">
        <f t="shared" si="654"/>
        <v>#DIV/0!</v>
      </c>
      <c r="AH6955" s="501" t="e">
        <f t="shared" si="655"/>
        <v>#DIV/0!</v>
      </c>
      <c r="AV6955" s="501" t="e">
        <f t="shared" si="656"/>
        <v>#DIV/0!</v>
      </c>
      <c r="AY6955" s="501" t="e">
        <f t="shared" si="657"/>
        <v>#DIV/0!</v>
      </c>
      <c r="BM6955" s="501" t="e">
        <f t="shared" si="658"/>
        <v>#DIV/0!</v>
      </c>
      <c r="BP6955" s="501" t="e">
        <f t="shared" si="659"/>
        <v>#DIV/0!</v>
      </c>
    </row>
    <row r="6956" spans="31:68" ht="15" customHeight="1" x14ac:dyDescent="0.25">
      <c r="AE6956" s="501" t="e">
        <f t="shared" si="654"/>
        <v>#DIV/0!</v>
      </c>
      <c r="AH6956" s="501" t="e">
        <f t="shared" si="655"/>
        <v>#DIV/0!</v>
      </c>
      <c r="AV6956" s="501" t="e">
        <f t="shared" si="656"/>
        <v>#DIV/0!</v>
      </c>
      <c r="AY6956" s="501" t="e">
        <f t="shared" si="657"/>
        <v>#DIV/0!</v>
      </c>
      <c r="BM6956" s="501" t="e">
        <f t="shared" si="658"/>
        <v>#DIV/0!</v>
      </c>
      <c r="BP6956" s="501" t="e">
        <f t="shared" si="659"/>
        <v>#DIV/0!</v>
      </c>
    </row>
    <row r="6957" spans="31:68" ht="15" customHeight="1" x14ac:dyDescent="0.25">
      <c r="AE6957" s="501" t="e">
        <f t="shared" si="654"/>
        <v>#DIV/0!</v>
      </c>
      <c r="AH6957" s="501" t="e">
        <f t="shared" si="655"/>
        <v>#DIV/0!</v>
      </c>
      <c r="AV6957" s="501" t="e">
        <f t="shared" si="656"/>
        <v>#DIV/0!</v>
      </c>
      <c r="AY6957" s="501" t="e">
        <f t="shared" si="657"/>
        <v>#DIV/0!</v>
      </c>
      <c r="BM6957" s="501" t="e">
        <f t="shared" si="658"/>
        <v>#DIV/0!</v>
      </c>
      <c r="BP6957" s="501" t="e">
        <f t="shared" si="659"/>
        <v>#DIV/0!</v>
      </c>
    </row>
    <row r="6958" spans="31:68" ht="15" customHeight="1" x14ac:dyDescent="0.25">
      <c r="AE6958" s="501" t="e">
        <f t="shared" si="654"/>
        <v>#DIV/0!</v>
      </c>
      <c r="AH6958" s="501" t="e">
        <f t="shared" si="655"/>
        <v>#DIV/0!</v>
      </c>
      <c r="AV6958" s="501" t="e">
        <f t="shared" si="656"/>
        <v>#DIV/0!</v>
      </c>
      <c r="AY6958" s="501" t="e">
        <f t="shared" si="657"/>
        <v>#DIV/0!</v>
      </c>
      <c r="BM6958" s="501" t="e">
        <f t="shared" si="658"/>
        <v>#DIV/0!</v>
      </c>
      <c r="BP6958" s="501" t="e">
        <f t="shared" si="659"/>
        <v>#DIV/0!</v>
      </c>
    </row>
    <row r="6959" spans="31:68" ht="15" customHeight="1" x14ac:dyDescent="0.25">
      <c r="AE6959" s="501" t="e">
        <f t="shared" si="654"/>
        <v>#DIV/0!</v>
      </c>
      <c r="AH6959" s="501" t="e">
        <f t="shared" si="655"/>
        <v>#DIV/0!</v>
      </c>
      <c r="AV6959" s="501" t="e">
        <f t="shared" si="656"/>
        <v>#DIV/0!</v>
      </c>
      <c r="AY6959" s="501" t="e">
        <f t="shared" si="657"/>
        <v>#DIV/0!</v>
      </c>
      <c r="BM6959" s="501" t="e">
        <f t="shared" si="658"/>
        <v>#DIV/0!</v>
      </c>
      <c r="BP6959" s="501" t="e">
        <f t="shared" si="659"/>
        <v>#DIV/0!</v>
      </c>
    </row>
    <row r="6960" spans="31:68" ht="15" customHeight="1" x14ac:dyDescent="0.25">
      <c r="AE6960" s="501" t="e">
        <f t="shared" si="654"/>
        <v>#DIV/0!</v>
      </c>
      <c r="AH6960" s="501" t="e">
        <f t="shared" si="655"/>
        <v>#DIV/0!</v>
      </c>
      <c r="AV6960" s="501" t="e">
        <f t="shared" si="656"/>
        <v>#DIV/0!</v>
      </c>
      <c r="AY6960" s="501" t="e">
        <f t="shared" si="657"/>
        <v>#DIV/0!</v>
      </c>
      <c r="BM6960" s="501" t="e">
        <f t="shared" si="658"/>
        <v>#DIV/0!</v>
      </c>
      <c r="BP6960" s="501" t="e">
        <f t="shared" si="659"/>
        <v>#DIV/0!</v>
      </c>
    </row>
    <row r="6961" spans="31:68" ht="15" customHeight="1" x14ac:dyDescent="0.25">
      <c r="AE6961" s="501" t="e">
        <f t="shared" si="654"/>
        <v>#DIV/0!</v>
      </c>
      <c r="AH6961" s="501" t="e">
        <f t="shared" si="655"/>
        <v>#DIV/0!</v>
      </c>
      <c r="AV6961" s="501" t="e">
        <f t="shared" si="656"/>
        <v>#DIV/0!</v>
      </c>
      <c r="AY6961" s="501" t="e">
        <f t="shared" si="657"/>
        <v>#DIV/0!</v>
      </c>
      <c r="BM6961" s="501" t="e">
        <f t="shared" si="658"/>
        <v>#DIV/0!</v>
      </c>
      <c r="BP6961" s="501" t="e">
        <f t="shared" si="659"/>
        <v>#DIV/0!</v>
      </c>
    </row>
    <row r="6962" spans="31:68" ht="15" customHeight="1" x14ac:dyDescent="0.25">
      <c r="AE6962" s="501" t="e">
        <f t="shared" si="654"/>
        <v>#DIV/0!</v>
      </c>
      <c r="AH6962" s="501" t="e">
        <f t="shared" si="655"/>
        <v>#DIV/0!</v>
      </c>
      <c r="AV6962" s="501" t="e">
        <f t="shared" si="656"/>
        <v>#DIV/0!</v>
      </c>
      <c r="AY6962" s="501" t="e">
        <f t="shared" si="657"/>
        <v>#DIV/0!</v>
      </c>
      <c r="BM6962" s="501" t="e">
        <f t="shared" si="658"/>
        <v>#DIV/0!</v>
      </c>
      <c r="BP6962" s="501" t="e">
        <f t="shared" si="659"/>
        <v>#DIV/0!</v>
      </c>
    </row>
    <row r="6963" spans="31:68" ht="15" customHeight="1" x14ac:dyDescent="0.25">
      <c r="AE6963" s="501" t="e">
        <f t="shared" si="654"/>
        <v>#DIV/0!</v>
      </c>
      <c r="AH6963" s="501" t="e">
        <f t="shared" si="655"/>
        <v>#DIV/0!</v>
      </c>
      <c r="AV6963" s="501" t="e">
        <f t="shared" si="656"/>
        <v>#DIV/0!</v>
      </c>
      <c r="AY6963" s="501" t="e">
        <f t="shared" si="657"/>
        <v>#DIV/0!</v>
      </c>
      <c r="BM6963" s="501" t="e">
        <f t="shared" si="658"/>
        <v>#DIV/0!</v>
      </c>
      <c r="BP6963" s="501" t="e">
        <f t="shared" si="659"/>
        <v>#DIV/0!</v>
      </c>
    </row>
    <row r="6964" spans="31:68" ht="15" customHeight="1" x14ac:dyDescent="0.25">
      <c r="AE6964" s="501" t="e">
        <f t="shared" si="654"/>
        <v>#DIV/0!</v>
      </c>
      <c r="AH6964" s="501" t="e">
        <f t="shared" si="655"/>
        <v>#DIV/0!</v>
      </c>
      <c r="AV6964" s="501" t="e">
        <f t="shared" si="656"/>
        <v>#DIV/0!</v>
      </c>
      <c r="AY6964" s="501" t="e">
        <f t="shared" si="657"/>
        <v>#DIV/0!</v>
      </c>
      <c r="BM6964" s="501" t="e">
        <f t="shared" si="658"/>
        <v>#DIV/0!</v>
      </c>
      <c r="BP6964" s="501" t="e">
        <f t="shared" si="659"/>
        <v>#DIV/0!</v>
      </c>
    </row>
    <row r="6965" spans="31:68" ht="15" customHeight="1" x14ac:dyDescent="0.25">
      <c r="AE6965" s="501" t="e">
        <f t="shared" si="654"/>
        <v>#DIV/0!</v>
      </c>
      <c r="AH6965" s="501" t="e">
        <f t="shared" si="655"/>
        <v>#DIV/0!</v>
      </c>
      <c r="AV6965" s="501" t="e">
        <f t="shared" si="656"/>
        <v>#DIV/0!</v>
      </c>
      <c r="AY6965" s="501" t="e">
        <f t="shared" si="657"/>
        <v>#DIV/0!</v>
      </c>
      <c r="BM6965" s="501" t="e">
        <f t="shared" si="658"/>
        <v>#DIV/0!</v>
      </c>
      <c r="BP6965" s="501" t="e">
        <f t="shared" si="659"/>
        <v>#DIV/0!</v>
      </c>
    </row>
    <row r="6966" spans="31:68" ht="15" customHeight="1" x14ac:dyDescent="0.25">
      <c r="AE6966" s="501" t="e">
        <f t="shared" si="654"/>
        <v>#DIV/0!</v>
      </c>
      <c r="AH6966" s="501" t="e">
        <f t="shared" si="655"/>
        <v>#DIV/0!</v>
      </c>
      <c r="AV6966" s="501" t="e">
        <f t="shared" si="656"/>
        <v>#DIV/0!</v>
      </c>
      <c r="AY6966" s="501" t="e">
        <f t="shared" si="657"/>
        <v>#DIV/0!</v>
      </c>
      <c r="BM6966" s="501" t="e">
        <f t="shared" si="658"/>
        <v>#DIV/0!</v>
      </c>
      <c r="BP6966" s="501" t="e">
        <f t="shared" si="659"/>
        <v>#DIV/0!</v>
      </c>
    </row>
    <row r="6967" spans="31:68" ht="15" customHeight="1" x14ac:dyDescent="0.25">
      <c r="AE6967" s="501" t="e">
        <f t="shared" si="654"/>
        <v>#DIV/0!</v>
      </c>
      <c r="AH6967" s="501" t="e">
        <f t="shared" si="655"/>
        <v>#DIV/0!</v>
      </c>
      <c r="AV6967" s="501" t="e">
        <f t="shared" si="656"/>
        <v>#DIV/0!</v>
      </c>
      <c r="AY6967" s="501" t="e">
        <f t="shared" si="657"/>
        <v>#DIV/0!</v>
      </c>
      <c r="BM6967" s="501" t="e">
        <f t="shared" si="658"/>
        <v>#DIV/0!</v>
      </c>
      <c r="BP6967" s="501" t="e">
        <f t="shared" si="659"/>
        <v>#DIV/0!</v>
      </c>
    </row>
    <row r="6968" spans="31:68" ht="15" customHeight="1" x14ac:dyDescent="0.25">
      <c r="AE6968" s="501" t="e">
        <f t="shared" si="654"/>
        <v>#DIV/0!</v>
      </c>
      <c r="AH6968" s="501" t="e">
        <f t="shared" si="655"/>
        <v>#DIV/0!</v>
      </c>
      <c r="AV6968" s="501" t="e">
        <f t="shared" si="656"/>
        <v>#DIV/0!</v>
      </c>
      <c r="AY6968" s="501" t="e">
        <f t="shared" si="657"/>
        <v>#DIV/0!</v>
      </c>
      <c r="BM6968" s="501" t="e">
        <f t="shared" si="658"/>
        <v>#DIV/0!</v>
      </c>
      <c r="BP6968" s="501" t="e">
        <f t="shared" si="659"/>
        <v>#DIV/0!</v>
      </c>
    </row>
    <row r="6969" spans="31:68" ht="15" customHeight="1" x14ac:dyDescent="0.25">
      <c r="AE6969" s="501" t="e">
        <f t="shared" si="654"/>
        <v>#DIV/0!</v>
      </c>
      <c r="AH6969" s="501" t="e">
        <f t="shared" si="655"/>
        <v>#DIV/0!</v>
      </c>
      <c r="AV6969" s="501" t="e">
        <f t="shared" si="656"/>
        <v>#DIV/0!</v>
      </c>
      <c r="AY6969" s="501" t="e">
        <f t="shared" si="657"/>
        <v>#DIV/0!</v>
      </c>
      <c r="BM6969" s="501" t="e">
        <f t="shared" si="658"/>
        <v>#DIV/0!</v>
      </c>
      <c r="BP6969" s="501" t="e">
        <f t="shared" si="659"/>
        <v>#DIV/0!</v>
      </c>
    </row>
    <row r="6970" spans="31:68" ht="15" customHeight="1" x14ac:dyDescent="0.25">
      <c r="AE6970" s="501" t="e">
        <f t="shared" si="654"/>
        <v>#DIV/0!</v>
      </c>
      <c r="AH6970" s="501" t="e">
        <f t="shared" si="655"/>
        <v>#DIV/0!</v>
      </c>
      <c r="AV6970" s="501" t="e">
        <f t="shared" si="656"/>
        <v>#DIV/0!</v>
      </c>
      <c r="AY6970" s="501" t="e">
        <f t="shared" si="657"/>
        <v>#DIV/0!</v>
      </c>
      <c r="BM6970" s="501" t="e">
        <f t="shared" si="658"/>
        <v>#DIV/0!</v>
      </c>
      <c r="BP6970" s="501" t="e">
        <f t="shared" si="659"/>
        <v>#DIV/0!</v>
      </c>
    </row>
    <row r="6971" spans="31:68" ht="15" customHeight="1" x14ac:dyDescent="0.25">
      <c r="AE6971" s="501" t="e">
        <f t="shared" si="654"/>
        <v>#DIV/0!</v>
      </c>
      <c r="AH6971" s="501" t="e">
        <f t="shared" si="655"/>
        <v>#DIV/0!</v>
      </c>
      <c r="AV6971" s="501" t="e">
        <f t="shared" si="656"/>
        <v>#DIV/0!</v>
      </c>
      <c r="AY6971" s="501" t="e">
        <f t="shared" si="657"/>
        <v>#DIV/0!</v>
      </c>
      <c r="BM6971" s="501" t="e">
        <f t="shared" si="658"/>
        <v>#DIV/0!</v>
      </c>
      <c r="BP6971" s="501" t="e">
        <f t="shared" si="659"/>
        <v>#DIV/0!</v>
      </c>
    </row>
    <row r="6972" spans="31:68" ht="15" customHeight="1" x14ac:dyDescent="0.25">
      <c r="AE6972" s="501" t="e">
        <f t="shared" si="654"/>
        <v>#DIV/0!</v>
      </c>
      <c r="AH6972" s="501" t="e">
        <f t="shared" si="655"/>
        <v>#DIV/0!</v>
      </c>
      <c r="AV6972" s="501" t="e">
        <f t="shared" si="656"/>
        <v>#DIV/0!</v>
      </c>
      <c r="AY6972" s="501" t="e">
        <f t="shared" si="657"/>
        <v>#DIV/0!</v>
      </c>
      <c r="BM6972" s="501" t="e">
        <f t="shared" si="658"/>
        <v>#DIV/0!</v>
      </c>
      <c r="BP6972" s="501" t="e">
        <f t="shared" si="659"/>
        <v>#DIV/0!</v>
      </c>
    </row>
    <row r="6973" spans="31:68" ht="15" customHeight="1" x14ac:dyDescent="0.25">
      <c r="AE6973" s="501" t="e">
        <f t="shared" si="654"/>
        <v>#DIV/0!</v>
      </c>
      <c r="AH6973" s="501" t="e">
        <f t="shared" si="655"/>
        <v>#DIV/0!</v>
      </c>
      <c r="AV6973" s="501" t="e">
        <f t="shared" si="656"/>
        <v>#DIV/0!</v>
      </c>
      <c r="AY6973" s="501" t="e">
        <f t="shared" si="657"/>
        <v>#DIV/0!</v>
      </c>
      <c r="BM6973" s="501" t="e">
        <f t="shared" si="658"/>
        <v>#DIV/0!</v>
      </c>
      <c r="BP6973" s="501" t="e">
        <f t="shared" si="659"/>
        <v>#DIV/0!</v>
      </c>
    </row>
    <row r="6974" spans="31:68" ht="15" customHeight="1" x14ac:dyDescent="0.25">
      <c r="AE6974" s="501" t="e">
        <f t="shared" si="654"/>
        <v>#DIV/0!</v>
      </c>
      <c r="AH6974" s="501" t="e">
        <f t="shared" si="655"/>
        <v>#DIV/0!</v>
      </c>
      <c r="AV6974" s="501" t="e">
        <f t="shared" si="656"/>
        <v>#DIV/0!</v>
      </c>
      <c r="AY6974" s="501" t="e">
        <f t="shared" si="657"/>
        <v>#DIV/0!</v>
      </c>
      <c r="BM6974" s="501" t="e">
        <f t="shared" si="658"/>
        <v>#DIV/0!</v>
      </c>
      <c r="BP6974" s="501" t="e">
        <f t="shared" si="659"/>
        <v>#DIV/0!</v>
      </c>
    </row>
    <row r="6975" spans="31:68" ht="15" customHeight="1" x14ac:dyDescent="0.25">
      <c r="AE6975" s="501" t="e">
        <f t="shared" si="654"/>
        <v>#DIV/0!</v>
      </c>
      <c r="AH6975" s="501" t="e">
        <f t="shared" si="655"/>
        <v>#DIV/0!</v>
      </c>
      <c r="AV6975" s="501" t="e">
        <f t="shared" si="656"/>
        <v>#DIV/0!</v>
      </c>
      <c r="AY6975" s="501" t="e">
        <f t="shared" si="657"/>
        <v>#DIV/0!</v>
      </c>
      <c r="BM6975" s="501" t="e">
        <f t="shared" si="658"/>
        <v>#DIV/0!</v>
      </c>
      <c r="BP6975" s="501" t="e">
        <f t="shared" si="659"/>
        <v>#DIV/0!</v>
      </c>
    </row>
    <row r="6976" spans="31:68" ht="15" customHeight="1" x14ac:dyDescent="0.25">
      <c r="AE6976" s="501" t="e">
        <f t="shared" si="654"/>
        <v>#DIV/0!</v>
      </c>
      <c r="AH6976" s="501" t="e">
        <f t="shared" si="655"/>
        <v>#DIV/0!</v>
      </c>
      <c r="AV6976" s="501" t="e">
        <f t="shared" si="656"/>
        <v>#DIV/0!</v>
      </c>
      <c r="AY6976" s="501" t="e">
        <f t="shared" si="657"/>
        <v>#DIV/0!</v>
      </c>
      <c r="BM6976" s="501" t="e">
        <f t="shared" si="658"/>
        <v>#DIV/0!</v>
      </c>
      <c r="BP6976" s="501" t="e">
        <f t="shared" si="659"/>
        <v>#DIV/0!</v>
      </c>
    </row>
    <row r="6977" spans="31:68" ht="15" customHeight="1" x14ac:dyDescent="0.25">
      <c r="AE6977" s="501" t="e">
        <f t="shared" si="654"/>
        <v>#DIV/0!</v>
      </c>
      <c r="AH6977" s="501" t="e">
        <f t="shared" si="655"/>
        <v>#DIV/0!</v>
      </c>
      <c r="AV6977" s="501" t="e">
        <f t="shared" si="656"/>
        <v>#DIV/0!</v>
      </c>
      <c r="AY6977" s="501" t="e">
        <f t="shared" si="657"/>
        <v>#DIV/0!</v>
      </c>
      <c r="BM6977" s="501" t="e">
        <f t="shared" si="658"/>
        <v>#DIV/0!</v>
      </c>
      <c r="BP6977" s="501" t="e">
        <f t="shared" si="659"/>
        <v>#DIV/0!</v>
      </c>
    </row>
    <row r="6978" spans="31:68" ht="15" customHeight="1" x14ac:dyDescent="0.25">
      <c r="AE6978" s="501" t="e">
        <f t="shared" si="654"/>
        <v>#DIV/0!</v>
      </c>
      <c r="AH6978" s="501" t="e">
        <f t="shared" si="655"/>
        <v>#DIV/0!</v>
      </c>
      <c r="AV6978" s="501" t="e">
        <f t="shared" si="656"/>
        <v>#DIV/0!</v>
      </c>
      <c r="AY6978" s="501" t="e">
        <f t="shared" si="657"/>
        <v>#DIV/0!</v>
      </c>
      <c r="BM6978" s="501" t="e">
        <f t="shared" si="658"/>
        <v>#DIV/0!</v>
      </c>
      <c r="BP6978" s="501" t="e">
        <f t="shared" si="659"/>
        <v>#DIV/0!</v>
      </c>
    </row>
    <row r="6979" spans="31:68" ht="15" customHeight="1" x14ac:dyDescent="0.25">
      <c r="AE6979" s="501" t="e">
        <f t="shared" si="654"/>
        <v>#DIV/0!</v>
      </c>
      <c r="AH6979" s="501" t="e">
        <f t="shared" si="655"/>
        <v>#DIV/0!</v>
      </c>
      <c r="AV6979" s="501" t="e">
        <f t="shared" si="656"/>
        <v>#DIV/0!</v>
      </c>
      <c r="AY6979" s="501" t="e">
        <f t="shared" si="657"/>
        <v>#DIV/0!</v>
      </c>
      <c r="BM6979" s="501" t="e">
        <f t="shared" si="658"/>
        <v>#DIV/0!</v>
      </c>
      <c r="BP6979" s="501" t="e">
        <f t="shared" si="659"/>
        <v>#DIV/0!</v>
      </c>
    </row>
    <row r="6980" spans="31:68" ht="15" customHeight="1" x14ac:dyDescent="0.25">
      <c r="AE6980" s="501" t="e">
        <f t="shared" si="654"/>
        <v>#DIV/0!</v>
      </c>
      <c r="AH6980" s="501" t="e">
        <f t="shared" si="655"/>
        <v>#DIV/0!</v>
      </c>
      <c r="AV6980" s="501" t="e">
        <f t="shared" si="656"/>
        <v>#DIV/0!</v>
      </c>
      <c r="AY6980" s="501" t="e">
        <f t="shared" si="657"/>
        <v>#DIV/0!</v>
      </c>
      <c r="BM6980" s="501" t="e">
        <f t="shared" si="658"/>
        <v>#DIV/0!</v>
      </c>
      <c r="BP6980" s="501" t="e">
        <f t="shared" si="659"/>
        <v>#DIV/0!</v>
      </c>
    </row>
    <row r="6981" spans="31:68" ht="15" customHeight="1" x14ac:dyDescent="0.25">
      <c r="AE6981" s="501" t="e">
        <f t="shared" si="654"/>
        <v>#DIV/0!</v>
      </c>
      <c r="AH6981" s="501" t="e">
        <f t="shared" si="655"/>
        <v>#DIV/0!</v>
      </c>
      <c r="AV6981" s="501" t="e">
        <f t="shared" si="656"/>
        <v>#DIV/0!</v>
      </c>
      <c r="AY6981" s="501" t="e">
        <f t="shared" si="657"/>
        <v>#DIV/0!</v>
      </c>
      <c r="BM6981" s="501" t="e">
        <f t="shared" si="658"/>
        <v>#DIV/0!</v>
      </c>
      <c r="BP6981" s="501" t="e">
        <f t="shared" si="659"/>
        <v>#DIV/0!</v>
      </c>
    </row>
    <row r="6982" spans="31:68" ht="15" customHeight="1" x14ac:dyDescent="0.25">
      <c r="AE6982" s="501" t="e">
        <f t="shared" si="654"/>
        <v>#DIV/0!</v>
      </c>
      <c r="AH6982" s="501" t="e">
        <f t="shared" si="655"/>
        <v>#DIV/0!</v>
      </c>
      <c r="AV6982" s="501" t="e">
        <f t="shared" si="656"/>
        <v>#DIV/0!</v>
      </c>
      <c r="AY6982" s="501" t="e">
        <f t="shared" si="657"/>
        <v>#DIV/0!</v>
      </c>
      <c r="BM6982" s="501" t="e">
        <f t="shared" si="658"/>
        <v>#DIV/0!</v>
      </c>
      <c r="BP6982" s="501" t="e">
        <f t="shared" si="659"/>
        <v>#DIV/0!</v>
      </c>
    </row>
    <row r="6983" spans="31:68" ht="15" customHeight="1" x14ac:dyDescent="0.25">
      <c r="AE6983" s="501" t="e">
        <f t="shared" si="654"/>
        <v>#DIV/0!</v>
      </c>
      <c r="AH6983" s="501" t="e">
        <f t="shared" si="655"/>
        <v>#DIV/0!</v>
      </c>
      <c r="AV6983" s="501" t="e">
        <f t="shared" si="656"/>
        <v>#DIV/0!</v>
      </c>
      <c r="AY6983" s="501" t="e">
        <f t="shared" si="657"/>
        <v>#DIV/0!</v>
      </c>
      <c r="BM6983" s="501" t="e">
        <f t="shared" si="658"/>
        <v>#DIV/0!</v>
      </c>
      <c r="BP6983" s="501" t="e">
        <f t="shared" si="659"/>
        <v>#DIV/0!</v>
      </c>
    </row>
    <row r="6984" spans="31:68" ht="15" customHeight="1" x14ac:dyDescent="0.25">
      <c r="AE6984" s="501" t="e">
        <f t="shared" si="654"/>
        <v>#DIV/0!</v>
      </c>
      <c r="AH6984" s="501" t="e">
        <f t="shared" si="655"/>
        <v>#DIV/0!</v>
      </c>
      <c r="AV6984" s="501" t="e">
        <f t="shared" si="656"/>
        <v>#DIV/0!</v>
      </c>
      <c r="AY6984" s="501" t="e">
        <f t="shared" si="657"/>
        <v>#DIV/0!</v>
      </c>
      <c r="BM6984" s="501" t="e">
        <f t="shared" si="658"/>
        <v>#DIV/0!</v>
      </c>
      <c r="BP6984" s="501" t="e">
        <f t="shared" si="659"/>
        <v>#DIV/0!</v>
      </c>
    </row>
    <row r="6985" spans="31:68" ht="15" customHeight="1" x14ac:dyDescent="0.25">
      <c r="AE6985" s="501" t="e">
        <f t="shared" si="654"/>
        <v>#DIV/0!</v>
      </c>
      <c r="AH6985" s="501" t="e">
        <f t="shared" si="655"/>
        <v>#DIV/0!</v>
      </c>
      <c r="AV6985" s="501" t="e">
        <f t="shared" si="656"/>
        <v>#DIV/0!</v>
      </c>
      <c r="AY6985" s="501" t="e">
        <f t="shared" si="657"/>
        <v>#DIV/0!</v>
      </c>
      <c r="BM6985" s="501" t="e">
        <f t="shared" si="658"/>
        <v>#DIV/0!</v>
      </c>
      <c r="BP6985" s="501" t="e">
        <f t="shared" si="659"/>
        <v>#DIV/0!</v>
      </c>
    </row>
    <row r="6986" spans="31:68" ht="15" customHeight="1" x14ac:dyDescent="0.25">
      <c r="AE6986" s="501" t="e">
        <f t="shared" si="654"/>
        <v>#DIV/0!</v>
      </c>
      <c r="AH6986" s="501" t="e">
        <f t="shared" si="655"/>
        <v>#DIV/0!</v>
      </c>
      <c r="AV6986" s="501" t="e">
        <f t="shared" si="656"/>
        <v>#DIV/0!</v>
      </c>
      <c r="AY6986" s="501" t="e">
        <f t="shared" si="657"/>
        <v>#DIV/0!</v>
      </c>
      <c r="BM6986" s="501" t="e">
        <f t="shared" si="658"/>
        <v>#DIV/0!</v>
      </c>
      <c r="BP6986" s="501" t="e">
        <f t="shared" si="659"/>
        <v>#DIV/0!</v>
      </c>
    </row>
    <row r="6987" spans="31:68" ht="15" customHeight="1" x14ac:dyDescent="0.25">
      <c r="AE6987" s="501" t="e">
        <f t="shared" si="654"/>
        <v>#DIV/0!</v>
      </c>
      <c r="AH6987" s="501" t="e">
        <f t="shared" si="655"/>
        <v>#DIV/0!</v>
      </c>
      <c r="AV6987" s="501" t="e">
        <f t="shared" si="656"/>
        <v>#DIV/0!</v>
      </c>
      <c r="AY6987" s="501" t="e">
        <f t="shared" si="657"/>
        <v>#DIV/0!</v>
      </c>
      <c r="BM6987" s="501" t="e">
        <f t="shared" si="658"/>
        <v>#DIV/0!</v>
      </c>
      <c r="BP6987" s="501" t="e">
        <f t="shared" si="659"/>
        <v>#DIV/0!</v>
      </c>
    </row>
    <row r="6988" spans="31:68" ht="15" customHeight="1" x14ac:dyDescent="0.25">
      <c r="AE6988" s="501" t="e">
        <f t="shared" si="654"/>
        <v>#DIV/0!</v>
      </c>
      <c r="AH6988" s="501" t="e">
        <f t="shared" si="655"/>
        <v>#DIV/0!</v>
      </c>
      <c r="AV6988" s="501" t="e">
        <f t="shared" si="656"/>
        <v>#DIV/0!</v>
      </c>
      <c r="AY6988" s="501" t="e">
        <f t="shared" si="657"/>
        <v>#DIV/0!</v>
      </c>
      <c r="BM6988" s="501" t="e">
        <f t="shared" si="658"/>
        <v>#DIV/0!</v>
      </c>
      <c r="BP6988" s="501" t="e">
        <f t="shared" si="659"/>
        <v>#DIV/0!</v>
      </c>
    </row>
    <row r="6989" spans="31:68" ht="15" customHeight="1" x14ac:dyDescent="0.25">
      <c r="AE6989" s="501" t="e">
        <f t="shared" si="654"/>
        <v>#DIV/0!</v>
      </c>
      <c r="AH6989" s="501" t="e">
        <f t="shared" si="655"/>
        <v>#DIV/0!</v>
      </c>
      <c r="AV6989" s="501" t="e">
        <f t="shared" si="656"/>
        <v>#DIV/0!</v>
      </c>
      <c r="AY6989" s="501" t="e">
        <f t="shared" si="657"/>
        <v>#DIV/0!</v>
      </c>
      <c r="BM6989" s="501" t="e">
        <f t="shared" si="658"/>
        <v>#DIV/0!</v>
      </c>
      <c r="BP6989" s="501" t="e">
        <f t="shared" si="659"/>
        <v>#DIV/0!</v>
      </c>
    </row>
    <row r="6990" spans="31:68" ht="15" customHeight="1" x14ac:dyDescent="0.25">
      <c r="AE6990" s="501" t="e">
        <f t="shared" si="654"/>
        <v>#DIV/0!</v>
      </c>
      <c r="AH6990" s="501" t="e">
        <f t="shared" si="655"/>
        <v>#DIV/0!</v>
      </c>
      <c r="AV6990" s="501" t="e">
        <f t="shared" si="656"/>
        <v>#DIV/0!</v>
      </c>
      <c r="AY6990" s="501" t="e">
        <f t="shared" si="657"/>
        <v>#DIV/0!</v>
      </c>
      <c r="BM6990" s="501" t="e">
        <f t="shared" si="658"/>
        <v>#DIV/0!</v>
      </c>
      <c r="BP6990" s="501" t="e">
        <f t="shared" si="659"/>
        <v>#DIV/0!</v>
      </c>
    </row>
    <row r="6991" spans="31:68" ht="15" customHeight="1" x14ac:dyDescent="0.25">
      <c r="AE6991" s="501" t="e">
        <f t="shared" ref="AE6991:AE7054" si="660">IF(AE$10*AC6991+AE$11&lt;(ROUNDUP(AD$10/100,0)*100+999),MAX(0,AE$10*AC6991+AE$11),NA())</f>
        <v>#DIV/0!</v>
      </c>
      <c r="AH6991" s="501" t="e">
        <f t="shared" ref="AH6991:AH7054" si="661">IF(AH$10*AF6991+AH$11&lt;(ROUNDUP(AG$10/100,0)*100+999),MAX(0,AH$10*AF6991+AH$11),NA())</f>
        <v>#DIV/0!</v>
      </c>
      <c r="AV6991" s="501" t="e">
        <f t="shared" ref="AV6991:AV7054" si="662">IF(AV$10*AT6991+AV$11&lt;(ROUNDUP(AU$10/100,0)*100+999),MAX(0,AV$10*AT6991+AV$11),NA())</f>
        <v>#DIV/0!</v>
      </c>
      <c r="AY6991" s="501" t="e">
        <f t="shared" ref="AY6991:AY7054" si="663">IF(AY$10*AW6991+AY$11&lt;(ROUNDUP(AX$10/100,0)*100+999),MAX(0,AY$10*AW6991+AY$11),NA())</f>
        <v>#DIV/0!</v>
      </c>
      <c r="BM6991" s="501" t="e">
        <f t="shared" ref="BM6991:BM7054" si="664">IF(BM$10*BK6991+BM$11&lt;(ROUNDUP(BL$10/100,0)*100+999),MAX(0,BM$10*BK6991+BM$11),NA())</f>
        <v>#DIV/0!</v>
      </c>
      <c r="BP6991" s="501" t="e">
        <f t="shared" ref="BP6991:BP7054" si="665">IF(BP$10*BN6991+BP$11&lt;(ROUNDUP(BO$10/100,0)*100+999),MAX(0,BP$10*BN6991+BP$11),NA())</f>
        <v>#DIV/0!</v>
      </c>
    </row>
    <row r="6992" spans="31:68" ht="15" customHeight="1" x14ac:dyDescent="0.25">
      <c r="AE6992" s="501" t="e">
        <f t="shared" si="660"/>
        <v>#DIV/0!</v>
      </c>
      <c r="AH6992" s="501" t="e">
        <f t="shared" si="661"/>
        <v>#DIV/0!</v>
      </c>
      <c r="AV6992" s="501" t="e">
        <f t="shared" si="662"/>
        <v>#DIV/0!</v>
      </c>
      <c r="AY6992" s="501" t="e">
        <f t="shared" si="663"/>
        <v>#DIV/0!</v>
      </c>
      <c r="BM6992" s="501" t="e">
        <f t="shared" si="664"/>
        <v>#DIV/0!</v>
      </c>
      <c r="BP6992" s="501" t="e">
        <f t="shared" si="665"/>
        <v>#DIV/0!</v>
      </c>
    </row>
    <row r="6993" spans="31:68" ht="15" customHeight="1" x14ac:dyDescent="0.25">
      <c r="AE6993" s="501" t="e">
        <f t="shared" si="660"/>
        <v>#DIV/0!</v>
      </c>
      <c r="AH6993" s="501" t="e">
        <f t="shared" si="661"/>
        <v>#DIV/0!</v>
      </c>
      <c r="AV6993" s="501" t="e">
        <f t="shared" si="662"/>
        <v>#DIV/0!</v>
      </c>
      <c r="AY6993" s="501" t="e">
        <f t="shared" si="663"/>
        <v>#DIV/0!</v>
      </c>
      <c r="BM6993" s="501" t="e">
        <f t="shared" si="664"/>
        <v>#DIV/0!</v>
      </c>
      <c r="BP6993" s="501" t="e">
        <f t="shared" si="665"/>
        <v>#DIV/0!</v>
      </c>
    </row>
    <row r="6994" spans="31:68" ht="15" customHeight="1" x14ac:dyDescent="0.25">
      <c r="AE6994" s="501" t="e">
        <f t="shared" si="660"/>
        <v>#DIV/0!</v>
      </c>
      <c r="AH6994" s="501" t="e">
        <f t="shared" si="661"/>
        <v>#DIV/0!</v>
      </c>
      <c r="AV6994" s="501" t="e">
        <f t="shared" si="662"/>
        <v>#DIV/0!</v>
      </c>
      <c r="AY6994" s="501" t="e">
        <f t="shared" si="663"/>
        <v>#DIV/0!</v>
      </c>
      <c r="BM6994" s="501" t="e">
        <f t="shared" si="664"/>
        <v>#DIV/0!</v>
      </c>
      <c r="BP6994" s="501" t="e">
        <f t="shared" si="665"/>
        <v>#DIV/0!</v>
      </c>
    </row>
    <row r="6995" spans="31:68" ht="15" customHeight="1" x14ac:dyDescent="0.25">
      <c r="AE6995" s="501" t="e">
        <f t="shared" si="660"/>
        <v>#DIV/0!</v>
      </c>
      <c r="AH6995" s="501" t="e">
        <f t="shared" si="661"/>
        <v>#DIV/0!</v>
      </c>
      <c r="AV6995" s="501" t="e">
        <f t="shared" si="662"/>
        <v>#DIV/0!</v>
      </c>
      <c r="AY6995" s="501" t="e">
        <f t="shared" si="663"/>
        <v>#DIV/0!</v>
      </c>
      <c r="BM6995" s="501" t="e">
        <f t="shared" si="664"/>
        <v>#DIV/0!</v>
      </c>
      <c r="BP6995" s="501" t="e">
        <f t="shared" si="665"/>
        <v>#DIV/0!</v>
      </c>
    </row>
    <row r="6996" spans="31:68" ht="15" customHeight="1" x14ac:dyDescent="0.25">
      <c r="AE6996" s="501" t="e">
        <f t="shared" si="660"/>
        <v>#DIV/0!</v>
      </c>
      <c r="AH6996" s="501" t="e">
        <f t="shared" si="661"/>
        <v>#DIV/0!</v>
      </c>
      <c r="AV6996" s="501" t="e">
        <f t="shared" si="662"/>
        <v>#DIV/0!</v>
      </c>
      <c r="AY6996" s="501" t="e">
        <f t="shared" si="663"/>
        <v>#DIV/0!</v>
      </c>
      <c r="BM6996" s="501" t="e">
        <f t="shared" si="664"/>
        <v>#DIV/0!</v>
      </c>
      <c r="BP6996" s="501" t="e">
        <f t="shared" si="665"/>
        <v>#DIV/0!</v>
      </c>
    </row>
    <row r="6997" spans="31:68" ht="15" customHeight="1" x14ac:dyDescent="0.25">
      <c r="AE6997" s="501" t="e">
        <f t="shared" si="660"/>
        <v>#DIV/0!</v>
      </c>
      <c r="AH6997" s="501" t="e">
        <f t="shared" si="661"/>
        <v>#DIV/0!</v>
      </c>
      <c r="AV6997" s="501" t="e">
        <f t="shared" si="662"/>
        <v>#DIV/0!</v>
      </c>
      <c r="AY6997" s="501" t="e">
        <f t="shared" si="663"/>
        <v>#DIV/0!</v>
      </c>
      <c r="BM6997" s="501" t="e">
        <f t="shared" si="664"/>
        <v>#DIV/0!</v>
      </c>
      <c r="BP6997" s="501" t="e">
        <f t="shared" si="665"/>
        <v>#DIV/0!</v>
      </c>
    </row>
    <row r="6998" spans="31:68" ht="15" customHeight="1" x14ac:dyDescent="0.25">
      <c r="AE6998" s="501" t="e">
        <f t="shared" si="660"/>
        <v>#DIV/0!</v>
      </c>
      <c r="AH6998" s="501" t="e">
        <f t="shared" si="661"/>
        <v>#DIV/0!</v>
      </c>
      <c r="AV6998" s="501" t="e">
        <f t="shared" si="662"/>
        <v>#DIV/0!</v>
      </c>
      <c r="AY6998" s="501" t="e">
        <f t="shared" si="663"/>
        <v>#DIV/0!</v>
      </c>
      <c r="BM6998" s="501" t="e">
        <f t="shared" si="664"/>
        <v>#DIV/0!</v>
      </c>
      <c r="BP6998" s="501" t="e">
        <f t="shared" si="665"/>
        <v>#DIV/0!</v>
      </c>
    </row>
    <row r="6999" spans="31:68" ht="15" customHeight="1" x14ac:dyDescent="0.25">
      <c r="AE6999" s="501" t="e">
        <f t="shared" si="660"/>
        <v>#DIV/0!</v>
      </c>
      <c r="AH6999" s="501" t="e">
        <f t="shared" si="661"/>
        <v>#DIV/0!</v>
      </c>
      <c r="AV6999" s="501" t="e">
        <f t="shared" si="662"/>
        <v>#DIV/0!</v>
      </c>
      <c r="AY6999" s="501" t="e">
        <f t="shared" si="663"/>
        <v>#DIV/0!</v>
      </c>
      <c r="BM6999" s="501" t="e">
        <f t="shared" si="664"/>
        <v>#DIV/0!</v>
      </c>
      <c r="BP6999" s="501" t="e">
        <f t="shared" si="665"/>
        <v>#DIV/0!</v>
      </c>
    </row>
    <row r="7000" spans="31:68" ht="15" customHeight="1" x14ac:dyDescent="0.25">
      <c r="AE7000" s="501" t="e">
        <f t="shared" si="660"/>
        <v>#DIV/0!</v>
      </c>
      <c r="AH7000" s="501" t="e">
        <f t="shared" si="661"/>
        <v>#DIV/0!</v>
      </c>
      <c r="AV7000" s="501" t="e">
        <f t="shared" si="662"/>
        <v>#DIV/0!</v>
      </c>
      <c r="AY7000" s="501" t="e">
        <f t="shared" si="663"/>
        <v>#DIV/0!</v>
      </c>
      <c r="BM7000" s="501" t="e">
        <f t="shared" si="664"/>
        <v>#DIV/0!</v>
      </c>
      <c r="BP7000" s="501" t="e">
        <f t="shared" si="665"/>
        <v>#DIV/0!</v>
      </c>
    </row>
    <row r="7001" spans="31:68" ht="15" customHeight="1" x14ac:dyDescent="0.25">
      <c r="AE7001" s="501" t="e">
        <f t="shared" si="660"/>
        <v>#DIV/0!</v>
      </c>
      <c r="AH7001" s="501" t="e">
        <f t="shared" si="661"/>
        <v>#DIV/0!</v>
      </c>
      <c r="AV7001" s="501" t="e">
        <f t="shared" si="662"/>
        <v>#DIV/0!</v>
      </c>
      <c r="AY7001" s="501" t="e">
        <f t="shared" si="663"/>
        <v>#DIV/0!</v>
      </c>
      <c r="BM7001" s="501" t="e">
        <f t="shared" si="664"/>
        <v>#DIV/0!</v>
      </c>
      <c r="BP7001" s="501" t="e">
        <f t="shared" si="665"/>
        <v>#DIV/0!</v>
      </c>
    </row>
    <row r="7002" spans="31:68" ht="15" customHeight="1" x14ac:dyDescent="0.25">
      <c r="AE7002" s="501" t="e">
        <f t="shared" si="660"/>
        <v>#DIV/0!</v>
      </c>
      <c r="AH7002" s="501" t="e">
        <f t="shared" si="661"/>
        <v>#DIV/0!</v>
      </c>
      <c r="AV7002" s="501" t="e">
        <f t="shared" si="662"/>
        <v>#DIV/0!</v>
      </c>
      <c r="AY7002" s="501" t="e">
        <f t="shared" si="663"/>
        <v>#DIV/0!</v>
      </c>
      <c r="BM7002" s="501" t="e">
        <f t="shared" si="664"/>
        <v>#DIV/0!</v>
      </c>
      <c r="BP7002" s="501" t="e">
        <f t="shared" si="665"/>
        <v>#DIV/0!</v>
      </c>
    </row>
    <row r="7003" spans="31:68" ht="15" customHeight="1" x14ac:dyDescent="0.25">
      <c r="AE7003" s="501" t="e">
        <f t="shared" si="660"/>
        <v>#DIV/0!</v>
      </c>
      <c r="AH7003" s="501" t="e">
        <f t="shared" si="661"/>
        <v>#DIV/0!</v>
      </c>
      <c r="AV7003" s="501" t="e">
        <f t="shared" si="662"/>
        <v>#DIV/0!</v>
      </c>
      <c r="AY7003" s="501" t="e">
        <f t="shared" si="663"/>
        <v>#DIV/0!</v>
      </c>
      <c r="BM7003" s="501" t="e">
        <f t="shared" si="664"/>
        <v>#DIV/0!</v>
      </c>
      <c r="BP7003" s="501" t="e">
        <f t="shared" si="665"/>
        <v>#DIV/0!</v>
      </c>
    </row>
    <row r="7004" spans="31:68" ht="15" customHeight="1" x14ac:dyDescent="0.25">
      <c r="AE7004" s="501" t="e">
        <f t="shared" si="660"/>
        <v>#DIV/0!</v>
      </c>
      <c r="AH7004" s="501" t="e">
        <f t="shared" si="661"/>
        <v>#DIV/0!</v>
      </c>
      <c r="AV7004" s="501" t="e">
        <f t="shared" si="662"/>
        <v>#DIV/0!</v>
      </c>
      <c r="AY7004" s="501" t="e">
        <f t="shared" si="663"/>
        <v>#DIV/0!</v>
      </c>
      <c r="BM7004" s="501" t="e">
        <f t="shared" si="664"/>
        <v>#DIV/0!</v>
      </c>
      <c r="BP7004" s="501" t="e">
        <f t="shared" si="665"/>
        <v>#DIV/0!</v>
      </c>
    </row>
    <row r="7005" spans="31:68" ht="15" customHeight="1" x14ac:dyDescent="0.25">
      <c r="AE7005" s="501" t="e">
        <f t="shared" si="660"/>
        <v>#DIV/0!</v>
      </c>
      <c r="AH7005" s="501" t="e">
        <f t="shared" si="661"/>
        <v>#DIV/0!</v>
      </c>
      <c r="AV7005" s="501" t="e">
        <f t="shared" si="662"/>
        <v>#DIV/0!</v>
      </c>
      <c r="AY7005" s="501" t="e">
        <f t="shared" si="663"/>
        <v>#DIV/0!</v>
      </c>
      <c r="BM7005" s="501" t="e">
        <f t="shared" si="664"/>
        <v>#DIV/0!</v>
      </c>
      <c r="BP7005" s="501" t="e">
        <f t="shared" si="665"/>
        <v>#DIV/0!</v>
      </c>
    </row>
    <row r="7006" spans="31:68" ht="15" customHeight="1" x14ac:dyDescent="0.25">
      <c r="AE7006" s="501" t="e">
        <f t="shared" si="660"/>
        <v>#DIV/0!</v>
      </c>
      <c r="AH7006" s="501" t="e">
        <f t="shared" si="661"/>
        <v>#DIV/0!</v>
      </c>
      <c r="AV7006" s="501" t="e">
        <f t="shared" si="662"/>
        <v>#DIV/0!</v>
      </c>
      <c r="AY7006" s="501" t="e">
        <f t="shared" si="663"/>
        <v>#DIV/0!</v>
      </c>
      <c r="BM7006" s="501" t="e">
        <f t="shared" si="664"/>
        <v>#DIV/0!</v>
      </c>
      <c r="BP7006" s="501" t="e">
        <f t="shared" si="665"/>
        <v>#DIV/0!</v>
      </c>
    </row>
    <row r="7007" spans="31:68" ht="15" customHeight="1" x14ac:dyDescent="0.25">
      <c r="AE7007" s="501" t="e">
        <f t="shared" si="660"/>
        <v>#DIV/0!</v>
      </c>
      <c r="AH7007" s="501" t="e">
        <f t="shared" si="661"/>
        <v>#DIV/0!</v>
      </c>
      <c r="AV7007" s="501" t="e">
        <f t="shared" si="662"/>
        <v>#DIV/0!</v>
      </c>
      <c r="AY7007" s="501" t="e">
        <f t="shared" si="663"/>
        <v>#DIV/0!</v>
      </c>
      <c r="BM7007" s="501" t="e">
        <f t="shared" si="664"/>
        <v>#DIV/0!</v>
      </c>
      <c r="BP7007" s="501" t="e">
        <f t="shared" si="665"/>
        <v>#DIV/0!</v>
      </c>
    </row>
    <row r="7008" spans="31:68" ht="15" customHeight="1" x14ac:dyDescent="0.25">
      <c r="AE7008" s="501" t="e">
        <f t="shared" si="660"/>
        <v>#DIV/0!</v>
      </c>
      <c r="AH7008" s="501" t="e">
        <f t="shared" si="661"/>
        <v>#DIV/0!</v>
      </c>
      <c r="AV7008" s="501" t="e">
        <f t="shared" si="662"/>
        <v>#DIV/0!</v>
      </c>
      <c r="AY7008" s="501" t="e">
        <f t="shared" si="663"/>
        <v>#DIV/0!</v>
      </c>
      <c r="BM7008" s="501" t="e">
        <f t="shared" si="664"/>
        <v>#DIV/0!</v>
      </c>
      <c r="BP7008" s="501" t="e">
        <f t="shared" si="665"/>
        <v>#DIV/0!</v>
      </c>
    </row>
    <row r="7009" spans="31:68" ht="15" customHeight="1" x14ac:dyDescent="0.25">
      <c r="AE7009" s="501" t="e">
        <f t="shared" si="660"/>
        <v>#DIV/0!</v>
      </c>
      <c r="AH7009" s="501" t="e">
        <f t="shared" si="661"/>
        <v>#DIV/0!</v>
      </c>
      <c r="AV7009" s="501" t="e">
        <f t="shared" si="662"/>
        <v>#DIV/0!</v>
      </c>
      <c r="AY7009" s="501" t="e">
        <f t="shared" si="663"/>
        <v>#DIV/0!</v>
      </c>
      <c r="BM7009" s="501" t="e">
        <f t="shared" si="664"/>
        <v>#DIV/0!</v>
      </c>
      <c r="BP7009" s="501" t="e">
        <f t="shared" si="665"/>
        <v>#DIV/0!</v>
      </c>
    </row>
    <row r="7010" spans="31:68" ht="15" customHeight="1" x14ac:dyDescent="0.25">
      <c r="AE7010" s="501" t="e">
        <f t="shared" si="660"/>
        <v>#DIV/0!</v>
      </c>
      <c r="AH7010" s="501" t="e">
        <f t="shared" si="661"/>
        <v>#DIV/0!</v>
      </c>
      <c r="AV7010" s="501" t="e">
        <f t="shared" si="662"/>
        <v>#DIV/0!</v>
      </c>
      <c r="AY7010" s="501" t="e">
        <f t="shared" si="663"/>
        <v>#DIV/0!</v>
      </c>
      <c r="BM7010" s="501" t="e">
        <f t="shared" si="664"/>
        <v>#DIV/0!</v>
      </c>
      <c r="BP7010" s="501" t="e">
        <f t="shared" si="665"/>
        <v>#DIV/0!</v>
      </c>
    </row>
    <row r="7011" spans="31:68" ht="15" customHeight="1" x14ac:dyDescent="0.25">
      <c r="AE7011" s="501" t="e">
        <f t="shared" si="660"/>
        <v>#DIV/0!</v>
      </c>
      <c r="AH7011" s="501" t="e">
        <f t="shared" si="661"/>
        <v>#DIV/0!</v>
      </c>
      <c r="AV7011" s="501" t="e">
        <f t="shared" si="662"/>
        <v>#DIV/0!</v>
      </c>
      <c r="AY7011" s="501" t="e">
        <f t="shared" si="663"/>
        <v>#DIV/0!</v>
      </c>
      <c r="BM7011" s="501" t="e">
        <f t="shared" si="664"/>
        <v>#DIV/0!</v>
      </c>
      <c r="BP7011" s="501" t="e">
        <f t="shared" si="665"/>
        <v>#DIV/0!</v>
      </c>
    </row>
    <row r="7012" spans="31:68" ht="15" customHeight="1" x14ac:dyDescent="0.25">
      <c r="AE7012" s="501" t="e">
        <f t="shared" si="660"/>
        <v>#DIV/0!</v>
      </c>
      <c r="AH7012" s="501" t="e">
        <f t="shared" si="661"/>
        <v>#DIV/0!</v>
      </c>
      <c r="AV7012" s="501" t="e">
        <f t="shared" si="662"/>
        <v>#DIV/0!</v>
      </c>
      <c r="AY7012" s="501" t="e">
        <f t="shared" si="663"/>
        <v>#DIV/0!</v>
      </c>
      <c r="BM7012" s="501" t="e">
        <f t="shared" si="664"/>
        <v>#DIV/0!</v>
      </c>
      <c r="BP7012" s="501" t="e">
        <f t="shared" si="665"/>
        <v>#DIV/0!</v>
      </c>
    </row>
    <row r="7013" spans="31:68" ht="15" customHeight="1" x14ac:dyDescent="0.25">
      <c r="AE7013" s="501" t="e">
        <f t="shared" si="660"/>
        <v>#DIV/0!</v>
      </c>
      <c r="AH7013" s="501" t="e">
        <f t="shared" si="661"/>
        <v>#DIV/0!</v>
      </c>
      <c r="AV7013" s="501" t="e">
        <f t="shared" si="662"/>
        <v>#DIV/0!</v>
      </c>
      <c r="AY7013" s="501" t="e">
        <f t="shared" si="663"/>
        <v>#DIV/0!</v>
      </c>
      <c r="BM7013" s="501" t="e">
        <f t="shared" si="664"/>
        <v>#DIV/0!</v>
      </c>
      <c r="BP7013" s="501" t="e">
        <f t="shared" si="665"/>
        <v>#DIV/0!</v>
      </c>
    </row>
    <row r="7014" spans="31:68" ht="15" customHeight="1" x14ac:dyDescent="0.25">
      <c r="AE7014" s="501" t="e">
        <f t="shared" si="660"/>
        <v>#DIV/0!</v>
      </c>
      <c r="AH7014" s="501" t="e">
        <f t="shared" si="661"/>
        <v>#DIV/0!</v>
      </c>
      <c r="AV7014" s="501" t="e">
        <f t="shared" si="662"/>
        <v>#DIV/0!</v>
      </c>
      <c r="AY7014" s="501" t="e">
        <f t="shared" si="663"/>
        <v>#DIV/0!</v>
      </c>
      <c r="BM7014" s="501" t="e">
        <f t="shared" si="664"/>
        <v>#DIV/0!</v>
      </c>
      <c r="BP7014" s="501" t="e">
        <f t="shared" si="665"/>
        <v>#DIV/0!</v>
      </c>
    </row>
    <row r="7015" spans="31:68" ht="15" customHeight="1" x14ac:dyDescent="0.25">
      <c r="AE7015" s="501" t="e">
        <f t="shared" si="660"/>
        <v>#DIV/0!</v>
      </c>
      <c r="AH7015" s="501" t="e">
        <f t="shared" si="661"/>
        <v>#DIV/0!</v>
      </c>
      <c r="AV7015" s="501" t="e">
        <f t="shared" si="662"/>
        <v>#DIV/0!</v>
      </c>
      <c r="AY7015" s="501" t="e">
        <f t="shared" si="663"/>
        <v>#DIV/0!</v>
      </c>
      <c r="BM7015" s="501" t="e">
        <f t="shared" si="664"/>
        <v>#DIV/0!</v>
      </c>
      <c r="BP7015" s="501" t="e">
        <f t="shared" si="665"/>
        <v>#DIV/0!</v>
      </c>
    </row>
    <row r="7016" spans="31:68" ht="15" customHeight="1" x14ac:dyDescent="0.25">
      <c r="AE7016" s="501" t="e">
        <f t="shared" si="660"/>
        <v>#DIV/0!</v>
      </c>
      <c r="AH7016" s="501" t="e">
        <f t="shared" si="661"/>
        <v>#DIV/0!</v>
      </c>
      <c r="AV7016" s="501" t="e">
        <f t="shared" si="662"/>
        <v>#DIV/0!</v>
      </c>
      <c r="AY7016" s="501" t="e">
        <f t="shared" si="663"/>
        <v>#DIV/0!</v>
      </c>
      <c r="BM7016" s="501" t="e">
        <f t="shared" si="664"/>
        <v>#DIV/0!</v>
      </c>
      <c r="BP7016" s="501" t="e">
        <f t="shared" si="665"/>
        <v>#DIV/0!</v>
      </c>
    </row>
    <row r="7017" spans="31:68" ht="15" customHeight="1" x14ac:dyDescent="0.25">
      <c r="AE7017" s="501" t="e">
        <f t="shared" si="660"/>
        <v>#DIV/0!</v>
      </c>
      <c r="AH7017" s="501" t="e">
        <f t="shared" si="661"/>
        <v>#DIV/0!</v>
      </c>
      <c r="AV7017" s="501" t="e">
        <f t="shared" si="662"/>
        <v>#DIV/0!</v>
      </c>
      <c r="AY7017" s="501" t="e">
        <f t="shared" si="663"/>
        <v>#DIV/0!</v>
      </c>
      <c r="BM7017" s="501" t="e">
        <f t="shared" si="664"/>
        <v>#DIV/0!</v>
      </c>
      <c r="BP7017" s="501" t="e">
        <f t="shared" si="665"/>
        <v>#DIV/0!</v>
      </c>
    </row>
    <row r="7018" spans="31:68" ht="15" customHeight="1" x14ac:dyDescent="0.25">
      <c r="AE7018" s="501" t="e">
        <f t="shared" si="660"/>
        <v>#DIV/0!</v>
      </c>
      <c r="AH7018" s="501" t="e">
        <f t="shared" si="661"/>
        <v>#DIV/0!</v>
      </c>
      <c r="AV7018" s="501" t="e">
        <f t="shared" si="662"/>
        <v>#DIV/0!</v>
      </c>
      <c r="AY7018" s="501" t="e">
        <f t="shared" si="663"/>
        <v>#DIV/0!</v>
      </c>
      <c r="BM7018" s="501" t="e">
        <f t="shared" si="664"/>
        <v>#DIV/0!</v>
      </c>
      <c r="BP7018" s="501" t="e">
        <f t="shared" si="665"/>
        <v>#DIV/0!</v>
      </c>
    </row>
    <row r="7019" spans="31:68" ht="15" customHeight="1" x14ac:dyDescent="0.25">
      <c r="AE7019" s="501" t="e">
        <f t="shared" si="660"/>
        <v>#DIV/0!</v>
      </c>
      <c r="AH7019" s="501" t="e">
        <f t="shared" si="661"/>
        <v>#DIV/0!</v>
      </c>
      <c r="AV7019" s="501" t="e">
        <f t="shared" si="662"/>
        <v>#DIV/0!</v>
      </c>
      <c r="AY7019" s="501" t="e">
        <f t="shared" si="663"/>
        <v>#DIV/0!</v>
      </c>
      <c r="BM7019" s="501" t="e">
        <f t="shared" si="664"/>
        <v>#DIV/0!</v>
      </c>
      <c r="BP7019" s="501" t="e">
        <f t="shared" si="665"/>
        <v>#DIV/0!</v>
      </c>
    </row>
    <row r="7020" spans="31:68" ht="15" customHeight="1" x14ac:dyDescent="0.25">
      <c r="AE7020" s="501" t="e">
        <f t="shared" si="660"/>
        <v>#DIV/0!</v>
      </c>
      <c r="AH7020" s="501" t="e">
        <f t="shared" si="661"/>
        <v>#DIV/0!</v>
      </c>
      <c r="AV7020" s="501" t="e">
        <f t="shared" si="662"/>
        <v>#DIV/0!</v>
      </c>
      <c r="AY7020" s="501" t="e">
        <f t="shared" si="663"/>
        <v>#DIV/0!</v>
      </c>
      <c r="BM7020" s="501" t="e">
        <f t="shared" si="664"/>
        <v>#DIV/0!</v>
      </c>
      <c r="BP7020" s="501" t="e">
        <f t="shared" si="665"/>
        <v>#DIV/0!</v>
      </c>
    </row>
    <row r="7021" spans="31:68" ht="15" customHeight="1" x14ac:dyDescent="0.25">
      <c r="AE7021" s="501" t="e">
        <f t="shared" si="660"/>
        <v>#DIV/0!</v>
      </c>
      <c r="AH7021" s="501" t="e">
        <f t="shared" si="661"/>
        <v>#DIV/0!</v>
      </c>
      <c r="AV7021" s="501" t="e">
        <f t="shared" si="662"/>
        <v>#DIV/0!</v>
      </c>
      <c r="AY7021" s="501" t="e">
        <f t="shared" si="663"/>
        <v>#DIV/0!</v>
      </c>
      <c r="BM7021" s="501" t="e">
        <f t="shared" si="664"/>
        <v>#DIV/0!</v>
      </c>
      <c r="BP7021" s="501" t="e">
        <f t="shared" si="665"/>
        <v>#DIV/0!</v>
      </c>
    </row>
    <row r="7022" spans="31:68" ht="15" customHeight="1" x14ac:dyDescent="0.25">
      <c r="AE7022" s="501" t="e">
        <f t="shared" si="660"/>
        <v>#DIV/0!</v>
      </c>
      <c r="AH7022" s="501" t="e">
        <f t="shared" si="661"/>
        <v>#DIV/0!</v>
      </c>
      <c r="AV7022" s="501" t="e">
        <f t="shared" si="662"/>
        <v>#DIV/0!</v>
      </c>
      <c r="AY7022" s="501" t="e">
        <f t="shared" si="663"/>
        <v>#DIV/0!</v>
      </c>
      <c r="BM7022" s="501" t="e">
        <f t="shared" si="664"/>
        <v>#DIV/0!</v>
      </c>
      <c r="BP7022" s="501" t="e">
        <f t="shared" si="665"/>
        <v>#DIV/0!</v>
      </c>
    </row>
    <row r="7023" spans="31:68" ht="15" customHeight="1" x14ac:dyDescent="0.25">
      <c r="AE7023" s="501" t="e">
        <f t="shared" si="660"/>
        <v>#DIV/0!</v>
      </c>
      <c r="AH7023" s="501" t="e">
        <f t="shared" si="661"/>
        <v>#DIV/0!</v>
      </c>
      <c r="AV7023" s="501" t="e">
        <f t="shared" si="662"/>
        <v>#DIV/0!</v>
      </c>
      <c r="AY7023" s="501" t="e">
        <f t="shared" si="663"/>
        <v>#DIV/0!</v>
      </c>
      <c r="BM7023" s="501" t="e">
        <f t="shared" si="664"/>
        <v>#DIV/0!</v>
      </c>
      <c r="BP7023" s="501" t="e">
        <f t="shared" si="665"/>
        <v>#DIV/0!</v>
      </c>
    </row>
    <row r="7024" spans="31:68" ht="15" customHeight="1" x14ac:dyDescent="0.25">
      <c r="AE7024" s="501" t="e">
        <f t="shared" si="660"/>
        <v>#DIV/0!</v>
      </c>
      <c r="AH7024" s="501" t="e">
        <f t="shared" si="661"/>
        <v>#DIV/0!</v>
      </c>
      <c r="AV7024" s="501" t="e">
        <f t="shared" si="662"/>
        <v>#DIV/0!</v>
      </c>
      <c r="AY7024" s="501" t="e">
        <f t="shared" si="663"/>
        <v>#DIV/0!</v>
      </c>
      <c r="BM7024" s="501" t="e">
        <f t="shared" si="664"/>
        <v>#DIV/0!</v>
      </c>
      <c r="BP7024" s="501" t="e">
        <f t="shared" si="665"/>
        <v>#DIV/0!</v>
      </c>
    </row>
    <row r="7025" spans="31:68" ht="15" customHeight="1" x14ac:dyDescent="0.25">
      <c r="AE7025" s="501" t="e">
        <f t="shared" si="660"/>
        <v>#DIV/0!</v>
      </c>
      <c r="AH7025" s="501" t="e">
        <f t="shared" si="661"/>
        <v>#DIV/0!</v>
      </c>
      <c r="AV7025" s="501" t="e">
        <f t="shared" si="662"/>
        <v>#DIV/0!</v>
      </c>
      <c r="AY7025" s="501" t="e">
        <f t="shared" si="663"/>
        <v>#DIV/0!</v>
      </c>
      <c r="BM7025" s="501" t="e">
        <f t="shared" si="664"/>
        <v>#DIV/0!</v>
      </c>
      <c r="BP7025" s="501" t="e">
        <f t="shared" si="665"/>
        <v>#DIV/0!</v>
      </c>
    </row>
    <row r="7026" spans="31:68" ht="15" customHeight="1" x14ac:dyDescent="0.25">
      <c r="AE7026" s="501" t="e">
        <f t="shared" si="660"/>
        <v>#DIV/0!</v>
      </c>
      <c r="AH7026" s="501" t="e">
        <f t="shared" si="661"/>
        <v>#DIV/0!</v>
      </c>
      <c r="AV7026" s="501" t="e">
        <f t="shared" si="662"/>
        <v>#DIV/0!</v>
      </c>
      <c r="AY7026" s="501" t="e">
        <f t="shared" si="663"/>
        <v>#DIV/0!</v>
      </c>
      <c r="BM7026" s="501" t="e">
        <f t="shared" si="664"/>
        <v>#DIV/0!</v>
      </c>
      <c r="BP7026" s="501" t="e">
        <f t="shared" si="665"/>
        <v>#DIV/0!</v>
      </c>
    </row>
    <row r="7027" spans="31:68" ht="15" customHeight="1" x14ac:dyDescent="0.25">
      <c r="AE7027" s="501" t="e">
        <f t="shared" si="660"/>
        <v>#DIV/0!</v>
      </c>
      <c r="AH7027" s="501" t="e">
        <f t="shared" si="661"/>
        <v>#DIV/0!</v>
      </c>
      <c r="AV7027" s="501" t="e">
        <f t="shared" si="662"/>
        <v>#DIV/0!</v>
      </c>
      <c r="AY7027" s="501" t="e">
        <f t="shared" si="663"/>
        <v>#DIV/0!</v>
      </c>
      <c r="BM7027" s="501" t="e">
        <f t="shared" si="664"/>
        <v>#DIV/0!</v>
      </c>
      <c r="BP7027" s="501" t="e">
        <f t="shared" si="665"/>
        <v>#DIV/0!</v>
      </c>
    </row>
    <row r="7028" spans="31:68" ht="15" customHeight="1" x14ac:dyDescent="0.25">
      <c r="AE7028" s="501" t="e">
        <f t="shared" si="660"/>
        <v>#DIV/0!</v>
      </c>
      <c r="AH7028" s="501" t="e">
        <f t="shared" si="661"/>
        <v>#DIV/0!</v>
      </c>
      <c r="AV7028" s="501" t="e">
        <f t="shared" si="662"/>
        <v>#DIV/0!</v>
      </c>
      <c r="AY7028" s="501" t="e">
        <f t="shared" si="663"/>
        <v>#DIV/0!</v>
      </c>
      <c r="BM7028" s="501" t="e">
        <f t="shared" si="664"/>
        <v>#DIV/0!</v>
      </c>
      <c r="BP7028" s="501" t="e">
        <f t="shared" si="665"/>
        <v>#DIV/0!</v>
      </c>
    </row>
    <row r="7029" spans="31:68" ht="15" customHeight="1" x14ac:dyDescent="0.25">
      <c r="AE7029" s="501" t="e">
        <f t="shared" si="660"/>
        <v>#DIV/0!</v>
      </c>
      <c r="AH7029" s="501" t="e">
        <f t="shared" si="661"/>
        <v>#DIV/0!</v>
      </c>
      <c r="AV7029" s="501" t="e">
        <f t="shared" si="662"/>
        <v>#DIV/0!</v>
      </c>
      <c r="AY7029" s="501" t="e">
        <f t="shared" si="663"/>
        <v>#DIV/0!</v>
      </c>
      <c r="BM7029" s="501" t="e">
        <f t="shared" si="664"/>
        <v>#DIV/0!</v>
      </c>
      <c r="BP7029" s="501" t="e">
        <f t="shared" si="665"/>
        <v>#DIV/0!</v>
      </c>
    </row>
    <row r="7030" spans="31:68" ht="15" customHeight="1" x14ac:dyDescent="0.25">
      <c r="AE7030" s="501" t="e">
        <f t="shared" si="660"/>
        <v>#DIV/0!</v>
      </c>
      <c r="AH7030" s="501" t="e">
        <f t="shared" si="661"/>
        <v>#DIV/0!</v>
      </c>
      <c r="AV7030" s="501" t="e">
        <f t="shared" si="662"/>
        <v>#DIV/0!</v>
      </c>
      <c r="AY7030" s="501" t="e">
        <f t="shared" si="663"/>
        <v>#DIV/0!</v>
      </c>
      <c r="BM7030" s="501" t="e">
        <f t="shared" si="664"/>
        <v>#DIV/0!</v>
      </c>
      <c r="BP7030" s="501" t="e">
        <f t="shared" si="665"/>
        <v>#DIV/0!</v>
      </c>
    </row>
    <row r="7031" spans="31:68" ht="15" customHeight="1" x14ac:dyDescent="0.25">
      <c r="AE7031" s="501" t="e">
        <f t="shared" si="660"/>
        <v>#DIV/0!</v>
      </c>
      <c r="AH7031" s="501" t="e">
        <f t="shared" si="661"/>
        <v>#DIV/0!</v>
      </c>
      <c r="AV7031" s="501" t="e">
        <f t="shared" si="662"/>
        <v>#DIV/0!</v>
      </c>
      <c r="AY7031" s="501" t="e">
        <f t="shared" si="663"/>
        <v>#DIV/0!</v>
      </c>
      <c r="BM7031" s="501" t="e">
        <f t="shared" si="664"/>
        <v>#DIV/0!</v>
      </c>
      <c r="BP7031" s="501" t="e">
        <f t="shared" si="665"/>
        <v>#DIV/0!</v>
      </c>
    </row>
    <row r="7032" spans="31:68" ht="15" customHeight="1" x14ac:dyDescent="0.25">
      <c r="AE7032" s="501" t="e">
        <f t="shared" si="660"/>
        <v>#DIV/0!</v>
      </c>
      <c r="AH7032" s="501" t="e">
        <f t="shared" si="661"/>
        <v>#DIV/0!</v>
      </c>
      <c r="AV7032" s="501" t="e">
        <f t="shared" si="662"/>
        <v>#DIV/0!</v>
      </c>
      <c r="AY7032" s="501" t="e">
        <f t="shared" si="663"/>
        <v>#DIV/0!</v>
      </c>
      <c r="BM7032" s="501" t="e">
        <f t="shared" si="664"/>
        <v>#DIV/0!</v>
      </c>
      <c r="BP7032" s="501" t="e">
        <f t="shared" si="665"/>
        <v>#DIV/0!</v>
      </c>
    </row>
    <row r="7033" spans="31:68" ht="15" customHeight="1" x14ac:dyDescent="0.25">
      <c r="AE7033" s="501" t="e">
        <f t="shared" si="660"/>
        <v>#DIV/0!</v>
      </c>
      <c r="AH7033" s="501" t="e">
        <f t="shared" si="661"/>
        <v>#DIV/0!</v>
      </c>
      <c r="AV7033" s="501" t="e">
        <f t="shared" si="662"/>
        <v>#DIV/0!</v>
      </c>
      <c r="AY7033" s="501" t="e">
        <f t="shared" si="663"/>
        <v>#DIV/0!</v>
      </c>
      <c r="BM7033" s="501" t="e">
        <f t="shared" si="664"/>
        <v>#DIV/0!</v>
      </c>
      <c r="BP7033" s="501" t="e">
        <f t="shared" si="665"/>
        <v>#DIV/0!</v>
      </c>
    </row>
    <row r="7034" spans="31:68" ht="15" customHeight="1" x14ac:dyDescent="0.25">
      <c r="AE7034" s="501" t="e">
        <f t="shared" si="660"/>
        <v>#DIV/0!</v>
      </c>
      <c r="AH7034" s="501" t="e">
        <f t="shared" si="661"/>
        <v>#DIV/0!</v>
      </c>
      <c r="AV7034" s="501" t="e">
        <f t="shared" si="662"/>
        <v>#DIV/0!</v>
      </c>
      <c r="AY7034" s="501" t="e">
        <f t="shared" si="663"/>
        <v>#DIV/0!</v>
      </c>
      <c r="BM7034" s="501" t="e">
        <f t="shared" si="664"/>
        <v>#DIV/0!</v>
      </c>
      <c r="BP7034" s="501" t="e">
        <f t="shared" si="665"/>
        <v>#DIV/0!</v>
      </c>
    </row>
    <row r="7035" spans="31:68" ht="15" customHeight="1" x14ac:dyDescent="0.25">
      <c r="AE7035" s="501" t="e">
        <f t="shared" si="660"/>
        <v>#DIV/0!</v>
      </c>
      <c r="AH7035" s="501" t="e">
        <f t="shared" si="661"/>
        <v>#DIV/0!</v>
      </c>
      <c r="AV7035" s="501" t="e">
        <f t="shared" si="662"/>
        <v>#DIV/0!</v>
      </c>
      <c r="AY7035" s="501" t="e">
        <f t="shared" si="663"/>
        <v>#DIV/0!</v>
      </c>
      <c r="BM7035" s="501" t="e">
        <f t="shared" si="664"/>
        <v>#DIV/0!</v>
      </c>
      <c r="BP7035" s="501" t="e">
        <f t="shared" si="665"/>
        <v>#DIV/0!</v>
      </c>
    </row>
    <row r="7036" spans="31:68" ht="15" customHeight="1" x14ac:dyDescent="0.25">
      <c r="AE7036" s="501" t="e">
        <f t="shared" si="660"/>
        <v>#DIV/0!</v>
      </c>
      <c r="AH7036" s="501" t="e">
        <f t="shared" si="661"/>
        <v>#DIV/0!</v>
      </c>
      <c r="AV7036" s="501" t="e">
        <f t="shared" si="662"/>
        <v>#DIV/0!</v>
      </c>
      <c r="AY7036" s="501" t="e">
        <f t="shared" si="663"/>
        <v>#DIV/0!</v>
      </c>
      <c r="BM7036" s="501" t="e">
        <f t="shared" si="664"/>
        <v>#DIV/0!</v>
      </c>
      <c r="BP7036" s="501" t="e">
        <f t="shared" si="665"/>
        <v>#DIV/0!</v>
      </c>
    </row>
    <row r="7037" spans="31:68" ht="15" customHeight="1" x14ac:dyDescent="0.25">
      <c r="AE7037" s="501" t="e">
        <f t="shared" si="660"/>
        <v>#DIV/0!</v>
      </c>
      <c r="AH7037" s="501" t="e">
        <f t="shared" si="661"/>
        <v>#DIV/0!</v>
      </c>
      <c r="AV7037" s="501" t="e">
        <f t="shared" si="662"/>
        <v>#DIV/0!</v>
      </c>
      <c r="AY7037" s="501" t="e">
        <f t="shared" si="663"/>
        <v>#DIV/0!</v>
      </c>
      <c r="BM7037" s="501" t="e">
        <f t="shared" si="664"/>
        <v>#DIV/0!</v>
      </c>
      <c r="BP7037" s="501" t="e">
        <f t="shared" si="665"/>
        <v>#DIV/0!</v>
      </c>
    </row>
    <row r="7038" spans="31:68" ht="15" customHeight="1" x14ac:dyDescent="0.25">
      <c r="AE7038" s="501" t="e">
        <f t="shared" si="660"/>
        <v>#DIV/0!</v>
      </c>
      <c r="AH7038" s="501" t="e">
        <f t="shared" si="661"/>
        <v>#DIV/0!</v>
      </c>
      <c r="AV7038" s="501" t="e">
        <f t="shared" si="662"/>
        <v>#DIV/0!</v>
      </c>
      <c r="AY7038" s="501" t="e">
        <f t="shared" si="663"/>
        <v>#DIV/0!</v>
      </c>
      <c r="BM7038" s="501" t="e">
        <f t="shared" si="664"/>
        <v>#DIV/0!</v>
      </c>
      <c r="BP7038" s="501" t="e">
        <f t="shared" si="665"/>
        <v>#DIV/0!</v>
      </c>
    </row>
    <row r="7039" spans="31:68" ht="15" customHeight="1" x14ac:dyDescent="0.25">
      <c r="AE7039" s="501" t="e">
        <f t="shared" si="660"/>
        <v>#DIV/0!</v>
      </c>
      <c r="AH7039" s="501" t="e">
        <f t="shared" si="661"/>
        <v>#DIV/0!</v>
      </c>
      <c r="AV7039" s="501" t="e">
        <f t="shared" si="662"/>
        <v>#DIV/0!</v>
      </c>
      <c r="AY7039" s="501" t="e">
        <f t="shared" si="663"/>
        <v>#DIV/0!</v>
      </c>
      <c r="BM7039" s="501" t="e">
        <f t="shared" si="664"/>
        <v>#DIV/0!</v>
      </c>
      <c r="BP7039" s="501" t="e">
        <f t="shared" si="665"/>
        <v>#DIV/0!</v>
      </c>
    </row>
    <row r="7040" spans="31:68" ht="15" customHeight="1" x14ac:dyDescent="0.25">
      <c r="AE7040" s="501" t="e">
        <f t="shared" si="660"/>
        <v>#DIV/0!</v>
      </c>
      <c r="AH7040" s="501" t="e">
        <f t="shared" si="661"/>
        <v>#DIV/0!</v>
      </c>
      <c r="AV7040" s="501" t="e">
        <f t="shared" si="662"/>
        <v>#DIV/0!</v>
      </c>
      <c r="AY7040" s="501" t="e">
        <f t="shared" si="663"/>
        <v>#DIV/0!</v>
      </c>
      <c r="BM7040" s="501" t="e">
        <f t="shared" si="664"/>
        <v>#DIV/0!</v>
      </c>
      <c r="BP7040" s="501" t="e">
        <f t="shared" si="665"/>
        <v>#DIV/0!</v>
      </c>
    </row>
    <row r="7041" spans="31:68" ht="15" customHeight="1" x14ac:dyDescent="0.25">
      <c r="AE7041" s="501" t="e">
        <f t="shared" si="660"/>
        <v>#DIV/0!</v>
      </c>
      <c r="AH7041" s="501" t="e">
        <f t="shared" si="661"/>
        <v>#DIV/0!</v>
      </c>
      <c r="AV7041" s="501" t="e">
        <f t="shared" si="662"/>
        <v>#DIV/0!</v>
      </c>
      <c r="AY7041" s="501" t="e">
        <f t="shared" si="663"/>
        <v>#DIV/0!</v>
      </c>
      <c r="BM7041" s="501" t="e">
        <f t="shared" si="664"/>
        <v>#DIV/0!</v>
      </c>
      <c r="BP7041" s="501" t="e">
        <f t="shared" si="665"/>
        <v>#DIV/0!</v>
      </c>
    </row>
    <row r="7042" spans="31:68" ht="15" customHeight="1" x14ac:dyDescent="0.25">
      <c r="AE7042" s="501" t="e">
        <f t="shared" si="660"/>
        <v>#DIV/0!</v>
      </c>
      <c r="AH7042" s="501" t="e">
        <f t="shared" si="661"/>
        <v>#DIV/0!</v>
      </c>
      <c r="AV7042" s="501" t="e">
        <f t="shared" si="662"/>
        <v>#DIV/0!</v>
      </c>
      <c r="AY7042" s="501" t="e">
        <f t="shared" si="663"/>
        <v>#DIV/0!</v>
      </c>
      <c r="BM7042" s="501" t="e">
        <f t="shared" si="664"/>
        <v>#DIV/0!</v>
      </c>
      <c r="BP7042" s="501" t="e">
        <f t="shared" si="665"/>
        <v>#DIV/0!</v>
      </c>
    </row>
    <row r="7043" spans="31:68" ht="15" customHeight="1" x14ac:dyDescent="0.25">
      <c r="AE7043" s="501" t="e">
        <f t="shared" si="660"/>
        <v>#DIV/0!</v>
      </c>
      <c r="AH7043" s="501" t="e">
        <f t="shared" si="661"/>
        <v>#DIV/0!</v>
      </c>
      <c r="AV7043" s="501" t="e">
        <f t="shared" si="662"/>
        <v>#DIV/0!</v>
      </c>
      <c r="AY7043" s="501" t="e">
        <f t="shared" si="663"/>
        <v>#DIV/0!</v>
      </c>
      <c r="BM7043" s="501" t="e">
        <f t="shared" si="664"/>
        <v>#DIV/0!</v>
      </c>
      <c r="BP7043" s="501" t="e">
        <f t="shared" si="665"/>
        <v>#DIV/0!</v>
      </c>
    </row>
    <row r="7044" spans="31:68" ht="15" customHeight="1" x14ac:dyDescent="0.25">
      <c r="AE7044" s="501" t="e">
        <f t="shared" si="660"/>
        <v>#DIV/0!</v>
      </c>
      <c r="AH7044" s="501" t="e">
        <f t="shared" si="661"/>
        <v>#DIV/0!</v>
      </c>
      <c r="AV7044" s="501" t="e">
        <f t="shared" si="662"/>
        <v>#DIV/0!</v>
      </c>
      <c r="AY7044" s="501" t="e">
        <f t="shared" si="663"/>
        <v>#DIV/0!</v>
      </c>
      <c r="BM7044" s="501" t="e">
        <f t="shared" si="664"/>
        <v>#DIV/0!</v>
      </c>
      <c r="BP7044" s="501" t="e">
        <f t="shared" si="665"/>
        <v>#DIV/0!</v>
      </c>
    </row>
    <row r="7045" spans="31:68" ht="15" customHeight="1" x14ac:dyDescent="0.25">
      <c r="AE7045" s="501" t="e">
        <f t="shared" si="660"/>
        <v>#DIV/0!</v>
      </c>
      <c r="AH7045" s="501" t="e">
        <f t="shared" si="661"/>
        <v>#DIV/0!</v>
      </c>
      <c r="AV7045" s="501" t="e">
        <f t="shared" si="662"/>
        <v>#DIV/0!</v>
      </c>
      <c r="AY7045" s="501" t="e">
        <f t="shared" si="663"/>
        <v>#DIV/0!</v>
      </c>
      <c r="BM7045" s="501" t="e">
        <f t="shared" si="664"/>
        <v>#DIV/0!</v>
      </c>
      <c r="BP7045" s="501" t="e">
        <f t="shared" si="665"/>
        <v>#DIV/0!</v>
      </c>
    </row>
    <row r="7046" spans="31:68" ht="15" customHeight="1" x14ac:dyDescent="0.25">
      <c r="AE7046" s="501" t="e">
        <f t="shared" si="660"/>
        <v>#DIV/0!</v>
      </c>
      <c r="AH7046" s="501" t="e">
        <f t="shared" si="661"/>
        <v>#DIV/0!</v>
      </c>
      <c r="AV7046" s="501" t="e">
        <f t="shared" si="662"/>
        <v>#DIV/0!</v>
      </c>
      <c r="AY7046" s="501" t="e">
        <f t="shared" si="663"/>
        <v>#DIV/0!</v>
      </c>
      <c r="BM7046" s="501" t="e">
        <f t="shared" si="664"/>
        <v>#DIV/0!</v>
      </c>
      <c r="BP7046" s="501" t="e">
        <f t="shared" si="665"/>
        <v>#DIV/0!</v>
      </c>
    </row>
    <row r="7047" spans="31:68" ht="15" customHeight="1" x14ac:dyDescent="0.25">
      <c r="AE7047" s="501" t="e">
        <f t="shared" si="660"/>
        <v>#DIV/0!</v>
      </c>
      <c r="AH7047" s="501" t="e">
        <f t="shared" si="661"/>
        <v>#DIV/0!</v>
      </c>
      <c r="AV7047" s="501" t="e">
        <f t="shared" si="662"/>
        <v>#DIV/0!</v>
      </c>
      <c r="AY7047" s="501" t="e">
        <f t="shared" si="663"/>
        <v>#DIV/0!</v>
      </c>
      <c r="BM7047" s="501" t="e">
        <f t="shared" si="664"/>
        <v>#DIV/0!</v>
      </c>
      <c r="BP7047" s="501" t="e">
        <f t="shared" si="665"/>
        <v>#DIV/0!</v>
      </c>
    </row>
    <row r="7048" spans="31:68" ht="15" customHeight="1" x14ac:dyDescent="0.25">
      <c r="AE7048" s="501" t="e">
        <f t="shared" si="660"/>
        <v>#DIV/0!</v>
      </c>
      <c r="AH7048" s="501" t="e">
        <f t="shared" si="661"/>
        <v>#DIV/0!</v>
      </c>
      <c r="AV7048" s="501" t="e">
        <f t="shared" si="662"/>
        <v>#DIV/0!</v>
      </c>
      <c r="AY7048" s="501" t="e">
        <f t="shared" si="663"/>
        <v>#DIV/0!</v>
      </c>
      <c r="BM7048" s="501" t="e">
        <f t="shared" si="664"/>
        <v>#DIV/0!</v>
      </c>
      <c r="BP7048" s="501" t="e">
        <f t="shared" si="665"/>
        <v>#DIV/0!</v>
      </c>
    </row>
    <row r="7049" spans="31:68" ht="15" customHeight="1" x14ac:dyDescent="0.25">
      <c r="AE7049" s="501" t="e">
        <f t="shared" si="660"/>
        <v>#DIV/0!</v>
      </c>
      <c r="AH7049" s="501" t="e">
        <f t="shared" si="661"/>
        <v>#DIV/0!</v>
      </c>
      <c r="AV7049" s="501" t="e">
        <f t="shared" si="662"/>
        <v>#DIV/0!</v>
      </c>
      <c r="AY7049" s="501" t="e">
        <f t="shared" si="663"/>
        <v>#DIV/0!</v>
      </c>
      <c r="BM7049" s="501" t="e">
        <f t="shared" si="664"/>
        <v>#DIV/0!</v>
      </c>
      <c r="BP7049" s="501" t="e">
        <f t="shared" si="665"/>
        <v>#DIV/0!</v>
      </c>
    </row>
    <row r="7050" spans="31:68" ht="15" customHeight="1" x14ac:dyDescent="0.25">
      <c r="AE7050" s="501" t="e">
        <f t="shared" si="660"/>
        <v>#DIV/0!</v>
      </c>
      <c r="AH7050" s="501" t="e">
        <f t="shared" si="661"/>
        <v>#DIV/0!</v>
      </c>
      <c r="AV7050" s="501" t="e">
        <f t="shared" si="662"/>
        <v>#DIV/0!</v>
      </c>
      <c r="AY7050" s="501" t="e">
        <f t="shared" si="663"/>
        <v>#DIV/0!</v>
      </c>
      <c r="BM7050" s="501" t="e">
        <f t="shared" si="664"/>
        <v>#DIV/0!</v>
      </c>
      <c r="BP7050" s="501" t="e">
        <f t="shared" si="665"/>
        <v>#DIV/0!</v>
      </c>
    </row>
    <row r="7051" spans="31:68" ht="15" customHeight="1" x14ac:dyDescent="0.25">
      <c r="AE7051" s="501" t="e">
        <f t="shared" si="660"/>
        <v>#DIV/0!</v>
      </c>
      <c r="AH7051" s="501" t="e">
        <f t="shared" si="661"/>
        <v>#DIV/0!</v>
      </c>
      <c r="AV7051" s="501" t="e">
        <f t="shared" si="662"/>
        <v>#DIV/0!</v>
      </c>
      <c r="AY7051" s="501" t="e">
        <f t="shared" si="663"/>
        <v>#DIV/0!</v>
      </c>
      <c r="BM7051" s="501" t="e">
        <f t="shared" si="664"/>
        <v>#DIV/0!</v>
      </c>
      <c r="BP7051" s="501" t="e">
        <f t="shared" si="665"/>
        <v>#DIV/0!</v>
      </c>
    </row>
    <row r="7052" spans="31:68" ht="15" customHeight="1" x14ac:dyDescent="0.25">
      <c r="AE7052" s="501" t="e">
        <f t="shared" si="660"/>
        <v>#DIV/0!</v>
      </c>
      <c r="AH7052" s="501" t="e">
        <f t="shared" si="661"/>
        <v>#DIV/0!</v>
      </c>
      <c r="AV7052" s="501" t="e">
        <f t="shared" si="662"/>
        <v>#DIV/0!</v>
      </c>
      <c r="AY7052" s="501" t="e">
        <f t="shared" si="663"/>
        <v>#DIV/0!</v>
      </c>
      <c r="BM7052" s="501" t="e">
        <f t="shared" si="664"/>
        <v>#DIV/0!</v>
      </c>
      <c r="BP7052" s="501" t="e">
        <f t="shared" si="665"/>
        <v>#DIV/0!</v>
      </c>
    </row>
    <row r="7053" spans="31:68" ht="15" customHeight="1" x14ac:dyDescent="0.25">
      <c r="AE7053" s="501" t="e">
        <f t="shared" si="660"/>
        <v>#DIV/0!</v>
      </c>
      <c r="AH7053" s="501" t="e">
        <f t="shared" si="661"/>
        <v>#DIV/0!</v>
      </c>
      <c r="AV7053" s="501" t="e">
        <f t="shared" si="662"/>
        <v>#DIV/0!</v>
      </c>
      <c r="AY7053" s="501" t="e">
        <f t="shared" si="663"/>
        <v>#DIV/0!</v>
      </c>
      <c r="BM7053" s="501" t="e">
        <f t="shared" si="664"/>
        <v>#DIV/0!</v>
      </c>
      <c r="BP7053" s="501" t="e">
        <f t="shared" si="665"/>
        <v>#DIV/0!</v>
      </c>
    </row>
    <row r="7054" spans="31:68" ht="15" customHeight="1" x14ac:dyDescent="0.25">
      <c r="AE7054" s="501" t="e">
        <f t="shared" si="660"/>
        <v>#DIV/0!</v>
      </c>
      <c r="AH7054" s="501" t="e">
        <f t="shared" si="661"/>
        <v>#DIV/0!</v>
      </c>
      <c r="AV7054" s="501" t="e">
        <f t="shared" si="662"/>
        <v>#DIV/0!</v>
      </c>
      <c r="AY7054" s="501" t="e">
        <f t="shared" si="663"/>
        <v>#DIV/0!</v>
      </c>
      <c r="BM7054" s="501" t="e">
        <f t="shared" si="664"/>
        <v>#DIV/0!</v>
      </c>
      <c r="BP7054" s="501" t="e">
        <f t="shared" si="665"/>
        <v>#DIV/0!</v>
      </c>
    </row>
    <row r="7055" spans="31:68" ht="15" customHeight="1" x14ac:dyDescent="0.25">
      <c r="AE7055" s="501" t="e">
        <f t="shared" ref="AE7055:AE7118" si="666">IF(AE$10*AC7055+AE$11&lt;(ROUNDUP(AD$10/100,0)*100+999),MAX(0,AE$10*AC7055+AE$11),NA())</f>
        <v>#DIV/0!</v>
      </c>
      <c r="AH7055" s="501" t="e">
        <f t="shared" ref="AH7055:AH7118" si="667">IF(AH$10*AF7055+AH$11&lt;(ROUNDUP(AG$10/100,0)*100+999),MAX(0,AH$10*AF7055+AH$11),NA())</f>
        <v>#DIV/0!</v>
      </c>
      <c r="AV7055" s="501" t="e">
        <f t="shared" ref="AV7055:AV7118" si="668">IF(AV$10*AT7055+AV$11&lt;(ROUNDUP(AU$10/100,0)*100+999),MAX(0,AV$10*AT7055+AV$11),NA())</f>
        <v>#DIV/0!</v>
      </c>
      <c r="AY7055" s="501" t="e">
        <f t="shared" ref="AY7055:AY7118" si="669">IF(AY$10*AW7055+AY$11&lt;(ROUNDUP(AX$10/100,0)*100+999),MAX(0,AY$10*AW7055+AY$11),NA())</f>
        <v>#DIV/0!</v>
      </c>
      <c r="BM7055" s="501" t="e">
        <f t="shared" ref="BM7055:BM7118" si="670">IF(BM$10*BK7055+BM$11&lt;(ROUNDUP(BL$10/100,0)*100+999),MAX(0,BM$10*BK7055+BM$11),NA())</f>
        <v>#DIV/0!</v>
      </c>
      <c r="BP7055" s="501" t="e">
        <f t="shared" ref="BP7055:BP7118" si="671">IF(BP$10*BN7055+BP$11&lt;(ROUNDUP(BO$10/100,0)*100+999),MAX(0,BP$10*BN7055+BP$11),NA())</f>
        <v>#DIV/0!</v>
      </c>
    </row>
    <row r="7056" spans="31:68" ht="15" customHeight="1" x14ac:dyDescent="0.25">
      <c r="AE7056" s="501" t="e">
        <f t="shared" si="666"/>
        <v>#DIV/0!</v>
      </c>
      <c r="AH7056" s="501" t="e">
        <f t="shared" si="667"/>
        <v>#DIV/0!</v>
      </c>
      <c r="AV7056" s="501" t="e">
        <f t="shared" si="668"/>
        <v>#DIV/0!</v>
      </c>
      <c r="AY7056" s="501" t="e">
        <f t="shared" si="669"/>
        <v>#DIV/0!</v>
      </c>
      <c r="BM7056" s="501" t="e">
        <f t="shared" si="670"/>
        <v>#DIV/0!</v>
      </c>
      <c r="BP7056" s="501" t="e">
        <f t="shared" si="671"/>
        <v>#DIV/0!</v>
      </c>
    </row>
    <row r="7057" spans="31:68" ht="15" customHeight="1" x14ac:dyDescent="0.25">
      <c r="AE7057" s="501" t="e">
        <f t="shared" si="666"/>
        <v>#DIV/0!</v>
      </c>
      <c r="AH7057" s="501" t="e">
        <f t="shared" si="667"/>
        <v>#DIV/0!</v>
      </c>
      <c r="AV7057" s="501" t="e">
        <f t="shared" si="668"/>
        <v>#DIV/0!</v>
      </c>
      <c r="AY7057" s="501" t="e">
        <f t="shared" si="669"/>
        <v>#DIV/0!</v>
      </c>
      <c r="BM7057" s="501" t="e">
        <f t="shared" si="670"/>
        <v>#DIV/0!</v>
      </c>
      <c r="BP7057" s="501" t="e">
        <f t="shared" si="671"/>
        <v>#DIV/0!</v>
      </c>
    </row>
    <row r="7058" spans="31:68" ht="15" customHeight="1" x14ac:dyDescent="0.25">
      <c r="AE7058" s="501" t="e">
        <f t="shared" si="666"/>
        <v>#DIV/0!</v>
      </c>
      <c r="AH7058" s="501" t="e">
        <f t="shared" si="667"/>
        <v>#DIV/0!</v>
      </c>
      <c r="AV7058" s="501" t="e">
        <f t="shared" si="668"/>
        <v>#DIV/0!</v>
      </c>
      <c r="AY7058" s="501" t="e">
        <f t="shared" si="669"/>
        <v>#DIV/0!</v>
      </c>
      <c r="BM7058" s="501" t="e">
        <f t="shared" si="670"/>
        <v>#DIV/0!</v>
      </c>
      <c r="BP7058" s="501" t="e">
        <f t="shared" si="671"/>
        <v>#DIV/0!</v>
      </c>
    </row>
    <row r="7059" spans="31:68" ht="15" customHeight="1" x14ac:dyDescent="0.25">
      <c r="AE7059" s="501" t="e">
        <f t="shared" si="666"/>
        <v>#DIV/0!</v>
      </c>
      <c r="AH7059" s="501" t="e">
        <f t="shared" si="667"/>
        <v>#DIV/0!</v>
      </c>
      <c r="AV7059" s="501" t="e">
        <f t="shared" si="668"/>
        <v>#DIV/0!</v>
      </c>
      <c r="AY7059" s="501" t="e">
        <f t="shared" si="669"/>
        <v>#DIV/0!</v>
      </c>
      <c r="BM7059" s="501" t="e">
        <f t="shared" si="670"/>
        <v>#DIV/0!</v>
      </c>
      <c r="BP7059" s="501" t="e">
        <f t="shared" si="671"/>
        <v>#DIV/0!</v>
      </c>
    </row>
    <row r="7060" spans="31:68" ht="15" customHeight="1" x14ac:dyDescent="0.25">
      <c r="AE7060" s="501" t="e">
        <f t="shared" si="666"/>
        <v>#DIV/0!</v>
      </c>
      <c r="AH7060" s="501" t="e">
        <f t="shared" si="667"/>
        <v>#DIV/0!</v>
      </c>
      <c r="AV7060" s="501" t="e">
        <f t="shared" si="668"/>
        <v>#DIV/0!</v>
      </c>
      <c r="AY7060" s="501" t="e">
        <f t="shared" si="669"/>
        <v>#DIV/0!</v>
      </c>
      <c r="BM7060" s="501" t="e">
        <f t="shared" si="670"/>
        <v>#DIV/0!</v>
      </c>
      <c r="BP7060" s="501" t="e">
        <f t="shared" si="671"/>
        <v>#DIV/0!</v>
      </c>
    </row>
    <row r="7061" spans="31:68" ht="15" customHeight="1" x14ac:dyDescent="0.25">
      <c r="AE7061" s="501" t="e">
        <f t="shared" si="666"/>
        <v>#DIV/0!</v>
      </c>
      <c r="AH7061" s="501" t="e">
        <f t="shared" si="667"/>
        <v>#DIV/0!</v>
      </c>
      <c r="AV7061" s="501" t="e">
        <f t="shared" si="668"/>
        <v>#DIV/0!</v>
      </c>
      <c r="AY7061" s="501" t="e">
        <f t="shared" si="669"/>
        <v>#DIV/0!</v>
      </c>
      <c r="BM7061" s="501" t="e">
        <f t="shared" si="670"/>
        <v>#DIV/0!</v>
      </c>
      <c r="BP7061" s="501" t="e">
        <f t="shared" si="671"/>
        <v>#DIV/0!</v>
      </c>
    </row>
    <row r="7062" spans="31:68" ht="15" customHeight="1" x14ac:dyDescent="0.25">
      <c r="AE7062" s="501" t="e">
        <f t="shared" si="666"/>
        <v>#DIV/0!</v>
      </c>
      <c r="AH7062" s="501" t="e">
        <f t="shared" si="667"/>
        <v>#DIV/0!</v>
      </c>
      <c r="AV7062" s="501" t="e">
        <f t="shared" si="668"/>
        <v>#DIV/0!</v>
      </c>
      <c r="AY7062" s="501" t="e">
        <f t="shared" si="669"/>
        <v>#DIV/0!</v>
      </c>
      <c r="BM7062" s="501" t="e">
        <f t="shared" si="670"/>
        <v>#DIV/0!</v>
      </c>
      <c r="BP7062" s="501" t="e">
        <f t="shared" si="671"/>
        <v>#DIV/0!</v>
      </c>
    </row>
    <row r="7063" spans="31:68" ht="15" customHeight="1" x14ac:dyDescent="0.25">
      <c r="AE7063" s="501" t="e">
        <f t="shared" si="666"/>
        <v>#DIV/0!</v>
      </c>
      <c r="AH7063" s="501" t="e">
        <f t="shared" si="667"/>
        <v>#DIV/0!</v>
      </c>
      <c r="AV7063" s="501" t="e">
        <f t="shared" si="668"/>
        <v>#DIV/0!</v>
      </c>
      <c r="AY7063" s="501" t="e">
        <f t="shared" si="669"/>
        <v>#DIV/0!</v>
      </c>
      <c r="BM7063" s="501" t="e">
        <f t="shared" si="670"/>
        <v>#DIV/0!</v>
      </c>
      <c r="BP7063" s="501" t="e">
        <f t="shared" si="671"/>
        <v>#DIV/0!</v>
      </c>
    </row>
    <row r="7064" spans="31:68" ht="15" customHeight="1" x14ac:dyDescent="0.25">
      <c r="AE7064" s="501" t="e">
        <f t="shared" si="666"/>
        <v>#DIV/0!</v>
      </c>
      <c r="AH7064" s="501" t="e">
        <f t="shared" si="667"/>
        <v>#DIV/0!</v>
      </c>
      <c r="AV7064" s="501" t="e">
        <f t="shared" si="668"/>
        <v>#DIV/0!</v>
      </c>
      <c r="AY7064" s="501" t="e">
        <f t="shared" si="669"/>
        <v>#DIV/0!</v>
      </c>
      <c r="BM7064" s="501" t="e">
        <f t="shared" si="670"/>
        <v>#DIV/0!</v>
      </c>
      <c r="BP7064" s="501" t="e">
        <f t="shared" si="671"/>
        <v>#DIV/0!</v>
      </c>
    </row>
    <row r="7065" spans="31:68" ht="15" customHeight="1" x14ac:dyDescent="0.25">
      <c r="AE7065" s="501" t="e">
        <f t="shared" si="666"/>
        <v>#DIV/0!</v>
      </c>
      <c r="AH7065" s="501" t="e">
        <f t="shared" si="667"/>
        <v>#DIV/0!</v>
      </c>
      <c r="AV7065" s="501" t="e">
        <f t="shared" si="668"/>
        <v>#DIV/0!</v>
      </c>
      <c r="AY7065" s="501" t="e">
        <f t="shared" si="669"/>
        <v>#DIV/0!</v>
      </c>
      <c r="BM7065" s="501" t="e">
        <f t="shared" si="670"/>
        <v>#DIV/0!</v>
      </c>
      <c r="BP7065" s="501" t="e">
        <f t="shared" si="671"/>
        <v>#DIV/0!</v>
      </c>
    </row>
    <row r="7066" spans="31:68" ht="15" customHeight="1" x14ac:dyDescent="0.25">
      <c r="AE7066" s="501" t="e">
        <f t="shared" si="666"/>
        <v>#DIV/0!</v>
      </c>
      <c r="AH7066" s="501" t="e">
        <f t="shared" si="667"/>
        <v>#DIV/0!</v>
      </c>
      <c r="AV7066" s="501" t="e">
        <f t="shared" si="668"/>
        <v>#DIV/0!</v>
      </c>
      <c r="AY7066" s="501" t="e">
        <f t="shared" si="669"/>
        <v>#DIV/0!</v>
      </c>
      <c r="BM7066" s="501" t="e">
        <f t="shared" si="670"/>
        <v>#DIV/0!</v>
      </c>
      <c r="BP7066" s="501" t="e">
        <f t="shared" si="671"/>
        <v>#DIV/0!</v>
      </c>
    </row>
    <row r="7067" spans="31:68" ht="15" customHeight="1" x14ac:dyDescent="0.25">
      <c r="AE7067" s="501" t="e">
        <f t="shared" si="666"/>
        <v>#DIV/0!</v>
      </c>
      <c r="AH7067" s="501" t="e">
        <f t="shared" si="667"/>
        <v>#DIV/0!</v>
      </c>
      <c r="AV7067" s="501" t="e">
        <f t="shared" si="668"/>
        <v>#DIV/0!</v>
      </c>
      <c r="AY7067" s="501" t="e">
        <f t="shared" si="669"/>
        <v>#DIV/0!</v>
      </c>
      <c r="BM7067" s="501" t="e">
        <f t="shared" si="670"/>
        <v>#DIV/0!</v>
      </c>
      <c r="BP7067" s="501" t="e">
        <f t="shared" si="671"/>
        <v>#DIV/0!</v>
      </c>
    </row>
    <row r="7068" spans="31:68" ht="15" customHeight="1" x14ac:dyDescent="0.25">
      <c r="AE7068" s="501" t="e">
        <f t="shared" si="666"/>
        <v>#DIV/0!</v>
      </c>
      <c r="AH7068" s="501" t="e">
        <f t="shared" si="667"/>
        <v>#DIV/0!</v>
      </c>
      <c r="AV7068" s="501" t="e">
        <f t="shared" si="668"/>
        <v>#DIV/0!</v>
      </c>
      <c r="AY7068" s="501" t="e">
        <f t="shared" si="669"/>
        <v>#DIV/0!</v>
      </c>
      <c r="BM7068" s="501" t="e">
        <f t="shared" si="670"/>
        <v>#DIV/0!</v>
      </c>
      <c r="BP7068" s="501" t="e">
        <f t="shared" si="671"/>
        <v>#DIV/0!</v>
      </c>
    </row>
    <row r="7069" spans="31:68" ht="15" customHeight="1" x14ac:dyDescent="0.25">
      <c r="AE7069" s="501" t="e">
        <f t="shared" si="666"/>
        <v>#DIV/0!</v>
      </c>
      <c r="AH7069" s="501" t="e">
        <f t="shared" si="667"/>
        <v>#DIV/0!</v>
      </c>
      <c r="AV7069" s="501" t="e">
        <f t="shared" si="668"/>
        <v>#DIV/0!</v>
      </c>
      <c r="AY7069" s="501" t="e">
        <f t="shared" si="669"/>
        <v>#DIV/0!</v>
      </c>
      <c r="BM7069" s="501" t="e">
        <f t="shared" si="670"/>
        <v>#DIV/0!</v>
      </c>
      <c r="BP7069" s="501" t="e">
        <f t="shared" si="671"/>
        <v>#DIV/0!</v>
      </c>
    </row>
    <row r="7070" spans="31:68" ht="15" customHeight="1" x14ac:dyDescent="0.25">
      <c r="AE7070" s="501" t="e">
        <f t="shared" si="666"/>
        <v>#DIV/0!</v>
      </c>
      <c r="AH7070" s="501" t="e">
        <f t="shared" si="667"/>
        <v>#DIV/0!</v>
      </c>
      <c r="AV7070" s="501" t="e">
        <f t="shared" si="668"/>
        <v>#DIV/0!</v>
      </c>
      <c r="AY7070" s="501" t="e">
        <f t="shared" si="669"/>
        <v>#DIV/0!</v>
      </c>
      <c r="BM7070" s="501" t="e">
        <f t="shared" si="670"/>
        <v>#DIV/0!</v>
      </c>
      <c r="BP7070" s="501" t="e">
        <f t="shared" si="671"/>
        <v>#DIV/0!</v>
      </c>
    </row>
    <row r="7071" spans="31:68" ht="15" customHeight="1" x14ac:dyDescent="0.25">
      <c r="AE7071" s="501" t="e">
        <f t="shared" si="666"/>
        <v>#DIV/0!</v>
      </c>
      <c r="AH7071" s="501" t="e">
        <f t="shared" si="667"/>
        <v>#DIV/0!</v>
      </c>
      <c r="AV7071" s="501" t="e">
        <f t="shared" si="668"/>
        <v>#DIV/0!</v>
      </c>
      <c r="AY7071" s="501" t="e">
        <f t="shared" si="669"/>
        <v>#DIV/0!</v>
      </c>
      <c r="BM7071" s="501" t="e">
        <f t="shared" si="670"/>
        <v>#DIV/0!</v>
      </c>
      <c r="BP7071" s="501" t="e">
        <f t="shared" si="671"/>
        <v>#DIV/0!</v>
      </c>
    </row>
    <row r="7072" spans="31:68" ht="15" customHeight="1" x14ac:dyDescent="0.25">
      <c r="AE7072" s="501" t="e">
        <f t="shared" si="666"/>
        <v>#DIV/0!</v>
      </c>
      <c r="AH7072" s="501" t="e">
        <f t="shared" si="667"/>
        <v>#DIV/0!</v>
      </c>
      <c r="AV7072" s="501" t="e">
        <f t="shared" si="668"/>
        <v>#DIV/0!</v>
      </c>
      <c r="AY7072" s="501" t="e">
        <f t="shared" si="669"/>
        <v>#DIV/0!</v>
      </c>
      <c r="BM7072" s="501" t="e">
        <f t="shared" si="670"/>
        <v>#DIV/0!</v>
      </c>
      <c r="BP7072" s="501" t="e">
        <f t="shared" si="671"/>
        <v>#DIV/0!</v>
      </c>
    </row>
    <row r="7073" spans="31:68" ht="15" customHeight="1" x14ac:dyDescent="0.25">
      <c r="AE7073" s="501" t="e">
        <f t="shared" si="666"/>
        <v>#DIV/0!</v>
      </c>
      <c r="AH7073" s="501" t="e">
        <f t="shared" si="667"/>
        <v>#DIV/0!</v>
      </c>
      <c r="AV7073" s="501" t="e">
        <f t="shared" si="668"/>
        <v>#DIV/0!</v>
      </c>
      <c r="AY7073" s="501" t="e">
        <f t="shared" si="669"/>
        <v>#DIV/0!</v>
      </c>
      <c r="BM7073" s="501" t="e">
        <f t="shared" si="670"/>
        <v>#DIV/0!</v>
      </c>
      <c r="BP7073" s="501" t="e">
        <f t="shared" si="671"/>
        <v>#DIV/0!</v>
      </c>
    </row>
    <row r="7074" spans="31:68" ht="15" customHeight="1" x14ac:dyDescent="0.25">
      <c r="AE7074" s="501" t="e">
        <f t="shared" si="666"/>
        <v>#DIV/0!</v>
      </c>
      <c r="AH7074" s="501" t="e">
        <f t="shared" si="667"/>
        <v>#DIV/0!</v>
      </c>
      <c r="AV7074" s="501" t="e">
        <f t="shared" si="668"/>
        <v>#DIV/0!</v>
      </c>
      <c r="AY7074" s="501" t="e">
        <f t="shared" si="669"/>
        <v>#DIV/0!</v>
      </c>
      <c r="BM7074" s="501" t="e">
        <f t="shared" si="670"/>
        <v>#DIV/0!</v>
      </c>
      <c r="BP7074" s="501" t="e">
        <f t="shared" si="671"/>
        <v>#DIV/0!</v>
      </c>
    </row>
    <row r="7075" spans="31:68" ht="15" customHeight="1" x14ac:dyDescent="0.25">
      <c r="AE7075" s="501" t="e">
        <f t="shared" si="666"/>
        <v>#DIV/0!</v>
      </c>
      <c r="AH7075" s="501" t="e">
        <f t="shared" si="667"/>
        <v>#DIV/0!</v>
      </c>
      <c r="AV7075" s="501" t="e">
        <f t="shared" si="668"/>
        <v>#DIV/0!</v>
      </c>
      <c r="AY7075" s="501" t="e">
        <f t="shared" si="669"/>
        <v>#DIV/0!</v>
      </c>
      <c r="BM7075" s="501" t="e">
        <f t="shared" si="670"/>
        <v>#DIV/0!</v>
      </c>
      <c r="BP7075" s="501" t="e">
        <f t="shared" si="671"/>
        <v>#DIV/0!</v>
      </c>
    </row>
    <row r="7076" spans="31:68" ht="15" customHeight="1" x14ac:dyDescent="0.25">
      <c r="AE7076" s="501" t="e">
        <f t="shared" si="666"/>
        <v>#DIV/0!</v>
      </c>
      <c r="AH7076" s="501" t="e">
        <f t="shared" si="667"/>
        <v>#DIV/0!</v>
      </c>
      <c r="AV7076" s="501" t="e">
        <f t="shared" si="668"/>
        <v>#DIV/0!</v>
      </c>
      <c r="AY7076" s="501" t="e">
        <f t="shared" si="669"/>
        <v>#DIV/0!</v>
      </c>
      <c r="BM7076" s="501" t="e">
        <f t="shared" si="670"/>
        <v>#DIV/0!</v>
      </c>
      <c r="BP7076" s="501" t="e">
        <f t="shared" si="671"/>
        <v>#DIV/0!</v>
      </c>
    </row>
    <row r="7077" spans="31:68" ht="15" customHeight="1" x14ac:dyDescent="0.25">
      <c r="AE7077" s="501" t="e">
        <f t="shared" si="666"/>
        <v>#DIV/0!</v>
      </c>
      <c r="AH7077" s="501" t="e">
        <f t="shared" si="667"/>
        <v>#DIV/0!</v>
      </c>
      <c r="AV7077" s="501" t="e">
        <f t="shared" si="668"/>
        <v>#DIV/0!</v>
      </c>
      <c r="AY7077" s="501" t="e">
        <f t="shared" si="669"/>
        <v>#DIV/0!</v>
      </c>
      <c r="BM7077" s="501" t="e">
        <f t="shared" si="670"/>
        <v>#DIV/0!</v>
      </c>
      <c r="BP7077" s="501" t="e">
        <f t="shared" si="671"/>
        <v>#DIV/0!</v>
      </c>
    </row>
    <row r="7078" spans="31:68" ht="15" customHeight="1" x14ac:dyDescent="0.25">
      <c r="AE7078" s="501" t="e">
        <f t="shared" si="666"/>
        <v>#DIV/0!</v>
      </c>
      <c r="AH7078" s="501" t="e">
        <f t="shared" si="667"/>
        <v>#DIV/0!</v>
      </c>
      <c r="AV7078" s="501" t="e">
        <f t="shared" si="668"/>
        <v>#DIV/0!</v>
      </c>
      <c r="AY7078" s="501" t="e">
        <f t="shared" si="669"/>
        <v>#DIV/0!</v>
      </c>
      <c r="BM7078" s="501" t="e">
        <f t="shared" si="670"/>
        <v>#DIV/0!</v>
      </c>
      <c r="BP7078" s="501" t="e">
        <f t="shared" si="671"/>
        <v>#DIV/0!</v>
      </c>
    </row>
    <row r="7079" spans="31:68" ht="15" customHeight="1" x14ac:dyDescent="0.25">
      <c r="AE7079" s="501" t="e">
        <f t="shared" si="666"/>
        <v>#DIV/0!</v>
      </c>
      <c r="AH7079" s="501" t="e">
        <f t="shared" si="667"/>
        <v>#DIV/0!</v>
      </c>
      <c r="AV7079" s="501" t="e">
        <f t="shared" si="668"/>
        <v>#DIV/0!</v>
      </c>
      <c r="AY7079" s="501" t="e">
        <f t="shared" si="669"/>
        <v>#DIV/0!</v>
      </c>
      <c r="BM7079" s="501" t="e">
        <f t="shared" si="670"/>
        <v>#DIV/0!</v>
      </c>
      <c r="BP7079" s="501" t="e">
        <f t="shared" si="671"/>
        <v>#DIV/0!</v>
      </c>
    </row>
    <row r="7080" spans="31:68" ht="15" customHeight="1" x14ac:dyDescent="0.25">
      <c r="AE7080" s="501" t="e">
        <f t="shared" si="666"/>
        <v>#DIV/0!</v>
      </c>
      <c r="AH7080" s="501" t="e">
        <f t="shared" si="667"/>
        <v>#DIV/0!</v>
      </c>
      <c r="AV7080" s="501" t="e">
        <f t="shared" si="668"/>
        <v>#DIV/0!</v>
      </c>
      <c r="AY7080" s="501" t="e">
        <f t="shared" si="669"/>
        <v>#DIV/0!</v>
      </c>
      <c r="BM7080" s="501" t="e">
        <f t="shared" si="670"/>
        <v>#DIV/0!</v>
      </c>
      <c r="BP7080" s="501" t="e">
        <f t="shared" si="671"/>
        <v>#DIV/0!</v>
      </c>
    </row>
    <row r="7081" spans="31:68" ht="15" customHeight="1" x14ac:dyDescent="0.25">
      <c r="AE7081" s="501" t="e">
        <f t="shared" si="666"/>
        <v>#DIV/0!</v>
      </c>
      <c r="AH7081" s="501" t="e">
        <f t="shared" si="667"/>
        <v>#DIV/0!</v>
      </c>
      <c r="AV7081" s="501" t="e">
        <f t="shared" si="668"/>
        <v>#DIV/0!</v>
      </c>
      <c r="AY7081" s="501" t="e">
        <f t="shared" si="669"/>
        <v>#DIV/0!</v>
      </c>
      <c r="BM7081" s="501" t="e">
        <f t="shared" si="670"/>
        <v>#DIV/0!</v>
      </c>
      <c r="BP7081" s="501" t="e">
        <f t="shared" si="671"/>
        <v>#DIV/0!</v>
      </c>
    </row>
    <row r="7082" spans="31:68" ht="15" customHeight="1" x14ac:dyDescent="0.25">
      <c r="AE7082" s="501" t="e">
        <f t="shared" si="666"/>
        <v>#DIV/0!</v>
      </c>
      <c r="AH7082" s="501" t="e">
        <f t="shared" si="667"/>
        <v>#DIV/0!</v>
      </c>
      <c r="AV7082" s="501" t="e">
        <f t="shared" si="668"/>
        <v>#DIV/0!</v>
      </c>
      <c r="AY7082" s="501" t="e">
        <f t="shared" si="669"/>
        <v>#DIV/0!</v>
      </c>
      <c r="BM7082" s="501" t="e">
        <f t="shared" si="670"/>
        <v>#DIV/0!</v>
      </c>
      <c r="BP7082" s="501" t="e">
        <f t="shared" si="671"/>
        <v>#DIV/0!</v>
      </c>
    </row>
    <row r="7083" spans="31:68" ht="15" customHeight="1" x14ac:dyDescent="0.25">
      <c r="AE7083" s="501" t="e">
        <f t="shared" si="666"/>
        <v>#DIV/0!</v>
      </c>
      <c r="AH7083" s="501" t="e">
        <f t="shared" si="667"/>
        <v>#DIV/0!</v>
      </c>
      <c r="AV7083" s="501" t="e">
        <f t="shared" si="668"/>
        <v>#DIV/0!</v>
      </c>
      <c r="AY7083" s="501" t="e">
        <f t="shared" si="669"/>
        <v>#DIV/0!</v>
      </c>
      <c r="BM7083" s="501" t="e">
        <f t="shared" si="670"/>
        <v>#DIV/0!</v>
      </c>
      <c r="BP7083" s="501" t="e">
        <f t="shared" si="671"/>
        <v>#DIV/0!</v>
      </c>
    </row>
    <row r="7084" spans="31:68" ht="15" customHeight="1" x14ac:dyDescent="0.25">
      <c r="AE7084" s="501" t="e">
        <f t="shared" si="666"/>
        <v>#DIV/0!</v>
      </c>
      <c r="AH7084" s="501" t="e">
        <f t="shared" si="667"/>
        <v>#DIV/0!</v>
      </c>
      <c r="AV7084" s="501" t="e">
        <f t="shared" si="668"/>
        <v>#DIV/0!</v>
      </c>
      <c r="AY7084" s="501" t="e">
        <f t="shared" si="669"/>
        <v>#DIV/0!</v>
      </c>
      <c r="BM7084" s="501" t="e">
        <f t="shared" si="670"/>
        <v>#DIV/0!</v>
      </c>
      <c r="BP7084" s="501" t="e">
        <f t="shared" si="671"/>
        <v>#DIV/0!</v>
      </c>
    </row>
    <row r="7085" spans="31:68" ht="15" customHeight="1" x14ac:dyDescent="0.25">
      <c r="AE7085" s="501" t="e">
        <f t="shared" si="666"/>
        <v>#DIV/0!</v>
      </c>
      <c r="AH7085" s="501" t="e">
        <f t="shared" si="667"/>
        <v>#DIV/0!</v>
      </c>
      <c r="AV7085" s="501" t="e">
        <f t="shared" si="668"/>
        <v>#DIV/0!</v>
      </c>
      <c r="AY7085" s="501" t="e">
        <f t="shared" si="669"/>
        <v>#DIV/0!</v>
      </c>
      <c r="BM7085" s="501" t="e">
        <f t="shared" si="670"/>
        <v>#DIV/0!</v>
      </c>
      <c r="BP7085" s="501" t="e">
        <f t="shared" si="671"/>
        <v>#DIV/0!</v>
      </c>
    </row>
    <row r="7086" spans="31:68" ht="15" customHeight="1" x14ac:dyDescent="0.25">
      <c r="AE7086" s="501" t="e">
        <f t="shared" si="666"/>
        <v>#DIV/0!</v>
      </c>
      <c r="AH7086" s="501" t="e">
        <f t="shared" si="667"/>
        <v>#DIV/0!</v>
      </c>
      <c r="AV7086" s="501" t="e">
        <f t="shared" si="668"/>
        <v>#DIV/0!</v>
      </c>
      <c r="AY7086" s="501" t="e">
        <f t="shared" si="669"/>
        <v>#DIV/0!</v>
      </c>
      <c r="BM7086" s="501" t="e">
        <f t="shared" si="670"/>
        <v>#DIV/0!</v>
      </c>
      <c r="BP7086" s="501" t="e">
        <f t="shared" si="671"/>
        <v>#DIV/0!</v>
      </c>
    </row>
    <row r="7087" spans="31:68" ht="15" customHeight="1" x14ac:dyDescent="0.25">
      <c r="AE7087" s="501" t="e">
        <f t="shared" si="666"/>
        <v>#DIV/0!</v>
      </c>
      <c r="AH7087" s="501" t="e">
        <f t="shared" si="667"/>
        <v>#DIV/0!</v>
      </c>
      <c r="AV7087" s="501" t="e">
        <f t="shared" si="668"/>
        <v>#DIV/0!</v>
      </c>
      <c r="AY7087" s="501" t="e">
        <f t="shared" si="669"/>
        <v>#DIV/0!</v>
      </c>
      <c r="BM7087" s="501" t="e">
        <f t="shared" si="670"/>
        <v>#DIV/0!</v>
      </c>
      <c r="BP7087" s="501" t="e">
        <f t="shared" si="671"/>
        <v>#DIV/0!</v>
      </c>
    </row>
    <row r="7088" spans="31:68" ht="15" customHeight="1" x14ac:dyDescent="0.25">
      <c r="AE7088" s="501" t="e">
        <f t="shared" si="666"/>
        <v>#DIV/0!</v>
      </c>
      <c r="AH7088" s="501" t="e">
        <f t="shared" si="667"/>
        <v>#DIV/0!</v>
      </c>
      <c r="AV7088" s="501" t="e">
        <f t="shared" si="668"/>
        <v>#DIV/0!</v>
      </c>
      <c r="AY7088" s="501" t="e">
        <f t="shared" si="669"/>
        <v>#DIV/0!</v>
      </c>
      <c r="BM7088" s="501" t="e">
        <f t="shared" si="670"/>
        <v>#DIV/0!</v>
      </c>
      <c r="BP7088" s="501" t="e">
        <f t="shared" si="671"/>
        <v>#DIV/0!</v>
      </c>
    </row>
    <row r="7089" spans="31:68" ht="15" customHeight="1" x14ac:dyDescent="0.25">
      <c r="AE7089" s="501" t="e">
        <f t="shared" si="666"/>
        <v>#DIV/0!</v>
      </c>
      <c r="AH7089" s="501" t="e">
        <f t="shared" si="667"/>
        <v>#DIV/0!</v>
      </c>
      <c r="AV7089" s="501" t="e">
        <f t="shared" si="668"/>
        <v>#DIV/0!</v>
      </c>
      <c r="AY7089" s="501" t="e">
        <f t="shared" si="669"/>
        <v>#DIV/0!</v>
      </c>
      <c r="BM7089" s="501" t="e">
        <f t="shared" si="670"/>
        <v>#DIV/0!</v>
      </c>
      <c r="BP7089" s="501" t="e">
        <f t="shared" si="671"/>
        <v>#DIV/0!</v>
      </c>
    </row>
    <row r="7090" spans="31:68" ht="15" customHeight="1" x14ac:dyDescent="0.25">
      <c r="AE7090" s="501" t="e">
        <f t="shared" si="666"/>
        <v>#DIV/0!</v>
      </c>
      <c r="AH7090" s="501" t="e">
        <f t="shared" si="667"/>
        <v>#DIV/0!</v>
      </c>
      <c r="AV7090" s="501" t="e">
        <f t="shared" si="668"/>
        <v>#DIV/0!</v>
      </c>
      <c r="AY7090" s="501" t="e">
        <f t="shared" si="669"/>
        <v>#DIV/0!</v>
      </c>
      <c r="BM7090" s="501" t="e">
        <f t="shared" si="670"/>
        <v>#DIV/0!</v>
      </c>
      <c r="BP7090" s="501" t="e">
        <f t="shared" si="671"/>
        <v>#DIV/0!</v>
      </c>
    </row>
    <row r="7091" spans="31:68" ht="15" customHeight="1" x14ac:dyDescent="0.25">
      <c r="AE7091" s="501" t="e">
        <f t="shared" si="666"/>
        <v>#DIV/0!</v>
      </c>
      <c r="AH7091" s="501" t="e">
        <f t="shared" si="667"/>
        <v>#DIV/0!</v>
      </c>
      <c r="AV7091" s="501" t="e">
        <f t="shared" si="668"/>
        <v>#DIV/0!</v>
      </c>
      <c r="AY7091" s="501" t="e">
        <f t="shared" si="669"/>
        <v>#DIV/0!</v>
      </c>
      <c r="BM7091" s="501" t="e">
        <f t="shared" si="670"/>
        <v>#DIV/0!</v>
      </c>
      <c r="BP7091" s="501" t="e">
        <f t="shared" si="671"/>
        <v>#DIV/0!</v>
      </c>
    </row>
    <row r="7092" spans="31:68" ht="15" customHeight="1" x14ac:dyDescent="0.25">
      <c r="AE7092" s="501" t="e">
        <f t="shared" si="666"/>
        <v>#DIV/0!</v>
      </c>
      <c r="AH7092" s="501" t="e">
        <f t="shared" si="667"/>
        <v>#DIV/0!</v>
      </c>
      <c r="AV7092" s="501" t="e">
        <f t="shared" si="668"/>
        <v>#DIV/0!</v>
      </c>
      <c r="AY7092" s="501" t="e">
        <f t="shared" si="669"/>
        <v>#DIV/0!</v>
      </c>
      <c r="BM7092" s="501" t="e">
        <f t="shared" si="670"/>
        <v>#DIV/0!</v>
      </c>
      <c r="BP7092" s="501" t="e">
        <f t="shared" si="671"/>
        <v>#DIV/0!</v>
      </c>
    </row>
    <row r="7093" spans="31:68" ht="15" customHeight="1" x14ac:dyDescent="0.25">
      <c r="AE7093" s="501" t="e">
        <f t="shared" si="666"/>
        <v>#DIV/0!</v>
      </c>
      <c r="AH7093" s="501" t="e">
        <f t="shared" si="667"/>
        <v>#DIV/0!</v>
      </c>
      <c r="AV7093" s="501" t="e">
        <f t="shared" si="668"/>
        <v>#DIV/0!</v>
      </c>
      <c r="AY7093" s="501" t="e">
        <f t="shared" si="669"/>
        <v>#DIV/0!</v>
      </c>
      <c r="BM7093" s="501" t="e">
        <f t="shared" si="670"/>
        <v>#DIV/0!</v>
      </c>
      <c r="BP7093" s="501" t="e">
        <f t="shared" si="671"/>
        <v>#DIV/0!</v>
      </c>
    </row>
    <row r="7094" spans="31:68" ht="15" customHeight="1" x14ac:dyDescent="0.25">
      <c r="AE7094" s="501" t="e">
        <f t="shared" si="666"/>
        <v>#DIV/0!</v>
      </c>
      <c r="AH7094" s="501" t="e">
        <f t="shared" si="667"/>
        <v>#DIV/0!</v>
      </c>
      <c r="AV7094" s="501" t="e">
        <f t="shared" si="668"/>
        <v>#DIV/0!</v>
      </c>
      <c r="AY7094" s="501" t="e">
        <f t="shared" si="669"/>
        <v>#DIV/0!</v>
      </c>
      <c r="BM7094" s="501" t="e">
        <f t="shared" si="670"/>
        <v>#DIV/0!</v>
      </c>
      <c r="BP7094" s="501" t="e">
        <f t="shared" si="671"/>
        <v>#DIV/0!</v>
      </c>
    </row>
    <row r="7095" spans="31:68" ht="15" customHeight="1" x14ac:dyDescent="0.25">
      <c r="AE7095" s="501" t="e">
        <f t="shared" si="666"/>
        <v>#DIV/0!</v>
      </c>
      <c r="AH7095" s="501" t="e">
        <f t="shared" si="667"/>
        <v>#DIV/0!</v>
      </c>
      <c r="AV7095" s="501" t="e">
        <f t="shared" si="668"/>
        <v>#DIV/0!</v>
      </c>
      <c r="AY7095" s="501" t="e">
        <f t="shared" si="669"/>
        <v>#DIV/0!</v>
      </c>
      <c r="BM7095" s="501" t="e">
        <f t="shared" si="670"/>
        <v>#DIV/0!</v>
      </c>
      <c r="BP7095" s="501" t="e">
        <f t="shared" si="671"/>
        <v>#DIV/0!</v>
      </c>
    </row>
    <row r="7096" spans="31:68" ht="15" customHeight="1" x14ac:dyDescent="0.25">
      <c r="AE7096" s="501" t="e">
        <f t="shared" si="666"/>
        <v>#DIV/0!</v>
      </c>
      <c r="AH7096" s="501" t="e">
        <f t="shared" si="667"/>
        <v>#DIV/0!</v>
      </c>
      <c r="AV7096" s="501" t="e">
        <f t="shared" si="668"/>
        <v>#DIV/0!</v>
      </c>
      <c r="AY7096" s="501" t="e">
        <f t="shared" si="669"/>
        <v>#DIV/0!</v>
      </c>
      <c r="BM7096" s="501" t="e">
        <f t="shared" si="670"/>
        <v>#DIV/0!</v>
      </c>
      <c r="BP7096" s="501" t="e">
        <f t="shared" si="671"/>
        <v>#DIV/0!</v>
      </c>
    </row>
    <row r="7097" spans="31:68" ht="15" customHeight="1" x14ac:dyDescent="0.25">
      <c r="AE7097" s="501" t="e">
        <f t="shared" si="666"/>
        <v>#DIV/0!</v>
      </c>
      <c r="AH7097" s="501" t="e">
        <f t="shared" si="667"/>
        <v>#DIV/0!</v>
      </c>
      <c r="AV7097" s="501" t="e">
        <f t="shared" si="668"/>
        <v>#DIV/0!</v>
      </c>
      <c r="AY7097" s="501" t="e">
        <f t="shared" si="669"/>
        <v>#DIV/0!</v>
      </c>
      <c r="BM7097" s="501" t="e">
        <f t="shared" si="670"/>
        <v>#DIV/0!</v>
      </c>
      <c r="BP7097" s="501" t="e">
        <f t="shared" si="671"/>
        <v>#DIV/0!</v>
      </c>
    </row>
    <row r="7098" spans="31:68" ht="15" customHeight="1" x14ac:dyDescent="0.25">
      <c r="AE7098" s="501" t="e">
        <f t="shared" si="666"/>
        <v>#DIV/0!</v>
      </c>
      <c r="AH7098" s="501" t="e">
        <f t="shared" si="667"/>
        <v>#DIV/0!</v>
      </c>
      <c r="AV7098" s="501" t="e">
        <f t="shared" si="668"/>
        <v>#DIV/0!</v>
      </c>
      <c r="AY7098" s="501" t="e">
        <f t="shared" si="669"/>
        <v>#DIV/0!</v>
      </c>
      <c r="BM7098" s="501" t="e">
        <f t="shared" si="670"/>
        <v>#DIV/0!</v>
      </c>
      <c r="BP7098" s="501" t="e">
        <f t="shared" si="671"/>
        <v>#DIV/0!</v>
      </c>
    </row>
    <row r="7099" spans="31:68" ht="15" customHeight="1" x14ac:dyDescent="0.25">
      <c r="AE7099" s="501" t="e">
        <f t="shared" si="666"/>
        <v>#DIV/0!</v>
      </c>
      <c r="AH7099" s="501" t="e">
        <f t="shared" si="667"/>
        <v>#DIV/0!</v>
      </c>
      <c r="AV7099" s="501" t="e">
        <f t="shared" si="668"/>
        <v>#DIV/0!</v>
      </c>
      <c r="AY7099" s="501" t="e">
        <f t="shared" si="669"/>
        <v>#DIV/0!</v>
      </c>
      <c r="BM7099" s="501" t="e">
        <f t="shared" si="670"/>
        <v>#DIV/0!</v>
      </c>
      <c r="BP7099" s="501" t="e">
        <f t="shared" si="671"/>
        <v>#DIV/0!</v>
      </c>
    </row>
    <row r="7100" spans="31:68" ht="15" customHeight="1" x14ac:dyDescent="0.25">
      <c r="AE7100" s="501" t="e">
        <f t="shared" si="666"/>
        <v>#DIV/0!</v>
      </c>
      <c r="AH7100" s="501" t="e">
        <f t="shared" si="667"/>
        <v>#DIV/0!</v>
      </c>
      <c r="AV7100" s="501" t="e">
        <f t="shared" si="668"/>
        <v>#DIV/0!</v>
      </c>
      <c r="AY7100" s="501" t="e">
        <f t="shared" si="669"/>
        <v>#DIV/0!</v>
      </c>
      <c r="BM7100" s="501" t="e">
        <f t="shared" si="670"/>
        <v>#DIV/0!</v>
      </c>
      <c r="BP7100" s="501" t="e">
        <f t="shared" si="671"/>
        <v>#DIV/0!</v>
      </c>
    </row>
    <row r="7101" spans="31:68" ht="15" customHeight="1" x14ac:dyDescent="0.25">
      <c r="AE7101" s="501" t="e">
        <f t="shared" si="666"/>
        <v>#DIV/0!</v>
      </c>
      <c r="AH7101" s="501" t="e">
        <f t="shared" si="667"/>
        <v>#DIV/0!</v>
      </c>
      <c r="AV7101" s="501" t="e">
        <f t="shared" si="668"/>
        <v>#DIV/0!</v>
      </c>
      <c r="AY7101" s="501" t="e">
        <f t="shared" si="669"/>
        <v>#DIV/0!</v>
      </c>
      <c r="BM7101" s="501" t="e">
        <f t="shared" si="670"/>
        <v>#DIV/0!</v>
      </c>
      <c r="BP7101" s="501" t="e">
        <f t="shared" si="671"/>
        <v>#DIV/0!</v>
      </c>
    </row>
    <row r="7102" spans="31:68" ht="15" customHeight="1" x14ac:dyDescent="0.25">
      <c r="AE7102" s="501" t="e">
        <f t="shared" si="666"/>
        <v>#DIV/0!</v>
      </c>
      <c r="AH7102" s="501" t="e">
        <f t="shared" si="667"/>
        <v>#DIV/0!</v>
      </c>
      <c r="AV7102" s="501" t="e">
        <f t="shared" si="668"/>
        <v>#DIV/0!</v>
      </c>
      <c r="AY7102" s="501" t="e">
        <f t="shared" si="669"/>
        <v>#DIV/0!</v>
      </c>
      <c r="BM7102" s="501" t="e">
        <f t="shared" si="670"/>
        <v>#DIV/0!</v>
      </c>
      <c r="BP7102" s="501" t="e">
        <f t="shared" si="671"/>
        <v>#DIV/0!</v>
      </c>
    </row>
    <row r="7103" spans="31:68" ht="15" customHeight="1" x14ac:dyDescent="0.25">
      <c r="AE7103" s="501" t="e">
        <f t="shared" si="666"/>
        <v>#DIV/0!</v>
      </c>
      <c r="AH7103" s="501" t="e">
        <f t="shared" si="667"/>
        <v>#DIV/0!</v>
      </c>
      <c r="AV7103" s="501" t="e">
        <f t="shared" si="668"/>
        <v>#DIV/0!</v>
      </c>
      <c r="AY7103" s="501" t="e">
        <f t="shared" si="669"/>
        <v>#DIV/0!</v>
      </c>
      <c r="BM7103" s="501" t="e">
        <f t="shared" si="670"/>
        <v>#DIV/0!</v>
      </c>
      <c r="BP7103" s="501" t="e">
        <f t="shared" si="671"/>
        <v>#DIV/0!</v>
      </c>
    </row>
    <row r="7104" spans="31:68" ht="15" customHeight="1" x14ac:dyDescent="0.25">
      <c r="AE7104" s="501" t="e">
        <f t="shared" si="666"/>
        <v>#DIV/0!</v>
      </c>
      <c r="AH7104" s="501" t="e">
        <f t="shared" si="667"/>
        <v>#DIV/0!</v>
      </c>
      <c r="AV7104" s="501" t="e">
        <f t="shared" si="668"/>
        <v>#DIV/0!</v>
      </c>
      <c r="AY7104" s="501" t="e">
        <f t="shared" si="669"/>
        <v>#DIV/0!</v>
      </c>
      <c r="BM7104" s="501" t="e">
        <f t="shared" si="670"/>
        <v>#DIV/0!</v>
      </c>
      <c r="BP7104" s="501" t="e">
        <f t="shared" si="671"/>
        <v>#DIV/0!</v>
      </c>
    </row>
    <row r="7105" spans="31:68" ht="15" customHeight="1" x14ac:dyDescent="0.25">
      <c r="AE7105" s="501" t="e">
        <f t="shared" si="666"/>
        <v>#DIV/0!</v>
      </c>
      <c r="AH7105" s="501" t="e">
        <f t="shared" si="667"/>
        <v>#DIV/0!</v>
      </c>
      <c r="AV7105" s="501" t="e">
        <f t="shared" si="668"/>
        <v>#DIV/0!</v>
      </c>
      <c r="AY7105" s="501" t="e">
        <f t="shared" si="669"/>
        <v>#DIV/0!</v>
      </c>
      <c r="BM7105" s="501" t="e">
        <f t="shared" si="670"/>
        <v>#DIV/0!</v>
      </c>
      <c r="BP7105" s="501" t="e">
        <f t="shared" si="671"/>
        <v>#DIV/0!</v>
      </c>
    </row>
    <row r="7106" spans="31:68" ht="15" customHeight="1" x14ac:dyDescent="0.25">
      <c r="AE7106" s="501" t="e">
        <f t="shared" si="666"/>
        <v>#DIV/0!</v>
      </c>
      <c r="AH7106" s="501" t="e">
        <f t="shared" si="667"/>
        <v>#DIV/0!</v>
      </c>
      <c r="AV7106" s="501" t="e">
        <f t="shared" si="668"/>
        <v>#DIV/0!</v>
      </c>
      <c r="AY7106" s="501" t="e">
        <f t="shared" si="669"/>
        <v>#DIV/0!</v>
      </c>
      <c r="BM7106" s="501" t="e">
        <f t="shared" si="670"/>
        <v>#DIV/0!</v>
      </c>
      <c r="BP7106" s="501" t="e">
        <f t="shared" si="671"/>
        <v>#DIV/0!</v>
      </c>
    </row>
    <row r="7107" spans="31:68" ht="15" customHeight="1" x14ac:dyDescent="0.25">
      <c r="AE7107" s="501" t="e">
        <f t="shared" si="666"/>
        <v>#DIV/0!</v>
      </c>
      <c r="AH7107" s="501" t="e">
        <f t="shared" si="667"/>
        <v>#DIV/0!</v>
      </c>
      <c r="AV7107" s="501" t="e">
        <f t="shared" si="668"/>
        <v>#DIV/0!</v>
      </c>
      <c r="AY7107" s="501" t="e">
        <f t="shared" si="669"/>
        <v>#DIV/0!</v>
      </c>
      <c r="BM7107" s="501" t="e">
        <f t="shared" si="670"/>
        <v>#DIV/0!</v>
      </c>
      <c r="BP7107" s="501" t="e">
        <f t="shared" si="671"/>
        <v>#DIV/0!</v>
      </c>
    </row>
    <row r="7108" spans="31:68" ht="15" customHeight="1" x14ac:dyDescent="0.25">
      <c r="AE7108" s="501" t="e">
        <f t="shared" si="666"/>
        <v>#DIV/0!</v>
      </c>
      <c r="AH7108" s="501" t="e">
        <f t="shared" si="667"/>
        <v>#DIV/0!</v>
      </c>
      <c r="AV7108" s="501" t="e">
        <f t="shared" si="668"/>
        <v>#DIV/0!</v>
      </c>
      <c r="AY7108" s="501" t="e">
        <f t="shared" si="669"/>
        <v>#DIV/0!</v>
      </c>
      <c r="BM7108" s="501" t="e">
        <f t="shared" si="670"/>
        <v>#DIV/0!</v>
      </c>
      <c r="BP7108" s="501" t="e">
        <f t="shared" si="671"/>
        <v>#DIV/0!</v>
      </c>
    </row>
    <row r="7109" spans="31:68" ht="15" customHeight="1" x14ac:dyDescent="0.25">
      <c r="AE7109" s="501" t="e">
        <f t="shared" si="666"/>
        <v>#DIV/0!</v>
      </c>
      <c r="AH7109" s="501" t="e">
        <f t="shared" si="667"/>
        <v>#DIV/0!</v>
      </c>
      <c r="AV7109" s="501" t="e">
        <f t="shared" si="668"/>
        <v>#DIV/0!</v>
      </c>
      <c r="AY7109" s="501" t="e">
        <f t="shared" si="669"/>
        <v>#DIV/0!</v>
      </c>
      <c r="BM7109" s="501" t="e">
        <f t="shared" si="670"/>
        <v>#DIV/0!</v>
      </c>
      <c r="BP7109" s="501" t="e">
        <f t="shared" si="671"/>
        <v>#DIV/0!</v>
      </c>
    </row>
    <row r="7110" spans="31:68" ht="15" customHeight="1" x14ac:dyDescent="0.25">
      <c r="AE7110" s="501" t="e">
        <f t="shared" si="666"/>
        <v>#DIV/0!</v>
      </c>
      <c r="AH7110" s="501" t="e">
        <f t="shared" si="667"/>
        <v>#DIV/0!</v>
      </c>
      <c r="AV7110" s="501" t="e">
        <f t="shared" si="668"/>
        <v>#DIV/0!</v>
      </c>
      <c r="AY7110" s="501" t="e">
        <f t="shared" si="669"/>
        <v>#DIV/0!</v>
      </c>
      <c r="BM7110" s="501" t="e">
        <f t="shared" si="670"/>
        <v>#DIV/0!</v>
      </c>
      <c r="BP7110" s="501" t="e">
        <f t="shared" si="671"/>
        <v>#DIV/0!</v>
      </c>
    </row>
    <row r="7111" spans="31:68" ht="15" customHeight="1" x14ac:dyDescent="0.25">
      <c r="AE7111" s="501" t="e">
        <f t="shared" si="666"/>
        <v>#DIV/0!</v>
      </c>
      <c r="AH7111" s="501" t="e">
        <f t="shared" si="667"/>
        <v>#DIV/0!</v>
      </c>
      <c r="AV7111" s="501" t="e">
        <f t="shared" si="668"/>
        <v>#DIV/0!</v>
      </c>
      <c r="AY7111" s="501" t="e">
        <f t="shared" si="669"/>
        <v>#DIV/0!</v>
      </c>
      <c r="BM7111" s="501" t="e">
        <f t="shared" si="670"/>
        <v>#DIV/0!</v>
      </c>
      <c r="BP7111" s="501" t="e">
        <f t="shared" si="671"/>
        <v>#DIV/0!</v>
      </c>
    </row>
    <row r="7112" spans="31:68" ht="15" customHeight="1" x14ac:dyDescent="0.25">
      <c r="AE7112" s="501" t="e">
        <f t="shared" si="666"/>
        <v>#DIV/0!</v>
      </c>
      <c r="AH7112" s="501" t="e">
        <f t="shared" si="667"/>
        <v>#DIV/0!</v>
      </c>
      <c r="AV7112" s="501" t="e">
        <f t="shared" si="668"/>
        <v>#DIV/0!</v>
      </c>
      <c r="AY7112" s="501" t="e">
        <f t="shared" si="669"/>
        <v>#DIV/0!</v>
      </c>
      <c r="BM7112" s="501" t="e">
        <f t="shared" si="670"/>
        <v>#DIV/0!</v>
      </c>
      <c r="BP7112" s="501" t="e">
        <f t="shared" si="671"/>
        <v>#DIV/0!</v>
      </c>
    </row>
    <row r="7113" spans="31:68" ht="15" customHeight="1" x14ac:dyDescent="0.25">
      <c r="AE7113" s="501" t="e">
        <f t="shared" si="666"/>
        <v>#DIV/0!</v>
      </c>
      <c r="AH7113" s="501" t="e">
        <f t="shared" si="667"/>
        <v>#DIV/0!</v>
      </c>
      <c r="AV7113" s="501" t="e">
        <f t="shared" si="668"/>
        <v>#DIV/0!</v>
      </c>
      <c r="AY7113" s="501" t="e">
        <f t="shared" si="669"/>
        <v>#DIV/0!</v>
      </c>
      <c r="BM7113" s="501" t="e">
        <f t="shared" si="670"/>
        <v>#DIV/0!</v>
      </c>
      <c r="BP7113" s="501" t="e">
        <f t="shared" si="671"/>
        <v>#DIV/0!</v>
      </c>
    </row>
    <row r="7114" spans="31:68" ht="15" customHeight="1" x14ac:dyDescent="0.25">
      <c r="AE7114" s="501" t="e">
        <f t="shared" si="666"/>
        <v>#DIV/0!</v>
      </c>
      <c r="AH7114" s="501" t="e">
        <f t="shared" si="667"/>
        <v>#DIV/0!</v>
      </c>
      <c r="AV7114" s="501" t="e">
        <f t="shared" si="668"/>
        <v>#DIV/0!</v>
      </c>
      <c r="AY7114" s="501" t="e">
        <f t="shared" si="669"/>
        <v>#DIV/0!</v>
      </c>
      <c r="BM7114" s="501" t="e">
        <f t="shared" si="670"/>
        <v>#DIV/0!</v>
      </c>
      <c r="BP7114" s="501" t="e">
        <f t="shared" si="671"/>
        <v>#DIV/0!</v>
      </c>
    </row>
    <row r="7115" spans="31:68" ht="15" customHeight="1" x14ac:dyDescent="0.25">
      <c r="AE7115" s="501" t="e">
        <f t="shared" si="666"/>
        <v>#DIV/0!</v>
      </c>
      <c r="AH7115" s="501" t="e">
        <f t="shared" si="667"/>
        <v>#DIV/0!</v>
      </c>
      <c r="AV7115" s="501" t="e">
        <f t="shared" si="668"/>
        <v>#DIV/0!</v>
      </c>
      <c r="AY7115" s="501" t="e">
        <f t="shared" si="669"/>
        <v>#DIV/0!</v>
      </c>
      <c r="BM7115" s="501" t="e">
        <f t="shared" si="670"/>
        <v>#DIV/0!</v>
      </c>
      <c r="BP7115" s="501" t="e">
        <f t="shared" si="671"/>
        <v>#DIV/0!</v>
      </c>
    </row>
    <row r="7116" spans="31:68" ht="15" customHeight="1" x14ac:dyDescent="0.25">
      <c r="AE7116" s="501" t="e">
        <f t="shared" si="666"/>
        <v>#DIV/0!</v>
      </c>
      <c r="AH7116" s="501" t="e">
        <f t="shared" si="667"/>
        <v>#DIV/0!</v>
      </c>
      <c r="AV7116" s="501" t="e">
        <f t="shared" si="668"/>
        <v>#DIV/0!</v>
      </c>
      <c r="AY7116" s="501" t="e">
        <f t="shared" si="669"/>
        <v>#DIV/0!</v>
      </c>
      <c r="BM7116" s="501" t="e">
        <f t="shared" si="670"/>
        <v>#DIV/0!</v>
      </c>
      <c r="BP7116" s="501" t="e">
        <f t="shared" si="671"/>
        <v>#DIV/0!</v>
      </c>
    </row>
    <row r="7117" spans="31:68" ht="15" customHeight="1" x14ac:dyDescent="0.25">
      <c r="AE7117" s="501" t="e">
        <f t="shared" si="666"/>
        <v>#DIV/0!</v>
      </c>
      <c r="AH7117" s="501" t="e">
        <f t="shared" si="667"/>
        <v>#DIV/0!</v>
      </c>
      <c r="AV7117" s="501" t="e">
        <f t="shared" si="668"/>
        <v>#DIV/0!</v>
      </c>
      <c r="AY7117" s="501" t="e">
        <f t="shared" si="669"/>
        <v>#DIV/0!</v>
      </c>
      <c r="BM7117" s="501" t="e">
        <f t="shared" si="670"/>
        <v>#DIV/0!</v>
      </c>
      <c r="BP7117" s="501" t="e">
        <f t="shared" si="671"/>
        <v>#DIV/0!</v>
      </c>
    </row>
    <row r="7118" spans="31:68" ht="15" customHeight="1" x14ac:dyDescent="0.25">
      <c r="AE7118" s="501" t="e">
        <f t="shared" si="666"/>
        <v>#DIV/0!</v>
      </c>
      <c r="AH7118" s="501" t="e">
        <f t="shared" si="667"/>
        <v>#DIV/0!</v>
      </c>
      <c r="AV7118" s="501" t="e">
        <f t="shared" si="668"/>
        <v>#DIV/0!</v>
      </c>
      <c r="AY7118" s="501" t="e">
        <f t="shared" si="669"/>
        <v>#DIV/0!</v>
      </c>
      <c r="BM7118" s="501" t="e">
        <f t="shared" si="670"/>
        <v>#DIV/0!</v>
      </c>
      <c r="BP7118" s="501" t="e">
        <f t="shared" si="671"/>
        <v>#DIV/0!</v>
      </c>
    </row>
    <row r="7119" spans="31:68" ht="15" customHeight="1" x14ac:dyDescent="0.25">
      <c r="AE7119" s="501" t="e">
        <f t="shared" ref="AE7119:AE7182" si="672">IF(AE$10*AC7119+AE$11&lt;(ROUNDUP(AD$10/100,0)*100+999),MAX(0,AE$10*AC7119+AE$11),NA())</f>
        <v>#DIV/0!</v>
      </c>
      <c r="AH7119" s="501" t="e">
        <f t="shared" ref="AH7119:AH7182" si="673">IF(AH$10*AF7119+AH$11&lt;(ROUNDUP(AG$10/100,0)*100+999),MAX(0,AH$10*AF7119+AH$11),NA())</f>
        <v>#DIV/0!</v>
      </c>
      <c r="AV7119" s="501" t="e">
        <f t="shared" ref="AV7119:AV7182" si="674">IF(AV$10*AT7119+AV$11&lt;(ROUNDUP(AU$10/100,0)*100+999),MAX(0,AV$10*AT7119+AV$11),NA())</f>
        <v>#DIV/0!</v>
      </c>
      <c r="AY7119" s="501" t="e">
        <f t="shared" ref="AY7119:AY7182" si="675">IF(AY$10*AW7119+AY$11&lt;(ROUNDUP(AX$10/100,0)*100+999),MAX(0,AY$10*AW7119+AY$11),NA())</f>
        <v>#DIV/0!</v>
      </c>
      <c r="BM7119" s="501" t="e">
        <f t="shared" ref="BM7119:BM7182" si="676">IF(BM$10*BK7119+BM$11&lt;(ROUNDUP(BL$10/100,0)*100+999),MAX(0,BM$10*BK7119+BM$11),NA())</f>
        <v>#DIV/0!</v>
      </c>
      <c r="BP7119" s="501" t="e">
        <f t="shared" ref="BP7119:BP7182" si="677">IF(BP$10*BN7119+BP$11&lt;(ROUNDUP(BO$10/100,0)*100+999),MAX(0,BP$10*BN7119+BP$11),NA())</f>
        <v>#DIV/0!</v>
      </c>
    </row>
    <row r="7120" spans="31:68" ht="15" customHeight="1" x14ac:dyDescent="0.25">
      <c r="AE7120" s="501" t="e">
        <f t="shared" si="672"/>
        <v>#DIV/0!</v>
      </c>
      <c r="AH7120" s="501" t="e">
        <f t="shared" si="673"/>
        <v>#DIV/0!</v>
      </c>
      <c r="AV7120" s="501" t="e">
        <f t="shared" si="674"/>
        <v>#DIV/0!</v>
      </c>
      <c r="AY7120" s="501" t="e">
        <f t="shared" si="675"/>
        <v>#DIV/0!</v>
      </c>
      <c r="BM7120" s="501" t="e">
        <f t="shared" si="676"/>
        <v>#DIV/0!</v>
      </c>
      <c r="BP7120" s="501" t="e">
        <f t="shared" si="677"/>
        <v>#DIV/0!</v>
      </c>
    </row>
    <row r="7121" spans="31:68" ht="15" customHeight="1" x14ac:dyDescent="0.25">
      <c r="AE7121" s="501" t="e">
        <f t="shared" si="672"/>
        <v>#DIV/0!</v>
      </c>
      <c r="AH7121" s="501" t="e">
        <f t="shared" si="673"/>
        <v>#DIV/0!</v>
      </c>
      <c r="AV7121" s="501" t="e">
        <f t="shared" si="674"/>
        <v>#DIV/0!</v>
      </c>
      <c r="AY7121" s="501" t="e">
        <f t="shared" si="675"/>
        <v>#DIV/0!</v>
      </c>
      <c r="BM7121" s="501" t="e">
        <f t="shared" si="676"/>
        <v>#DIV/0!</v>
      </c>
      <c r="BP7121" s="501" t="e">
        <f t="shared" si="677"/>
        <v>#DIV/0!</v>
      </c>
    </row>
    <row r="7122" spans="31:68" ht="15" customHeight="1" x14ac:dyDescent="0.25">
      <c r="AE7122" s="501" t="e">
        <f t="shared" si="672"/>
        <v>#DIV/0!</v>
      </c>
      <c r="AH7122" s="501" t="e">
        <f t="shared" si="673"/>
        <v>#DIV/0!</v>
      </c>
      <c r="AV7122" s="501" t="e">
        <f t="shared" si="674"/>
        <v>#DIV/0!</v>
      </c>
      <c r="AY7122" s="501" t="e">
        <f t="shared" si="675"/>
        <v>#DIV/0!</v>
      </c>
      <c r="BM7122" s="501" t="e">
        <f t="shared" si="676"/>
        <v>#DIV/0!</v>
      </c>
      <c r="BP7122" s="501" t="e">
        <f t="shared" si="677"/>
        <v>#DIV/0!</v>
      </c>
    </row>
    <row r="7123" spans="31:68" ht="15" customHeight="1" x14ac:dyDescent="0.25">
      <c r="AE7123" s="501" t="e">
        <f t="shared" si="672"/>
        <v>#DIV/0!</v>
      </c>
      <c r="AH7123" s="501" t="e">
        <f t="shared" si="673"/>
        <v>#DIV/0!</v>
      </c>
      <c r="AV7123" s="501" t="e">
        <f t="shared" si="674"/>
        <v>#DIV/0!</v>
      </c>
      <c r="AY7123" s="501" t="e">
        <f t="shared" si="675"/>
        <v>#DIV/0!</v>
      </c>
      <c r="BM7123" s="501" t="e">
        <f t="shared" si="676"/>
        <v>#DIV/0!</v>
      </c>
      <c r="BP7123" s="501" t="e">
        <f t="shared" si="677"/>
        <v>#DIV/0!</v>
      </c>
    </row>
    <row r="7124" spans="31:68" ht="15" customHeight="1" x14ac:dyDescent="0.25">
      <c r="AE7124" s="501" t="e">
        <f t="shared" si="672"/>
        <v>#DIV/0!</v>
      </c>
      <c r="AH7124" s="501" t="e">
        <f t="shared" si="673"/>
        <v>#DIV/0!</v>
      </c>
      <c r="AV7124" s="501" t="e">
        <f t="shared" si="674"/>
        <v>#DIV/0!</v>
      </c>
      <c r="AY7124" s="501" t="e">
        <f t="shared" si="675"/>
        <v>#DIV/0!</v>
      </c>
      <c r="BM7124" s="501" t="e">
        <f t="shared" si="676"/>
        <v>#DIV/0!</v>
      </c>
      <c r="BP7124" s="501" t="e">
        <f t="shared" si="677"/>
        <v>#DIV/0!</v>
      </c>
    </row>
    <row r="7125" spans="31:68" ht="15" customHeight="1" x14ac:dyDescent="0.25">
      <c r="AE7125" s="501" t="e">
        <f t="shared" si="672"/>
        <v>#DIV/0!</v>
      </c>
      <c r="AH7125" s="501" t="e">
        <f t="shared" si="673"/>
        <v>#DIV/0!</v>
      </c>
      <c r="AV7125" s="501" t="e">
        <f t="shared" si="674"/>
        <v>#DIV/0!</v>
      </c>
      <c r="AY7125" s="501" t="e">
        <f t="shared" si="675"/>
        <v>#DIV/0!</v>
      </c>
      <c r="BM7125" s="501" t="e">
        <f t="shared" si="676"/>
        <v>#DIV/0!</v>
      </c>
      <c r="BP7125" s="501" t="e">
        <f t="shared" si="677"/>
        <v>#DIV/0!</v>
      </c>
    </row>
    <row r="7126" spans="31:68" ht="15" customHeight="1" x14ac:dyDescent="0.25">
      <c r="AE7126" s="501" t="e">
        <f t="shared" si="672"/>
        <v>#DIV/0!</v>
      </c>
      <c r="AH7126" s="501" t="e">
        <f t="shared" si="673"/>
        <v>#DIV/0!</v>
      </c>
      <c r="AV7126" s="501" t="e">
        <f t="shared" si="674"/>
        <v>#DIV/0!</v>
      </c>
      <c r="AY7126" s="501" t="e">
        <f t="shared" si="675"/>
        <v>#DIV/0!</v>
      </c>
      <c r="BM7126" s="501" t="e">
        <f t="shared" si="676"/>
        <v>#DIV/0!</v>
      </c>
      <c r="BP7126" s="501" t="e">
        <f t="shared" si="677"/>
        <v>#DIV/0!</v>
      </c>
    </row>
    <row r="7127" spans="31:68" ht="15" customHeight="1" x14ac:dyDescent="0.25">
      <c r="AE7127" s="501" t="e">
        <f t="shared" si="672"/>
        <v>#DIV/0!</v>
      </c>
      <c r="AH7127" s="501" t="e">
        <f t="shared" si="673"/>
        <v>#DIV/0!</v>
      </c>
      <c r="AV7127" s="501" t="e">
        <f t="shared" si="674"/>
        <v>#DIV/0!</v>
      </c>
      <c r="AY7127" s="501" t="e">
        <f t="shared" si="675"/>
        <v>#DIV/0!</v>
      </c>
      <c r="BM7127" s="501" t="e">
        <f t="shared" si="676"/>
        <v>#DIV/0!</v>
      </c>
      <c r="BP7127" s="501" t="e">
        <f t="shared" si="677"/>
        <v>#DIV/0!</v>
      </c>
    </row>
    <row r="7128" spans="31:68" ht="15" customHeight="1" x14ac:dyDescent="0.25">
      <c r="AE7128" s="501" t="e">
        <f t="shared" si="672"/>
        <v>#DIV/0!</v>
      </c>
      <c r="AH7128" s="501" t="e">
        <f t="shared" si="673"/>
        <v>#DIV/0!</v>
      </c>
      <c r="AV7128" s="501" t="e">
        <f t="shared" si="674"/>
        <v>#DIV/0!</v>
      </c>
      <c r="AY7128" s="501" t="e">
        <f t="shared" si="675"/>
        <v>#DIV/0!</v>
      </c>
      <c r="BM7128" s="501" t="e">
        <f t="shared" si="676"/>
        <v>#DIV/0!</v>
      </c>
      <c r="BP7128" s="501" t="e">
        <f t="shared" si="677"/>
        <v>#DIV/0!</v>
      </c>
    </row>
    <row r="7129" spans="31:68" ht="15" customHeight="1" x14ac:dyDescent="0.25">
      <c r="AE7129" s="501" t="e">
        <f t="shared" si="672"/>
        <v>#DIV/0!</v>
      </c>
      <c r="AH7129" s="501" t="e">
        <f t="shared" si="673"/>
        <v>#DIV/0!</v>
      </c>
      <c r="AV7129" s="501" t="e">
        <f t="shared" si="674"/>
        <v>#DIV/0!</v>
      </c>
      <c r="AY7129" s="501" t="e">
        <f t="shared" si="675"/>
        <v>#DIV/0!</v>
      </c>
      <c r="BM7129" s="501" t="e">
        <f t="shared" si="676"/>
        <v>#DIV/0!</v>
      </c>
      <c r="BP7129" s="501" t="e">
        <f t="shared" si="677"/>
        <v>#DIV/0!</v>
      </c>
    </row>
    <row r="7130" spans="31:68" ht="15" customHeight="1" x14ac:dyDescent="0.25">
      <c r="AE7130" s="501" t="e">
        <f t="shared" si="672"/>
        <v>#DIV/0!</v>
      </c>
      <c r="AH7130" s="501" t="e">
        <f t="shared" si="673"/>
        <v>#DIV/0!</v>
      </c>
      <c r="AV7130" s="501" t="e">
        <f t="shared" si="674"/>
        <v>#DIV/0!</v>
      </c>
      <c r="AY7130" s="501" t="e">
        <f t="shared" si="675"/>
        <v>#DIV/0!</v>
      </c>
      <c r="BM7130" s="501" t="e">
        <f t="shared" si="676"/>
        <v>#DIV/0!</v>
      </c>
      <c r="BP7130" s="501" t="e">
        <f t="shared" si="677"/>
        <v>#DIV/0!</v>
      </c>
    </row>
    <row r="7131" spans="31:68" ht="15" customHeight="1" x14ac:dyDescent="0.25">
      <c r="AE7131" s="501" t="e">
        <f t="shared" si="672"/>
        <v>#DIV/0!</v>
      </c>
      <c r="AH7131" s="501" t="e">
        <f t="shared" si="673"/>
        <v>#DIV/0!</v>
      </c>
      <c r="AV7131" s="501" t="e">
        <f t="shared" si="674"/>
        <v>#DIV/0!</v>
      </c>
      <c r="AY7131" s="501" t="e">
        <f t="shared" si="675"/>
        <v>#DIV/0!</v>
      </c>
      <c r="BM7131" s="501" t="e">
        <f t="shared" si="676"/>
        <v>#DIV/0!</v>
      </c>
      <c r="BP7131" s="501" t="e">
        <f t="shared" si="677"/>
        <v>#DIV/0!</v>
      </c>
    </row>
    <row r="7132" spans="31:68" ht="15" customHeight="1" x14ac:dyDescent="0.25">
      <c r="AE7132" s="501" t="e">
        <f t="shared" si="672"/>
        <v>#DIV/0!</v>
      </c>
      <c r="AH7132" s="501" t="e">
        <f t="shared" si="673"/>
        <v>#DIV/0!</v>
      </c>
      <c r="AV7132" s="501" t="e">
        <f t="shared" si="674"/>
        <v>#DIV/0!</v>
      </c>
      <c r="AY7132" s="501" t="e">
        <f t="shared" si="675"/>
        <v>#DIV/0!</v>
      </c>
      <c r="BM7132" s="501" t="e">
        <f t="shared" si="676"/>
        <v>#DIV/0!</v>
      </c>
      <c r="BP7132" s="501" t="e">
        <f t="shared" si="677"/>
        <v>#DIV/0!</v>
      </c>
    </row>
    <row r="7133" spans="31:68" ht="15" customHeight="1" x14ac:dyDescent="0.25">
      <c r="AE7133" s="501" t="e">
        <f t="shared" si="672"/>
        <v>#DIV/0!</v>
      </c>
      <c r="AH7133" s="501" t="e">
        <f t="shared" si="673"/>
        <v>#DIV/0!</v>
      </c>
      <c r="AV7133" s="501" t="e">
        <f t="shared" si="674"/>
        <v>#DIV/0!</v>
      </c>
      <c r="AY7133" s="501" t="e">
        <f t="shared" si="675"/>
        <v>#DIV/0!</v>
      </c>
      <c r="BM7133" s="501" t="e">
        <f t="shared" si="676"/>
        <v>#DIV/0!</v>
      </c>
      <c r="BP7133" s="501" t="e">
        <f t="shared" si="677"/>
        <v>#DIV/0!</v>
      </c>
    </row>
    <row r="7134" spans="31:68" ht="15" customHeight="1" x14ac:dyDescent="0.25">
      <c r="AE7134" s="501" t="e">
        <f t="shared" si="672"/>
        <v>#DIV/0!</v>
      </c>
      <c r="AH7134" s="501" t="e">
        <f t="shared" si="673"/>
        <v>#DIV/0!</v>
      </c>
      <c r="AV7134" s="501" t="e">
        <f t="shared" si="674"/>
        <v>#DIV/0!</v>
      </c>
      <c r="AY7134" s="501" t="e">
        <f t="shared" si="675"/>
        <v>#DIV/0!</v>
      </c>
      <c r="BM7134" s="501" t="e">
        <f t="shared" si="676"/>
        <v>#DIV/0!</v>
      </c>
      <c r="BP7134" s="501" t="e">
        <f t="shared" si="677"/>
        <v>#DIV/0!</v>
      </c>
    </row>
    <row r="7135" spans="31:68" ht="15" customHeight="1" x14ac:dyDescent="0.25">
      <c r="AE7135" s="501" t="e">
        <f t="shared" si="672"/>
        <v>#DIV/0!</v>
      </c>
      <c r="AH7135" s="501" t="e">
        <f t="shared" si="673"/>
        <v>#DIV/0!</v>
      </c>
      <c r="AV7135" s="501" t="e">
        <f t="shared" si="674"/>
        <v>#DIV/0!</v>
      </c>
      <c r="AY7135" s="501" t="e">
        <f t="shared" si="675"/>
        <v>#DIV/0!</v>
      </c>
      <c r="BM7135" s="501" t="e">
        <f t="shared" si="676"/>
        <v>#DIV/0!</v>
      </c>
      <c r="BP7135" s="501" t="e">
        <f t="shared" si="677"/>
        <v>#DIV/0!</v>
      </c>
    </row>
    <row r="7136" spans="31:68" ht="15" customHeight="1" x14ac:dyDescent="0.25">
      <c r="AE7136" s="501" t="e">
        <f t="shared" si="672"/>
        <v>#DIV/0!</v>
      </c>
      <c r="AH7136" s="501" t="e">
        <f t="shared" si="673"/>
        <v>#DIV/0!</v>
      </c>
      <c r="AV7136" s="501" t="e">
        <f t="shared" si="674"/>
        <v>#DIV/0!</v>
      </c>
      <c r="AY7136" s="501" t="e">
        <f t="shared" si="675"/>
        <v>#DIV/0!</v>
      </c>
      <c r="BM7136" s="501" t="e">
        <f t="shared" si="676"/>
        <v>#DIV/0!</v>
      </c>
      <c r="BP7136" s="501" t="e">
        <f t="shared" si="677"/>
        <v>#DIV/0!</v>
      </c>
    </row>
    <row r="7137" spans="31:68" ht="15" customHeight="1" x14ac:dyDescent="0.25">
      <c r="AE7137" s="501" t="e">
        <f t="shared" si="672"/>
        <v>#DIV/0!</v>
      </c>
      <c r="AH7137" s="501" t="e">
        <f t="shared" si="673"/>
        <v>#DIV/0!</v>
      </c>
      <c r="AV7137" s="501" t="e">
        <f t="shared" si="674"/>
        <v>#DIV/0!</v>
      </c>
      <c r="AY7137" s="501" t="e">
        <f t="shared" si="675"/>
        <v>#DIV/0!</v>
      </c>
      <c r="BM7137" s="501" t="e">
        <f t="shared" si="676"/>
        <v>#DIV/0!</v>
      </c>
      <c r="BP7137" s="501" t="e">
        <f t="shared" si="677"/>
        <v>#DIV/0!</v>
      </c>
    </row>
    <row r="7138" spans="31:68" ht="15" customHeight="1" x14ac:dyDescent="0.25">
      <c r="AE7138" s="501" t="e">
        <f t="shared" si="672"/>
        <v>#DIV/0!</v>
      </c>
      <c r="AH7138" s="501" t="e">
        <f t="shared" si="673"/>
        <v>#DIV/0!</v>
      </c>
      <c r="AV7138" s="501" t="e">
        <f t="shared" si="674"/>
        <v>#DIV/0!</v>
      </c>
      <c r="AY7138" s="501" t="e">
        <f t="shared" si="675"/>
        <v>#DIV/0!</v>
      </c>
      <c r="BM7138" s="501" t="e">
        <f t="shared" si="676"/>
        <v>#DIV/0!</v>
      </c>
      <c r="BP7138" s="501" t="e">
        <f t="shared" si="677"/>
        <v>#DIV/0!</v>
      </c>
    </row>
    <row r="7139" spans="31:68" ht="15" customHeight="1" x14ac:dyDescent="0.25">
      <c r="AE7139" s="501" t="e">
        <f t="shared" si="672"/>
        <v>#DIV/0!</v>
      </c>
      <c r="AH7139" s="501" t="e">
        <f t="shared" si="673"/>
        <v>#DIV/0!</v>
      </c>
      <c r="AV7139" s="501" t="e">
        <f t="shared" si="674"/>
        <v>#DIV/0!</v>
      </c>
      <c r="AY7139" s="501" t="e">
        <f t="shared" si="675"/>
        <v>#DIV/0!</v>
      </c>
      <c r="BM7139" s="501" t="e">
        <f t="shared" si="676"/>
        <v>#DIV/0!</v>
      </c>
      <c r="BP7139" s="501" t="e">
        <f t="shared" si="677"/>
        <v>#DIV/0!</v>
      </c>
    </row>
    <row r="7140" spans="31:68" ht="15" customHeight="1" x14ac:dyDescent="0.25">
      <c r="AE7140" s="501" t="e">
        <f t="shared" si="672"/>
        <v>#DIV/0!</v>
      </c>
      <c r="AH7140" s="501" t="e">
        <f t="shared" si="673"/>
        <v>#DIV/0!</v>
      </c>
      <c r="AV7140" s="501" t="e">
        <f t="shared" si="674"/>
        <v>#DIV/0!</v>
      </c>
      <c r="AY7140" s="501" t="e">
        <f t="shared" si="675"/>
        <v>#DIV/0!</v>
      </c>
      <c r="BM7140" s="501" t="e">
        <f t="shared" si="676"/>
        <v>#DIV/0!</v>
      </c>
      <c r="BP7140" s="501" t="e">
        <f t="shared" si="677"/>
        <v>#DIV/0!</v>
      </c>
    </row>
    <row r="7141" spans="31:68" ht="15" customHeight="1" x14ac:dyDescent="0.25">
      <c r="AE7141" s="501" t="e">
        <f t="shared" si="672"/>
        <v>#DIV/0!</v>
      </c>
      <c r="AH7141" s="501" t="e">
        <f t="shared" si="673"/>
        <v>#DIV/0!</v>
      </c>
      <c r="AV7141" s="501" t="e">
        <f t="shared" si="674"/>
        <v>#DIV/0!</v>
      </c>
      <c r="AY7141" s="501" t="e">
        <f t="shared" si="675"/>
        <v>#DIV/0!</v>
      </c>
      <c r="BM7141" s="501" t="e">
        <f t="shared" si="676"/>
        <v>#DIV/0!</v>
      </c>
      <c r="BP7141" s="501" t="e">
        <f t="shared" si="677"/>
        <v>#DIV/0!</v>
      </c>
    </row>
    <row r="7142" spans="31:68" ht="15" customHeight="1" x14ac:dyDescent="0.25">
      <c r="AE7142" s="501" t="e">
        <f t="shared" si="672"/>
        <v>#DIV/0!</v>
      </c>
      <c r="AH7142" s="501" t="e">
        <f t="shared" si="673"/>
        <v>#DIV/0!</v>
      </c>
      <c r="AV7142" s="501" t="e">
        <f t="shared" si="674"/>
        <v>#DIV/0!</v>
      </c>
      <c r="AY7142" s="501" t="e">
        <f t="shared" si="675"/>
        <v>#DIV/0!</v>
      </c>
      <c r="BM7142" s="501" t="e">
        <f t="shared" si="676"/>
        <v>#DIV/0!</v>
      </c>
      <c r="BP7142" s="501" t="e">
        <f t="shared" si="677"/>
        <v>#DIV/0!</v>
      </c>
    </row>
    <row r="7143" spans="31:68" ht="15" customHeight="1" x14ac:dyDescent="0.25">
      <c r="AE7143" s="501" t="e">
        <f t="shared" si="672"/>
        <v>#DIV/0!</v>
      </c>
      <c r="AH7143" s="501" t="e">
        <f t="shared" si="673"/>
        <v>#DIV/0!</v>
      </c>
      <c r="AV7143" s="501" t="e">
        <f t="shared" si="674"/>
        <v>#DIV/0!</v>
      </c>
      <c r="AY7143" s="501" t="e">
        <f t="shared" si="675"/>
        <v>#DIV/0!</v>
      </c>
      <c r="BM7143" s="501" t="e">
        <f t="shared" si="676"/>
        <v>#DIV/0!</v>
      </c>
      <c r="BP7143" s="501" t="e">
        <f t="shared" si="677"/>
        <v>#DIV/0!</v>
      </c>
    </row>
    <row r="7144" spans="31:68" ht="15" customHeight="1" x14ac:dyDescent="0.25">
      <c r="AE7144" s="501" t="e">
        <f t="shared" si="672"/>
        <v>#DIV/0!</v>
      </c>
      <c r="AH7144" s="501" t="e">
        <f t="shared" si="673"/>
        <v>#DIV/0!</v>
      </c>
      <c r="AV7144" s="501" t="e">
        <f t="shared" si="674"/>
        <v>#DIV/0!</v>
      </c>
      <c r="AY7144" s="501" t="e">
        <f t="shared" si="675"/>
        <v>#DIV/0!</v>
      </c>
      <c r="BM7144" s="501" t="e">
        <f t="shared" si="676"/>
        <v>#DIV/0!</v>
      </c>
      <c r="BP7144" s="501" t="e">
        <f t="shared" si="677"/>
        <v>#DIV/0!</v>
      </c>
    </row>
    <row r="7145" spans="31:68" ht="15" customHeight="1" x14ac:dyDescent="0.25">
      <c r="AE7145" s="501" t="e">
        <f t="shared" si="672"/>
        <v>#DIV/0!</v>
      </c>
      <c r="AH7145" s="501" t="e">
        <f t="shared" si="673"/>
        <v>#DIV/0!</v>
      </c>
      <c r="AV7145" s="501" t="e">
        <f t="shared" si="674"/>
        <v>#DIV/0!</v>
      </c>
      <c r="AY7145" s="501" t="e">
        <f t="shared" si="675"/>
        <v>#DIV/0!</v>
      </c>
      <c r="BM7145" s="501" t="e">
        <f t="shared" si="676"/>
        <v>#DIV/0!</v>
      </c>
      <c r="BP7145" s="501" t="e">
        <f t="shared" si="677"/>
        <v>#DIV/0!</v>
      </c>
    </row>
    <row r="7146" spans="31:68" ht="15" customHeight="1" x14ac:dyDescent="0.25">
      <c r="AE7146" s="501" t="e">
        <f t="shared" si="672"/>
        <v>#DIV/0!</v>
      </c>
      <c r="AH7146" s="501" t="e">
        <f t="shared" si="673"/>
        <v>#DIV/0!</v>
      </c>
      <c r="AV7146" s="501" t="e">
        <f t="shared" si="674"/>
        <v>#DIV/0!</v>
      </c>
      <c r="AY7146" s="501" t="e">
        <f t="shared" si="675"/>
        <v>#DIV/0!</v>
      </c>
      <c r="BM7146" s="501" t="e">
        <f t="shared" si="676"/>
        <v>#DIV/0!</v>
      </c>
      <c r="BP7146" s="501" t="e">
        <f t="shared" si="677"/>
        <v>#DIV/0!</v>
      </c>
    </row>
    <row r="7147" spans="31:68" ht="15" customHeight="1" x14ac:dyDescent="0.25">
      <c r="AE7147" s="501" t="e">
        <f t="shared" si="672"/>
        <v>#DIV/0!</v>
      </c>
      <c r="AH7147" s="501" t="e">
        <f t="shared" si="673"/>
        <v>#DIV/0!</v>
      </c>
      <c r="AV7147" s="501" t="e">
        <f t="shared" si="674"/>
        <v>#DIV/0!</v>
      </c>
      <c r="AY7147" s="501" t="e">
        <f t="shared" si="675"/>
        <v>#DIV/0!</v>
      </c>
      <c r="BM7147" s="501" t="e">
        <f t="shared" si="676"/>
        <v>#DIV/0!</v>
      </c>
      <c r="BP7147" s="501" t="e">
        <f t="shared" si="677"/>
        <v>#DIV/0!</v>
      </c>
    </row>
    <row r="7148" spans="31:68" ht="15" customHeight="1" x14ac:dyDescent="0.25">
      <c r="AE7148" s="501" t="e">
        <f t="shared" si="672"/>
        <v>#DIV/0!</v>
      </c>
      <c r="AH7148" s="501" t="e">
        <f t="shared" si="673"/>
        <v>#DIV/0!</v>
      </c>
      <c r="AV7148" s="501" t="e">
        <f t="shared" si="674"/>
        <v>#DIV/0!</v>
      </c>
      <c r="AY7148" s="501" t="e">
        <f t="shared" si="675"/>
        <v>#DIV/0!</v>
      </c>
      <c r="BM7148" s="501" t="e">
        <f t="shared" si="676"/>
        <v>#DIV/0!</v>
      </c>
      <c r="BP7148" s="501" t="e">
        <f t="shared" si="677"/>
        <v>#DIV/0!</v>
      </c>
    </row>
    <row r="7149" spans="31:68" ht="15" customHeight="1" x14ac:dyDescent="0.25">
      <c r="AE7149" s="501" t="e">
        <f t="shared" si="672"/>
        <v>#DIV/0!</v>
      </c>
      <c r="AH7149" s="501" t="e">
        <f t="shared" si="673"/>
        <v>#DIV/0!</v>
      </c>
      <c r="AV7149" s="501" t="e">
        <f t="shared" si="674"/>
        <v>#DIV/0!</v>
      </c>
      <c r="AY7149" s="501" t="e">
        <f t="shared" si="675"/>
        <v>#DIV/0!</v>
      </c>
      <c r="BM7149" s="501" t="e">
        <f t="shared" si="676"/>
        <v>#DIV/0!</v>
      </c>
      <c r="BP7149" s="501" t="e">
        <f t="shared" si="677"/>
        <v>#DIV/0!</v>
      </c>
    </row>
    <row r="7150" spans="31:68" ht="15" customHeight="1" x14ac:dyDescent="0.25">
      <c r="AE7150" s="501" t="e">
        <f t="shared" si="672"/>
        <v>#DIV/0!</v>
      </c>
      <c r="AH7150" s="501" t="e">
        <f t="shared" si="673"/>
        <v>#DIV/0!</v>
      </c>
      <c r="AV7150" s="501" t="e">
        <f t="shared" si="674"/>
        <v>#DIV/0!</v>
      </c>
      <c r="AY7150" s="501" t="e">
        <f t="shared" si="675"/>
        <v>#DIV/0!</v>
      </c>
      <c r="BM7150" s="501" t="e">
        <f t="shared" si="676"/>
        <v>#DIV/0!</v>
      </c>
      <c r="BP7150" s="501" t="e">
        <f t="shared" si="677"/>
        <v>#DIV/0!</v>
      </c>
    </row>
    <row r="7151" spans="31:68" ht="15" customHeight="1" x14ac:dyDescent="0.25">
      <c r="AE7151" s="501" t="e">
        <f t="shared" si="672"/>
        <v>#DIV/0!</v>
      </c>
      <c r="AH7151" s="501" t="e">
        <f t="shared" si="673"/>
        <v>#DIV/0!</v>
      </c>
      <c r="AV7151" s="501" t="e">
        <f t="shared" si="674"/>
        <v>#DIV/0!</v>
      </c>
      <c r="AY7151" s="501" t="e">
        <f t="shared" si="675"/>
        <v>#DIV/0!</v>
      </c>
      <c r="BM7151" s="501" t="e">
        <f t="shared" si="676"/>
        <v>#DIV/0!</v>
      </c>
      <c r="BP7151" s="501" t="e">
        <f t="shared" si="677"/>
        <v>#DIV/0!</v>
      </c>
    </row>
    <row r="7152" spans="31:68" ht="15" customHeight="1" x14ac:dyDescent="0.25">
      <c r="AE7152" s="501" t="e">
        <f t="shared" si="672"/>
        <v>#DIV/0!</v>
      </c>
      <c r="AH7152" s="501" t="e">
        <f t="shared" si="673"/>
        <v>#DIV/0!</v>
      </c>
      <c r="AV7152" s="501" t="e">
        <f t="shared" si="674"/>
        <v>#DIV/0!</v>
      </c>
      <c r="AY7152" s="501" t="e">
        <f t="shared" si="675"/>
        <v>#DIV/0!</v>
      </c>
      <c r="BM7152" s="501" t="e">
        <f t="shared" si="676"/>
        <v>#DIV/0!</v>
      </c>
      <c r="BP7152" s="501" t="e">
        <f t="shared" si="677"/>
        <v>#DIV/0!</v>
      </c>
    </row>
    <row r="7153" spans="31:68" ht="15" customHeight="1" x14ac:dyDescent="0.25">
      <c r="AE7153" s="501" t="e">
        <f t="shared" si="672"/>
        <v>#DIV/0!</v>
      </c>
      <c r="AH7153" s="501" t="e">
        <f t="shared" si="673"/>
        <v>#DIV/0!</v>
      </c>
      <c r="AV7153" s="501" t="e">
        <f t="shared" si="674"/>
        <v>#DIV/0!</v>
      </c>
      <c r="AY7153" s="501" t="e">
        <f t="shared" si="675"/>
        <v>#DIV/0!</v>
      </c>
      <c r="BM7153" s="501" t="e">
        <f t="shared" si="676"/>
        <v>#DIV/0!</v>
      </c>
      <c r="BP7153" s="501" t="e">
        <f t="shared" si="677"/>
        <v>#DIV/0!</v>
      </c>
    </row>
    <row r="7154" spans="31:68" ht="15" customHeight="1" x14ac:dyDescent="0.25">
      <c r="AE7154" s="501" t="e">
        <f t="shared" si="672"/>
        <v>#DIV/0!</v>
      </c>
      <c r="AH7154" s="501" t="e">
        <f t="shared" si="673"/>
        <v>#DIV/0!</v>
      </c>
      <c r="AV7154" s="501" t="e">
        <f t="shared" si="674"/>
        <v>#DIV/0!</v>
      </c>
      <c r="AY7154" s="501" t="e">
        <f t="shared" si="675"/>
        <v>#DIV/0!</v>
      </c>
      <c r="BM7154" s="501" t="e">
        <f t="shared" si="676"/>
        <v>#DIV/0!</v>
      </c>
      <c r="BP7154" s="501" t="e">
        <f t="shared" si="677"/>
        <v>#DIV/0!</v>
      </c>
    </row>
    <row r="7155" spans="31:68" ht="15" customHeight="1" x14ac:dyDescent="0.25">
      <c r="AE7155" s="501" t="e">
        <f t="shared" si="672"/>
        <v>#DIV/0!</v>
      </c>
      <c r="AH7155" s="501" t="e">
        <f t="shared" si="673"/>
        <v>#DIV/0!</v>
      </c>
      <c r="AV7155" s="501" t="e">
        <f t="shared" si="674"/>
        <v>#DIV/0!</v>
      </c>
      <c r="AY7155" s="501" t="e">
        <f t="shared" si="675"/>
        <v>#DIV/0!</v>
      </c>
      <c r="BM7155" s="501" t="e">
        <f t="shared" si="676"/>
        <v>#DIV/0!</v>
      </c>
      <c r="BP7155" s="501" t="e">
        <f t="shared" si="677"/>
        <v>#DIV/0!</v>
      </c>
    </row>
    <row r="7156" spans="31:68" ht="15" customHeight="1" x14ac:dyDescent="0.25">
      <c r="AE7156" s="501" t="e">
        <f t="shared" si="672"/>
        <v>#DIV/0!</v>
      </c>
      <c r="AH7156" s="501" t="e">
        <f t="shared" si="673"/>
        <v>#DIV/0!</v>
      </c>
      <c r="AV7156" s="501" t="e">
        <f t="shared" si="674"/>
        <v>#DIV/0!</v>
      </c>
      <c r="AY7156" s="501" t="e">
        <f t="shared" si="675"/>
        <v>#DIV/0!</v>
      </c>
      <c r="BM7156" s="501" t="e">
        <f t="shared" si="676"/>
        <v>#DIV/0!</v>
      </c>
      <c r="BP7156" s="501" t="e">
        <f t="shared" si="677"/>
        <v>#DIV/0!</v>
      </c>
    </row>
    <row r="7157" spans="31:68" ht="15" customHeight="1" x14ac:dyDescent="0.25">
      <c r="AE7157" s="501" t="e">
        <f t="shared" si="672"/>
        <v>#DIV/0!</v>
      </c>
      <c r="AH7157" s="501" t="e">
        <f t="shared" si="673"/>
        <v>#DIV/0!</v>
      </c>
      <c r="AV7157" s="501" t="e">
        <f t="shared" si="674"/>
        <v>#DIV/0!</v>
      </c>
      <c r="AY7157" s="501" t="e">
        <f t="shared" si="675"/>
        <v>#DIV/0!</v>
      </c>
      <c r="BM7157" s="501" t="e">
        <f t="shared" si="676"/>
        <v>#DIV/0!</v>
      </c>
      <c r="BP7157" s="501" t="e">
        <f t="shared" si="677"/>
        <v>#DIV/0!</v>
      </c>
    </row>
    <row r="7158" spans="31:68" ht="15" customHeight="1" x14ac:dyDescent="0.25">
      <c r="AE7158" s="501" t="e">
        <f t="shared" si="672"/>
        <v>#DIV/0!</v>
      </c>
      <c r="AH7158" s="501" t="e">
        <f t="shared" si="673"/>
        <v>#DIV/0!</v>
      </c>
      <c r="AV7158" s="501" t="e">
        <f t="shared" si="674"/>
        <v>#DIV/0!</v>
      </c>
      <c r="AY7158" s="501" t="e">
        <f t="shared" si="675"/>
        <v>#DIV/0!</v>
      </c>
      <c r="BM7158" s="501" t="e">
        <f t="shared" si="676"/>
        <v>#DIV/0!</v>
      </c>
      <c r="BP7158" s="501" t="e">
        <f t="shared" si="677"/>
        <v>#DIV/0!</v>
      </c>
    </row>
    <row r="7159" spans="31:68" ht="15" customHeight="1" x14ac:dyDescent="0.25">
      <c r="AE7159" s="501" t="e">
        <f t="shared" si="672"/>
        <v>#DIV/0!</v>
      </c>
      <c r="AH7159" s="501" t="e">
        <f t="shared" si="673"/>
        <v>#DIV/0!</v>
      </c>
      <c r="AV7159" s="501" t="e">
        <f t="shared" si="674"/>
        <v>#DIV/0!</v>
      </c>
      <c r="AY7159" s="501" t="e">
        <f t="shared" si="675"/>
        <v>#DIV/0!</v>
      </c>
      <c r="BM7159" s="501" t="e">
        <f t="shared" si="676"/>
        <v>#DIV/0!</v>
      </c>
      <c r="BP7159" s="501" t="e">
        <f t="shared" si="677"/>
        <v>#DIV/0!</v>
      </c>
    </row>
    <row r="7160" spans="31:68" ht="15" customHeight="1" x14ac:dyDescent="0.25">
      <c r="AE7160" s="501" t="e">
        <f t="shared" si="672"/>
        <v>#DIV/0!</v>
      </c>
      <c r="AH7160" s="501" t="e">
        <f t="shared" si="673"/>
        <v>#DIV/0!</v>
      </c>
      <c r="AV7160" s="501" t="e">
        <f t="shared" si="674"/>
        <v>#DIV/0!</v>
      </c>
      <c r="AY7160" s="501" t="e">
        <f t="shared" si="675"/>
        <v>#DIV/0!</v>
      </c>
      <c r="BM7160" s="501" t="e">
        <f t="shared" si="676"/>
        <v>#DIV/0!</v>
      </c>
      <c r="BP7160" s="501" t="e">
        <f t="shared" si="677"/>
        <v>#DIV/0!</v>
      </c>
    </row>
    <row r="7161" spans="31:68" ht="15" customHeight="1" x14ac:dyDescent="0.25">
      <c r="AE7161" s="501" t="e">
        <f t="shared" si="672"/>
        <v>#DIV/0!</v>
      </c>
      <c r="AH7161" s="501" t="e">
        <f t="shared" si="673"/>
        <v>#DIV/0!</v>
      </c>
      <c r="AV7161" s="501" t="e">
        <f t="shared" si="674"/>
        <v>#DIV/0!</v>
      </c>
      <c r="AY7161" s="501" t="e">
        <f t="shared" si="675"/>
        <v>#DIV/0!</v>
      </c>
      <c r="BM7161" s="501" t="e">
        <f t="shared" si="676"/>
        <v>#DIV/0!</v>
      </c>
      <c r="BP7161" s="501" t="e">
        <f t="shared" si="677"/>
        <v>#DIV/0!</v>
      </c>
    </row>
    <row r="7162" spans="31:68" ht="15" customHeight="1" x14ac:dyDescent="0.25">
      <c r="AE7162" s="501" t="e">
        <f t="shared" si="672"/>
        <v>#DIV/0!</v>
      </c>
      <c r="AH7162" s="501" t="e">
        <f t="shared" si="673"/>
        <v>#DIV/0!</v>
      </c>
      <c r="AV7162" s="501" t="e">
        <f t="shared" si="674"/>
        <v>#DIV/0!</v>
      </c>
      <c r="AY7162" s="501" t="e">
        <f t="shared" si="675"/>
        <v>#DIV/0!</v>
      </c>
      <c r="BM7162" s="501" t="e">
        <f t="shared" si="676"/>
        <v>#DIV/0!</v>
      </c>
      <c r="BP7162" s="501" t="e">
        <f t="shared" si="677"/>
        <v>#DIV/0!</v>
      </c>
    </row>
    <row r="7163" spans="31:68" ht="15" customHeight="1" x14ac:dyDescent="0.25">
      <c r="AE7163" s="501" t="e">
        <f t="shared" si="672"/>
        <v>#DIV/0!</v>
      </c>
      <c r="AH7163" s="501" t="e">
        <f t="shared" si="673"/>
        <v>#DIV/0!</v>
      </c>
      <c r="AV7163" s="501" t="e">
        <f t="shared" si="674"/>
        <v>#DIV/0!</v>
      </c>
      <c r="AY7163" s="501" t="e">
        <f t="shared" si="675"/>
        <v>#DIV/0!</v>
      </c>
      <c r="BM7163" s="501" t="e">
        <f t="shared" si="676"/>
        <v>#DIV/0!</v>
      </c>
      <c r="BP7163" s="501" t="e">
        <f t="shared" si="677"/>
        <v>#DIV/0!</v>
      </c>
    </row>
    <row r="7164" spans="31:68" ht="15" customHeight="1" x14ac:dyDescent="0.25">
      <c r="AE7164" s="501" t="e">
        <f t="shared" si="672"/>
        <v>#DIV/0!</v>
      </c>
      <c r="AH7164" s="501" t="e">
        <f t="shared" si="673"/>
        <v>#DIV/0!</v>
      </c>
      <c r="AV7164" s="501" t="e">
        <f t="shared" si="674"/>
        <v>#DIV/0!</v>
      </c>
      <c r="AY7164" s="501" t="e">
        <f t="shared" si="675"/>
        <v>#DIV/0!</v>
      </c>
      <c r="BM7164" s="501" t="e">
        <f t="shared" si="676"/>
        <v>#DIV/0!</v>
      </c>
      <c r="BP7164" s="501" t="e">
        <f t="shared" si="677"/>
        <v>#DIV/0!</v>
      </c>
    </row>
    <row r="7165" spans="31:68" ht="15" customHeight="1" x14ac:dyDescent="0.25">
      <c r="AE7165" s="501" t="e">
        <f t="shared" si="672"/>
        <v>#DIV/0!</v>
      </c>
      <c r="AH7165" s="501" t="e">
        <f t="shared" si="673"/>
        <v>#DIV/0!</v>
      </c>
      <c r="AV7165" s="501" t="e">
        <f t="shared" si="674"/>
        <v>#DIV/0!</v>
      </c>
      <c r="AY7165" s="501" t="e">
        <f t="shared" si="675"/>
        <v>#DIV/0!</v>
      </c>
      <c r="BM7165" s="501" t="e">
        <f t="shared" si="676"/>
        <v>#DIV/0!</v>
      </c>
      <c r="BP7165" s="501" t="e">
        <f t="shared" si="677"/>
        <v>#DIV/0!</v>
      </c>
    </row>
    <row r="7166" spans="31:68" ht="15" customHeight="1" x14ac:dyDescent="0.25">
      <c r="AE7166" s="501" t="e">
        <f t="shared" si="672"/>
        <v>#DIV/0!</v>
      </c>
      <c r="AH7166" s="501" t="e">
        <f t="shared" si="673"/>
        <v>#DIV/0!</v>
      </c>
      <c r="AV7166" s="501" t="e">
        <f t="shared" si="674"/>
        <v>#DIV/0!</v>
      </c>
      <c r="AY7166" s="501" t="e">
        <f t="shared" si="675"/>
        <v>#DIV/0!</v>
      </c>
      <c r="BM7166" s="501" t="e">
        <f t="shared" si="676"/>
        <v>#DIV/0!</v>
      </c>
      <c r="BP7166" s="501" t="e">
        <f t="shared" si="677"/>
        <v>#DIV/0!</v>
      </c>
    </row>
    <row r="7167" spans="31:68" ht="15" customHeight="1" x14ac:dyDescent="0.25">
      <c r="AE7167" s="501" t="e">
        <f t="shared" si="672"/>
        <v>#DIV/0!</v>
      </c>
      <c r="AH7167" s="501" t="e">
        <f t="shared" si="673"/>
        <v>#DIV/0!</v>
      </c>
      <c r="AV7167" s="501" t="e">
        <f t="shared" si="674"/>
        <v>#DIV/0!</v>
      </c>
      <c r="AY7167" s="501" t="e">
        <f t="shared" si="675"/>
        <v>#DIV/0!</v>
      </c>
      <c r="BM7167" s="501" t="e">
        <f t="shared" si="676"/>
        <v>#DIV/0!</v>
      </c>
      <c r="BP7167" s="501" t="e">
        <f t="shared" si="677"/>
        <v>#DIV/0!</v>
      </c>
    </row>
    <row r="7168" spans="31:68" ht="15" customHeight="1" x14ac:dyDescent="0.25">
      <c r="AE7168" s="501" t="e">
        <f t="shared" si="672"/>
        <v>#DIV/0!</v>
      </c>
      <c r="AH7168" s="501" t="e">
        <f t="shared" si="673"/>
        <v>#DIV/0!</v>
      </c>
      <c r="AV7168" s="501" t="e">
        <f t="shared" si="674"/>
        <v>#DIV/0!</v>
      </c>
      <c r="AY7168" s="501" t="e">
        <f t="shared" si="675"/>
        <v>#DIV/0!</v>
      </c>
      <c r="BM7168" s="501" t="e">
        <f t="shared" si="676"/>
        <v>#DIV/0!</v>
      </c>
      <c r="BP7168" s="501" t="e">
        <f t="shared" si="677"/>
        <v>#DIV/0!</v>
      </c>
    </row>
    <row r="7169" spans="31:68" ht="15" customHeight="1" x14ac:dyDescent="0.25">
      <c r="AE7169" s="501" t="e">
        <f t="shared" si="672"/>
        <v>#DIV/0!</v>
      </c>
      <c r="AH7169" s="501" t="e">
        <f t="shared" si="673"/>
        <v>#DIV/0!</v>
      </c>
      <c r="AV7169" s="501" t="e">
        <f t="shared" si="674"/>
        <v>#DIV/0!</v>
      </c>
      <c r="AY7169" s="501" t="e">
        <f t="shared" si="675"/>
        <v>#DIV/0!</v>
      </c>
      <c r="BM7169" s="501" t="e">
        <f t="shared" si="676"/>
        <v>#DIV/0!</v>
      </c>
      <c r="BP7169" s="501" t="e">
        <f t="shared" si="677"/>
        <v>#DIV/0!</v>
      </c>
    </row>
    <row r="7170" spans="31:68" ht="15" customHeight="1" x14ac:dyDescent="0.25">
      <c r="AE7170" s="501" t="e">
        <f t="shared" si="672"/>
        <v>#DIV/0!</v>
      </c>
      <c r="AH7170" s="501" t="e">
        <f t="shared" si="673"/>
        <v>#DIV/0!</v>
      </c>
      <c r="AV7170" s="501" t="e">
        <f t="shared" si="674"/>
        <v>#DIV/0!</v>
      </c>
      <c r="AY7170" s="501" t="e">
        <f t="shared" si="675"/>
        <v>#DIV/0!</v>
      </c>
      <c r="BM7170" s="501" t="e">
        <f t="shared" si="676"/>
        <v>#DIV/0!</v>
      </c>
      <c r="BP7170" s="501" t="e">
        <f t="shared" si="677"/>
        <v>#DIV/0!</v>
      </c>
    </row>
    <row r="7171" spans="31:68" ht="15" customHeight="1" x14ac:dyDescent="0.25">
      <c r="AE7171" s="501" t="e">
        <f t="shared" si="672"/>
        <v>#DIV/0!</v>
      </c>
      <c r="AH7171" s="501" t="e">
        <f t="shared" si="673"/>
        <v>#DIV/0!</v>
      </c>
      <c r="AV7171" s="501" t="e">
        <f t="shared" si="674"/>
        <v>#DIV/0!</v>
      </c>
      <c r="AY7171" s="501" t="e">
        <f t="shared" si="675"/>
        <v>#DIV/0!</v>
      </c>
      <c r="BM7171" s="501" t="e">
        <f t="shared" si="676"/>
        <v>#DIV/0!</v>
      </c>
      <c r="BP7171" s="501" t="e">
        <f t="shared" si="677"/>
        <v>#DIV/0!</v>
      </c>
    </row>
    <row r="7172" spans="31:68" ht="15" customHeight="1" x14ac:dyDescent="0.25">
      <c r="AE7172" s="501" t="e">
        <f t="shared" si="672"/>
        <v>#DIV/0!</v>
      </c>
      <c r="AH7172" s="501" t="e">
        <f t="shared" si="673"/>
        <v>#DIV/0!</v>
      </c>
      <c r="AV7172" s="501" t="e">
        <f t="shared" si="674"/>
        <v>#DIV/0!</v>
      </c>
      <c r="AY7172" s="501" t="e">
        <f t="shared" si="675"/>
        <v>#DIV/0!</v>
      </c>
      <c r="BM7172" s="501" t="e">
        <f t="shared" si="676"/>
        <v>#DIV/0!</v>
      </c>
      <c r="BP7172" s="501" t="e">
        <f t="shared" si="677"/>
        <v>#DIV/0!</v>
      </c>
    </row>
    <row r="7173" spans="31:68" ht="15" customHeight="1" x14ac:dyDescent="0.25">
      <c r="AE7173" s="501" t="e">
        <f t="shared" si="672"/>
        <v>#DIV/0!</v>
      </c>
      <c r="AH7173" s="501" t="e">
        <f t="shared" si="673"/>
        <v>#DIV/0!</v>
      </c>
      <c r="AV7173" s="501" t="e">
        <f t="shared" si="674"/>
        <v>#DIV/0!</v>
      </c>
      <c r="AY7173" s="501" t="e">
        <f t="shared" si="675"/>
        <v>#DIV/0!</v>
      </c>
      <c r="BM7173" s="501" t="e">
        <f t="shared" si="676"/>
        <v>#DIV/0!</v>
      </c>
      <c r="BP7173" s="501" t="e">
        <f t="shared" si="677"/>
        <v>#DIV/0!</v>
      </c>
    </row>
    <row r="7174" spans="31:68" ht="15" customHeight="1" x14ac:dyDescent="0.25">
      <c r="AE7174" s="501" t="e">
        <f t="shared" si="672"/>
        <v>#DIV/0!</v>
      </c>
      <c r="AH7174" s="501" t="e">
        <f t="shared" si="673"/>
        <v>#DIV/0!</v>
      </c>
      <c r="AV7174" s="501" t="e">
        <f t="shared" si="674"/>
        <v>#DIV/0!</v>
      </c>
      <c r="AY7174" s="501" t="e">
        <f t="shared" si="675"/>
        <v>#DIV/0!</v>
      </c>
      <c r="BM7174" s="501" t="e">
        <f t="shared" si="676"/>
        <v>#DIV/0!</v>
      </c>
      <c r="BP7174" s="501" t="e">
        <f t="shared" si="677"/>
        <v>#DIV/0!</v>
      </c>
    </row>
    <row r="7175" spans="31:68" ht="15" customHeight="1" x14ac:dyDescent="0.25">
      <c r="AE7175" s="501" t="e">
        <f t="shared" si="672"/>
        <v>#DIV/0!</v>
      </c>
      <c r="AH7175" s="501" t="e">
        <f t="shared" si="673"/>
        <v>#DIV/0!</v>
      </c>
      <c r="AV7175" s="501" t="e">
        <f t="shared" si="674"/>
        <v>#DIV/0!</v>
      </c>
      <c r="AY7175" s="501" t="e">
        <f t="shared" si="675"/>
        <v>#DIV/0!</v>
      </c>
      <c r="BM7175" s="501" t="e">
        <f t="shared" si="676"/>
        <v>#DIV/0!</v>
      </c>
      <c r="BP7175" s="501" t="e">
        <f t="shared" si="677"/>
        <v>#DIV/0!</v>
      </c>
    </row>
    <row r="7176" spans="31:68" ht="15" customHeight="1" x14ac:dyDescent="0.25">
      <c r="AE7176" s="501" t="e">
        <f t="shared" si="672"/>
        <v>#DIV/0!</v>
      </c>
      <c r="AH7176" s="501" t="e">
        <f t="shared" si="673"/>
        <v>#DIV/0!</v>
      </c>
      <c r="AV7176" s="501" t="e">
        <f t="shared" si="674"/>
        <v>#DIV/0!</v>
      </c>
      <c r="AY7176" s="501" t="e">
        <f t="shared" si="675"/>
        <v>#DIV/0!</v>
      </c>
      <c r="BM7176" s="501" t="e">
        <f t="shared" si="676"/>
        <v>#DIV/0!</v>
      </c>
      <c r="BP7176" s="501" t="e">
        <f t="shared" si="677"/>
        <v>#DIV/0!</v>
      </c>
    </row>
    <row r="7177" spans="31:68" ht="15" customHeight="1" x14ac:dyDescent="0.25">
      <c r="AE7177" s="501" t="e">
        <f t="shared" si="672"/>
        <v>#DIV/0!</v>
      </c>
      <c r="AH7177" s="501" t="e">
        <f t="shared" si="673"/>
        <v>#DIV/0!</v>
      </c>
      <c r="AV7177" s="501" t="e">
        <f t="shared" si="674"/>
        <v>#DIV/0!</v>
      </c>
      <c r="AY7177" s="501" t="e">
        <f t="shared" si="675"/>
        <v>#DIV/0!</v>
      </c>
      <c r="BM7177" s="501" t="e">
        <f t="shared" si="676"/>
        <v>#DIV/0!</v>
      </c>
      <c r="BP7177" s="501" t="e">
        <f t="shared" si="677"/>
        <v>#DIV/0!</v>
      </c>
    </row>
    <row r="7178" spans="31:68" ht="15" customHeight="1" x14ac:dyDescent="0.25">
      <c r="AE7178" s="501" t="e">
        <f t="shared" si="672"/>
        <v>#DIV/0!</v>
      </c>
      <c r="AH7178" s="501" t="e">
        <f t="shared" si="673"/>
        <v>#DIV/0!</v>
      </c>
      <c r="AV7178" s="501" t="e">
        <f t="shared" si="674"/>
        <v>#DIV/0!</v>
      </c>
      <c r="AY7178" s="501" t="e">
        <f t="shared" si="675"/>
        <v>#DIV/0!</v>
      </c>
      <c r="BM7178" s="501" t="e">
        <f t="shared" si="676"/>
        <v>#DIV/0!</v>
      </c>
      <c r="BP7178" s="501" t="e">
        <f t="shared" si="677"/>
        <v>#DIV/0!</v>
      </c>
    </row>
    <row r="7179" spans="31:68" ht="15" customHeight="1" x14ac:dyDescent="0.25">
      <c r="AE7179" s="501" t="e">
        <f t="shared" si="672"/>
        <v>#DIV/0!</v>
      </c>
      <c r="AH7179" s="501" t="e">
        <f t="shared" si="673"/>
        <v>#DIV/0!</v>
      </c>
      <c r="AV7179" s="501" t="e">
        <f t="shared" si="674"/>
        <v>#DIV/0!</v>
      </c>
      <c r="AY7179" s="501" t="e">
        <f t="shared" si="675"/>
        <v>#DIV/0!</v>
      </c>
      <c r="BM7179" s="501" t="e">
        <f t="shared" si="676"/>
        <v>#DIV/0!</v>
      </c>
      <c r="BP7179" s="501" t="e">
        <f t="shared" si="677"/>
        <v>#DIV/0!</v>
      </c>
    </row>
    <row r="7180" spans="31:68" ht="15" customHeight="1" x14ac:dyDescent="0.25">
      <c r="AE7180" s="501" t="e">
        <f t="shared" si="672"/>
        <v>#DIV/0!</v>
      </c>
      <c r="AH7180" s="501" t="e">
        <f t="shared" si="673"/>
        <v>#DIV/0!</v>
      </c>
      <c r="AV7180" s="501" t="e">
        <f t="shared" si="674"/>
        <v>#DIV/0!</v>
      </c>
      <c r="AY7180" s="501" t="e">
        <f t="shared" si="675"/>
        <v>#DIV/0!</v>
      </c>
      <c r="BM7180" s="501" t="e">
        <f t="shared" si="676"/>
        <v>#DIV/0!</v>
      </c>
      <c r="BP7180" s="501" t="e">
        <f t="shared" si="677"/>
        <v>#DIV/0!</v>
      </c>
    </row>
    <row r="7181" spans="31:68" ht="15" customHeight="1" x14ac:dyDescent="0.25">
      <c r="AE7181" s="501" t="e">
        <f t="shared" si="672"/>
        <v>#DIV/0!</v>
      </c>
      <c r="AH7181" s="501" t="e">
        <f t="shared" si="673"/>
        <v>#DIV/0!</v>
      </c>
      <c r="AV7181" s="501" t="e">
        <f t="shared" si="674"/>
        <v>#DIV/0!</v>
      </c>
      <c r="AY7181" s="501" t="e">
        <f t="shared" si="675"/>
        <v>#DIV/0!</v>
      </c>
      <c r="BM7181" s="501" t="e">
        <f t="shared" si="676"/>
        <v>#DIV/0!</v>
      </c>
      <c r="BP7181" s="501" t="e">
        <f t="shared" si="677"/>
        <v>#DIV/0!</v>
      </c>
    </row>
    <row r="7182" spans="31:68" ht="15" customHeight="1" x14ac:dyDescent="0.25">
      <c r="AE7182" s="501" t="e">
        <f t="shared" si="672"/>
        <v>#DIV/0!</v>
      </c>
      <c r="AH7182" s="501" t="e">
        <f t="shared" si="673"/>
        <v>#DIV/0!</v>
      </c>
      <c r="AV7182" s="501" t="e">
        <f t="shared" si="674"/>
        <v>#DIV/0!</v>
      </c>
      <c r="AY7182" s="501" t="e">
        <f t="shared" si="675"/>
        <v>#DIV/0!</v>
      </c>
      <c r="BM7182" s="501" t="e">
        <f t="shared" si="676"/>
        <v>#DIV/0!</v>
      </c>
      <c r="BP7182" s="501" t="e">
        <f t="shared" si="677"/>
        <v>#DIV/0!</v>
      </c>
    </row>
    <row r="7183" spans="31:68" ht="15" customHeight="1" x14ac:dyDescent="0.25">
      <c r="AE7183" s="501" t="e">
        <f t="shared" ref="AE7183:AE7246" si="678">IF(AE$10*AC7183+AE$11&lt;(ROUNDUP(AD$10/100,0)*100+999),MAX(0,AE$10*AC7183+AE$11),NA())</f>
        <v>#DIV/0!</v>
      </c>
      <c r="AH7183" s="501" t="e">
        <f t="shared" ref="AH7183:AH7246" si="679">IF(AH$10*AF7183+AH$11&lt;(ROUNDUP(AG$10/100,0)*100+999),MAX(0,AH$10*AF7183+AH$11),NA())</f>
        <v>#DIV/0!</v>
      </c>
      <c r="AV7183" s="501" t="e">
        <f t="shared" ref="AV7183:AV7246" si="680">IF(AV$10*AT7183+AV$11&lt;(ROUNDUP(AU$10/100,0)*100+999),MAX(0,AV$10*AT7183+AV$11),NA())</f>
        <v>#DIV/0!</v>
      </c>
      <c r="AY7183" s="501" t="e">
        <f t="shared" ref="AY7183:AY7246" si="681">IF(AY$10*AW7183+AY$11&lt;(ROUNDUP(AX$10/100,0)*100+999),MAX(0,AY$10*AW7183+AY$11),NA())</f>
        <v>#DIV/0!</v>
      </c>
      <c r="BM7183" s="501" t="e">
        <f t="shared" ref="BM7183:BM7246" si="682">IF(BM$10*BK7183+BM$11&lt;(ROUNDUP(BL$10/100,0)*100+999),MAX(0,BM$10*BK7183+BM$11),NA())</f>
        <v>#DIV/0!</v>
      </c>
      <c r="BP7183" s="501" t="e">
        <f t="shared" ref="BP7183:BP7246" si="683">IF(BP$10*BN7183+BP$11&lt;(ROUNDUP(BO$10/100,0)*100+999),MAX(0,BP$10*BN7183+BP$11),NA())</f>
        <v>#DIV/0!</v>
      </c>
    </row>
    <row r="7184" spans="31:68" ht="15" customHeight="1" x14ac:dyDescent="0.25">
      <c r="AE7184" s="501" t="e">
        <f t="shared" si="678"/>
        <v>#DIV/0!</v>
      </c>
      <c r="AH7184" s="501" t="e">
        <f t="shared" si="679"/>
        <v>#DIV/0!</v>
      </c>
      <c r="AV7184" s="501" t="e">
        <f t="shared" si="680"/>
        <v>#DIV/0!</v>
      </c>
      <c r="AY7184" s="501" t="e">
        <f t="shared" si="681"/>
        <v>#DIV/0!</v>
      </c>
      <c r="BM7184" s="501" t="e">
        <f t="shared" si="682"/>
        <v>#DIV/0!</v>
      </c>
      <c r="BP7184" s="501" t="e">
        <f t="shared" si="683"/>
        <v>#DIV/0!</v>
      </c>
    </row>
    <row r="7185" spans="31:68" ht="15" customHeight="1" x14ac:dyDescent="0.25">
      <c r="AE7185" s="501" t="e">
        <f t="shared" si="678"/>
        <v>#DIV/0!</v>
      </c>
      <c r="AH7185" s="501" t="e">
        <f t="shared" si="679"/>
        <v>#DIV/0!</v>
      </c>
      <c r="AV7185" s="501" t="e">
        <f t="shared" si="680"/>
        <v>#DIV/0!</v>
      </c>
      <c r="AY7185" s="501" t="e">
        <f t="shared" si="681"/>
        <v>#DIV/0!</v>
      </c>
      <c r="BM7185" s="501" t="e">
        <f t="shared" si="682"/>
        <v>#DIV/0!</v>
      </c>
      <c r="BP7185" s="501" t="e">
        <f t="shared" si="683"/>
        <v>#DIV/0!</v>
      </c>
    </row>
    <row r="7186" spans="31:68" ht="15" customHeight="1" x14ac:dyDescent="0.25">
      <c r="AE7186" s="501" t="e">
        <f t="shared" si="678"/>
        <v>#DIV/0!</v>
      </c>
      <c r="AH7186" s="501" t="e">
        <f t="shared" si="679"/>
        <v>#DIV/0!</v>
      </c>
      <c r="AV7186" s="501" t="e">
        <f t="shared" si="680"/>
        <v>#DIV/0!</v>
      </c>
      <c r="AY7186" s="501" t="e">
        <f t="shared" si="681"/>
        <v>#DIV/0!</v>
      </c>
      <c r="BM7186" s="501" t="e">
        <f t="shared" si="682"/>
        <v>#DIV/0!</v>
      </c>
      <c r="BP7186" s="501" t="e">
        <f t="shared" si="683"/>
        <v>#DIV/0!</v>
      </c>
    </row>
    <row r="7187" spans="31:68" ht="15" customHeight="1" x14ac:dyDescent="0.25">
      <c r="AE7187" s="501" t="e">
        <f t="shared" si="678"/>
        <v>#DIV/0!</v>
      </c>
      <c r="AH7187" s="501" t="e">
        <f t="shared" si="679"/>
        <v>#DIV/0!</v>
      </c>
      <c r="AV7187" s="501" t="e">
        <f t="shared" si="680"/>
        <v>#DIV/0!</v>
      </c>
      <c r="AY7187" s="501" t="e">
        <f t="shared" si="681"/>
        <v>#DIV/0!</v>
      </c>
      <c r="BM7187" s="501" t="e">
        <f t="shared" si="682"/>
        <v>#DIV/0!</v>
      </c>
      <c r="BP7187" s="501" t="e">
        <f t="shared" si="683"/>
        <v>#DIV/0!</v>
      </c>
    </row>
    <row r="7188" spans="31:68" ht="15" customHeight="1" x14ac:dyDescent="0.25">
      <c r="AE7188" s="501" t="e">
        <f t="shared" si="678"/>
        <v>#DIV/0!</v>
      </c>
      <c r="AH7188" s="501" t="e">
        <f t="shared" si="679"/>
        <v>#DIV/0!</v>
      </c>
      <c r="AV7188" s="501" t="e">
        <f t="shared" si="680"/>
        <v>#DIV/0!</v>
      </c>
      <c r="AY7188" s="501" t="e">
        <f t="shared" si="681"/>
        <v>#DIV/0!</v>
      </c>
      <c r="BM7188" s="501" t="e">
        <f t="shared" si="682"/>
        <v>#DIV/0!</v>
      </c>
      <c r="BP7188" s="501" t="e">
        <f t="shared" si="683"/>
        <v>#DIV/0!</v>
      </c>
    </row>
    <row r="7189" spans="31:68" ht="15" customHeight="1" x14ac:dyDescent="0.25">
      <c r="AE7189" s="501" t="e">
        <f t="shared" si="678"/>
        <v>#DIV/0!</v>
      </c>
      <c r="AH7189" s="501" t="e">
        <f t="shared" si="679"/>
        <v>#DIV/0!</v>
      </c>
      <c r="AV7189" s="501" t="e">
        <f t="shared" si="680"/>
        <v>#DIV/0!</v>
      </c>
      <c r="AY7189" s="501" t="e">
        <f t="shared" si="681"/>
        <v>#DIV/0!</v>
      </c>
      <c r="BM7189" s="501" t="e">
        <f t="shared" si="682"/>
        <v>#DIV/0!</v>
      </c>
      <c r="BP7189" s="501" t="e">
        <f t="shared" si="683"/>
        <v>#DIV/0!</v>
      </c>
    </row>
    <row r="7190" spans="31:68" ht="15" customHeight="1" x14ac:dyDescent="0.25">
      <c r="AE7190" s="501" t="e">
        <f t="shared" si="678"/>
        <v>#DIV/0!</v>
      </c>
      <c r="AH7190" s="501" t="e">
        <f t="shared" si="679"/>
        <v>#DIV/0!</v>
      </c>
      <c r="AV7190" s="501" t="e">
        <f t="shared" si="680"/>
        <v>#DIV/0!</v>
      </c>
      <c r="AY7190" s="501" t="e">
        <f t="shared" si="681"/>
        <v>#DIV/0!</v>
      </c>
      <c r="BM7190" s="501" t="e">
        <f t="shared" si="682"/>
        <v>#DIV/0!</v>
      </c>
      <c r="BP7190" s="501" t="e">
        <f t="shared" si="683"/>
        <v>#DIV/0!</v>
      </c>
    </row>
    <row r="7191" spans="31:68" ht="15" customHeight="1" x14ac:dyDescent="0.25">
      <c r="AE7191" s="501" t="e">
        <f t="shared" si="678"/>
        <v>#DIV/0!</v>
      </c>
      <c r="AH7191" s="501" t="e">
        <f t="shared" si="679"/>
        <v>#DIV/0!</v>
      </c>
      <c r="AV7191" s="501" t="e">
        <f t="shared" si="680"/>
        <v>#DIV/0!</v>
      </c>
      <c r="AY7191" s="501" t="e">
        <f t="shared" si="681"/>
        <v>#DIV/0!</v>
      </c>
      <c r="BM7191" s="501" t="e">
        <f t="shared" si="682"/>
        <v>#DIV/0!</v>
      </c>
      <c r="BP7191" s="501" t="e">
        <f t="shared" si="683"/>
        <v>#DIV/0!</v>
      </c>
    </row>
    <row r="7192" spans="31:68" ht="15" customHeight="1" x14ac:dyDescent="0.25">
      <c r="AE7192" s="501" t="e">
        <f t="shared" si="678"/>
        <v>#DIV/0!</v>
      </c>
      <c r="AH7192" s="501" t="e">
        <f t="shared" si="679"/>
        <v>#DIV/0!</v>
      </c>
      <c r="AV7192" s="501" t="e">
        <f t="shared" si="680"/>
        <v>#DIV/0!</v>
      </c>
      <c r="AY7192" s="501" t="e">
        <f t="shared" si="681"/>
        <v>#DIV/0!</v>
      </c>
      <c r="BM7192" s="501" t="e">
        <f t="shared" si="682"/>
        <v>#DIV/0!</v>
      </c>
      <c r="BP7192" s="501" t="e">
        <f t="shared" si="683"/>
        <v>#DIV/0!</v>
      </c>
    </row>
    <row r="7193" spans="31:68" ht="15" customHeight="1" x14ac:dyDescent="0.25">
      <c r="AE7193" s="501" t="e">
        <f t="shared" si="678"/>
        <v>#DIV/0!</v>
      </c>
      <c r="AH7193" s="501" t="e">
        <f t="shared" si="679"/>
        <v>#DIV/0!</v>
      </c>
      <c r="AV7193" s="501" t="e">
        <f t="shared" si="680"/>
        <v>#DIV/0!</v>
      </c>
      <c r="AY7193" s="501" t="e">
        <f t="shared" si="681"/>
        <v>#DIV/0!</v>
      </c>
      <c r="BM7193" s="501" t="e">
        <f t="shared" si="682"/>
        <v>#DIV/0!</v>
      </c>
      <c r="BP7193" s="501" t="e">
        <f t="shared" si="683"/>
        <v>#DIV/0!</v>
      </c>
    </row>
    <row r="7194" spans="31:68" ht="15" customHeight="1" x14ac:dyDescent="0.25">
      <c r="AE7194" s="501" t="e">
        <f t="shared" si="678"/>
        <v>#DIV/0!</v>
      </c>
      <c r="AH7194" s="501" t="e">
        <f t="shared" si="679"/>
        <v>#DIV/0!</v>
      </c>
      <c r="AV7194" s="501" t="e">
        <f t="shared" si="680"/>
        <v>#DIV/0!</v>
      </c>
      <c r="AY7194" s="501" t="e">
        <f t="shared" si="681"/>
        <v>#DIV/0!</v>
      </c>
      <c r="BM7194" s="501" t="e">
        <f t="shared" si="682"/>
        <v>#DIV/0!</v>
      </c>
      <c r="BP7194" s="501" t="e">
        <f t="shared" si="683"/>
        <v>#DIV/0!</v>
      </c>
    </row>
    <row r="7195" spans="31:68" ht="15" customHeight="1" x14ac:dyDescent="0.25">
      <c r="AE7195" s="501" t="e">
        <f t="shared" si="678"/>
        <v>#DIV/0!</v>
      </c>
      <c r="AH7195" s="501" t="e">
        <f t="shared" si="679"/>
        <v>#DIV/0!</v>
      </c>
      <c r="AV7195" s="501" t="e">
        <f t="shared" si="680"/>
        <v>#DIV/0!</v>
      </c>
      <c r="AY7195" s="501" t="e">
        <f t="shared" si="681"/>
        <v>#DIV/0!</v>
      </c>
      <c r="BM7195" s="501" t="e">
        <f t="shared" si="682"/>
        <v>#DIV/0!</v>
      </c>
      <c r="BP7195" s="501" t="e">
        <f t="shared" si="683"/>
        <v>#DIV/0!</v>
      </c>
    </row>
    <row r="7196" spans="31:68" ht="15" customHeight="1" x14ac:dyDescent="0.25">
      <c r="AE7196" s="501" t="e">
        <f t="shared" si="678"/>
        <v>#DIV/0!</v>
      </c>
      <c r="AH7196" s="501" t="e">
        <f t="shared" si="679"/>
        <v>#DIV/0!</v>
      </c>
      <c r="AV7196" s="501" t="e">
        <f t="shared" si="680"/>
        <v>#DIV/0!</v>
      </c>
      <c r="AY7196" s="501" t="e">
        <f t="shared" si="681"/>
        <v>#DIV/0!</v>
      </c>
      <c r="BM7196" s="501" t="e">
        <f t="shared" si="682"/>
        <v>#DIV/0!</v>
      </c>
      <c r="BP7196" s="501" t="e">
        <f t="shared" si="683"/>
        <v>#DIV/0!</v>
      </c>
    </row>
    <row r="7197" spans="31:68" ht="15" customHeight="1" x14ac:dyDescent="0.25">
      <c r="AE7197" s="501" t="e">
        <f t="shared" si="678"/>
        <v>#DIV/0!</v>
      </c>
      <c r="AH7197" s="501" t="e">
        <f t="shared" si="679"/>
        <v>#DIV/0!</v>
      </c>
      <c r="AV7197" s="501" t="e">
        <f t="shared" si="680"/>
        <v>#DIV/0!</v>
      </c>
      <c r="AY7197" s="501" t="e">
        <f t="shared" si="681"/>
        <v>#DIV/0!</v>
      </c>
      <c r="BM7197" s="501" t="e">
        <f t="shared" si="682"/>
        <v>#DIV/0!</v>
      </c>
      <c r="BP7197" s="501" t="e">
        <f t="shared" si="683"/>
        <v>#DIV/0!</v>
      </c>
    </row>
    <row r="7198" spans="31:68" ht="15" customHeight="1" x14ac:dyDescent="0.25">
      <c r="AE7198" s="501" t="e">
        <f t="shared" si="678"/>
        <v>#DIV/0!</v>
      </c>
      <c r="AH7198" s="501" t="e">
        <f t="shared" si="679"/>
        <v>#DIV/0!</v>
      </c>
      <c r="AV7198" s="501" t="e">
        <f t="shared" si="680"/>
        <v>#DIV/0!</v>
      </c>
      <c r="AY7198" s="501" t="e">
        <f t="shared" si="681"/>
        <v>#DIV/0!</v>
      </c>
      <c r="BM7198" s="501" t="e">
        <f t="shared" si="682"/>
        <v>#DIV/0!</v>
      </c>
      <c r="BP7198" s="501" t="e">
        <f t="shared" si="683"/>
        <v>#DIV/0!</v>
      </c>
    </row>
    <row r="7199" spans="31:68" ht="15" customHeight="1" x14ac:dyDescent="0.25">
      <c r="AE7199" s="501" t="e">
        <f t="shared" si="678"/>
        <v>#DIV/0!</v>
      </c>
      <c r="AH7199" s="501" t="e">
        <f t="shared" si="679"/>
        <v>#DIV/0!</v>
      </c>
      <c r="AV7199" s="501" t="e">
        <f t="shared" si="680"/>
        <v>#DIV/0!</v>
      </c>
      <c r="AY7199" s="501" t="e">
        <f t="shared" si="681"/>
        <v>#DIV/0!</v>
      </c>
      <c r="BM7199" s="501" t="e">
        <f t="shared" si="682"/>
        <v>#DIV/0!</v>
      </c>
      <c r="BP7199" s="501" t="e">
        <f t="shared" si="683"/>
        <v>#DIV/0!</v>
      </c>
    </row>
    <row r="7200" spans="31:68" ht="15" customHeight="1" x14ac:dyDescent="0.25">
      <c r="AE7200" s="501" t="e">
        <f t="shared" si="678"/>
        <v>#DIV/0!</v>
      </c>
      <c r="AH7200" s="501" t="e">
        <f t="shared" si="679"/>
        <v>#DIV/0!</v>
      </c>
      <c r="AV7200" s="501" t="e">
        <f t="shared" si="680"/>
        <v>#DIV/0!</v>
      </c>
      <c r="AY7200" s="501" t="e">
        <f t="shared" si="681"/>
        <v>#DIV/0!</v>
      </c>
      <c r="BM7200" s="501" t="e">
        <f t="shared" si="682"/>
        <v>#DIV/0!</v>
      </c>
      <c r="BP7200" s="501" t="e">
        <f t="shared" si="683"/>
        <v>#DIV/0!</v>
      </c>
    </row>
    <row r="7201" spans="31:68" ht="15" customHeight="1" x14ac:dyDescent="0.25">
      <c r="AE7201" s="501" t="e">
        <f t="shared" si="678"/>
        <v>#DIV/0!</v>
      </c>
      <c r="AH7201" s="501" t="e">
        <f t="shared" si="679"/>
        <v>#DIV/0!</v>
      </c>
      <c r="AV7201" s="501" t="e">
        <f t="shared" si="680"/>
        <v>#DIV/0!</v>
      </c>
      <c r="AY7201" s="501" t="e">
        <f t="shared" si="681"/>
        <v>#DIV/0!</v>
      </c>
      <c r="BM7201" s="501" t="e">
        <f t="shared" si="682"/>
        <v>#DIV/0!</v>
      </c>
      <c r="BP7201" s="501" t="e">
        <f t="shared" si="683"/>
        <v>#DIV/0!</v>
      </c>
    </row>
    <row r="7202" spans="31:68" ht="15" customHeight="1" x14ac:dyDescent="0.25">
      <c r="AE7202" s="501" t="e">
        <f t="shared" si="678"/>
        <v>#DIV/0!</v>
      </c>
      <c r="AH7202" s="501" t="e">
        <f t="shared" si="679"/>
        <v>#DIV/0!</v>
      </c>
      <c r="AV7202" s="501" t="e">
        <f t="shared" si="680"/>
        <v>#DIV/0!</v>
      </c>
      <c r="AY7202" s="501" t="e">
        <f t="shared" si="681"/>
        <v>#DIV/0!</v>
      </c>
      <c r="BM7202" s="501" t="e">
        <f t="shared" si="682"/>
        <v>#DIV/0!</v>
      </c>
      <c r="BP7202" s="501" t="e">
        <f t="shared" si="683"/>
        <v>#DIV/0!</v>
      </c>
    </row>
    <row r="7203" spans="31:68" ht="15" customHeight="1" x14ac:dyDescent="0.25">
      <c r="AE7203" s="501" t="e">
        <f t="shared" si="678"/>
        <v>#DIV/0!</v>
      </c>
      <c r="AH7203" s="501" t="e">
        <f t="shared" si="679"/>
        <v>#DIV/0!</v>
      </c>
      <c r="AV7203" s="501" t="e">
        <f t="shared" si="680"/>
        <v>#DIV/0!</v>
      </c>
      <c r="AY7203" s="501" t="e">
        <f t="shared" si="681"/>
        <v>#DIV/0!</v>
      </c>
      <c r="BM7203" s="501" t="e">
        <f t="shared" si="682"/>
        <v>#DIV/0!</v>
      </c>
      <c r="BP7203" s="501" t="e">
        <f t="shared" si="683"/>
        <v>#DIV/0!</v>
      </c>
    </row>
    <row r="7204" spans="31:68" ht="15" customHeight="1" x14ac:dyDescent="0.25">
      <c r="AE7204" s="501" t="e">
        <f t="shared" si="678"/>
        <v>#DIV/0!</v>
      </c>
      <c r="AH7204" s="501" t="e">
        <f t="shared" si="679"/>
        <v>#DIV/0!</v>
      </c>
      <c r="AV7204" s="501" t="e">
        <f t="shared" si="680"/>
        <v>#DIV/0!</v>
      </c>
      <c r="AY7204" s="501" t="e">
        <f t="shared" si="681"/>
        <v>#DIV/0!</v>
      </c>
      <c r="BM7204" s="501" t="e">
        <f t="shared" si="682"/>
        <v>#DIV/0!</v>
      </c>
      <c r="BP7204" s="501" t="e">
        <f t="shared" si="683"/>
        <v>#DIV/0!</v>
      </c>
    </row>
    <row r="7205" spans="31:68" ht="15" customHeight="1" x14ac:dyDescent="0.25">
      <c r="AE7205" s="501" t="e">
        <f t="shared" si="678"/>
        <v>#DIV/0!</v>
      </c>
      <c r="AH7205" s="501" t="e">
        <f t="shared" si="679"/>
        <v>#DIV/0!</v>
      </c>
      <c r="AV7205" s="501" t="e">
        <f t="shared" si="680"/>
        <v>#DIV/0!</v>
      </c>
      <c r="AY7205" s="501" t="e">
        <f t="shared" si="681"/>
        <v>#DIV/0!</v>
      </c>
      <c r="BM7205" s="501" t="e">
        <f t="shared" si="682"/>
        <v>#DIV/0!</v>
      </c>
      <c r="BP7205" s="501" t="e">
        <f t="shared" si="683"/>
        <v>#DIV/0!</v>
      </c>
    </row>
    <row r="7206" spans="31:68" ht="15" customHeight="1" x14ac:dyDescent="0.25">
      <c r="AE7206" s="501" t="e">
        <f t="shared" si="678"/>
        <v>#DIV/0!</v>
      </c>
      <c r="AH7206" s="501" t="e">
        <f t="shared" si="679"/>
        <v>#DIV/0!</v>
      </c>
      <c r="AV7206" s="501" t="e">
        <f t="shared" si="680"/>
        <v>#DIV/0!</v>
      </c>
      <c r="AY7206" s="501" t="e">
        <f t="shared" si="681"/>
        <v>#DIV/0!</v>
      </c>
      <c r="BM7206" s="501" t="e">
        <f t="shared" si="682"/>
        <v>#DIV/0!</v>
      </c>
      <c r="BP7206" s="501" t="e">
        <f t="shared" si="683"/>
        <v>#DIV/0!</v>
      </c>
    </row>
    <row r="7207" spans="31:68" ht="15" customHeight="1" x14ac:dyDescent="0.25">
      <c r="AE7207" s="501" t="e">
        <f t="shared" si="678"/>
        <v>#DIV/0!</v>
      </c>
      <c r="AH7207" s="501" t="e">
        <f t="shared" si="679"/>
        <v>#DIV/0!</v>
      </c>
      <c r="AV7207" s="501" t="e">
        <f t="shared" si="680"/>
        <v>#DIV/0!</v>
      </c>
      <c r="AY7207" s="501" t="e">
        <f t="shared" si="681"/>
        <v>#DIV/0!</v>
      </c>
      <c r="BM7207" s="501" t="e">
        <f t="shared" si="682"/>
        <v>#DIV/0!</v>
      </c>
      <c r="BP7207" s="501" t="e">
        <f t="shared" si="683"/>
        <v>#DIV/0!</v>
      </c>
    </row>
    <row r="7208" spans="31:68" ht="15" customHeight="1" x14ac:dyDescent="0.25">
      <c r="AE7208" s="501" t="e">
        <f t="shared" si="678"/>
        <v>#DIV/0!</v>
      </c>
      <c r="AH7208" s="501" t="e">
        <f t="shared" si="679"/>
        <v>#DIV/0!</v>
      </c>
      <c r="AV7208" s="501" t="e">
        <f t="shared" si="680"/>
        <v>#DIV/0!</v>
      </c>
      <c r="AY7208" s="501" t="e">
        <f t="shared" si="681"/>
        <v>#DIV/0!</v>
      </c>
      <c r="BM7208" s="501" t="e">
        <f t="shared" si="682"/>
        <v>#DIV/0!</v>
      </c>
      <c r="BP7208" s="501" t="e">
        <f t="shared" si="683"/>
        <v>#DIV/0!</v>
      </c>
    </row>
    <row r="7209" spans="31:68" ht="15" customHeight="1" x14ac:dyDescent="0.25">
      <c r="AE7209" s="501" t="e">
        <f t="shared" si="678"/>
        <v>#DIV/0!</v>
      </c>
      <c r="AH7209" s="501" t="e">
        <f t="shared" si="679"/>
        <v>#DIV/0!</v>
      </c>
      <c r="AV7209" s="501" t="e">
        <f t="shared" si="680"/>
        <v>#DIV/0!</v>
      </c>
      <c r="AY7209" s="501" t="e">
        <f t="shared" si="681"/>
        <v>#DIV/0!</v>
      </c>
      <c r="BM7209" s="501" t="e">
        <f t="shared" si="682"/>
        <v>#DIV/0!</v>
      </c>
      <c r="BP7209" s="501" t="e">
        <f t="shared" si="683"/>
        <v>#DIV/0!</v>
      </c>
    </row>
    <row r="7210" spans="31:68" ht="15" customHeight="1" x14ac:dyDescent="0.25">
      <c r="AE7210" s="501" t="e">
        <f t="shared" si="678"/>
        <v>#DIV/0!</v>
      </c>
      <c r="AH7210" s="501" t="e">
        <f t="shared" si="679"/>
        <v>#DIV/0!</v>
      </c>
      <c r="AV7210" s="501" t="e">
        <f t="shared" si="680"/>
        <v>#DIV/0!</v>
      </c>
      <c r="AY7210" s="501" t="e">
        <f t="shared" si="681"/>
        <v>#DIV/0!</v>
      </c>
      <c r="BM7210" s="501" t="e">
        <f t="shared" si="682"/>
        <v>#DIV/0!</v>
      </c>
      <c r="BP7210" s="501" t="e">
        <f t="shared" si="683"/>
        <v>#DIV/0!</v>
      </c>
    </row>
    <row r="7211" spans="31:68" ht="15" customHeight="1" x14ac:dyDescent="0.25">
      <c r="AE7211" s="501" t="e">
        <f t="shared" si="678"/>
        <v>#DIV/0!</v>
      </c>
      <c r="AH7211" s="501" t="e">
        <f t="shared" si="679"/>
        <v>#DIV/0!</v>
      </c>
      <c r="AV7211" s="501" t="e">
        <f t="shared" si="680"/>
        <v>#DIV/0!</v>
      </c>
      <c r="AY7211" s="501" t="e">
        <f t="shared" si="681"/>
        <v>#DIV/0!</v>
      </c>
      <c r="BM7211" s="501" t="e">
        <f t="shared" si="682"/>
        <v>#DIV/0!</v>
      </c>
      <c r="BP7211" s="501" t="e">
        <f t="shared" si="683"/>
        <v>#DIV/0!</v>
      </c>
    </row>
    <row r="7212" spans="31:68" ht="15" customHeight="1" x14ac:dyDescent="0.25">
      <c r="AE7212" s="501" t="e">
        <f t="shared" si="678"/>
        <v>#DIV/0!</v>
      </c>
      <c r="AH7212" s="501" t="e">
        <f t="shared" si="679"/>
        <v>#DIV/0!</v>
      </c>
      <c r="AV7212" s="501" t="e">
        <f t="shared" si="680"/>
        <v>#DIV/0!</v>
      </c>
      <c r="AY7212" s="501" t="e">
        <f t="shared" si="681"/>
        <v>#DIV/0!</v>
      </c>
      <c r="BM7212" s="501" t="e">
        <f t="shared" si="682"/>
        <v>#DIV/0!</v>
      </c>
      <c r="BP7212" s="501" t="e">
        <f t="shared" si="683"/>
        <v>#DIV/0!</v>
      </c>
    </row>
    <row r="7213" spans="31:68" ht="15" customHeight="1" x14ac:dyDescent="0.25">
      <c r="AE7213" s="501" t="e">
        <f t="shared" si="678"/>
        <v>#DIV/0!</v>
      </c>
      <c r="AH7213" s="501" t="e">
        <f t="shared" si="679"/>
        <v>#DIV/0!</v>
      </c>
      <c r="AV7213" s="501" t="e">
        <f t="shared" si="680"/>
        <v>#DIV/0!</v>
      </c>
      <c r="AY7213" s="501" t="e">
        <f t="shared" si="681"/>
        <v>#DIV/0!</v>
      </c>
      <c r="BM7213" s="501" t="e">
        <f t="shared" si="682"/>
        <v>#DIV/0!</v>
      </c>
      <c r="BP7213" s="501" t="e">
        <f t="shared" si="683"/>
        <v>#DIV/0!</v>
      </c>
    </row>
    <row r="7214" spans="31:68" ht="15" customHeight="1" x14ac:dyDescent="0.25">
      <c r="AE7214" s="501" t="e">
        <f t="shared" si="678"/>
        <v>#DIV/0!</v>
      </c>
      <c r="AH7214" s="501" t="e">
        <f t="shared" si="679"/>
        <v>#DIV/0!</v>
      </c>
      <c r="AV7214" s="501" t="e">
        <f t="shared" si="680"/>
        <v>#DIV/0!</v>
      </c>
      <c r="AY7214" s="501" t="e">
        <f t="shared" si="681"/>
        <v>#DIV/0!</v>
      </c>
      <c r="BM7214" s="501" t="e">
        <f t="shared" si="682"/>
        <v>#DIV/0!</v>
      </c>
      <c r="BP7214" s="501" t="e">
        <f t="shared" si="683"/>
        <v>#DIV/0!</v>
      </c>
    </row>
    <row r="7215" spans="31:68" ht="15" customHeight="1" x14ac:dyDescent="0.25">
      <c r="AE7215" s="501" t="e">
        <f t="shared" si="678"/>
        <v>#DIV/0!</v>
      </c>
      <c r="AH7215" s="501" t="e">
        <f t="shared" si="679"/>
        <v>#DIV/0!</v>
      </c>
      <c r="AV7215" s="501" t="e">
        <f t="shared" si="680"/>
        <v>#DIV/0!</v>
      </c>
      <c r="AY7215" s="501" t="e">
        <f t="shared" si="681"/>
        <v>#DIV/0!</v>
      </c>
      <c r="BM7215" s="501" t="e">
        <f t="shared" si="682"/>
        <v>#DIV/0!</v>
      </c>
      <c r="BP7215" s="501" t="e">
        <f t="shared" si="683"/>
        <v>#DIV/0!</v>
      </c>
    </row>
    <row r="7216" spans="31:68" ht="15" customHeight="1" x14ac:dyDescent="0.25">
      <c r="AE7216" s="501" t="e">
        <f t="shared" si="678"/>
        <v>#DIV/0!</v>
      </c>
      <c r="AH7216" s="501" t="e">
        <f t="shared" si="679"/>
        <v>#DIV/0!</v>
      </c>
      <c r="AV7216" s="501" t="e">
        <f t="shared" si="680"/>
        <v>#DIV/0!</v>
      </c>
      <c r="AY7216" s="501" t="e">
        <f t="shared" si="681"/>
        <v>#DIV/0!</v>
      </c>
      <c r="BM7216" s="501" t="e">
        <f t="shared" si="682"/>
        <v>#DIV/0!</v>
      </c>
      <c r="BP7216" s="501" t="e">
        <f t="shared" si="683"/>
        <v>#DIV/0!</v>
      </c>
    </row>
    <row r="7217" spans="31:68" ht="15" customHeight="1" x14ac:dyDescent="0.25">
      <c r="AE7217" s="501" t="e">
        <f t="shared" si="678"/>
        <v>#DIV/0!</v>
      </c>
      <c r="AH7217" s="501" t="e">
        <f t="shared" si="679"/>
        <v>#DIV/0!</v>
      </c>
      <c r="AV7217" s="501" t="e">
        <f t="shared" si="680"/>
        <v>#DIV/0!</v>
      </c>
      <c r="AY7217" s="501" t="e">
        <f t="shared" si="681"/>
        <v>#DIV/0!</v>
      </c>
      <c r="BM7217" s="501" t="e">
        <f t="shared" si="682"/>
        <v>#DIV/0!</v>
      </c>
      <c r="BP7217" s="501" t="e">
        <f t="shared" si="683"/>
        <v>#DIV/0!</v>
      </c>
    </row>
    <row r="7218" spans="31:68" ht="15" customHeight="1" x14ac:dyDescent="0.25">
      <c r="AE7218" s="501" t="e">
        <f t="shared" si="678"/>
        <v>#DIV/0!</v>
      </c>
      <c r="AH7218" s="501" t="e">
        <f t="shared" si="679"/>
        <v>#DIV/0!</v>
      </c>
      <c r="AV7218" s="501" t="e">
        <f t="shared" si="680"/>
        <v>#DIV/0!</v>
      </c>
      <c r="AY7218" s="501" t="e">
        <f t="shared" si="681"/>
        <v>#DIV/0!</v>
      </c>
      <c r="BM7218" s="501" t="e">
        <f t="shared" si="682"/>
        <v>#DIV/0!</v>
      </c>
      <c r="BP7218" s="501" t="e">
        <f t="shared" si="683"/>
        <v>#DIV/0!</v>
      </c>
    </row>
    <row r="7219" spans="31:68" ht="15" customHeight="1" x14ac:dyDescent="0.25">
      <c r="AE7219" s="501" t="e">
        <f t="shared" si="678"/>
        <v>#DIV/0!</v>
      </c>
      <c r="AH7219" s="501" t="e">
        <f t="shared" si="679"/>
        <v>#DIV/0!</v>
      </c>
      <c r="AV7219" s="501" t="e">
        <f t="shared" si="680"/>
        <v>#DIV/0!</v>
      </c>
      <c r="AY7219" s="501" t="e">
        <f t="shared" si="681"/>
        <v>#DIV/0!</v>
      </c>
      <c r="BM7219" s="501" t="e">
        <f t="shared" si="682"/>
        <v>#DIV/0!</v>
      </c>
      <c r="BP7219" s="501" t="e">
        <f t="shared" si="683"/>
        <v>#DIV/0!</v>
      </c>
    </row>
    <row r="7220" spans="31:68" ht="15" customHeight="1" x14ac:dyDescent="0.25">
      <c r="AE7220" s="501" t="e">
        <f t="shared" si="678"/>
        <v>#DIV/0!</v>
      </c>
      <c r="AH7220" s="501" t="e">
        <f t="shared" si="679"/>
        <v>#DIV/0!</v>
      </c>
      <c r="AV7220" s="501" t="e">
        <f t="shared" si="680"/>
        <v>#DIV/0!</v>
      </c>
      <c r="AY7220" s="501" t="e">
        <f t="shared" si="681"/>
        <v>#DIV/0!</v>
      </c>
      <c r="BM7220" s="501" t="e">
        <f t="shared" si="682"/>
        <v>#DIV/0!</v>
      </c>
      <c r="BP7220" s="501" t="e">
        <f t="shared" si="683"/>
        <v>#DIV/0!</v>
      </c>
    </row>
    <row r="7221" spans="31:68" ht="15" customHeight="1" x14ac:dyDescent="0.25">
      <c r="AE7221" s="501" t="e">
        <f t="shared" si="678"/>
        <v>#DIV/0!</v>
      </c>
      <c r="AH7221" s="501" t="e">
        <f t="shared" si="679"/>
        <v>#DIV/0!</v>
      </c>
      <c r="AV7221" s="501" t="e">
        <f t="shared" si="680"/>
        <v>#DIV/0!</v>
      </c>
      <c r="AY7221" s="501" t="e">
        <f t="shared" si="681"/>
        <v>#DIV/0!</v>
      </c>
      <c r="BM7221" s="501" t="e">
        <f t="shared" si="682"/>
        <v>#DIV/0!</v>
      </c>
      <c r="BP7221" s="501" t="e">
        <f t="shared" si="683"/>
        <v>#DIV/0!</v>
      </c>
    </row>
    <row r="7222" spans="31:68" ht="15" customHeight="1" x14ac:dyDescent="0.25">
      <c r="AE7222" s="501" t="e">
        <f t="shared" si="678"/>
        <v>#DIV/0!</v>
      </c>
      <c r="AH7222" s="501" t="e">
        <f t="shared" si="679"/>
        <v>#DIV/0!</v>
      </c>
      <c r="AV7222" s="501" t="e">
        <f t="shared" si="680"/>
        <v>#DIV/0!</v>
      </c>
      <c r="AY7222" s="501" t="e">
        <f t="shared" si="681"/>
        <v>#DIV/0!</v>
      </c>
      <c r="BM7222" s="501" t="e">
        <f t="shared" si="682"/>
        <v>#DIV/0!</v>
      </c>
      <c r="BP7222" s="501" t="e">
        <f t="shared" si="683"/>
        <v>#DIV/0!</v>
      </c>
    </row>
    <row r="7223" spans="31:68" ht="15" customHeight="1" x14ac:dyDescent="0.25">
      <c r="AE7223" s="501" t="e">
        <f t="shared" si="678"/>
        <v>#DIV/0!</v>
      </c>
      <c r="AH7223" s="501" t="e">
        <f t="shared" si="679"/>
        <v>#DIV/0!</v>
      </c>
      <c r="AV7223" s="501" t="e">
        <f t="shared" si="680"/>
        <v>#DIV/0!</v>
      </c>
      <c r="AY7223" s="501" t="e">
        <f t="shared" si="681"/>
        <v>#DIV/0!</v>
      </c>
      <c r="BM7223" s="501" t="e">
        <f t="shared" si="682"/>
        <v>#DIV/0!</v>
      </c>
      <c r="BP7223" s="501" t="e">
        <f t="shared" si="683"/>
        <v>#DIV/0!</v>
      </c>
    </row>
    <row r="7224" spans="31:68" ht="15" customHeight="1" x14ac:dyDescent="0.25">
      <c r="AE7224" s="501" t="e">
        <f t="shared" si="678"/>
        <v>#DIV/0!</v>
      </c>
      <c r="AH7224" s="501" t="e">
        <f t="shared" si="679"/>
        <v>#DIV/0!</v>
      </c>
      <c r="AV7224" s="501" t="e">
        <f t="shared" si="680"/>
        <v>#DIV/0!</v>
      </c>
      <c r="AY7224" s="501" t="e">
        <f t="shared" si="681"/>
        <v>#DIV/0!</v>
      </c>
      <c r="BM7224" s="501" t="e">
        <f t="shared" si="682"/>
        <v>#DIV/0!</v>
      </c>
      <c r="BP7224" s="501" t="e">
        <f t="shared" si="683"/>
        <v>#DIV/0!</v>
      </c>
    </row>
    <row r="7225" spans="31:68" ht="15" customHeight="1" x14ac:dyDescent="0.25">
      <c r="AE7225" s="501" t="e">
        <f t="shared" si="678"/>
        <v>#DIV/0!</v>
      </c>
      <c r="AH7225" s="501" t="e">
        <f t="shared" si="679"/>
        <v>#DIV/0!</v>
      </c>
      <c r="AV7225" s="501" t="e">
        <f t="shared" si="680"/>
        <v>#DIV/0!</v>
      </c>
      <c r="AY7225" s="501" t="e">
        <f t="shared" si="681"/>
        <v>#DIV/0!</v>
      </c>
      <c r="BM7225" s="501" t="e">
        <f t="shared" si="682"/>
        <v>#DIV/0!</v>
      </c>
      <c r="BP7225" s="501" t="e">
        <f t="shared" si="683"/>
        <v>#DIV/0!</v>
      </c>
    </row>
    <row r="7226" spans="31:68" ht="15" customHeight="1" x14ac:dyDescent="0.25">
      <c r="AE7226" s="501" t="e">
        <f t="shared" si="678"/>
        <v>#DIV/0!</v>
      </c>
      <c r="AH7226" s="501" t="e">
        <f t="shared" si="679"/>
        <v>#DIV/0!</v>
      </c>
      <c r="AV7226" s="501" t="e">
        <f t="shared" si="680"/>
        <v>#DIV/0!</v>
      </c>
      <c r="AY7226" s="501" t="e">
        <f t="shared" si="681"/>
        <v>#DIV/0!</v>
      </c>
      <c r="BM7226" s="501" t="e">
        <f t="shared" si="682"/>
        <v>#DIV/0!</v>
      </c>
      <c r="BP7226" s="501" t="e">
        <f t="shared" si="683"/>
        <v>#DIV/0!</v>
      </c>
    </row>
    <row r="7227" spans="31:68" ht="15" customHeight="1" x14ac:dyDescent="0.25">
      <c r="AE7227" s="501" t="e">
        <f t="shared" si="678"/>
        <v>#DIV/0!</v>
      </c>
      <c r="AH7227" s="501" t="e">
        <f t="shared" si="679"/>
        <v>#DIV/0!</v>
      </c>
      <c r="AV7227" s="501" t="e">
        <f t="shared" si="680"/>
        <v>#DIV/0!</v>
      </c>
      <c r="AY7227" s="501" t="e">
        <f t="shared" si="681"/>
        <v>#DIV/0!</v>
      </c>
      <c r="BM7227" s="501" t="e">
        <f t="shared" si="682"/>
        <v>#DIV/0!</v>
      </c>
      <c r="BP7227" s="501" t="e">
        <f t="shared" si="683"/>
        <v>#DIV/0!</v>
      </c>
    </row>
    <row r="7228" spans="31:68" ht="15" customHeight="1" x14ac:dyDescent="0.25">
      <c r="AE7228" s="501" t="e">
        <f t="shared" si="678"/>
        <v>#DIV/0!</v>
      </c>
      <c r="AH7228" s="501" t="e">
        <f t="shared" si="679"/>
        <v>#DIV/0!</v>
      </c>
      <c r="AV7228" s="501" t="e">
        <f t="shared" si="680"/>
        <v>#DIV/0!</v>
      </c>
      <c r="AY7228" s="501" t="e">
        <f t="shared" si="681"/>
        <v>#DIV/0!</v>
      </c>
      <c r="BM7228" s="501" t="e">
        <f t="shared" si="682"/>
        <v>#DIV/0!</v>
      </c>
      <c r="BP7228" s="501" t="e">
        <f t="shared" si="683"/>
        <v>#DIV/0!</v>
      </c>
    </row>
    <row r="7229" spans="31:68" ht="15" customHeight="1" x14ac:dyDescent="0.25">
      <c r="AE7229" s="501" t="e">
        <f t="shared" si="678"/>
        <v>#DIV/0!</v>
      </c>
      <c r="AH7229" s="501" t="e">
        <f t="shared" si="679"/>
        <v>#DIV/0!</v>
      </c>
      <c r="AV7229" s="501" t="e">
        <f t="shared" si="680"/>
        <v>#DIV/0!</v>
      </c>
      <c r="AY7229" s="501" t="e">
        <f t="shared" si="681"/>
        <v>#DIV/0!</v>
      </c>
      <c r="BM7229" s="501" t="e">
        <f t="shared" si="682"/>
        <v>#DIV/0!</v>
      </c>
      <c r="BP7229" s="501" t="e">
        <f t="shared" si="683"/>
        <v>#DIV/0!</v>
      </c>
    </row>
    <row r="7230" spans="31:68" ht="15" customHeight="1" x14ac:dyDescent="0.25">
      <c r="AE7230" s="501" t="e">
        <f t="shared" si="678"/>
        <v>#DIV/0!</v>
      </c>
      <c r="AH7230" s="501" t="e">
        <f t="shared" si="679"/>
        <v>#DIV/0!</v>
      </c>
      <c r="AV7230" s="501" t="e">
        <f t="shared" si="680"/>
        <v>#DIV/0!</v>
      </c>
      <c r="AY7230" s="501" t="e">
        <f t="shared" si="681"/>
        <v>#DIV/0!</v>
      </c>
      <c r="BM7230" s="501" t="e">
        <f t="shared" si="682"/>
        <v>#DIV/0!</v>
      </c>
      <c r="BP7230" s="501" t="e">
        <f t="shared" si="683"/>
        <v>#DIV/0!</v>
      </c>
    </row>
    <row r="7231" spans="31:68" ht="15" customHeight="1" x14ac:dyDescent="0.25">
      <c r="AE7231" s="501" t="e">
        <f t="shared" si="678"/>
        <v>#DIV/0!</v>
      </c>
      <c r="AH7231" s="501" t="e">
        <f t="shared" si="679"/>
        <v>#DIV/0!</v>
      </c>
      <c r="AV7231" s="501" t="e">
        <f t="shared" si="680"/>
        <v>#DIV/0!</v>
      </c>
      <c r="AY7231" s="501" t="e">
        <f t="shared" si="681"/>
        <v>#DIV/0!</v>
      </c>
      <c r="BM7231" s="501" t="e">
        <f t="shared" si="682"/>
        <v>#DIV/0!</v>
      </c>
      <c r="BP7231" s="501" t="e">
        <f t="shared" si="683"/>
        <v>#DIV/0!</v>
      </c>
    </row>
    <row r="7232" spans="31:68" ht="15" customHeight="1" x14ac:dyDescent="0.25">
      <c r="AE7232" s="501" t="e">
        <f t="shared" si="678"/>
        <v>#DIV/0!</v>
      </c>
      <c r="AH7232" s="501" t="e">
        <f t="shared" si="679"/>
        <v>#DIV/0!</v>
      </c>
      <c r="AV7232" s="501" t="e">
        <f t="shared" si="680"/>
        <v>#DIV/0!</v>
      </c>
      <c r="AY7232" s="501" t="e">
        <f t="shared" si="681"/>
        <v>#DIV/0!</v>
      </c>
      <c r="BM7232" s="501" t="e">
        <f t="shared" si="682"/>
        <v>#DIV/0!</v>
      </c>
      <c r="BP7232" s="501" t="e">
        <f t="shared" si="683"/>
        <v>#DIV/0!</v>
      </c>
    </row>
    <row r="7233" spans="31:68" ht="15" customHeight="1" x14ac:dyDescent="0.25">
      <c r="AE7233" s="501" t="e">
        <f t="shared" si="678"/>
        <v>#DIV/0!</v>
      </c>
      <c r="AH7233" s="501" t="e">
        <f t="shared" si="679"/>
        <v>#DIV/0!</v>
      </c>
      <c r="AV7233" s="501" t="e">
        <f t="shared" si="680"/>
        <v>#DIV/0!</v>
      </c>
      <c r="AY7233" s="501" t="e">
        <f t="shared" si="681"/>
        <v>#DIV/0!</v>
      </c>
      <c r="BM7233" s="501" t="e">
        <f t="shared" si="682"/>
        <v>#DIV/0!</v>
      </c>
      <c r="BP7233" s="501" t="e">
        <f t="shared" si="683"/>
        <v>#DIV/0!</v>
      </c>
    </row>
    <row r="7234" spans="31:68" ht="15" customHeight="1" x14ac:dyDescent="0.25">
      <c r="AE7234" s="501" t="e">
        <f t="shared" si="678"/>
        <v>#DIV/0!</v>
      </c>
      <c r="AH7234" s="501" t="e">
        <f t="shared" si="679"/>
        <v>#DIV/0!</v>
      </c>
      <c r="AV7234" s="501" t="e">
        <f t="shared" si="680"/>
        <v>#DIV/0!</v>
      </c>
      <c r="AY7234" s="501" t="e">
        <f t="shared" si="681"/>
        <v>#DIV/0!</v>
      </c>
      <c r="BM7234" s="501" t="e">
        <f t="shared" si="682"/>
        <v>#DIV/0!</v>
      </c>
      <c r="BP7234" s="501" t="e">
        <f t="shared" si="683"/>
        <v>#DIV/0!</v>
      </c>
    </row>
    <row r="7235" spans="31:68" ht="15" customHeight="1" x14ac:dyDescent="0.25">
      <c r="AE7235" s="501" t="e">
        <f t="shared" si="678"/>
        <v>#DIV/0!</v>
      </c>
      <c r="AH7235" s="501" t="e">
        <f t="shared" si="679"/>
        <v>#DIV/0!</v>
      </c>
      <c r="AV7235" s="501" t="e">
        <f t="shared" si="680"/>
        <v>#DIV/0!</v>
      </c>
      <c r="AY7235" s="501" t="e">
        <f t="shared" si="681"/>
        <v>#DIV/0!</v>
      </c>
      <c r="BM7235" s="501" t="e">
        <f t="shared" si="682"/>
        <v>#DIV/0!</v>
      </c>
      <c r="BP7235" s="501" t="e">
        <f t="shared" si="683"/>
        <v>#DIV/0!</v>
      </c>
    </row>
    <row r="7236" spans="31:68" ht="15" customHeight="1" x14ac:dyDescent="0.25">
      <c r="AE7236" s="501" t="e">
        <f t="shared" si="678"/>
        <v>#DIV/0!</v>
      </c>
      <c r="AH7236" s="501" t="e">
        <f t="shared" si="679"/>
        <v>#DIV/0!</v>
      </c>
      <c r="AV7236" s="501" t="e">
        <f t="shared" si="680"/>
        <v>#DIV/0!</v>
      </c>
      <c r="AY7236" s="501" t="e">
        <f t="shared" si="681"/>
        <v>#DIV/0!</v>
      </c>
      <c r="BM7236" s="501" t="e">
        <f t="shared" si="682"/>
        <v>#DIV/0!</v>
      </c>
      <c r="BP7236" s="501" t="e">
        <f t="shared" si="683"/>
        <v>#DIV/0!</v>
      </c>
    </row>
    <row r="7237" spans="31:68" ht="15" customHeight="1" x14ac:dyDescent="0.25">
      <c r="AE7237" s="501" t="e">
        <f t="shared" si="678"/>
        <v>#DIV/0!</v>
      </c>
      <c r="AH7237" s="501" t="e">
        <f t="shared" si="679"/>
        <v>#DIV/0!</v>
      </c>
      <c r="AV7237" s="501" t="e">
        <f t="shared" si="680"/>
        <v>#DIV/0!</v>
      </c>
      <c r="AY7237" s="501" t="e">
        <f t="shared" si="681"/>
        <v>#DIV/0!</v>
      </c>
      <c r="BM7237" s="501" t="e">
        <f t="shared" si="682"/>
        <v>#DIV/0!</v>
      </c>
      <c r="BP7237" s="501" t="e">
        <f t="shared" si="683"/>
        <v>#DIV/0!</v>
      </c>
    </row>
    <row r="7238" spans="31:68" ht="15" customHeight="1" x14ac:dyDescent="0.25">
      <c r="AE7238" s="501" t="e">
        <f t="shared" si="678"/>
        <v>#DIV/0!</v>
      </c>
      <c r="AH7238" s="501" t="e">
        <f t="shared" si="679"/>
        <v>#DIV/0!</v>
      </c>
      <c r="AV7238" s="501" t="e">
        <f t="shared" si="680"/>
        <v>#DIV/0!</v>
      </c>
      <c r="AY7238" s="501" t="e">
        <f t="shared" si="681"/>
        <v>#DIV/0!</v>
      </c>
      <c r="BM7238" s="501" t="e">
        <f t="shared" si="682"/>
        <v>#DIV/0!</v>
      </c>
      <c r="BP7238" s="501" t="e">
        <f t="shared" si="683"/>
        <v>#DIV/0!</v>
      </c>
    </row>
    <row r="7239" spans="31:68" ht="15" customHeight="1" x14ac:dyDescent="0.25">
      <c r="AE7239" s="501" t="e">
        <f t="shared" si="678"/>
        <v>#DIV/0!</v>
      </c>
      <c r="AH7239" s="501" t="e">
        <f t="shared" si="679"/>
        <v>#DIV/0!</v>
      </c>
      <c r="AV7239" s="501" t="e">
        <f t="shared" si="680"/>
        <v>#DIV/0!</v>
      </c>
      <c r="AY7239" s="501" t="e">
        <f t="shared" si="681"/>
        <v>#DIV/0!</v>
      </c>
      <c r="BM7239" s="501" t="e">
        <f t="shared" si="682"/>
        <v>#DIV/0!</v>
      </c>
      <c r="BP7239" s="501" t="e">
        <f t="shared" si="683"/>
        <v>#DIV/0!</v>
      </c>
    </row>
    <row r="7240" spans="31:68" ht="15" customHeight="1" x14ac:dyDescent="0.25">
      <c r="AE7240" s="501" t="e">
        <f t="shared" si="678"/>
        <v>#DIV/0!</v>
      </c>
      <c r="AH7240" s="501" t="e">
        <f t="shared" si="679"/>
        <v>#DIV/0!</v>
      </c>
      <c r="AV7240" s="501" t="e">
        <f t="shared" si="680"/>
        <v>#DIV/0!</v>
      </c>
      <c r="AY7240" s="501" t="e">
        <f t="shared" si="681"/>
        <v>#DIV/0!</v>
      </c>
      <c r="BM7240" s="501" t="e">
        <f t="shared" si="682"/>
        <v>#DIV/0!</v>
      </c>
      <c r="BP7240" s="501" t="e">
        <f t="shared" si="683"/>
        <v>#DIV/0!</v>
      </c>
    </row>
    <row r="7241" spans="31:68" ht="15" customHeight="1" x14ac:dyDescent="0.25">
      <c r="AE7241" s="501" t="e">
        <f t="shared" si="678"/>
        <v>#DIV/0!</v>
      </c>
      <c r="AH7241" s="501" t="e">
        <f t="shared" si="679"/>
        <v>#DIV/0!</v>
      </c>
      <c r="AV7241" s="501" t="e">
        <f t="shared" si="680"/>
        <v>#DIV/0!</v>
      </c>
      <c r="AY7241" s="501" t="e">
        <f t="shared" si="681"/>
        <v>#DIV/0!</v>
      </c>
      <c r="BM7241" s="501" t="e">
        <f t="shared" si="682"/>
        <v>#DIV/0!</v>
      </c>
      <c r="BP7241" s="501" t="e">
        <f t="shared" si="683"/>
        <v>#DIV/0!</v>
      </c>
    </row>
    <row r="7242" spans="31:68" ht="15" customHeight="1" x14ac:dyDescent="0.25">
      <c r="AE7242" s="501" t="e">
        <f t="shared" si="678"/>
        <v>#DIV/0!</v>
      </c>
      <c r="AH7242" s="501" t="e">
        <f t="shared" si="679"/>
        <v>#DIV/0!</v>
      </c>
      <c r="AV7242" s="501" t="e">
        <f t="shared" si="680"/>
        <v>#DIV/0!</v>
      </c>
      <c r="AY7242" s="501" t="e">
        <f t="shared" si="681"/>
        <v>#DIV/0!</v>
      </c>
      <c r="BM7242" s="501" t="e">
        <f t="shared" si="682"/>
        <v>#DIV/0!</v>
      </c>
      <c r="BP7242" s="501" t="e">
        <f t="shared" si="683"/>
        <v>#DIV/0!</v>
      </c>
    </row>
    <row r="7243" spans="31:68" ht="15" customHeight="1" x14ac:dyDescent="0.25">
      <c r="AE7243" s="501" t="e">
        <f t="shared" si="678"/>
        <v>#DIV/0!</v>
      </c>
      <c r="AH7243" s="501" t="e">
        <f t="shared" si="679"/>
        <v>#DIV/0!</v>
      </c>
      <c r="AV7243" s="501" t="e">
        <f t="shared" si="680"/>
        <v>#DIV/0!</v>
      </c>
      <c r="AY7243" s="501" t="e">
        <f t="shared" si="681"/>
        <v>#DIV/0!</v>
      </c>
      <c r="BM7243" s="501" t="e">
        <f t="shared" si="682"/>
        <v>#DIV/0!</v>
      </c>
      <c r="BP7243" s="501" t="e">
        <f t="shared" si="683"/>
        <v>#DIV/0!</v>
      </c>
    </row>
    <row r="7244" spans="31:68" ht="15" customHeight="1" x14ac:dyDescent="0.25">
      <c r="AE7244" s="501" t="e">
        <f t="shared" si="678"/>
        <v>#DIV/0!</v>
      </c>
      <c r="AH7244" s="501" t="e">
        <f t="shared" si="679"/>
        <v>#DIV/0!</v>
      </c>
      <c r="AV7244" s="501" t="e">
        <f t="shared" si="680"/>
        <v>#DIV/0!</v>
      </c>
      <c r="AY7244" s="501" t="e">
        <f t="shared" si="681"/>
        <v>#DIV/0!</v>
      </c>
      <c r="BM7244" s="501" t="e">
        <f t="shared" si="682"/>
        <v>#DIV/0!</v>
      </c>
      <c r="BP7244" s="501" t="e">
        <f t="shared" si="683"/>
        <v>#DIV/0!</v>
      </c>
    </row>
    <row r="7245" spans="31:68" ht="15" customHeight="1" x14ac:dyDescent="0.25">
      <c r="AE7245" s="501" t="e">
        <f t="shared" si="678"/>
        <v>#DIV/0!</v>
      </c>
      <c r="AH7245" s="501" t="e">
        <f t="shared" si="679"/>
        <v>#DIV/0!</v>
      </c>
      <c r="AV7245" s="501" t="e">
        <f t="shared" si="680"/>
        <v>#DIV/0!</v>
      </c>
      <c r="AY7245" s="501" t="e">
        <f t="shared" si="681"/>
        <v>#DIV/0!</v>
      </c>
      <c r="BM7245" s="501" t="e">
        <f t="shared" si="682"/>
        <v>#DIV/0!</v>
      </c>
      <c r="BP7245" s="501" t="e">
        <f t="shared" si="683"/>
        <v>#DIV/0!</v>
      </c>
    </row>
    <row r="7246" spans="31:68" ht="15" customHeight="1" x14ac:dyDescent="0.25">
      <c r="AE7246" s="501" t="e">
        <f t="shared" si="678"/>
        <v>#DIV/0!</v>
      </c>
      <c r="AH7246" s="501" t="e">
        <f t="shared" si="679"/>
        <v>#DIV/0!</v>
      </c>
      <c r="AV7246" s="501" t="e">
        <f t="shared" si="680"/>
        <v>#DIV/0!</v>
      </c>
      <c r="AY7246" s="501" t="e">
        <f t="shared" si="681"/>
        <v>#DIV/0!</v>
      </c>
      <c r="BM7246" s="501" t="e">
        <f t="shared" si="682"/>
        <v>#DIV/0!</v>
      </c>
      <c r="BP7246" s="501" t="e">
        <f t="shared" si="683"/>
        <v>#DIV/0!</v>
      </c>
    </row>
    <row r="7247" spans="31:68" ht="15" customHeight="1" x14ac:dyDescent="0.25">
      <c r="AE7247" s="501" t="e">
        <f t="shared" ref="AE7247:AE7310" si="684">IF(AE$10*AC7247+AE$11&lt;(ROUNDUP(AD$10/100,0)*100+999),MAX(0,AE$10*AC7247+AE$11),NA())</f>
        <v>#DIV/0!</v>
      </c>
      <c r="AH7247" s="501" t="e">
        <f t="shared" ref="AH7247:AH7310" si="685">IF(AH$10*AF7247+AH$11&lt;(ROUNDUP(AG$10/100,0)*100+999),MAX(0,AH$10*AF7247+AH$11),NA())</f>
        <v>#DIV/0!</v>
      </c>
      <c r="AV7247" s="501" t="e">
        <f t="shared" ref="AV7247:AV7310" si="686">IF(AV$10*AT7247+AV$11&lt;(ROUNDUP(AU$10/100,0)*100+999),MAX(0,AV$10*AT7247+AV$11),NA())</f>
        <v>#DIV/0!</v>
      </c>
      <c r="AY7247" s="501" t="e">
        <f t="shared" ref="AY7247:AY7310" si="687">IF(AY$10*AW7247+AY$11&lt;(ROUNDUP(AX$10/100,0)*100+999),MAX(0,AY$10*AW7247+AY$11),NA())</f>
        <v>#DIV/0!</v>
      </c>
      <c r="BM7247" s="501" t="e">
        <f t="shared" ref="BM7247:BM7310" si="688">IF(BM$10*BK7247+BM$11&lt;(ROUNDUP(BL$10/100,0)*100+999),MAX(0,BM$10*BK7247+BM$11),NA())</f>
        <v>#DIV/0!</v>
      </c>
      <c r="BP7247" s="501" t="e">
        <f t="shared" ref="BP7247:BP7310" si="689">IF(BP$10*BN7247+BP$11&lt;(ROUNDUP(BO$10/100,0)*100+999),MAX(0,BP$10*BN7247+BP$11),NA())</f>
        <v>#DIV/0!</v>
      </c>
    </row>
    <row r="7248" spans="31:68" ht="15" customHeight="1" x14ac:dyDescent="0.25">
      <c r="AE7248" s="501" t="e">
        <f t="shared" si="684"/>
        <v>#DIV/0!</v>
      </c>
      <c r="AH7248" s="501" t="e">
        <f t="shared" si="685"/>
        <v>#DIV/0!</v>
      </c>
      <c r="AV7248" s="501" t="e">
        <f t="shared" si="686"/>
        <v>#DIV/0!</v>
      </c>
      <c r="AY7248" s="501" t="e">
        <f t="shared" si="687"/>
        <v>#DIV/0!</v>
      </c>
      <c r="BM7248" s="501" t="e">
        <f t="shared" si="688"/>
        <v>#DIV/0!</v>
      </c>
      <c r="BP7248" s="501" t="e">
        <f t="shared" si="689"/>
        <v>#DIV/0!</v>
      </c>
    </row>
    <row r="7249" spans="31:68" ht="15" customHeight="1" x14ac:dyDescent="0.25">
      <c r="AE7249" s="501" t="e">
        <f t="shared" si="684"/>
        <v>#DIV/0!</v>
      </c>
      <c r="AH7249" s="501" t="e">
        <f t="shared" si="685"/>
        <v>#DIV/0!</v>
      </c>
      <c r="AV7249" s="501" t="e">
        <f t="shared" si="686"/>
        <v>#DIV/0!</v>
      </c>
      <c r="AY7249" s="501" t="e">
        <f t="shared" si="687"/>
        <v>#DIV/0!</v>
      </c>
      <c r="BM7249" s="501" t="e">
        <f t="shared" si="688"/>
        <v>#DIV/0!</v>
      </c>
      <c r="BP7249" s="501" t="e">
        <f t="shared" si="689"/>
        <v>#DIV/0!</v>
      </c>
    </row>
    <row r="7250" spans="31:68" ht="15" customHeight="1" x14ac:dyDescent="0.25">
      <c r="AE7250" s="501" t="e">
        <f t="shared" si="684"/>
        <v>#DIV/0!</v>
      </c>
      <c r="AH7250" s="501" t="e">
        <f t="shared" si="685"/>
        <v>#DIV/0!</v>
      </c>
      <c r="AV7250" s="501" t="e">
        <f t="shared" si="686"/>
        <v>#DIV/0!</v>
      </c>
      <c r="AY7250" s="501" t="e">
        <f t="shared" si="687"/>
        <v>#DIV/0!</v>
      </c>
      <c r="BM7250" s="501" t="e">
        <f t="shared" si="688"/>
        <v>#DIV/0!</v>
      </c>
      <c r="BP7250" s="501" t="e">
        <f t="shared" si="689"/>
        <v>#DIV/0!</v>
      </c>
    </row>
    <row r="7251" spans="31:68" ht="15" customHeight="1" x14ac:dyDescent="0.25">
      <c r="AE7251" s="501" t="e">
        <f t="shared" si="684"/>
        <v>#DIV/0!</v>
      </c>
      <c r="AH7251" s="501" t="e">
        <f t="shared" si="685"/>
        <v>#DIV/0!</v>
      </c>
      <c r="AV7251" s="501" t="e">
        <f t="shared" si="686"/>
        <v>#DIV/0!</v>
      </c>
      <c r="AY7251" s="501" t="e">
        <f t="shared" si="687"/>
        <v>#DIV/0!</v>
      </c>
      <c r="BM7251" s="501" t="e">
        <f t="shared" si="688"/>
        <v>#DIV/0!</v>
      </c>
      <c r="BP7251" s="501" t="e">
        <f t="shared" si="689"/>
        <v>#DIV/0!</v>
      </c>
    </row>
    <row r="7252" spans="31:68" ht="15" customHeight="1" x14ac:dyDescent="0.25">
      <c r="AE7252" s="501" t="e">
        <f t="shared" si="684"/>
        <v>#DIV/0!</v>
      </c>
      <c r="AH7252" s="501" t="e">
        <f t="shared" si="685"/>
        <v>#DIV/0!</v>
      </c>
      <c r="AV7252" s="501" t="e">
        <f t="shared" si="686"/>
        <v>#DIV/0!</v>
      </c>
      <c r="AY7252" s="501" t="e">
        <f t="shared" si="687"/>
        <v>#DIV/0!</v>
      </c>
      <c r="BM7252" s="501" t="e">
        <f t="shared" si="688"/>
        <v>#DIV/0!</v>
      </c>
      <c r="BP7252" s="501" t="e">
        <f t="shared" si="689"/>
        <v>#DIV/0!</v>
      </c>
    </row>
    <row r="7253" spans="31:68" ht="15" customHeight="1" x14ac:dyDescent="0.25">
      <c r="AE7253" s="501" t="e">
        <f t="shared" si="684"/>
        <v>#DIV/0!</v>
      </c>
      <c r="AH7253" s="501" t="e">
        <f t="shared" si="685"/>
        <v>#DIV/0!</v>
      </c>
      <c r="AV7253" s="501" t="e">
        <f t="shared" si="686"/>
        <v>#DIV/0!</v>
      </c>
      <c r="AY7253" s="501" t="e">
        <f t="shared" si="687"/>
        <v>#DIV/0!</v>
      </c>
      <c r="BM7253" s="501" t="e">
        <f t="shared" si="688"/>
        <v>#DIV/0!</v>
      </c>
      <c r="BP7253" s="501" t="e">
        <f t="shared" si="689"/>
        <v>#DIV/0!</v>
      </c>
    </row>
    <row r="7254" spans="31:68" ht="15" customHeight="1" x14ac:dyDescent="0.25">
      <c r="AE7254" s="501" t="e">
        <f t="shared" si="684"/>
        <v>#DIV/0!</v>
      </c>
      <c r="AH7254" s="501" t="e">
        <f t="shared" si="685"/>
        <v>#DIV/0!</v>
      </c>
      <c r="AV7254" s="501" t="e">
        <f t="shared" si="686"/>
        <v>#DIV/0!</v>
      </c>
      <c r="AY7254" s="501" t="e">
        <f t="shared" si="687"/>
        <v>#DIV/0!</v>
      </c>
      <c r="BM7254" s="501" t="e">
        <f t="shared" si="688"/>
        <v>#DIV/0!</v>
      </c>
      <c r="BP7254" s="501" t="e">
        <f t="shared" si="689"/>
        <v>#DIV/0!</v>
      </c>
    </row>
    <row r="7255" spans="31:68" ht="15" customHeight="1" x14ac:dyDescent="0.25">
      <c r="AE7255" s="501" t="e">
        <f t="shared" si="684"/>
        <v>#DIV/0!</v>
      </c>
      <c r="AH7255" s="501" t="e">
        <f t="shared" si="685"/>
        <v>#DIV/0!</v>
      </c>
      <c r="AV7255" s="501" t="e">
        <f t="shared" si="686"/>
        <v>#DIV/0!</v>
      </c>
      <c r="AY7255" s="501" t="e">
        <f t="shared" si="687"/>
        <v>#DIV/0!</v>
      </c>
      <c r="BM7255" s="501" t="e">
        <f t="shared" si="688"/>
        <v>#DIV/0!</v>
      </c>
      <c r="BP7255" s="501" t="e">
        <f t="shared" si="689"/>
        <v>#DIV/0!</v>
      </c>
    </row>
    <row r="7256" spans="31:68" ht="15" customHeight="1" x14ac:dyDescent="0.25">
      <c r="AE7256" s="501" t="e">
        <f t="shared" si="684"/>
        <v>#DIV/0!</v>
      </c>
      <c r="AH7256" s="501" t="e">
        <f t="shared" si="685"/>
        <v>#DIV/0!</v>
      </c>
      <c r="AV7256" s="501" t="e">
        <f t="shared" si="686"/>
        <v>#DIV/0!</v>
      </c>
      <c r="AY7256" s="501" t="e">
        <f t="shared" si="687"/>
        <v>#DIV/0!</v>
      </c>
      <c r="BM7256" s="501" t="e">
        <f t="shared" si="688"/>
        <v>#DIV/0!</v>
      </c>
      <c r="BP7256" s="501" t="e">
        <f t="shared" si="689"/>
        <v>#DIV/0!</v>
      </c>
    </row>
    <row r="7257" spans="31:68" ht="15" customHeight="1" x14ac:dyDescent="0.25">
      <c r="AE7257" s="501" t="e">
        <f t="shared" si="684"/>
        <v>#DIV/0!</v>
      </c>
      <c r="AH7257" s="501" t="e">
        <f t="shared" si="685"/>
        <v>#DIV/0!</v>
      </c>
      <c r="AV7257" s="501" t="e">
        <f t="shared" si="686"/>
        <v>#DIV/0!</v>
      </c>
      <c r="AY7257" s="501" t="e">
        <f t="shared" si="687"/>
        <v>#DIV/0!</v>
      </c>
      <c r="BM7257" s="501" t="e">
        <f t="shared" si="688"/>
        <v>#DIV/0!</v>
      </c>
      <c r="BP7257" s="501" t="e">
        <f t="shared" si="689"/>
        <v>#DIV/0!</v>
      </c>
    </row>
    <row r="7258" spans="31:68" ht="15" customHeight="1" x14ac:dyDescent="0.25">
      <c r="AE7258" s="501" t="e">
        <f t="shared" si="684"/>
        <v>#DIV/0!</v>
      </c>
      <c r="AH7258" s="501" t="e">
        <f t="shared" si="685"/>
        <v>#DIV/0!</v>
      </c>
      <c r="AV7258" s="501" t="e">
        <f t="shared" si="686"/>
        <v>#DIV/0!</v>
      </c>
      <c r="AY7258" s="501" t="e">
        <f t="shared" si="687"/>
        <v>#DIV/0!</v>
      </c>
      <c r="BM7258" s="501" t="e">
        <f t="shared" si="688"/>
        <v>#DIV/0!</v>
      </c>
      <c r="BP7258" s="501" t="e">
        <f t="shared" si="689"/>
        <v>#DIV/0!</v>
      </c>
    </row>
    <row r="7259" spans="31:68" ht="15" customHeight="1" x14ac:dyDescent="0.25">
      <c r="AE7259" s="501" t="e">
        <f t="shared" si="684"/>
        <v>#DIV/0!</v>
      </c>
      <c r="AH7259" s="501" t="e">
        <f t="shared" si="685"/>
        <v>#DIV/0!</v>
      </c>
      <c r="AV7259" s="501" t="e">
        <f t="shared" si="686"/>
        <v>#DIV/0!</v>
      </c>
      <c r="AY7259" s="501" t="e">
        <f t="shared" si="687"/>
        <v>#DIV/0!</v>
      </c>
      <c r="BM7259" s="501" t="e">
        <f t="shared" si="688"/>
        <v>#DIV/0!</v>
      </c>
      <c r="BP7259" s="501" t="e">
        <f t="shared" si="689"/>
        <v>#DIV/0!</v>
      </c>
    </row>
    <row r="7260" spans="31:68" ht="15" customHeight="1" x14ac:dyDescent="0.25">
      <c r="AE7260" s="501" t="e">
        <f t="shared" si="684"/>
        <v>#DIV/0!</v>
      </c>
      <c r="AH7260" s="501" t="e">
        <f t="shared" si="685"/>
        <v>#DIV/0!</v>
      </c>
      <c r="AV7260" s="501" t="e">
        <f t="shared" si="686"/>
        <v>#DIV/0!</v>
      </c>
      <c r="AY7260" s="501" t="e">
        <f t="shared" si="687"/>
        <v>#DIV/0!</v>
      </c>
      <c r="BM7260" s="501" t="e">
        <f t="shared" si="688"/>
        <v>#DIV/0!</v>
      </c>
      <c r="BP7260" s="501" t="e">
        <f t="shared" si="689"/>
        <v>#DIV/0!</v>
      </c>
    </row>
    <row r="7261" spans="31:68" ht="15" customHeight="1" x14ac:dyDescent="0.25">
      <c r="AE7261" s="501" t="e">
        <f t="shared" si="684"/>
        <v>#DIV/0!</v>
      </c>
      <c r="AH7261" s="501" t="e">
        <f t="shared" si="685"/>
        <v>#DIV/0!</v>
      </c>
      <c r="AV7261" s="501" t="e">
        <f t="shared" si="686"/>
        <v>#DIV/0!</v>
      </c>
      <c r="AY7261" s="501" t="e">
        <f t="shared" si="687"/>
        <v>#DIV/0!</v>
      </c>
      <c r="BM7261" s="501" t="e">
        <f t="shared" si="688"/>
        <v>#DIV/0!</v>
      </c>
      <c r="BP7261" s="501" t="e">
        <f t="shared" si="689"/>
        <v>#DIV/0!</v>
      </c>
    </row>
    <row r="7262" spans="31:68" ht="15" customHeight="1" x14ac:dyDescent="0.25">
      <c r="AE7262" s="501" t="e">
        <f t="shared" si="684"/>
        <v>#DIV/0!</v>
      </c>
      <c r="AH7262" s="501" t="e">
        <f t="shared" si="685"/>
        <v>#DIV/0!</v>
      </c>
      <c r="AV7262" s="501" t="e">
        <f t="shared" si="686"/>
        <v>#DIV/0!</v>
      </c>
      <c r="AY7262" s="501" t="e">
        <f t="shared" si="687"/>
        <v>#DIV/0!</v>
      </c>
      <c r="BM7262" s="501" t="e">
        <f t="shared" si="688"/>
        <v>#DIV/0!</v>
      </c>
      <c r="BP7262" s="501" t="e">
        <f t="shared" si="689"/>
        <v>#DIV/0!</v>
      </c>
    </row>
    <row r="7263" spans="31:68" ht="15" customHeight="1" x14ac:dyDescent="0.25">
      <c r="AE7263" s="501" t="e">
        <f t="shared" si="684"/>
        <v>#DIV/0!</v>
      </c>
      <c r="AH7263" s="501" t="e">
        <f t="shared" si="685"/>
        <v>#DIV/0!</v>
      </c>
      <c r="AV7263" s="501" t="e">
        <f t="shared" si="686"/>
        <v>#DIV/0!</v>
      </c>
      <c r="AY7263" s="501" t="e">
        <f t="shared" si="687"/>
        <v>#DIV/0!</v>
      </c>
      <c r="BM7263" s="501" t="e">
        <f t="shared" si="688"/>
        <v>#DIV/0!</v>
      </c>
      <c r="BP7263" s="501" t="e">
        <f t="shared" si="689"/>
        <v>#DIV/0!</v>
      </c>
    </row>
    <row r="7264" spans="31:68" ht="15" customHeight="1" x14ac:dyDescent="0.25">
      <c r="AE7264" s="501" t="e">
        <f t="shared" si="684"/>
        <v>#DIV/0!</v>
      </c>
      <c r="AH7264" s="501" t="e">
        <f t="shared" si="685"/>
        <v>#DIV/0!</v>
      </c>
      <c r="AV7264" s="501" t="e">
        <f t="shared" si="686"/>
        <v>#DIV/0!</v>
      </c>
      <c r="AY7264" s="501" t="e">
        <f t="shared" si="687"/>
        <v>#DIV/0!</v>
      </c>
      <c r="BM7264" s="501" t="e">
        <f t="shared" si="688"/>
        <v>#DIV/0!</v>
      </c>
      <c r="BP7264" s="501" t="e">
        <f t="shared" si="689"/>
        <v>#DIV/0!</v>
      </c>
    </row>
    <row r="7265" spans="31:68" ht="15" customHeight="1" x14ac:dyDescent="0.25">
      <c r="AE7265" s="501" t="e">
        <f t="shared" si="684"/>
        <v>#DIV/0!</v>
      </c>
      <c r="AH7265" s="501" t="e">
        <f t="shared" si="685"/>
        <v>#DIV/0!</v>
      </c>
      <c r="AV7265" s="501" t="e">
        <f t="shared" si="686"/>
        <v>#DIV/0!</v>
      </c>
      <c r="AY7265" s="501" t="e">
        <f t="shared" si="687"/>
        <v>#DIV/0!</v>
      </c>
      <c r="BM7265" s="501" t="e">
        <f t="shared" si="688"/>
        <v>#DIV/0!</v>
      </c>
      <c r="BP7265" s="501" t="e">
        <f t="shared" si="689"/>
        <v>#DIV/0!</v>
      </c>
    </row>
    <row r="7266" spans="31:68" ht="15" customHeight="1" x14ac:dyDescent="0.25">
      <c r="AE7266" s="501" t="e">
        <f t="shared" si="684"/>
        <v>#DIV/0!</v>
      </c>
      <c r="AH7266" s="501" t="e">
        <f t="shared" si="685"/>
        <v>#DIV/0!</v>
      </c>
      <c r="AV7266" s="501" t="e">
        <f t="shared" si="686"/>
        <v>#DIV/0!</v>
      </c>
      <c r="AY7266" s="501" t="e">
        <f t="shared" si="687"/>
        <v>#DIV/0!</v>
      </c>
      <c r="BM7266" s="501" t="e">
        <f t="shared" si="688"/>
        <v>#DIV/0!</v>
      </c>
      <c r="BP7266" s="501" t="e">
        <f t="shared" si="689"/>
        <v>#DIV/0!</v>
      </c>
    </row>
    <row r="7267" spans="31:68" ht="15" customHeight="1" x14ac:dyDescent="0.25">
      <c r="AE7267" s="501" t="e">
        <f t="shared" si="684"/>
        <v>#DIV/0!</v>
      </c>
      <c r="AH7267" s="501" t="e">
        <f t="shared" si="685"/>
        <v>#DIV/0!</v>
      </c>
      <c r="AV7267" s="501" t="e">
        <f t="shared" si="686"/>
        <v>#DIV/0!</v>
      </c>
      <c r="AY7267" s="501" t="e">
        <f t="shared" si="687"/>
        <v>#DIV/0!</v>
      </c>
      <c r="BM7267" s="501" t="e">
        <f t="shared" si="688"/>
        <v>#DIV/0!</v>
      </c>
      <c r="BP7267" s="501" t="e">
        <f t="shared" si="689"/>
        <v>#DIV/0!</v>
      </c>
    </row>
    <row r="7268" spans="31:68" ht="15" customHeight="1" x14ac:dyDescent="0.25">
      <c r="AE7268" s="501" t="e">
        <f t="shared" si="684"/>
        <v>#DIV/0!</v>
      </c>
      <c r="AH7268" s="501" t="e">
        <f t="shared" si="685"/>
        <v>#DIV/0!</v>
      </c>
      <c r="AV7268" s="501" t="e">
        <f t="shared" si="686"/>
        <v>#DIV/0!</v>
      </c>
      <c r="AY7268" s="501" t="e">
        <f t="shared" si="687"/>
        <v>#DIV/0!</v>
      </c>
      <c r="BM7268" s="501" t="e">
        <f t="shared" si="688"/>
        <v>#DIV/0!</v>
      </c>
      <c r="BP7268" s="501" t="e">
        <f t="shared" si="689"/>
        <v>#DIV/0!</v>
      </c>
    </row>
    <row r="7269" spans="31:68" ht="15" customHeight="1" x14ac:dyDescent="0.25">
      <c r="AE7269" s="501" t="e">
        <f t="shared" si="684"/>
        <v>#DIV/0!</v>
      </c>
      <c r="AH7269" s="501" t="e">
        <f t="shared" si="685"/>
        <v>#DIV/0!</v>
      </c>
      <c r="AV7269" s="501" t="e">
        <f t="shared" si="686"/>
        <v>#DIV/0!</v>
      </c>
      <c r="AY7269" s="501" t="e">
        <f t="shared" si="687"/>
        <v>#DIV/0!</v>
      </c>
      <c r="BM7269" s="501" t="e">
        <f t="shared" si="688"/>
        <v>#DIV/0!</v>
      </c>
      <c r="BP7269" s="501" t="e">
        <f t="shared" si="689"/>
        <v>#DIV/0!</v>
      </c>
    </row>
    <row r="7270" spans="31:68" ht="15" customHeight="1" x14ac:dyDescent="0.25">
      <c r="AE7270" s="501" t="e">
        <f t="shared" si="684"/>
        <v>#DIV/0!</v>
      </c>
      <c r="AH7270" s="501" t="e">
        <f t="shared" si="685"/>
        <v>#DIV/0!</v>
      </c>
      <c r="AV7270" s="501" t="e">
        <f t="shared" si="686"/>
        <v>#DIV/0!</v>
      </c>
      <c r="AY7270" s="501" t="e">
        <f t="shared" si="687"/>
        <v>#DIV/0!</v>
      </c>
      <c r="BM7270" s="501" t="e">
        <f t="shared" si="688"/>
        <v>#DIV/0!</v>
      </c>
      <c r="BP7270" s="501" t="e">
        <f t="shared" si="689"/>
        <v>#DIV/0!</v>
      </c>
    </row>
    <row r="7271" spans="31:68" ht="15" customHeight="1" x14ac:dyDescent="0.25">
      <c r="AE7271" s="501" t="e">
        <f t="shared" si="684"/>
        <v>#DIV/0!</v>
      </c>
      <c r="AH7271" s="501" t="e">
        <f t="shared" si="685"/>
        <v>#DIV/0!</v>
      </c>
      <c r="AV7271" s="501" t="e">
        <f t="shared" si="686"/>
        <v>#DIV/0!</v>
      </c>
      <c r="AY7271" s="501" t="e">
        <f t="shared" si="687"/>
        <v>#DIV/0!</v>
      </c>
      <c r="BM7271" s="501" t="e">
        <f t="shared" si="688"/>
        <v>#DIV/0!</v>
      </c>
      <c r="BP7271" s="501" t="e">
        <f t="shared" si="689"/>
        <v>#DIV/0!</v>
      </c>
    </row>
    <row r="7272" spans="31:68" ht="15" customHeight="1" x14ac:dyDescent="0.25">
      <c r="AE7272" s="501" t="e">
        <f t="shared" si="684"/>
        <v>#DIV/0!</v>
      </c>
      <c r="AH7272" s="501" t="e">
        <f t="shared" si="685"/>
        <v>#DIV/0!</v>
      </c>
      <c r="AV7272" s="501" t="e">
        <f t="shared" si="686"/>
        <v>#DIV/0!</v>
      </c>
      <c r="AY7272" s="501" t="e">
        <f t="shared" si="687"/>
        <v>#DIV/0!</v>
      </c>
      <c r="BM7272" s="501" t="e">
        <f t="shared" si="688"/>
        <v>#DIV/0!</v>
      </c>
      <c r="BP7272" s="501" t="e">
        <f t="shared" si="689"/>
        <v>#DIV/0!</v>
      </c>
    </row>
    <row r="7273" spans="31:68" ht="15" customHeight="1" x14ac:dyDescent="0.25">
      <c r="AE7273" s="501" t="e">
        <f t="shared" si="684"/>
        <v>#DIV/0!</v>
      </c>
      <c r="AH7273" s="501" t="e">
        <f t="shared" si="685"/>
        <v>#DIV/0!</v>
      </c>
      <c r="AV7273" s="501" t="e">
        <f t="shared" si="686"/>
        <v>#DIV/0!</v>
      </c>
      <c r="AY7273" s="501" t="e">
        <f t="shared" si="687"/>
        <v>#DIV/0!</v>
      </c>
      <c r="BM7273" s="501" t="e">
        <f t="shared" si="688"/>
        <v>#DIV/0!</v>
      </c>
      <c r="BP7273" s="501" t="e">
        <f t="shared" si="689"/>
        <v>#DIV/0!</v>
      </c>
    </row>
    <row r="7274" spans="31:68" ht="15" customHeight="1" x14ac:dyDescent="0.25">
      <c r="AE7274" s="501" t="e">
        <f t="shared" si="684"/>
        <v>#DIV/0!</v>
      </c>
      <c r="AH7274" s="501" t="e">
        <f t="shared" si="685"/>
        <v>#DIV/0!</v>
      </c>
      <c r="AV7274" s="501" t="e">
        <f t="shared" si="686"/>
        <v>#DIV/0!</v>
      </c>
      <c r="AY7274" s="501" t="e">
        <f t="shared" si="687"/>
        <v>#DIV/0!</v>
      </c>
      <c r="BM7274" s="501" t="e">
        <f t="shared" si="688"/>
        <v>#DIV/0!</v>
      </c>
      <c r="BP7274" s="501" t="e">
        <f t="shared" si="689"/>
        <v>#DIV/0!</v>
      </c>
    </row>
    <row r="7275" spans="31:68" ht="15" customHeight="1" x14ac:dyDescent="0.25">
      <c r="AE7275" s="501" t="e">
        <f t="shared" si="684"/>
        <v>#DIV/0!</v>
      </c>
      <c r="AH7275" s="501" t="e">
        <f t="shared" si="685"/>
        <v>#DIV/0!</v>
      </c>
      <c r="AV7275" s="501" t="e">
        <f t="shared" si="686"/>
        <v>#DIV/0!</v>
      </c>
      <c r="AY7275" s="501" t="e">
        <f t="shared" si="687"/>
        <v>#DIV/0!</v>
      </c>
      <c r="BM7275" s="501" t="e">
        <f t="shared" si="688"/>
        <v>#DIV/0!</v>
      </c>
      <c r="BP7275" s="501" t="e">
        <f t="shared" si="689"/>
        <v>#DIV/0!</v>
      </c>
    </row>
    <row r="7276" spans="31:68" ht="15" customHeight="1" x14ac:dyDescent="0.25">
      <c r="AE7276" s="501" t="e">
        <f t="shared" si="684"/>
        <v>#DIV/0!</v>
      </c>
      <c r="AH7276" s="501" t="e">
        <f t="shared" si="685"/>
        <v>#DIV/0!</v>
      </c>
      <c r="AV7276" s="501" t="e">
        <f t="shared" si="686"/>
        <v>#DIV/0!</v>
      </c>
      <c r="AY7276" s="501" t="e">
        <f t="shared" si="687"/>
        <v>#DIV/0!</v>
      </c>
      <c r="BM7276" s="501" t="e">
        <f t="shared" si="688"/>
        <v>#DIV/0!</v>
      </c>
      <c r="BP7276" s="501" t="e">
        <f t="shared" si="689"/>
        <v>#DIV/0!</v>
      </c>
    </row>
    <row r="7277" spans="31:68" ht="15" customHeight="1" x14ac:dyDescent="0.25">
      <c r="AE7277" s="501" t="e">
        <f t="shared" si="684"/>
        <v>#DIV/0!</v>
      </c>
      <c r="AH7277" s="501" t="e">
        <f t="shared" si="685"/>
        <v>#DIV/0!</v>
      </c>
      <c r="AV7277" s="501" t="e">
        <f t="shared" si="686"/>
        <v>#DIV/0!</v>
      </c>
      <c r="AY7277" s="501" t="e">
        <f t="shared" si="687"/>
        <v>#DIV/0!</v>
      </c>
      <c r="BM7277" s="501" t="e">
        <f t="shared" si="688"/>
        <v>#DIV/0!</v>
      </c>
      <c r="BP7277" s="501" t="e">
        <f t="shared" si="689"/>
        <v>#DIV/0!</v>
      </c>
    </row>
    <row r="7278" spans="31:68" ht="15" customHeight="1" x14ac:dyDescent="0.25">
      <c r="AE7278" s="501" t="e">
        <f t="shared" si="684"/>
        <v>#DIV/0!</v>
      </c>
      <c r="AH7278" s="501" t="e">
        <f t="shared" si="685"/>
        <v>#DIV/0!</v>
      </c>
      <c r="AV7278" s="501" t="e">
        <f t="shared" si="686"/>
        <v>#DIV/0!</v>
      </c>
      <c r="AY7278" s="501" t="e">
        <f t="shared" si="687"/>
        <v>#DIV/0!</v>
      </c>
      <c r="BM7278" s="501" t="e">
        <f t="shared" si="688"/>
        <v>#DIV/0!</v>
      </c>
      <c r="BP7278" s="501" t="e">
        <f t="shared" si="689"/>
        <v>#DIV/0!</v>
      </c>
    </row>
    <row r="7279" spans="31:68" ht="15" customHeight="1" x14ac:dyDescent="0.25">
      <c r="AE7279" s="501" t="e">
        <f t="shared" si="684"/>
        <v>#DIV/0!</v>
      </c>
      <c r="AH7279" s="501" t="e">
        <f t="shared" si="685"/>
        <v>#DIV/0!</v>
      </c>
      <c r="AV7279" s="501" t="e">
        <f t="shared" si="686"/>
        <v>#DIV/0!</v>
      </c>
      <c r="AY7279" s="501" t="e">
        <f t="shared" si="687"/>
        <v>#DIV/0!</v>
      </c>
      <c r="BM7279" s="501" t="e">
        <f t="shared" si="688"/>
        <v>#DIV/0!</v>
      </c>
      <c r="BP7279" s="501" t="e">
        <f t="shared" si="689"/>
        <v>#DIV/0!</v>
      </c>
    </row>
    <row r="7280" spans="31:68" ht="15" customHeight="1" x14ac:dyDescent="0.25">
      <c r="AE7280" s="501" t="e">
        <f t="shared" si="684"/>
        <v>#DIV/0!</v>
      </c>
      <c r="AH7280" s="501" t="e">
        <f t="shared" si="685"/>
        <v>#DIV/0!</v>
      </c>
      <c r="AV7280" s="501" t="e">
        <f t="shared" si="686"/>
        <v>#DIV/0!</v>
      </c>
      <c r="AY7280" s="501" t="e">
        <f t="shared" si="687"/>
        <v>#DIV/0!</v>
      </c>
      <c r="BM7280" s="501" t="e">
        <f t="shared" si="688"/>
        <v>#DIV/0!</v>
      </c>
      <c r="BP7280" s="501" t="e">
        <f t="shared" si="689"/>
        <v>#DIV/0!</v>
      </c>
    </row>
    <row r="7281" spans="31:68" ht="15" customHeight="1" x14ac:dyDescent="0.25">
      <c r="AE7281" s="501" t="e">
        <f t="shared" si="684"/>
        <v>#DIV/0!</v>
      </c>
      <c r="AH7281" s="501" t="e">
        <f t="shared" si="685"/>
        <v>#DIV/0!</v>
      </c>
      <c r="AV7281" s="501" t="e">
        <f t="shared" si="686"/>
        <v>#DIV/0!</v>
      </c>
      <c r="AY7281" s="501" t="e">
        <f t="shared" si="687"/>
        <v>#DIV/0!</v>
      </c>
      <c r="BM7281" s="501" t="e">
        <f t="shared" si="688"/>
        <v>#DIV/0!</v>
      </c>
      <c r="BP7281" s="501" t="e">
        <f t="shared" si="689"/>
        <v>#DIV/0!</v>
      </c>
    </row>
    <row r="7282" spans="31:68" ht="15" customHeight="1" x14ac:dyDescent="0.25">
      <c r="AE7282" s="501" t="e">
        <f t="shared" si="684"/>
        <v>#DIV/0!</v>
      </c>
      <c r="AH7282" s="501" t="e">
        <f t="shared" si="685"/>
        <v>#DIV/0!</v>
      </c>
      <c r="AV7282" s="501" t="e">
        <f t="shared" si="686"/>
        <v>#DIV/0!</v>
      </c>
      <c r="AY7282" s="501" t="e">
        <f t="shared" si="687"/>
        <v>#DIV/0!</v>
      </c>
      <c r="BM7282" s="501" t="e">
        <f t="shared" si="688"/>
        <v>#DIV/0!</v>
      </c>
      <c r="BP7282" s="501" t="e">
        <f t="shared" si="689"/>
        <v>#DIV/0!</v>
      </c>
    </row>
    <row r="7283" spans="31:68" ht="15" customHeight="1" x14ac:dyDescent="0.25">
      <c r="AE7283" s="501" t="e">
        <f t="shared" si="684"/>
        <v>#DIV/0!</v>
      </c>
      <c r="AH7283" s="501" t="e">
        <f t="shared" si="685"/>
        <v>#DIV/0!</v>
      </c>
      <c r="AV7283" s="501" t="e">
        <f t="shared" si="686"/>
        <v>#DIV/0!</v>
      </c>
      <c r="AY7283" s="501" t="e">
        <f t="shared" si="687"/>
        <v>#DIV/0!</v>
      </c>
      <c r="BM7283" s="501" t="e">
        <f t="shared" si="688"/>
        <v>#DIV/0!</v>
      </c>
      <c r="BP7283" s="501" t="e">
        <f t="shared" si="689"/>
        <v>#DIV/0!</v>
      </c>
    </row>
    <row r="7284" spans="31:68" ht="15" customHeight="1" x14ac:dyDescent="0.25">
      <c r="AE7284" s="501" t="e">
        <f t="shared" si="684"/>
        <v>#DIV/0!</v>
      </c>
      <c r="AH7284" s="501" t="e">
        <f t="shared" si="685"/>
        <v>#DIV/0!</v>
      </c>
      <c r="AV7284" s="501" t="e">
        <f t="shared" si="686"/>
        <v>#DIV/0!</v>
      </c>
      <c r="AY7284" s="501" t="e">
        <f t="shared" si="687"/>
        <v>#DIV/0!</v>
      </c>
      <c r="BM7284" s="501" t="e">
        <f t="shared" si="688"/>
        <v>#DIV/0!</v>
      </c>
      <c r="BP7284" s="501" t="e">
        <f t="shared" si="689"/>
        <v>#DIV/0!</v>
      </c>
    </row>
    <row r="7285" spans="31:68" ht="15" customHeight="1" x14ac:dyDescent="0.25">
      <c r="AE7285" s="501" t="e">
        <f t="shared" si="684"/>
        <v>#DIV/0!</v>
      </c>
      <c r="AH7285" s="501" t="e">
        <f t="shared" si="685"/>
        <v>#DIV/0!</v>
      </c>
      <c r="AV7285" s="501" t="e">
        <f t="shared" si="686"/>
        <v>#DIV/0!</v>
      </c>
      <c r="AY7285" s="501" t="e">
        <f t="shared" si="687"/>
        <v>#DIV/0!</v>
      </c>
      <c r="BM7285" s="501" t="e">
        <f t="shared" si="688"/>
        <v>#DIV/0!</v>
      </c>
      <c r="BP7285" s="501" t="e">
        <f t="shared" si="689"/>
        <v>#DIV/0!</v>
      </c>
    </row>
    <row r="7286" spans="31:68" ht="15" customHeight="1" x14ac:dyDescent="0.25">
      <c r="AE7286" s="501" t="e">
        <f t="shared" si="684"/>
        <v>#DIV/0!</v>
      </c>
      <c r="AH7286" s="501" t="e">
        <f t="shared" si="685"/>
        <v>#DIV/0!</v>
      </c>
      <c r="AV7286" s="501" t="e">
        <f t="shared" si="686"/>
        <v>#DIV/0!</v>
      </c>
      <c r="AY7286" s="501" t="e">
        <f t="shared" si="687"/>
        <v>#DIV/0!</v>
      </c>
      <c r="BM7286" s="501" t="e">
        <f t="shared" si="688"/>
        <v>#DIV/0!</v>
      </c>
      <c r="BP7286" s="501" t="e">
        <f t="shared" si="689"/>
        <v>#DIV/0!</v>
      </c>
    </row>
    <row r="7287" spans="31:68" ht="15" customHeight="1" x14ac:dyDescent="0.25">
      <c r="AE7287" s="501" t="e">
        <f t="shared" si="684"/>
        <v>#DIV/0!</v>
      </c>
      <c r="AH7287" s="501" t="e">
        <f t="shared" si="685"/>
        <v>#DIV/0!</v>
      </c>
      <c r="AV7287" s="501" t="e">
        <f t="shared" si="686"/>
        <v>#DIV/0!</v>
      </c>
      <c r="AY7287" s="501" t="e">
        <f t="shared" si="687"/>
        <v>#DIV/0!</v>
      </c>
      <c r="BM7287" s="501" t="e">
        <f t="shared" si="688"/>
        <v>#DIV/0!</v>
      </c>
      <c r="BP7287" s="501" t="e">
        <f t="shared" si="689"/>
        <v>#DIV/0!</v>
      </c>
    </row>
    <row r="7288" spans="31:68" ht="15" customHeight="1" x14ac:dyDescent="0.25">
      <c r="AE7288" s="501" t="e">
        <f t="shared" si="684"/>
        <v>#DIV/0!</v>
      </c>
      <c r="AH7288" s="501" t="e">
        <f t="shared" si="685"/>
        <v>#DIV/0!</v>
      </c>
      <c r="AV7288" s="501" t="e">
        <f t="shared" si="686"/>
        <v>#DIV/0!</v>
      </c>
      <c r="AY7288" s="501" t="e">
        <f t="shared" si="687"/>
        <v>#DIV/0!</v>
      </c>
      <c r="BM7288" s="501" t="e">
        <f t="shared" si="688"/>
        <v>#DIV/0!</v>
      </c>
      <c r="BP7288" s="501" t="e">
        <f t="shared" si="689"/>
        <v>#DIV/0!</v>
      </c>
    </row>
    <row r="7289" spans="31:68" ht="15" customHeight="1" x14ac:dyDescent="0.25">
      <c r="AE7289" s="501" t="e">
        <f t="shared" si="684"/>
        <v>#DIV/0!</v>
      </c>
      <c r="AH7289" s="501" t="e">
        <f t="shared" si="685"/>
        <v>#DIV/0!</v>
      </c>
      <c r="AV7289" s="501" t="e">
        <f t="shared" si="686"/>
        <v>#DIV/0!</v>
      </c>
      <c r="AY7289" s="501" t="e">
        <f t="shared" si="687"/>
        <v>#DIV/0!</v>
      </c>
      <c r="BM7289" s="501" t="e">
        <f t="shared" si="688"/>
        <v>#DIV/0!</v>
      </c>
      <c r="BP7289" s="501" t="e">
        <f t="shared" si="689"/>
        <v>#DIV/0!</v>
      </c>
    </row>
    <row r="7290" spans="31:68" ht="15" customHeight="1" x14ac:dyDescent="0.25">
      <c r="AE7290" s="501" t="e">
        <f t="shared" si="684"/>
        <v>#DIV/0!</v>
      </c>
      <c r="AH7290" s="501" t="e">
        <f t="shared" si="685"/>
        <v>#DIV/0!</v>
      </c>
      <c r="AV7290" s="501" t="e">
        <f t="shared" si="686"/>
        <v>#DIV/0!</v>
      </c>
      <c r="AY7290" s="501" t="e">
        <f t="shared" si="687"/>
        <v>#DIV/0!</v>
      </c>
      <c r="BM7290" s="501" t="e">
        <f t="shared" si="688"/>
        <v>#DIV/0!</v>
      </c>
      <c r="BP7290" s="501" t="e">
        <f t="shared" si="689"/>
        <v>#DIV/0!</v>
      </c>
    </row>
    <row r="7291" spans="31:68" ht="15" customHeight="1" x14ac:dyDescent="0.25">
      <c r="AE7291" s="501" t="e">
        <f t="shared" si="684"/>
        <v>#DIV/0!</v>
      </c>
      <c r="AH7291" s="501" t="e">
        <f t="shared" si="685"/>
        <v>#DIV/0!</v>
      </c>
      <c r="AV7291" s="501" t="e">
        <f t="shared" si="686"/>
        <v>#DIV/0!</v>
      </c>
      <c r="AY7291" s="501" t="e">
        <f t="shared" si="687"/>
        <v>#DIV/0!</v>
      </c>
      <c r="BM7291" s="501" t="e">
        <f t="shared" si="688"/>
        <v>#DIV/0!</v>
      </c>
      <c r="BP7291" s="501" t="e">
        <f t="shared" si="689"/>
        <v>#DIV/0!</v>
      </c>
    </row>
    <row r="7292" spans="31:68" ht="15" customHeight="1" x14ac:dyDescent="0.25">
      <c r="AE7292" s="501" t="e">
        <f t="shared" si="684"/>
        <v>#DIV/0!</v>
      </c>
      <c r="AH7292" s="501" t="e">
        <f t="shared" si="685"/>
        <v>#DIV/0!</v>
      </c>
      <c r="AV7292" s="501" t="e">
        <f t="shared" si="686"/>
        <v>#DIV/0!</v>
      </c>
      <c r="AY7292" s="501" t="e">
        <f t="shared" si="687"/>
        <v>#DIV/0!</v>
      </c>
      <c r="BM7292" s="501" t="e">
        <f t="shared" si="688"/>
        <v>#DIV/0!</v>
      </c>
      <c r="BP7292" s="501" t="e">
        <f t="shared" si="689"/>
        <v>#DIV/0!</v>
      </c>
    </row>
    <row r="7293" spans="31:68" ht="15" customHeight="1" x14ac:dyDescent="0.25">
      <c r="AE7293" s="501" t="e">
        <f t="shared" si="684"/>
        <v>#DIV/0!</v>
      </c>
      <c r="AH7293" s="501" t="e">
        <f t="shared" si="685"/>
        <v>#DIV/0!</v>
      </c>
      <c r="AV7293" s="501" t="e">
        <f t="shared" si="686"/>
        <v>#DIV/0!</v>
      </c>
      <c r="AY7293" s="501" t="e">
        <f t="shared" si="687"/>
        <v>#DIV/0!</v>
      </c>
      <c r="BM7293" s="501" t="e">
        <f t="shared" si="688"/>
        <v>#DIV/0!</v>
      </c>
      <c r="BP7293" s="501" t="e">
        <f t="shared" si="689"/>
        <v>#DIV/0!</v>
      </c>
    </row>
    <row r="7294" spans="31:68" ht="15" customHeight="1" x14ac:dyDescent="0.25">
      <c r="AE7294" s="501" t="e">
        <f t="shared" si="684"/>
        <v>#DIV/0!</v>
      </c>
      <c r="AH7294" s="501" t="e">
        <f t="shared" si="685"/>
        <v>#DIV/0!</v>
      </c>
      <c r="AV7294" s="501" t="e">
        <f t="shared" si="686"/>
        <v>#DIV/0!</v>
      </c>
      <c r="AY7294" s="501" t="e">
        <f t="shared" si="687"/>
        <v>#DIV/0!</v>
      </c>
      <c r="BM7294" s="501" t="e">
        <f t="shared" si="688"/>
        <v>#DIV/0!</v>
      </c>
      <c r="BP7294" s="501" t="e">
        <f t="shared" si="689"/>
        <v>#DIV/0!</v>
      </c>
    </row>
    <row r="7295" spans="31:68" ht="15" customHeight="1" x14ac:dyDescent="0.25">
      <c r="AE7295" s="501" t="e">
        <f t="shared" si="684"/>
        <v>#DIV/0!</v>
      </c>
      <c r="AH7295" s="501" t="e">
        <f t="shared" si="685"/>
        <v>#DIV/0!</v>
      </c>
      <c r="AV7295" s="501" t="e">
        <f t="shared" si="686"/>
        <v>#DIV/0!</v>
      </c>
      <c r="AY7295" s="501" t="e">
        <f t="shared" si="687"/>
        <v>#DIV/0!</v>
      </c>
      <c r="BM7295" s="501" t="e">
        <f t="shared" si="688"/>
        <v>#DIV/0!</v>
      </c>
      <c r="BP7295" s="501" t="e">
        <f t="shared" si="689"/>
        <v>#DIV/0!</v>
      </c>
    </row>
    <row r="7296" spans="31:68" ht="15" customHeight="1" x14ac:dyDescent="0.25">
      <c r="AE7296" s="501" t="e">
        <f t="shared" si="684"/>
        <v>#DIV/0!</v>
      </c>
      <c r="AH7296" s="501" t="e">
        <f t="shared" si="685"/>
        <v>#DIV/0!</v>
      </c>
      <c r="AV7296" s="501" t="e">
        <f t="shared" si="686"/>
        <v>#DIV/0!</v>
      </c>
      <c r="AY7296" s="501" t="e">
        <f t="shared" si="687"/>
        <v>#DIV/0!</v>
      </c>
      <c r="BM7296" s="501" t="e">
        <f t="shared" si="688"/>
        <v>#DIV/0!</v>
      </c>
      <c r="BP7296" s="501" t="e">
        <f t="shared" si="689"/>
        <v>#DIV/0!</v>
      </c>
    </row>
    <row r="7297" spans="31:68" ht="15" customHeight="1" x14ac:dyDescent="0.25">
      <c r="AE7297" s="501" t="e">
        <f t="shared" si="684"/>
        <v>#DIV/0!</v>
      </c>
      <c r="AH7297" s="501" t="e">
        <f t="shared" si="685"/>
        <v>#DIV/0!</v>
      </c>
      <c r="AV7297" s="501" t="e">
        <f t="shared" si="686"/>
        <v>#DIV/0!</v>
      </c>
      <c r="AY7297" s="501" t="e">
        <f t="shared" si="687"/>
        <v>#DIV/0!</v>
      </c>
      <c r="BM7297" s="501" t="e">
        <f t="shared" si="688"/>
        <v>#DIV/0!</v>
      </c>
      <c r="BP7297" s="501" t="e">
        <f t="shared" si="689"/>
        <v>#DIV/0!</v>
      </c>
    </row>
    <row r="7298" spans="31:68" ht="15" customHeight="1" x14ac:dyDescent="0.25">
      <c r="AE7298" s="501" t="e">
        <f t="shared" si="684"/>
        <v>#DIV/0!</v>
      </c>
      <c r="AH7298" s="501" t="e">
        <f t="shared" si="685"/>
        <v>#DIV/0!</v>
      </c>
      <c r="AV7298" s="501" t="e">
        <f t="shared" si="686"/>
        <v>#DIV/0!</v>
      </c>
      <c r="AY7298" s="501" t="e">
        <f t="shared" si="687"/>
        <v>#DIV/0!</v>
      </c>
      <c r="BM7298" s="501" t="e">
        <f t="shared" si="688"/>
        <v>#DIV/0!</v>
      </c>
      <c r="BP7298" s="501" t="e">
        <f t="shared" si="689"/>
        <v>#DIV/0!</v>
      </c>
    </row>
    <row r="7299" spans="31:68" ht="15" customHeight="1" x14ac:dyDescent="0.25">
      <c r="AE7299" s="501" t="e">
        <f t="shared" si="684"/>
        <v>#DIV/0!</v>
      </c>
      <c r="AH7299" s="501" t="e">
        <f t="shared" si="685"/>
        <v>#DIV/0!</v>
      </c>
      <c r="AV7299" s="501" t="e">
        <f t="shared" si="686"/>
        <v>#DIV/0!</v>
      </c>
      <c r="AY7299" s="501" t="e">
        <f t="shared" si="687"/>
        <v>#DIV/0!</v>
      </c>
      <c r="BM7299" s="501" t="e">
        <f t="shared" si="688"/>
        <v>#DIV/0!</v>
      </c>
      <c r="BP7299" s="501" t="e">
        <f t="shared" si="689"/>
        <v>#DIV/0!</v>
      </c>
    </row>
    <row r="7300" spans="31:68" ht="15" customHeight="1" x14ac:dyDescent="0.25">
      <c r="AE7300" s="501" t="e">
        <f t="shared" si="684"/>
        <v>#DIV/0!</v>
      </c>
      <c r="AH7300" s="501" t="e">
        <f t="shared" si="685"/>
        <v>#DIV/0!</v>
      </c>
      <c r="AV7300" s="501" t="e">
        <f t="shared" si="686"/>
        <v>#DIV/0!</v>
      </c>
      <c r="AY7300" s="501" t="e">
        <f t="shared" si="687"/>
        <v>#DIV/0!</v>
      </c>
      <c r="BM7300" s="501" t="e">
        <f t="shared" si="688"/>
        <v>#DIV/0!</v>
      </c>
      <c r="BP7300" s="501" t="e">
        <f t="shared" si="689"/>
        <v>#DIV/0!</v>
      </c>
    </row>
    <row r="7301" spans="31:68" ht="15" customHeight="1" x14ac:dyDescent="0.25">
      <c r="AE7301" s="501" t="e">
        <f t="shared" si="684"/>
        <v>#DIV/0!</v>
      </c>
      <c r="AH7301" s="501" t="e">
        <f t="shared" si="685"/>
        <v>#DIV/0!</v>
      </c>
      <c r="AV7301" s="501" t="e">
        <f t="shared" si="686"/>
        <v>#DIV/0!</v>
      </c>
      <c r="AY7301" s="501" t="e">
        <f t="shared" si="687"/>
        <v>#DIV/0!</v>
      </c>
      <c r="BM7301" s="501" t="e">
        <f t="shared" si="688"/>
        <v>#DIV/0!</v>
      </c>
      <c r="BP7301" s="501" t="e">
        <f t="shared" si="689"/>
        <v>#DIV/0!</v>
      </c>
    </row>
    <row r="7302" spans="31:68" ht="15" customHeight="1" x14ac:dyDescent="0.25">
      <c r="AE7302" s="501" t="e">
        <f t="shared" si="684"/>
        <v>#DIV/0!</v>
      </c>
      <c r="AH7302" s="501" t="e">
        <f t="shared" si="685"/>
        <v>#DIV/0!</v>
      </c>
      <c r="AV7302" s="501" t="e">
        <f t="shared" si="686"/>
        <v>#DIV/0!</v>
      </c>
      <c r="AY7302" s="501" t="e">
        <f t="shared" si="687"/>
        <v>#DIV/0!</v>
      </c>
      <c r="BM7302" s="501" t="e">
        <f t="shared" si="688"/>
        <v>#DIV/0!</v>
      </c>
      <c r="BP7302" s="501" t="e">
        <f t="shared" si="689"/>
        <v>#DIV/0!</v>
      </c>
    </row>
    <row r="7303" spans="31:68" ht="15" customHeight="1" x14ac:dyDescent="0.25">
      <c r="AE7303" s="501" t="e">
        <f t="shared" si="684"/>
        <v>#DIV/0!</v>
      </c>
      <c r="AH7303" s="501" t="e">
        <f t="shared" si="685"/>
        <v>#DIV/0!</v>
      </c>
      <c r="AV7303" s="501" t="e">
        <f t="shared" si="686"/>
        <v>#DIV/0!</v>
      </c>
      <c r="AY7303" s="501" t="e">
        <f t="shared" si="687"/>
        <v>#DIV/0!</v>
      </c>
      <c r="BM7303" s="501" t="e">
        <f t="shared" si="688"/>
        <v>#DIV/0!</v>
      </c>
      <c r="BP7303" s="501" t="e">
        <f t="shared" si="689"/>
        <v>#DIV/0!</v>
      </c>
    </row>
    <row r="7304" spans="31:68" ht="15" customHeight="1" x14ac:dyDescent="0.25">
      <c r="AE7304" s="501" t="e">
        <f t="shared" si="684"/>
        <v>#DIV/0!</v>
      </c>
      <c r="AH7304" s="501" t="e">
        <f t="shared" si="685"/>
        <v>#DIV/0!</v>
      </c>
      <c r="AV7304" s="501" t="e">
        <f t="shared" si="686"/>
        <v>#DIV/0!</v>
      </c>
      <c r="AY7304" s="501" t="e">
        <f t="shared" si="687"/>
        <v>#DIV/0!</v>
      </c>
      <c r="BM7304" s="501" t="e">
        <f t="shared" si="688"/>
        <v>#DIV/0!</v>
      </c>
      <c r="BP7304" s="501" t="e">
        <f t="shared" si="689"/>
        <v>#DIV/0!</v>
      </c>
    </row>
    <row r="7305" spans="31:68" ht="15" customHeight="1" x14ac:dyDescent="0.25">
      <c r="AE7305" s="501" t="e">
        <f t="shared" si="684"/>
        <v>#DIV/0!</v>
      </c>
      <c r="AH7305" s="501" t="e">
        <f t="shared" si="685"/>
        <v>#DIV/0!</v>
      </c>
      <c r="AV7305" s="501" t="e">
        <f t="shared" si="686"/>
        <v>#DIV/0!</v>
      </c>
      <c r="AY7305" s="501" t="e">
        <f t="shared" si="687"/>
        <v>#DIV/0!</v>
      </c>
      <c r="BM7305" s="501" t="e">
        <f t="shared" si="688"/>
        <v>#DIV/0!</v>
      </c>
      <c r="BP7305" s="501" t="e">
        <f t="shared" si="689"/>
        <v>#DIV/0!</v>
      </c>
    </row>
    <row r="7306" spans="31:68" ht="15" customHeight="1" x14ac:dyDescent="0.25">
      <c r="AE7306" s="501" t="e">
        <f t="shared" si="684"/>
        <v>#DIV/0!</v>
      </c>
      <c r="AH7306" s="501" t="e">
        <f t="shared" si="685"/>
        <v>#DIV/0!</v>
      </c>
      <c r="AV7306" s="501" t="e">
        <f t="shared" si="686"/>
        <v>#DIV/0!</v>
      </c>
      <c r="AY7306" s="501" t="e">
        <f t="shared" si="687"/>
        <v>#DIV/0!</v>
      </c>
      <c r="BM7306" s="501" t="e">
        <f t="shared" si="688"/>
        <v>#DIV/0!</v>
      </c>
      <c r="BP7306" s="501" t="e">
        <f t="shared" si="689"/>
        <v>#DIV/0!</v>
      </c>
    </row>
    <row r="7307" spans="31:68" ht="15" customHeight="1" x14ac:dyDescent="0.25">
      <c r="AE7307" s="501" t="e">
        <f t="shared" si="684"/>
        <v>#DIV/0!</v>
      </c>
      <c r="AH7307" s="501" t="e">
        <f t="shared" si="685"/>
        <v>#DIV/0!</v>
      </c>
      <c r="AV7307" s="501" t="e">
        <f t="shared" si="686"/>
        <v>#DIV/0!</v>
      </c>
      <c r="AY7307" s="501" t="e">
        <f t="shared" si="687"/>
        <v>#DIV/0!</v>
      </c>
      <c r="BM7307" s="501" t="e">
        <f t="shared" si="688"/>
        <v>#DIV/0!</v>
      </c>
      <c r="BP7307" s="501" t="e">
        <f t="shared" si="689"/>
        <v>#DIV/0!</v>
      </c>
    </row>
    <row r="7308" spans="31:68" ht="15" customHeight="1" x14ac:dyDescent="0.25">
      <c r="AE7308" s="501" t="e">
        <f t="shared" si="684"/>
        <v>#DIV/0!</v>
      </c>
      <c r="AH7308" s="501" t="e">
        <f t="shared" si="685"/>
        <v>#DIV/0!</v>
      </c>
      <c r="AV7308" s="501" t="e">
        <f t="shared" si="686"/>
        <v>#DIV/0!</v>
      </c>
      <c r="AY7308" s="501" t="e">
        <f t="shared" si="687"/>
        <v>#DIV/0!</v>
      </c>
      <c r="BM7308" s="501" t="e">
        <f t="shared" si="688"/>
        <v>#DIV/0!</v>
      </c>
      <c r="BP7308" s="501" t="e">
        <f t="shared" si="689"/>
        <v>#DIV/0!</v>
      </c>
    </row>
    <row r="7309" spans="31:68" ht="15" customHeight="1" x14ac:dyDescent="0.25">
      <c r="AE7309" s="501" t="e">
        <f t="shared" si="684"/>
        <v>#DIV/0!</v>
      </c>
      <c r="AH7309" s="501" t="e">
        <f t="shared" si="685"/>
        <v>#DIV/0!</v>
      </c>
      <c r="AV7309" s="501" t="e">
        <f t="shared" si="686"/>
        <v>#DIV/0!</v>
      </c>
      <c r="AY7309" s="501" t="e">
        <f t="shared" si="687"/>
        <v>#DIV/0!</v>
      </c>
      <c r="BM7309" s="501" t="e">
        <f t="shared" si="688"/>
        <v>#DIV/0!</v>
      </c>
      <c r="BP7309" s="501" t="e">
        <f t="shared" si="689"/>
        <v>#DIV/0!</v>
      </c>
    </row>
    <row r="7310" spans="31:68" ht="15" customHeight="1" x14ac:dyDescent="0.25">
      <c r="AE7310" s="501" t="e">
        <f t="shared" si="684"/>
        <v>#DIV/0!</v>
      </c>
      <c r="AH7310" s="501" t="e">
        <f t="shared" si="685"/>
        <v>#DIV/0!</v>
      </c>
      <c r="AV7310" s="501" t="e">
        <f t="shared" si="686"/>
        <v>#DIV/0!</v>
      </c>
      <c r="AY7310" s="501" t="e">
        <f t="shared" si="687"/>
        <v>#DIV/0!</v>
      </c>
      <c r="BM7310" s="501" t="e">
        <f t="shared" si="688"/>
        <v>#DIV/0!</v>
      </c>
      <c r="BP7310" s="501" t="e">
        <f t="shared" si="689"/>
        <v>#DIV/0!</v>
      </c>
    </row>
    <row r="7311" spans="31:68" ht="15" customHeight="1" x14ac:dyDescent="0.25">
      <c r="AE7311" s="501" t="e">
        <f t="shared" ref="AE7311:AE7374" si="690">IF(AE$10*AC7311+AE$11&lt;(ROUNDUP(AD$10/100,0)*100+999),MAX(0,AE$10*AC7311+AE$11),NA())</f>
        <v>#DIV/0!</v>
      </c>
      <c r="AH7311" s="501" t="e">
        <f t="shared" ref="AH7311:AH7374" si="691">IF(AH$10*AF7311+AH$11&lt;(ROUNDUP(AG$10/100,0)*100+999),MAX(0,AH$10*AF7311+AH$11),NA())</f>
        <v>#DIV/0!</v>
      </c>
      <c r="AV7311" s="501" t="e">
        <f t="shared" ref="AV7311:AV7374" si="692">IF(AV$10*AT7311+AV$11&lt;(ROUNDUP(AU$10/100,0)*100+999),MAX(0,AV$10*AT7311+AV$11),NA())</f>
        <v>#DIV/0!</v>
      </c>
      <c r="AY7311" s="501" t="e">
        <f t="shared" ref="AY7311:AY7374" si="693">IF(AY$10*AW7311+AY$11&lt;(ROUNDUP(AX$10/100,0)*100+999),MAX(0,AY$10*AW7311+AY$11),NA())</f>
        <v>#DIV/0!</v>
      </c>
      <c r="BM7311" s="501" t="e">
        <f t="shared" ref="BM7311:BM7374" si="694">IF(BM$10*BK7311+BM$11&lt;(ROUNDUP(BL$10/100,0)*100+999),MAX(0,BM$10*BK7311+BM$11),NA())</f>
        <v>#DIV/0!</v>
      </c>
      <c r="BP7311" s="501" t="e">
        <f t="shared" ref="BP7311:BP7374" si="695">IF(BP$10*BN7311+BP$11&lt;(ROUNDUP(BO$10/100,0)*100+999),MAX(0,BP$10*BN7311+BP$11),NA())</f>
        <v>#DIV/0!</v>
      </c>
    </row>
    <row r="7312" spans="31:68" ht="15" customHeight="1" x14ac:dyDescent="0.25">
      <c r="AE7312" s="501" t="e">
        <f t="shared" si="690"/>
        <v>#DIV/0!</v>
      </c>
      <c r="AH7312" s="501" t="e">
        <f t="shared" si="691"/>
        <v>#DIV/0!</v>
      </c>
      <c r="AV7312" s="501" t="e">
        <f t="shared" si="692"/>
        <v>#DIV/0!</v>
      </c>
      <c r="AY7312" s="501" t="e">
        <f t="shared" si="693"/>
        <v>#DIV/0!</v>
      </c>
      <c r="BM7312" s="501" t="e">
        <f t="shared" si="694"/>
        <v>#DIV/0!</v>
      </c>
      <c r="BP7312" s="501" t="e">
        <f t="shared" si="695"/>
        <v>#DIV/0!</v>
      </c>
    </row>
    <row r="7313" spans="31:68" ht="15" customHeight="1" x14ac:dyDescent="0.25">
      <c r="AE7313" s="501" t="e">
        <f t="shared" si="690"/>
        <v>#DIV/0!</v>
      </c>
      <c r="AH7313" s="501" t="e">
        <f t="shared" si="691"/>
        <v>#DIV/0!</v>
      </c>
      <c r="AV7313" s="501" t="e">
        <f t="shared" si="692"/>
        <v>#DIV/0!</v>
      </c>
      <c r="AY7313" s="501" t="e">
        <f t="shared" si="693"/>
        <v>#DIV/0!</v>
      </c>
      <c r="BM7313" s="501" t="e">
        <f t="shared" si="694"/>
        <v>#DIV/0!</v>
      </c>
      <c r="BP7313" s="501" t="e">
        <f t="shared" si="695"/>
        <v>#DIV/0!</v>
      </c>
    </row>
    <row r="7314" spans="31:68" ht="15" customHeight="1" x14ac:dyDescent="0.25">
      <c r="AE7314" s="501" t="e">
        <f t="shared" si="690"/>
        <v>#DIV/0!</v>
      </c>
      <c r="AH7314" s="501" t="e">
        <f t="shared" si="691"/>
        <v>#DIV/0!</v>
      </c>
      <c r="AV7314" s="501" t="e">
        <f t="shared" si="692"/>
        <v>#DIV/0!</v>
      </c>
      <c r="AY7314" s="501" t="e">
        <f t="shared" si="693"/>
        <v>#DIV/0!</v>
      </c>
      <c r="BM7314" s="501" t="e">
        <f t="shared" si="694"/>
        <v>#DIV/0!</v>
      </c>
      <c r="BP7314" s="501" t="e">
        <f t="shared" si="695"/>
        <v>#DIV/0!</v>
      </c>
    </row>
    <row r="7315" spans="31:68" ht="15" customHeight="1" x14ac:dyDescent="0.25">
      <c r="AE7315" s="501" t="e">
        <f t="shared" si="690"/>
        <v>#DIV/0!</v>
      </c>
      <c r="AH7315" s="501" t="e">
        <f t="shared" si="691"/>
        <v>#DIV/0!</v>
      </c>
      <c r="AV7315" s="501" t="e">
        <f t="shared" si="692"/>
        <v>#DIV/0!</v>
      </c>
      <c r="AY7315" s="501" t="e">
        <f t="shared" si="693"/>
        <v>#DIV/0!</v>
      </c>
      <c r="BM7315" s="501" t="e">
        <f t="shared" si="694"/>
        <v>#DIV/0!</v>
      </c>
      <c r="BP7315" s="501" t="e">
        <f t="shared" si="695"/>
        <v>#DIV/0!</v>
      </c>
    </row>
    <row r="7316" spans="31:68" ht="15" customHeight="1" x14ac:dyDescent="0.25">
      <c r="AE7316" s="501" t="e">
        <f t="shared" si="690"/>
        <v>#DIV/0!</v>
      </c>
      <c r="AH7316" s="501" t="e">
        <f t="shared" si="691"/>
        <v>#DIV/0!</v>
      </c>
      <c r="AV7316" s="501" t="e">
        <f t="shared" si="692"/>
        <v>#DIV/0!</v>
      </c>
      <c r="AY7316" s="501" t="e">
        <f t="shared" si="693"/>
        <v>#DIV/0!</v>
      </c>
      <c r="BM7316" s="501" t="e">
        <f t="shared" si="694"/>
        <v>#DIV/0!</v>
      </c>
      <c r="BP7316" s="501" t="e">
        <f t="shared" si="695"/>
        <v>#DIV/0!</v>
      </c>
    </row>
    <row r="7317" spans="31:68" ht="15" customHeight="1" x14ac:dyDescent="0.25">
      <c r="AE7317" s="501" t="e">
        <f t="shared" si="690"/>
        <v>#DIV/0!</v>
      </c>
      <c r="AH7317" s="501" t="e">
        <f t="shared" si="691"/>
        <v>#DIV/0!</v>
      </c>
      <c r="AV7317" s="501" t="e">
        <f t="shared" si="692"/>
        <v>#DIV/0!</v>
      </c>
      <c r="AY7317" s="501" t="e">
        <f t="shared" si="693"/>
        <v>#DIV/0!</v>
      </c>
      <c r="BM7317" s="501" t="e">
        <f t="shared" si="694"/>
        <v>#DIV/0!</v>
      </c>
      <c r="BP7317" s="501" t="e">
        <f t="shared" si="695"/>
        <v>#DIV/0!</v>
      </c>
    </row>
    <row r="7318" spans="31:68" ht="15" customHeight="1" x14ac:dyDescent="0.25">
      <c r="AE7318" s="501" t="e">
        <f t="shared" si="690"/>
        <v>#DIV/0!</v>
      </c>
      <c r="AH7318" s="501" t="e">
        <f t="shared" si="691"/>
        <v>#DIV/0!</v>
      </c>
      <c r="AV7318" s="501" t="e">
        <f t="shared" si="692"/>
        <v>#DIV/0!</v>
      </c>
      <c r="AY7318" s="501" t="e">
        <f t="shared" si="693"/>
        <v>#DIV/0!</v>
      </c>
      <c r="BM7318" s="501" t="e">
        <f t="shared" si="694"/>
        <v>#DIV/0!</v>
      </c>
      <c r="BP7318" s="501" t="e">
        <f t="shared" si="695"/>
        <v>#DIV/0!</v>
      </c>
    </row>
    <row r="7319" spans="31:68" ht="15" customHeight="1" x14ac:dyDescent="0.25">
      <c r="AE7319" s="501" t="e">
        <f t="shared" si="690"/>
        <v>#DIV/0!</v>
      </c>
      <c r="AH7319" s="501" t="e">
        <f t="shared" si="691"/>
        <v>#DIV/0!</v>
      </c>
      <c r="AV7319" s="501" t="e">
        <f t="shared" si="692"/>
        <v>#DIV/0!</v>
      </c>
      <c r="AY7319" s="501" t="e">
        <f t="shared" si="693"/>
        <v>#DIV/0!</v>
      </c>
      <c r="BM7319" s="501" t="e">
        <f t="shared" si="694"/>
        <v>#DIV/0!</v>
      </c>
      <c r="BP7319" s="501" t="e">
        <f t="shared" si="695"/>
        <v>#DIV/0!</v>
      </c>
    </row>
    <row r="7320" spans="31:68" ht="15" customHeight="1" x14ac:dyDescent="0.25">
      <c r="AE7320" s="501" t="e">
        <f t="shared" si="690"/>
        <v>#DIV/0!</v>
      </c>
      <c r="AH7320" s="501" t="e">
        <f t="shared" si="691"/>
        <v>#DIV/0!</v>
      </c>
      <c r="AV7320" s="501" t="e">
        <f t="shared" si="692"/>
        <v>#DIV/0!</v>
      </c>
      <c r="AY7320" s="501" t="e">
        <f t="shared" si="693"/>
        <v>#DIV/0!</v>
      </c>
      <c r="BM7320" s="501" t="e">
        <f t="shared" si="694"/>
        <v>#DIV/0!</v>
      </c>
      <c r="BP7320" s="501" t="e">
        <f t="shared" si="695"/>
        <v>#DIV/0!</v>
      </c>
    </row>
    <row r="7321" spans="31:68" ht="15" customHeight="1" x14ac:dyDescent="0.25">
      <c r="AE7321" s="501" t="e">
        <f t="shared" si="690"/>
        <v>#DIV/0!</v>
      </c>
      <c r="AH7321" s="501" t="e">
        <f t="shared" si="691"/>
        <v>#DIV/0!</v>
      </c>
      <c r="AV7321" s="501" t="e">
        <f t="shared" si="692"/>
        <v>#DIV/0!</v>
      </c>
      <c r="AY7321" s="501" t="e">
        <f t="shared" si="693"/>
        <v>#DIV/0!</v>
      </c>
      <c r="BM7321" s="501" t="e">
        <f t="shared" si="694"/>
        <v>#DIV/0!</v>
      </c>
      <c r="BP7321" s="501" t="e">
        <f t="shared" si="695"/>
        <v>#DIV/0!</v>
      </c>
    </row>
    <row r="7322" spans="31:68" ht="15" customHeight="1" x14ac:dyDescent="0.25">
      <c r="AE7322" s="501" t="e">
        <f t="shared" si="690"/>
        <v>#DIV/0!</v>
      </c>
      <c r="AH7322" s="501" t="e">
        <f t="shared" si="691"/>
        <v>#DIV/0!</v>
      </c>
      <c r="AV7322" s="501" t="e">
        <f t="shared" si="692"/>
        <v>#DIV/0!</v>
      </c>
      <c r="AY7322" s="501" t="e">
        <f t="shared" si="693"/>
        <v>#DIV/0!</v>
      </c>
      <c r="BM7322" s="501" t="e">
        <f t="shared" si="694"/>
        <v>#DIV/0!</v>
      </c>
      <c r="BP7322" s="501" t="e">
        <f t="shared" si="695"/>
        <v>#DIV/0!</v>
      </c>
    </row>
    <row r="7323" spans="31:68" ht="15" customHeight="1" x14ac:dyDescent="0.25">
      <c r="AE7323" s="501" t="e">
        <f t="shared" si="690"/>
        <v>#DIV/0!</v>
      </c>
      <c r="AH7323" s="501" t="e">
        <f t="shared" si="691"/>
        <v>#DIV/0!</v>
      </c>
      <c r="AV7323" s="501" t="e">
        <f t="shared" si="692"/>
        <v>#DIV/0!</v>
      </c>
      <c r="AY7323" s="501" t="e">
        <f t="shared" si="693"/>
        <v>#DIV/0!</v>
      </c>
      <c r="BM7323" s="501" t="e">
        <f t="shared" si="694"/>
        <v>#DIV/0!</v>
      </c>
      <c r="BP7323" s="501" t="e">
        <f t="shared" si="695"/>
        <v>#DIV/0!</v>
      </c>
    </row>
    <row r="7324" spans="31:68" ht="15" customHeight="1" x14ac:dyDescent="0.25">
      <c r="AE7324" s="501" t="e">
        <f t="shared" si="690"/>
        <v>#DIV/0!</v>
      </c>
      <c r="AH7324" s="501" t="e">
        <f t="shared" si="691"/>
        <v>#DIV/0!</v>
      </c>
      <c r="AV7324" s="501" t="e">
        <f t="shared" si="692"/>
        <v>#DIV/0!</v>
      </c>
      <c r="AY7324" s="501" t="e">
        <f t="shared" si="693"/>
        <v>#DIV/0!</v>
      </c>
      <c r="BM7324" s="501" t="e">
        <f t="shared" si="694"/>
        <v>#DIV/0!</v>
      </c>
      <c r="BP7324" s="501" t="e">
        <f t="shared" si="695"/>
        <v>#DIV/0!</v>
      </c>
    </row>
    <row r="7325" spans="31:68" ht="15" customHeight="1" x14ac:dyDescent="0.25">
      <c r="AE7325" s="501" t="e">
        <f t="shared" si="690"/>
        <v>#DIV/0!</v>
      </c>
      <c r="AH7325" s="501" t="e">
        <f t="shared" si="691"/>
        <v>#DIV/0!</v>
      </c>
      <c r="AV7325" s="501" t="e">
        <f t="shared" si="692"/>
        <v>#DIV/0!</v>
      </c>
      <c r="AY7325" s="501" t="e">
        <f t="shared" si="693"/>
        <v>#DIV/0!</v>
      </c>
      <c r="BM7325" s="501" t="e">
        <f t="shared" si="694"/>
        <v>#DIV/0!</v>
      </c>
      <c r="BP7325" s="501" t="e">
        <f t="shared" si="695"/>
        <v>#DIV/0!</v>
      </c>
    </row>
    <row r="7326" spans="31:68" ht="15" customHeight="1" x14ac:dyDescent="0.25">
      <c r="AE7326" s="501" t="e">
        <f t="shared" si="690"/>
        <v>#DIV/0!</v>
      </c>
      <c r="AH7326" s="501" t="e">
        <f t="shared" si="691"/>
        <v>#DIV/0!</v>
      </c>
      <c r="AV7326" s="501" t="e">
        <f t="shared" si="692"/>
        <v>#DIV/0!</v>
      </c>
      <c r="AY7326" s="501" t="e">
        <f t="shared" si="693"/>
        <v>#DIV/0!</v>
      </c>
      <c r="BM7326" s="501" t="e">
        <f t="shared" si="694"/>
        <v>#DIV/0!</v>
      </c>
      <c r="BP7326" s="501" t="e">
        <f t="shared" si="695"/>
        <v>#DIV/0!</v>
      </c>
    </row>
    <row r="7327" spans="31:68" ht="15" customHeight="1" x14ac:dyDescent="0.25">
      <c r="AE7327" s="501" t="e">
        <f t="shared" si="690"/>
        <v>#DIV/0!</v>
      </c>
      <c r="AH7327" s="501" t="e">
        <f t="shared" si="691"/>
        <v>#DIV/0!</v>
      </c>
      <c r="AV7327" s="501" t="e">
        <f t="shared" si="692"/>
        <v>#DIV/0!</v>
      </c>
      <c r="AY7327" s="501" t="e">
        <f t="shared" si="693"/>
        <v>#DIV/0!</v>
      </c>
      <c r="BM7327" s="501" t="e">
        <f t="shared" si="694"/>
        <v>#DIV/0!</v>
      </c>
      <c r="BP7327" s="501" t="e">
        <f t="shared" si="695"/>
        <v>#DIV/0!</v>
      </c>
    </row>
    <row r="7328" spans="31:68" ht="15" customHeight="1" x14ac:dyDescent="0.25">
      <c r="AE7328" s="501" t="e">
        <f t="shared" si="690"/>
        <v>#DIV/0!</v>
      </c>
      <c r="AH7328" s="501" t="e">
        <f t="shared" si="691"/>
        <v>#DIV/0!</v>
      </c>
      <c r="AV7328" s="501" t="e">
        <f t="shared" si="692"/>
        <v>#DIV/0!</v>
      </c>
      <c r="AY7328" s="501" t="e">
        <f t="shared" si="693"/>
        <v>#DIV/0!</v>
      </c>
      <c r="BM7328" s="501" t="e">
        <f t="shared" si="694"/>
        <v>#DIV/0!</v>
      </c>
      <c r="BP7328" s="501" t="e">
        <f t="shared" si="695"/>
        <v>#DIV/0!</v>
      </c>
    </row>
    <row r="7329" spans="31:68" ht="15" customHeight="1" x14ac:dyDescent="0.25">
      <c r="AE7329" s="501" t="e">
        <f t="shared" si="690"/>
        <v>#DIV/0!</v>
      </c>
      <c r="AH7329" s="501" t="e">
        <f t="shared" si="691"/>
        <v>#DIV/0!</v>
      </c>
      <c r="AV7329" s="501" t="e">
        <f t="shared" si="692"/>
        <v>#DIV/0!</v>
      </c>
      <c r="AY7329" s="501" t="e">
        <f t="shared" si="693"/>
        <v>#DIV/0!</v>
      </c>
      <c r="BM7329" s="501" t="e">
        <f t="shared" si="694"/>
        <v>#DIV/0!</v>
      </c>
      <c r="BP7329" s="501" t="e">
        <f t="shared" si="695"/>
        <v>#DIV/0!</v>
      </c>
    </row>
    <row r="7330" spans="31:68" ht="15" customHeight="1" x14ac:dyDescent="0.25">
      <c r="AE7330" s="501" t="e">
        <f t="shared" si="690"/>
        <v>#DIV/0!</v>
      </c>
      <c r="AH7330" s="501" t="e">
        <f t="shared" si="691"/>
        <v>#DIV/0!</v>
      </c>
      <c r="AV7330" s="501" t="e">
        <f t="shared" si="692"/>
        <v>#DIV/0!</v>
      </c>
      <c r="AY7330" s="501" t="e">
        <f t="shared" si="693"/>
        <v>#DIV/0!</v>
      </c>
      <c r="BM7330" s="501" t="e">
        <f t="shared" si="694"/>
        <v>#DIV/0!</v>
      </c>
      <c r="BP7330" s="501" t="e">
        <f t="shared" si="695"/>
        <v>#DIV/0!</v>
      </c>
    </row>
    <row r="7331" spans="31:68" ht="15" customHeight="1" x14ac:dyDescent="0.25">
      <c r="AE7331" s="501" t="e">
        <f t="shared" si="690"/>
        <v>#DIV/0!</v>
      </c>
      <c r="AH7331" s="501" t="e">
        <f t="shared" si="691"/>
        <v>#DIV/0!</v>
      </c>
      <c r="AV7331" s="501" t="e">
        <f t="shared" si="692"/>
        <v>#DIV/0!</v>
      </c>
      <c r="AY7331" s="501" t="e">
        <f t="shared" si="693"/>
        <v>#DIV/0!</v>
      </c>
      <c r="BM7331" s="501" t="e">
        <f t="shared" si="694"/>
        <v>#DIV/0!</v>
      </c>
      <c r="BP7331" s="501" t="e">
        <f t="shared" si="695"/>
        <v>#DIV/0!</v>
      </c>
    </row>
    <row r="7332" spans="31:68" ht="15" customHeight="1" x14ac:dyDescent="0.25">
      <c r="AE7332" s="501" t="e">
        <f t="shared" si="690"/>
        <v>#DIV/0!</v>
      </c>
      <c r="AH7332" s="501" t="e">
        <f t="shared" si="691"/>
        <v>#DIV/0!</v>
      </c>
      <c r="AV7332" s="501" t="e">
        <f t="shared" si="692"/>
        <v>#DIV/0!</v>
      </c>
      <c r="AY7332" s="501" t="e">
        <f t="shared" si="693"/>
        <v>#DIV/0!</v>
      </c>
      <c r="BM7332" s="501" t="e">
        <f t="shared" si="694"/>
        <v>#DIV/0!</v>
      </c>
      <c r="BP7332" s="501" t="e">
        <f t="shared" si="695"/>
        <v>#DIV/0!</v>
      </c>
    </row>
    <row r="7333" spans="31:68" ht="15" customHeight="1" x14ac:dyDescent="0.25">
      <c r="AE7333" s="501" t="e">
        <f t="shared" si="690"/>
        <v>#DIV/0!</v>
      </c>
      <c r="AH7333" s="501" t="e">
        <f t="shared" si="691"/>
        <v>#DIV/0!</v>
      </c>
      <c r="AV7333" s="501" t="e">
        <f t="shared" si="692"/>
        <v>#DIV/0!</v>
      </c>
      <c r="AY7333" s="501" t="e">
        <f t="shared" si="693"/>
        <v>#DIV/0!</v>
      </c>
      <c r="BM7333" s="501" t="e">
        <f t="shared" si="694"/>
        <v>#DIV/0!</v>
      </c>
      <c r="BP7333" s="501" t="e">
        <f t="shared" si="695"/>
        <v>#DIV/0!</v>
      </c>
    </row>
    <row r="7334" spans="31:68" ht="15" customHeight="1" x14ac:dyDescent="0.25">
      <c r="AE7334" s="501" t="e">
        <f t="shared" si="690"/>
        <v>#DIV/0!</v>
      </c>
      <c r="AH7334" s="501" t="e">
        <f t="shared" si="691"/>
        <v>#DIV/0!</v>
      </c>
      <c r="AV7334" s="501" t="e">
        <f t="shared" si="692"/>
        <v>#DIV/0!</v>
      </c>
      <c r="AY7334" s="501" t="e">
        <f t="shared" si="693"/>
        <v>#DIV/0!</v>
      </c>
      <c r="BM7334" s="501" t="e">
        <f t="shared" si="694"/>
        <v>#DIV/0!</v>
      </c>
      <c r="BP7334" s="501" t="e">
        <f t="shared" si="695"/>
        <v>#DIV/0!</v>
      </c>
    </row>
    <row r="7335" spans="31:68" ht="15" customHeight="1" x14ac:dyDescent="0.25">
      <c r="AE7335" s="501" t="e">
        <f t="shared" si="690"/>
        <v>#DIV/0!</v>
      </c>
      <c r="AH7335" s="501" t="e">
        <f t="shared" si="691"/>
        <v>#DIV/0!</v>
      </c>
      <c r="AV7335" s="501" t="e">
        <f t="shared" si="692"/>
        <v>#DIV/0!</v>
      </c>
      <c r="AY7335" s="501" t="e">
        <f t="shared" si="693"/>
        <v>#DIV/0!</v>
      </c>
      <c r="BM7335" s="501" t="e">
        <f t="shared" si="694"/>
        <v>#DIV/0!</v>
      </c>
      <c r="BP7335" s="501" t="e">
        <f t="shared" si="695"/>
        <v>#DIV/0!</v>
      </c>
    </row>
    <row r="7336" spans="31:68" ht="15" customHeight="1" x14ac:dyDescent="0.25">
      <c r="AE7336" s="501" t="e">
        <f t="shared" si="690"/>
        <v>#DIV/0!</v>
      </c>
      <c r="AH7336" s="501" t="e">
        <f t="shared" si="691"/>
        <v>#DIV/0!</v>
      </c>
      <c r="AV7336" s="501" t="e">
        <f t="shared" si="692"/>
        <v>#DIV/0!</v>
      </c>
      <c r="AY7336" s="501" t="e">
        <f t="shared" si="693"/>
        <v>#DIV/0!</v>
      </c>
      <c r="BM7336" s="501" t="e">
        <f t="shared" si="694"/>
        <v>#DIV/0!</v>
      </c>
      <c r="BP7336" s="501" t="e">
        <f t="shared" si="695"/>
        <v>#DIV/0!</v>
      </c>
    </row>
    <row r="7337" spans="31:68" ht="15" customHeight="1" x14ac:dyDescent="0.25">
      <c r="AE7337" s="501" t="e">
        <f t="shared" si="690"/>
        <v>#DIV/0!</v>
      </c>
      <c r="AH7337" s="501" t="e">
        <f t="shared" si="691"/>
        <v>#DIV/0!</v>
      </c>
      <c r="AV7337" s="501" t="e">
        <f t="shared" si="692"/>
        <v>#DIV/0!</v>
      </c>
      <c r="AY7337" s="501" t="e">
        <f t="shared" si="693"/>
        <v>#DIV/0!</v>
      </c>
      <c r="BM7337" s="501" t="e">
        <f t="shared" si="694"/>
        <v>#DIV/0!</v>
      </c>
      <c r="BP7337" s="501" t="e">
        <f t="shared" si="695"/>
        <v>#DIV/0!</v>
      </c>
    </row>
    <row r="7338" spans="31:68" ht="15" customHeight="1" x14ac:dyDescent="0.25">
      <c r="AE7338" s="501" t="e">
        <f t="shared" si="690"/>
        <v>#DIV/0!</v>
      </c>
      <c r="AH7338" s="501" t="e">
        <f t="shared" si="691"/>
        <v>#DIV/0!</v>
      </c>
      <c r="AV7338" s="501" t="e">
        <f t="shared" si="692"/>
        <v>#DIV/0!</v>
      </c>
      <c r="AY7338" s="501" t="e">
        <f t="shared" si="693"/>
        <v>#DIV/0!</v>
      </c>
      <c r="BM7338" s="501" t="e">
        <f t="shared" si="694"/>
        <v>#DIV/0!</v>
      </c>
      <c r="BP7338" s="501" t="e">
        <f t="shared" si="695"/>
        <v>#DIV/0!</v>
      </c>
    </row>
    <row r="7339" spans="31:68" ht="15" customHeight="1" x14ac:dyDescent="0.25">
      <c r="AE7339" s="501" t="e">
        <f t="shared" si="690"/>
        <v>#DIV/0!</v>
      </c>
      <c r="AH7339" s="501" t="e">
        <f t="shared" si="691"/>
        <v>#DIV/0!</v>
      </c>
      <c r="AV7339" s="501" t="e">
        <f t="shared" si="692"/>
        <v>#DIV/0!</v>
      </c>
      <c r="AY7339" s="501" t="e">
        <f t="shared" si="693"/>
        <v>#DIV/0!</v>
      </c>
      <c r="BM7339" s="501" t="e">
        <f t="shared" si="694"/>
        <v>#DIV/0!</v>
      </c>
      <c r="BP7339" s="501" t="e">
        <f t="shared" si="695"/>
        <v>#DIV/0!</v>
      </c>
    </row>
    <row r="7340" spans="31:68" ht="15" customHeight="1" x14ac:dyDescent="0.25">
      <c r="AE7340" s="501" t="e">
        <f t="shared" si="690"/>
        <v>#DIV/0!</v>
      </c>
      <c r="AH7340" s="501" t="e">
        <f t="shared" si="691"/>
        <v>#DIV/0!</v>
      </c>
      <c r="AV7340" s="501" t="e">
        <f t="shared" si="692"/>
        <v>#DIV/0!</v>
      </c>
      <c r="AY7340" s="501" t="e">
        <f t="shared" si="693"/>
        <v>#DIV/0!</v>
      </c>
      <c r="BM7340" s="501" t="e">
        <f t="shared" si="694"/>
        <v>#DIV/0!</v>
      </c>
      <c r="BP7340" s="501" t="e">
        <f t="shared" si="695"/>
        <v>#DIV/0!</v>
      </c>
    </row>
    <row r="7341" spans="31:68" ht="15" customHeight="1" x14ac:dyDescent="0.25">
      <c r="AE7341" s="501" t="e">
        <f t="shared" si="690"/>
        <v>#DIV/0!</v>
      </c>
      <c r="AH7341" s="501" t="e">
        <f t="shared" si="691"/>
        <v>#DIV/0!</v>
      </c>
      <c r="AV7341" s="501" t="e">
        <f t="shared" si="692"/>
        <v>#DIV/0!</v>
      </c>
      <c r="AY7341" s="501" t="e">
        <f t="shared" si="693"/>
        <v>#DIV/0!</v>
      </c>
      <c r="BM7341" s="501" t="e">
        <f t="shared" si="694"/>
        <v>#DIV/0!</v>
      </c>
      <c r="BP7341" s="501" t="e">
        <f t="shared" si="695"/>
        <v>#DIV/0!</v>
      </c>
    </row>
    <row r="7342" spans="31:68" ht="15" customHeight="1" x14ac:dyDescent="0.25">
      <c r="AE7342" s="501" t="e">
        <f t="shared" si="690"/>
        <v>#DIV/0!</v>
      </c>
      <c r="AH7342" s="501" t="e">
        <f t="shared" si="691"/>
        <v>#DIV/0!</v>
      </c>
      <c r="AV7342" s="501" t="e">
        <f t="shared" si="692"/>
        <v>#DIV/0!</v>
      </c>
      <c r="AY7342" s="501" t="e">
        <f t="shared" si="693"/>
        <v>#DIV/0!</v>
      </c>
      <c r="BM7342" s="501" t="e">
        <f t="shared" si="694"/>
        <v>#DIV/0!</v>
      </c>
      <c r="BP7342" s="501" t="e">
        <f t="shared" si="695"/>
        <v>#DIV/0!</v>
      </c>
    </row>
    <row r="7343" spans="31:68" ht="15" customHeight="1" x14ac:dyDescent="0.25">
      <c r="AE7343" s="501" t="e">
        <f t="shared" si="690"/>
        <v>#DIV/0!</v>
      </c>
      <c r="AH7343" s="501" t="e">
        <f t="shared" si="691"/>
        <v>#DIV/0!</v>
      </c>
      <c r="AV7343" s="501" t="e">
        <f t="shared" si="692"/>
        <v>#DIV/0!</v>
      </c>
      <c r="AY7343" s="501" t="e">
        <f t="shared" si="693"/>
        <v>#DIV/0!</v>
      </c>
      <c r="BM7343" s="501" t="e">
        <f t="shared" si="694"/>
        <v>#DIV/0!</v>
      </c>
      <c r="BP7343" s="501" t="e">
        <f t="shared" si="695"/>
        <v>#DIV/0!</v>
      </c>
    </row>
    <row r="7344" spans="31:68" ht="15" customHeight="1" x14ac:dyDescent="0.25">
      <c r="AE7344" s="501" t="e">
        <f t="shared" si="690"/>
        <v>#DIV/0!</v>
      </c>
      <c r="AH7344" s="501" t="e">
        <f t="shared" si="691"/>
        <v>#DIV/0!</v>
      </c>
      <c r="AV7344" s="501" t="e">
        <f t="shared" si="692"/>
        <v>#DIV/0!</v>
      </c>
      <c r="AY7344" s="501" t="e">
        <f t="shared" si="693"/>
        <v>#DIV/0!</v>
      </c>
      <c r="BM7344" s="501" t="e">
        <f t="shared" si="694"/>
        <v>#DIV/0!</v>
      </c>
      <c r="BP7344" s="501" t="e">
        <f t="shared" si="695"/>
        <v>#DIV/0!</v>
      </c>
    </row>
    <row r="7345" spans="31:68" ht="15" customHeight="1" x14ac:dyDescent="0.25">
      <c r="AE7345" s="501" t="e">
        <f t="shared" si="690"/>
        <v>#DIV/0!</v>
      </c>
      <c r="AH7345" s="501" t="e">
        <f t="shared" si="691"/>
        <v>#DIV/0!</v>
      </c>
      <c r="AV7345" s="501" t="e">
        <f t="shared" si="692"/>
        <v>#DIV/0!</v>
      </c>
      <c r="AY7345" s="501" t="e">
        <f t="shared" si="693"/>
        <v>#DIV/0!</v>
      </c>
      <c r="BM7345" s="501" t="e">
        <f t="shared" si="694"/>
        <v>#DIV/0!</v>
      </c>
      <c r="BP7345" s="501" t="e">
        <f t="shared" si="695"/>
        <v>#DIV/0!</v>
      </c>
    </row>
    <row r="7346" spans="31:68" ht="15" customHeight="1" x14ac:dyDescent="0.25">
      <c r="AE7346" s="501" t="e">
        <f t="shared" si="690"/>
        <v>#DIV/0!</v>
      </c>
      <c r="AH7346" s="501" t="e">
        <f t="shared" si="691"/>
        <v>#DIV/0!</v>
      </c>
      <c r="AV7346" s="501" t="e">
        <f t="shared" si="692"/>
        <v>#DIV/0!</v>
      </c>
      <c r="AY7346" s="501" t="e">
        <f t="shared" si="693"/>
        <v>#DIV/0!</v>
      </c>
      <c r="BM7346" s="501" t="e">
        <f t="shared" si="694"/>
        <v>#DIV/0!</v>
      </c>
      <c r="BP7346" s="501" t="e">
        <f t="shared" si="695"/>
        <v>#DIV/0!</v>
      </c>
    </row>
    <row r="7347" spans="31:68" ht="15" customHeight="1" x14ac:dyDescent="0.25">
      <c r="AE7347" s="501" t="e">
        <f t="shared" si="690"/>
        <v>#DIV/0!</v>
      </c>
      <c r="AH7347" s="501" t="e">
        <f t="shared" si="691"/>
        <v>#DIV/0!</v>
      </c>
      <c r="AV7347" s="501" t="e">
        <f t="shared" si="692"/>
        <v>#DIV/0!</v>
      </c>
      <c r="AY7347" s="501" t="e">
        <f t="shared" si="693"/>
        <v>#DIV/0!</v>
      </c>
      <c r="BM7347" s="501" t="e">
        <f t="shared" si="694"/>
        <v>#DIV/0!</v>
      </c>
      <c r="BP7347" s="501" t="e">
        <f t="shared" si="695"/>
        <v>#DIV/0!</v>
      </c>
    </row>
    <row r="7348" spans="31:68" ht="15" customHeight="1" x14ac:dyDescent="0.25">
      <c r="AE7348" s="501" t="e">
        <f t="shared" si="690"/>
        <v>#DIV/0!</v>
      </c>
      <c r="AH7348" s="501" t="e">
        <f t="shared" si="691"/>
        <v>#DIV/0!</v>
      </c>
      <c r="AV7348" s="501" t="e">
        <f t="shared" si="692"/>
        <v>#DIV/0!</v>
      </c>
      <c r="AY7348" s="501" t="e">
        <f t="shared" si="693"/>
        <v>#DIV/0!</v>
      </c>
      <c r="BM7348" s="501" t="e">
        <f t="shared" si="694"/>
        <v>#DIV/0!</v>
      </c>
      <c r="BP7348" s="501" t="e">
        <f t="shared" si="695"/>
        <v>#DIV/0!</v>
      </c>
    </row>
    <row r="7349" spans="31:68" ht="15" customHeight="1" x14ac:dyDescent="0.25">
      <c r="AE7349" s="501" t="e">
        <f t="shared" si="690"/>
        <v>#DIV/0!</v>
      </c>
      <c r="AH7349" s="501" t="e">
        <f t="shared" si="691"/>
        <v>#DIV/0!</v>
      </c>
      <c r="AV7349" s="501" t="e">
        <f t="shared" si="692"/>
        <v>#DIV/0!</v>
      </c>
      <c r="AY7349" s="501" t="e">
        <f t="shared" si="693"/>
        <v>#DIV/0!</v>
      </c>
      <c r="BM7349" s="501" t="e">
        <f t="shared" si="694"/>
        <v>#DIV/0!</v>
      </c>
      <c r="BP7349" s="501" t="e">
        <f t="shared" si="695"/>
        <v>#DIV/0!</v>
      </c>
    </row>
    <row r="7350" spans="31:68" ht="15" customHeight="1" x14ac:dyDescent="0.25">
      <c r="AE7350" s="501" t="e">
        <f t="shared" si="690"/>
        <v>#DIV/0!</v>
      </c>
      <c r="AH7350" s="501" t="e">
        <f t="shared" si="691"/>
        <v>#DIV/0!</v>
      </c>
      <c r="AV7350" s="501" t="e">
        <f t="shared" si="692"/>
        <v>#DIV/0!</v>
      </c>
      <c r="AY7350" s="501" t="e">
        <f t="shared" si="693"/>
        <v>#DIV/0!</v>
      </c>
      <c r="BM7350" s="501" t="e">
        <f t="shared" si="694"/>
        <v>#DIV/0!</v>
      </c>
      <c r="BP7350" s="501" t="e">
        <f t="shared" si="695"/>
        <v>#DIV/0!</v>
      </c>
    </row>
    <row r="7351" spans="31:68" ht="15" customHeight="1" x14ac:dyDescent="0.25">
      <c r="AE7351" s="501" t="e">
        <f t="shared" si="690"/>
        <v>#DIV/0!</v>
      </c>
      <c r="AH7351" s="501" t="e">
        <f t="shared" si="691"/>
        <v>#DIV/0!</v>
      </c>
      <c r="AV7351" s="501" t="e">
        <f t="shared" si="692"/>
        <v>#DIV/0!</v>
      </c>
      <c r="AY7351" s="501" t="e">
        <f t="shared" si="693"/>
        <v>#DIV/0!</v>
      </c>
      <c r="BM7351" s="501" t="e">
        <f t="shared" si="694"/>
        <v>#DIV/0!</v>
      </c>
      <c r="BP7351" s="501" t="e">
        <f t="shared" si="695"/>
        <v>#DIV/0!</v>
      </c>
    </row>
    <row r="7352" spans="31:68" ht="15" customHeight="1" x14ac:dyDescent="0.25">
      <c r="AE7352" s="501" t="e">
        <f t="shared" si="690"/>
        <v>#DIV/0!</v>
      </c>
      <c r="AH7352" s="501" t="e">
        <f t="shared" si="691"/>
        <v>#DIV/0!</v>
      </c>
      <c r="AV7352" s="501" t="e">
        <f t="shared" si="692"/>
        <v>#DIV/0!</v>
      </c>
      <c r="AY7352" s="501" t="e">
        <f t="shared" si="693"/>
        <v>#DIV/0!</v>
      </c>
      <c r="BM7352" s="501" t="e">
        <f t="shared" si="694"/>
        <v>#DIV/0!</v>
      </c>
      <c r="BP7352" s="501" t="e">
        <f t="shared" si="695"/>
        <v>#DIV/0!</v>
      </c>
    </row>
    <row r="7353" spans="31:68" ht="15" customHeight="1" x14ac:dyDescent="0.25">
      <c r="AE7353" s="501" t="e">
        <f t="shared" si="690"/>
        <v>#DIV/0!</v>
      </c>
      <c r="AH7353" s="501" t="e">
        <f t="shared" si="691"/>
        <v>#DIV/0!</v>
      </c>
      <c r="AV7353" s="501" t="e">
        <f t="shared" si="692"/>
        <v>#DIV/0!</v>
      </c>
      <c r="AY7353" s="501" t="e">
        <f t="shared" si="693"/>
        <v>#DIV/0!</v>
      </c>
      <c r="BM7353" s="501" t="e">
        <f t="shared" si="694"/>
        <v>#DIV/0!</v>
      </c>
      <c r="BP7353" s="501" t="e">
        <f t="shared" si="695"/>
        <v>#DIV/0!</v>
      </c>
    </row>
    <row r="7354" spans="31:68" ht="15" customHeight="1" x14ac:dyDescent="0.25">
      <c r="AE7354" s="501" t="e">
        <f t="shared" si="690"/>
        <v>#DIV/0!</v>
      </c>
      <c r="AH7354" s="501" t="e">
        <f t="shared" si="691"/>
        <v>#DIV/0!</v>
      </c>
      <c r="AV7354" s="501" t="e">
        <f t="shared" si="692"/>
        <v>#DIV/0!</v>
      </c>
      <c r="AY7354" s="501" t="e">
        <f t="shared" si="693"/>
        <v>#DIV/0!</v>
      </c>
      <c r="BM7354" s="501" t="e">
        <f t="shared" si="694"/>
        <v>#DIV/0!</v>
      </c>
      <c r="BP7354" s="501" t="e">
        <f t="shared" si="695"/>
        <v>#DIV/0!</v>
      </c>
    </row>
    <row r="7355" spans="31:68" ht="15" customHeight="1" x14ac:dyDescent="0.25">
      <c r="AE7355" s="501" t="e">
        <f t="shared" si="690"/>
        <v>#DIV/0!</v>
      </c>
      <c r="AH7355" s="501" t="e">
        <f t="shared" si="691"/>
        <v>#DIV/0!</v>
      </c>
      <c r="AV7355" s="501" t="e">
        <f t="shared" si="692"/>
        <v>#DIV/0!</v>
      </c>
      <c r="AY7355" s="501" t="e">
        <f t="shared" si="693"/>
        <v>#DIV/0!</v>
      </c>
      <c r="BM7355" s="501" t="e">
        <f t="shared" si="694"/>
        <v>#DIV/0!</v>
      </c>
      <c r="BP7355" s="501" t="e">
        <f t="shared" si="695"/>
        <v>#DIV/0!</v>
      </c>
    </row>
    <row r="7356" spans="31:68" ht="15" customHeight="1" x14ac:dyDescent="0.25">
      <c r="AE7356" s="501" t="e">
        <f t="shared" si="690"/>
        <v>#DIV/0!</v>
      </c>
      <c r="AH7356" s="501" t="e">
        <f t="shared" si="691"/>
        <v>#DIV/0!</v>
      </c>
      <c r="AV7356" s="501" t="e">
        <f t="shared" si="692"/>
        <v>#DIV/0!</v>
      </c>
      <c r="AY7356" s="501" t="e">
        <f t="shared" si="693"/>
        <v>#DIV/0!</v>
      </c>
      <c r="BM7356" s="501" t="e">
        <f t="shared" si="694"/>
        <v>#DIV/0!</v>
      </c>
      <c r="BP7356" s="501" t="e">
        <f t="shared" si="695"/>
        <v>#DIV/0!</v>
      </c>
    </row>
    <row r="7357" spans="31:68" ht="15" customHeight="1" x14ac:dyDescent="0.25">
      <c r="AE7357" s="501" t="e">
        <f t="shared" si="690"/>
        <v>#DIV/0!</v>
      </c>
      <c r="AH7357" s="501" t="e">
        <f t="shared" si="691"/>
        <v>#DIV/0!</v>
      </c>
      <c r="AV7357" s="501" t="e">
        <f t="shared" si="692"/>
        <v>#DIV/0!</v>
      </c>
      <c r="AY7357" s="501" t="e">
        <f t="shared" si="693"/>
        <v>#DIV/0!</v>
      </c>
      <c r="BM7357" s="501" t="e">
        <f t="shared" si="694"/>
        <v>#DIV/0!</v>
      </c>
      <c r="BP7357" s="501" t="e">
        <f t="shared" si="695"/>
        <v>#DIV/0!</v>
      </c>
    </row>
    <row r="7358" spans="31:68" ht="15" customHeight="1" x14ac:dyDescent="0.25">
      <c r="AE7358" s="501" t="e">
        <f t="shared" si="690"/>
        <v>#DIV/0!</v>
      </c>
      <c r="AH7358" s="501" t="e">
        <f t="shared" si="691"/>
        <v>#DIV/0!</v>
      </c>
      <c r="AV7358" s="501" t="e">
        <f t="shared" si="692"/>
        <v>#DIV/0!</v>
      </c>
      <c r="AY7358" s="501" t="e">
        <f t="shared" si="693"/>
        <v>#DIV/0!</v>
      </c>
      <c r="BM7358" s="501" t="e">
        <f t="shared" si="694"/>
        <v>#DIV/0!</v>
      </c>
      <c r="BP7358" s="501" t="e">
        <f t="shared" si="695"/>
        <v>#DIV/0!</v>
      </c>
    </row>
    <row r="7359" spans="31:68" ht="15" customHeight="1" x14ac:dyDescent="0.25">
      <c r="AE7359" s="501" t="e">
        <f t="shared" si="690"/>
        <v>#DIV/0!</v>
      </c>
      <c r="AH7359" s="501" t="e">
        <f t="shared" si="691"/>
        <v>#DIV/0!</v>
      </c>
      <c r="AV7359" s="501" t="e">
        <f t="shared" si="692"/>
        <v>#DIV/0!</v>
      </c>
      <c r="AY7359" s="501" t="e">
        <f t="shared" si="693"/>
        <v>#DIV/0!</v>
      </c>
      <c r="BM7359" s="501" t="e">
        <f t="shared" si="694"/>
        <v>#DIV/0!</v>
      </c>
      <c r="BP7359" s="501" t="e">
        <f t="shared" si="695"/>
        <v>#DIV/0!</v>
      </c>
    </row>
    <row r="7360" spans="31:68" ht="15" customHeight="1" x14ac:dyDescent="0.25">
      <c r="AE7360" s="501" t="e">
        <f t="shared" si="690"/>
        <v>#DIV/0!</v>
      </c>
      <c r="AH7360" s="501" t="e">
        <f t="shared" si="691"/>
        <v>#DIV/0!</v>
      </c>
      <c r="AV7360" s="501" t="e">
        <f t="shared" si="692"/>
        <v>#DIV/0!</v>
      </c>
      <c r="AY7360" s="501" t="e">
        <f t="shared" si="693"/>
        <v>#DIV/0!</v>
      </c>
      <c r="BM7360" s="501" t="e">
        <f t="shared" si="694"/>
        <v>#DIV/0!</v>
      </c>
      <c r="BP7360" s="501" t="e">
        <f t="shared" si="695"/>
        <v>#DIV/0!</v>
      </c>
    </row>
    <row r="7361" spans="31:68" ht="15" customHeight="1" x14ac:dyDescent="0.25">
      <c r="AE7361" s="501" t="e">
        <f t="shared" si="690"/>
        <v>#DIV/0!</v>
      </c>
      <c r="AH7361" s="501" t="e">
        <f t="shared" si="691"/>
        <v>#DIV/0!</v>
      </c>
      <c r="AV7361" s="501" t="e">
        <f t="shared" si="692"/>
        <v>#DIV/0!</v>
      </c>
      <c r="AY7361" s="501" t="e">
        <f t="shared" si="693"/>
        <v>#DIV/0!</v>
      </c>
      <c r="BM7361" s="501" t="e">
        <f t="shared" si="694"/>
        <v>#DIV/0!</v>
      </c>
      <c r="BP7361" s="501" t="e">
        <f t="shared" si="695"/>
        <v>#DIV/0!</v>
      </c>
    </row>
    <row r="7362" spans="31:68" ht="15" customHeight="1" x14ac:dyDescent="0.25">
      <c r="AE7362" s="501" t="e">
        <f t="shared" si="690"/>
        <v>#DIV/0!</v>
      </c>
      <c r="AH7362" s="501" t="e">
        <f t="shared" si="691"/>
        <v>#DIV/0!</v>
      </c>
      <c r="AV7362" s="501" t="e">
        <f t="shared" si="692"/>
        <v>#DIV/0!</v>
      </c>
      <c r="AY7362" s="501" t="e">
        <f t="shared" si="693"/>
        <v>#DIV/0!</v>
      </c>
      <c r="BM7362" s="501" t="e">
        <f t="shared" si="694"/>
        <v>#DIV/0!</v>
      </c>
      <c r="BP7362" s="501" t="e">
        <f t="shared" si="695"/>
        <v>#DIV/0!</v>
      </c>
    </row>
    <row r="7363" spans="31:68" ht="15" customHeight="1" x14ac:dyDescent="0.25">
      <c r="AE7363" s="501" t="e">
        <f t="shared" si="690"/>
        <v>#DIV/0!</v>
      </c>
      <c r="AH7363" s="501" t="e">
        <f t="shared" si="691"/>
        <v>#DIV/0!</v>
      </c>
      <c r="AV7363" s="501" t="e">
        <f t="shared" si="692"/>
        <v>#DIV/0!</v>
      </c>
      <c r="AY7363" s="501" t="e">
        <f t="shared" si="693"/>
        <v>#DIV/0!</v>
      </c>
      <c r="BM7363" s="501" t="e">
        <f t="shared" si="694"/>
        <v>#DIV/0!</v>
      </c>
      <c r="BP7363" s="501" t="e">
        <f t="shared" si="695"/>
        <v>#DIV/0!</v>
      </c>
    </row>
    <row r="7364" spans="31:68" ht="15" customHeight="1" x14ac:dyDescent="0.25">
      <c r="AE7364" s="501" t="e">
        <f t="shared" si="690"/>
        <v>#DIV/0!</v>
      </c>
      <c r="AH7364" s="501" t="e">
        <f t="shared" si="691"/>
        <v>#DIV/0!</v>
      </c>
      <c r="AV7364" s="501" t="e">
        <f t="shared" si="692"/>
        <v>#DIV/0!</v>
      </c>
      <c r="AY7364" s="501" t="e">
        <f t="shared" si="693"/>
        <v>#DIV/0!</v>
      </c>
      <c r="BM7364" s="501" t="e">
        <f t="shared" si="694"/>
        <v>#DIV/0!</v>
      </c>
      <c r="BP7364" s="501" t="e">
        <f t="shared" si="695"/>
        <v>#DIV/0!</v>
      </c>
    </row>
    <row r="7365" spans="31:68" ht="15" customHeight="1" x14ac:dyDescent="0.25">
      <c r="AE7365" s="501" t="e">
        <f t="shared" si="690"/>
        <v>#DIV/0!</v>
      </c>
      <c r="AH7365" s="501" t="e">
        <f t="shared" si="691"/>
        <v>#DIV/0!</v>
      </c>
      <c r="AV7365" s="501" t="e">
        <f t="shared" si="692"/>
        <v>#DIV/0!</v>
      </c>
      <c r="AY7365" s="501" t="e">
        <f t="shared" si="693"/>
        <v>#DIV/0!</v>
      </c>
      <c r="BM7365" s="501" t="e">
        <f t="shared" si="694"/>
        <v>#DIV/0!</v>
      </c>
      <c r="BP7365" s="501" t="e">
        <f t="shared" si="695"/>
        <v>#DIV/0!</v>
      </c>
    </row>
    <row r="7366" spans="31:68" ht="15" customHeight="1" x14ac:dyDescent="0.25">
      <c r="AE7366" s="501" t="e">
        <f t="shared" si="690"/>
        <v>#DIV/0!</v>
      </c>
      <c r="AH7366" s="501" t="e">
        <f t="shared" si="691"/>
        <v>#DIV/0!</v>
      </c>
      <c r="AV7366" s="501" t="e">
        <f t="shared" si="692"/>
        <v>#DIV/0!</v>
      </c>
      <c r="AY7366" s="501" t="e">
        <f t="shared" si="693"/>
        <v>#DIV/0!</v>
      </c>
      <c r="BM7366" s="501" t="e">
        <f t="shared" si="694"/>
        <v>#DIV/0!</v>
      </c>
      <c r="BP7366" s="501" t="e">
        <f t="shared" si="695"/>
        <v>#DIV/0!</v>
      </c>
    </row>
    <row r="7367" spans="31:68" ht="15" customHeight="1" x14ac:dyDescent="0.25">
      <c r="AE7367" s="501" t="e">
        <f t="shared" si="690"/>
        <v>#DIV/0!</v>
      </c>
      <c r="AH7367" s="501" t="e">
        <f t="shared" si="691"/>
        <v>#DIV/0!</v>
      </c>
      <c r="AV7367" s="501" t="e">
        <f t="shared" si="692"/>
        <v>#DIV/0!</v>
      </c>
      <c r="AY7367" s="501" t="e">
        <f t="shared" si="693"/>
        <v>#DIV/0!</v>
      </c>
      <c r="BM7367" s="501" t="e">
        <f t="shared" si="694"/>
        <v>#DIV/0!</v>
      </c>
      <c r="BP7367" s="501" t="e">
        <f t="shared" si="695"/>
        <v>#DIV/0!</v>
      </c>
    </row>
    <row r="7368" spans="31:68" ht="15" customHeight="1" x14ac:dyDescent="0.25">
      <c r="AE7368" s="501" t="e">
        <f t="shared" si="690"/>
        <v>#DIV/0!</v>
      </c>
      <c r="AH7368" s="501" t="e">
        <f t="shared" si="691"/>
        <v>#DIV/0!</v>
      </c>
      <c r="AV7368" s="501" t="e">
        <f t="shared" si="692"/>
        <v>#DIV/0!</v>
      </c>
      <c r="AY7368" s="501" t="e">
        <f t="shared" si="693"/>
        <v>#DIV/0!</v>
      </c>
      <c r="BM7368" s="501" t="e">
        <f t="shared" si="694"/>
        <v>#DIV/0!</v>
      </c>
      <c r="BP7368" s="501" t="e">
        <f t="shared" si="695"/>
        <v>#DIV/0!</v>
      </c>
    </row>
    <row r="7369" spans="31:68" ht="15" customHeight="1" x14ac:dyDescent="0.25">
      <c r="AE7369" s="501" t="e">
        <f t="shared" si="690"/>
        <v>#DIV/0!</v>
      </c>
      <c r="AH7369" s="501" t="e">
        <f t="shared" si="691"/>
        <v>#DIV/0!</v>
      </c>
      <c r="AV7369" s="501" t="e">
        <f t="shared" si="692"/>
        <v>#DIV/0!</v>
      </c>
      <c r="AY7369" s="501" t="e">
        <f t="shared" si="693"/>
        <v>#DIV/0!</v>
      </c>
      <c r="BM7369" s="501" t="e">
        <f t="shared" si="694"/>
        <v>#DIV/0!</v>
      </c>
      <c r="BP7369" s="501" t="e">
        <f t="shared" si="695"/>
        <v>#DIV/0!</v>
      </c>
    </row>
    <row r="7370" spans="31:68" ht="15" customHeight="1" x14ac:dyDescent="0.25">
      <c r="AE7370" s="501" t="e">
        <f t="shared" si="690"/>
        <v>#DIV/0!</v>
      </c>
      <c r="AH7370" s="501" t="e">
        <f t="shared" si="691"/>
        <v>#DIV/0!</v>
      </c>
      <c r="AV7370" s="501" t="e">
        <f t="shared" si="692"/>
        <v>#DIV/0!</v>
      </c>
      <c r="AY7370" s="501" t="e">
        <f t="shared" si="693"/>
        <v>#DIV/0!</v>
      </c>
      <c r="BM7370" s="501" t="e">
        <f t="shared" si="694"/>
        <v>#DIV/0!</v>
      </c>
      <c r="BP7370" s="501" t="e">
        <f t="shared" si="695"/>
        <v>#DIV/0!</v>
      </c>
    </row>
    <row r="7371" spans="31:68" ht="15" customHeight="1" x14ac:dyDescent="0.25">
      <c r="AE7371" s="501" t="e">
        <f t="shared" si="690"/>
        <v>#DIV/0!</v>
      </c>
      <c r="AH7371" s="501" t="e">
        <f t="shared" si="691"/>
        <v>#DIV/0!</v>
      </c>
      <c r="AV7371" s="501" t="e">
        <f t="shared" si="692"/>
        <v>#DIV/0!</v>
      </c>
      <c r="AY7371" s="501" t="e">
        <f t="shared" si="693"/>
        <v>#DIV/0!</v>
      </c>
      <c r="BM7371" s="501" t="e">
        <f t="shared" si="694"/>
        <v>#DIV/0!</v>
      </c>
      <c r="BP7371" s="501" t="e">
        <f t="shared" si="695"/>
        <v>#DIV/0!</v>
      </c>
    </row>
    <row r="7372" spans="31:68" ht="15" customHeight="1" x14ac:dyDescent="0.25">
      <c r="AE7372" s="501" t="e">
        <f t="shared" si="690"/>
        <v>#DIV/0!</v>
      </c>
      <c r="AH7372" s="501" t="e">
        <f t="shared" si="691"/>
        <v>#DIV/0!</v>
      </c>
      <c r="AV7372" s="501" t="e">
        <f t="shared" si="692"/>
        <v>#DIV/0!</v>
      </c>
      <c r="AY7372" s="501" t="e">
        <f t="shared" si="693"/>
        <v>#DIV/0!</v>
      </c>
      <c r="BM7372" s="501" t="e">
        <f t="shared" si="694"/>
        <v>#DIV/0!</v>
      </c>
      <c r="BP7372" s="501" t="e">
        <f t="shared" si="695"/>
        <v>#DIV/0!</v>
      </c>
    </row>
    <row r="7373" spans="31:68" ht="15" customHeight="1" x14ac:dyDescent="0.25">
      <c r="AE7373" s="501" t="e">
        <f t="shared" si="690"/>
        <v>#DIV/0!</v>
      </c>
      <c r="AH7373" s="501" t="e">
        <f t="shared" si="691"/>
        <v>#DIV/0!</v>
      </c>
      <c r="AV7373" s="501" t="e">
        <f t="shared" si="692"/>
        <v>#DIV/0!</v>
      </c>
      <c r="AY7373" s="501" t="e">
        <f t="shared" si="693"/>
        <v>#DIV/0!</v>
      </c>
      <c r="BM7373" s="501" t="e">
        <f t="shared" si="694"/>
        <v>#DIV/0!</v>
      </c>
      <c r="BP7373" s="501" t="e">
        <f t="shared" si="695"/>
        <v>#DIV/0!</v>
      </c>
    </row>
    <row r="7374" spans="31:68" ht="15" customHeight="1" x14ac:dyDescent="0.25">
      <c r="AE7374" s="501" t="e">
        <f t="shared" si="690"/>
        <v>#DIV/0!</v>
      </c>
      <c r="AH7374" s="501" t="e">
        <f t="shared" si="691"/>
        <v>#DIV/0!</v>
      </c>
      <c r="AV7374" s="501" t="e">
        <f t="shared" si="692"/>
        <v>#DIV/0!</v>
      </c>
      <c r="AY7374" s="501" t="e">
        <f t="shared" si="693"/>
        <v>#DIV/0!</v>
      </c>
      <c r="BM7374" s="501" t="e">
        <f t="shared" si="694"/>
        <v>#DIV/0!</v>
      </c>
      <c r="BP7374" s="501" t="e">
        <f t="shared" si="695"/>
        <v>#DIV/0!</v>
      </c>
    </row>
    <row r="7375" spans="31:68" ht="15" customHeight="1" x14ac:dyDescent="0.25">
      <c r="AE7375" s="501" t="e">
        <f t="shared" ref="AE7375:AE7438" si="696">IF(AE$10*AC7375+AE$11&lt;(ROUNDUP(AD$10/100,0)*100+999),MAX(0,AE$10*AC7375+AE$11),NA())</f>
        <v>#DIV/0!</v>
      </c>
      <c r="AH7375" s="501" t="e">
        <f t="shared" ref="AH7375:AH7438" si="697">IF(AH$10*AF7375+AH$11&lt;(ROUNDUP(AG$10/100,0)*100+999),MAX(0,AH$10*AF7375+AH$11),NA())</f>
        <v>#DIV/0!</v>
      </c>
      <c r="AV7375" s="501" t="e">
        <f t="shared" ref="AV7375:AV7438" si="698">IF(AV$10*AT7375+AV$11&lt;(ROUNDUP(AU$10/100,0)*100+999),MAX(0,AV$10*AT7375+AV$11),NA())</f>
        <v>#DIV/0!</v>
      </c>
      <c r="AY7375" s="501" t="e">
        <f t="shared" ref="AY7375:AY7438" si="699">IF(AY$10*AW7375+AY$11&lt;(ROUNDUP(AX$10/100,0)*100+999),MAX(0,AY$10*AW7375+AY$11),NA())</f>
        <v>#DIV/0!</v>
      </c>
      <c r="BM7375" s="501" t="e">
        <f t="shared" ref="BM7375:BM7438" si="700">IF(BM$10*BK7375+BM$11&lt;(ROUNDUP(BL$10/100,0)*100+999),MAX(0,BM$10*BK7375+BM$11),NA())</f>
        <v>#DIV/0!</v>
      </c>
      <c r="BP7375" s="501" t="e">
        <f t="shared" ref="BP7375:BP7438" si="701">IF(BP$10*BN7375+BP$11&lt;(ROUNDUP(BO$10/100,0)*100+999),MAX(0,BP$10*BN7375+BP$11),NA())</f>
        <v>#DIV/0!</v>
      </c>
    </row>
    <row r="7376" spans="31:68" ht="15" customHeight="1" x14ac:dyDescent="0.25">
      <c r="AE7376" s="501" t="e">
        <f t="shared" si="696"/>
        <v>#DIV/0!</v>
      </c>
      <c r="AH7376" s="501" t="e">
        <f t="shared" si="697"/>
        <v>#DIV/0!</v>
      </c>
      <c r="AV7376" s="501" t="e">
        <f t="shared" si="698"/>
        <v>#DIV/0!</v>
      </c>
      <c r="AY7376" s="501" t="e">
        <f t="shared" si="699"/>
        <v>#DIV/0!</v>
      </c>
      <c r="BM7376" s="501" t="e">
        <f t="shared" si="700"/>
        <v>#DIV/0!</v>
      </c>
      <c r="BP7376" s="501" t="e">
        <f t="shared" si="701"/>
        <v>#DIV/0!</v>
      </c>
    </row>
    <row r="7377" spans="31:68" ht="15" customHeight="1" x14ac:dyDescent="0.25">
      <c r="AE7377" s="501" t="e">
        <f t="shared" si="696"/>
        <v>#DIV/0!</v>
      </c>
      <c r="AH7377" s="501" t="e">
        <f t="shared" si="697"/>
        <v>#DIV/0!</v>
      </c>
      <c r="AV7377" s="501" t="e">
        <f t="shared" si="698"/>
        <v>#DIV/0!</v>
      </c>
      <c r="AY7377" s="501" t="e">
        <f t="shared" si="699"/>
        <v>#DIV/0!</v>
      </c>
      <c r="BM7377" s="501" t="e">
        <f t="shared" si="700"/>
        <v>#DIV/0!</v>
      </c>
      <c r="BP7377" s="501" t="e">
        <f t="shared" si="701"/>
        <v>#DIV/0!</v>
      </c>
    </row>
    <row r="7378" spans="31:68" ht="15" customHeight="1" x14ac:dyDescent="0.25">
      <c r="AE7378" s="501" t="e">
        <f t="shared" si="696"/>
        <v>#DIV/0!</v>
      </c>
      <c r="AH7378" s="501" t="e">
        <f t="shared" si="697"/>
        <v>#DIV/0!</v>
      </c>
      <c r="AV7378" s="501" t="e">
        <f t="shared" si="698"/>
        <v>#DIV/0!</v>
      </c>
      <c r="AY7378" s="501" t="e">
        <f t="shared" si="699"/>
        <v>#DIV/0!</v>
      </c>
      <c r="BM7378" s="501" t="e">
        <f t="shared" si="700"/>
        <v>#DIV/0!</v>
      </c>
      <c r="BP7378" s="501" t="e">
        <f t="shared" si="701"/>
        <v>#DIV/0!</v>
      </c>
    </row>
    <row r="7379" spans="31:68" ht="15" customHeight="1" x14ac:dyDescent="0.25">
      <c r="AE7379" s="501" t="e">
        <f t="shared" si="696"/>
        <v>#DIV/0!</v>
      </c>
      <c r="AH7379" s="501" t="e">
        <f t="shared" si="697"/>
        <v>#DIV/0!</v>
      </c>
      <c r="AV7379" s="501" t="e">
        <f t="shared" si="698"/>
        <v>#DIV/0!</v>
      </c>
      <c r="AY7379" s="501" t="e">
        <f t="shared" si="699"/>
        <v>#DIV/0!</v>
      </c>
      <c r="BM7379" s="501" t="e">
        <f t="shared" si="700"/>
        <v>#DIV/0!</v>
      </c>
      <c r="BP7379" s="501" t="e">
        <f t="shared" si="701"/>
        <v>#DIV/0!</v>
      </c>
    </row>
    <row r="7380" spans="31:68" ht="15" customHeight="1" x14ac:dyDescent="0.25">
      <c r="AE7380" s="501" t="e">
        <f t="shared" si="696"/>
        <v>#DIV/0!</v>
      </c>
      <c r="AH7380" s="501" t="e">
        <f t="shared" si="697"/>
        <v>#DIV/0!</v>
      </c>
      <c r="AV7380" s="501" t="e">
        <f t="shared" si="698"/>
        <v>#DIV/0!</v>
      </c>
      <c r="AY7380" s="501" t="e">
        <f t="shared" si="699"/>
        <v>#DIV/0!</v>
      </c>
      <c r="BM7380" s="501" t="e">
        <f t="shared" si="700"/>
        <v>#DIV/0!</v>
      </c>
      <c r="BP7380" s="501" t="e">
        <f t="shared" si="701"/>
        <v>#DIV/0!</v>
      </c>
    </row>
    <row r="7381" spans="31:68" ht="15" customHeight="1" x14ac:dyDescent="0.25">
      <c r="AE7381" s="501" t="e">
        <f t="shared" si="696"/>
        <v>#DIV/0!</v>
      </c>
      <c r="AH7381" s="501" t="e">
        <f t="shared" si="697"/>
        <v>#DIV/0!</v>
      </c>
      <c r="AV7381" s="501" t="e">
        <f t="shared" si="698"/>
        <v>#DIV/0!</v>
      </c>
      <c r="AY7381" s="501" t="e">
        <f t="shared" si="699"/>
        <v>#DIV/0!</v>
      </c>
      <c r="BM7381" s="501" t="e">
        <f t="shared" si="700"/>
        <v>#DIV/0!</v>
      </c>
      <c r="BP7381" s="501" t="e">
        <f t="shared" si="701"/>
        <v>#DIV/0!</v>
      </c>
    </row>
    <row r="7382" spans="31:68" ht="15" customHeight="1" x14ac:dyDescent="0.25">
      <c r="AE7382" s="501" t="e">
        <f t="shared" si="696"/>
        <v>#DIV/0!</v>
      </c>
      <c r="AH7382" s="501" t="e">
        <f t="shared" si="697"/>
        <v>#DIV/0!</v>
      </c>
      <c r="AV7382" s="501" t="e">
        <f t="shared" si="698"/>
        <v>#DIV/0!</v>
      </c>
      <c r="AY7382" s="501" t="e">
        <f t="shared" si="699"/>
        <v>#DIV/0!</v>
      </c>
      <c r="BM7382" s="501" t="e">
        <f t="shared" si="700"/>
        <v>#DIV/0!</v>
      </c>
      <c r="BP7382" s="501" t="e">
        <f t="shared" si="701"/>
        <v>#DIV/0!</v>
      </c>
    </row>
    <row r="7383" spans="31:68" ht="15" customHeight="1" x14ac:dyDescent="0.25">
      <c r="AE7383" s="501" t="e">
        <f t="shared" si="696"/>
        <v>#DIV/0!</v>
      </c>
      <c r="AH7383" s="501" t="e">
        <f t="shared" si="697"/>
        <v>#DIV/0!</v>
      </c>
      <c r="AV7383" s="501" t="e">
        <f t="shared" si="698"/>
        <v>#DIV/0!</v>
      </c>
      <c r="AY7383" s="501" t="e">
        <f t="shared" si="699"/>
        <v>#DIV/0!</v>
      </c>
      <c r="BM7383" s="501" t="e">
        <f t="shared" si="700"/>
        <v>#DIV/0!</v>
      </c>
      <c r="BP7383" s="501" t="e">
        <f t="shared" si="701"/>
        <v>#DIV/0!</v>
      </c>
    </row>
    <row r="7384" spans="31:68" ht="15" customHeight="1" x14ac:dyDescent="0.25">
      <c r="AE7384" s="501" t="e">
        <f t="shared" si="696"/>
        <v>#DIV/0!</v>
      </c>
      <c r="AH7384" s="501" t="e">
        <f t="shared" si="697"/>
        <v>#DIV/0!</v>
      </c>
      <c r="AV7384" s="501" t="e">
        <f t="shared" si="698"/>
        <v>#DIV/0!</v>
      </c>
      <c r="AY7384" s="501" t="e">
        <f t="shared" si="699"/>
        <v>#DIV/0!</v>
      </c>
      <c r="BM7384" s="501" t="e">
        <f t="shared" si="700"/>
        <v>#DIV/0!</v>
      </c>
      <c r="BP7384" s="501" t="e">
        <f t="shared" si="701"/>
        <v>#DIV/0!</v>
      </c>
    </row>
    <row r="7385" spans="31:68" ht="15" customHeight="1" x14ac:dyDescent="0.25">
      <c r="AE7385" s="501" t="e">
        <f t="shared" si="696"/>
        <v>#DIV/0!</v>
      </c>
      <c r="AH7385" s="501" t="e">
        <f t="shared" si="697"/>
        <v>#DIV/0!</v>
      </c>
      <c r="AV7385" s="501" t="e">
        <f t="shared" si="698"/>
        <v>#DIV/0!</v>
      </c>
      <c r="AY7385" s="501" t="e">
        <f t="shared" si="699"/>
        <v>#DIV/0!</v>
      </c>
      <c r="BM7385" s="501" t="e">
        <f t="shared" si="700"/>
        <v>#DIV/0!</v>
      </c>
      <c r="BP7385" s="501" t="e">
        <f t="shared" si="701"/>
        <v>#DIV/0!</v>
      </c>
    </row>
    <row r="7386" spans="31:68" ht="15" customHeight="1" x14ac:dyDescent="0.25">
      <c r="AE7386" s="501" t="e">
        <f t="shared" si="696"/>
        <v>#DIV/0!</v>
      </c>
      <c r="AH7386" s="501" t="e">
        <f t="shared" si="697"/>
        <v>#DIV/0!</v>
      </c>
      <c r="AV7386" s="501" t="e">
        <f t="shared" si="698"/>
        <v>#DIV/0!</v>
      </c>
      <c r="AY7386" s="501" t="e">
        <f t="shared" si="699"/>
        <v>#DIV/0!</v>
      </c>
      <c r="BM7386" s="501" t="e">
        <f t="shared" si="700"/>
        <v>#DIV/0!</v>
      </c>
      <c r="BP7386" s="501" t="e">
        <f t="shared" si="701"/>
        <v>#DIV/0!</v>
      </c>
    </row>
    <row r="7387" spans="31:68" ht="15" customHeight="1" x14ac:dyDescent="0.25">
      <c r="AE7387" s="501" t="e">
        <f t="shared" si="696"/>
        <v>#DIV/0!</v>
      </c>
      <c r="AH7387" s="501" t="e">
        <f t="shared" si="697"/>
        <v>#DIV/0!</v>
      </c>
      <c r="AV7387" s="501" t="e">
        <f t="shared" si="698"/>
        <v>#DIV/0!</v>
      </c>
      <c r="AY7387" s="501" t="e">
        <f t="shared" si="699"/>
        <v>#DIV/0!</v>
      </c>
      <c r="BM7387" s="501" t="e">
        <f t="shared" si="700"/>
        <v>#DIV/0!</v>
      </c>
      <c r="BP7387" s="501" t="e">
        <f t="shared" si="701"/>
        <v>#DIV/0!</v>
      </c>
    </row>
    <row r="7388" spans="31:68" ht="15" customHeight="1" x14ac:dyDescent="0.25">
      <c r="AE7388" s="501" t="e">
        <f t="shared" si="696"/>
        <v>#DIV/0!</v>
      </c>
      <c r="AH7388" s="501" t="e">
        <f t="shared" si="697"/>
        <v>#DIV/0!</v>
      </c>
      <c r="AV7388" s="501" t="e">
        <f t="shared" si="698"/>
        <v>#DIV/0!</v>
      </c>
      <c r="AY7388" s="501" t="e">
        <f t="shared" si="699"/>
        <v>#DIV/0!</v>
      </c>
      <c r="BM7388" s="501" t="e">
        <f t="shared" si="700"/>
        <v>#DIV/0!</v>
      </c>
      <c r="BP7388" s="501" t="e">
        <f t="shared" si="701"/>
        <v>#DIV/0!</v>
      </c>
    </row>
    <row r="7389" spans="31:68" ht="15" customHeight="1" x14ac:dyDescent="0.25">
      <c r="AE7389" s="501" t="e">
        <f t="shared" si="696"/>
        <v>#DIV/0!</v>
      </c>
      <c r="AH7389" s="501" t="e">
        <f t="shared" si="697"/>
        <v>#DIV/0!</v>
      </c>
      <c r="AV7389" s="501" t="e">
        <f t="shared" si="698"/>
        <v>#DIV/0!</v>
      </c>
      <c r="AY7389" s="501" t="e">
        <f t="shared" si="699"/>
        <v>#DIV/0!</v>
      </c>
      <c r="BM7389" s="501" t="e">
        <f t="shared" si="700"/>
        <v>#DIV/0!</v>
      </c>
      <c r="BP7389" s="501" t="e">
        <f t="shared" si="701"/>
        <v>#DIV/0!</v>
      </c>
    </row>
    <row r="7390" spans="31:68" ht="15" customHeight="1" x14ac:dyDescent="0.25">
      <c r="AE7390" s="501" t="e">
        <f t="shared" si="696"/>
        <v>#DIV/0!</v>
      </c>
      <c r="AH7390" s="501" t="e">
        <f t="shared" si="697"/>
        <v>#DIV/0!</v>
      </c>
      <c r="AV7390" s="501" t="e">
        <f t="shared" si="698"/>
        <v>#DIV/0!</v>
      </c>
      <c r="AY7390" s="501" t="e">
        <f t="shared" si="699"/>
        <v>#DIV/0!</v>
      </c>
      <c r="BM7390" s="501" t="e">
        <f t="shared" si="700"/>
        <v>#DIV/0!</v>
      </c>
      <c r="BP7390" s="501" t="e">
        <f t="shared" si="701"/>
        <v>#DIV/0!</v>
      </c>
    </row>
    <row r="7391" spans="31:68" ht="15" customHeight="1" x14ac:dyDescent="0.25">
      <c r="AE7391" s="501" t="e">
        <f t="shared" si="696"/>
        <v>#DIV/0!</v>
      </c>
      <c r="AH7391" s="501" t="e">
        <f t="shared" si="697"/>
        <v>#DIV/0!</v>
      </c>
      <c r="AV7391" s="501" t="e">
        <f t="shared" si="698"/>
        <v>#DIV/0!</v>
      </c>
      <c r="AY7391" s="501" t="e">
        <f t="shared" si="699"/>
        <v>#DIV/0!</v>
      </c>
      <c r="BM7391" s="501" t="e">
        <f t="shared" si="700"/>
        <v>#DIV/0!</v>
      </c>
      <c r="BP7391" s="501" t="e">
        <f t="shared" si="701"/>
        <v>#DIV/0!</v>
      </c>
    </row>
    <row r="7392" spans="31:68" ht="15" customHeight="1" x14ac:dyDescent="0.25">
      <c r="AE7392" s="501" t="e">
        <f t="shared" si="696"/>
        <v>#DIV/0!</v>
      </c>
      <c r="AH7392" s="501" t="e">
        <f t="shared" si="697"/>
        <v>#DIV/0!</v>
      </c>
      <c r="AV7392" s="501" t="e">
        <f t="shared" si="698"/>
        <v>#DIV/0!</v>
      </c>
      <c r="AY7392" s="501" t="e">
        <f t="shared" si="699"/>
        <v>#DIV/0!</v>
      </c>
      <c r="BM7392" s="501" t="e">
        <f t="shared" si="700"/>
        <v>#DIV/0!</v>
      </c>
      <c r="BP7392" s="501" t="e">
        <f t="shared" si="701"/>
        <v>#DIV/0!</v>
      </c>
    </row>
    <row r="7393" spans="31:68" ht="15" customHeight="1" x14ac:dyDescent="0.25">
      <c r="AE7393" s="501" t="e">
        <f t="shared" si="696"/>
        <v>#DIV/0!</v>
      </c>
      <c r="AH7393" s="501" t="e">
        <f t="shared" si="697"/>
        <v>#DIV/0!</v>
      </c>
      <c r="AV7393" s="501" t="e">
        <f t="shared" si="698"/>
        <v>#DIV/0!</v>
      </c>
      <c r="AY7393" s="501" t="e">
        <f t="shared" si="699"/>
        <v>#DIV/0!</v>
      </c>
      <c r="BM7393" s="501" t="e">
        <f t="shared" si="700"/>
        <v>#DIV/0!</v>
      </c>
      <c r="BP7393" s="501" t="e">
        <f t="shared" si="701"/>
        <v>#DIV/0!</v>
      </c>
    </row>
    <row r="7394" spans="31:68" ht="15" customHeight="1" x14ac:dyDescent="0.25">
      <c r="AE7394" s="501" t="e">
        <f t="shared" si="696"/>
        <v>#DIV/0!</v>
      </c>
      <c r="AH7394" s="501" t="e">
        <f t="shared" si="697"/>
        <v>#DIV/0!</v>
      </c>
      <c r="AV7394" s="501" t="e">
        <f t="shared" si="698"/>
        <v>#DIV/0!</v>
      </c>
      <c r="AY7394" s="501" t="e">
        <f t="shared" si="699"/>
        <v>#DIV/0!</v>
      </c>
      <c r="BM7394" s="501" t="e">
        <f t="shared" si="700"/>
        <v>#DIV/0!</v>
      </c>
      <c r="BP7394" s="501" t="e">
        <f t="shared" si="701"/>
        <v>#DIV/0!</v>
      </c>
    </row>
    <row r="7395" spans="31:68" ht="15" customHeight="1" x14ac:dyDescent="0.25">
      <c r="AE7395" s="501" t="e">
        <f t="shared" si="696"/>
        <v>#DIV/0!</v>
      </c>
      <c r="AH7395" s="501" t="e">
        <f t="shared" si="697"/>
        <v>#DIV/0!</v>
      </c>
      <c r="AV7395" s="501" t="e">
        <f t="shared" si="698"/>
        <v>#DIV/0!</v>
      </c>
      <c r="AY7395" s="501" t="e">
        <f t="shared" si="699"/>
        <v>#DIV/0!</v>
      </c>
      <c r="BM7395" s="501" t="e">
        <f t="shared" si="700"/>
        <v>#DIV/0!</v>
      </c>
      <c r="BP7395" s="501" t="e">
        <f t="shared" si="701"/>
        <v>#DIV/0!</v>
      </c>
    </row>
    <row r="7396" spans="31:68" ht="15" customHeight="1" x14ac:dyDescent="0.25">
      <c r="AE7396" s="501" t="e">
        <f t="shared" si="696"/>
        <v>#DIV/0!</v>
      </c>
      <c r="AH7396" s="501" t="e">
        <f t="shared" si="697"/>
        <v>#DIV/0!</v>
      </c>
      <c r="AV7396" s="501" t="e">
        <f t="shared" si="698"/>
        <v>#DIV/0!</v>
      </c>
      <c r="AY7396" s="501" t="e">
        <f t="shared" si="699"/>
        <v>#DIV/0!</v>
      </c>
      <c r="BM7396" s="501" t="e">
        <f t="shared" si="700"/>
        <v>#DIV/0!</v>
      </c>
      <c r="BP7396" s="501" t="e">
        <f t="shared" si="701"/>
        <v>#DIV/0!</v>
      </c>
    </row>
    <row r="7397" spans="31:68" ht="15" customHeight="1" x14ac:dyDescent="0.25">
      <c r="AE7397" s="501" t="e">
        <f t="shared" si="696"/>
        <v>#DIV/0!</v>
      </c>
      <c r="AH7397" s="501" t="e">
        <f t="shared" si="697"/>
        <v>#DIV/0!</v>
      </c>
      <c r="AV7397" s="501" t="e">
        <f t="shared" si="698"/>
        <v>#DIV/0!</v>
      </c>
      <c r="AY7397" s="501" t="e">
        <f t="shared" si="699"/>
        <v>#DIV/0!</v>
      </c>
      <c r="BM7397" s="501" t="e">
        <f t="shared" si="700"/>
        <v>#DIV/0!</v>
      </c>
      <c r="BP7397" s="501" t="e">
        <f t="shared" si="701"/>
        <v>#DIV/0!</v>
      </c>
    </row>
    <row r="7398" spans="31:68" ht="15" customHeight="1" x14ac:dyDescent="0.25">
      <c r="AE7398" s="501" t="e">
        <f t="shared" si="696"/>
        <v>#DIV/0!</v>
      </c>
      <c r="AH7398" s="501" t="e">
        <f t="shared" si="697"/>
        <v>#DIV/0!</v>
      </c>
      <c r="AV7398" s="501" t="e">
        <f t="shared" si="698"/>
        <v>#DIV/0!</v>
      </c>
      <c r="AY7398" s="501" t="e">
        <f t="shared" si="699"/>
        <v>#DIV/0!</v>
      </c>
      <c r="BM7398" s="501" t="e">
        <f t="shared" si="700"/>
        <v>#DIV/0!</v>
      </c>
      <c r="BP7398" s="501" t="e">
        <f t="shared" si="701"/>
        <v>#DIV/0!</v>
      </c>
    </row>
    <row r="7399" spans="31:68" ht="15" customHeight="1" x14ac:dyDescent="0.25">
      <c r="AE7399" s="501" t="e">
        <f t="shared" si="696"/>
        <v>#DIV/0!</v>
      </c>
      <c r="AH7399" s="501" t="e">
        <f t="shared" si="697"/>
        <v>#DIV/0!</v>
      </c>
      <c r="AV7399" s="501" t="e">
        <f t="shared" si="698"/>
        <v>#DIV/0!</v>
      </c>
      <c r="AY7399" s="501" t="e">
        <f t="shared" si="699"/>
        <v>#DIV/0!</v>
      </c>
      <c r="BM7399" s="501" t="e">
        <f t="shared" si="700"/>
        <v>#DIV/0!</v>
      </c>
      <c r="BP7399" s="501" t="e">
        <f t="shared" si="701"/>
        <v>#DIV/0!</v>
      </c>
    </row>
    <row r="7400" spans="31:68" ht="15" customHeight="1" x14ac:dyDescent="0.25">
      <c r="AE7400" s="501" t="e">
        <f t="shared" si="696"/>
        <v>#DIV/0!</v>
      </c>
      <c r="AH7400" s="501" t="e">
        <f t="shared" si="697"/>
        <v>#DIV/0!</v>
      </c>
      <c r="AV7400" s="501" t="e">
        <f t="shared" si="698"/>
        <v>#DIV/0!</v>
      </c>
      <c r="AY7400" s="501" t="e">
        <f t="shared" si="699"/>
        <v>#DIV/0!</v>
      </c>
      <c r="BM7400" s="501" t="e">
        <f t="shared" si="700"/>
        <v>#DIV/0!</v>
      </c>
      <c r="BP7400" s="501" t="e">
        <f t="shared" si="701"/>
        <v>#DIV/0!</v>
      </c>
    </row>
    <row r="7401" spans="31:68" ht="15" customHeight="1" x14ac:dyDescent="0.25">
      <c r="AE7401" s="501" t="e">
        <f t="shared" si="696"/>
        <v>#DIV/0!</v>
      </c>
      <c r="AH7401" s="501" t="e">
        <f t="shared" si="697"/>
        <v>#DIV/0!</v>
      </c>
      <c r="AV7401" s="501" t="e">
        <f t="shared" si="698"/>
        <v>#DIV/0!</v>
      </c>
      <c r="AY7401" s="501" t="e">
        <f t="shared" si="699"/>
        <v>#DIV/0!</v>
      </c>
      <c r="BM7401" s="501" t="e">
        <f t="shared" si="700"/>
        <v>#DIV/0!</v>
      </c>
      <c r="BP7401" s="501" t="e">
        <f t="shared" si="701"/>
        <v>#DIV/0!</v>
      </c>
    </row>
    <row r="7402" spans="31:68" ht="15" customHeight="1" x14ac:dyDescent="0.25">
      <c r="AE7402" s="501" t="e">
        <f t="shared" si="696"/>
        <v>#DIV/0!</v>
      </c>
      <c r="AH7402" s="501" t="e">
        <f t="shared" si="697"/>
        <v>#DIV/0!</v>
      </c>
      <c r="AV7402" s="501" t="e">
        <f t="shared" si="698"/>
        <v>#DIV/0!</v>
      </c>
      <c r="AY7402" s="501" t="e">
        <f t="shared" si="699"/>
        <v>#DIV/0!</v>
      </c>
      <c r="BM7402" s="501" t="e">
        <f t="shared" si="700"/>
        <v>#DIV/0!</v>
      </c>
      <c r="BP7402" s="501" t="e">
        <f t="shared" si="701"/>
        <v>#DIV/0!</v>
      </c>
    </row>
    <row r="7403" spans="31:68" ht="15" customHeight="1" x14ac:dyDescent="0.25">
      <c r="AE7403" s="501" t="e">
        <f t="shared" si="696"/>
        <v>#DIV/0!</v>
      </c>
      <c r="AH7403" s="501" t="e">
        <f t="shared" si="697"/>
        <v>#DIV/0!</v>
      </c>
      <c r="AV7403" s="501" t="e">
        <f t="shared" si="698"/>
        <v>#DIV/0!</v>
      </c>
      <c r="AY7403" s="501" t="e">
        <f t="shared" si="699"/>
        <v>#DIV/0!</v>
      </c>
      <c r="BM7403" s="501" t="e">
        <f t="shared" si="700"/>
        <v>#DIV/0!</v>
      </c>
      <c r="BP7403" s="501" t="e">
        <f t="shared" si="701"/>
        <v>#DIV/0!</v>
      </c>
    </row>
    <row r="7404" spans="31:68" ht="15" customHeight="1" x14ac:dyDescent="0.25">
      <c r="AE7404" s="501" t="e">
        <f t="shared" si="696"/>
        <v>#DIV/0!</v>
      </c>
      <c r="AH7404" s="501" t="e">
        <f t="shared" si="697"/>
        <v>#DIV/0!</v>
      </c>
      <c r="AV7404" s="501" t="e">
        <f t="shared" si="698"/>
        <v>#DIV/0!</v>
      </c>
      <c r="AY7404" s="501" t="e">
        <f t="shared" si="699"/>
        <v>#DIV/0!</v>
      </c>
      <c r="BM7404" s="501" t="e">
        <f t="shared" si="700"/>
        <v>#DIV/0!</v>
      </c>
      <c r="BP7404" s="501" t="e">
        <f t="shared" si="701"/>
        <v>#DIV/0!</v>
      </c>
    </row>
    <row r="7405" spans="31:68" ht="15" customHeight="1" x14ac:dyDescent="0.25">
      <c r="AE7405" s="501" t="e">
        <f t="shared" si="696"/>
        <v>#DIV/0!</v>
      </c>
      <c r="AH7405" s="501" t="e">
        <f t="shared" si="697"/>
        <v>#DIV/0!</v>
      </c>
      <c r="AV7405" s="501" t="e">
        <f t="shared" si="698"/>
        <v>#DIV/0!</v>
      </c>
      <c r="AY7405" s="501" t="e">
        <f t="shared" si="699"/>
        <v>#DIV/0!</v>
      </c>
      <c r="BM7405" s="501" t="e">
        <f t="shared" si="700"/>
        <v>#DIV/0!</v>
      </c>
      <c r="BP7405" s="501" t="e">
        <f t="shared" si="701"/>
        <v>#DIV/0!</v>
      </c>
    </row>
    <row r="7406" spans="31:68" ht="15" customHeight="1" x14ac:dyDescent="0.25">
      <c r="AE7406" s="501" t="e">
        <f t="shared" si="696"/>
        <v>#DIV/0!</v>
      </c>
      <c r="AH7406" s="501" t="e">
        <f t="shared" si="697"/>
        <v>#DIV/0!</v>
      </c>
      <c r="AV7406" s="501" t="e">
        <f t="shared" si="698"/>
        <v>#DIV/0!</v>
      </c>
      <c r="AY7406" s="501" t="e">
        <f t="shared" si="699"/>
        <v>#DIV/0!</v>
      </c>
      <c r="BM7406" s="501" t="e">
        <f t="shared" si="700"/>
        <v>#DIV/0!</v>
      </c>
      <c r="BP7406" s="501" t="e">
        <f t="shared" si="701"/>
        <v>#DIV/0!</v>
      </c>
    </row>
    <row r="7407" spans="31:68" ht="15" customHeight="1" x14ac:dyDescent="0.25">
      <c r="AE7407" s="501" t="e">
        <f t="shared" si="696"/>
        <v>#DIV/0!</v>
      </c>
      <c r="AH7407" s="501" t="e">
        <f t="shared" si="697"/>
        <v>#DIV/0!</v>
      </c>
      <c r="AV7407" s="501" t="e">
        <f t="shared" si="698"/>
        <v>#DIV/0!</v>
      </c>
      <c r="AY7407" s="501" t="e">
        <f t="shared" si="699"/>
        <v>#DIV/0!</v>
      </c>
      <c r="BM7407" s="501" t="e">
        <f t="shared" si="700"/>
        <v>#DIV/0!</v>
      </c>
      <c r="BP7407" s="501" t="e">
        <f t="shared" si="701"/>
        <v>#DIV/0!</v>
      </c>
    </row>
    <row r="7408" spans="31:68" ht="15" customHeight="1" x14ac:dyDescent="0.25">
      <c r="AE7408" s="501" t="e">
        <f t="shared" si="696"/>
        <v>#DIV/0!</v>
      </c>
      <c r="AH7408" s="501" t="e">
        <f t="shared" si="697"/>
        <v>#DIV/0!</v>
      </c>
      <c r="AV7408" s="501" t="e">
        <f t="shared" si="698"/>
        <v>#DIV/0!</v>
      </c>
      <c r="AY7408" s="501" t="e">
        <f t="shared" si="699"/>
        <v>#DIV/0!</v>
      </c>
      <c r="BM7408" s="501" t="e">
        <f t="shared" si="700"/>
        <v>#DIV/0!</v>
      </c>
      <c r="BP7408" s="501" t="e">
        <f t="shared" si="701"/>
        <v>#DIV/0!</v>
      </c>
    </row>
    <row r="7409" spans="31:68" ht="15" customHeight="1" x14ac:dyDescent="0.25">
      <c r="AE7409" s="501" t="e">
        <f t="shared" si="696"/>
        <v>#DIV/0!</v>
      </c>
      <c r="AH7409" s="501" t="e">
        <f t="shared" si="697"/>
        <v>#DIV/0!</v>
      </c>
      <c r="AV7409" s="501" t="e">
        <f t="shared" si="698"/>
        <v>#DIV/0!</v>
      </c>
      <c r="AY7409" s="501" t="e">
        <f t="shared" si="699"/>
        <v>#DIV/0!</v>
      </c>
      <c r="BM7409" s="501" t="e">
        <f t="shared" si="700"/>
        <v>#DIV/0!</v>
      </c>
      <c r="BP7409" s="501" t="e">
        <f t="shared" si="701"/>
        <v>#DIV/0!</v>
      </c>
    </row>
    <row r="7410" spans="31:68" ht="15" customHeight="1" x14ac:dyDescent="0.25">
      <c r="AE7410" s="501" t="e">
        <f t="shared" si="696"/>
        <v>#DIV/0!</v>
      </c>
      <c r="AH7410" s="501" t="e">
        <f t="shared" si="697"/>
        <v>#DIV/0!</v>
      </c>
      <c r="AV7410" s="501" t="e">
        <f t="shared" si="698"/>
        <v>#DIV/0!</v>
      </c>
      <c r="AY7410" s="501" t="e">
        <f t="shared" si="699"/>
        <v>#DIV/0!</v>
      </c>
      <c r="BM7410" s="501" t="e">
        <f t="shared" si="700"/>
        <v>#DIV/0!</v>
      </c>
      <c r="BP7410" s="501" t="e">
        <f t="shared" si="701"/>
        <v>#DIV/0!</v>
      </c>
    </row>
    <row r="7411" spans="31:68" ht="15" customHeight="1" x14ac:dyDescent="0.25">
      <c r="AE7411" s="501" t="e">
        <f t="shared" si="696"/>
        <v>#DIV/0!</v>
      </c>
      <c r="AH7411" s="501" t="e">
        <f t="shared" si="697"/>
        <v>#DIV/0!</v>
      </c>
      <c r="AV7411" s="501" t="e">
        <f t="shared" si="698"/>
        <v>#DIV/0!</v>
      </c>
      <c r="AY7411" s="501" t="e">
        <f t="shared" si="699"/>
        <v>#DIV/0!</v>
      </c>
      <c r="BM7411" s="501" t="e">
        <f t="shared" si="700"/>
        <v>#DIV/0!</v>
      </c>
      <c r="BP7411" s="501" t="e">
        <f t="shared" si="701"/>
        <v>#DIV/0!</v>
      </c>
    </row>
    <row r="7412" spans="31:68" ht="15" customHeight="1" x14ac:dyDescent="0.25">
      <c r="AE7412" s="501" t="e">
        <f t="shared" si="696"/>
        <v>#DIV/0!</v>
      </c>
      <c r="AH7412" s="501" t="e">
        <f t="shared" si="697"/>
        <v>#DIV/0!</v>
      </c>
      <c r="AV7412" s="501" t="e">
        <f t="shared" si="698"/>
        <v>#DIV/0!</v>
      </c>
      <c r="AY7412" s="501" t="e">
        <f t="shared" si="699"/>
        <v>#DIV/0!</v>
      </c>
      <c r="BM7412" s="501" t="e">
        <f t="shared" si="700"/>
        <v>#DIV/0!</v>
      </c>
      <c r="BP7412" s="501" t="e">
        <f t="shared" si="701"/>
        <v>#DIV/0!</v>
      </c>
    </row>
    <row r="7413" spans="31:68" ht="15" customHeight="1" x14ac:dyDescent="0.25">
      <c r="AE7413" s="501" t="e">
        <f t="shared" si="696"/>
        <v>#DIV/0!</v>
      </c>
      <c r="AH7413" s="501" t="e">
        <f t="shared" si="697"/>
        <v>#DIV/0!</v>
      </c>
      <c r="AV7413" s="501" t="e">
        <f t="shared" si="698"/>
        <v>#DIV/0!</v>
      </c>
      <c r="AY7413" s="501" t="e">
        <f t="shared" si="699"/>
        <v>#DIV/0!</v>
      </c>
      <c r="BM7413" s="501" t="e">
        <f t="shared" si="700"/>
        <v>#DIV/0!</v>
      </c>
      <c r="BP7413" s="501" t="e">
        <f t="shared" si="701"/>
        <v>#DIV/0!</v>
      </c>
    </row>
    <row r="7414" spans="31:68" ht="15" customHeight="1" x14ac:dyDescent="0.25">
      <c r="AE7414" s="501" t="e">
        <f t="shared" si="696"/>
        <v>#DIV/0!</v>
      </c>
      <c r="AH7414" s="501" t="e">
        <f t="shared" si="697"/>
        <v>#DIV/0!</v>
      </c>
      <c r="AV7414" s="501" t="e">
        <f t="shared" si="698"/>
        <v>#DIV/0!</v>
      </c>
      <c r="AY7414" s="501" t="e">
        <f t="shared" si="699"/>
        <v>#DIV/0!</v>
      </c>
      <c r="BM7414" s="501" t="e">
        <f t="shared" si="700"/>
        <v>#DIV/0!</v>
      </c>
      <c r="BP7414" s="501" t="e">
        <f t="shared" si="701"/>
        <v>#DIV/0!</v>
      </c>
    </row>
    <row r="7415" spans="31:68" ht="15" customHeight="1" x14ac:dyDescent="0.25">
      <c r="AE7415" s="501" t="e">
        <f t="shared" si="696"/>
        <v>#DIV/0!</v>
      </c>
      <c r="AH7415" s="501" t="e">
        <f t="shared" si="697"/>
        <v>#DIV/0!</v>
      </c>
      <c r="AV7415" s="501" t="e">
        <f t="shared" si="698"/>
        <v>#DIV/0!</v>
      </c>
      <c r="AY7415" s="501" t="e">
        <f t="shared" si="699"/>
        <v>#DIV/0!</v>
      </c>
      <c r="BM7415" s="501" t="e">
        <f t="shared" si="700"/>
        <v>#DIV/0!</v>
      </c>
      <c r="BP7415" s="501" t="e">
        <f t="shared" si="701"/>
        <v>#DIV/0!</v>
      </c>
    </row>
    <row r="7416" spans="31:68" ht="15" customHeight="1" x14ac:dyDescent="0.25">
      <c r="AE7416" s="501" t="e">
        <f t="shared" si="696"/>
        <v>#DIV/0!</v>
      </c>
      <c r="AH7416" s="501" t="e">
        <f t="shared" si="697"/>
        <v>#DIV/0!</v>
      </c>
      <c r="AV7416" s="501" t="e">
        <f t="shared" si="698"/>
        <v>#DIV/0!</v>
      </c>
      <c r="AY7416" s="501" t="e">
        <f t="shared" si="699"/>
        <v>#DIV/0!</v>
      </c>
      <c r="BM7416" s="501" t="e">
        <f t="shared" si="700"/>
        <v>#DIV/0!</v>
      </c>
      <c r="BP7416" s="501" t="e">
        <f t="shared" si="701"/>
        <v>#DIV/0!</v>
      </c>
    </row>
    <row r="7417" spans="31:68" ht="15" customHeight="1" x14ac:dyDescent="0.25">
      <c r="AE7417" s="501" t="e">
        <f t="shared" si="696"/>
        <v>#DIV/0!</v>
      </c>
      <c r="AH7417" s="501" t="e">
        <f t="shared" si="697"/>
        <v>#DIV/0!</v>
      </c>
      <c r="AV7417" s="501" t="e">
        <f t="shared" si="698"/>
        <v>#DIV/0!</v>
      </c>
      <c r="AY7417" s="501" t="e">
        <f t="shared" si="699"/>
        <v>#DIV/0!</v>
      </c>
      <c r="BM7417" s="501" t="e">
        <f t="shared" si="700"/>
        <v>#DIV/0!</v>
      </c>
      <c r="BP7417" s="501" t="e">
        <f t="shared" si="701"/>
        <v>#DIV/0!</v>
      </c>
    </row>
    <row r="7418" spans="31:68" ht="15" customHeight="1" x14ac:dyDescent="0.25">
      <c r="AE7418" s="501" t="e">
        <f t="shared" si="696"/>
        <v>#DIV/0!</v>
      </c>
      <c r="AH7418" s="501" t="e">
        <f t="shared" si="697"/>
        <v>#DIV/0!</v>
      </c>
      <c r="AV7418" s="501" t="e">
        <f t="shared" si="698"/>
        <v>#DIV/0!</v>
      </c>
      <c r="AY7418" s="501" t="e">
        <f t="shared" si="699"/>
        <v>#DIV/0!</v>
      </c>
      <c r="BM7418" s="501" t="e">
        <f t="shared" si="700"/>
        <v>#DIV/0!</v>
      </c>
      <c r="BP7418" s="501" t="e">
        <f t="shared" si="701"/>
        <v>#DIV/0!</v>
      </c>
    </row>
    <row r="7419" spans="31:68" ht="15" customHeight="1" x14ac:dyDescent="0.25">
      <c r="AE7419" s="501" t="e">
        <f t="shared" si="696"/>
        <v>#DIV/0!</v>
      </c>
      <c r="AH7419" s="501" t="e">
        <f t="shared" si="697"/>
        <v>#DIV/0!</v>
      </c>
      <c r="AV7419" s="501" t="e">
        <f t="shared" si="698"/>
        <v>#DIV/0!</v>
      </c>
      <c r="AY7419" s="501" t="e">
        <f t="shared" si="699"/>
        <v>#DIV/0!</v>
      </c>
      <c r="BM7419" s="501" t="e">
        <f t="shared" si="700"/>
        <v>#DIV/0!</v>
      </c>
      <c r="BP7419" s="501" t="e">
        <f t="shared" si="701"/>
        <v>#DIV/0!</v>
      </c>
    </row>
    <row r="7420" spans="31:68" ht="15" customHeight="1" x14ac:dyDescent="0.25">
      <c r="AE7420" s="501" t="e">
        <f t="shared" si="696"/>
        <v>#DIV/0!</v>
      </c>
      <c r="AH7420" s="501" t="e">
        <f t="shared" si="697"/>
        <v>#DIV/0!</v>
      </c>
      <c r="AV7420" s="501" t="e">
        <f t="shared" si="698"/>
        <v>#DIV/0!</v>
      </c>
      <c r="AY7420" s="501" t="e">
        <f t="shared" si="699"/>
        <v>#DIV/0!</v>
      </c>
      <c r="BM7420" s="501" t="e">
        <f t="shared" si="700"/>
        <v>#DIV/0!</v>
      </c>
      <c r="BP7420" s="501" t="e">
        <f t="shared" si="701"/>
        <v>#DIV/0!</v>
      </c>
    </row>
    <row r="7421" spans="31:68" ht="15" customHeight="1" x14ac:dyDescent="0.25">
      <c r="AE7421" s="501" t="e">
        <f t="shared" si="696"/>
        <v>#DIV/0!</v>
      </c>
      <c r="AH7421" s="501" t="e">
        <f t="shared" si="697"/>
        <v>#DIV/0!</v>
      </c>
      <c r="AV7421" s="501" t="e">
        <f t="shared" si="698"/>
        <v>#DIV/0!</v>
      </c>
      <c r="AY7421" s="501" t="e">
        <f t="shared" si="699"/>
        <v>#DIV/0!</v>
      </c>
      <c r="BM7421" s="501" t="e">
        <f t="shared" si="700"/>
        <v>#DIV/0!</v>
      </c>
      <c r="BP7421" s="501" t="e">
        <f t="shared" si="701"/>
        <v>#DIV/0!</v>
      </c>
    </row>
    <row r="7422" spans="31:68" ht="15" customHeight="1" x14ac:dyDescent="0.25">
      <c r="AE7422" s="501" t="e">
        <f t="shared" si="696"/>
        <v>#DIV/0!</v>
      </c>
      <c r="AH7422" s="501" t="e">
        <f t="shared" si="697"/>
        <v>#DIV/0!</v>
      </c>
      <c r="AV7422" s="501" t="e">
        <f t="shared" si="698"/>
        <v>#DIV/0!</v>
      </c>
      <c r="AY7422" s="501" t="e">
        <f t="shared" si="699"/>
        <v>#DIV/0!</v>
      </c>
      <c r="BM7422" s="501" t="e">
        <f t="shared" si="700"/>
        <v>#DIV/0!</v>
      </c>
      <c r="BP7422" s="501" t="e">
        <f t="shared" si="701"/>
        <v>#DIV/0!</v>
      </c>
    </row>
    <row r="7423" spans="31:68" ht="15" customHeight="1" x14ac:dyDescent="0.25">
      <c r="AE7423" s="501" t="e">
        <f t="shared" si="696"/>
        <v>#DIV/0!</v>
      </c>
      <c r="AH7423" s="501" t="e">
        <f t="shared" si="697"/>
        <v>#DIV/0!</v>
      </c>
      <c r="AV7423" s="501" t="e">
        <f t="shared" si="698"/>
        <v>#DIV/0!</v>
      </c>
      <c r="AY7423" s="501" t="e">
        <f t="shared" si="699"/>
        <v>#DIV/0!</v>
      </c>
      <c r="BM7423" s="501" t="e">
        <f t="shared" si="700"/>
        <v>#DIV/0!</v>
      </c>
      <c r="BP7423" s="501" t="e">
        <f t="shared" si="701"/>
        <v>#DIV/0!</v>
      </c>
    </row>
    <row r="7424" spans="31:68" ht="15" customHeight="1" x14ac:dyDescent="0.25">
      <c r="AE7424" s="501" t="e">
        <f t="shared" si="696"/>
        <v>#DIV/0!</v>
      </c>
      <c r="AH7424" s="501" t="e">
        <f t="shared" si="697"/>
        <v>#DIV/0!</v>
      </c>
      <c r="AV7424" s="501" t="e">
        <f t="shared" si="698"/>
        <v>#DIV/0!</v>
      </c>
      <c r="AY7424" s="501" t="e">
        <f t="shared" si="699"/>
        <v>#DIV/0!</v>
      </c>
      <c r="BM7424" s="501" t="e">
        <f t="shared" si="700"/>
        <v>#DIV/0!</v>
      </c>
      <c r="BP7424" s="501" t="e">
        <f t="shared" si="701"/>
        <v>#DIV/0!</v>
      </c>
    </row>
    <row r="7425" spans="31:68" ht="15" customHeight="1" x14ac:dyDescent="0.25">
      <c r="AE7425" s="501" t="e">
        <f t="shared" si="696"/>
        <v>#DIV/0!</v>
      </c>
      <c r="AH7425" s="501" t="e">
        <f t="shared" si="697"/>
        <v>#DIV/0!</v>
      </c>
      <c r="AV7425" s="501" t="e">
        <f t="shared" si="698"/>
        <v>#DIV/0!</v>
      </c>
      <c r="AY7425" s="501" t="e">
        <f t="shared" si="699"/>
        <v>#DIV/0!</v>
      </c>
      <c r="BM7425" s="501" t="e">
        <f t="shared" si="700"/>
        <v>#DIV/0!</v>
      </c>
      <c r="BP7425" s="501" t="e">
        <f t="shared" si="701"/>
        <v>#DIV/0!</v>
      </c>
    </row>
    <row r="7426" spans="31:68" ht="15" customHeight="1" x14ac:dyDescent="0.25">
      <c r="AE7426" s="501" t="e">
        <f t="shared" si="696"/>
        <v>#DIV/0!</v>
      </c>
      <c r="AH7426" s="501" t="e">
        <f t="shared" si="697"/>
        <v>#DIV/0!</v>
      </c>
      <c r="AV7426" s="501" t="e">
        <f t="shared" si="698"/>
        <v>#DIV/0!</v>
      </c>
      <c r="AY7426" s="501" t="e">
        <f t="shared" si="699"/>
        <v>#DIV/0!</v>
      </c>
      <c r="BM7426" s="501" t="e">
        <f t="shared" si="700"/>
        <v>#DIV/0!</v>
      </c>
      <c r="BP7426" s="501" t="e">
        <f t="shared" si="701"/>
        <v>#DIV/0!</v>
      </c>
    </row>
    <row r="7427" spans="31:68" ht="15" customHeight="1" x14ac:dyDescent="0.25">
      <c r="AE7427" s="501" t="e">
        <f t="shared" si="696"/>
        <v>#DIV/0!</v>
      </c>
      <c r="AH7427" s="501" t="e">
        <f t="shared" si="697"/>
        <v>#DIV/0!</v>
      </c>
      <c r="AV7427" s="501" t="e">
        <f t="shared" si="698"/>
        <v>#DIV/0!</v>
      </c>
      <c r="AY7427" s="501" t="e">
        <f t="shared" si="699"/>
        <v>#DIV/0!</v>
      </c>
      <c r="BM7427" s="501" t="e">
        <f t="shared" si="700"/>
        <v>#DIV/0!</v>
      </c>
      <c r="BP7427" s="501" t="e">
        <f t="shared" si="701"/>
        <v>#DIV/0!</v>
      </c>
    </row>
    <row r="7428" spans="31:68" ht="15" customHeight="1" x14ac:dyDescent="0.25">
      <c r="AE7428" s="501" t="e">
        <f t="shared" si="696"/>
        <v>#DIV/0!</v>
      </c>
      <c r="AH7428" s="501" t="e">
        <f t="shared" si="697"/>
        <v>#DIV/0!</v>
      </c>
      <c r="AV7428" s="501" t="e">
        <f t="shared" si="698"/>
        <v>#DIV/0!</v>
      </c>
      <c r="AY7428" s="501" t="e">
        <f t="shared" si="699"/>
        <v>#DIV/0!</v>
      </c>
      <c r="BM7428" s="501" t="e">
        <f t="shared" si="700"/>
        <v>#DIV/0!</v>
      </c>
      <c r="BP7428" s="501" t="e">
        <f t="shared" si="701"/>
        <v>#DIV/0!</v>
      </c>
    </row>
    <row r="7429" spans="31:68" ht="15" customHeight="1" x14ac:dyDescent="0.25">
      <c r="AE7429" s="501" t="e">
        <f t="shared" si="696"/>
        <v>#DIV/0!</v>
      </c>
      <c r="AH7429" s="501" t="e">
        <f t="shared" si="697"/>
        <v>#DIV/0!</v>
      </c>
      <c r="AV7429" s="501" t="e">
        <f t="shared" si="698"/>
        <v>#DIV/0!</v>
      </c>
      <c r="AY7429" s="501" t="e">
        <f t="shared" si="699"/>
        <v>#DIV/0!</v>
      </c>
      <c r="BM7429" s="501" t="e">
        <f t="shared" si="700"/>
        <v>#DIV/0!</v>
      </c>
      <c r="BP7429" s="501" t="e">
        <f t="shared" si="701"/>
        <v>#DIV/0!</v>
      </c>
    </row>
    <row r="7430" spans="31:68" ht="15" customHeight="1" x14ac:dyDescent="0.25">
      <c r="AE7430" s="501" t="e">
        <f t="shared" si="696"/>
        <v>#DIV/0!</v>
      </c>
      <c r="AH7430" s="501" t="e">
        <f t="shared" si="697"/>
        <v>#DIV/0!</v>
      </c>
      <c r="AV7430" s="501" t="e">
        <f t="shared" si="698"/>
        <v>#DIV/0!</v>
      </c>
      <c r="AY7430" s="501" t="e">
        <f t="shared" si="699"/>
        <v>#DIV/0!</v>
      </c>
      <c r="BM7430" s="501" t="e">
        <f t="shared" si="700"/>
        <v>#DIV/0!</v>
      </c>
      <c r="BP7430" s="501" t="e">
        <f t="shared" si="701"/>
        <v>#DIV/0!</v>
      </c>
    </row>
    <row r="7431" spans="31:68" ht="15" customHeight="1" x14ac:dyDescent="0.25">
      <c r="AE7431" s="501" t="e">
        <f t="shared" si="696"/>
        <v>#DIV/0!</v>
      </c>
      <c r="AH7431" s="501" t="e">
        <f t="shared" si="697"/>
        <v>#DIV/0!</v>
      </c>
      <c r="AV7431" s="501" t="e">
        <f t="shared" si="698"/>
        <v>#DIV/0!</v>
      </c>
      <c r="AY7431" s="501" t="e">
        <f t="shared" si="699"/>
        <v>#DIV/0!</v>
      </c>
      <c r="BM7431" s="501" t="e">
        <f t="shared" si="700"/>
        <v>#DIV/0!</v>
      </c>
      <c r="BP7431" s="501" t="e">
        <f t="shared" si="701"/>
        <v>#DIV/0!</v>
      </c>
    </row>
    <row r="7432" spans="31:68" ht="15" customHeight="1" x14ac:dyDescent="0.25">
      <c r="AE7432" s="501" t="e">
        <f t="shared" si="696"/>
        <v>#DIV/0!</v>
      </c>
      <c r="AH7432" s="501" t="e">
        <f t="shared" si="697"/>
        <v>#DIV/0!</v>
      </c>
      <c r="AV7432" s="501" t="e">
        <f t="shared" si="698"/>
        <v>#DIV/0!</v>
      </c>
      <c r="AY7432" s="501" t="e">
        <f t="shared" si="699"/>
        <v>#DIV/0!</v>
      </c>
      <c r="BM7432" s="501" t="e">
        <f t="shared" si="700"/>
        <v>#DIV/0!</v>
      </c>
      <c r="BP7432" s="501" t="e">
        <f t="shared" si="701"/>
        <v>#DIV/0!</v>
      </c>
    </row>
    <row r="7433" spans="31:68" ht="15" customHeight="1" x14ac:dyDescent="0.25">
      <c r="AE7433" s="501" t="e">
        <f t="shared" si="696"/>
        <v>#DIV/0!</v>
      </c>
      <c r="AH7433" s="501" t="e">
        <f t="shared" si="697"/>
        <v>#DIV/0!</v>
      </c>
      <c r="AV7433" s="501" t="e">
        <f t="shared" si="698"/>
        <v>#DIV/0!</v>
      </c>
      <c r="AY7433" s="501" t="e">
        <f t="shared" si="699"/>
        <v>#DIV/0!</v>
      </c>
      <c r="BM7433" s="501" t="e">
        <f t="shared" si="700"/>
        <v>#DIV/0!</v>
      </c>
      <c r="BP7433" s="501" t="e">
        <f t="shared" si="701"/>
        <v>#DIV/0!</v>
      </c>
    </row>
    <row r="7434" spans="31:68" ht="15" customHeight="1" x14ac:dyDescent="0.25">
      <c r="AE7434" s="501" t="e">
        <f t="shared" si="696"/>
        <v>#DIV/0!</v>
      </c>
      <c r="AH7434" s="501" t="e">
        <f t="shared" si="697"/>
        <v>#DIV/0!</v>
      </c>
      <c r="AV7434" s="501" t="e">
        <f t="shared" si="698"/>
        <v>#DIV/0!</v>
      </c>
      <c r="AY7434" s="501" t="e">
        <f t="shared" si="699"/>
        <v>#DIV/0!</v>
      </c>
      <c r="BM7434" s="501" t="e">
        <f t="shared" si="700"/>
        <v>#DIV/0!</v>
      </c>
      <c r="BP7434" s="501" t="e">
        <f t="shared" si="701"/>
        <v>#DIV/0!</v>
      </c>
    </row>
    <row r="7435" spans="31:68" ht="15" customHeight="1" x14ac:dyDescent="0.25">
      <c r="AE7435" s="501" t="e">
        <f t="shared" si="696"/>
        <v>#DIV/0!</v>
      </c>
      <c r="AH7435" s="501" t="e">
        <f t="shared" si="697"/>
        <v>#DIV/0!</v>
      </c>
      <c r="AV7435" s="501" t="e">
        <f t="shared" si="698"/>
        <v>#DIV/0!</v>
      </c>
      <c r="AY7435" s="501" t="e">
        <f t="shared" si="699"/>
        <v>#DIV/0!</v>
      </c>
      <c r="BM7435" s="501" t="e">
        <f t="shared" si="700"/>
        <v>#DIV/0!</v>
      </c>
      <c r="BP7435" s="501" t="e">
        <f t="shared" si="701"/>
        <v>#DIV/0!</v>
      </c>
    </row>
    <row r="7436" spans="31:68" ht="15" customHeight="1" x14ac:dyDescent="0.25">
      <c r="AE7436" s="501" t="e">
        <f t="shared" si="696"/>
        <v>#DIV/0!</v>
      </c>
      <c r="AH7436" s="501" t="e">
        <f t="shared" si="697"/>
        <v>#DIV/0!</v>
      </c>
      <c r="AV7436" s="501" t="e">
        <f t="shared" si="698"/>
        <v>#DIV/0!</v>
      </c>
      <c r="AY7436" s="501" t="e">
        <f t="shared" si="699"/>
        <v>#DIV/0!</v>
      </c>
      <c r="BM7436" s="501" t="e">
        <f t="shared" si="700"/>
        <v>#DIV/0!</v>
      </c>
      <c r="BP7436" s="501" t="e">
        <f t="shared" si="701"/>
        <v>#DIV/0!</v>
      </c>
    </row>
    <row r="7437" spans="31:68" ht="15" customHeight="1" x14ac:dyDescent="0.25">
      <c r="AE7437" s="501" t="e">
        <f t="shared" si="696"/>
        <v>#DIV/0!</v>
      </c>
      <c r="AH7437" s="501" t="e">
        <f t="shared" si="697"/>
        <v>#DIV/0!</v>
      </c>
      <c r="AV7437" s="501" t="e">
        <f t="shared" si="698"/>
        <v>#DIV/0!</v>
      </c>
      <c r="AY7437" s="501" t="e">
        <f t="shared" si="699"/>
        <v>#DIV/0!</v>
      </c>
      <c r="BM7437" s="501" t="e">
        <f t="shared" si="700"/>
        <v>#DIV/0!</v>
      </c>
      <c r="BP7437" s="501" t="e">
        <f t="shared" si="701"/>
        <v>#DIV/0!</v>
      </c>
    </row>
    <row r="7438" spans="31:68" ht="15" customHeight="1" x14ac:dyDescent="0.25">
      <c r="AE7438" s="501" t="e">
        <f t="shared" si="696"/>
        <v>#DIV/0!</v>
      </c>
      <c r="AH7438" s="501" t="e">
        <f t="shared" si="697"/>
        <v>#DIV/0!</v>
      </c>
      <c r="AV7438" s="501" t="e">
        <f t="shared" si="698"/>
        <v>#DIV/0!</v>
      </c>
      <c r="AY7438" s="501" t="e">
        <f t="shared" si="699"/>
        <v>#DIV/0!</v>
      </c>
      <c r="BM7438" s="501" t="e">
        <f t="shared" si="700"/>
        <v>#DIV/0!</v>
      </c>
      <c r="BP7438" s="501" t="e">
        <f t="shared" si="701"/>
        <v>#DIV/0!</v>
      </c>
    </row>
    <row r="7439" spans="31:68" ht="15" customHeight="1" x14ac:dyDescent="0.25">
      <c r="AE7439" s="501" t="e">
        <f t="shared" ref="AE7439:AE7502" si="702">IF(AE$10*AC7439+AE$11&lt;(ROUNDUP(AD$10/100,0)*100+999),MAX(0,AE$10*AC7439+AE$11),NA())</f>
        <v>#DIV/0!</v>
      </c>
      <c r="AH7439" s="501" t="e">
        <f t="shared" ref="AH7439:AH7502" si="703">IF(AH$10*AF7439+AH$11&lt;(ROUNDUP(AG$10/100,0)*100+999),MAX(0,AH$10*AF7439+AH$11),NA())</f>
        <v>#DIV/0!</v>
      </c>
      <c r="AV7439" s="501" t="e">
        <f t="shared" ref="AV7439:AV7502" si="704">IF(AV$10*AT7439+AV$11&lt;(ROUNDUP(AU$10/100,0)*100+999),MAX(0,AV$10*AT7439+AV$11),NA())</f>
        <v>#DIV/0!</v>
      </c>
      <c r="AY7439" s="501" t="e">
        <f t="shared" ref="AY7439:AY7502" si="705">IF(AY$10*AW7439+AY$11&lt;(ROUNDUP(AX$10/100,0)*100+999),MAX(0,AY$10*AW7439+AY$11),NA())</f>
        <v>#DIV/0!</v>
      </c>
      <c r="BM7439" s="501" t="e">
        <f t="shared" ref="BM7439:BM7502" si="706">IF(BM$10*BK7439+BM$11&lt;(ROUNDUP(BL$10/100,0)*100+999),MAX(0,BM$10*BK7439+BM$11),NA())</f>
        <v>#DIV/0!</v>
      </c>
      <c r="BP7439" s="501" t="e">
        <f t="shared" ref="BP7439:BP7502" si="707">IF(BP$10*BN7439+BP$11&lt;(ROUNDUP(BO$10/100,0)*100+999),MAX(0,BP$10*BN7439+BP$11),NA())</f>
        <v>#DIV/0!</v>
      </c>
    </row>
    <row r="7440" spans="31:68" ht="15" customHeight="1" x14ac:dyDescent="0.25">
      <c r="AE7440" s="501" t="e">
        <f t="shared" si="702"/>
        <v>#DIV/0!</v>
      </c>
      <c r="AH7440" s="501" t="e">
        <f t="shared" si="703"/>
        <v>#DIV/0!</v>
      </c>
      <c r="AV7440" s="501" t="e">
        <f t="shared" si="704"/>
        <v>#DIV/0!</v>
      </c>
      <c r="AY7440" s="501" t="e">
        <f t="shared" si="705"/>
        <v>#DIV/0!</v>
      </c>
      <c r="BM7440" s="501" t="e">
        <f t="shared" si="706"/>
        <v>#DIV/0!</v>
      </c>
      <c r="BP7440" s="501" t="e">
        <f t="shared" si="707"/>
        <v>#DIV/0!</v>
      </c>
    </row>
    <row r="7441" spans="31:68" ht="15" customHeight="1" x14ac:dyDescent="0.25">
      <c r="AE7441" s="501" t="e">
        <f t="shared" si="702"/>
        <v>#DIV/0!</v>
      </c>
      <c r="AH7441" s="501" t="e">
        <f t="shared" si="703"/>
        <v>#DIV/0!</v>
      </c>
      <c r="AV7441" s="501" t="e">
        <f t="shared" si="704"/>
        <v>#DIV/0!</v>
      </c>
      <c r="AY7441" s="501" t="e">
        <f t="shared" si="705"/>
        <v>#DIV/0!</v>
      </c>
      <c r="BM7441" s="501" t="e">
        <f t="shared" si="706"/>
        <v>#DIV/0!</v>
      </c>
      <c r="BP7441" s="501" t="e">
        <f t="shared" si="707"/>
        <v>#DIV/0!</v>
      </c>
    </row>
    <row r="7442" spans="31:68" ht="15" customHeight="1" x14ac:dyDescent="0.25">
      <c r="AE7442" s="501" t="e">
        <f t="shared" si="702"/>
        <v>#DIV/0!</v>
      </c>
      <c r="AH7442" s="501" t="e">
        <f t="shared" si="703"/>
        <v>#DIV/0!</v>
      </c>
      <c r="AV7442" s="501" t="e">
        <f t="shared" si="704"/>
        <v>#DIV/0!</v>
      </c>
      <c r="AY7442" s="501" t="e">
        <f t="shared" si="705"/>
        <v>#DIV/0!</v>
      </c>
      <c r="BM7442" s="501" t="e">
        <f t="shared" si="706"/>
        <v>#DIV/0!</v>
      </c>
      <c r="BP7442" s="501" t="e">
        <f t="shared" si="707"/>
        <v>#DIV/0!</v>
      </c>
    </row>
    <row r="7443" spans="31:68" ht="15" customHeight="1" x14ac:dyDescent="0.25">
      <c r="AE7443" s="501" t="e">
        <f t="shared" si="702"/>
        <v>#DIV/0!</v>
      </c>
      <c r="AH7443" s="501" t="e">
        <f t="shared" si="703"/>
        <v>#DIV/0!</v>
      </c>
      <c r="AV7443" s="501" t="e">
        <f t="shared" si="704"/>
        <v>#DIV/0!</v>
      </c>
      <c r="AY7443" s="501" t="e">
        <f t="shared" si="705"/>
        <v>#DIV/0!</v>
      </c>
      <c r="BM7443" s="501" t="e">
        <f t="shared" si="706"/>
        <v>#DIV/0!</v>
      </c>
      <c r="BP7443" s="501" t="e">
        <f t="shared" si="707"/>
        <v>#DIV/0!</v>
      </c>
    </row>
    <row r="7444" spans="31:68" ht="15" customHeight="1" x14ac:dyDescent="0.25">
      <c r="AE7444" s="501" t="e">
        <f t="shared" si="702"/>
        <v>#DIV/0!</v>
      </c>
      <c r="AH7444" s="501" t="e">
        <f t="shared" si="703"/>
        <v>#DIV/0!</v>
      </c>
      <c r="AV7444" s="501" t="e">
        <f t="shared" si="704"/>
        <v>#DIV/0!</v>
      </c>
      <c r="AY7444" s="501" t="e">
        <f t="shared" si="705"/>
        <v>#DIV/0!</v>
      </c>
      <c r="BM7444" s="501" t="e">
        <f t="shared" si="706"/>
        <v>#DIV/0!</v>
      </c>
      <c r="BP7444" s="501" t="e">
        <f t="shared" si="707"/>
        <v>#DIV/0!</v>
      </c>
    </row>
    <row r="7445" spans="31:68" ht="15" customHeight="1" x14ac:dyDescent="0.25">
      <c r="AE7445" s="501" t="e">
        <f t="shared" si="702"/>
        <v>#DIV/0!</v>
      </c>
      <c r="AH7445" s="501" t="e">
        <f t="shared" si="703"/>
        <v>#DIV/0!</v>
      </c>
      <c r="AV7445" s="501" t="e">
        <f t="shared" si="704"/>
        <v>#DIV/0!</v>
      </c>
      <c r="AY7445" s="501" t="e">
        <f t="shared" si="705"/>
        <v>#DIV/0!</v>
      </c>
      <c r="BM7445" s="501" t="e">
        <f t="shared" si="706"/>
        <v>#DIV/0!</v>
      </c>
      <c r="BP7445" s="501" t="e">
        <f t="shared" si="707"/>
        <v>#DIV/0!</v>
      </c>
    </row>
    <row r="7446" spans="31:68" ht="15" customHeight="1" x14ac:dyDescent="0.25">
      <c r="AE7446" s="501" t="e">
        <f t="shared" si="702"/>
        <v>#DIV/0!</v>
      </c>
      <c r="AH7446" s="501" t="e">
        <f t="shared" si="703"/>
        <v>#DIV/0!</v>
      </c>
      <c r="AV7446" s="501" t="e">
        <f t="shared" si="704"/>
        <v>#DIV/0!</v>
      </c>
      <c r="AY7446" s="501" t="e">
        <f t="shared" si="705"/>
        <v>#DIV/0!</v>
      </c>
      <c r="BM7446" s="501" t="e">
        <f t="shared" si="706"/>
        <v>#DIV/0!</v>
      </c>
      <c r="BP7446" s="501" t="e">
        <f t="shared" si="707"/>
        <v>#DIV/0!</v>
      </c>
    </row>
    <row r="7447" spans="31:68" ht="15" customHeight="1" x14ac:dyDescent="0.25">
      <c r="AE7447" s="501" t="e">
        <f t="shared" si="702"/>
        <v>#DIV/0!</v>
      </c>
      <c r="AH7447" s="501" t="e">
        <f t="shared" si="703"/>
        <v>#DIV/0!</v>
      </c>
      <c r="AV7447" s="501" t="e">
        <f t="shared" si="704"/>
        <v>#DIV/0!</v>
      </c>
      <c r="AY7447" s="501" t="e">
        <f t="shared" si="705"/>
        <v>#DIV/0!</v>
      </c>
      <c r="BM7447" s="501" t="e">
        <f t="shared" si="706"/>
        <v>#DIV/0!</v>
      </c>
      <c r="BP7447" s="501" t="e">
        <f t="shared" si="707"/>
        <v>#DIV/0!</v>
      </c>
    </row>
    <row r="7448" spans="31:68" ht="15" customHeight="1" x14ac:dyDescent="0.25">
      <c r="AE7448" s="501" t="e">
        <f t="shared" si="702"/>
        <v>#DIV/0!</v>
      </c>
      <c r="AH7448" s="501" t="e">
        <f t="shared" si="703"/>
        <v>#DIV/0!</v>
      </c>
      <c r="AV7448" s="501" t="e">
        <f t="shared" si="704"/>
        <v>#DIV/0!</v>
      </c>
      <c r="AY7448" s="501" t="e">
        <f t="shared" si="705"/>
        <v>#DIV/0!</v>
      </c>
      <c r="BM7448" s="501" t="e">
        <f t="shared" si="706"/>
        <v>#DIV/0!</v>
      </c>
      <c r="BP7448" s="501" t="e">
        <f t="shared" si="707"/>
        <v>#DIV/0!</v>
      </c>
    </row>
    <row r="7449" spans="31:68" ht="15" customHeight="1" x14ac:dyDescent="0.25">
      <c r="AE7449" s="501" t="e">
        <f t="shared" si="702"/>
        <v>#DIV/0!</v>
      </c>
      <c r="AH7449" s="501" t="e">
        <f t="shared" si="703"/>
        <v>#DIV/0!</v>
      </c>
      <c r="AV7449" s="501" t="e">
        <f t="shared" si="704"/>
        <v>#DIV/0!</v>
      </c>
      <c r="AY7449" s="501" t="e">
        <f t="shared" si="705"/>
        <v>#DIV/0!</v>
      </c>
      <c r="BM7449" s="501" t="e">
        <f t="shared" si="706"/>
        <v>#DIV/0!</v>
      </c>
      <c r="BP7449" s="501" t="e">
        <f t="shared" si="707"/>
        <v>#DIV/0!</v>
      </c>
    </row>
    <row r="7450" spans="31:68" ht="15" customHeight="1" x14ac:dyDescent="0.25">
      <c r="AE7450" s="501" t="e">
        <f t="shared" si="702"/>
        <v>#DIV/0!</v>
      </c>
      <c r="AH7450" s="501" t="e">
        <f t="shared" si="703"/>
        <v>#DIV/0!</v>
      </c>
      <c r="AV7450" s="501" t="e">
        <f t="shared" si="704"/>
        <v>#DIV/0!</v>
      </c>
      <c r="AY7450" s="501" t="e">
        <f t="shared" si="705"/>
        <v>#DIV/0!</v>
      </c>
      <c r="BM7450" s="501" t="e">
        <f t="shared" si="706"/>
        <v>#DIV/0!</v>
      </c>
      <c r="BP7450" s="501" t="e">
        <f t="shared" si="707"/>
        <v>#DIV/0!</v>
      </c>
    </row>
    <row r="7451" spans="31:68" ht="15" customHeight="1" x14ac:dyDescent="0.25">
      <c r="AE7451" s="501" t="e">
        <f t="shared" si="702"/>
        <v>#DIV/0!</v>
      </c>
      <c r="AH7451" s="501" t="e">
        <f t="shared" si="703"/>
        <v>#DIV/0!</v>
      </c>
      <c r="AV7451" s="501" t="e">
        <f t="shared" si="704"/>
        <v>#DIV/0!</v>
      </c>
      <c r="AY7451" s="501" t="e">
        <f t="shared" si="705"/>
        <v>#DIV/0!</v>
      </c>
      <c r="BM7451" s="501" t="e">
        <f t="shared" si="706"/>
        <v>#DIV/0!</v>
      </c>
      <c r="BP7451" s="501" t="e">
        <f t="shared" si="707"/>
        <v>#DIV/0!</v>
      </c>
    </row>
    <row r="7452" spans="31:68" ht="15" customHeight="1" x14ac:dyDescent="0.25">
      <c r="AE7452" s="501" t="e">
        <f t="shared" si="702"/>
        <v>#DIV/0!</v>
      </c>
      <c r="AH7452" s="501" t="e">
        <f t="shared" si="703"/>
        <v>#DIV/0!</v>
      </c>
      <c r="AV7452" s="501" t="e">
        <f t="shared" si="704"/>
        <v>#DIV/0!</v>
      </c>
      <c r="AY7452" s="501" t="e">
        <f t="shared" si="705"/>
        <v>#DIV/0!</v>
      </c>
      <c r="BM7452" s="501" t="e">
        <f t="shared" si="706"/>
        <v>#DIV/0!</v>
      </c>
      <c r="BP7452" s="501" t="e">
        <f t="shared" si="707"/>
        <v>#DIV/0!</v>
      </c>
    </row>
    <row r="7453" spans="31:68" ht="15" customHeight="1" x14ac:dyDescent="0.25">
      <c r="AE7453" s="501" t="e">
        <f t="shared" si="702"/>
        <v>#DIV/0!</v>
      </c>
      <c r="AH7453" s="501" t="e">
        <f t="shared" si="703"/>
        <v>#DIV/0!</v>
      </c>
      <c r="AV7453" s="501" t="e">
        <f t="shared" si="704"/>
        <v>#DIV/0!</v>
      </c>
      <c r="AY7453" s="501" t="e">
        <f t="shared" si="705"/>
        <v>#DIV/0!</v>
      </c>
      <c r="BM7453" s="501" t="e">
        <f t="shared" si="706"/>
        <v>#DIV/0!</v>
      </c>
      <c r="BP7453" s="501" t="e">
        <f t="shared" si="707"/>
        <v>#DIV/0!</v>
      </c>
    </row>
    <row r="7454" spans="31:68" ht="15" customHeight="1" x14ac:dyDescent="0.25">
      <c r="AE7454" s="501" t="e">
        <f t="shared" si="702"/>
        <v>#DIV/0!</v>
      </c>
      <c r="AH7454" s="501" t="e">
        <f t="shared" si="703"/>
        <v>#DIV/0!</v>
      </c>
      <c r="AV7454" s="501" t="e">
        <f t="shared" si="704"/>
        <v>#DIV/0!</v>
      </c>
      <c r="AY7454" s="501" t="e">
        <f t="shared" si="705"/>
        <v>#DIV/0!</v>
      </c>
      <c r="BM7454" s="501" t="e">
        <f t="shared" si="706"/>
        <v>#DIV/0!</v>
      </c>
      <c r="BP7454" s="501" t="e">
        <f t="shared" si="707"/>
        <v>#DIV/0!</v>
      </c>
    </row>
    <row r="7455" spans="31:68" ht="15" customHeight="1" x14ac:dyDescent="0.25">
      <c r="AE7455" s="501" t="e">
        <f t="shared" si="702"/>
        <v>#DIV/0!</v>
      </c>
      <c r="AH7455" s="501" t="e">
        <f t="shared" si="703"/>
        <v>#DIV/0!</v>
      </c>
      <c r="AV7455" s="501" t="e">
        <f t="shared" si="704"/>
        <v>#DIV/0!</v>
      </c>
      <c r="AY7455" s="501" t="e">
        <f t="shared" si="705"/>
        <v>#DIV/0!</v>
      </c>
      <c r="BM7455" s="501" t="e">
        <f t="shared" si="706"/>
        <v>#DIV/0!</v>
      </c>
      <c r="BP7455" s="501" t="e">
        <f t="shared" si="707"/>
        <v>#DIV/0!</v>
      </c>
    </row>
    <row r="7456" spans="31:68" ht="15" customHeight="1" x14ac:dyDescent="0.25">
      <c r="AE7456" s="501" t="e">
        <f t="shared" si="702"/>
        <v>#DIV/0!</v>
      </c>
      <c r="AH7456" s="501" t="e">
        <f t="shared" si="703"/>
        <v>#DIV/0!</v>
      </c>
      <c r="AV7456" s="501" t="e">
        <f t="shared" si="704"/>
        <v>#DIV/0!</v>
      </c>
      <c r="AY7456" s="501" t="e">
        <f t="shared" si="705"/>
        <v>#DIV/0!</v>
      </c>
      <c r="BM7456" s="501" t="e">
        <f t="shared" si="706"/>
        <v>#DIV/0!</v>
      </c>
      <c r="BP7456" s="501" t="e">
        <f t="shared" si="707"/>
        <v>#DIV/0!</v>
      </c>
    </row>
    <row r="7457" spans="31:68" ht="15" customHeight="1" x14ac:dyDescent="0.25">
      <c r="AE7457" s="501" t="e">
        <f t="shared" si="702"/>
        <v>#DIV/0!</v>
      </c>
      <c r="AH7457" s="501" t="e">
        <f t="shared" si="703"/>
        <v>#DIV/0!</v>
      </c>
      <c r="AV7457" s="501" t="e">
        <f t="shared" si="704"/>
        <v>#DIV/0!</v>
      </c>
      <c r="AY7457" s="501" t="e">
        <f t="shared" si="705"/>
        <v>#DIV/0!</v>
      </c>
      <c r="BM7457" s="501" t="e">
        <f t="shared" si="706"/>
        <v>#DIV/0!</v>
      </c>
      <c r="BP7457" s="501" t="e">
        <f t="shared" si="707"/>
        <v>#DIV/0!</v>
      </c>
    </row>
    <row r="7458" spans="31:68" ht="15" customHeight="1" x14ac:dyDescent="0.25">
      <c r="AE7458" s="501" t="e">
        <f t="shared" si="702"/>
        <v>#DIV/0!</v>
      </c>
      <c r="AH7458" s="501" t="e">
        <f t="shared" si="703"/>
        <v>#DIV/0!</v>
      </c>
      <c r="AV7458" s="501" t="e">
        <f t="shared" si="704"/>
        <v>#DIV/0!</v>
      </c>
      <c r="AY7458" s="501" t="e">
        <f t="shared" si="705"/>
        <v>#DIV/0!</v>
      </c>
      <c r="BM7458" s="501" t="e">
        <f t="shared" si="706"/>
        <v>#DIV/0!</v>
      </c>
      <c r="BP7458" s="501" t="e">
        <f t="shared" si="707"/>
        <v>#DIV/0!</v>
      </c>
    </row>
    <row r="7459" spans="31:68" ht="15" customHeight="1" x14ac:dyDescent="0.25">
      <c r="AE7459" s="501" t="e">
        <f t="shared" si="702"/>
        <v>#DIV/0!</v>
      </c>
      <c r="AH7459" s="501" t="e">
        <f t="shared" si="703"/>
        <v>#DIV/0!</v>
      </c>
      <c r="AV7459" s="501" t="e">
        <f t="shared" si="704"/>
        <v>#DIV/0!</v>
      </c>
      <c r="AY7459" s="501" t="e">
        <f t="shared" si="705"/>
        <v>#DIV/0!</v>
      </c>
      <c r="BM7459" s="501" t="e">
        <f t="shared" si="706"/>
        <v>#DIV/0!</v>
      </c>
      <c r="BP7459" s="501" t="e">
        <f t="shared" si="707"/>
        <v>#DIV/0!</v>
      </c>
    </row>
    <row r="7460" spans="31:68" ht="15" customHeight="1" x14ac:dyDescent="0.25">
      <c r="AE7460" s="501" t="e">
        <f t="shared" si="702"/>
        <v>#DIV/0!</v>
      </c>
      <c r="AH7460" s="501" t="e">
        <f t="shared" si="703"/>
        <v>#DIV/0!</v>
      </c>
      <c r="AV7460" s="501" t="e">
        <f t="shared" si="704"/>
        <v>#DIV/0!</v>
      </c>
      <c r="AY7460" s="501" t="e">
        <f t="shared" si="705"/>
        <v>#DIV/0!</v>
      </c>
      <c r="BM7460" s="501" t="e">
        <f t="shared" si="706"/>
        <v>#DIV/0!</v>
      </c>
      <c r="BP7460" s="501" t="e">
        <f t="shared" si="707"/>
        <v>#DIV/0!</v>
      </c>
    </row>
    <row r="7461" spans="31:68" ht="15" customHeight="1" x14ac:dyDescent="0.25">
      <c r="AE7461" s="501" t="e">
        <f t="shared" si="702"/>
        <v>#DIV/0!</v>
      </c>
      <c r="AH7461" s="501" t="e">
        <f t="shared" si="703"/>
        <v>#DIV/0!</v>
      </c>
      <c r="AV7461" s="501" t="e">
        <f t="shared" si="704"/>
        <v>#DIV/0!</v>
      </c>
      <c r="AY7461" s="501" t="e">
        <f t="shared" si="705"/>
        <v>#DIV/0!</v>
      </c>
      <c r="BM7461" s="501" t="e">
        <f t="shared" si="706"/>
        <v>#DIV/0!</v>
      </c>
      <c r="BP7461" s="501" t="e">
        <f t="shared" si="707"/>
        <v>#DIV/0!</v>
      </c>
    </row>
    <row r="7462" spans="31:68" ht="15" customHeight="1" x14ac:dyDescent="0.25">
      <c r="AE7462" s="501" t="e">
        <f t="shared" si="702"/>
        <v>#DIV/0!</v>
      </c>
      <c r="AH7462" s="501" t="e">
        <f t="shared" si="703"/>
        <v>#DIV/0!</v>
      </c>
      <c r="AV7462" s="501" t="e">
        <f t="shared" si="704"/>
        <v>#DIV/0!</v>
      </c>
      <c r="AY7462" s="501" t="e">
        <f t="shared" si="705"/>
        <v>#DIV/0!</v>
      </c>
      <c r="BM7462" s="501" t="e">
        <f t="shared" si="706"/>
        <v>#DIV/0!</v>
      </c>
      <c r="BP7462" s="501" t="e">
        <f t="shared" si="707"/>
        <v>#DIV/0!</v>
      </c>
    </row>
    <row r="7463" spans="31:68" ht="15" customHeight="1" x14ac:dyDescent="0.25">
      <c r="AE7463" s="501" t="e">
        <f t="shared" si="702"/>
        <v>#DIV/0!</v>
      </c>
      <c r="AH7463" s="501" t="e">
        <f t="shared" si="703"/>
        <v>#DIV/0!</v>
      </c>
      <c r="AV7463" s="501" t="e">
        <f t="shared" si="704"/>
        <v>#DIV/0!</v>
      </c>
      <c r="AY7463" s="501" t="e">
        <f t="shared" si="705"/>
        <v>#DIV/0!</v>
      </c>
      <c r="BM7463" s="501" t="e">
        <f t="shared" si="706"/>
        <v>#DIV/0!</v>
      </c>
      <c r="BP7463" s="501" t="e">
        <f t="shared" si="707"/>
        <v>#DIV/0!</v>
      </c>
    </row>
    <row r="7464" spans="31:68" ht="15" customHeight="1" x14ac:dyDescent="0.25">
      <c r="AE7464" s="501" t="e">
        <f t="shared" si="702"/>
        <v>#DIV/0!</v>
      </c>
      <c r="AH7464" s="501" t="e">
        <f t="shared" si="703"/>
        <v>#DIV/0!</v>
      </c>
      <c r="AV7464" s="501" t="e">
        <f t="shared" si="704"/>
        <v>#DIV/0!</v>
      </c>
      <c r="AY7464" s="501" t="e">
        <f t="shared" si="705"/>
        <v>#DIV/0!</v>
      </c>
      <c r="BM7464" s="501" t="e">
        <f t="shared" si="706"/>
        <v>#DIV/0!</v>
      </c>
      <c r="BP7464" s="501" t="e">
        <f t="shared" si="707"/>
        <v>#DIV/0!</v>
      </c>
    </row>
    <row r="7465" spans="31:68" ht="15" customHeight="1" x14ac:dyDescent="0.25">
      <c r="AE7465" s="501" t="e">
        <f t="shared" si="702"/>
        <v>#DIV/0!</v>
      </c>
      <c r="AH7465" s="501" t="e">
        <f t="shared" si="703"/>
        <v>#DIV/0!</v>
      </c>
      <c r="AV7465" s="501" t="e">
        <f t="shared" si="704"/>
        <v>#DIV/0!</v>
      </c>
      <c r="AY7465" s="501" t="e">
        <f t="shared" si="705"/>
        <v>#DIV/0!</v>
      </c>
      <c r="BM7465" s="501" t="e">
        <f t="shared" si="706"/>
        <v>#DIV/0!</v>
      </c>
      <c r="BP7465" s="501" t="e">
        <f t="shared" si="707"/>
        <v>#DIV/0!</v>
      </c>
    </row>
    <row r="7466" spans="31:68" ht="15" customHeight="1" x14ac:dyDescent="0.25">
      <c r="AE7466" s="501" t="e">
        <f t="shared" si="702"/>
        <v>#DIV/0!</v>
      </c>
      <c r="AH7466" s="501" t="e">
        <f t="shared" si="703"/>
        <v>#DIV/0!</v>
      </c>
      <c r="AV7466" s="501" t="e">
        <f t="shared" si="704"/>
        <v>#DIV/0!</v>
      </c>
      <c r="AY7466" s="501" t="e">
        <f t="shared" si="705"/>
        <v>#DIV/0!</v>
      </c>
      <c r="BM7466" s="501" t="e">
        <f t="shared" si="706"/>
        <v>#DIV/0!</v>
      </c>
      <c r="BP7466" s="501" t="e">
        <f t="shared" si="707"/>
        <v>#DIV/0!</v>
      </c>
    </row>
    <row r="7467" spans="31:68" ht="15" customHeight="1" x14ac:dyDescent="0.25">
      <c r="AE7467" s="501" t="e">
        <f t="shared" si="702"/>
        <v>#DIV/0!</v>
      </c>
      <c r="AH7467" s="501" t="e">
        <f t="shared" si="703"/>
        <v>#DIV/0!</v>
      </c>
      <c r="AV7467" s="501" t="e">
        <f t="shared" si="704"/>
        <v>#DIV/0!</v>
      </c>
      <c r="AY7467" s="501" t="e">
        <f t="shared" si="705"/>
        <v>#DIV/0!</v>
      </c>
      <c r="BM7467" s="501" t="e">
        <f t="shared" si="706"/>
        <v>#DIV/0!</v>
      </c>
      <c r="BP7467" s="501" t="e">
        <f t="shared" si="707"/>
        <v>#DIV/0!</v>
      </c>
    </row>
    <row r="7468" spans="31:68" ht="15" customHeight="1" x14ac:dyDescent="0.25">
      <c r="AE7468" s="501" t="e">
        <f t="shared" si="702"/>
        <v>#DIV/0!</v>
      </c>
      <c r="AH7468" s="501" t="e">
        <f t="shared" si="703"/>
        <v>#DIV/0!</v>
      </c>
      <c r="AV7468" s="501" t="e">
        <f t="shared" si="704"/>
        <v>#DIV/0!</v>
      </c>
      <c r="AY7468" s="501" t="e">
        <f t="shared" si="705"/>
        <v>#DIV/0!</v>
      </c>
      <c r="BM7468" s="501" t="e">
        <f t="shared" si="706"/>
        <v>#DIV/0!</v>
      </c>
      <c r="BP7468" s="501" t="e">
        <f t="shared" si="707"/>
        <v>#DIV/0!</v>
      </c>
    </row>
    <row r="7469" spans="31:68" ht="15" customHeight="1" x14ac:dyDescent="0.25">
      <c r="AE7469" s="501" t="e">
        <f t="shared" si="702"/>
        <v>#DIV/0!</v>
      </c>
      <c r="AH7469" s="501" t="e">
        <f t="shared" si="703"/>
        <v>#DIV/0!</v>
      </c>
      <c r="AV7469" s="501" t="e">
        <f t="shared" si="704"/>
        <v>#DIV/0!</v>
      </c>
      <c r="AY7469" s="501" t="e">
        <f t="shared" si="705"/>
        <v>#DIV/0!</v>
      </c>
      <c r="BM7469" s="501" t="e">
        <f t="shared" si="706"/>
        <v>#DIV/0!</v>
      </c>
      <c r="BP7469" s="501" t="e">
        <f t="shared" si="707"/>
        <v>#DIV/0!</v>
      </c>
    </row>
    <row r="7470" spans="31:68" ht="15" customHeight="1" x14ac:dyDescent="0.25">
      <c r="AE7470" s="501" t="e">
        <f t="shared" si="702"/>
        <v>#DIV/0!</v>
      </c>
      <c r="AH7470" s="501" t="e">
        <f t="shared" si="703"/>
        <v>#DIV/0!</v>
      </c>
      <c r="AV7470" s="501" t="e">
        <f t="shared" si="704"/>
        <v>#DIV/0!</v>
      </c>
      <c r="AY7470" s="501" t="e">
        <f t="shared" si="705"/>
        <v>#DIV/0!</v>
      </c>
      <c r="BM7470" s="501" t="e">
        <f t="shared" si="706"/>
        <v>#DIV/0!</v>
      </c>
      <c r="BP7470" s="501" t="e">
        <f t="shared" si="707"/>
        <v>#DIV/0!</v>
      </c>
    </row>
    <row r="7471" spans="31:68" ht="15" customHeight="1" x14ac:dyDescent="0.25">
      <c r="AE7471" s="501" t="e">
        <f t="shared" si="702"/>
        <v>#DIV/0!</v>
      </c>
      <c r="AH7471" s="501" t="e">
        <f t="shared" si="703"/>
        <v>#DIV/0!</v>
      </c>
      <c r="AV7471" s="501" t="e">
        <f t="shared" si="704"/>
        <v>#DIV/0!</v>
      </c>
      <c r="AY7471" s="501" t="e">
        <f t="shared" si="705"/>
        <v>#DIV/0!</v>
      </c>
      <c r="BM7471" s="501" t="e">
        <f t="shared" si="706"/>
        <v>#DIV/0!</v>
      </c>
      <c r="BP7471" s="501" t="e">
        <f t="shared" si="707"/>
        <v>#DIV/0!</v>
      </c>
    </row>
    <row r="7472" spans="31:68" ht="15" customHeight="1" x14ac:dyDescent="0.25">
      <c r="AE7472" s="501" t="e">
        <f t="shared" si="702"/>
        <v>#DIV/0!</v>
      </c>
      <c r="AH7472" s="501" t="e">
        <f t="shared" si="703"/>
        <v>#DIV/0!</v>
      </c>
      <c r="AV7472" s="501" t="e">
        <f t="shared" si="704"/>
        <v>#DIV/0!</v>
      </c>
      <c r="AY7472" s="501" t="e">
        <f t="shared" si="705"/>
        <v>#DIV/0!</v>
      </c>
      <c r="BM7472" s="501" t="e">
        <f t="shared" si="706"/>
        <v>#DIV/0!</v>
      </c>
      <c r="BP7472" s="501" t="e">
        <f t="shared" si="707"/>
        <v>#DIV/0!</v>
      </c>
    </row>
    <row r="7473" spans="31:68" ht="15" customHeight="1" x14ac:dyDescent="0.25">
      <c r="AE7473" s="501" t="e">
        <f t="shared" si="702"/>
        <v>#DIV/0!</v>
      </c>
      <c r="AH7473" s="501" t="e">
        <f t="shared" si="703"/>
        <v>#DIV/0!</v>
      </c>
      <c r="AV7473" s="501" t="e">
        <f t="shared" si="704"/>
        <v>#DIV/0!</v>
      </c>
      <c r="AY7473" s="501" t="e">
        <f t="shared" si="705"/>
        <v>#DIV/0!</v>
      </c>
      <c r="BM7473" s="501" t="e">
        <f t="shared" si="706"/>
        <v>#DIV/0!</v>
      </c>
      <c r="BP7473" s="501" t="e">
        <f t="shared" si="707"/>
        <v>#DIV/0!</v>
      </c>
    </row>
    <row r="7474" spans="31:68" ht="15" customHeight="1" x14ac:dyDescent="0.25">
      <c r="AE7474" s="501" t="e">
        <f t="shared" si="702"/>
        <v>#DIV/0!</v>
      </c>
      <c r="AH7474" s="501" t="e">
        <f t="shared" si="703"/>
        <v>#DIV/0!</v>
      </c>
      <c r="AV7474" s="501" t="e">
        <f t="shared" si="704"/>
        <v>#DIV/0!</v>
      </c>
      <c r="AY7474" s="501" t="e">
        <f t="shared" si="705"/>
        <v>#DIV/0!</v>
      </c>
      <c r="BM7474" s="501" t="e">
        <f t="shared" si="706"/>
        <v>#DIV/0!</v>
      </c>
      <c r="BP7474" s="501" t="e">
        <f t="shared" si="707"/>
        <v>#DIV/0!</v>
      </c>
    </row>
    <row r="7475" spans="31:68" ht="15" customHeight="1" x14ac:dyDescent="0.25">
      <c r="AE7475" s="501" t="e">
        <f t="shared" si="702"/>
        <v>#DIV/0!</v>
      </c>
      <c r="AH7475" s="501" t="e">
        <f t="shared" si="703"/>
        <v>#DIV/0!</v>
      </c>
      <c r="AV7475" s="501" t="e">
        <f t="shared" si="704"/>
        <v>#DIV/0!</v>
      </c>
      <c r="AY7475" s="501" t="e">
        <f t="shared" si="705"/>
        <v>#DIV/0!</v>
      </c>
      <c r="BM7475" s="501" t="e">
        <f t="shared" si="706"/>
        <v>#DIV/0!</v>
      </c>
      <c r="BP7475" s="501" t="e">
        <f t="shared" si="707"/>
        <v>#DIV/0!</v>
      </c>
    </row>
    <row r="7476" spans="31:68" ht="15" customHeight="1" x14ac:dyDescent="0.25">
      <c r="AE7476" s="501" t="e">
        <f t="shared" si="702"/>
        <v>#DIV/0!</v>
      </c>
      <c r="AH7476" s="501" t="e">
        <f t="shared" si="703"/>
        <v>#DIV/0!</v>
      </c>
      <c r="AV7476" s="501" t="e">
        <f t="shared" si="704"/>
        <v>#DIV/0!</v>
      </c>
      <c r="AY7476" s="501" t="e">
        <f t="shared" si="705"/>
        <v>#DIV/0!</v>
      </c>
      <c r="BM7476" s="501" t="e">
        <f t="shared" si="706"/>
        <v>#DIV/0!</v>
      </c>
      <c r="BP7476" s="501" t="e">
        <f t="shared" si="707"/>
        <v>#DIV/0!</v>
      </c>
    </row>
    <row r="7477" spans="31:68" ht="15" customHeight="1" x14ac:dyDescent="0.25">
      <c r="AE7477" s="501" t="e">
        <f t="shared" si="702"/>
        <v>#DIV/0!</v>
      </c>
      <c r="AH7477" s="501" t="e">
        <f t="shared" si="703"/>
        <v>#DIV/0!</v>
      </c>
      <c r="AV7477" s="501" t="e">
        <f t="shared" si="704"/>
        <v>#DIV/0!</v>
      </c>
      <c r="AY7477" s="501" t="e">
        <f t="shared" si="705"/>
        <v>#DIV/0!</v>
      </c>
      <c r="BM7477" s="501" t="e">
        <f t="shared" si="706"/>
        <v>#DIV/0!</v>
      </c>
      <c r="BP7477" s="501" t="e">
        <f t="shared" si="707"/>
        <v>#DIV/0!</v>
      </c>
    </row>
    <row r="7478" spans="31:68" ht="15" customHeight="1" x14ac:dyDescent="0.25">
      <c r="AE7478" s="501" t="e">
        <f t="shared" si="702"/>
        <v>#DIV/0!</v>
      </c>
      <c r="AH7478" s="501" t="e">
        <f t="shared" si="703"/>
        <v>#DIV/0!</v>
      </c>
      <c r="AV7478" s="501" t="e">
        <f t="shared" si="704"/>
        <v>#DIV/0!</v>
      </c>
      <c r="AY7478" s="501" t="e">
        <f t="shared" si="705"/>
        <v>#DIV/0!</v>
      </c>
      <c r="BM7478" s="501" t="e">
        <f t="shared" si="706"/>
        <v>#DIV/0!</v>
      </c>
      <c r="BP7478" s="501" t="e">
        <f t="shared" si="707"/>
        <v>#DIV/0!</v>
      </c>
    </row>
    <row r="7479" spans="31:68" ht="15" customHeight="1" x14ac:dyDescent="0.25">
      <c r="AE7479" s="501" t="e">
        <f t="shared" si="702"/>
        <v>#DIV/0!</v>
      </c>
      <c r="AH7479" s="501" t="e">
        <f t="shared" si="703"/>
        <v>#DIV/0!</v>
      </c>
      <c r="AV7479" s="501" t="e">
        <f t="shared" si="704"/>
        <v>#DIV/0!</v>
      </c>
      <c r="AY7479" s="501" t="e">
        <f t="shared" si="705"/>
        <v>#DIV/0!</v>
      </c>
      <c r="BM7479" s="501" t="e">
        <f t="shared" si="706"/>
        <v>#DIV/0!</v>
      </c>
      <c r="BP7479" s="501" t="e">
        <f t="shared" si="707"/>
        <v>#DIV/0!</v>
      </c>
    </row>
    <row r="7480" spans="31:68" ht="15" customHeight="1" x14ac:dyDescent="0.25">
      <c r="AE7480" s="501" t="e">
        <f t="shared" si="702"/>
        <v>#DIV/0!</v>
      </c>
      <c r="AH7480" s="501" t="e">
        <f t="shared" si="703"/>
        <v>#DIV/0!</v>
      </c>
      <c r="AV7480" s="501" t="e">
        <f t="shared" si="704"/>
        <v>#DIV/0!</v>
      </c>
      <c r="AY7480" s="501" t="e">
        <f t="shared" si="705"/>
        <v>#DIV/0!</v>
      </c>
      <c r="BM7480" s="501" t="e">
        <f t="shared" si="706"/>
        <v>#DIV/0!</v>
      </c>
      <c r="BP7480" s="501" t="e">
        <f t="shared" si="707"/>
        <v>#DIV/0!</v>
      </c>
    </row>
    <row r="7481" spans="31:68" ht="15" customHeight="1" x14ac:dyDescent="0.25">
      <c r="AE7481" s="501" t="e">
        <f t="shared" si="702"/>
        <v>#DIV/0!</v>
      </c>
      <c r="AH7481" s="501" t="e">
        <f t="shared" si="703"/>
        <v>#DIV/0!</v>
      </c>
      <c r="AV7481" s="501" t="e">
        <f t="shared" si="704"/>
        <v>#DIV/0!</v>
      </c>
      <c r="AY7481" s="501" t="e">
        <f t="shared" si="705"/>
        <v>#DIV/0!</v>
      </c>
      <c r="BM7481" s="501" t="e">
        <f t="shared" si="706"/>
        <v>#DIV/0!</v>
      </c>
      <c r="BP7481" s="501" t="e">
        <f t="shared" si="707"/>
        <v>#DIV/0!</v>
      </c>
    </row>
    <row r="7482" spans="31:68" ht="15" customHeight="1" x14ac:dyDescent="0.25">
      <c r="AE7482" s="501" t="e">
        <f t="shared" si="702"/>
        <v>#DIV/0!</v>
      </c>
      <c r="AH7482" s="501" t="e">
        <f t="shared" si="703"/>
        <v>#DIV/0!</v>
      </c>
      <c r="AV7482" s="501" t="e">
        <f t="shared" si="704"/>
        <v>#DIV/0!</v>
      </c>
      <c r="AY7482" s="501" t="e">
        <f t="shared" si="705"/>
        <v>#DIV/0!</v>
      </c>
      <c r="BM7482" s="501" t="e">
        <f t="shared" si="706"/>
        <v>#DIV/0!</v>
      </c>
      <c r="BP7482" s="501" t="e">
        <f t="shared" si="707"/>
        <v>#DIV/0!</v>
      </c>
    </row>
    <row r="7483" spans="31:68" ht="15" customHeight="1" x14ac:dyDescent="0.25">
      <c r="AE7483" s="501" t="e">
        <f t="shared" si="702"/>
        <v>#DIV/0!</v>
      </c>
      <c r="AH7483" s="501" t="e">
        <f t="shared" si="703"/>
        <v>#DIV/0!</v>
      </c>
      <c r="AV7483" s="501" t="e">
        <f t="shared" si="704"/>
        <v>#DIV/0!</v>
      </c>
      <c r="AY7483" s="501" t="e">
        <f t="shared" si="705"/>
        <v>#DIV/0!</v>
      </c>
      <c r="BM7483" s="501" t="e">
        <f t="shared" si="706"/>
        <v>#DIV/0!</v>
      </c>
      <c r="BP7483" s="501" t="e">
        <f t="shared" si="707"/>
        <v>#DIV/0!</v>
      </c>
    </row>
    <row r="7484" spans="31:68" ht="15" customHeight="1" x14ac:dyDescent="0.25">
      <c r="AE7484" s="501" t="e">
        <f t="shared" si="702"/>
        <v>#DIV/0!</v>
      </c>
      <c r="AH7484" s="501" t="e">
        <f t="shared" si="703"/>
        <v>#DIV/0!</v>
      </c>
      <c r="AV7484" s="501" t="e">
        <f t="shared" si="704"/>
        <v>#DIV/0!</v>
      </c>
      <c r="AY7484" s="501" t="e">
        <f t="shared" si="705"/>
        <v>#DIV/0!</v>
      </c>
      <c r="BM7484" s="501" t="e">
        <f t="shared" si="706"/>
        <v>#DIV/0!</v>
      </c>
      <c r="BP7484" s="501" t="e">
        <f t="shared" si="707"/>
        <v>#DIV/0!</v>
      </c>
    </row>
    <row r="7485" spans="31:68" ht="15" customHeight="1" x14ac:dyDescent="0.25">
      <c r="AE7485" s="501" t="e">
        <f t="shared" si="702"/>
        <v>#DIV/0!</v>
      </c>
      <c r="AH7485" s="501" t="e">
        <f t="shared" si="703"/>
        <v>#DIV/0!</v>
      </c>
      <c r="AV7485" s="501" t="e">
        <f t="shared" si="704"/>
        <v>#DIV/0!</v>
      </c>
      <c r="AY7485" s="501" t="e">
        <f t="shared" si="705"/>
        <v>#DIV/0!</v>
      </c>
      <c r="BM7485" s="501" t="e">
        <f t="shared" si="706"/>
        <v>#DIV/0!</v>
      </c>
      <c r="BP7485" s="501" t="e">
        <f t="shared" si="707"/>
        <v>#DIV/0!</v>
      </c>
    </row>
    <row r="7486" spans="31:68" ht="15" customHeight="1" x14ac:dyDescent="0.25">
      <c r="AE7486" s="501" t="e">
        <f t="shared" si="702"/>
        <v>#DIV/0!</v>
      </c>
      <c r="AH7486" s="501" t="e">
        <f t="shared" si="703"/>
        <v>#DIV/0!</v>
      </c>
      <c r="AV7486" s="501" t="e">
        <f t="shared" si="704"/>
        <v>#DIV/0!</v>
      </c>
      <c r="AY7486" s="501" t="e">
        <f t="shared" si="705"/>
        <v>#DIV/0!</v>
      </c>
      <c r="BM7486" s="501" t="e">
        <f t="shared" si="706"/>
        <v>#DIV/0!</v>
      </c>
      <c r="BP7486" s="501" t="e">
        <f t="shared" si="707"/>
        <v>#DIV/0!</v>
      </c>
    </row>
    <row r="7487" spans="31:68" ht="15" customHeight="1" x14ac:dyDescent="0.25">
      <c r="AE7487" s="501" t="e">
        <f t="shared" si="702"/>
        <v>#DIV/0!</v>
      </c>
      <c r="AH7487" s="501" t="e">
        <f t="shared" si="703"/>
        <v>#DIV/0!</v>
      </c>
      <c r="AV7487" s="501" t="e">
        <f t="shared" si="704"/>
        <v>#DIV/0!</v>
      </c>
      <c r="AY7487" s="501" t="e">
        <f t="shared" si="705"/>
        <v>#DIV/0!</v>
      </c>
      <c r="BM7487" s="501" t="e">
        <f t="shared" si="706"/>
        <v>#DIV/0!</v>
      </c>
      <c r="BP7487" s="501" t="e">
        <f t="shared" si="707"/>
        <v>#DIV/0!</v>
      </c>
    </row>
    <row r="7488" spans="31:68" ht="15" customHeight="1" x14ac:dyDescent="0.25">
      <c r="AE7488" s="501" t="e">
        <f t="shared" si="702"/>
        <v>#DIV/0!</v>
      </c>
      <c r="AH7488" s="501" t="e">
        <f t="shared" si="703"/>
        <v>#DIV/0!</v>
      </c>
      <c r="AV7488" s="501" t="e">
        <f t="shared" si="704"/>
        <v>#DIV/0!</v>
      </c>
      <c r="AY7488" s="501" t="e">
        <f t="shared" si="705"/>
        <v>#DIV/0!</v>
      </c>
      <c r="BM7488" s="501" t="e">
        <f t="shared" si="706"/>
        <v>#DIV/0!</v>
      </c>
      <c r="BP7488" s="501" t="e">
        <f t="shared" si="707"/>
        <v>#DIV/0!</v>
      </c>
    </row>
    <row r="7489" spans="31:68" ht="15" customHeight="1" x14ac:dyDescent="0.25">
      <c r="AE7489" s="501" t="e">
        <f t="shared" si="702"/>
        <v>#DIV/0!</v>
      </c>
      <c r="AH7489" s="501" t="e">
        <f t="shared" si="703"/>
        <v>#DIV/0!</v>
      </c>
      <c r="AV7489" s="501" t="e">
        <f t="shared" si="704"/>
        <v>#DIV/0!</v>
      </c>
      <c r="AY7489" s="501" t="e">
        <f t="shared" si="705"/>
        <v>#DIV/0!</v>
      </c>
      <c r="BM7489" s="501" t="e">
        <f t="shared" si="706"/>
        <v>#DIV/0!</v>
      </c>
      <c r="BP7489" s="501" t="e">
        <f t="shared" si="707"/>
        <v>#DIV/0!</v>
      </c>
    </row>
    <row r="7490" spans="31:68" ht="15" customHeight="1" x14ac:dyDescent="0.25">
      <c r="AE7490" s="501" t="e">
        <f t="shared" si="702"/>
        <v>#DIV/0!</v>
      </c>
      <c r="AH7490" s="501" t="e">
        <f t="shared" si="703"/>
        <v>#DIV/0!</v>
      </c>
      <c r="AV7490" s="501" t="e">
        <f t="shared" si="704"/>
        <v>#DIV/0!</v>
      </c>
      <c r="AY7490" s="501" t="e">
        <f t="shared" si="705"/>
        <v>#DIV/0!</v>
      </c>
      <c r="BM7490" s="501" t="e">
        <f t="shared" si="706"/>
        <v>#DIV/0!</v>
      </c>
      <c r="BP7490" s="501" t="e">
        <f t="shared" si="707"/>
        <v>#DIV/0!</v>
      </c>
    </row>
    <row r="7491" spans="31:68" ht="15" customHeight="1" x14ac:dyDescent="0.25">
      <c r="AE7491" s="501" t="e">
        <f t="shared" si="702"/>
        <v>#DIV/0!</v>
      </c>
      <c r="AH7491" s="501" t="e">
        <f t="shared" si="703"/>
        <v>#DIV/0!</v>
      </c>
      <c r="AV7491" s="501" t="e">
        <f t="shared" si="704"/>
        <v>#DIV/0!</v>
      </c>
      <c r="AY7491" s="501" t="e">
        <f t="shared" si="705"/>
        <v>#DIV/0!</v>
      </c>
      <c r="BM7491" s="501" t="e">
        <f t="shared" si="706"/>
        <v>#DIV/0!</v>
      </c>
      <c r="BP7491" s="501" t="e">
        <f t="shared" si="707"/>
        <v>#DIV/0!</v>
      </c>
    </row>
    <row r="7492" spans="31:68" ht="15" customHeight="1" x14ac:dyDescent="0.25">
      <c r="AE7492" s="501" t="e">
        <f t="shared" si="702"/>
        <v>#DIV/0!</v>
      </c>
      <c r="AH7492" s="501" t="e">
        <f t="shared" si="703"/>
        <v>#DIV/0!</v>
      </c>
      <c r="AV7492" s="501" t="e">
        <f t="shared" si="704"/>
        <v>#DIV/0!</v>
      </c>
      <c r="AY7492" s="501" t="e">
        <f t="shared" si="705"/>
        <v>#DIV/0!</v>
      </c>
      <c r="BM7492" s="501" t="e">
        <f t="shared" si="706"/>
        <v>#DIV/0!</v>
      </c>
      <c r="BP7492" s="501" t="e">
        <f t="shared" si="707"/>
        <v>#DIV/0!</v>
      </c>
    </row>
    <row r="7493" spans="31:68" ht="15" customHeight="1" x14ac:dyDescent="0.25">
      <c r="AE7493" s="501" t="e">
        <f t="shared" si="702"/>
        <v>#DIV/0!</v>
      </c>
      <c r="AH7493" s="501" t="e">
        <f t="shared" si="703"/>
        <v>#DIV/0!</v>
      </c>
      <c r="AV7493" s="501" t="e">
        <f t="shared" si="704"/>
        <v>#DIV/0!</v>
      </c>
      <c r="AY7493" s="501" t="e">
        <f t="shared" si="705"/>
        <v>#DIV/0!</v>
      </c>
      <c r="BM7493" s="501" t="e">
        <f t="shared" si="706"/>
        <v>#DIV/0!</v>
      </c>
      <c r="BP7493" s="501" t="e">
        <f t="shared" si="707"/>
        <v>#DIV/0!</v>
      </c>
    </row>
    <row r="7494" spans="31:68" ht="15" customHeight="1" x14ac:dyDescent="0.25">
      <c r="AE7494" s="501" t="e">
        <f t="shared" si="702"/>
        <v>#DIV/0!</v>
      </c>
      <c r="AH7494" s="501" t="e">
        <f t="shared" si="703"/>
        <v>#DIV/0!</v>
      </c>
      <c r="AV7494" s="501" t="e">
        <f t="shared" si="704"/>
        <v>#DIV/0!</v>
      </c>
      <c r="AY7494" s="501" t="e">
        <f t="shared" si="705"/>
        <v>#DIV/0!</v>
      </c>
      <c r="BM7494" s="501" t="e">
        <f t="shared" si="706"/>
        <v>#DIV/0!</v>
      </c>
      <c r="BP7494" s="501" t="e">
        <f t="shared" si="707"/>
        <v>#DIV/0!</v>
      </c>
    </row>
    <row r="7495" spans="31:68" ht="15" customHeight="1" x14ac:dyDescent="0.25">
      <c r="AE7495" s="501" t="e">
        <f t="shared" si="702"/>
        <v>#DIV/0!</v>
      </c>
      <c r="AH7495" s="501" t="e">
        <f t="shared" si="703"/>
        <v>#DIV/0!</v>
      </c>
      <c r="AV7495" s="501" t="e">
        <f t="shared" si="704"/>
        <v>#DIV/0!</v>
      </c>
      <c r="AY7495" s="501" t="e">
        <f t="shared" si="705"/>
        <v>#DIV/0!</v>
      </c>
      <c r="BM7495" s="501" t="e">
        <f t="shared" si="706"/>
        <v>#DIV/0!</v>
      </c>
      <c r="BP7495" s="501" t="e">
        <f t="shared" si="707"/>
        <v>#DIV/0!</v>
      </c>
    </row>
    <row r="7496" spans="31:68" ht="15" customHeight="1" x14ac:dyDescent="0.25">
      <c r="AE7496" s="501" t="e">
        <f t="shared" si="702"/>
        <v>#DIV/0!</v>
      </c>
      <c r="AH7496" s="501" t="e">
        <f t="shared" si="703"/>
        <v>#DIV/0!</v>
      </c>
      <c r="AV7496" s="501" t="e">
        <f t="shared" si="704"/>
        <v>#DIV/0!</v>
      </c>
      <c r="AY7496" s="501" t="e">
        <f t="shared" si="705"/>
        <v>#DIV/0!</v>
      </c>
      <c r="BM7496" s="501" t="e">
        <f t="shared" si="706"/>
        <v>#DIV/0!</v>
      </c>
      <c r="BP7496" s="501" t="e">
        <f t="shared" si="707"/>
        <v>#DIV/0!</v>
      </c>
    </row>
    <row r="7497" spans="31:68" ht="15" customHeight="1" x14ac:dyDescent="0.25">
      <c r="AE7497" s="501" t="e">
        <f t="shared" si="702"/>
        <v>#DIV/0!</v>
      </c>
      <c r="AH7497" s="501" t="e">
        <f t="shared" si="703"/>
        <v>#DIV/0!</v>
      </c>
      <c r="AV7497" s="501" t="e">
        <f t="shared" si="704"/>
        <v>#DIV/0!</v>
      </c>
      <c r="AY7497" s="501" t="e">
        <f t="shared" si="705"/>
        <v>#DIV/0!</v>
      </c>
      <c r="BM7497" s="501" t="e">
        <f t="shared" si="706"/>
        <v>#DIV/0!</v>
      </c>
      <c r="BP7497" s="501" t="e">
        <f t="shared" si="707"/>
        <v>#DIV/0!</v>
      </c>
    </row>
    <row r="7498" spans="31:68" ht="15" customHeight="1" x14ac:dyDescent="0.25">
      <c r="AE7498" s="501" t="e">
        <f t="shared" si="702"/>
        <v>#DIV/0!</v>
      </c>
      <c r="AH7498" s="501" t="e">
        <f t="shared" si="703"/>
        <v>#DIV/0!</v>
      </c>
      <c r="AV7498" s="501" t="e">
        <f t="shared" si="704"/>
        <v>#DIV/0!</v>
      </c>
      <c r="AY7498" s="501" t="e">
        <f t="shared" si="705"/>
        <v>#DIV/0!</v>
      </c>
      <c r="BM7498" s="501" t="e">
        <f t="shared" si="706"/>
        <v>#DIV/0!</v>
      </c>
      <c r="BP7498" s="501" t="e">
        <f t="shared" si="707"/>
        <v>#DIV/0!</v>
      </c>
    </row>
    <row r="7499" spans="31:68" ht="15" customHeight="1" x14ac:dyDescent="0.25">
      <c r="AE7499" s="501" t="e">
        <f t="shared" si="702"/>
        <v>#DIV/0!</v>
      </c>
      <c r="AH7499" s="501" t="e">
        <f t="shared" si="703"/>
        <v>#DIV/0!</v>
      </c>
      <c r="AV7499" s="501" t="e">
        <f t="shared" si="704"/>
        <v>#DIV/0!</v>
      </c>
      <c r="AY7499" s="501" t="e">
        <f t="shared" si="705"/>
        <v>#DIV/0!</v>
      </c>
      <c r="BM7499" s="501" t="e">
        <f t="shared" si="706"/>
        <v>#DIV/0!</v>
      </c>
      <c r="BP7499" s="501" t="e">
        <f t="shared" si="707"/>
        <v>#DIV/0!</v>
      </c>
    </row>
    <row r="7500" spans="31:68" ht="15" customHeight="1" x14ac:dyDescent="0.25">
      <c r="AE7500" s="501" t="e">
        <f t="shared" si="702"/>
        <v>#DIV/0!</v>
      </c>
      <c r="AH7500" s="501" t="e">
        <f t="shared" si="703"/>
        <v>#DIV/0!</v>
      </c>
      <c r="AV7500" s="501" t="e">
        <f t="shared" si="704"/>
        <v>#DIV/0!</v>
      </c>
      <c r="AY7500" s="501" t="e">
        <f t="shared" si="705"/>
        <v>#DIV/0!</v>
      </c>
      <c r="BM7500" s="501" t="e">
        <f t="shared" si="706"/>
        <v>#DIV/0!</v>
      </c>
      <c r="BP7500" s="501" t="e">
        <f t="shared" si="707"/>
        <v>#DIV/0!</v>
      </c>
    </row>
    <row r="7501" spans="31:68" ht="15" customHeight="1" x14ac:dyDescent="0.25">
      <c r="AE7501" s="501" t="e">
        <f t="shared" si="702"/>
        <v>#DIV/0!</v>
      </c>
      <c r="AH7501" s="501" t="e">
        <f t="shared" si="703"/>
        <v>#DIV/0!</v>
      </c>
      <c r="AV7501" s="501" t="e">
        <f t="shared" si="704"/>
        <v>#DIV/0!</v>
      </c>
      <c r="AY7501" s="501" t="e">
        <f t="shared" si="705"/>
        <v>#DIV/0!</v>
      </c>
      <c r="BM7501" s="501" t="e">
        <f t="shared" si="706"/>
        <v>#DIV/0!</v>
      </c>
      <c r="BP7501" s="501" t="e">
        <f t="shared" si="707"/>
        <v>#DIV/0!</v>
      </c>
    </row>
    <row r="7502" spans="31:68" ht="15" customHeight="1" x14ac:dyDescent="0.25">
      <c r="AE7502" s="501" t="e">
        <f t="shared" si="702"/>
        <v>#DIV/0!</v>
      </c>
      <c r="AH7502" s="501" t="e">
        <f t="shared" si="703"/>
        <v>#DIV/0!</v>
      </c>
      <c r="AV7502" s="501" t="e">
        <f t="shared" si="704"/>
        <v>#DIV/0!</v>
      </c>
      <c r="AY7502" s="501" t="e">
        <f t="shared" si="705"/>
        <v>#DIV/0!</v>
      </c>
      <c r="BM7502" s="501" t="e">
        <f t="shared" si="706"/>
        <v>#DIV/0!</v>
      </c>
      <c r="BP7502" s="501" t="e">
        <f t="shared" si="707"/>
        <v>#DIV/0!</v>
      </c>
    </row>
    <row r="7503" spans="31:68" ht="15" customHeight="1" x14ac:dyDescent="0.25">
      <c r="AE7503" s="501" t="e">
        <f t="shared" ref="AE7503:AE7566" si="708">IF(AE$10*AC7503+AE$11&lt;(ROUNDUP(AD$10/100,0)*100+999),MAX(0,AE$10*AC7503+AE$11),NA())</f>
        <v>#DIV/0!</v>
      </c>
      <c r="AH7503" s="501" t="e">
        <f t="shared" ref="AH7503:AH7566" si="709">IF(AH$10*AF7503+AH$11&lt;(ROUNDUP(AG$10/100,0)*100+999),MAX(0,AH$10*AF7503+AH$11),NA())</f>
        <v>#DIV/0!</v>
      </c>
      <c r="AV7503" s="501" t="e">
        <f t="shared" ref="AV7503:AV7566" si="710">IF(AV$10*AT7503+AV$11&lt;(ROUNDUP(AU$10/100,0)*100+999),MAX(0,AV$10*AT7503+AV$11),NA())</f>
        <v>#DIV/0!</v>
      </c>
      <c r="AY7503" s="501" t="e">
        <f t="shared" ref="AY7503:AY7566" si="711">IF(AY$10*AW7503+AY$11&lt;(ROUNDUP(AX$10/100,0)*100+999),MAX(0,AY$10*AW7503+AY$11),NA())</f>
        <v>#DIV/0!</v>
      </c>
      <c r="BM7503" s="501" t="e">
        <f t="shared" ref="BM7503:BM7566" si="712">IF(BM$10*BK7503+BM$11&lt;(ROUNDUP(BL$10/100,0)*100+999),MAX(0,BM$10*BK7503+BM$11),NA())</f>
        <v>#DIV/0!</v>
      </c>
      <c r="BP7503" s="501" t="e">
        <f t="shared" ref="BP7503:BP7566" si="713">IF(BP$10*BN7503+BP$11&lt;(ROUNDUP(BO$10/100,0)*100+999),MAX(0,BP$10*BN7503+BP$11),NA())</f>
        <v>#DIV/0!</v>
      </c>
    </row>
    <row r="7504" spans="31:68" ht="15" customHeight="1" x14ac:dyDescent="0.25">
      <c r="AE7504" s="501" t="e">
        <f t="shared" si="708"/>
        <v>#DIV/0!</v>
      </c>
      <c r="AH7504" s="501" t="e">
        <f t="shared" si="709"/>
        <v>#DIV/0!</v>
      </c>
      <c r="AV7504" s="501" t="e">
        <f t="shared" si="710"/>
        <v>#DIV/0!</v>
      </c>
      <c r="AY7504" s="501" t="e">
        <f t="shared" si="711"/>
        <v>#DIV/0!</v>
      </c>
      <c r="BM7504" s="501" t="e">
        <f t="shared" si="712"/>
        <v>#DIV/0!</v>
      </c>
      <c r="BP7504" s="501" t="e">
        <f t="shared" si="713"/>
        <v>#DIV/0!</v>
      </c>
    </row>
    <row r="7505" spans="31:68" ht="15" customHeight="1" x14ac:dyDescent="0.25">
      <c r="AE7505" s="501" t="e">
        <f t="shared" si="708"/>
        <v>#DIV/0!</v>
      </c>
      <c r="AH7505" s="501" t="e">
        <f t="shared" si="709"/>
        <v>#DIV/0!</v>
      </c>
      <c r="AV7505" s="501" t="e">
        <f t="shared" si="710"/>
        <v>#DIV/0!</v>
      </c>
      <c r="AY7505" s="501" t="e">
        <f t="shared" si="711"/>
        <v>#DIV/0!</v>
      </c>
      <c r="BM7505" s="501" t="e">
        <f t="shared" si="712"/>
        <v>#DIV/0!</v>
      </c>
      <c r="BP7505" s="501" t="e">
        <f t="shared" si="713"/>
        <v>#DIV/0!</v>
      </c>
    </row>
    <row r="7506" spans="31:68" ht="15" customHeight="1" x14ac:dyDescent="0.25">
      <c r="AE7506" s="501" t="e">
        <f t="shared" si="708"/>
        <v>#DIV/0!</v>
      </c>
      <c r="AH7506" s="501" t="e">
        <f t="shared" si="709"/>
        <v>#DIV/0!</v>
      </c>
      <c r="AV7506" s="501" t="e">
        <f t="shared" si="710"/>
        <v>#DIV/0!</v>
      </c>
      <c r="AY7506" s="501" t="e">
        <f t="shared" si="711"/>
        <v>#DIV/0!</v>
      </c>
      <c r="BM7506" s="501" t="e">
        <f t="shared" si="712"/>
        <v>#DIV/0!</v>
      </c>
      <c r="BP7506" s="501" t="e">
        <f t="shared" si="713"/>
        <v>#DIV/0!</v>
      </c>
    </row>
    <row r="7507" spans="31:68" ht="15" customHeight="1" x14ac:dyDescent="0.25">
      <c r="AE7507" s="501" t="e">
        <f t="shared" si="708"/>
        <v>#DIV/0!</v>
      </c>
      <c r="AH7507" s="501" t="e">
        <f t="shared" si="709"/>
        <v>#DIV/0!</v>
      </c>
      <c r="AV7507" s="501" t="e">
        <f t="shared" si="710"/>
        <v>#DIV/0!</v>
      </c>
      <c r="AY7507" s="501" t="e">
        <f t="shared" si="711"/>
        <v>#DIV/0!</v>
      </c>
      <c r="BM7507" s="501" t="e">
        <f t="shared" si="712"/>
        <v>#DIV/0!</v>
      </c>
      <c r="BP7507" s="501" t="e">
        <f t="shared" si="713"/>
        <v>#DIV/0!</v>
      </c>
    </row>
    <row r="7508" spans="31:68" ht="15" customHeight="1" x14ac:dyDescent="0.25">
      <c r="AE7508" s="501" t="e">
        <f t="shared" si="708"/>
        <v>#DIV/0!</v>
      </c>
      <c r="AH7508" s="501" t="e">
        <f t="shared" si="709"/>
        <v>#DIV/0!</v>
      </c>
      <c r="AV7508" s="501" t="e">
        <f t="shared" si="710"/>
        <v>#DIV/0!</v>
      </c>
      <c r="AY7508" s="501" t="e">
        <f t="shared" si="711"/>
        <v>#DIV/0!</v>
      </c>
      <c r="BM7508" s="501" t="e">
        <f t="shared" si="712"/>
        <v>#DIV/0!</v>
      </c>
      <c r="BP7508" s="501" t="e">
        <f t="shared" si="713"/>
        <v>#DIV/0!</v>
      </c>
    </row>
    <row r="7509" spans="31:68" ht="15" customHeight="1" x14ac:dyDescent="0.25">
      <c r="AE7509" s="501" t="e">
        <f t="shared" si="708"/>
        <v>#DIV/0!</v>
      </c>
      <c r="AH7509" s="501" t="e">
        <f t="shared" si="709"/>
        <v>#DIV/0!</v>
      </c>
      <c r="AV7509" s="501" t="e">
        <f t="shared" si="710"/>
        <v>#DIV/0!</v>
      </c>
      <c r="AY7509" s="501" t="e">
        <f t="shared" si="711"/>
        <v>#DIV/0!</v>
      </c>
      <c r="BM7509" s="501" t="e">
        <f t="shared" si="712"/>
        <v>#DIV/0!</v>
      </c>
      <c r="BP7509" s="501" t="e">
        <f t="shared" si="713"/>
        <v>#DIV/0!</v>
      </c>
    </row>
    <row r="7510" spans="31:68" ht="15" customHeight="1" x14ac:dyDescent="0.25">
      <c r="AE7510" s="501" t="e">
        <f t="shared" si="708"/>
        <v>#DIV/0!</v>
      </c>
      <c r="AH7510" s="501" t="e">
        <f t="shared" si="709"/>
        <v>#DIV/0!</v>
      </c>
      <c r="AV7510" s="501" t="e">
        <f t="shared" si="710"/>
        <v>#DIV/0!</v>
      </c>
      <c r="AY7510" s="501" t="e">
        <f t="shared" si="711"/>
        <v>#DIV/0!</v>
      </c>
      <c r="BM7510" s="501" t="e">
        <f t="shared" si="712"/>
        <v>#DIV/0!</v>
      </c>
      <c r="BP7510" s="501" t="e">
        <f t="shared" si="713"/>
        <v>#DIV/0!</v>
      </c>
    </row>
    <row r="7511" spans="31:68" ht="15" customHeight="1" x14ac:dyDescent="0.25">
      <c r="AE7511" s="501" t="e">
        <f t="shared" si="708"/>
        <v>#DIV/0!</v>
      </c>
      <c r="AH7511" s="501" t="e">
        <f t="shared" si="709"/>
        <v>#DIV/0!</v>
      </c>
      <c r="AV7511" s="501" t="e">
        <f t="shared" si="710"/>
        <v>#DIV/0!</v>
      </c>
      <c r="AY7511" s="501" t="e">
        <f t="shared" si="711"/>
        <v>#DIV/0!</v>
      </c>
      <c r="BM7511" s="501" t="e">
        <f t="shared" si="712"/>
        <v>#DIV/0!</v>
      </c>
      <c r="BP7511" s="501" t="e">
        <f t="shared" si="713"/>
        <v>#DIV/0!</v>
      </c>
    </row>
    <row r="7512" spans="31:68" ht="15" customHeight="1" x14ac:dyDescent="0.25">
      <c r="AE7512" s="501" t="e">
        <f t="shared" si="708"/>
        <v>#DIV/0!</v>
      </c>
      <c r="AH7512" s="501" t="e">
        <f t="shared" si="709"/>
        <v>#DIV/0!</v>
      </c>
      <c r="AV7512" s="501" t="e">
        <f t="shared" si="710"/>
        <v>#DIV/0!</v>
      </c>
      <c r="AY7512" s="501" t="e">
        <f t="shared" si="711"/>
        <v>#DIV/0!</v>
      </c>
      <c r="BM7512" s="501" t="e">
        <f t="shared" si="712"/>
        <v>#DIV/0!</v>
      </c>
      <c r="BP7512" s="501" t="e">
        <f t="shared" si="713"/>
        <v>#DIV/0!</v>
      </c>
    </row>
    <row r="7513" spans="31:68" ht="15" customHeight="1" x14ac:dyDescent="0.25">
      <c r="AE7513" s="501" t="e">
        <f t="shared" si="708"/>
        <v>#DIV/0!</v>
      </c>
      <c r="AH7513" s="501" t="e">
        <f t="shared" si="709"/>
        <v>#DIV/0!</v>
      </c>
      <c r="AV7513" s="501" t="e">
        <f t="shared" si="710"/>
        <v>#DIV/0!</v>
      </c>
      <c r="AY7513" s="501" t="e">
        <f t="shared" si="711"/>
        <v>#DIV/0!</v>
      </c>
      <c r="BM7513" s="501" t="e">
        <f t="shared" si="712"/>
        <v>#DIV/0!</v>
      </c>
      <c r="BP7513" s="501" t="e">
        <f t="shared" si="713"/>
        <v>#DIV/0!</v>
      </c>
    </row>
    <row r="7514" spans="31:68" ht="15" customHeight="1" x14ac:dyDescent="0.25">
      <c r="AE7514" s="501" t="e">
        <f t="shared" si="708"/>
        <v>#DIV/0!</v>
      </c>
      <c r="AH7514" s="501" t="e">
        <f t="shared" si="709"/>
        <v>#DIV/0!</v>
      </c>
      <c r="AV7514" s="501" t="e">
        <f t="shared" si="710"/>
        <v>#DIV/0!</v>
      </c>
      <c r="AY7514" s="501" t="e">
        <f t="shared" si="711"/>
        <v>#DIV/0!</v>
      </c>
      <c r="BM7514" s="501" t="e">
        <f t="shared" si="712"/>
        <v>#DIV/0!</v>
      </c>
      <c r="BP7514" s="501" t="e">
        <f t="shared" si="713"/>
        <v>#DIV/0!</v>
      </c>
    </row>
    <row r="7515" spans="31:68" ht="15" customHeight="1" x14ac:dyDescent="0.25">
      <c r="AE7515" s="501" t="e">
        <f t="shared" si="708"/>
        <v>#DIV/0!</v>
      </c>
      <c r="AH7515" s="501" t="e">
        <f t="shared" si="709"/>
        <v>#DIV/0!</v>
      </c>
      <c r="AV7515" s="501" t="e">
        <f t="shared" si="710"/>
        <v>#DIV/0!</v>
      </c>
      <c r="AY7515" s="501" t="e">
        <f t="shared" si="711"/>
        <v>#DIV/0!</v>
      </c>
      <c r="BM7515" s="501" t="e">
        <f t="shared" si="712"/>
        <v>#DIV/0!</v>
      </c>
      <c r="BP7515" s="501" t="e">
        <f t="shared" si="713"/>
        <v>#DIV/0!</v>
      </c>
    </row>
    <row r="7516" spans="31:68" ht="15" customHeight="1" x14ac:dyDescent="0.25">
      <c r="AE7516" s="501" t="e">
        <f t="shared" si="708"/>
        <v>#DIV/0!</v>
      </c>
      <c r="AH7516" s="501" t="e">
        <f t="shared" si="709"/>
        <v>#DIV/0!</v>
      </c>
      <c r="AV7516" s="501" t="e">
        <f t="shared" si="710"/>
        <v>#DIV/0!</v>
      </c>
      <c r="AY7516" s="501" t="e">
        <f t="shared" si="711"/>
        <v>#DIV/0!</v>
      </c>
      <c r="BM7516" s="501" t="e">
        <f t="shared" si="712"/>
        <v>#DIV/0!</v>
      </c>
      <c r="BP7516" s="501" t="e">
        <f t="shared" si="713"/>
        <v>#DIV/0!</v>
      </c>
    </row>
    <row r="7517" spans="31:68" ht="15" customHeight="1" x14ac:dyDescent="0.25">
      <c r="AE7517" s="501" t="e">
        <f t="shared" si="708"/>
        <v>#DIV/0!</v>
      </c>
      <c r="AH7517" s="501" t="e">
        <f t="shared" si="709"/>
        <v>#DIV/0!</v>
      </c>
      <c r="AV7517" s="501" t="e">
        <f t="shared" si="710"/>
        <v>#DIV/0!</v>
      </c>
      <c r="AY7517" s="501" t="e">
        <f t="shared" si="711"/>
        <v>#DIV/0!</v>
      </c>
      <c r="BM7517" s="501" t="e">
        <f t="shared" si="712"/>
        <v>#DIV/0!</v>
      </c>
      <c r="BP7517" s="501" t="e">
        <f t="shared" si="713"/>
        <v>#DIV/0!</v>
      </c>
    </row>
    <row r="7518" spans="31:68" ht="15" customHeight="1" x14ac:dyDescent="0.25">
      <c r="AE7518" s="501" t="e">
        <f t="shared" si="708"/>
        <v>#DIV/0!</v>
      </c>
      <c r="AH7518" s="501" t="e">
        <f t="shared" si="709"/>
        <v>#DIV/0!</v>
      </c>
      <c r="AV7518" s="501" t="e">
        <f t="shared" si="710"/>
        <v>#DIV/0!</v>
      </c>
      <c r="AY7518" s="501" t="e">
        <f t="shared" si="711"/>
        <v>#DIV/0!</v>
      </c>
      <c r="BM7518" s="501" t="e">
        <f t="shared" si="712"/>
        <v>#DIV/0!</v>
      </c>
      <c r="BP7518" s="501" t="e">
        <f t="shared" si="713"/>
        <v>#DIV/0!</v>
      </c>
    </row>
    <row r="7519" spans="31:68" ht="15" customHeight="1" x14ac:dyDescent="0.25">
      <c r="AE7519" s="501" t="e">
        <f t="shared" si="708"/>
        <v>#DIV/0!</v>
      </c>
      <c r="AH7519" s="501" t="e">
        <f t="shared" si="709"/>
        <v>#DIV/0!</v>
      </c>
      <c r="AV7519" s="501" t="e">
        <f t="shared" si="710"/>
        <v>#DIV/0!</v>
      </c>
      <c r="AY7519" s="501" t="e">
        <f t="shared" si="711"/>
        <v>#DIV/0!</v>
      </c>
      <c r="BM7519" s="501" t="e">
        <f t="shared" si="712"/>
        <v>#DIV/0!</v>
      </c>
      <c r="BP7519" s="501" t="e">
        <f t="shared" si="713"/>
        <v>#DIV/0!</v>
      </c>
    </row>
    <row r="7520" spans="31:68" ht="15" customHeight="1" x14ac:dyDescent="0.25">
      <c r="AE7520" s="501" t="e">
        <f t="shared" si="708"/>
        <v>#DIV/0!</v>
      </c>
      <c r="AH7520" s="501" t="e">
        <f t="shared" si="709"/>
        <v>#DIV/0!</v>
      </c>
      <c r="AV7520" s="501" t="e">
        <f t="shared" si="710"/>
        <v>#DIV/0!</v>
      </c>
      <c r="AY7520" s="501" t="e">
        <f t="shared" si="711"/>
        <v>#DIV/0!</v>
      </c>
      <c r="BM7520" s="501" t="e">
        <f t="shared" si="712"/>
        <v>#DIV/0!</v>
      </c>
      <c r="BP7520" s="501" t="e">
        <f t="shared" si="713"/>
        <v>#DIV/0!</v>
      </c>
    </row>
    <row r="7521" spans="31:68" ht="15" customHeight="1" x14ac:dyDescent="0.25">
      <c r="AE7521" s="501" t="e">
        <f t="shared" si="708"/>
        <v>#DIV/0!</v>
      </c>
      <c r="AH7521" s="501" t="e">
        <f t="shared" si="709"/>
        <v>#DIV/0!</v>
      </c>
      <c r="AV7521" s="501" t="e">
        <f t="shared" si="710"/>
        <v>#DIV/0!</v>
      </c>
      <c r="AY7521" s="501" t="e">
        <f t="shared" si="711"/>
        <v>#DIV/0!</v>
      </c>
      <c r="BM7521" s="501" t="e">
        <f t="shared" si="712"/>
        <v>#DIV/0!</v>
      </c>
      <c r="BP7521" s="501" t="e">
        <f t="shared" si="713"/>
        <v>#DIV/0!</v>
      </c>
    </row>
    <row r="7522" spans="31:68" ht="15" customHeight="1" x14ac:dyDescent="0.25">
      <c r="AE7522" s="501" t="e">
        <f t="shared" si="708"/>
        <v>#DIV/0!</v>
      </c>
      <c r="AH7522" s="501" t="e">
        <f t="shared" si="709"/>
        <v>#DIV/0!</v>
      </c>
      <c r="AV7522" s="501" t="e">
        <f t="shared" si="710"/>
        <v>#DIV/0!</v>
      </c>
      <c r="AY7522" s="501" t="e">
        <f t="shared" si="711"/>
        <v>#DIV/0!</v>
      </c>
      <c r="BM7522" s="501" t="e">
        <f t="shared" si="712"/>
        <v>#DIV/0!</v>
      </c>
      <c r="BP7522" s="501" t="e">
        <f t="shared" si="713"/>
        <v>#DIV/0!</v>
      </c>
    </row>
    <row r="7523" spans="31:68" ht="15" customHeight="1" x14ac:dyDescent="0.25">
      <c r="AE7523" s="501" t="e">
        <f t="shared" si="708"/>
        <v>#DIV/0!</v>
      </c>
      <c r="AH7523" s="501" t="e">
        <f t="shared" si="709"/>
        <v>#DIV/0!</v>
      </c>
      <c r="AV7523" s="501" t="e">
        <f t="shared" si="710"/>
        <v>#DIV/0!</v>
      </c>
      <c r="AY7523" s="501" t="e">
        <f t="shared" si="711"/>
        <v>#DIV/0!</v>
      </c>
      <c r="BM7523" s="501" t="e">
        <f t="shared" si="712"/>
        <v>#DIV/0!</v>
      </c>
      <c r="BP7523" s="501" t="e">
        <f t="shared" si="713"/>
        <v>#DIV/0!</v>
      </c>
    </row>
    <row r="7524" spans="31:68" ht="15" customHeight="1" x14ac:dyDescent="0.25">
      <c r="AE7524" s="501" t="e">
        <f t="shared" si="708"/>
        <v>#DIV/0!</v>
      </c>
      <c r="AH7524" s="501" t="e">
        <f t="shared" si="709"/>
        <v>#DIV/0!</v>
      </c>
      <c r="AV7524" s="501" t="e">
        <f t="shared" si="710"/>
        <v>#DIV/0!</v>
      </c>
      <c r="AY7524" s="501" t="e">
        <f t="shared" si="711"/>
        <v>#DIV/0!</v>
      </c>
      <c r="BM7524" s="501" t="e">
        <f t="shared" si="712"/>
        <v>#DIV/0!</v>
      </c>
      <c r="BP7524" s="501" t="e">
        <f t="shared" si="713"/>
        <v>#DIV/0!</v>
      </c>
    </row>
    <row r="7525" spans="31:68" ht="15" customHeight="1" x14ac:dyDescent="0.25">
      <c r="AE7525" s="501" t="e">
        <f t="shared" si="708"/>
        <v>#DIV/0!</v>
      </c>
      <c r="AH7525" s="501" t="e">
        <f t="shared" si="709"/>
        <v>#DIV/0!</v>
      </c>
      <c r="AV7525" s="501" t="e">
        <f t="shared" si="710"/>
        <v>#DIV/0!</v>
      </c>
      <c r="AY7525" s="501" t="e">
        <f t="shared" si="711"/>
        <v>#DIV/0!</v>
      </c>
      <c r="BM7525" s="501" t="e">
        <f t="shared" si="712"/>
        <v>#DIV/0!</v>
      </c>
      <c r="BP7525" s="501" t="e">
        <f t="shared" si="713"/>
        <v>#DIV/0!</v>
      </c>
    </row>
    <row r="7526" spans="31:68" ht="15" customHeight="1" x14ac:dyDescent="0.25">
      <c r="AE7526" s="501" t="e">
        <f t="shared" si="708"/>
        <v>#DIV/0!</v>
      </c>
      <c r="AH7526" s="501" t="e">
        <f t="shared" si="709"/>
        <v>#DIV/0!</v>
      </c>
      <c r="AV7526" s="501" t="e">
        <f t="shared" si="710"/>
        <v>#DIV/0!</v>
      </c>
      <c r="AY7526" s="501" t="e">
        <f t="shared" si="711"/>
        <v>#DIV/0!</v>
      </c>
      <c r="BM7526" s="501" t="e">
        <f t="shared" si="712"/>
        <v>#DIV/0!</v>
      </c>
      <c r="BP7526" s="501" t="e">
        <f t="shared" si="713"/>
        <v>#DIV/0!</v>
      </c>
    </row>
    <row r="7527" spans="31:68" ht="15" customHeight="1" x14ac:dyDescent="0.25">
      <c r="AE7527" s="501" t="e">
        <f t="shared" si="708"/>
        <v>#DIV/0!</v>
      </c>
      <c r="AH7527" s="501" t="e">
        <f t="shared" si="709"/>
        <v>#DIV/0!</v>
      </c>
      <c r="AV7527" s="501" t="e">
        <f t="shared" si="710"/>
        <v>#DIV/0!</v>
      </c>
      <c r="AY7527" s="501" t="e">
        <f t="shared" si="711"/>
        <v>#DIV/0!</v>
      </c>
      <c r="BM7527" s="501" t="e">
        <f t="shared" si="712"/>
        <v>#DIV/0!</v>
      </c>
      <c r="BP7527" s="501" t="e">
        <f t="shared" si="713"/>
        <v>#DIV/0!</v>
      </c>
    </row>
    <row r="7528" spans="31:68" ht="15" customHeight="1" x14ac:dyDescent="0.25">
      <c r="AE7528" s="501" t="e">
        <f t="shared" si="708"/>
        <v>#DIV/0!</v>
      </c>
      <c r="AH7528" s="501" t="e">
        <f t="shared" si="709"/>
        <v>#DIV/0!</v>
      </c>
      <c r="AV7528" s="501" t="e">
        <f t="shared" si="710"/>
        <v>#DIV/0!</v>
      </c>
      <c r="AY7528" s="501" t="e">
        <f t="shared" si="711"/>
        <v>#DIV/0!</v>
      </c>
      <c r="BM7528" s="501" t="e">
        <f t="shared" si="712"/>
        <v>#DIV/0!</v>
      </c>
      <c r="BP7528" s="501" t="e">
        <f t="shared" si="713"/>
        <v>#DIV/0!</v>
      </c>
    </row>
    <row r="7529" spans="31:68" ht="15" customHeight="1" x14ac:dyDescent="0.25">
      <c r="AE7529" s="501" t="e">
        <f t="shared" si="708"/>
        <v>#DIV/0!</v>
      </c>
      <c r="AH7529" s="501" t="e">
        <f t="shared" si="709"/>
        <v>#DIV/0!</v>
      </c>
      <c r="AV7529" s="501" t="e">
        <f t="shared" si="710"/>
        <v>#DIV/0!</v>
      </c>
      <c r="AY7529" s="501" t="e">
        <f t="shared" si="711"/>
        <v>#DIV/0!</v>
      </c>
      <c r="BM7529" s="501" t="e">
        <f t="shared" si="712"/>
        <v>#DIV/0!</v>
      </c>
      <c r="BP7529" s="501" t="e">
        <f t="shared" si="713"/>
        <v>#DIV/0!</v>
      </c>
    </row>
    <row r="7530" spans="31:68" ht="15" customHeight="1" x14ac:dyDescent="0.25">
      <c r="AE7530" s="501" t="e">
        <f t="shared" si="708"/>
        <v>#DIV/0!</v>
      </c>
      <c r="AH7530" s="501" t="e">
        <f t="shared" si="709"/>
        <v>#DIV/0!</v>
      </c>
      <c r="AV7530" s="501" t="e">
        <f t="shared" si="710"/>
        <v>#DIV/0!</v>
      </c>
      <c r="AY7530" s="501" t="e">
        <f t="shared" si="711"/>
        <v>#DIV/0!</v>
      </c>
      <c r="BM7530" s="501" t="e">
        <f t="shared" si="712"/>
        <v>#DIV/0!</v>
      </c>
      <c r="BP7530" s="501" t="e">
        <f t="shared" si="713"/>
        <v>#DIV/0!</v>
      </c>
    </row>
    <row r="7531" spans="31:68" ht="15" customHeight="1" x14ac:dyDescent="0.25">
      <c r="AE7531" s="501" t="e">
        <f t="shared" si="708"/>
        <v>#DIV/0!</v>
      </c>
      <c r="AH7531" s="501" t="e">
        <f t="shared" si="709"/>
        <v>#DIV/0!</v>
      </c>
      <c r="AV7531" s="501" t="e">
        <f t="shared" si="710"/>
        <v>#DIV/0!</v>
      </c>
      <c r="AY7531" s="501" t="e">
        <f t="shared" si="711"/>
        <v>#DIV/0!</v>
      </c>
      <c r="BM7531" s="501" t="e">
        <f t="shared" si="712"/>
        <v>#DIV/0!</v>
      </c>
      <c r="BP7531" s="501" t="e">
        <f t="shared" si="713"/>
        <v>#DIV/0!</v>
      </c>
    </row>
    <row r="7532" spans="31:68" ht="15" customHeight="1" x14ac:dyDescent="0.25">
      <c r="AE7532" s="501" t="e">
        <f t="shared" si="708"/>
        <v>#DIV/0!</v>
      </c>
      <c r="AH7532" s="501" t="e">
        <f t="shared" si="709"/>
        <v>#DIV/0!</v>
      </c>
      <c r="AV7532" s="501" t="e">
        <f t="shared" si="710"/>
        <v>#DIV/0!</v>
      </c>
      <c r="AY7532" s="501" t="e">
        <f t="shared" si="711"/>
        <v>#DIV/0!</v>
      </c>
      <c r="BM7532" s="501" t="e">
        <f t="shared" si="712"/>
        <v>#DIV/0!</v>
      </c>
      <c r="BP7532" s="501" t="e">
        <f t="shared" si="713"/>
        <v>#DIV/0!</v>
      </c>
    </row>
    <row r="7533" spans="31:68" ht="15" customHeight="1" x14ac:dyDescent="0.25">
      <c r="AE7533" s="501" t="e">
        <f t="shared" si="708"/>
        <v>#DIV/0!</v>
      </c>
      <c r="AH7533" s="501" t="e">
        <f t="shared" si="709"/>
        <v>#DIV/0!</v>
      </c>
      <c r="AV7533" s="501" t="e">
        <f t="shared" si="710"/>
        <v>#DIV/0!</v>
      </c>
      <c r="AY7533" s="501" t="e">
        <f t="shared" si="711"/>
        <v>#DIV/0!</v>
      </c>
      <c r="BM7533" s="501" t="e">
        <f t="shared" si="712"/>
        <v>#DIV/0!</v>
      </c>
      <c r="BP7533" s="501" t="e">
        <f t="shared" si="713"/>
        <v>#DIV/0!</v>
      </c>
    </row>
    <row r="7534" spans="31:68" ht="15" customHeight="1" x14ac:dyDescent="0.25">
      <c r="AE7534" s="501" t="e">
        <f t="shared" si="708"/>
        <v>#DIV/0!</v>
      </c>
      <c r="AH7534" s="501" t="e">
        <f t="shared" si="709"/>
        <v>#DIV/0!</v>
      </c>
      <c r="AV7534" s="501" t="e">
        <f t="shared" si="710"/>
        <v>#DIV/0!</v>
      </c>
      <c r="AY7534" s="501" t="e">
        <f t="shared" si="711"/>
        <v>#DIV/0!</v>
      </c>
      <c r="BM7534" s="501" t="e">
        <f t="shared" si="712"/>
        <v>#DIV/0!</v>
      </c>
      <c r="BP7534" s="501" t="e">
        <f t="shared" si="713"/>
        <v>#DIV/0!</v>
      </c>
    </row>
    <row r="7535" spans="31:68" ht="15" customHeight="1" x14ac:dyDescent="0.25">
      <c r="AE7535" s="501" t="e">
        <f t="shared" si="708"/>
        <v>#DIV/0!</v>
      </c>
      <c r="AH7535" s="501" t="e">
        <f t="shared" si="709"/>
        <v>#DIV/0!</v>
      </c>
      <c r="AV7535" s="501" t="e">
        <f t="shared" si="710"/>
        <v>#DIV/0!</v>
      </c>
      <c r="AY7535" s="501" t="e">
        <f t="shared" si="711"/>
        <v>#DIV/0!</v>
      </c>
      <c r="BM7535" s="501" t="e">
        <f t="shared" si="712"/>
        <v>#DIV/0!</v>
      </c>
      <c r="BP7535" s="501" t="e">
        <f t="shared" si="713"/>
        <v>#DIV/0!</v>
      </c>
    </row>
    <row r="7536" spans="31:68" ht="15" customHeight="1" x14ac:dyDescent="0.25">
      <c r="AE7536" s="501" t="e">
        <f t="shared" si="708"/>
        <v>#DIV/0!</v>
      </c>
      <c r="AH7536" s="501" t="e">
        <f t="shared" si="709"/>
        <v>#DIV/0!</v>
      </c>
      <c r="AV7536" s="501" t="e">
        <f t="shared" si="710"/>
        <v>#DIV/0!</v>
      </c>
      <c r="AY7536" s="501" t="e">
        <f t="shared" si="711"/>
        <v>#DIV/0!</v>
      </c>
      <c r="BM7536" s="501" t="e">
        <f t="shared" si="712"/>
        <v>#DIV/0!</v>
      </c>
      <c r="BP7536" s="501" t="e">
        <f t="shared" si="713"/>
        <v>#DIV/0!</v>
      </c>
    </row>
    <row r="7537" spans="31:68" ht="15" customHeight="1" x14ac:dyDescent="0.25">
      <c r="AE7537" s="501" t="e">
        <f t="shared" si="708"/>
        <v>#DIV/0!</v>
      </c>
      <c r="AH7537" s="501" t="e">
        <f t="shared" si="709"/>
        <v>#DIV/0!</v>
      </c>
      <c r="AV7537" s="501" t="e">
        <f t="shared" si="710"/>
        <v>#DIV/0!</v>
      </c>
      <c r="AY7537" s="501" t="e">
        <f t="shared" si="711"/>
        <v>#DIV/0!</v>
      </c>
      <c r="BM7537" s="501" t="e">
        <f t="shared" si="712"/>
        <v>#DIV/0!</v>
      </c>
      <c r="BP7537" s="501" t="e">
        <f t="shared" si="713"/>
        <v>#DIV/0!</v>
      </c>
    </row>
    <row r="7538" spans="31:68" ht="15" customHeight="1" x14ac:dyDescent="0.25">
      <c r="AE7538" s="501" t="e">
        <f t="shared" si="708"/>
        <v>#DIV/0!</v>
      </c>
      <c r="AH7538" s="501" t="e">
        <f t="shared" si="709"/>
        <v>#DIV/0!</v>
      </c>
      <c r="AV7538" s="501" t="e">
        <f t="shared" si="710"/>
        <v>#DIV/0!</v>
      </c>
      <c r="AY7538" s="501" t="e">
        <f t="shared" si="711"/>
        <v>#DIV/0!</v>
      </c>
      <c r="BM7538" s="501" t="e">
        <f t="shared" si="712"/>
        <v>#DIV/0!</v>
      </c>
      <c r="BP7538" s="501" t="e">
        <f t="shared" si="713"/>
        <v>#DIV/0!</v>
      </c>
    </row>
    <row r="7539" spans="31:68" ht="15" customHeight="1" x14ac:dyDescent="0.25">
      <c r="AE7539" s="501" t="e">
        <f t="shared" si="708"/>
        <v>#DIV/0!</v>
      </c>
      <c r="AH7539" s="501" t="e">
        <f t="shared" si="709"/>
        <v>#DIV/0!</v>
      </c>
      <c r="AV7539" s="501" t="e">
        <f t="shared" si="710"/>
        <v>#DIV/0!</v>
      </c>
      <c r="AY7539" s="501" t="e">
        <f t="shared" si="711"/>
        <v>#DIV/0!</v>
      </c>
      <c r="BM7539" s="501" t="e">
        <f t="shared" si="712"/>
        <v>#DIV/0!</v>
      </c>
      <c r="BP7539" s="501" t="e">
        <f t="shared" si="713"/>
        <v>#DIV/0!</v>
      </c>
    </row>
    <row r="7540" spans="31:68" ht="15" customHeight="1" x14ac:dyDescent="0.25">
      <c r="AE7540" s="501" t="e">
        <f t="shared" si="708"/>
        <v>#DIV/0!</v>
      </c>
      <c r="AH7540" s="501" t="e">
        <f t="shared" si="709"/>
        <v>#DIV/0!</v>
      </c>
      <c r="AV7540" s="501" t="e">
        <f t="shared" si="710"/>
        <v>#DIV/0!</v>
      </c>
      <c r="AY7540" s="501" t="e">
        <f t="shared" si="711"/>
        <v>#DIV/0!</v>
      </c>
      <c r="BM7540" s="501" t="e">
        <f t="shared" si="712"/>
        <v>#DIV/0!</v>
      </c>
      <c r="BP7540" s="501" t="e">
        <f t="shared" si="713"/>
        <v>#DIV/0!</v>
      </c>
    </row>
    <row r="7541" spans="31:68" ht="15" customHeight="1" x14ac:dyDescent="0.25">
      <c r="AE7541" s="501" t="e">
        <f t="shared" si="708"/>
        <v>#DIV/0!</v>
      </c>
      <c r="AH7541" s="501" t="e">
        <f t="shared" si="709"/>
        <v>#DIV/0!</v>
      </c>
      <c r="AV7541" s="501" t="e">
        <f t="shared" si="710"/>
        <v>#DIV/0!</v>
      </c>
      <c r="AY7541" s="501" t="e">
        <f t="shared" si="711"/>
        <v>#DIV/0!</v>
      </c>
      <c r="BM7541" s="501" t="e">
        <f t="shared" si="712"/>
        <v>#DIV/0!</v>
      </c>
      <c r="BP7541" s="501" t="e">
        <f t="shared" si="713"/>
        <v>#DIV/0!</v>
      </c>
    </row>
    <row r="7542" spans="31:68" ht="15" customHeight="1" x14ac:dyDescent="0.25">
      <c r="AE7542" s="501" t="e">
        <f t="shared" si="708"/>
        <v>#DIV/0!</v>
      </c>
      <c r="AH7542" s="501" t="e">
        <f t="shared" si="709"/>
        <v>#DIV/0!</v>
      </c>
      <c r="AV7542" s="501" t="e">
        <f t="shared" si="710"/>
        <v>#DIV/0!</v>
      </c>
      <c r="AY7542" s="501" t="e">
        <f t="shared" si="711"/>
        <v>#DIV/0!</v>
      </c>
      <c r="BM7542" s="501" t="e">
        <f t="shared" si="712"/>
        <v>#DIV/0!</v>
      </c>
      <c r="BP7542" s="501" t="e">
        <f t="shared" si="713"/>
        <v>#DIV/0!</v>
      </c>
    </row>
    <row r="7543" spans="31:68" ht="15" customHeight="1" x14ac:dyDescent="0.25">
      <c r="AE7543" s="501" t="e">
        <f t="shared" si="708"/>
        <v>#DIV/0!</v>
      </c>
      <c r="AH7543" s="501" t="e">
        <f t="shared" si="709"/>
        <v>#DIV/0!</v>
      </c>
      <c r="AV7543" s="501" t="e">
        <f t="shared" si="710"/>
        <v>#DIV/0!</v>
      </c>
      <c r="AY7543" s="501" t="e">
        <f t="shared" si="711"/>
        <v>#DIV/0!</v>
      </c>
      <c r="BM7543" s="501" t="e">
        <f t="shared" si="712"/>
        <v>#DIV/0!</v>
      </c>
      <c r="BP7543" s="501" t="e">
        <f t="shared" si="713"/>
        <v>#DIV/0!</v>
      </c>
    </row>
    <row r="7544" spans="31:68" ht="15" customHeight="1" x14ac:dyDescent="0.25">
      <c r="AE7544" s="501" t="e">
        <f t="shared" si="708"/>
        <v>#DIV/0!</v>
      </c>
      <c r="AH7544" s="501" t="e">
        <f t="shared" si="709"/>
        <v>#DIV/0!</v>
      </c>
      <c r="AV7544" s="501" t="e">
        <f t="shared" si="710"/>
        <v>#DIV/0!</v>
      </c>
      <c r="AY7544" s="501" t="e">
        <f t="shared" si="711"/>
        <v>#DIV/0!</v>
      </c>
      <c r="BM7544" s="501" t="e">
        <f t="shared" si="712"/>
        <v>#DIV/0!</v>
      </c>
      <c r="BP7544" s="501" t="e">
        <f t="shared" si="713"/>
        <v>#DIV/0!</v>
      </c>
    </row>
    <row r="7545" spans="31:68" ht="15" customHeight="1" x14ac:dyDescent="0.25">
      <c r="AE7545" s="501" t="e">
        <f t="shared" si="708"/>
        <v>#DIV/0!</v>
      </c>
      <c r="AH7545" s="501" t="e">
        <f t="shared" si="709"/>
        <v>#DIV/0!</v>
      </c>
      <c r="AV7545" s="501" t="e">
        <f t="shared" si="710"/>
        <v>#DIV/0!</v>
      </c>
      <c r="AY7545" s="501" t="e">
        <f t="shared" si="711"/>
        <v>#DIV/0!</v>
      </c>
      <c r="BM7545" s="501" t="e">
        <f t="shared" si="712"/>
        <v>#DIV/0!</v>
      </c>
      <c r="BP7545" s="501" t="e">
        <f t="shared" si="713"/>
        <v>#DIV/0!</v>
      </c>
    </row>
    <row r="7546" spans="31:68" ht="15" customHeight="1" x14ac:dyDescent="0.25">
      <c r="AE7546" s="501" t="e">
        <f t="shared" si="708"/>
        <v>#DIV/0!</v>
      </c>
      <c r="AH7546" s="501" t="e">
        <f t="shared" si="709"/>
        <v>#DIV/0!</v>
      </c>
      <c r="AV7546" s="501" t="e">
        <f t="shared" si="710"/>
        <v>#DIV/0!</v>
      </c>
      <c r="AY7546" s="501" t="e">
        <f t="shared" si="711"/>
        <v>#DIV/0!</v>
      </c>
      <c r="BM7546" s="501" t="e">
        <f t="shared" si="712"/>
        <v>#DIV/0!</v>
      </c>
      <c r="BP7546" s="501" t="e">
        <f t="shared" si="713"/>
        <v>#DIV/0!</v>
      </c>
    </row>
    <row r="7547" spans="31:68" ht="15" customHeight="1" x14ac:dyDescent="0.25">
      <c r="AE7547" s="501" t="e">
        <f t="shared" si="708"/>
        <v>#DIV/0!</v>
      </c>
      <c r="AH7547" s="501" t="e">
        <f t="shared" si="709"/>
        <v>#DIV/0!</v>
      </c>
      <c r="AV7547" s="501" t="e">
        <f t="shared" si="710"/>
        <v>#DIV/0!</v>
      </c>
      <c r="AY7547" s="501" t="e">
        <f t="shared" si="711"/>
        <v>#DIV/0!</v>
      </c>
      <c r="BM7547" s="501" t="e">
        <f t="shared" si="712"/>
        <v>#DIV/0!</v>
      </c>
      <c r="BP7547" s="501" t="e">
        <f t="shared" si="713"/>
        <v>#DIV/0!</v>
      </c>
    </row>
    <row r="7548" spans="31:68" ht="15" customHeight="1" x14ac:dyDescent="0.25">
      <c r="AE7548" s="501" t="e">
        <f t="shared" si="708"/>
        <v>#DIV/0!</v>
      </c>
      <c r="AH7548" s="501" t="e">
        <f t="shared" si="709"/>
        <v>#DIV/0!</v>
      </c>
      <c r="AV7548" s="501" t="e">
        <f t="shared" si="710"/>
        <v>#DIV/0!</v>
      </c>
      <c r="AY7548" s="501" t="e">
        <f t="shared" si="711"/>
        <v>#DIV/0!</v>
      </c>
      <c r="BM7548" s="501" t="e">
        <f t="shared" si="712"/>
        <v>#DIV/0!</v>
      </c>
      <c r="BP7548" s="501" t="e">
        <f t="shared" si="713"/>
        <v>#DIV/0!</v>
      </c>
    </row>
    <row r="7549" spans="31:68" ht="15" customHeight="1" x14ac:dyDescent="0.25">
      <c r="AE7549" s="501" t="e">
        <f t="shared" si="708"/>
        <v>#DIV/0!</v>
      </c>
      <c r="AH7549" s="501" t="e">
        <f t="shared" si="709"/>
        <v>#DIV/0!</v>
      </c>
      <c r="AV7549" s="501" t="e">
        <f t="shared" si="710"/>
        <v>#DIV/0!</v>
      </c>
      <c r="AY7549" s="501" t="e">
        <f t="shared" si="711"/>
        <v>#DIV/0!</v>
      </c>
      <c r="BM7549" s="501" t="e">
        <f t="shared" si="712"/>
        <v>#DIV/0!</v>
      </c>
      <c r="BP7549" s="501" t="e">
        <f t="shared" si="713"/>
        <v>#DIV/0!</v>
      </c>
    </row>
    <row r="7550" spans="31:68" ht="15" customHeight="1" x14ac:dyDescent="0.25">
      <c r="AE7550" s="501" t="e">
        <f t="shared" si="708"/>
        <v>#DIV/0!</v>
      </c>
      <c r="AH7550" s="501" t="e">
        <f t="shared" si="709"/>
        <v>#DIV/0!</v>
      </c>
      <c r="AV7550" s="501" t="e">
        <f t="shared" si="710"/>
        <v>#DIV/0!</v>
      </c>
      <c r="AY7550" s="501" t="e">
        <f t="shared" si="711"/>
        <v>#DIV/0!</v>
      </c>
      <c r="BM7550" s="501" t="e">
        <f t="shared" si="712"/>
        <v>#DIV/0!</v>
      </c>
      <c r="BP7550" s="501" t="e">
        <f t="shared" si="713"/>
        <v>#DIV/0!</v>
      </c>
    </row>
    <row r="7551" spans="31:68" ht="15" customHeight="1" x14ac:dyDescent="0.25">
      <c r="AE7551" s="501" t="e">
        <f t="shared" si="708"/>
        <v>#DIV/0!</v>
      </c>
      <c r="AH7551" s="501" t="e">
        <f t="shared" si="709"/>
        <v>#DIV/0!</v>
      </c>
      <c r="AV7551" s="501" t="e">
        <f t="shared" si="710"/>
        <v>#DIV/0!</v>
      </c>
      <c r="AY7551" s="501" t="e">
        <f t="shared" si="711"/>
        <v>#DIV/0!</v>
      </c>
      <c r="BM7551" s="501" t="e">
        <f t="shared" si="712"/>
        <v>#DIV/0!</v>
      </c>
      <c r="BP7551" s="501" t="e">
        <f t="shared" si="713"/>
        <v>#DIV/0!</v>
      </c>
    </row>
    <row r="7552" spans="31:68" ht="15" customHeight="1" x14ac:dyDescent="0.25">
      <c r="AE7552" s="501" t="e">
        <f t="shared" si="708"/>
        <v>#DIV/0!</v>
      </c>
      <c r="AH7552" s="501" t="e">
        <f t="shared" si="709"/>
        <v>#DIV/0!</v>
      </c>
      <c r="AV7552" s="501" t="e">
        <f t="shared" si="710"/>
        <v>#DIV/0!</v>
      </c>
      <c r="AY7552" s="501" t="e">
        <f t="shared" si="711"/>
        <v>#DIV/0!</v>
      </c>
      <c r="BM7552" s="501" t="e">
        <f t="shared" si="712"/>
        <v>#DIV/0!</v>
      </c>
      <c r="BP7552" s="501" t="e">
        <f t="shared" si="713"/>
        <v>#DIV/0!</v>
      </c>
    </row>
    <row r="7553" spans="31:68" ht="15" customHeight="1" x14ac:dyDescent="0.25">
      <c r="AE7553" s="501" t="e">
        <f t="shared" si="708"/>
        <v>#DIV/0!</v>
      </c>
      <c r="AH7553" s="501" t="e">
        <f t="shared" si="709"/>
        <v>#DIV/0!</v>
      </c>
      <c r="AV7553" s="501" t="e">
        <f t="shared" si="710"/>
        <v>#DIV/0!</v>
      </c>
      <c r="AY7553" s="501" t="e">
        <f t="shared" si="711"/>
        <v>#DIV/0!</v>
      </c>
      <c r="BM7553" s="501" t="e">
        <f t="shared" si="712"/>
        <v>#DIV/0!</v>
      </c>
      <c r="BP7553" s="501" t="e">
        <f t="shared" si="713"/>
        <v>#DIV/0!</v>
      </c>
    </row>
    <row r="7554" spans="31:68" ht="15" customHeight="1" x14ac:dyDescent="0.25">
      <c r="AE7554" s="501" t="e">
        <f t="shared" si="708"/>
        <v>#DIV/0!</v>
      </c>
      <c r="AH7554" s="501" t="e">
        <f t="shared" si="709"/>
        <v>#DIV/0!</v>
      </c>
      <c r="AV7554" s="501" t="e">
        <f t="shared" si="710"/>
        <v>#DIV/0!</v>
      </c>
      <c r="AY7554" s="501" t="e">
        <f t="shared" si="711"/>
        <v>#DIV/0!</v>
      </c>
      <c r="BM7554" s="501" t="e">
        <f t="shared" si="712"/>
        <v>#DIV/0!</v>
      </c>
      <c r="BP7554" s="501" t="e">
        <f t="shared" si="713"/>
        <v>#DIV/0!</v>
      </c>
    </row>
    <row r="7555" spans="31:68" ht="15" customHeight="1" x14ac:dyDescent="0.25">
      <c r="AE7555" s="501" t="e">
        <f t="shared" si="708"/>
        <v>#DIV/0!</v>
      </c>
      <c r="AH7555" s="501" t="e">
        <f t="shared" si="709"/>
        <v>#DIV/0!</v>
      </c>
      <c r="AV7555" s="501" t="e">
        <f t="shared" si="710"/>
        <v>#DIV/0!</v>
      </c>
      <c r="AY7555" s="501" t="e">
        <f t="shared" si="711"/>
        <v>#DIV/0!</v>
      </c>
      <c r="BM7555" s="501" t="e">
        <f t="shared" si="712"/>
        <v>#DIV/0!</v>
      </c>
      <c r="BP7555" s="501" t="e">
        <f t="shared" si="713"/>
        <v>#DIV/0!</v>
      </c>
    </row>
    <row r="7556" spans="31:68" ht="15" customHeight="1" x14ac:dyDescent="0.25">
      <c r="AE7556" s="501" t="e">
        <f t="shared" si="708"/>
        <v>#DIV/0!</v>
      </c>
      <c r="AH7556" s="501" t="e">
        <f t="shared" si="709"/>
        <v>#DIV/0!</v>
      </c>
      <c r="AV7556" s="501" t="e">
        <f t="shared" si="710"/>
        <v>#DIV/0!</v>
      </c>
      <c r="AY7556" s="501" t="e">
        <f t="shared" si="711"/>
        <v>#DIV/0!</v>
      </c>
      <c r="BM7556" s="501" t="e">
        <f t="shared" si="712"/>
        <v>#DIV/0!</v>
      </c>
      <c r="BP7556" s="501" t="e">
        <f t="shared" si="713"/>
        <v>#DIV/0!</v>
      </c>
    </row>
    <row r="7557" spans="31:68" ht="15" customHeight="1" x14ac:dyDescent="0.25">
      <c r="AE7557" s="501" t="e">
        <f t="shared" si="708"/>
        <v>#DIV/0!</v>
      </c>
      <c r="AH7557" s="501" t="e">
        <f t="shared" si="709"/>
        <v>#DIV/0!</v>
      </c>
      <c r="AV7557" s="501" t="e">
        <f t="shared" si="710"/>
        <v>#DIV/0!</v>
      </c>
      <c r="AY7557" s="501" t="e">
        <f t="shared" si="711"/>
        <v>#DIV/0!</v>
      </c>
      <c r="BM7557" s="501" t="e">
        <f t="shared" si="712"/>
        <v>#DIV/0!</v>
      </c>
      <c r="BP7557" s="501" t="e">
        <f t="shared" si="713"/>
        <v>#DIV/0!</v>
      </c>
    </row>
    <row r="7558" spans="31:68" ht="15" customHeight="1" x14ac:dyDescent="0.25">
      <c r="AE7558" s="501" t="e">
        <f t="shared" si="708"/>
        <v>#DIV/0!</v>
      </c>
      <c r="AH7558" s="501" t="e">
        <f t="shared" si="709"/>
        <v>#DIV/0!</v>
      </c>
      <c r="AV7558" s="501" t="e">
        <f t="shared" si="710"/>
        <v>#DIV/0!</v>
      </c>
      <c r="AY7558" s="501" t="e">
        <f t="shared" si="711"/>
        <v>#DIV/0!</v>
      </c>
      <c r="BM7558" s="501" t="e">
        <f t="shared" si="712"/>
        <v>#DIV/0!</v>
      </c>
      <c r="BP7558" s="501" t="e">
        <f t="shared" si="713"/>
        <v>#DIV/0!</v>
      </c>
    </row>
    <row r="7559" spans="31:68" ht="15" customHeight="1" x14ac:dyDescent="0.25">
      <c r="AE7559" s="501" t="e">
        <f t="shared" si="708"/>
        <v>#DIV/0!</v>
      </c>
      <c r="AH7559" s="501" t="e">
        <f t="shared" si="709"/>
        <v>#DIV/0!</v>
      </c>
      <c r="AV7559" s="501" t="e">
        <f t="shared" si="710"/>
        <v>#DIV/0!</v>
      </c>
      <c r="AY7559" s="501" t="e">
        <f t="shared" si="711"/>
        <v>#DIV/0!</v>
      </c>
      <c r="BM7559" s="501" t="e">
        <f t="shared" si="712"/>
        <v>#DIV/0!</v>
      </c>
      <c r="BP7559" s="501" t="e">
        <f t="shared" si="713"/>
        <v>#DIV/0!</v>
      </c>
    </row>
    <row r="7560" spans="31:68" ht="15" customHeight="1" x14ac:dyDescent="0.25">
      <c r="AE7560" s="501" t="e">
        <f t="shared" si="708"/>
        <v>#DIV/0!</v>
      </c>
      <c r="AH7560" s="501" t="e">
        <f t="shared" si="709"/>
        <v>#DIV/0!</v>
      </c>
      <c r="AV7560" s="501" t="e">
        <f t="shared" si="710"/>
        <v>#DIV/0!</v>
      </c>
      <c r="AY7560" s="501" t="e">
        <f t="shared" si="711"/>
        <v>#DIV/0!</v>
      </c>
      <c r="BM7560" s="501" t="e">
        <f t="shared" si="712"/>
        <v>#DIV/0!</v>
      </c>
      <c r="BP7560" s="501" t="e">
        <f t="shared" si="713"/>
        <v>#DIV/0!</v>
      </c>
    </row>
    <row r="7561" spans="31:68" ht="15" customHeight="1" x14ac:dyDescent="0.25">
      <c r="AE7561" s="501" t="e">
        <f t="shared" si="708"/>
        <v>#DIV/0!</v>
      </c>
      <c r="AH7561" s="501" t="e">
        <f t="shared" si="709"/>
        <v>#DIV/0!</v>
      </c>
      <c r="AV7561" s="501" t="e">
        <f t="shared" si="710"/>
        <v>#DIV/0!</v>
      </c>
      <c r="AY7561" s="501" t="e">
        <f t="shared" si="711"/>
        <v>#DIV/0!</v>
      </c>
      <c r="BM7561" s="501" t="e">
        <f t="shared" si="712"/>
        <v>#DIV/0!</v>
      </c>
      <c r="BP7561" s="501" t="e">
        <f t="shared" si="713"/>
        <v>#DIV/0!</v>
      </c>
    </row>
    <row r="7562" spans="31:68" ht="15" customHeight="1" x14ac:dyDescent="0.25">
      <c r="AE7562" s="501" t="e">
        <f t="shared" si="708"/>
        <v>#DIV/0!</v>
      </c>
      <c r="AH7562" s="501" t="e">
        <f t="shared" si="709"/>
        <v>#DIV/0!</v>
      </c>
      <c r="AV7562" s="501" t="e">
        <f t="shared" si="710"/>
        <v>#DIV/0!</v>
      </c>
      <c r="AY7562" s="501" t="e">
        <f t="shared" si="711"/>
        <v>#DIV/0!</v>
      </c>
      <c r="BM7562" s="501" t="e">
        <f t="shared" si="712"/>
        <v>#DIV/0!</v>
      </c>
      <c r="BP7562" s="501" t="e">
        <f t="shared" si="713"/>
        <v>#DIV/0!</v>
      </c>
    </row>
    <row r="7563" spans="31:68" ht="15" customHeight="1" x14ac:dyDescent="0.25">
      <c r="AE7563" s="501" t="e">
        <f t="shared" si="708"/>
        <v>#DIV/0!</v>
      </c>
      <c r="AH7563" s="501" t="e">
        <f t="shared" si="709"/>
        <v>#DIV/0!</v>
      </c>
      <c r="AV7563" s="501" t="e">
        <f t="shared" si="710"/>
        <v>#DIV/0!</v>
      </c>
      <c r="AY7563" s="501" t="e">
        <f t="shared" si="711"/>
        <v>#DIV/0!</v>
      </c>
      <c r="BM7563" s="501" t="e">
        <f t="shared" si="712"/>
        <v>#DIV/0!</v>
      </c>
      <c r="BP7563" s="501" t="e">
        <f t="shared" si="713"/>
        <v>#DIV/0!</v>
      </c>
    </row>
    <row r="7564" spans="31:68" ht="15" customHeight="1" x14ac:dyDescent="0.25">
      <c r="AE7564" s="501" t="e">
        <f t="shared" si="708"/>
        <v>#DIV/0!</v>
      </c>
      <c r="AH7564" s="501" t="e">
        <f t="shared" si="709"/>
        <v>#DIV/0!</v>
      </c>
      <c r="AV7564" s="501" t="e">
        <f t="shared" si="710"/>
        <v>#DIV/0!</v>
      </c>
      <c r="AY7564" s="501" t="e">
        <f t="shared" si="711"/>
        <v>#DIV/0!</v>
      </c>
      <c r="BM7564" s="501" t="e">
        <f t="shared" si="712"/>
        <v>#DIV/0!</v>
      </c>
      <c r="BP7564" s="501" t="e">
        <f t="shared" si="713"/>
        <v>#DIV/0!</v>
      </c>
    </row>
    <row r="7565" spans="31:68" ht="15" customHeight="1" x14ac:dyDescent="0.25">
      <c r="AE7565" s="501" t="e">
        <f t="shared" si="708"/>
        <v>#DIV/0!</v>
      </c>
      <c r="AH7565" s="501" t="e">
        <f t="shared" si="709"/>
        <v>#DIV/0!</v>
      </c>
      <c r="AV7565" s="501" t="e">
        <f t="shared" si="710"/>
        <v>#DIV/0!</v>
      </c>
      <c r="AY7565" s="501" t="e">
        <f t="shared" si="711"/>
        <v>#DIV/0!</v>
      </c>
      <c r="BM7565" s="501" t="e">
        <f t="shared" si="712"/>
        <v>#DIV/0!</v>
      </c>
      <c r="BP7565" s="501" t="e">
        <f t="shared" si="713"/>
        <v>#DIV/0!</v>
      </c>
    </row>
    <row r="7566" spans="31:68" ht="15" customHeight="1" x14ac:dyDescent="0.25">
      <c r="AE7566" s="501" t="e">
        <f t="shared" si="708"/>
        <v>#DIV/0!</v>
      </c>
      <c r="AH7566" s="501" t="e">
        <f t="shared" si="709"/>
        <v>#DIV/0!</v>
      </c>
      <c r="AV7566" s="501" t="e">
        <f t="shared" si="710"/>
        <v>#DIV/0!</v>
      </c>
      <c r="AY7566" s="501" t="e">
        <f t="shared" si="711"/>
        <v>#DIV/0!</v>
      </c>
      <c r="BM7566" s="501" t="e">
        <f t="shared" si="712"/>
        <v>#DIV/0!</v>
      </c>
      <c r="BP7566" s="501" t="e">
        <f t="shared" si="713"/>
        <v>#DIV/0!</v>
      </c>
    </row>
    <row r="7567" spans="31:68" ht="15" customHeight="1" x14ac:dyDescent="0.25">
      <c r="AE7567" s="501" t="e">
        <f t="shared" ref="AE7567:AE7630" si="714">IF(AE$10*AC7567+AE$11&lt;(ROUNDUP(AD$10/100,0)*100+999),MAX(0,AE$10*AC7567+AE$11),NA())</f>
        <v>#DIV/0!</v>
      </c>
      <c r="AH7567" s="501" t="e">
        <f t="shared" ref="AH7567:AH7630" si="715">IF(AH$10*AF7567+AH$11&lt;(ROUNDUP(AG$10/100,0)*100+999),MAX(0,AH$10*AF7567+AH$11),NA())</f>
        <v>#DIV/0!</v>
      </c>
      <c r="AV7567" s="501" t="e">
        <f t="shared" ref="AV7567:AV7630" si="716">IF(AV$10*AT7567+AV$11&lt;(ROUNDUP(AU$10/100,0)*100+999),MAX(0,AV$10*AT7567+AV$11),NA())</f>
        <v>#DIV/0!</v>
      </c>
      <c r="AY7567" s="501" t="e">
        <f t="shared" ref="AY7567:AY7630" si="717">IF(AY$10*AW7567+AY$11&lt;(ROUNDUP(AX$10/100,0)*100+999),MAX(0,AY$10*AW7567+AY$11),NA())</f>
        <v>#DIV/0!</v>
      </c>
      <c r="BM7567" s="501" t="e">
        <f t="shared" ref="BM7567:BM7630" si="718">IF(BM$10*BK7567+BM$11&lt;(ROUNDUP(BL$10/100,0)*100+999),MAX(0,BM$10*BK7567+BM$11),NA())</f>
        <v>#DIV/0!</v>
      </c>
      <c r="BP7567" s="501" t="e">
        <f t="shared" ref="BP7567:BP7630" si="719">IF(BP$10*BN7567+BP$11&lt;(ROUNDUP(BO$10/100,0)*100+999),MAX(0,BP$10*BN7567+BP$11),NA())</f>
        <v>#DIV/0!</v>
      </c>
    </row>
    <row r="7568" spans="31:68" ht="15" customHeight="1" x14ac:dyDescent="0.25">
      <c r="AE7568" s="501" t="e">
        <f t="shared" si="714"/>
        <v>#DIV/0!</v>
      </c>
      <c r="AH7568" s="501" t="e">
        <f t="shared" si="715"/>
        <v>#DIV/0!</v>
      </c>
      <c r="AV7568" s="501" t="e">
        <f t="shared" si="716"/>
        <v>#DIV/0!</v>
      </c>
      <c r="AY7568" s="501" t="e">
        <f t="shared" si="717"/>
        <v>#DIV/0!</v>
      </c>
      <c r="BM7568" s="501" t="e">
        <f t="shared" si="718"/>
        <v>#DIV/0!</v>
      </c>
      <c r="BP7568" s="501" t="e">
        <f t="shared" si="719"/>
        <v>#DIV/0!</v>
      </c>
    </row>
    <row r="7569" spans="31:68" ht="15" customHeight="1" x14ac:dyDescent="0.25">
      <c r="AE7569" s="501" t="e">
        <f t="shared" si="714"/>
        <v>#DIV/0!</v>
      </c>
      <c r="AH7569" s="501" t="e">
        <f t="shared" si="715"/>
        <v>#DIV/0!</v>
      </c>
      <c r="AV7569" s="501" t="e">
        <f t="shared" si="716"/>
        <v>#DIV/0!</v>
      </c>
      <c r="AY7569" s="501" t="e">
        <f t="shared" si="717"/>
        <v>#DIV/0!</v>
      </c>
      <c r="BM7569" s="501" t="e">
        <f t="shared" si="718"/>
        <v>#DIV/0!</v>
      </c>
      <c r="BP7569" s="501" t="e">
        <f t="shared" si="719"/>
        <v>#DIV/0!</v>
      </c>
    </row>
    <row r="7570" spans="31:68" ht="15" customHeight="1" x14ac:dyDescent="0.25">
      <c r="AE7570" s="501" t="e">
        <f t="shared" si="714"/>
        <v>#DIV/0!</v>
      </c>
      <c r="AH7570" s="501" t="e">
        <f t="shared" si="715"/>
        <v>#DIV/0!</v>
      </c>
      <c r="AV7570" s="501" t="e">
        <f t="shared" si="716"/>
        <v>#DIV/0!</v>
      </c>
      <c r="AY7570" s="501" t="e">
        <f t="shared" si="717"/>
        <v>#DIV/0!</v>
      </c>
      <c r="BM7570" s="501" t="e">
        <f t="shared" si="718"/>
        <v>#DIV/0!</v>
      </c>
      <c r="BP7570" s="501" t="e">
        <f t="shared" si="719"/>
        <v>#DIV/0!</v>
      </c>
    </row>
    <row r="7571" spans="31:68" ht="15" customHeight="1" x14ac:dyDescent="0.25">
      <c r="AE7571" s="501" t="e">
        <f t="shared" si="714"/>
        <v>#DIV/0!</v>
      </c>
      <c r="AH7571" s="501" t="e">
        <f t="shared" si="715"/>
        <v>#DIV/0!</v>
      </c>
      <c r="AV7571" s="501" t="e">
        <f t="shared" si="716"/>
        <v>#DIV/0!</v>
      </c>
      <c r="AY7571" s="501" t="e">
        <f t="shared" si="717"/>
        <v>#DIV/0!</v>
      </c>
      <c r="BM7571" s="501" t="e">
        <f t="shared" si="718"/>
        <v>#DIV/0!</v>
      </c>
      <c r="BP7571" s="501" t="e">
        <f t="shared" si="719"/>
        <v>#DIV/0!</v>
      </c>
    </row>
    <row r="7572" spans="31:68" ht="15" customHeight="1" x14ac:dyDescent="0.25">
      <c r="AE7572" s="501" t="e">
        <f t="shared" si="714"/>
        <v>#DIV/0!</v>
      </c>
      <c r="AH7572" s="501" t="e">
        <f t="shared" si="715"/>
        <v>#DIV/0!</v>
      </c>
      <c r="AV7572" s="501" t="e">
        <f t="shared" si="716"/>
        <v>#DIV/0!</v>
      </c>
      <c r="AY7572" s="501" t="e">
        <f t="shared" si="717"/>
        <v>#DIV/0!</v>
      </c>
      <c r="BM7572" s="501" t="e">
        <f t="shared" si="718"/>
        <v>#DIV/0!</v>
      </c>
      <c r="BP7572" s="501" t="e">
        <f t="shared" si="719"/>
        <v>#DIV/0!</v>
      </c>
    </row>
    <row r="7573" spans="31:68" ht="15" customHeight="1" x14ac:dyDescent="0.25">
      <c r="AE7573" s="501" t="e">
        <f t="shared" si="714"/>
        <v>#DIV/0!</v>
      </c>
      <c r="AH7573" s="501" t="e">
        <f t="shared" si="715"/>
        <v>#DIV/0!</v>
      </c>
      <c r="AV7573" s="501" t="e">
        <f t="shared" si="716"/>
        <v>#DIV/0!</v>
      </c>
      <c r="AY7573" s="501" t="e">
        <f t="shared" si="717"/>
        <v>#DIV/0!</v>
      </c>
      <c r="BM7573" s="501" t="e">
        <f t="shared" si="718"/>
        <v>#DIV/0!</v>
      </c>
      <c r="BP7573" s="501" t="e">
        <f t="shared" si="719"/>
        <v>#DIV/0!</v>
      </c>
    </row>
    <row r="7574" spans="31:68" ht="15" customHeight="1" x14ac:dyDescent="0.25">
      <c r="AE7574" s="501" t="e">
        <f t="shared" si="714"/>
        <v>#DIV/0!</v>
      </c>
      <c r="AH7574" s="501" t="e">
        <f t="shared" si="715"/>
        <v>#DIV/0!</v>
      </c>
      <c r="AV7574" s="501" t="e">
        <f t="shared" si="716"/>
        <v>#DIV/0!</v>
      </c>
      <c r="AY7574" s="501" t="e">
        <f t="shared" si="717"/>
        <v>#DIV/0!</v>
      </c>
      <c r="BM7574" s="501" t="e">
        <f t="shared" si="718"/>
        <v>#DIV/0!</v>
      </c>
      <c r="BP7574" s="501" t="e">
        <f t="shared" si="719"/>
        <v>#DIV/0!</v>
      </c>
    </row>
    <row r="7575" spans="31:68" ht="15" customHeight="1" x14ac:dyDescent="0.25">
      <c r="AE7575" s="501" t="e">
        <f t="shared" si="714"/>
        <v>#DIV/0!</v>
      </c>
      <c r="AH7575" s="501" t="e">
        <f t="shared" si="715"/>
        <v>#DIV/0!</v>
      </c>
      <c r="AV7575" s="501" t="e">
        <f t="shared" si="716"/>
        <v>#DIV/0!</v>
      </c>
      <c r="AY7575" s="501" t="e">
        <f t="shared" si="717"/>
        <v>#DIV/0!</v>
      </c>
      <c r="BM7575" s="501" t="e">
        <f t="shared" si="718"/>
        <v>#DIV/0!</v>
      </c>
      <c r="BP7575" s="501" t="e">
        <f t="shared" si="719"/>
        <v>#DIV/0!</v>
      </c>
    </row>
    <row r="7576" spans="31:68" ht="15" customHeight="1" x14ac:dyDescent="0.25">
      <c r="AE7576" s="501" t="e">
        <f t="shared" si="714"/>
        <v>#DIV/0!</v>
      </c>
      <c r="AH7576" s="501" t="e">
        <f t="shared" si="715"/>
        <v>#DIV/0!</v>
      </c>
      <c r="AV7576" s="501" t="e">
        <f t="shared" si="716"/>
        <v>#DIV/0!</v>
      </c>
      <c r="AY7576" s="501" t="e">
        <f t="shared" si="717"/>
        <v>#DIV/0!</v>
      </c>
      <c r="BM7576" s="501" t="e">
        <f t="shared" si="718"/>
        <v>#DIV/0!</v>
      </c>
      <c r="BP7576" s="501" t="e">
        <f t="shared" si="719"/>
        <v>#DIV/0!</v>
      </c>
    </row>
    <row r="7577" spans="31:68" ht="15" customHeight="1" x14ac:dyDescent="0.25">
      <c r="AE7577" s="501" t="e">
        <f t="shared" si="714"/>
        <v>#DIV/0!</v>
      </c>
      <c r="AH7577" s="501" t="e">
        <f t="shared" si="715"/>
        <v>#DIV/0!</v>
      </c>
      <c r="AV7577" s="501" t="e">
        <f t="shared" si="716"/>
        <v>#DIV/0!</v>
      </c>
      <c r="AY7577" s="501" t="e">
        <f t="shared" si="717"/>
        <v>#DIV/0!</v>
      </c>
      <c r="BM7577" s="501" t="e">
        <f t="shared" si="718"/>
        <v>#DIV/0!</v>
      </c>
      <c r="BP7577" s="501" t="e">
        <f t="shared" si="719"/>
        <v>#DIV/0!</v>
      </c>
    </row>
    <row r="7578" spans="31:68" ht="15" customHeight="1" x14ac:dyDescent="0.25">
      <c r="AE7578" s="501" t="e">
        <f t="shared" si="714"/>
        <v>#DIV/0!</v>
      </c>
      <c r="AH7578" s="501" t="e">
        <f t="shared" si="715"/>
        <v>#DIV/0!</v>
      </c>
      <c r="AV7578" s="501" t="e">
        <f t="shared" si="716"/>
        <v>#DIV/0!</v>
      </c>
      <c r="AY7578" s="501" t="e">
        <f t="shared" si="717"/>
        <v>#DIV/0!</v>
      </c>
      <c r="BM7578" s="501" t="e">
        <f t="shared" si="718"/>
        <v>#DIV/0!</v>
      </c>
      <c r="BP7578" s="501" t="e">
        <f t="shared" si="719"/>
        <v>#DIV/0!</v>
      </c>
    </row>
    <row r="7579" spans="31:68" ht="15" customHeight="1" x14ac:dyDescent="0.25">
      <c r="AE7579" s="501" t="e">
        <f t="shared" si="714"/>
        <v>#DIV/0!</v>
      </c>
      <c r="AH7579" s="501" t="e">
        <f t="shared" si="715"/>
        <v>#DIV/0!</v>
      </c>
      <c r="AV7579" s="501" t="e">
        <f t="shared" si="716"/>
        <v>#DIV/0!</v>
      </c>
      <c r="AY7579" s="501" t="e">
        <f t="shared" si="717"/>
        <v>#DIV/0!</v>
      </c>
      <c r="BM7579" s="501" t="e">
        <f t="shared" si="718"/>
        <v>#DIV/0!</v>
      </c>
      <c r="BP7579" s="501" t="e">
        <f t="shared" si="719"/>
        <v>#DIV/0!</v>
      </c>
    </row>
    <row r="7580" spans="31:68" ht="15" customHeight="1" x14ac:dyDescent="0.25">
      <c r="AE7580" s="501" t="e">
        <f t="shared" si="714"/>
        <v>#DIV/0!</v>
      </c>
      <c r="AH7580" s="501" t="e">
        <f t="shared" si="715"/>
        <v>#DIV/0!</v>
      </c>
      <c r="AV7580" s="501" t="e">
        <f t="shared" si="716"/>
        <v>#DIV/0!</v>
      </c>
      <c r="AY7580" s="501" t="e">
        <f t="shared" si="717"/>
        <v>#DIV/0!</v>
      </c>
      <c r="BM7580" s="501" t="e">
        <f t="shared" si="718"/>
        <v>#DIV/0!</v>
      </c>
      <c r="BP7580" s="501" t="e">
        <f t="shared" si="719"/>
        <v>#DIV/0!</v>
      </c>
    </row>
    <row r="7581" spans="31:68" ht="15" customHeight="1" x14ac:dyDescent="0.25">
      <c r="AE7581" s="501" t="e">
        <f t="shared" si="714"/>
        <v>#DIV/0!</v>
      </c>
      <c r="AH7581" s="501" t="e">
        <f t="shared" si="715"/>
        <v>#DIV/0!</v>
      </c>
      <c r="AV7581" s="501" t="e">
        <f t="shared" si="716"/>
        <v>#DIV/0!</v>
      </c>
      <c r="AY7581" s="501" t="e">
        <f t="shared" si="717"/>
        <v>#DIV/0!</v>
      </c>
      <c r="BM7581" s="501" t="e">
        <f t="shared" si="718"/>
        <v>#DIV/0!</v>
      </c>
      <c r="BP7581" s="501" t="e">
        <f t="shared" si="719"/>
        <v>#DIV/0!</v>
      </c>
    </row>
    <row r="7582" spans="31:68" ht="15" customHeight="1" x14ac:dyDescent="0.25">
      <c r="AE7582" s="501" t="e">
        <f t="shared" si="714"/>
        <v>#DIV/0!</v>
      </c>
      <c r="AH7582" s="501" t="e">
        <f t="shared" si="715"/>
        <v>#DIV/0!</v>
      </c>
      <c r="AV7582" s="501" t="e">
        <f t="shared" si="716"/>
        <v>#DIV/0!</v>
      </c>
      <c r="AY7582" s="501" t="e">
        <f t="shared" si="717"/>
        <v>#DIV/0!</v>
      </c>
      <c r="BM7582" s="501" t="e">
        <f t="shared" si="718"/>
        <v>#DIV/0!</v>
      </c>
      <c r="BP7582" s="501" t="e">
        <f t="shared" si="719"/>
        <v>#DIV/0!</v>
      </c>
    </row>
    <row r="7583" spans="31:68" ht="15" customHeight="1" x14ac:dyDescent="0.25">
      <c r="AE7583" s="501" t="e">
        <f t="shared" si="714"/>
        <v>#DIV/0!</v>
      </c>
      <c r="AH7583" s="501" t="e">
        <f t="shared" si="715"/>
        <v>#DIV/0!</v>
      </c>
      <c r="AV7583" s="501" t="e">
        <f t="shared" si="716"/>
        <v>#DIV/0!</v>
      </c>
      <c r="AY7583" s="501" t="e">
        <f t="shared" si="717"/>
        <v>#DIV/0!</v>
      </c>
      <c r="BM7583" s="501" t="e">
        <f t="shared" si="718"/>
        <v>#DIV/0!</v>
      </c>
      <c r="BP7583" s="501" t="e">
        <f t="shared" si="719"/>
        <v>#DIV/0!</v>
      </c>
    </row>
    <row r="7584" spans="31:68" ht="15" customHeight="1" x14ac:dyDescent="0.25">
      <c r="AE7584" s="501" t="e">
        <f t="shared" si="714"/>
        <v>#DIV/0!</v>
      </c>
      <c r="AH7584" s="501" t="e">
        <f t="shared" si="715"/>
        <v>#DIV/0!</v>
      </c>
      <c r="AV7584" s="501" t="e">
        <f t="shared" si="716"/>
        <v>#DIV/0!</v>
      </c>
      <c r="AY7584" s="501" t="e">
        <f t="shared" si="717"/>
        <v>#DIV/0!</v>
      </c>
      <c r="BM7584" s="501" t="e">
        <f t="shared" si="718"/>
        <v>#DIV/0!</v>
      </c>
      <c r="BP7584" s="501" t="e">
        <f t="shared" si="719"/>
        <v>#DIV/0!</v>
      </c>
    </row>
    <row r="7585" spans="31:68" ht="15" customHeight="1" x14ac:dyDescent="0.25">
      <c r="AE7585" s="501" t="e">
        <f t="shared" si="714"/>
        <v>#DIV/0!</v>
      </c>
      <c r="AH7585" s="501" t="e">
        <f t="shared" si="715"/>
        <v>#DIV/0!</v>
      </c>
      <c r="AV7585" s="501" t="e">
        <f t="shared" si="716"/>
        <v>#DIV/0!</v>
      </c>
      <c r="AY7585" s="501" t="e">
        <f t="shared" si="717"/>
        <v>#DIV/0!</v>
      </c>
      <c r="BM7585" s="501" t="e">
        <f t="shared" si="718"/>
        <v>#DIV/0!</v>
      </c>
      <c r="BP7585" s="501" t="e">
        <f t="shared" si="719"/>
        <v>#DIV/0!</v>
      </c>
    </row>
    <row r="7586" spans="31:68" ht="15" customHeight="1" x14ac:dyDescent="0.25">
      <c r="AE7586" s="501" t="e">
        <f t="shared" si="714"/>
        <v>#DIV/0!</v>
      </c>
      <c r="AH7586" s="501" t="e">
        <f t="shared" si="715"/>
        <v>#DIV/0!</v>
      </c>
      <c r="AV7586" s="501" t="e">
        <f t="shared" si="716"/>
        <v>#DIV/0!</v>
      </c>
      <c r="AY7586" s="501" t="e">
        <f t="shared" si="717"/>
        <v>#DIV/0!</v>
      </c>
      <c r="BM7586" s="501" t="e">
        <f t="shared" si="718"/>
        <v>#DIV/0!</v>
      </c>
      <c r="BP7586" s="501" t="e">
        <f t="shared" si="719"/>
        <v>#DIV/0!</v>
      </c>
    </row>
    <row r="7587" spans="31:68" ht="15" customHeight="1" x14ac:dyDescent="0.25">
      <c r="AE7587" s="501" t="e">
        <f t="shared" si="714"/>
        <v>#DIV/0!</v>
      </c>
      <c r="AH7587" s="501" t="e">
        <f t="shared" si="715"/>
        <v>#DIV/0!</v>
      </c>
      <c r="AV7587" s="501" t="e">
        <f t="shared" si="716"/>
        <v>#DIV/0!</v>
      </c>
      <c r="AY7587" s="501" t="e">
        <f t="shared" si="717"/>
        <v>#DIV/0!</v>
      </c>
      <c r="BM7587" s="501" t="e">
        <f t="shared" si="718"/>
        <v>#DIV/0!</v>
      </c>
      <c r="BP7587" s="501" t="e">
        <f t="shared" si="719"/>
        <v>#DIV/0!</v>
      </c>
    </row>
    <row r="7588" spans="31:68" ht="15" customHeight="1" x14ac:dyDescent="0.25">
      <c r="AE7588" s="501" t="e">
        <f t="shared" si="714"/>
        <v>#DIV/0!</v>
      </c>
      <c r="AH7588" s="501" t="e">
        <f t="shared" si="715"/>
        <v>#DIV/0!</v>
      </c>
      <c r="AV7588" s="501" t="e">
        <f t="shared" si="716"/>
        <v>#DIV/0!</v>
      </c>
      <c r="AY7588" s="501" t="e">
        <f t="shared" si="717"/>
        <v>#DIV/0!</v>
      </c>
      <c r="BM7588" s="501" t="e">
        <f t="shared" si="718"/>
        <v>#DIV/0!</v>
      </c>
      <c r="BP7588" s="501" t="e">
        <f t="shared" si="719"/>
        <v>#DIV/0!</v>
      </c>
    </row>
    <row r="7589" spans="31:68" ht="15" customHeight="1" x14ac:dyDescent="0.25">
      <c r="AE7589" s="501" t="e">
        <f t="shared" si="714"/>
        <v>#DIV/0!</v>
      </c>
      <c r="AH7589" s="501" t="e">
        <f t="shared" si="715"/>
        <v>#DIV/0!</v>
      </c>
      <c r="AV7589" s="501" t="e">
        <f t="shared" si="716"/>
        <v>#DIV/0!</v>
      </c>
      <c r="AY7589" s="501" t="e">
        <f t="shared" si="717"/>
        <v>#DIV/0!</v>
      </c>
      <c r="BM7589" s="501" t="e">
        <f t="shared" si="718"/>
        <v>#DIV/0!</v>
      </c>
      <c r="BP7589" s="501" t="e">
        <f t="shared" si="719"/>
        <v>#DIV/0!</v>
      </c>
    </row>
    <row r="7590" spans="31:68" ht="15" customHeight="1" x14ac:dyDescent="0.25">
      <c r="AE7590" s="501" t="e">
        <f t="shared" si="714"/>
        <v>#DIV/0!</v>
      </c>
      <c r="AH7590" s="501" t="e">
        <f t="shared" si="715"/>
        <v>#DIV/0!</v>
      </c>
      <c r="AV7590" s="501" t="e">
        <f t="shared" si="716"/>
        <v>#DIV/0!</v>
      </c>
      <c r="AY7590" s="501" t="e">
        <f t="shared" si="717"/>
        <v>#DIV/0!</v>
      </c>
      <c r="BM7590" s="501" t="e">
        <f t="shared" si="718"/>
        <v>#DIV/0!</v>
      </c>
      <c r="BP7590" s="501" t="e">
        <f t="shared" si="719"/>
        <v>#DIV/0!</v>
      </c>
    </row>
    <row r="7591" spans="31:68" ht="15" customHeight="1" x14ac:dyDescent="0.25">
      <c r="AE7591" s="501" t="e">
        <f t="shared" si="714"/>
        <v>#DIV/0!</v>
      </c>
      <c r="AH7591" s="501" t="e">
        <f t="shared" si="715"/>
        <v>#DIV/0!</v>
      </c>
      <c r="AV7591" s="501" t="e">
        <f t="shared" si="716"/>
        <v>#DIV/0!</v>
      </c>
      <c r="AY7591" s="501" t="e">
        <f t="shared" si="717"/>
        <v>#DIV/0!</v>
      </c>
      <c r="BM7591" s="501" t="e">
        <f t="shared" si="718"/>
        <v>#DIV/0!</v>
      </c>
      <c r="BP7591" s="501" t="e">
        <f t="shared" si="719"/>
        <v>#DIV/0!</v>
      </c>
    </row>
    <row r="7592" spans="31:68" ht="15" customHeight="1" x14ac:dyDescent="0.25">
      <c r="AE7592" s="501" t="e">
        <f t="shared" si="714"/>
        <v>#DIV/0!</v>
      </c>
      <c r="AH7592" s="501" t="e">
        <f t="shared" si="715"/>
        <v>#DIV/0!</v>
      </c>
      <c r="AV7592" s="501" t="e">
        <f t="shared" si="716"/>
        <v>#DIV/0!</v>
      </c>
      <c r="AY7592" s="501" t="e">
        <f t="shared" si="717"/>
        <v>#DIV/0!</v>
      </c>
      <c r="BM7592" s="501" t="e">
        <f t="shared" si="718"/>
        <v>#DIV/0!</v>
      </c>
      <c r="BP7592" s="501" t="e">
        <f t="shared" si="719"/>
        <v>#DIV/0!</v>
      </c>
    </row>
    <row r="7593" spans="31:68" ht="15" customHeight="1" x14ac:dyDescent="0.25">
      <c r="AE7593" s="501" t="e">
        <f t="shared" si="714"/>
        <v>#DIV/0!</v>
      </c>
      <c r="AH7593" s="501" t="e">
        <f t="shared" si="715"/>
        <v>#DIV/0!</v>
      </c>
      <c r="AV7593" s="501" t="e">
        <f t="shared" si="716"/>
        <v>#DIV/0!</v>
      </c>
      <c r="AY7593" s="501" t="e">
        <f t="shared" si="717"/>
        <v>#DIV/0!</v>
      </c>
      <c r="BM7593" s="501" t="e">
        <f t="shared" si="718"/>
        <v>#DIV/0!</v>
      </c>
      <c r="BP7593" s="501" t="e">
        <f t="shared" si="719"/>
        <v>#DIV/0!</v>
      </c>
    </row>
    <row r="7594" spans="31:68" ht="15" customHeight="1" x14ac:dyDescent="0.25">
      <c r="AE7594" s="501" t="e">
        <f t="shared" si="714"/>
        <v>#DIV/0!</v>
      </c>
      <c r="AH7594" s="501" t="e">
        <f t="shared" si="715"/>
        <v>#DIV/0!</v>
      </c>
      <c r="AV7594" s="501" t="e">
        <f t="shared" si="716"/>
        <v>#DIV/0!</v>
      </c>
      <c r="AY7594" s="501" t="e">
        <f t="shared" si="717"/>
        <v>#DIV/0!</v>
      </c>
      <c r="BM7594" s="501" t="e">
        <f t="shared" si="718"/>
        <v>#DIV/0!</v>
      </c>
      <c r="BP7594" s="501" t="e">
        <f t="shared" si="719"/>
        <v>#DIV/0!</v>
      </c>
    </row>
    <row r="7595" spans="31:68" ht="15" customHeight="1" x14ac:dyDescent="0.25">
      <c r="AE7595" s="501" t="e">
        <f t="shared" si="714"/>
        <v>#DIV/0!</v>
      </c>
      <c r="AH7595" s="501" t="e">
        <f t="shared" si="715"/>
        <v>#DIV/0!</v>
      </c>
      <c r="AV7595" s="501" t="e">
        <f t="shared" si="716"/>
        <v>#DIV/0!</v>
      </c>
      <c r="AY7595" s="501" t="e">
        <f t="shared" si="717"/>
        <v>#DIV/0!</v>
      </c>
      <c r="BM7595" s="501" t="e">
        <f t="shared" si="718"/>
        <v>#DIV/0!</v>
      </c>
      <c r="BP7595" s="501" t="e">
        <f t="shared" si="719"/>
        <v>#DIV/0!</v>
      </c>
    </row>
    <row r="7596" spans="31:68" ht="15" customHeight="1" x14ac:dyDescent="0.25">
      <c r="AE7596" s="501" t="e">
        <f t="shared" si="714"/>
        <v>#DIV/0!</v>
      </c>
      <c r="AH7596" s="501" t="e">
        <f t="shared" si="715"/>
        <v>#DIV/0!</v>
      </c>
      <c r="AV7596" s="501" t="e">
        <f t="shared" si="716"/>
        <v>#DIV/0!</v>
      </c>
      <c r="AY7596" s="501" t="e">
        <f t="shared" si="717"/>
        <v>#DIV/0!</v>
      </c>
      <c r="BM7596" s="501" t="e">
        <f t="shared" si="718"/>
        <v>#DIV/0!</v>
      </c>
      <c r="BP7596" s="501" t="e">
        <f t="shared" si="719"/>
        <v>#DIV/0!</v>
      </c>
    </row>
    <row r="7597" spans="31:68" ht="15" customHeight="1" x14ac:dyDescent="0.25">
      <c r="AE7597" s="501" t="e">
        <f t="shared" si="714"/>
        <v>#DIV/0!</v>
      </c>
      <c r="AH7597" s="501" t="e">
        <f t="shared" si="715"/>
        <v>#DIV/0!</v>
      </c>
      <c r="AV7597" s="501" t="e">
        <f t="shared" si="716"/>
        <v>#DIV/0!</v>
      </c>
      <c r="AY7597" s="501" t="e">
        <f t="shared" si="717"/>
        <v>#DIV/0!</v>
      </c>
      <c r="BM7597" s="501" t="e">
        <f t="shared" si="718"/>
        <v>#DIV/0!</v>
      </c>
      <c r="BP7597" s="501" t="e">
        <f t="shared" si="719"/>
        <v>#DIV/0!</v>
      </c>
    </row>
    <row r="7598" spans="31:68" ht="15" customHeight="1" x14ac:dyDescent="0.25">
      <c r="AE7598" s="501" t="e">
        <f t="shared" si="714"/>
        <v>#DIV/0!</v>
      </c>
      <c r="AH7598" s="501" t="e">
        <f t="shared" si="715"/>
        <v>#DIV/0!</v>
      </c>
      <c r="AV7598" s="501" t="e">
        <f t="shared" si="716"/>
        <v>#DIV/0!</v>
      </c>
      <c r="AY7598" s="501" t="e">
        <f t="shared" si="717"/>
        <v>#DIV/0!</v>
      </c>
      <c r="BM7598" s="501" t="e">
        <f t="shared" si="718"/>
        <v>#DIV/0!</v>
      </c>
      <c r="BP7598" s="501" t="e">
        <f t="shared" si="719"/>
        <v>#DIV/0!</v>
      </c>
    </row>
    <row r="7599" spans="31:68" ht="15" customHeight="1" x14ac:dyDescent="0.25">
      <c r="AE7599" s="501" t="e">
        <f t="shared" si="714"/>
        <v>#DIV/0!</v>
      </c>
      <c r="AH7599" s="501" t="e">
        <f t="shared" si="715"/>
        <v>#DIV/0!</v>
      </c>
      <c r="AV7599" s="501" t="e">
        <f t="shared" si="716"/>
        <v>#DIV/0!</v>
      </c>
      <c r="AY7599" s="501" t="e">
        <f t="shared" si="717"/>
        <v>#DIV/0!</v>
      </c>
      <c r="BM7599" s="501" t="e">
        <f t="shared" si="718"/>
        <v>#DIV/0!</v>
      </c>
      <c r="BP7599" s="501" t="e">
        <f t="shared" si="719"/>
        <v>#DIV/0!</v>
      </c>
    </row>
    <row r="7600" spans="31:68" ht="15" customHeight="1" x14ac:dyDescent="0.25">
      <c r="AE7600" s="501" t="e">
        <f t="shared" si="714"/>
        <v>#DIV/0!</v>
      </c>
      <c r="AH7600" s="501" t="e">
        <f t="shared" si="715"/>
        <v>#DIV/0!</v>
      </c>
      <c r="AV7600" s="501" t="e">
        <f t="shared" si="716"/>
        <v>#DIV/0!</v>
      </c>
      <c r="AY7600" s="501" t="e">
        <f t="shared" si="717"/>
        <v>#DIV/0!</v>
      </c>
      <c r="BM7600" s="501" t="e">
        <f t="shared" si="718"/>
        <v>#DIV/0!</v>
      </c>
      <c r="BP7600" s="501" t="e">
        <f t="shared" si="719"/>
        <v>#DIV/0!</v>
      </c>
    </row>
    <row r="7601" spans="31:68" ht="15" customHeight="1" x14ac:dyDescent="0.25">
      <c r="AE7601" s="501" t="e">
        <f t="shared" si="714"/>
        <v>#DIV/0!</v>
      </c>
      <c r="AH7601" s="501" t="e">
        <f t="shared" si="715"/>
        <v>#DIV/0!</v>
      </c>
      <c r="AV7601" s="501" t="e">
        <f t="shared" si="716"/>
        <v>#DIV/0!</v>
      </c>
      <c r="AY7601" s="501" t="e">
        <f t="shared" si="717"/>
        <v>#DIV/0!</v>
      </c>
      <c r="BM7601" s="501" t="e">
        <f t="shared" si="718"/>
        <v>#DIV/0!</v>
      </c>
      <c r="BP7601" s="501" t="e">
        <f t="shared" si="719"/>
        <v>#DIV/0!</v>
      </c>
    </row>
    <row r="7602" spans="31:68" ht="15" customHeight="1" x14ac:dyDescent="0.25">
      <c r="AE7602" s="501" t="e">
        <f t="shared" si="714"/>
        <v>#DIV/0!</v>
      </c>
      <c r="AH7602" s="501" t="e">
        <f t="shared" si="715"/>
        <v>#DIV/0!</v>
      </c>
      <c r="AV7602" s="501" t="e">
        <f t="shared" si="716"/>
        <v>#DIV/0!</v>
      </c>
      <c r="AY7602" s="501" t="e">
        <f t="shared" si="717"/>
        <v>#DIV/0!</v>
      </c>
      <c r="BM7602" s="501" t="e">
        <f t="shared" si="718"/>
        <v>#DIV/0!</v>
      </c>
      <c r="BP7602" s="501" t="e">
        <f t="shared" si="719"/>
        <v>#DIV/0!</v>
      </c>
    </row>
    <row r="7603" spans="31:68" ht="15" customHeight="1" x14ac:dyDescent="0.25">
      <c r="AE7603" s="501" t="e">
        <f t="shared" si="714"/>
        <v>#DIV/0!</v>
      </c>
      <c r="AH7603" s="501" t="e">
        <f t="shared" si="715"/>
        <v>#DIV/0!</v>
      </c>
      <c r="AV7603" s="501" t="e">
        <f t="shared" si="716"/>
        <v>#DIV/0!</v>
      </c>
      <c r="AY7603" s="501" t="e">
        <f t="shared" si="717"/>
        <v>#DIV/0!</v>
      </c>
      <c r="BM7603" s="501" t="e">
        <f t="shared" si="718"/>
        <v>#DIV/0!</v>
      </c>
      <c r="BP7603" s="501" t="e">
        <f t="shared" si="719"/>
        <v>#DIV/0!</v>
      </c>
    </row>
    <row r="7604" spans="31:68" ht="15" customHeight="1" x14ac:dyDescent="0.25">
      <c r="AE7604" s="501" t="e">
        <f t="shared" si="714"/>
        <v>#DIV/0!</v>
      </c>
      <c r="AH7604" s="501" t="e">
        <f t="shared" si="715"/>
        <v>#DIV/0!</v>
      </c>
      <c r="AV7604" s="501" t="e">
        <f t="shared" si="716"/>
        <v>#DIV/0!</v>
      </c>
      <c r="AY7604" s="501" t="e">
        <f t="shared" si="717"/>
        <v>#DIV/0!</v>
      </c>
      <c r="BM7604" s="501" t="e">
        <f t="shared" si="718"/>
        <v>#DIV/0!</v>
      </c>
      <c r="BP7604" s="501" t="e">
        <f t="shared" si="719"/>
        <v>#DIV/0!</v>
      </c>
    </row>
    <row r="7605" spans="31:68" ht="15" customHeight="1" x14ac:dyDescent="0.25">
      <c r="AE7605" s="501" t="e">
        <f t="shared" si="714"/>
        <v>#DIV/0!</v>
      </c>
      <c r="AH7605" s="501" t="e">
        <f t="shared" si="715"/>
        <v>#DIV/0!</v>
      </c>
      <c r="AV7605" s="501" t="e">
        <f t="shared" si="716"/>
        <v>#DIV/0!</v>
      </c>
      <c r="AY7605" s="501" t="e">
        <f t="shared" si="717"/>
        <v>#DIV/0!</v>
      </c>
      <c r="BM7605" s="501" t="e">
        <f t="shared" si="718"/>
        <v>#DIV/0!</v>
      </c>
      <c r="BP7605" s="501" t="e">
        <f t="shared" si="719"/>
        <v>#DIV/0!</v>
      </c>
    </row>
    <row r="7606" spans="31:68" ht="15" customHeight="1" x14ac:dyDescent="0.25">
      <c r="AE7606" s="501" t="e">
        <f t="shared" si="714"/>
        <v>#DIV/0!</v>
      </c>
      <c r="AH7606" s="501" t="e">
        <f t="shared" si="715"/>
        <v>#DIV/0!</v>
      </c>
      <c r="AV7606" s="501" t="e">
        <f t="shared" si="716"/>
        <v>#DIV/0!</v>
      </c>
      <c r="AY7606" s="501" t="e">
        <f t="shared" si="717"/>
        <v>#DIV/0!</v>
      </c>
      <c r="BM7606" s="501" t="e">
        <f t="shared" si="718"/>
        <v>#DIV/0!</v>
      </c>
      <c r="BP7606" s="501" t="e">
        <f t="shared" si="719"/>
        <v>#DIV/0!</v>
      </c>
    </row>
    <row r="7607" spans="31:68" ht="15" customHeight="1" x14ac:dyDescent="0.25">
      <c r="AE7607" s="501" t="e">
        <f t="shared" si="714"/>
        <v>#DIV/0!</v>
      </c>
      <c r="AH7607" s="501" t="e">
        <f t="shared" si="715"/>
        <v>#DIV/0!</v>
      </c>
      <c r="AV7607" s="501" t="e">
        <f t="shared" si="716"/>
        <v>#DIV/0!</v>
      </c>
      <c r="AY7607" s="501" t="e">
        <f t="shared" si="717"/>
        <v>#DIV/0!</v>
      </c>
      <c r="BM7607" s="501" t="e">
        <f t="shared" si="718"/>
        <v>#DIV/0!</v>
      </c>
      <c r="BP7607" s="501" t="e">
        <f t="shared" si="719"/>
        <v>#DIV/0!</v>
      </c>
    </row>
    <row r="7608" spans="31:68" ht="15" customHeight="1" x14ac:dyDescent="0.25">
      <c r="AE7608" s="501" t="e">
        <f t="shared" si="714"/>
        <v>#DIV/0!</v>
      </c>
      <c r="AH7608" s="501" t="e">
        <f t="shared" si="715"/>
        <v>#DIV/0!</v>
      </c>
      <c r="AV7608" s="501" t="e">
        <f t="shared" si="716"/>
        <v>#DIV/0!</v>
      </c>
      <c r="AY7608" s="501" t="e">
        <f t="shared" si="717"/>
        <v>#DIV/0!</v>
      </c>
      <c r="BM7608" s="501" t="e">
        <f t="shared" si="718"/>
        <v>#DIV/0!</v>
      </c>
      <c r="BP7608" s="501" t="e">
        <f t="shared" si="719"/>
        <v>#DIV/0!</v>
      </c>
    </row>
    <row r="7609" spans="31:68" ht="15" customHeight="1" x14ac:dyDescent="0.25">
      <c r="AE7609" s="501" t="e">
        <f t="shared" si="714"/>
        <v>#DIV/0!</v>
      </c>
      <c r="AH7609" s="501" t="e">
        <f t="shared" si="715"/>
        <v>#DIV/0!</v>
      </c>
      <c r="AV7609" s="501" t="e">
        <f t="shared" si="716"/>
        <v>#DIV/0!</v>
      </c>
      <c r="AY7609" s="501" t="e">
        <f t="shared" si="717"/>
        <v>#DIV/0!</v>
      </c>
      <c r="BM7609" s="501" t="e">
        <f t="shared" si="718"/>
        <v>#DIV/0!</v>
      </c>
      <c r="BP7609" s="501" t="e">
        <f t="shared" si="719"/>
        <v>#DIV/0!</v>
      </c>
    </row>
    <row r="7610" spans="31:68" ht="15" customHeight="1" x14ac:dyDescent="0.25">
      <c r="AE7610" s="501" t="e">
        <f t="shared" si="714"/>
        <v>#DIV/0!</v>
      </c>
      <c r="AH7610" s="501" t="e">
        <f t="shared" si="715"/>
        <v>#DIV/0!</v>
      </c>
      <c r="AV7610" s="501" t="e">
        <f t="shared" si="716"/>
        <v>#DIV/0!</v>
      </c>
      <c r="AY7610" s="501" t="e">
        <f t="shared" si="717"/>
        <v>#DIV/0!</v>
      </c>
      <c r="BM7610" s="501" t="e">
        <f t="shared" si="718"/>
        <v>#DIV/0!</v>
      </c>
      <c r="BP7610" s="501" t="e">
        <f t="shared" si="719"/>
        <v>#DIV/0!</v>
      </c>
    </row>
    <row r="7611" spans="31:68" ht="15" customHeight="1" x14ac:dyDescent="0.25">
      <c r="AE7611" s="501" t="e">
        <f t="shared" si="714"/>
        <v>#DIV/0!</v>
      </c>
      <c r="AH7611" s="501" t="e">
        <f t="shared" si="715"/>
        <v>#DIV/0!</v>
      </c>
      <c r="AV7611" s="501" t="e">
        <f t="shared" si="716"/>
        <v>#DIV/0!</v>
      </c>
      <c r="AY7611" s="501" t="e">
        <f t="shared" si="717"/>
        <v>#DIV/0!</v>
      </c>
      <c r="BM7611" s="501" t="e">
        <f t="shared" si="718"/>
        <v>#DIV/0!</v>
      </c>
      <c r="BP7611" s="501" t="e">
        <f t="shared" si="719"/>
        <v>#DIV/0!</v>
      </c>
    </row>
    <row r="7612" spans="31:68" ht="15" customHeight="1" x14ac:dyDescent="0.25">
      <c r="AE7612" s="501" t="e">
        <f t="shared" si="714"/>
        <v>#DIV/0!</v>
      </c>
      <c r="AH7612" s="501" t="e">
        <f t="shared" si="715"/>
        <v>#DIV/0!</v>
      </c>
      <c r="AV7612" s="501" t="e">
        <f t="shared" si="716"/>
        <v>#DIV/0!</v>
      </c>
      <c r="AY7612" s="501" t="e">
        <f t="shared" si="717"/>
        <v>#DIV/0!</v>
      </c>
      <c r="BM7612" s="501" t="e">
        <f t="shared" si="718"/>
        <v>#DIV/0!</v>
      </c>
      <c r="BP7612" s="501" t="e">
        <f t="shared" si="719"/>
        <v>#DIV/0!</v>
      </c>
    </row>
    <row r="7613" spans="31:68" ht="15" customHeight="1" x14ac:dyDescent="0.25">
      <c r="AE7613" s="501" t="e">
        <f t="shared" si="714"/>
        <v>#DIV/0!</v>
      </c>
      <c r="AH7613" s="501" t="e">
        <f t="shared" si="715"/>
        <v>#DIV/0!</v>
      </c>
      <c r="AV7613" s="501" t="e">
        <f t="shared" si="716"/>
        <v>#DIV/0!</v>
      </c>
      <c r="AY7613" s="501" t="e">
        <f t="shared" si="717"/>
        <v>#DIV/0!</v>
      </c>
      <c r="BM7613" s="501" t="e">
        <f t="shared" si="718"/>
        <v>#DIV/0!</v>
      </c>
      <c r="BP7613" s="501" t="e">
        <f t="shared" si="719"/>
        <v>#DIV/0!</v>
      </c>
    </row>
    <row r="7614" spans="31:68" ht="15" customHeight="1" x14ac:dyDescent="0.25">
      <c r="AE7614" s="501" t="e">
        <f t="shared" si="714"/>
        <v>#DIV/0!</v>
      </c>
      <c r="AH7614" s="501" t="e">
        <f t="shared" si="715"/>
        <v>#DIV/0!</v>
      </c>
      <c r="AV7614" s="501" t="e">
        <f t="shared" si="716"/>
        <v>#DIV/0!</v>
      </c>
      <c r="AY7614" s="501" t="e">
        <f t="shared" si="717"/>
        <v>#DIV/0!</v>
      </c>
      <c r="BM7614" s="501" t="e">
        <f t="shared" si="718"/>
        <v>#DIV/0!</v>
      </c>
      <c r="BP7614" s="501" t="e">
        <f t="shared" si="719"/>
        <v>#DIV/0!</v>
      </c>
    </row>
    <row r="7615" spans="31:68" ht="15" customHeight="1" x14ac:dyDescent="0.25">
      <c r="AE7615" s="501" t="e">
        <f t="shared" si="714"/>
        <v>#DIV/0!</v>
      </c>
      <c r="AH7615" s="501" t="e">
        <f t="shared" si="715"/>
        <v>#DIV/0!</v>
      </c>
      <c r="AV7615" s="501" t="e">
        <f t="shared" si="716"/>
        <v>#DIV/0!</v>
      </c>
      <c r="AY7615" s="501" t="e">
        <f t="shared" si="717"/>
        <v>#DIV/0!</v>
      </c>
      <c r="BM7615" s="501" t="e">
        <f t="shared" si="718"/>
        <v>#DIV/0!</v>
      </c>
      <c r="BP7615" s="501" t="e">
        <f t="shared" si="719"/>
        <v>#DIV/0!</v>
      </c>
    </row>
    <row r="7616" spans="31:68" ht="15" customHeight="1" x14ac:dyDescent="0.25">
      <c r="AE7616" s="501" t="e">
        <f t="shared" si="714"/>
        <v>#DIV/0!</v>
      </c>
      <c r="AH7616" s="501" t="e">
        <f t="shared" si="715"/>
        <v>#DIV/0!</v>
      </c>
      <c r="AV7616" s="501" t="e">
        <f t="shared" si="716"/>
        <v>#DIV/0!</v>
      </c>
      <c r="AY7616" s="501" t="e">
        <f t="shared" si="717"/>
        <v>#DIV/0!</v>
      </c>
      <c r="BM7616" s="501" t="e">
        <f t="shared" si="718"/>
        <v>#DIV/0!</v>
      </c>
      <c r="BP7616" s="501" t="e">
        <f t="shared" si="719"/>
        <v>#DIV/0!</v>
      </c>
    </row>
    <row r="7617" spans="31:68" ht="15" customHeight="1" x14ac:dyDescent="0.25">
      <c r="AE7617" s="501" t="e">
        <f t="shared" si="714"/>
        <v>#DIV/0!</v>
      </c>
      <c r="AH7617" s="501" t="e">
        <f t="shared" si="715"/>
        <v>#DIV/0!</v>
      </c>
      <c r="AV7617" s="501" t="e">
        <f t="shared" si="716"/>
        <v>#DIV/0!</v>
      </c>
      <c r="AY7617" s="501" t="e">
        <f t="shared" si="717"/>
        <v>#DIV/0!</v>
      </c>
      <c r="BM7617" s="501" t="e">
        <f t="shared" si="718"/>
        <v>#DIV/0!</v>
      </c>
      <c r="BP7617" s="501" t="e">
        <f t="shared" si="719"/>
        <v>#DIV/0!</v>
      </c>
    </row>
    <row r="7618" spans="31:68" ht="15" customHeight="1" x14ac:dyDescent="0.25">
      <c r="AE7618" s="501" t="e">
        <f t="shared" si="714"/>
        <v>#DIV/0!</v>
      </c>
      <c r="AH7618" s="501" t="e">
        <f t="shared" si="715"/>
        <v>#DIV/0!</v>
      </c>
      <c r="AV7618" s="501" t="e">
        <f t="shared" si="716"/>
        <v>#DIV/0!</v>
      </c>
      <c r="AY7618" s="501" t="e">
        <f t="shared" si="717"/>
        <v>#DIV/0!</v>
      </c>
      <c r="BM7618" s="501" t="e">
        <f t="shared" si="718"/>
        <v>#DIV/0!</v>
      </c>
      <c r="BP7618" s="501" t="e">
        <f t="shared" si="719"/>
        <v>#DIV/0!</v>
      </c>
    </row>
    <row r="7619" spans="31:68" ht="15" customHeight="1" x14ac:dyDescent="0.25">
      <c r="AE7619" s="501" t="e">
        <f t="shared" si="714"/>
        <v>#DIV/0!</v>
      </c>
      <c r="AH7619" s="501" t="e">
        <f t="shared" si="715"/>
        <v>#DIV/0!</v>
      </c>
      <c r="AV7619" s="501" t="e">
        <f t="shared" si="716"/>
        <v>#DIV/0!</v>
      </c>
      <c r="AY7619" s="501" t="e">
        <f t="shared" si="717"/>
        <v>#DIV/0!</v>
      </c>
      <c r="BM7619" s="501" t="e">
        <f t="shared" si="718"/>
        <v>#DIV/0!</v>
      </c>
      <c r="BP7619" s="501" t="e">
        <f t="shared" si="719"/>
        <v>#DIV/0!</v>
      </c>
    </row>
    <row r="7620" spans="31:68" ht="15" customHeight="1" x14ac:dyDescent="0.25">
      <c r="AE7620" s="501" t="e">
        <f t="shared" si="714"/>
        <v>#DIV/0!</v>
      </c>
      <c r="AH7620" s="501" t="e">
        <f t="shared" si="715"/>
        <v>#DIV/0!</v>
      </c>
      <c r="AV7620" s="501" t="e">
        <f t="shared" si="716"/>
        <v>#DIV/0!</v>
      </c>
      <c r="AY7620" s="501" t="e">
        <f t="shared" si="717"/>
        <v>#DIV/0!</v>
      </c>
      <c r="BM7620" s="501" t="e">
        <f t="shared" si="718"/>
        <v>#DIV/0!</v>
      </c>
      <c r="BP7620" s="501" t="e">
        <f t="shared" si="719"/>
        <v>#DIV/0!</v>
      </c>
    </row>
    <row r="7621" spans="31:68" ht="15" customHeight="1" x14ac:dyDescent="0.25">
      <c r="AE7621" s="501" t="e">
        <f t="shared" si="714"/>
        <v>#DIV/0!</v>
      </c>
      <c r="AH7621" s="501" t="e">
        <f t="shared" si="715"/>
        <v>#DIV/0!</v>
      </c>
      <c r="AV7621" s="501" t="e">
        <f t="shared" si="716"/>
        <v>#DIV/0!</v>
      </c>
      <c r="AY7621" s="501" t="e">
        <f t="shared" si="717"/>
        <v>#DIV/0!</v>
      </c>
      <c r="BM7621" s="501" t="e">
        <f t="shared" si="718"/>
        <v>#DIV/0!</v>
      </c>
      <c r="BP7621" s="501" t="e">
        <f t="shared" si="719"/>
        <v>#DIV/0!</v>
      </c>
    </row>
    <row r="7622" spans="31:68" ht="15" customHeight="1" x14ac:dyDescent="0.25">
      <c r="AE7622" s="501" t="e">
        <f t="shared" si="714"/>
        <v>#DIV/0!</v>
      </c>
      <c r="AH7622" s="501" t="e">
        <f t="shared" si="715"/>
        <v>#DIV/0!</v>
      </c>
      <c r="AV7622" s="501" t="e">
        <f t="shared" si="716"/>
        <v>#DIV/0!</v>
      </c>
      <c r="AY7622" s="501" t="e">
        <f t="shared" si="717"/>
        <v>#DIV/0!</v>
      </c>
      <c r="BM7622" s="501" t="e">
        <f t="shared" si="718"/>
        <v>#DIV/0!</v>
      </c>
      <c r="BP7622" s="501" t="e">
        <f t="shared" si="719"/>
        <v>#DIV/0!</v>
      </c>
    </row>
    <row r="7623" spans="31:68" ht="15" customHeight="1" x14ac:dyDescent="0.25">
      <c r="AE7623" s="501" t="e">
        <f t="shared" si="714"/>
        <v>#DIV/0!</v>
      </c>
      <c r="AH7623" s="501" t="e">
        <f t="shared" si="715"/>
        <v>#DIV/0!</v>
      </c>
      <c r="AV7623" s="501" t="e">
        <f t="shared" si="716"/>
        <v>#DIV/0!</v>
      </c>
      <c r="AY7623" s="501" t="e">
        <f t="shared" si="717"/>
        <v>#DIV/0!</v>
      </c>
      <c r="BM7623" s="501" t="e">
        <f t="shared" si="718"/>
        <v>#DIV/0!</v>
      </c>
      <c r="BP7623" s="501" t="e">
        <f t="shared" si="719"/>
        <v>#DIV/0!</v>
      </c>
    </row>
    <row r="7624" spans="31:68" ht="15" customHeight="1" x14ac:dyDescent="0.25">
      <c r="AE7624" s="501" t="e">
        <f t="shared" si="714"/>
        <v>#DIV/0!</v>
      </c>
      <c r="AH7624" s="501" t="e">
        <f t="shared" si="715"/>
        <v>#DIV/0!</v>
      </c>
      <c r="AV7624" s="501" t="e">
        <f t="shared" si="716"/>
        <v>#DIV/0!</v>
      </c>
      <c r="AY7624" s="501" t="e">
        <f t="shared" si="717"/>
        <v>#DIV/0!</v>
      </c>
      <c r="BM7624" s="501" t="e">
        <f t="shared" si="718"/>
        <v>#DIV/0!</v>
      </c>
      <c r="BP7624" s="501" t="e">
        <f t="shared" si="719"/>
        <v>#DIV/0!</v>
      </c>
    </row>
    <row r="7625" spans="31:68" ht="15" customHeight="1" x14ac:dyDescent="0.25">
      <c r="AE7625" s="501" t="e">
        <f t="shared" si="714"/>
        <v>#DIV/0!</v>
      </c>
      <c r="AH7625" s="501" t="e">
        <f t="shared" si="715"/>
        <v>#DIV/0!</v>
      </c>
      <c r="AV7625" s="501" t="e">
        <f t="shared" si="716"/>
        <v>#DIV/0!</v>
      </c>
      <c r="AY7625" s="501" t="e">
        <f t="shared" si="717"/>
        <v>#DIV/0!</v>
      </c>
      <c r="BM7625" s="501" t="e">
        <f t="shared" si="718"/>
        <v>#DIV/0!</v>
      </c>
      <c r="BP7625" s="501" t="e">
        <f t="shared" si="719"/>
        <v>#DIV/0!</v>
      </c>
    </row>
    <row r="7626" spans="31:68" ht="15" customHeight="1" x14ac:dyDescent="0.25">
      <c r="AE7626" s="501" t="e">
        <f t="shared" si="714"/>
        <v>#DIV/0!</v>
      </c>
      <c r="AH7626" s="501" t="e">
        <f t="shared" si="715"/>
        <v>#DIV/0!</v>
      </c>
      <c r="AV7626" s="501" t="e">
        <f t="shared" si="716"/>
        <v>#DIV/0!</v>
      </c>
      <c r="AY7626" s="501" t="e">
        <f t="shared" si="717"/>
        <v>#DIV/0!</v>
      </c>
      <c r="BM7626" s="501" t="e">
        <f t="shared" si="718"/>
        <v>#DIV/0!</v>
      </c>
      <c r="BP7626" s="501" t="e">
        <f t="shared" si="719"/>
        <v>#DIV/0!</v>
      </c>
    </row>
    <row r="7627" spans="31:68" ht="15" customHeight="1" x14ac:dyDescent="0.25">
      <c r="AE7627" s="501" t="e">
        <f t="shared" si="714"/>
        <v>#DIV/0!</v>
      </c>
      <c r="AH7627" s="501" t="e">
        <f t="shared" si="715"/>
        <v>#DIV/0!</v>
      </c>
      <c r="AV7627" s="501" t="e">
        <f t="shared" si="716"/>
        <v>#DIV/0!</v>
      </c>
      <c r="AY7627" s="501" t="e">
        <f t="shared" si="717"/>
        <v>#DIV/0!</v>
      </c>
      <c r="BM7627" s="501" t="e">
        <f t="shared" si="718"/>
        <v>#DIV/0!</v>
      </c>
      <c r="BP7627" s="501" t="e">
        <f t="shared" si="719"/>
        <v>#DIV/0!</v>
      </c>
    </row>
    <row r="7628" spans="31:68" ht="15" customHeight="1" x14ac:dyDescent="0.25">
      <c r="AE7628" s="501" t="e">
        <f t="shared" si="714"/>
        <v>#DIV/0!</v>
      </c>
      <c r="AH7628" s="501" t="e">
        <f t="shared" si="715"/>
        <v>#DIV/0!</v>
      </c>
      <c r="AV7628" s="501" t="e">
        <f t="shared" si="716"/>
        <v>#DIV/0!</v>
      </c>
      <c r="AY7628" s="501" t="e">
        <f t="shared" si="717"/>
        <v>#DIV/0!</v>
      </c>
      <c r="BM7628" s="501" t="e">
        <f t="shared" si="718"/>
        <v>#DIV/0!</v>
      </c>
      <c r="BP7628" s="501" t="e">
        <f t="shared" si="719"/>
        <v>#DIV/0!</v>
      </c>
    </row>
    <row r="7629" spans="31:68" ht="15" customHeight="1" x14ac:dyDescent="0.25">
      <c r="AE7629" s="501" t="e">
        <f t="shared" si="714"/>
        <v>#DIV/0!</v>
      </c>
      <c r="AH7629" s="501" t="e">
        <f t="shared" si="715"/>
        <v>#DIV/0!</v>
      </c>
      <c r="AV7629" s="501" t="e">
        <f t="shared" si="716"/>
        <v>#DIV/0!</v>
      </c>
      <c r="AY7629" s="501" t="e">
        <f t="shared" si="717"/>
        <v>#DIV/0!</v>
      </c>
      <c r="BM7629" s="501" t="e">
        <f t="shared" si="718"/>
        <v>#DIV/0!</v>
      </c>
      <c r="BP7629" s="501" t="e">
        <f t="shared" si="719"/>
        <v>#DIV/0!</v>
      </c>
    </row>
    <row r="7630" spans="31:68" ht="15" customHeight="1" x14ac:dyDescent="0.25">
      <c r="AE7630" s="501" t="e">
        <f t="shared" si="714"/>
        <v>#DIV/0!</v>
      </c>
      <c r="AH7630" s="501" t="e">
        <f t="shared" si="715"/>
        <v>#DIV/0!</v>
      </c>
      <c r="AV7630" s="501" t="e">
        <f t="shared" si="716"/>
        <v>#DIV/0!</v>
      </c>
      <c r="AY7630" s="501" t="e">
        <f t="shared" si="717"/>
        <v>#DIV/0!</v>
      </c>
      <c r="BM7630" s="501" t="e">
        <f t="shared" si="718"/>
        <v>#DIV/0!</v>
      </c>
      <c r="BP7630" s="501" t="e">
        <f t="shared" si="719"/>
        <v>#DIV/0!</v>
      </c>
    </row>
    <row r="7631" spans="31:68" ht="15" customHeight="1" x14ac:dyDescent="0.25">
      <c r="AE7631" s="501" t="e">
        <f t="shared" ref="AE7631:AE7694" si="720">IF(AE$10*AC7631+AE$11&lt;(ROUNDUP(AD$10/100,0)*100+999),MAX(0,AE$10*AC7631+AE$11),NA())</f>
        <v>#DIV/0!</v>
      </c>
      <c r="AH7631" s="501" t="e">
        <f t="shared" ref="AH7631:AH7694" si="721">IF(AH$10*AF7631+AH$11&lt;(ROUNDUP(AG$10/100,0)*100+999),MAX(0,AH$10*AF7631+AH$11),NA())</f>
        <v>#DIV/0!</v>
      </c>
      <c r="AV7631" s="501" t="e">
        <f t="shared" ref="AV7631:AV7694" si="722">IF(AV$10*AT7631+AV$11&lt;(ROUNDUP(AU$10/100,0)*100+999),MAX(0,AV$10*AT7631+AV$11),NA())</f>
        <v>#DIV/0!</v>
      </c>
      <c r="AY7631" s="501" t="e">
        <f t="shared" ref="AY7631:AY7694" si="723">IF(AY$10*AW7631+AY$11&lt;(ROUNDUP(AX$10/100,0)*100+999),MAX(0,AY$10*AW7631+AY$11),NA())</f>
        <v>#DIV/0!</v>
      </c>
      <c r="BM7631" s="501" t="e">
        <f t="shared" ref="BM7631:BM7694" si="724">IF(BM$10*BK7631+BM$11&lt;(ROUNDUP(BL$10/100,0)*100+999),MAX(0,BM$10*BK7631+BM$11),NA())</f>
        <v>#DIV/0!</v>
      </c>
      <c r="BP7631" s="501" t="e">
        <f t="shared" ref="BP7631:BP7694" si="725">IF(BP$10*BN7631+BP$11&lt;(ROUNDUP(BO$10/100,0)*100+999),MAX(0,BP$10*BN7631+BP$11),NA())</f>
        <v>#DIV/0!</v>
      </c>
    </row>
    <row r="7632" spans="31:68" ht="15" customHeight="1" x14ac:dyDescent="0.25">
      <c r="AE7632" s="501" t="e">
        <f t="shared" si="720"/>
        <v>#DIV/0!</v>
      </c>
      <c r="AH7632" s="501" t="e">
        <f t="shared" si="721"/>
        <v>#DIV/0!</v>
      </c>
      <c r="AV7632" s="501" t="e">
        <f t="shared" si="722"/>
        <v>#DIV/0!</v>
      </c>
      <c r="AY7632" s="501" t="e">
        <f t="shared" si="723"/>
        <v>#DIV/0!</v>
      </c>
      <c r="BM7632" s="501" t="e">
        <f t="shared" si="724"/>
        <v>#DIV/0!</v>
      </c>
      <c r="BP7632" s="501" t="e">
        <f t="shared" si="725"/>
        <v>#DIV/0!</v>
      </c>
    </row>
    <row r="7633" spans="31:68" ht="15" customHeight="1" x14ac:dyDescent="0.25">
      <c r="AE7633" s="501" t="e">
        <f t="shared" si="720"/>
        <v>#DIV/0!</v>
      </c>
      <c r="AH7633" s="501" t="e">
        <f t="shared" si="721"/>
        <v>#DIV/0!</v>
      </c>
      <c r="AV7633" s="501" t="e">
        <f t="shared" si="722"/>
        <v>#DIV/0!</v>
      </c>
      <c r="AY7633" s="501" t="e">
        <f t="shared" si="723"/>
        <v>#DIV/0!</v>
      </c>
      <c r="BM7633" s="501" t="e">
        <f t="shared" si="724"/>
        <v>#DIV/0!</v>
      </c>
      <c r="BP7633" s="501" t="e">
        <f t="shared" si="725"/>
        <v>#DIV/0!</v>
      </c>
    </row>
    <row r="7634" spans="31:68" ht="15" customHeight="1" x14ac:dyDescent="0.25">
      <c r="AE7634" s="501" t="e">
        <f t="shared" si="720"/>
        <v>#DIV/0!</v>
      </c>
      <c r="AH7634" s="501" t="e">
        <f t="shared" si="721"/>
        <v>#DIV/0!</v>
      </c>
      <c r="AV7634" s="501" t="e">
        <f t="shared" si="722"/>
        <v>#DIV/0!</v>
      </c>
      <c r="AY7634" s="501" t="e">
        <f t="shared" si="723"/>
        <v>#DIV/0!</v>
      </c>
      <c r="BM7634" s="501" t="e">
        <f t="shared" si="724"/>
        <v>#DIV/0!</v>
      </c>
      <c r="BP7634" s="501" t="e">
        <f t="shared" si="725"/>
        <v>#DIV/0!</v>
      </c>
    </row>
    <row r="7635" spans="31:68" ht="15" customHeight="1" x14ac:dyDescent="0.25">
      <c r="AE7635" s="501" t="e">
        <f t="shared" si="720"/>
        <v>#DIV/0!</v>
      </c>
      <c r="AH7635" s="501" t="e">
        <f t="shared" si="721"/>
        <v>#DIV/0!</v>
      </c>
      <c r="AV7635" s="501" t="e">
        <f t="shared" si="722"/>
        <v>#DIV/0!</v>
      </c>
      <c r="AY7635" s="501" t="e">
        <f t="shared" si="723"/>
        <v>#DIV/0!</v>
      </c>
      <c r="BM7635" s="501" t="e">
        <f t="shared" si="724"/>
        <v>#DIV/0!</v>
      </c>
      <c r="BP7635" s="501" t="e">
        <f t="shared" si="725"/>
        <v>#DIV/0!</v>
      </c>
    </row>
    <row r="7636" spans="31:68" ht="15" customHeight="1" x14ac:dyDescent="0.25">
      <c r="AE7636" s="501" t="e">
        <f t="shared" si="720"/>
        <v>#DIV/0!</v>
      </c>
      <c r="AH7636" s="501" t="e">
        <f t="shared" si="721"/>
        <v>#DIV/0!</v>
      </c>
      <c r="AV7636" s="501" t="e">
        <f t="shared" si="722"/>
        <v>#DIV/0!</v>
      </c>
      <c r="AY7636" s="501" t="e">
        <f t="shared" si="723"/>
        <v>#DIV/0!</v>
      </c>
      <c r="BM7636" s="501" t="e">
        <f t="shared" si="724"/>
        <v>#DIV/0!</v>
      </c>
      <c r="BP7636" s="501" t="e">
        <f t="shared" si="725"/>
        <v>#DIV/0!</v>
      </c>
    </row>
    <row r="7637" spans="31:68" ht="15" customHeight="1" x14ac:dyDescent="0.25">
      <c r="AE7637" s="501" t="e">
        <f t="shared" si="720"/>
        <v>#DIV/0!</v>
      </c>
      <c r="AH7637" s="501" t="e">
        <f t="shared" si="721"/>
        <v>#DIV/0!</v>
      </c>
      <c r="AV7637" s="501" t="e">
        <f t="shared" si="722"/>
        <v>#DIV/0!</v>
      </c>
      <c r="AY7637" s="501" t="e">
        <f t="shared" si="723"/>
        <v>#DIV/0!</v>
      </c>
      <c r="BM7637" s="501" t="e">
        <f t="shared" si="724"/>
        <v>#DIV/0!</v>
      </c>
      <c r="BP7637" s="501" t="e">
        <f t="shared" si="725"/>
        <v>#DIV/0!</v>
      </c>
    </row>
    <row r="7638" spans="31:68" ht="15" customHeight="1" x14ac:dyDescent="0.25">
      <c r="AE7638" s="501" t="e">
        <f t="shared" si="720"/>
        <v>#DIV/0!</v>
      </c>
      <c r="AH7638" s="501" t="e">
        <f t="shared" si="721"/>
        <v>#DIV/0!</v>
      </c>
      <c r="AV7638" s="501" t="e">
        <f t="shared" si="722"/>
        <v>#DIV/0!</v>
      </c>
      <c r="AY7638" s="501" t="e">
        <f t="shared" si="723"/>
        <v>#DIV/0!</v>
      </c>
      <c r="BM7638" s="501" t="e">
        <f t="shared" si="724"/>
        <v>#DIV/0!</v>
      </c>
      <c r="BP7638" s="501" t="e">
        <f t="shared" si="725"/>
        <v>#DIV/0!</v>
      </c>
    </row>
    <row r="7639" spans="31:68" ht="15" customHeight="1" x14ac:dyDescent="0.25">
      <c r="AE7639" s="501" t="e">
        <f t="shared" si="720"/>
        <v>#DIV/0!</v>
      </c>
      <c r="AH7639" s="501" t="e">
        <f t="shared" si="721"/>
        <v>#DIV/0!</v>
      </c>
      <c r="AV7639" s="501" t="e">
        <f t="shared" si="722"/>
        <v>#DIV/0!</v>
      </c>
      <c r="AY7639" s="501" t="e">
        <f t="shared" si="723"/>
        <v>#DIV/0!</v>
      </c>
      <c r="BM7639" s="501" t="e">
        <f t="shared" si="724"/>
        <v>#DIV/0!</v>
      </c>
      <c r="BP7639" s="501" t="e">
        <f t="shared" si="725"/>
        <v>#DIV/0!</v>
      </c>
    </row>
    <row r="7640" spans="31:68" ht="15" customHeight="1" x14ac:dyDescent="0.25">
      <c r="AE7640" s="501" t="e">
        <f t="shared" si="720"/>
        <v>#DIV/0!</v>
      </c>
      <c r="AH7640" s="501" t="e">
        <f t="shared" si="721"/>
        <v>#DIV/0!</v>
      </c>
      <c r="AV7640" s="501" t="e">
        <f t="shared" si="722"/>
        <v>#DIV/0!</v>
      </c>
      <c r="AY7640" s="501" t="e">
        <f t="shared" si="723"/>
        <v>#DIV/0!</v>
      </c>
      <c r="BM7640" s="501" t="e">
        <f t="shared" si="724"/>
        <v>#DIV/0!</v>
      </c>
      <c r="BP7640" s="501" t="e">
        <f t="shared" si="725"/>
        <v>#DIV/0!</v>
      </c>
    </row>
    <row r="7641" spans="31:68" ht="15" customHeight="1" x14ac:dyDescent="0.25">
      <c r="AE7641" s="501" t="e">
        <f t="shared" si="720"/>
        <v>#DIV/0!</v>
      </c>
      <c r="AH7641" s="501" t="e">
        <f t="shared" si="721"/>
        <v>#DIV/0!</v>
      </c>
      <c r="AV7641" s="501" t="e">
        <f t="shared" si="722"/>
        <v>#DIV/0!</v>
      </c>
      <c r="AY7641" s="501" t="e">
        <f t="shared" si="723"/>
        <v>#DIV/0!</v>
      </c>
      <c r="BM7641" s="501" t="e">
        <f t="shared" si="724"/>
        <v>#DIV/0!</v>
      </c>
      <c r="BP7641" s="501" t="e">
        <f t="shared" si="725"/>
        <v>#DIV/0!</v>
      </c>
    </row>
    <row r="7642" spans="31:68" ht="15" customHeight="1" x14ac:dyDescent="0.25">
      <c r="AE7642" s="501" t="e">
        <f t="shared" si="720"/>
        <v>#DIV/0!</v>
      </c>
      <c r="AH7642" s="501" t="e">
        <f t="shared" si="721"/>
        <v>#DIV/0!</v>
      </c>
      <c r="AV7642" s="501" t="e">
        <f t="shared" si="722"/>
        <v>#DIV/0!</v>
      </c>
      <c r="AY7642" s="501" t="e">
        <f t="shared" si="723"/>
        <v>#DIV/0!</v>
      </c>
      <c r="BM7642" s="501" t="e">
        <f t="shared" si="724"/>
        <v>#DIV/0!</v>
      </c>
      <c r="BP7642" s="501" t="e">
        <f t="shared" si="725"/>
        <v>#DIV/0!</v>
      </c>
    </row>
    <row r="7643" spans="31:68" ht="15" customHeight="1" x14ac:dyDescent="0.25">
      <c r="AE7643" s="501" t="e">
        <f t="shared" si="720"/>
        <v>#DIV/0!</v>
      </c>
      <c r="AH7643" s="501" t="e">
        <f t="shared" si="721"/>
        <v>#DIV/0!</v>
      </c>
      <c r="AV7643" s="501" t="e">
        <f t="shared" si="722"/>
        <v>#DIV/0!</v>
      </c>
      <c r="AY7643" s="501" t="e">
        <f t="shared" si="723"/>
        <v>#DIV/0!</v>
      </c>
      <c r="BM7643" s="501" t="e">
        <f t="shared" si="724"/>
        <v>#DIV/0!</v>
      </c>
      <c r="BP7643" s="501" t="e">
        <f t="shared" si="725"/>
        <v>#DIV/0!</v>
      </c>
    </row>
    <row r="7644" spans="31:68" ht="15" customHeight="1" x14ac:dyDescent="0.25">
      <c r="AE7644" s="501" t="e">
        <f t="shared" si="720"/>
        <v>#DIV/0!</v>
      </c>
      <c r="AH7644" s="501" t="e">
        <f t="shared" si="721"/>
        <v>#DIV/0!</v>
      </c>
      <c r="AV7644" s="501" t="e">
        <f t="shared" si="722"/>
        <v>#DIV/0!</v>
      </c>
      <c r="AY7644" s="501" t="e">
        <f t="shared" si="723"/>
        <v>#DIV/0!</v>
      </c>
      <c r="BM7644" s="501" t="e">
        <f t="shared" si="724"/>
        <v>#DIV/0!</v>
      </c>
      <c r="BP7644" s="501" t="e">
        <f t="shared" si="725"/>
        <v>#DIV/0!</v>
      </c>
    </row>
    <row r="7645" spans="31:68" ht="15" customHeight="1" x14ac:dyDescent="0.25">
      <c r="AE7645" s="501" t="e">
        <f t="shared" si="720"/>
        <v>#DIV/0!</v>
      </c>
      <c r="AH7645" s="501" t="e">
        <f t="shared" si="721"/>
        <v>#DIV/0!</v>
      </c>
      <c r="AV7645" s="501" t="e">
        <f t="shared" si="722"/>
        <v>#DIV/0!</v>
      </c>
      <c r="AY7645" s="501" t="e">
        <f t="shared" si="723"/>
        <v>#DIV/0!</v>
      </c>
      <c r="BM7645" s="501" t="e">
        <f t="shared" si="724"/>
        <v>#DIV/0!</v>
      </c>
      <c r="BP7645" s="501" t="e">
        <f t="shared" si="725"/>
        <v>#DIV/0!</v>
      </c>
    </row>
    <row r="7646" spans="31:68" ht="15" customHeight="1" x14ac:dyDescent="0.25">
      <c r="AE7646" s="501" t="e">
        <f t="shared" si="720"/>
        <v>#DIV/0!</v>
      </c>
      <c r="AH7646" s="501" t="e">
        <f t="shared" si="721"/>
        <v>#DIV/0!</v>
      </c>
      <c r="AV7646" s="501" t="e">
        <f t="shared" si="722"/>
        <v>#DIV/0!</v>
      </c>
      <c r="AY7646" s="501" t="e">
        <f t="shared" si="723"/>
        <v>#DIV/0!</v>
      </c>
      <c r="BM7646" s="501" t="e">
        <f t="shared" si="724"/>
        <v>#DIV/0!</v>
      </c>
      <c r="BP7646" s="501" t="e">
        <f t="shared" si="725"/>
        <v>#DIV/0!</v>
      </c>
    </row>
    <row r="7647" spans="31:68" ht="15" customHeight="1" x14ac:dyDescent="0.25">
      <c r="AE7647" s="501" t="e">
        <f t="shared" si="720"/>
        <v>#DIV/0!</v>
      </c>
      <c r="AH7647" s="501" t="e">
        <f t="shared" si="721"/>
        <v>#DIV/0!</v>
      </c>
      <c r="AV7647" s="501" t="e">
        <f t="shared" si="722"/>
        <v>#DIV/0!</v>
      </c>
      <c r="AY7647" s="501" t="e">
        <f t="shared" si="723"/>
        <v>#DIV/0!</v>
      </c>
      <c r="BM7647" s="501" t="e">
        <f t="shared" si="724"/>
        <v>#DIV/0!</v>
      </c>
      <c r="BP7647" s="501" t="e">
        <f t="shared" si="725"/>
        <v>#DIV/0!</v>
      </c>
    </row>
    <row r="7648" spans="31:68" ht="15" customHeight="1" x14ac:dyDescent="0.25">
      <c r="AE7648" s="501" t="e">
        <f t="shared" si="720"/>
        <v>#DIV/0!</v>
      </c>
      <c r="AH7648" s="501" t="e">
        <f t="shared" si="721"/>
        <v>#DIV/0!</v>
      </c>
      <c r="AV7648" s="501" t="e">
        <f t="shared" si="722"/>
        <v>#DIV/0!</v>
      </c>
      <c r="AY7648" s="501" t="e">
        <f t="shared" si="723"/>
        <v>#DIV/0!</v>
      </c>
      <c r="BM7648" s="501" t="e">
        <f t="shared" si="724"/>
        <v>#DIV/0!</v>
      </c>
      <c r="BP7648" s="501" t="e">
        <f t="shared" si="725"/>
        <v>#DIV/0!</v>
      </c>
    </row>
    <row r="7649" spans="31:68" ht="15" customHeight="1" x14ac:dyDescent="0.25">
      <c r="AE7649" s="501" t="e">
        <f t="shared" si="720"/>
        <v>#DIV/0!</v>
      </c>
      <c r="AH7649" s="501" t="e">
        <f t="shared" si="721"/>
        <v>#DIV/0!</v>
      </c>
      <c r="AV7649" s="501" t="e">
        <f t="shared" si="722"/>
        <v>#DIV/0!</v>
      </c>
      <c r="AY7649" s="501" t="e">
        <f t="shared" si="723"/>
        <v>#DIV/0!</v>
      </c>
      <c r="BM7649" s="501" t="e">
        <f t="shared" si="724"/>
        <v>#DIV/0!</v>
      </c>
      <c r="BP7649" s="501" t="e">
        <f t="shared" si="725"/>
        <v>#DIV/0!</v>
      </c>
    </row>
    <row r="7650" spans="31:68" ht="15" customHeight="1" x14ac:dyDescent="0.25">
      <c r="AE7650" s="501" t="e">
        <f t="shared" si="720"/>
        <v>#DIV/0!</v>
      </c>
      <c r="AH7650" s="501" t="e">
        <f t="shared" si="721"/>
        <v>#DIV/0!</v>
      </c>
      <c r="AV7650" s="501" t="e">
        <f t="shared" si="722"/>
        <v>#DIV/0!</v>
      </c>
      <c r="AY7650" s="501" t="e">
        <f t="shared" si="723"/>
        <v>#DIV/0!</v>
      </c>
      <c r="BM7650" s="501" t="e">
        <f t="shared" si="724"/>
        <v>#DIV/0!</v>
      </c>
      <c r="BP7650" s="501" t="e">
        <f t="shared" si="725"/>
        <v>#DIV/0!</v>
      </c>
    </row>
    <row r="7651" spans="31:68" ht="15" customHeight="1" x14ac:dyDescent="0.25">
      <c r="AE7651" s="501" t="e">
        <f t="shared" si="720"/>
        <v>#DIV/0!</v>
      </c>
      <c r="AH7651" s="501" t="e">
        <f t="shared" si="721"/>
        <v>#DIV/0!</v>
      </c>
      <c r="AV7651" s="501" t="e">
        <f t="shared" si="722"/>
        <v>#DIV/0!</v>
      </c>
      <c r="AY7651" s="501" t="e">
        <f t="shared" si="723"/>
        <v>#DIV/0!</v>
      </c>
      <c r="BM7651" s="501" t="e">
        <f t="shared" si="724"/>
        <v>#DIV/0!</v>
      </c>
      <c r="BP7651" s="501" t="e">
        <f t="shared" si="725"/>
        <v>#DIV/0!</v>
      </c>
    </row>
    <row r="7652" spans="31:68" ht="15" customHeight="1" x14ac:dyDescent="0.25">
      <c r="AE7652" s="501" t="e">
        <f t="shared" si="720"/>
        <v>#DIV/0!</v>
      </c>
      <c r="AH7652" s="501" t="e">
        <f t="shared" si="721"/>
        <v>#DIV/0!</v>
      </c>
      <c r="AV7652" s="501" t="e">
        <f t="shared" si="722"/>
        <v>#DIV/0!</v>
      </c>
      <c r="AY7652" s="501" t="e">
        <f t="shared" si="723"/>
        <v>#DIV/0!</v>
      </c>
      <c r="BM7652" s="501" t="e">
        <f t="shared" si="724"/>
        <v>#DIV/0!</v>
      </c>
      <c r="BP7652" s="501" t="e">
        <f t="shared" si="725"/>
        <v>#DIV/0!</v>
      </c>
    </row>
    <row r="7653" spans="31:68" ht="15" customHeight="1" x14ac:dyDescent="0.25">
      <c r="AE7653" s="501" t="e">
        <f t="shared" si="720"/>
        <v>#DIV/0!</v>
      </c>
      <c r="AH7653" s="501" t="e">
        <f t="shared" si="721"/>
        <v>#DIV/0!</v>
      </c>
      <c r="AV7653" s="501" t="e">
        <f t="shared" si="722"/>
        <v>#DIV/0!</v>
      </c>
      <c r="AY7653" s="501" t="e">
        <f t="shared" si="723"/>
        <v>#DIV/0!</v>
      </c>
      <c r="BM7653" s="501" t="e">
        <f t="shared" si="724"/>
        <v>#DIV/0!</v>
      </c>
      <c r="BP7653" s="501" t="e">
        <f t="shared" si="725"/>
        <v>#DIV/0!</v>
      </c>
    </row>
    <row r="7654" spans="31:68" ht="15" customHeight="1" x14ac:dyDescent="0.25">
      <c r="AE7654" s="501" t="e">
        <f t="shared" si="720"/>
        <v>#DIV/0!</v>
      </c>
      <c r="AH7654" s="501" t="e">
        <f t="shared" si="721"/>
        <v>#DIV/0!</v>
      </c>
      <c r="AV7654" s="501" t="e">
        <f t="shared" si="722"/>
        <v>#DIV/0!</v>
      </c>
      <c r="AY7654" s="501" t="e">
        <f t="shared" si="723"/>
        <v>#DIV/0!</v>
      </c>
      <c r="BM7654" s="501" t="e">
        <f t="shared" si="724"/>
        <v>#DIV/0!</v>
      </c>
      <c r="BP7654" s="501" t="e">
        <f t="shared" si="725"/>
        <v>#DIV/0!</v>
      </c>
    </row>
    <row r="7655" spans="31:68" ht="15" customHeight="1" x14ac:dyDescent="0.25">
      <c r="AE7655" s="501" t="e">
        <f t="shared" si="720"/>
        <v>#DIV/0!</v>
      </c>
      <c r="AH7655" s="501" t="e">
        <f t="shared" si="721"/>
        <v>#DIV/0!</v>
      </c>
      <c r="AV7655" s="501" t="e">
        <f t="shared" si="722"/>
        <v>#DIV/0!</v>
      </c>
      <c r="AY7655" s="501" t="e">
        <f t="shared" si="723"/>
        <v>#DIV/0!</v>
      </c>
      <c r="BM7655" s="501" t="e">
        <f t="shared" si="724"/>
        <v>#DIV/0!</v>
      </c>
      <c r="BP7655" s="501" t="e">
        <f t="shared" si="725"/>
        <v>#DIV/0!</v>
      </c>
    </row>
    <row r="7656" spans="31:68" ht="15" customHeight="1" x14ac:dyDescent="0.25">
      <c r="AE7656" s="501" t="e">
        <f t="shared" si="720"/>
        <v>#DIV/0!</v>
      </c>
      <c r="AH7656" s="501" t="e">
        <f t="shared" si="721"/>
        <v>#DIV/0!</v>
      </c>
      <c r="AV7656" s="501" t="e">
        <f t="shared" si="722"/>
        <v>#DIV/0!</v>
      </c>
      <c r="AY7656" s="501" t="e">
        <f t="shared" si="723"/>
        <v>#DIV/0!</v>
      </c>
      <c r="BM7656" s="501" t="e">
        <f t="shared" si="724"/>
        <v>#DIV/0!</v>
      </c>
      <c r="BP7656" s="501" t="e">
        <f t="shared" si="725"/>
        <v>#DIV/0!</v>
      </c>
    </row>
    <row r="7657" spans="31:68" ht="15" customHeight="1" x14ac:dyDescent="0.25">
      <c r="AE7657" s="501" t="e">
        <f t="shared" si="720"/>
        <v>#DIV/0!</v>
      </c>
      <c r="AH7657" s="501" t="e">
        <f t="shared" si="721"/>
        <v>#DIV/0!</v>
      </c>
      <c r="AV7657" s="501" t="e">
        <f t="shared" si="722"/>
        <v>#DIV/0!</v>
      </c>
      <c r="AY7657" s="501" t="e">
        <f t="shared" si="723"/>
        <v>#DIV/0!</v>
      </c>
      <c r="BM7657" s="501" t="e">
        <f t="shared" si="724"/>
        <v>#DIV/0!</v>
      </c>
      <c r="BP7657" s="501" t="e">
        <f t="shared" si="725"/>
        <v>#DIV/0!</v>
      </c>
    </row>
    <row r="7658" spans="31:68" ht="15" customHeight="1" x14ac:dyDescent="0.25">
      <c r="AE7658" s="501" t="e">
        <f t="shared" si="720"/>
        <v>#DIV/0!</v>
      </c>
      <c r="AH7658" s="501" t="e">
        <f t="shared" si="721"/>
        <v>#DIV/0!</v>
      </c>
      <c r="AV7658" s="501" t="e">
        <f t="shared" si="722"/>
        <v>#DIV/0!</v>
      </c>
      <c r="AY7658" s="501" t="e">
        <f t="shared" si="723"/>
        <v>#DIV/0!</v>
      </c>
      <c r="BM7658" s="501" t="e">
        <f t="shared" si="724"/>
        <v>#DIV/0!</v>
      </c>
      <c r="BP7658" s="501" t="e">
        <f t="shared" si="725"/>
        <v>#DIV/0!</v>
      </c>
    </row>
    <row r="7659" spans="31:68" ht="15" customHeight="1" x14ac:dyDescent="0.25">
      <c r="AE7659" s="501" t="e">
        <f t="shared" si="720"/>
        <v>#DIV/0!</v>
      </c>
      <c r="AH7659" s="501" t="e">
        <f t="shared" si="721"/>
        <v>#DIV/0!</v>
      </c>
      <c r="AV7659" s="501" t="e">
        <f t="shared" si="722"/>
        <v>#DIV/0!</v>
      </c>
      <c r="AY7659" s="501" t="e">
        <f t="shared" si="723"/>
        <v>#DIV/0!</v>
      </c>
      <c r="BM7659" s="501" t="e">
        <f t="shared" si="724"/>
        <v>#DIV/0!</v>
      </c>
      <c r="BP7659" s="501" t="e">
        <f t="shared" si="725"/>
        <v>#DIV/0!</v>
      </c>
    </row>
    <row r="7660" spans="31:68" ht="15" customHeight="1" x14ac:dyDescent="0.25">
      <c r="AE7660" s="501" t="e">
        <f t="shared" si="720"/>
        <v>#DIV/0!</v>
      </c>
      <c r="AH7660" s="501" t="e">
        <f t="shared" si="721"/>
        <v>#DIV/0!</v>
      </c>
      <c r="AV7660" s="501" t="e">
        <f t="shared" si="722"/>
        <v>#DIV/0!</v>
      </c>
      <c r="AY7660" s="501" t="e">
        <f t="shared" si="723"/>
        <v>#DIV/0!</v>
      </c>
      <c r="BM7660" s="501" t="e">
        <f t="shared" si="724"/>
        <v>#DIV/0!</v>
      </c>
      <c r="BP7660" s="501" t="e">
        <f t="shared" si="725"/>
        <v>#DIV/0!</v>
      </c>
    </row>
    <row r="7661" spans="31:68" ht="15" customHeight="1" x14ac:dyDescent="0.25">
      <c r="AE7661" s="501" t="e">
        <f t="shared" si="720"/>
        <v>#DIV/0!</v>
      </c>
      <c r="AH7661" s="501" t="e">
        <f t="shared" si="721"/>
        <v>#DIV/0!</v>
      </c>
      <c r="AV7661" s="501" t="e">
        <f t="shared" si="722"/>
        <v>#DIV/0!</v>
      </c>
      <c r="AY7661" s="501" t="e">
        <f t="shared" si="723"/>
        <v>#DIV/0!</v>
      </c>
      <c r="BM7661" s="501" t="e">
        <f t="shared" si="724"/>
        <v>#DIV/0!</v>
      </c>
      <c r="BP7661" s="501" t="e">
        <f t="shared" si="725"/>
        <v>#DIV/0!</v>
      </c>
    </row>
    <row r="7662" spans="31:68" ht="15" customHeight="1" x14ac:dyDescent="0.25">
      <c r="AE7662" s="501" t="e">
        <f t="shared" si="720"/>
        <v>#DIV/0!</v>
      </c>
      <c r="AH7662" s="501" t="e">
        <f t="shared" si="721"/>
        <v>#DIV/0!</v>
      </c>
      <c r="AV7662" s="501" t="e">
        <f t="shared" si="722"/>
        <v>#DIV/0!</v>
      </c>
      <c r="AY7662" s="501" t="e">
        <f t="shared" si="723"/>
        <v>#DIV/0!</v>
      </c>
      <c r="BM7662" s="501" t="e">
        <f t="shared" si="724"/>
        <v>#DIV/0!</v>
      </c>
      <c r="BP7662" s="501" t="e">
        <f t="shared" si="725"/>
        <v>#DIV/0!</v>
      </c>
    </row>
    <row r="7663" spans="31:68" ht="15" customHeight="1" x14ac:dyDescent="0.25">
      <c r="AE7663" s="501" t="e">
        <f t="shared" si="720"/>
        <v>#DIV/0!</v>
      </c>
      <c r="AH7663" s="501" t="e">
        <f t="shared" si="721"/>
        <v>#DIV/0!</v>
      </c>
      <c r="AV7663" s="501" t="e">
        <f t="shared" si="722"/>
        <v>#DIV/0!</v>
      </c>
      <c r="AY7663" s="501" t="e">
        <f t="shared" si="723"/>
        <v>#DIV/0!</v>
      </c>
      <c r="BM7663" s="501" t="e">
        <f t="shared" si="724"/>
        <v>#DIV/0!</v>
      </c>
      <c r="BP7663" s="501" t="e">
        <f t="shared" si="725"/>
        <v>#DIV/0!</v>
      </c>
    </row>
    <row r="7664" spans="31:68" ht="15" customHeight="1" x14ac:dyDescent="0.25">
      <c r="AE7664" s="501" t="e">
        <f t="shared" si="720"/>
        <v>#DIV/0!</v>
      </c>
      <c r="AH7664" s="501" t="e">
        <f t="shared" si="721"/>
        <v>#DIV/0!</v>
      </c>
      <c r="AV7664" s="501" t="e">
        <f t="shared" si="722"/>
        <v>#DIV/0!</v>
      </c>
      <c r="AY7664" s="501" t="e">
        <f t="shared" si="723"/>
        <v>#DIV/0!</v>
      </c>
      <c r="BM7664" s="501" t="e">
        <f t="shared" si="724"/>
        <v>#DIV/0!</v>
      </c>
      <c r="BP7664" s="501" t="e">
        <f t="shared" si="725"/>
        <v>#DIV/0!</v>
      </c>
    </row>
    <row r="7665" spans="31:68" ht="15" customHeight="1" x14ac:dyDescent="0.25">
      <c r="AE7665" s="501" t="e">
        <f t="shared" si="720"/>
        <v>#DIV/0!</v>
      </c>
      <c r="AH7665" s="501" t="e">
        <f t="shared" si="721"/>
        <v>#DIV/0!</v>
      </c>
      <c r="AV7665" s="501" t="e">
        <f t="shared" si="722"/>
        <v>#DIV/0!</v>
      </c>
      <c r="AY7665" s="501" t="e">
        <f t="shared" si="723"/>
        <v>#DIV/0!</v>
      </c>
      <c r="BM7665" s="501" t="e">
        <f t="shared" si="724"/>
        <v>#DIV/0!</v>
      </c>
      <c r="BP7665" s="501" t="e">
        <f t="shared" si="725"/>
        <v>#DIV/0!</v>
      </c>
    </row>
    <row r="7666" spans="31:68" ht="15" customHeight="1" x14ac:dyDescent="0.25">
      <c r="AE7666" s="501" t="e">
        <f t="shared" si="720"/>
        <v>#DIV/0!</v>
      </c>
      <c r="AH7666" s="501" t="e">
        <f t="shared" si="721"/>
        <v>#DIV/0!</v>
      </c>
      <c r="AV7666" s="501" t="e">
        <f t="shared" si="722"/>
        <v>#DIV/0!</v>
      </c>
      <c r="AY7666" s="501" t="e">
        <f t="shared" si="723"/>
        <v>#DIV/0!</v>
      </c>
      <c r="BM7666" s="501" t="e">
        <f t="shared" si="724"/>
        <v>#DIV/0!</v>
      </c>
      <c r="BP7666" s="501" t="e">
        <f t="shared" si="725"/>
        <v>#DIV/0!</v>
      </c>
    </row>
    <row r="7667" spans="31:68" ht="15" customHeight="1" x14ac:dyDescent="0.25">
      <c r="AE7667" s="501" t="e">
        <f t="shared" si="720"/>
        <v>#DIV/0!</v>
      </c>
      <c r="AH7667" s="501" t="e">
        <f t="shared" si="721"/>
        <v>#DIV/0!</v>
      </c>
      <c r="AV7667" s="501" t="e">
        <f t="shared" si="722"/>
        <v>#DIV/0!</v>
      </c>
      <c r="AY7667" s="501" t="e">
        <f t="shared" si="723"/>
        <v>#DIV/0!</v>
      </c>
      <c r="BM7667" s="501" t="e">
        <f t="shared" si="724"/>
        <v>#DIV/0!</v>
      </c>
      <c r="BP7667" s="501" t="e">
        <f t="shared" si="725"/>
        <v>#DIV/0!</v>
      </c>
    </row>
    <row r="7668" spans="31:68" ht="15" customHeight="1" x14ac:dyDescent="0.25">
      <c r="AE7668" s="501" t="e">
        <f t="shared" si="720"/>
        <v>#DIV/0!</v>
      </c>
      <c r="AH7668" s="501" t="e">
        <f t="shared" si="721"/>
        <v>#DIV/0!</v>
      </c>
      <c r="AV7668" s="501" t="e">
        <f t="shared" si="722"/>
        <v>#DIV/0!</v>
      </c>
      <c r="AY7668" s="501" t="e">
        <f t="shared" si="723"/>
        <v>#DIV/0!</v>
      </c>
      <c r="BM7668" s="501" t="e">
        <f t="shared" si="724"/>
        <v>#DIV/0!</v>
      </c>
      <c r="BP7668" s="501" t="e">
        <f t="shared" si="725"/>
        <v>#DIV/0!</v>
      </c>
    </row>
    <row r="7669" spans="31:68" ht="15" customHeight="1" x14ac:dyDescent="0.25">
      <c r="AE7669" s="501" t="e">
        <f t="shared" si="720"/>
        <v>#DIV/0!</v>
      </c>
      <c r="AH7669" s="501" t="e">
        <f t="shared" si="721"/>
        <v>#DIV/0!</v>
      </c>
      <c r="AV7669" s="501" t="e">
        <f t="shared" si="722"/>
        <v>#DIV/0!</v>
      </c>
      <c r="AY7669" s="501" t="e">
        <f t="shared" si="723"/>
        <v>#DIV/0!</v>
      </c>
      <c r="BM7669" s="501" t="e">
        <f t="shared" si="724"/>
        <v>#DIV/0!</v>
      </c>
      <c r="BP7669" s="501" t="e">
        <f t="shared" si="725"/>
        <v>#DIV/0!</v>
      </c>
    </row>
    <row r="7670" spans="31:68" ht="15" customHeight="1" x14ac:dyDescent="0.25">
      <c r="AE7670" s="501" t="e">
        <f t="shared" si="720"/>
        <v>#DIV/0!</v>
      </c>
      <c r="AH7670" s="501" t="e">
        <f t="shared" si="721"/>
        <v>#DIV/0!</v>
      </c>
      <c r="AV7670" s="501" t="e">
        <f t="shared" si="722"/>
        <v>#DIV/0!</v>
      </c>
      <c r="AY7670" s="501" t="e">
        <f t="shared" si="723"/>
        <v>#DIV/0!</v>
      </c>
      <c r="BM7670" s="501" t="e">
        <f t="shared" si="724"/>
        <v>#DIV/0!</v>
      </c>
      <c r="BP7670" s="501" t="e">
        <f t="shared" si="725"/>
        <v>#DIV/0!</v>
      </c>
    </row>
    <row r="7671" spans="31:68" ht="15" customHeight="1" x14ac:dyDescent="0.25">
      <c r="AE7671" s="501" t="e">
        <f t="shared" si="720"/>
        <v>#DIV/0!</v>
      </c>
      <c r="AH7671" s="501" t="e">
        <f t="shared" si="721"/>
        <v>#DIV/0!</v>
      </c>
      <c r="AV7671" s="501" t="e">
        <f t="shared" si="722"/>
        <v>#DIV/0!</v>
      </c>
      <c r="AY7671" s="501" t="e">
        <f t="shared" si="723"/>
        <v>#DIV/0!</v>
      </c>
      <c r="BM7671" s="501" t="e">
        <f t="shared" si="724"/>
        <v>#DIV/0!</v>
      </c>
      <c r="BP7671" s="501" t="e">
        <f t="shared" si="725"/>
        <v>#DIV/0!</v>
      </c>
    </row>
    <row r="7672" spans="31:68" ht="15" customHeight="1" x14ac:dyDescent="0.25">
      <c r="AE7672" s="501" t="e">
        <f t="shared" si="720"/>
        <v>#DIV/0!</v>
      </c>
      <c r="AH7672" s="501" t="e">
        <f t="shared" si="721"/>
        <v>#DIV/0!</v>
      </c>
      <c r="AV7672" s="501" t="e">
        <f t="shared" si="722"/>
        <v>#DIV/0!</v>
      </c>
      <c r="AY7672" s="501" t="e">
        <f t="shared" si="723"/>
        <v>#DIV/0!</v>
      </c>
      <c r="BM7672" s="501" t="e">
        <f t="shared" si="724"/>
        <v>#DIV/0!</v>
      </c>
      <c r="BP7672" s="501" t="e">
        <f t="shared" si="725"/>
        <v>#DIV/0!</v>
      </c>
    </row>
    <row r="7673" spans="31:68" ht="15" customHeight="1" x14ac:dyDescent="0.25">
      <c r="AE7673" s="501" t="e">
        <f t="shared" si="720"/>
        <v>#DIV/0!</v>
      </c>
      <c r="AH7673" s="501" t="e">
        <f t="shared" si="721"/>
        <v>#DIV/0!</v>
      </c>
      <c r="AV7673" s="501" t="e">
        <f t="shared" si="722"/>
        <v>#DIV/0!</v>
      </c>
      <c r="AY7673" s="501" t="e">
        <f t="shared" si="723"/>
        <v>#DIV/0!</v>
      </c>
      <c r="BM7673" s="501" t="e">
        <f t="shared" si="724"/>
        <v>#DIV/0!</v>
      </c>
      <c r="BP7673" s="501" t="e">
        <f t="shared" si="725"/>
        <v>#DIV/0!</v>
      </c>
    </row>
    <row r="7674" spans="31:68" ht="15" customHeight="1" x14ac:dyDescent="0.25">
      <c r="AE7674" s="501" t="e">
        <f t="shared" si="720"/>
        <v>#DIV/0!</v>
      </c>
      <c r="AH7674" s="501" t="e">
        <f t="shared" si="721"/>
        <v>#DIV/0!</v>
      </c>
      <c r="AV7674" s="501" t="e">
        <f t="shared" si="722"/>
        <v>#DIV/0!</v>
      </c>
      <c r="AY7674" s="501" t="e">
        <f t="shared" si="723"/>
        <v>#DIV/0!</v>
      </c>
      <c r="BM7674" s="501" t="e">
        <f t="shared" si="724"/>
        <v>#DIV/0!</v>
      </c>
      <c r="BP7674" s="501" t="e">
        <f t="shared" si="725"/>
        <v>#DIV/0!</v>
      </c>
    </row>
    <row r="7675" spans="31:68" ht="15" customHeight="1" x14ac:dyDescent="0.25">
      <c r="AE7675" s="501" t="e">
        <f t="shared" si="720"/>
        <v>#DIV/0!</v>
      </c>
      <c r="AH7675" s="501" t="e">
        <f t="shared" si="721"/>
        <v>#DIV/0!</v>
      </c>
      <c r="AV7675" s="501" t="e">
        <f t="shared" si="722"/>
        <v>#DIV/0!</v>
      </c>
      <c r="AY7675" s="501" t="e">
        <f t="shared" si="723"/>
        <v>#DIV/0!</v>
      </c>
      <c r="BM7675" s="501" t="e">
        <f t="shared" si="724"/>
        <v>#DIV/0!</v>
      </c>
      <c r="BP7675" s="501" t="e">
        <f t="shared" si="725"/>
        <v>#DIV/0!</v>
      </c>
    </row>
    <row r="7676" spans="31:68" ht="15" customHeight="1" x14ac:dyDescent="0.25">
      <c r="AE7676" s="501" t="e">
        <f t="shared" si="720"/>
        <v>#DIV/0!</v>
      </c>
      <c r="AH7676" s="501" t="e">
        <f t="shared" si="721"/>
        <v>#DIV/0!</v>
      </c>
      <c r="AV7676" s="501" t="e">
        <f t="shared" si="722"/>
        <v>#DIV/0!</v>
      </c>
      <c r="AY7676" s="501" t="e">
        <f t="shared" si="723"/>
        <v>#DIV/0!</v>
      </c>
      <c r="BM7676" s="501" t="e">
        <f t="shared" si="724"/>
        <v>#DIV/0!</v>
      </c>
      <c r="BP7676" s="501" t="e">
        <f t="shared" si="725"/>
        <v>#DIV/0!</v>
      </c>
    </row>
    <row r="7677" spans="31:68" ht="15" customHeight="1" x14ac:dyDescent="0.25">
      <c r="AE7677" s="501" t="e">
        <f t="shared" si="720"/>
        <v>#DIV/0!</v>
      </c>
      <c r="AH7677" s="501" t="e">
        <f t="shared" si="721"/>
        <v>#DIV/0!</v>
      </c>
      <c r="AV7677" s="501" t="e">
        <f t="shared" si="722"/>
        <v>#DIV/0!</v>
      </c>
      <c r="AY7677" s="501" t="e">
        <f t="shared" si="723"/>
        <v>#DIV/0!</v>
      </c>
      <c r="BM7677" s="501" t="e">
        <f t="shared" si="724"/>
        <v>#DIV/0!</v>
      </c>
      <c r="BP7677" s="501" t="e">
        <f t="shared" si="725"/>
        <v>#DIV/0!</v>
      </c>
    </row>
    <row r="7678" spans="31:68" ht="15" customHeight="1" x14ac:dyDescent="0.25">
      <c r="AE7678" s="501" t="e">
        <f t="shared" si="720"/>
        <v>#DIV/0!</v>
      </c>
      <c r="AH7678" s="501" t="e">
        <f t="shared" si="721"/>
        <v>#DIV/0!</v>
      </c>
      <c r="AV7678" s="501" t="e">
        <f t="shared" si="722"/>
        <v>#DIV/0!</v>
      </c>
      <c r="AY7678" s="501" t="e">
        <f t="shared" si="723"/>
        <v>#DIV/0!</v>
      </c>
      <c r="BM7678" s="501" t="e">
        <f t="shared" si="724"/>
        <v>#DIV/0!</v>
      </c>
      <c r="BP7678" s="501" t="e">
        <f t="shared" si="725"/>
        <v>#DIV/0!</v>
      </c>
    </row>
    <row r="7679" spans="31:68" ht="15" customHeight="1" x14ac:dyDescent="0.25">
      <c r="AE7679" s="501" t="e">
        <f t="shared" si="720"/>
        <v>#DIV/0!</v>
      </c>
      <c r="AH7679" s="501" t="e">
        <f t="shared" si="721"/>
        <v>#DIV/0!</v>
      </c>
      <c r="AV7679" s="501" t="e">
        <f t="shared" si="722"/>
        <v>#DIV/0!</v>
      </c>
      <c r="AY7679" s="501" t="e">
        <f t="shared" si="723"/>
        <v>#DIV/0!</v>
      </c>
      <c r="BM7679" s="501" t="e">
        <f t="shared" si="724"/>
        <v>#DIV/0!</v>
      </c>
      <c r="BP7679" s="501" t="e">
        <f t="shared" si="725"/>
        <v>#DIV/0!</v>
      </c>
    </row>
    <row r="7680" spans="31:68" ht="15" customHeight="1" x14ac:dyDescent="0.25">
      <c r="AE7680" s="501" t="e">
        <f t="shared" si="720"/>
        <v>#DIV/0!</v>
      </c>
      <c r="AH7680" s="501" t="e">
        <f t="shared" si="721"/>
        <v>#DIV/0!</v>
      </c>
      <c r="AV7680" s="501" t="e">
        <f t="shared" si="722"/>
        <v>#DIV/0!</v>
      </c>
      <c r="AY7680" s="501" t="e">
        <f t="shared" si="723"/>
        <v>#DIV/0!</v>
      </c>
      <c r="BM7680" s="501" t="e">
        <f t="shared" si="724"/>
        <v>#DIV/0!</v>
      </c>
      <c r="BP7680" s="501" t="e">
        <f t="shared" si="725"/>
        <v>#DIV/0!</v>
      </c>
    </row>
    <row r="7681" spans="31:68" ht="15" customHeight="1" x14ac:dyDescent="0.25">
      <c r="AE7681" s="501" t="e">
        <f t="shared" si="720"/>
        <v>#DIV/0!</v>
      </c>
      <c r="AH7681" s="501" t="e">
        <f t="shared" si="721"/>
        <v>#DIV/0!</v>
      </c>
      <c r="AV7681" s="501" t="e">
        <f t="shared" si="722"/>
        <v>#DIV/0!</v>
      </c>
      <c r="AY7681" s="501" t="e">
        <f t="shared" si="723"/>
        <v>#DIV/0!</v>
      </c>
      <c r="BM7681" s="501" t="e">
        <f t="shared" si="724"/>
        <v>#DIV/0!</v>
      </c>
      <c r="BP7681" s="501" t="e">
        <f t="shared" si="725"/>
        <v>#DIV/0!</v>
      </c>
    </row>
    <row r="7682" spans="31:68" ht="15" customHeight="1" x14ac:dyDescent="0.25">
      <c r="AE7682" s="501" t="e">
        <f t="shared" si="720"/>
        <v>#DIV/0!</v>
      </c>
      <c r="AH7682" s="501" t="e">
        <f t="shared" si="721"/>
        <v>#DIV/0!</v>
      </c>
      <c r="AV7682" s="501" t="e">
        <f t="shared" si="722"/>
        <v>#DIV/0!</v>
      </c>
      <c r="AY7682" s="501" t="e">
        <f t="shared" si="723"/>
        <v>#DIV/0!</v>
      </c>
      <c r="BM7682" s="501" t="e">
        <f t="shared" si="724"/>
        <v>#DIV/0!</v>
      </c>
      <c r="BP7682" s="501" t="e">
        <f t="shared" si="725"/>
        <v>#DIV/0!</v>
      </c>
    </row>
    <row r="7683" spans="31:68" ht="15" customHeight="1" x14ac:dyDescent="0.25">
      <c r="AE7683" s="501" t="e">
        <f t="shared" si="720"/>
        <v>#DIV/0!</v>
      </c>
      <c r="AH7683" s="501" t="e">
        <f t="shared" si="721"/>
        <v>#DIV/0!</v>
      </c>
      <c r="AV7683" s="501" t="e">
        <f t="shared" si="722"/>
        <v>#DIV/0!</v>
      </c>
      <c r="AY7683" s="501" t="e">
        <f t="shared" si="723"/>
        <v>#DIV/0!</v>
      </c>
      <c r="BM7683" s="501" t="e">
        <f t="shared" si="724"/>
        <v>#DIV/0!</v>
      </c>
      <c r="BP7683" s="501" t="e">
        <f t="shared" si="725"/>
        <v>#DIV/0!</v>
      </c>
    </row>
    <row r="7684" spans="31:68" ht="15" customHeight="1" x14ac:dyDescent="0.25">
      <c r="AE7684" s="501" t="e">
        <f t="shared" si="720"/>
        <v>#DIV/0!</v>
      </c>
      <c r="AH7684" s="501" t="e">
        <f t="shared" si="721"/>
        <v>#DIV/0!</v>
      </c>
      <c r="AV7684" s="501" t="e">
        <f t="shared" si="722"/>
        <v>#DIV/0!</v>
      </c>
      <c r="AY7684" s="501" t="e">
        <f t="shared" si="723"/>
        <v>#DIV/0!</v>
      </c>
      <c r="BM7684" s="501" t="e">
        <f t="shared" si="724"/>
        <v>#DIV/0!</v>
      </c>
      <c r="BP7684" s="501" t="e">
        <f t="shared" si="725"/>
        <v>#DIV/0!</v>
      </c>
    </row>
    <row r="7685" spans="31:68" ht="15" customHeight="1" x14ac:dyDescent="0.25">
      <c r="AE7685" s="501" t="e">
        <f t="shared" si="720"/>
        <v>#DIV/0!</v>
      </c>
      <c r="AH7685" s="501" t="e">
        <f t="shared" si="721"/>
        <v>#DIV/0!</v>
      </c>
      <c r="AV7685" s="501" t="e">
        <f t="shared" si="722"/>
        <v>#DIV/0!</v>
      </c>
      <c r="AY7685" s="501" t="e">
        <f t="shared" si="723"/>
        <v>#DIV/0!</v>
      </c>
      <c r="BM7685" s="501" t="e">
        <f t="shared" si="724"/>
        <v>#DIV/0!</v>
      </c>
      <c r="BP7685" s="501" t="e">
        <f t="shared" si="725"/>
        <v>#DIV/0!</v>
      </c>
    </row>
    <row r="7686" spans="31:68" ht="15" customHeight="1" x14ac:dyDescent="0.25">
      <c r="AE7686" s="501" t="e">
        <f t="shared" si="720"/>
        <v>#DIV/0!</v>
      </c>
      <c r="AH7686" s="501" t="e">
        <f t="shared" si="721"/>
        <v>#DIV/0!</v>
      </c>
      <c r="AV7686" s="501" t="e">
        <f t="shared" si="722"/>
        <v>#DIV/0!</v>
      </c>
      <c r="AY7686" s="501" t="e">
        <f t="shared" si="723"/>
        <v>#DIV/0!</v>
      </c>
      <c r="BM7686" s="501" t="e">
        <f t="shared" si="724"/>
        <v>#DIV/0!</v>
      </c>
      <c r="BP7686" s="501" t="e">
        <f t="shared" si="725"/>
        <v>#DIV/0!</v>
      </c>
    </row>
    <row r="7687" spans="31:68" ht="15" customHeight="1" x14ac:dyDescent="0.25">
      <c r="AE7687" s="501" t="e">
        <f t="shared" si="720"/>
        <v>#DIV/0!</v>
      </c>
      <c r="AH7687" s="501" t="e">
        <f t="shared" si="721"/>
        <v>#DIV/0!</v>
      </c>
      <c r="AV7687" s="501" t="e">
        <f t="shared" si="722"/>
        <v>#DIV/0!</v>
      </c>
      <c r="AY7687" s="501" t="e">
        <f t="shared" si="723"/>
        <v>#DIV/0!</v>
      </c>
      <c r="BM7687" s="501" t="e">
        <f t="shared" si="724"/>
        <v>#DIV/0!</v>
      </c>
      <c r="BP7687" s="501" t="e">
        <f t="shared" si="725"/>
        <v>#DIV/0!</v>
      </c>
    </row>
    <row r="7688" spans="31:68" ht="15" customHeight="1" x14ac:dyDescent="0.25">
      <c r="AE7688" s="501" t="e">
        <f t="shared" si="720"/>
        <v>#DIV/0!</v>
      </c>
      <c r="AH7688" s="501" t="e">
        <f t="shared" si="721"/>
        <v>#DIV/0!</v>
      </c>
      <c r="AV7688" s="501" t="e">
        <f t="shared" si="722"/>
        <v>#DIV/0!</v>
      </c>
      <c r="AY7688" s="501" t="e">
        <f t="shared" si="723"/>
        <v>#DIV/0!</v>
      </c>
      <c r="BM7688" s="501" t="e">
        <f t="shared" si="724"/>
        <v>#DIV/0!</v>
      </c>
      <c r="BP7688" s="501" t="e">
        <f t="shared" si="725"/>
        <v>#DIV/0!</v>
      </c>
    </row>
    <row r="7689" spans="31:68" ht="15" customHeight="1" x14ac:dyDescent="0.25">
      <c r="AE7689" s="501" t="e">
        <f t="shared" si="720"/>
        <v>#DIV/0!</v>
      </c>
      <c r="AH7689" s="501" t="e">
        <f t="shared" si="721"/>
        <v>#DIV/0!</v>
      </c>
      <c r="AV7689" s="501" t="e">
        <f t="shared" si="722"/>
        <v>#DIV/0!</v>
      </c>
      <c r="AY7689" s="501" t="e">
        <f t="shared" si="723"/>
        <v>#DIV/0!</v>
      </c>
      <c r="BM7689" s="501" t="e">
        <f t="shared" si="724"/>
        <v>#DIV/0!</v>
      </c>
      <c r="BP7689" s="501" t="e">
        <f t="shared" si="725"/>
        <v>#DIV/0!</v>
      </c>
    </row>
    <row r="7690" spans="31:68" ht="15" customHeight="1" x14ac:dyDescent="0.25">
      <c r="AE7690" s="501" t="e">
        <f t="shared" si="720"/>
        <v>#DIV/0!</v>
      </c>
      <c r="AH7690" s="501" t="e">
        <f t="shared" si="721"/>
        <v>#DIV/0!</v>
      </c>
      <c r="AV7690" s="501" t="e">
        <f t="shared" si="722"/>
        <v>#DIV/0!</v>
      </c>
      <c r="AY7690" s="501" t="e">
        <f t="shared" si="723"/>
        <v>#DIV/0!</v>
      </c>
      <c r="BM7690" s="501" t="e">
        <f t="shared" si="724"/>
        <v>#DIV/0!</v>
      </c>
      <c r="BP7690" s="501" t="e">
        <f t="shared" si="725"/>
        <v>#DIV/0!</v>
      </c>
    </row>
    <row r="7691" spans="31:68" ht="15" customHeight="1" x14ac:dyDescent="0.25">
      <c r="AE7691" s="501" t="e">
        <f t="shared" si="720"/>
        <v>#DIV/0!</v>
      </c>
      <c r="AH7691" s="501" t="e">
        <f t="shared" si="721"/>
        <v>#DIV/0!</v>
      </c>
      <c r="AV7691" s="501" t="e">
        <f t="shared" si="722"/>
        <v>#DIV/0!</v>
      </c>
      <c r="AY7691" s="501" t="e">
        <f t="shared" si="723"/>
        <v>#DIV/0!</v>
      </c>
      <c r="BM7691" s="501" t="e">
        <f t="shared" si="724"/>
        <v>#DIV/0!</v>
      </c>
      <c r="BP7691" s="501" t="e">
        <f t="shared" si="725"/>
        <v>#DIV/0!</v>
      </c>
    </row>
    <row r="7692" spans="31:68" ht="15" customHeight="1" x14ac:dyDescent="0.25">
      <c r="AE7692" s="501" t="e">
        <f t="shared" si="720"/>
        <v>#DIV/0!</v>
      </c>
      <c r="AH7692" s="501" t="e">
        <f t="shared" si="721"/>
        <v>#DIV/0!</v>
      </c>
      <c r="AV7692" s="501" t="e">
        <f t="shared" si="722"/>
        <v>#DIV/0!</v>
      </c>
      <c r="AY7692" s="501" t="e">
        <f t="shared" si="723"/>
        <v>#DIV/0!</v>
      </c>
      <c r="BM7692" s="501" t="e">
        <f t="shared" si="724"/>
        <v>#DIV/0!</v>
      </c>
      <c r="BP7692" s="501" t="e">
        <f t="shared" si="725"/>
        <v>#DIV/0!</v>
      </c>
    </row>
    <row r="7693" spans="31:68" ht="15" customHeight="1" x14ac:dyDescent="0.25">
      <c r="AE7693" s="501" t="e">
        <f t="shared" si="720"/>
        <v>#DIV/0!</v>
      </c>
      <c r="AH7693" s="501" t="e">
        <f t="shared" si="721"/>
        <v>#DIV/0!</v>
      </c>
      <c r="AV7693" s="501" t="e">
        <f t="shared" si="722"/>
        <v>#DIV/0!</v>
      </c>
      <c r="AY7693" s="501" t="e">
        <f t="shared" si="723"/>
        <v>#DIV/0!</v>
      </c>
      <c r="BM7693" s="501" t="e">
        <f t="shared" si="724"/>
        <v>#DIV/0!</v>
      </c>
      <c r="BP7693" s="501" t="e">
        <f t="shared" si="725"/>
        <v>#DIV/0!</v>
      </c>
    </row>
    <row r="7694" spans="31:68" ht="15" customHeight="1" x14ac:dyDescent="0.25">
      <c r="AE7694" s="501" t="e">
        <f t="shared" si="720"/>
        <v>#DIV/0!</v>
      </c>
      <c r="AH7694" s="501" t="e">
        <f t="shared" si="721"/>
        <v>#DIV/0!</v>
      </c>
      <c r="AV7694" s="501" t="e">
        <f t="shared" si="722"/>
        <v>#DIV/0!</v>
      </c>
      <c r="AY7694" s="501" t="e">
        <f t="shared" si="723"/>
        <v>#DIV/0!</v>
      </c>
      <c r="BM7694" s="501" t="e">
        <f t="shared" si="724"/>
        <v>#DIV/0!</v>
      </c>
      <c r="BP7694" s="501" t="e">
        <f t="shared" si="725"/>
        <v>#DIV/0!</v>
      </c>
    </row>
    <row r="7695" spans="31:68" ht="15" customHeight="1" x14ac:dyDescent="0.25">
      <c r="AE7695" s="501" t="e">
        <f t="shared" ref="AE7695:AE7758" si="726">IF(AE$10*AC7695+AE$11&lt;(ROUNDUP(AD$10/100,0)*100+999),MAX(0,AE$10*AC7695+AE$11),NA())</f>
        <v>#DIV/0!</v>
      </c>
      <c r="AH7695" s="501" t="e">
        <f t="shared" ref="AH7695:AH7758" si="727">IF(AH$10*AF7695+AH$11&lt;(ROUNDUP(AG$10/100,0)*100+999),MAX(0,AH$10*AF7695+AH$11),NA())</f>
        <v>#DIV/0!</v>
      </c>
      <c r="AV7695" s="501" t="e">
        <f t="shared" ref="AV7695:AV7758" si="728">IF(AV$10*AT7695+AV$11&lt;(ROUNDUP(AU$10/100,0)*100+999),MAX(0,AV$10*AT7695+AV$11),NA())</f>
        <v>#DIV/0!</v>
      </c>
      <c r="AY7695" s="501" t="e">
        <f t="shared" ref="AY7695:AY7758" si="729">IF(AY$10*AW7695+AY$11&lt;(ROUNDUP(AX$10/100,0)*100+999),MAX(0,AY$10*AW7695+AY$11),NA())</f>
        <v>#DIV/0!</v>
      </c>
      <c r="BM7695" s="501" t="e">
        <f t="shared" ref="BM7695:BM7758" si="730">IF(BM$10*BK7695+BM$11&lt;(ROUNDUP(BL$10/100,0)*100+999),MAX(0,BM$10*BK7695+BM$11),NA())</f>
        <v>#DIV/0!</v>
      </c>
      <c r="BP7695" s="501" t="e">
        <f t="shared" ref="BP7695:BP7758" si="731">IF(BP$10*BN7695+BP$11&lt;(ROUNDUP(BO$10/100,0)*100+999),MAX(0,BP$10*BN7695+BP$11),NA())</f>
        <v>#DIV/0!</v>
      </c>
    </row>
    <row r="7696" spans="31:68" ht="15" customHeight="1" x14ac:dyDescent="0.25">
      <c r="AE7696" s="501" t="e">
        <f t="shared" si="726"/>
        <v>#DIV/0!</v>
      </c>
      <c r="AH7696" s="501" t="e">
        <f t="shared" si="727"/>
        <v>#DIV/0!</v>
      </c>
      <c r="AV7696" s="501" t="e">
        <f t="shared" si="728"/>
        <v>#DIV/0!</v>
      </c>
      <c r="AY7696" s="501" t="e">
        <f t="shared" si="729"/>
        <v>#DIV/0!</v>
      </c>
      <c r="BM7696" s="501" t="e">
        <f t="shared" si="730"/>
        <v>#DIV/0!</v>
      </c>
      <c r="BP7696" s="501" t="e">
        <f t="shared" si="731"/>
        <v>#DIV/0!</v>
      </c>
    </row>
    <row r="7697" spans="31:68" ht="15" customHeight="1" x14ac:dyDescent="0.25">
      <c r="AE7697" s="501" t="e">
        <f t="shared" si="726"/>
        <v>#DIV/0!</v>
      </c>
      <c r="AH7697" s="501" t="e">
        <f t="shared" si="727"/>
        <v>#DIV/0!</v>
      </c>
      <c r="AV7697" s="501" t="e">
        <f t="shared" si="728"/>
        <v>#DIV/0!</v>
      </c>
      <c r="AY7697" s="501" t="e">
        <f t="shared" si="729"/>
        <v>#DIV/0!</v>
      </c>
      <c r="BM7697" s="501" t="e">
        <f t="shared" si="730"/>
        <v>#DIV/0!</v>
      </c>
      <c r="BP7697" s="501" t="e">
        <f t="shared" si="731"/>
        <v>#DIV/0!</v>
      </c>
    </row>
    <row r="7698" spans="31:68" ht="15" customHeight="1" x14ac:dyDescent="0.25">
      <c r="AE7698" s="501" t="e">
        <f t="shared" si="726"/>
        <v>#DIV/0!</v>
      </c>
      <c r="AH7698" s="501" t="e">
        <f t="shared" si="727"/>
        <v>#DIV/0!</v>
      </c>
      <c r="AV7698" s="501" t="e">
        <f t="shared" si="728"/>
        <v>#DIV/0!</v>
      </c>
      <c r="AY7698" s="501" t="e">
        <f t="shared" si="729"/>
        <v>#DIV/0!</v>
      </c>
      <c r="BM7698" s="501" t="e">
        <f t="shared" si="730"/>
        <v>#DIV/0!</v>
      </c>
      <c r="BP7698" s="501" t="e">
        <f t="shared" si="731"/>
        <v>#DIV/0!</v>
      </c>
    </row>
    <row r="7699" spans="31:68" ht="15" customHeight="1" x14ac:dyDescent="0.25">
      <c r="AE7699" s="501" t="e">
        <f t="shared" si="726"/>
        <v>#DIV/0!</v>
      </c>
      <c r="AH7699" s="501" t="e">
        <f t="shared" si="727"/>
        <v>#DIV/0!</v>
      </c>
      <c r="AV7699" s="501" t="e">
        <f t="shared" si="728"/>
        <v>#DIV/0!</v>
      </c>
      <c r="AY7699" s="501" t="e">
        <f t="shared" si="729"/>
        <v>#DIV/0!</v>
      </c>
      <c r="BM7699" s="501" t="e">
        <f t="shared" si="730"/>
        <v>#DIV/0!</v>
      </c>
      <c r="BP7699" s="501" t="e">
        <f t="shared" si="731"/>
        <v>#DIV/0!</v>
      </c>
    </row>
    <row r="7700" spans="31:68" ht="15" customHeight="1" x14ac:dyDescent="0.25">
      <c r="AE7700" s="501" t="e">
        <f t="shared" si="726"/>
        <v>#DIV/0!</v>
      </c>
      <c r="AH7700" s="501" t="e">
        <f t="shared" si="727"/>
        <v>#DIV/0!</v>
      </c>
      <c r="AV7700" s="501" t="e">
        <f t="shared" si="728"/>
        <v>#DIV/0!</v>
      </c>
      <c r="AY7700" s="501" t="e">
        <f t="shared" si="729"/>
        <v>#DIV/0!</v>
      </c>
      <c r="BM7700" s="501" t="e">
        <f t="shared" si="730"/>
        <v>#DIV/0!</v>
      </c>
      <c r="BP7700" s="501" t="e">
        <f t="shared" si="731"/>
        <v>#DIV/0!</v>
      </c>
    </row>
    <row r="7701" spans="31:68" ht="15" customHeight="1" x14ac:dyDescent="0.25">
      <c r="AE7701" s="501" t="e">
        <f t="shared" si="726"/>
        <v>#DIV/0!</v>
      </c>
      <c r="AH7701" s="501" t="e">
        <f t="shared" si="727"/>
        <v>#DIV/0!</v>
      </c>
      <c r="AV7701" s="501" t="e">
        <f t="shared" si="728"/>
        <v>#DIV/0!</v>
      </c>
      <c r="AY7701" s="501" t="e">
        <f t="shared" si="729"/>
        <v>#DIV/0!</v>
      </c>
      <c r="BM7701" s="501" t="e">
        <f t="shared" si="730"/>
        <v>#DIV/0!</v>
      </c>
      <c r="BP7701" s="501" t="e">
        <f t="shared" si="731"/>
        <v>#DIV/0!</v>
      </c>
    </row>
    <row r="7702" spans="31:68" ht="15" customHeight="1" x14ac:dyDescent="0.25">
      <c r="AE7702" s="501" t="e">
        <f t="shared" si="726"/>
        <v>#DIV/0!</v>
      </c>
      <c r="AH7702" s="501" t="e">
        <f t="shared" si="727"/>
        <v>#DIV/0!</v>
      </c>
      <c r="AV7702" s="501" t="e">
        <f t="shared" si="728"/>
        <v>#DIV/0!</v>
      </c>
      <c r="AY7702" s="501" t="e">
        <f t="shared" si="729"/>
        <v>#DIV/0!</v>
      </c>
      <c r="BM7702" s="501" t="e">
        <f t="shared" si="730"/>
        <v>#DIV/0!</v>
      </c>
      <c r="BP7702" s="501" t="e">
        <f t="shared" si="731"/>
        <v>#DIV/0!</v>
      </c>
    </row>
    <row r="7703" spans="31:68" ht="15" customHeight="1" x14ac:dyDescent="0.25">
      <c r="AE7703" s="501" t="e">
        <f t="shared" si="726"/>
        <v>#DIV/0!</v>
      </c>
      <c r="AH7703" s="501" t="e">
        <f t="shared" si="727"/>
        <v>#DIV/0!</v>
      </c>
      <c r="AV7703" s="501" t="e">
        <f t="shared" si="728"/>
        <v>#DIV/0!</v>
      </c>
      <c r="AY7703" s="501" t="e">
        <f t="shared" si="729"/>
        <v>#DIV/0!</v>
      </c>
      <c r="BM7703" s="501" t="e">
        <f t="shared" si="730"/>
        <v>#DIV/0!</v>
      </c>
      <c r="BP7703" s="501" t="e">
        <f t="shared" si="731"/>
        <v>#DIV/0!</v>
      </c>
    </row>
    <row r="7704" spans="31:68" ht="15" customHeight="1" x14ac:dyDescent="0.25">
      <c r="AE7704" s="501" t="e">
        <f t="shared" si="726"/>
        <v>#DIV/0!</v>
      </c>
      <c r="AH7704" s="501" t="e">
        <f t="shared" si="727"/>
        <v>#DIV/0!</v>
      </c>
      <c r="AV7704" s="501" t="e">
        <f t="shared" si="728"/>
        <v>#DIV/0!</v>
      </c>
      <c r="AY7704" s="501" t="e">
        <f t="shared" si="729"/>
        <v>#DIV/0!</v>
      </c>
      <c r="BM7704" s="501" t="e">
        <f t="shared" si="730"/>
        <v>#DIV/0!</v>
      </c>
      <c r="BP7704" s="501" t="e">
        <f t="shared" si="731"/>
        <v>#DIV/0!</v>
      </c>
    </row>
    <row r="7705" spans="31:68" ht="15" customHeight="1" x14ac:dyDescent="0.25">
      <c r="AE7705" s="501" t="e">
        <f t="shared" si="726"/>
        <v>#DIV/0!</v>
      </c>
      <c r="AH7705" s="501" t="e">
        <f t="shared" si="727"/>
        <v>#DIV/0!</v>
      </c>
      <c r="AV7705" s="501" t="e">
        <f t="shared" si="728"/>
        <v>#DIV/0!</v>
      </c>
      <c r="AY7705" s="501" t="e">
        <f t="shared" si="729"/>
        <v>#DIV/0!</v>
      </c>
      <c r="BM7705" s="501" t="e">
        <f t="shared" si="730"/>
        <v>#DIV/0!</v>
      </c>
      <c r="BP7705" s="501" t="e">
        <f t="shared" si="731"/>
        <v>#DIV/0!</v>
      </c>
    </row>
    <row r="7706" spans="31:68" ht="15" customHeight="1" x14ac:dyDescent="0.25">
      <c r="AE7706" s="501" t="e">
        <f t="shared" si="726"/>
        <v>#DIV/0!</v>
      </c>
      <c r="AH7706" s="501" t="e">
        <f t="shared" si="727"/>
        <v>#DIV/0!</v>
      </c>
      <c r="AV7706" s="501" t="e">
        <f t="shared" si="728"/>
        <v>#DIV/0!</v>
      </c>
      <c r="AY7706" s="501" t="e">
        <f t="shared" si="729"/>
        <v>#DIV/0!</v>
      </c>
      <c r="BM7706" s="501" t="e">
        <f t="shared" si="730"/>
        <v>#DIV/0!</v>
      </c>
      <c r="BP7706" s="501" t="e">
        <f t="shared" si="731"/>
        <v>#DIV/0!</v>
      </c>
    </row>
    <row r="7707" spans="31:68" ht="15" customHeight="1" x14ac:dyDescent="0.25">
      <c r="AE7707" s="501" t="e">
        <f t="shared" si="726"/>
        <v>#DIV/0!</v>
      </c>
      <c r="AH7707" s="501" t="e">
        <f t="shared" si="727"/>
        <v>#DIV/0!</v>
      </c>
      <c r="AV7707" s="501" t="e">
        <f t="shared" si="728"/>
        <v>#DIV/0!</v>
      </c>
      <c r="AY7707" s="501" t="e">
        <f t="shared" si="729"/>
        <v>#DIV/0!</v>
      </c>
      <c r="BM7707" s="501" t="e">
        <f t="shared" si="730"/>
        <v>#DIV/0!</v>
      </c>
      <c r="BP7707" s="501" t="e">
        <f t="shared" si="731"/>
        <v>#DIV/0!</v>
      </c>
    </row>
    <row r="7708" spans="31:68" ht="15" customHeight="1" x14ac:dyDescent="0.25">
      <c r="AE7708" s="501" t="e">
        <f t="shared" si="726"/>
        <v>#DIV/0!</v>
      </c>
      <c r="AH7708" s="501" t="e">
        <f t="shared" si="727"/>
        <v>#DIV/0!</v>
      </c>
      <c r="AV7708" s="501" t="e">
        <f t="shared" si="728"/>
        <v>#DIV/0!</v>
      </c>
      <c r="AY7708" s="501" t="e">
        <f t="shared" si="729"/>
        <v>#DIV/0!</v>
      </c>
      <c r="BM7708" s="501" t="e">
        <f t="shared" si="730"/>
        <v>#DIV/0!</v>
      </c>
      <c r="BP7708" s="501" t="e">
        <f t="shared" si="731"/>
        <v>#DIV/0!</v>
      </c>
    </row>
    <row r="7709" spans="31:68" ht="15" customHeight="1" x14ac:dyDescent="0.25">
      <c r="AE7709" s="501" t="e">
        <f t="shared" si="726"/>
        <v>#DIV/0!</v>
      </c>
      <c r="AH7709" s="501" t="e">
        <f t="shared" si="727"/>
        <v>#DIV/0!</v>
      </c>
      <c r="AV7709" s="501" t="e">
        <f t="shared" si="728"/>
        <v>#DIV/0!</v>
      </c>
      <c r="AY7709" s="501" t="e">
        <f t="shared" si="729"/>
        <v>#DIV/0!</v>
      </c>
      <c r="BM7709" s="501" t="e">
        <f t="shared" si="730"/>
        <v>#DIV/0!</v>
      </c>
      <c r="BP7709" s="501" t="e">
        <f t="shared" si="731"/>
        <v>#DIV/0!</v>
      </c>
    </row>
    <row r="7710" spans="31:68" ht="15" customHeight="1" x14ac:dyDescent="0.25">
      <c r="AE7710" s="501" t="e">
        <f t="shared" si="726"/>
        <v>#DIV/0!</v>
      </c>
      <c r="AH7710" s="501" t="e">
        <f t="shared" si="727"/>
        <v>#DIV/0!</v>
      </c>
      <c r="AV7710" s="501" t="e">
        <f t="shared" si="728"/>
        <v>#DIV/0!</v>
      </c>
      <c r="AY7710" s="501" t="e">
        <f t="shared" si="729"/>
        <v>#DIV/0!</v>
      </c>
      <c r="BM7710" s="501" t="e">
        <f t="shared" si="730"/>
        <v>#DIV/0!</v>
      </c>
      <c r="BP7710" s="501" t="e">
        <f t="shared" si="731"/>
        <v>#DIV/0!</v>
      </c>
    </row>
    <row r="7711" spans="31:68" ht="15" customHeight="1" x14ac:dyDescent="0.25">
      <c r="AE7711" s="501" t="e">
        <f t="shared" si="726"/>
        <v>#DIV/0!</v>
      </c>
      <c r="AH7711" s="501" t="e">
        <f t="shared" si="727"/>
        <v>#DIV/0!</v>
      </c>
      <c r="AV7711" s="501" t="e">
        <f t="shared" si="728"/>
        <v>#DIV/0!</v>
      </c>
      <c r="AY7711" s="501" t="e">
        <f t="shared" si="729"/>
        <v>#DIV/0!</v>
      </c>
      <c r="BM7711" s="501" t="e">
        <f t="shared" si="730"/>
        <v>#DIV/0!</v>
      </c>
      <c r="BP7711" s="501" t="e">
        <f t="shared" si="731"/>
        <v>#DIV/0!</v>
      </c>
    </row>
    <row r="7712" spans="31:68" ht="15" customHeight="1" x14ac:dyDescent="0.25">
      <c r="AE7712" s="501" t="e">
        <f t="shared" si="726"/>
        <v>#DIV/0!</v>
      </c>
      <c r="AH7712" s="501" t="e">
        <f t="shared" si="727"/>
        <v>#DIV/0!</v>
      </c>
      <c r="AV7712" s="501" t="e">
        <f t="shared" si="728"/>
        <v>#DIV/0!</v>
      </c>
      <c r="AY7712" s="501" t="e">
        <f t="shared" si="729"/>
        <v>#DIV/0!</v>
      </c>
      <c r="BM7712" s="501" t="e">
        <f t="shared" si="730"/>
        <v>#DIV/0!</v>
      </c>
      <c r="BP7712" s="501" t="e">
        <f t="shared" si="731"/>
        <v>#DIV/0!</v>
      </c>
    </row>
    <row r="7713" spans="31:68" ht="15" customHeight="1" x14ac:dyDescent="0.25">
      <c r="AE7713" s="501" t="e">
        <f t="shared" si="726"/>
        <v>#DIV/0!</v>
      </c>
      <c r="AH7713" s="501" t="e">
        <f t="shared" si="727"/>
        <v>#DIV/0!</v>
      </c>
      <c r="AV7713" s="501" t="e">
        <f t="shared" si="728"/>
        <v>#DIV/0!</v>
      </c>
      <c r="AY7713" s="501" t="e">
        <f t="shared" si="729"/>
        <v>#DIV/0!</v>
      </c>
      <c r="BM7713" s="501" t="e">
        <f t="shared" si="730"/>
        <v>#DIV/0!</v>
      </c>
      <c r="BP7713" s="501" t="e">
        <f t="shared" si="731"/>
        <v>#DIV/0!</v>
      </c>
    </row>
    <row r="7714" spans="31:68" ht="15" customHeight="1" x14ac:dyDescent="0.25">
      <c r="AE7714" s="501" t="e">
        <f t="shared" si="726"/>
        <v>#DIV/0!</v>
      </c>
      <c r="AH7714" s="501" t="e">
        <f t="shared" si="727"/>
        <v>#DIV/0!</v>
      </c>
      <c r="AV7714" s="501" t="e">
        <f t="shared" si="728"/>
        <v>#DIV/0!</v>
      </c>
      <c r="AY7714" s="501" t="e">
        <f t="shared" si="729"/>
        <v>#DIV/0!</v>
      </c>
      <c r="BM7714" s="501" t="e">
        <f t="shared" si="730"/>
        <v>#DIV/0!</v>
      </c>
      <c r="BP7714" s="501" t="e">
        <f t="shared" si="731"/>
        <v>#DIV/0!</v>
      </c>
    </row>
    <row r="7715" spans="31:68" ht="15" customHeight="1" x14ac:dyDescent="0.25">
      <c r="AE7715" s="501" t="e">
        <f t="shared" si="726"/>
        <v>#DIV/0!</v>
      </c>
      <c r="AH7715" s="501" t="e">
        <f t="shared" si="727"/>
        <v>#DIV/0!</v>
      </c>
      <c r="AV7715" s="501" t="e">
        <f t="shared" si="728"/>
        <v>#DIV/0!</v>
      </c>
      <c r="AY7715" s="501" t="e">
        <f t="shared" si="729"/>
        <v>#DIV/0!</v>
      </c>
      <c r="BM7715" s="501" t="e">
        <f t="shared" si="730"/>
        <v>#DIV/0!</v>
      </c>
      <c r="BP7715" s="501" t="e">
        <f t="shared" si="731"/>
        <v>#DIV/0!</v>
      </c>
    </row>
    <row r="7716" spans="31:68" ht="15" customHeight="1" x14ac:dyDescent="0.25">
      <c r="AE7716" s="501" t="e">
        <f t="shared" si="726"/>
        <v>#DIV/0!</v>
      </c>
      <c r="AH7716" s="501" t="e">
        <f t="shared" si="727"/>
        <v>#DIV/0!</v>
      </c>
      <c r="AV7716" s="501" t="e">
        <f t="shared" si="728"/>
        <v>#DIV/0!</v>
      </c>
      <c r="AY7716" s="501" t="e">
        <f t="shared" si="729"/>
        <v>#DIV/0!</v>
      </c>
      <c r="BM7716" s="501" t="e">
        <f t="shared" si="730"/>
        <v>#DIV/0!</v>
      </c>
      <c r="BP7716" s="501" t="e">
        <f t="shared" si="731"/>
        <v>#DIV/0!</v>
      </c>
    </row>
    <row r="7717" spans="31:68" ht="15" customHeight="1" x14ac:dyDescent="0.25">
      <c r="AE7717" s="501" t="e">
        <f t="shared" si="726"/>
        <v>#DIV/0!</v>
      </c>
      <c r="AH7717" s="501" t="e">
        <f t="shared" si="727"/>
        <v>#DIV/0!</v>
      </c>
      <c r="AV7717" s="501" t="e">
        <f t="shared" si="728"/>
        <v>#DIV/0!</v>
      </c>
      <c r="AY7717" s="501" t="e">
        <f t="shared" si="729"/>
        <v>#DIV/0!</v>
      </c>
      <c r="BM7717" s="501" t="e">
        <f t="shared" si="730"/>
        <v>#DIV/0!</v>
      </c>
      <c r="BP7717" s="501" t="e">
        <f t="shared" si="731"/>
        <v>#DIV/0!</v>
      </c>
    </row>
    <row r="7718" spans="31:68" ht="15" customHeight="1" x14ac:dyDescent="0.25">
      <c r="AE7718" s="501" t="e">
        <f t="shared" si="726"/>
        <v>#DIV/0!</v>
      </c>
      <c r="AH7718" s="501" t="e">
        <f t="shared" si="727"/>
        <v>#DIV/0!</v>
      </c>
      <c r="AV7718" s="501" t="e">
        <f t="shared" si="728"/>
        <v>#DIV/0!</v>
      </c>
      <c r="AY7718" s="501" t="e">
        <f t="shared" si="729"/>
        <v>#DIV/0!</v>
      </c>
      <c r="BM7718" s="501" t="e">
        <f t="shared" si="730"/>
        <v>#DIV/0!</v>
      </c>
      <c r="BP7718" s="501" t="e">
        <f t="shared" si="731"/>
        <v>#DIV/0!</v>
      </c>
    </row>
    <row r="7719" spans="31:68" ht="15" customHeight="1" x14ac:dyDescent="0.25">
      <c r="AE7719" s="501" t="e">
        <f t="shared" si="726"/>
        <v>#DIV/0!</v>
      </c>
      <c r="AH7719" s="501" t="e">
        <f t="shared" si="727"/>
        <v>#DIV/0!</v>
      </c>
      <c r="AV7719" s="501" t="e">
        <f t="shared" si="728"/>
        <v>#DIV/0!</v>
      </c>
      <c r="AY7719" s="501" t="e">
        <f t="shared" si="729"/>
        <v>#DIV/0!</v>
      </c>
      <c r="BM7719" s="501" t="e">
        <f t="shared" si="730"/>
        <v>#DIV/0!</v>
      </c>
      <c r="BP7719" s="501" t="e">
        <f t="shared" si="731"/>
        <v>#DIV/0!</v>
      </c>
    </row>
    <row r="7720" spans="31:68" ht="15" customHeight="1" x14ac:dyDescent="0.25">
      <c r="AE7720" s="501" t="e">
        <f t="shared" si="726"/>
        <v>#DIV/0!</v>
      </c>
      <c r="AH7720" s="501" t="e">
        <f t="shared" si="727"/>
        <v>#DIV/0!</v>
      </c>
      <c r="AV7720" s="501" t="e">
        <f t="shared" si="728"/>
        <v>#DIV/0!</v>
      </c>
      <c r="AY7720" s="501" t="e">
        <f t="shared" si="729"/>
        <v>#DIV/0!</v>
      </c>
      <c r="BM7720" s="501" t="e">
        <f t="shared" si="730"/>
        <v>#DIV/0!</v>
      </c>
      <c r="BP7720" s="501" t="e">
        <f t="shared" si="731"/>
        <v>#DIV/0!</v>
      </c>
    </row>
    <row r="7721" spans="31:68" ht="15" customHeight="1" x14ac:dyDescent="0.25">
      <c r="AE7721" s="501" t="e">
        <f t="shared" si="726"/>
        <v>#DIV/0!</v>
      </c>
      <c r="AH7721" s="501" t="e">
        <f t="shared" si="727"/>
        <v>#DIV/0!</v>
      </c>
      <c r="AV7721" s="501" t="e">
        <f t="shared" si="728"/>
        <v>#DIV/0!</v>
      </c>
      <c r="AY7721" s="501" t="e">
        <f t="shared" si="729"/>
        <v>#DIV/0!</v>
      </c>
      <c r="BM7721" s="501" t="e">
        <f t="shared" si="730"/>
        <v>#DIV/0!</v>
      </c>
      <c r="BP7721" s="501" t="e">
        <f t="shared" si="731"/>
        <v>#DIV/0!</v>
      </c>
    </row>
    <row r="7722" spans="31:68" ht="15" customHeight="1" x14ac:dyDescent="0.25">
      <c r="AE7722" s="501" t="e">
        <f t="shared" si="726"/>
        <v>#DIV/0!</v>
      </c>
      <c r="AH7722" s="501" t="e">
        <f t="shared" si="727"/>
        <v>#DIV/0!</v>
      </c>
      <c r="AV7722" s="501" t="e">
        <f t="shared" si="728"/>
        <v>#DIV/0!</v>
      </c>
      <c r="AY7722" s="501" t="e">
        <f t="shared" si="729"/>
        <v>#DIV/0!</v>
      </c>
      <c r="BM7722" s="501" t="e">
        <f t="shared" si="730"/>
        <v>#DIV/0!</v>
      </c>
      <c r="BP7722" s="501" t="e">
        <f t="shared" si="731"/>
        <v>#DIV/0!</v>
      </c>
    </row>
    <row r="7723" spans="31:68" ht="15" customHeight="1" x14ac:dyDescent="0.25">
      <c r="AE7723" s="501" t="e">
        <f t="shared" si="726"/>
        <v>#DIV/0!</v>
      </c>
      <c r="AH7723" s="501" t="e">
        <f t="shared" si="727"/>
        <v>#DIV/0!</v>
      </c>
      <c r="AV7723" s="501" t="e">
        <f t="shared" si="728"/>
        <v>#DIV/0!</v>
      </c>
      <c r="AY7723" s="501" t="e">
        <f t="shared" si="729"/>
        <v>#DIV/0!</v>
      </c>
      <c r="BM7723" s="501" t="e">
        <f t="shared" si="730"/>
        <v>#DIV/0!</v>
      </c>
      <c r="BP7723" s="501" t="e">
        <f t="shared" si="731"/>
        <v>#DIV/0!</v>
      </c>
    </row>
    <row r="7724" spans="31:68" ht="15" customHeight="1" x14ac:dyDescent="0.25">
      <c r="AE7724" s="501" t="e">
        <f t="shared" si="726"/>
        <v>#DIV/0!</v>
      </c>
      <c r="AH7724" s="501" t="e">
        <f t="shared" si="727"/>
        <v>#DIV/0!</v>
      </c>
      <c r="AV7724" s="501" t="e">
        <f t="shared" si="728"/>
        <v>#DIV/0!</v>
      </c>
      <c r="AY7724" s="501" t="e">
        <f t="shared" si="729"/>
        <v>#DIV/0!</v>
      </c>
      <c r="BM7724" s="501" t="e">
        <f t="shared" si="730"/>
        <v>#DIV/0!</v>
      </c>
      <c r="BP7724" s="501" t="e">
        <f t="shared" si="731"/>
        <v>#DIV/0!</v>
      </c>
    </row>
    <row r="7725" spans="31:68" ht="15" customHeight="1" x14ac:dyDescent="0.25">
      <c r="AE7725" s="501" t="e">
        <f t="shared" si="726"/>
        <v>#DIV/0!</v>
      </c>
      <c r="AH7725" s="501" t="e">
        <f t="shared" si="727"/>
        <v>#DIV/0!</v>
      </c>
      <c r="AV7725" s="501" t="e">
        <f t="shared" si="728"/>
        <v>#DIV/0!</v>
      </c>
      <c r="AY7725" s="501" t="e">
        <f t="shared" si="729"/>
        <v>#DIV/0!</v>
      </c>
      <c r="BM7725" s="501" t="e">
        <f t="shared" si="730"/>
        <v>#DIV/0!</v>
      </c>
      <c r="BP7725" s="501" t="e">
        <f t="shared" si="731"/>
        <v>#DIV/0!</v>
      </c>
    </row>
    <row r="7726" spans="31:68" ht="15" customHeight="1" x14ac:dyDescent="0.25">
      <c r="AE7726" s="501" t="e">
        <f t="shared" si="726"/>
        <v>#DIV/0!</v>
      </c>
      <c r="AH7726" s="501" t="e">
        <f t="shared" si="727"/>
        <v>#DIV/0!</v>
      </c>
      <c r="AV7726" s="501" t="e">
        <f t="shared" si="728"/>
        <v>#DIV/0!</v>
      </c>
      <c r="AY7726" s="501" t="e">
        <f t="shared" si="729"/>
        <v>#DIV/0!</v>
      </c>
      <c r="BM7726" s="501" t="e">
        <f t="shared" si="730"/>
        <v>#DIV/0!</v>
      </c>
      <c r="BP7726" s="501" t="e">
        <f t="shared" si="731"/>
        <v>#DIV/0!</v>
      </c>
    </row>
    <row r="7727" spans="31:68" ht="15" customHeight="1" x14ac:dyDescent="0.25">
      <c r="AE7727" s="501" t="e">
        <f t="shared" si="726"/>
        <v>#DIV/0!</v>
      </c>
      <c r="AH7727" s="501" t="e">
        <f t="shared" si="727"/>
        <v>#DIV/0!</v>
      </c>
      <c r="AV7727" s="501" t="e">
        <f t="shared" si="728"/>
        <v>#DIV/0!</v>
      </c>
      <c r="AY7727" s="501" t="e">
        <f t="shared" si="729"/>
        <v>#DIV/0!</v>
      </c>
      <c r="BM7727" s="501" t="e">
        <f t="shared" si="730"/>
        <v>#DIV/0!</v>
      </c>
      <c r="BP7727" s="501" t="e">
        <f t="shared" si="731"/>
        <v>#DIV/0!</v>
      </c>
    </row>
    <row r="7728" spans="31:68" ht="15" customHeight="1" x14ac:dyDescent="0.25">
      <c r="AE7728" s="501" t="e">
        <f t="shared" si="726"/>
        <v>#DIV/0!</v>
      </c>
      <c r="AH7728" s="501" t="e">
        <f t="shared" si="727"/>
        <v>#DIV/0!</v>
      </c>
      <c r="AV7728" s="501" t="e">
        <f t="shared" si="728"/>
        <v>#DIV/0!</v>
      </c>
      <c r="AY7728" s="501" t="e">
        <f t="shared" si="729"/>
        <v>#DIV/0!</v>
      </c>
      <c r="BM7728" s="501" t="e">
        <f t="shared" si="730"/>
        <v>#DIV/0!</v>
      </c>
      <c r="BP7728" s="501" t="e">
        <f t="shared" si="731"/>
        <v>#DIV/0!</v>
      </c>
    </row>
    <row r="7729" spans="31:68" ht="15" customHeight="1" x14ac:dyDescent="0.25">
      <c r="AE7729" s="501" t="e">
        <f t="shared" si="726"/>
        <v>#DIV/0!</v>
      </c>
      <c r="AH7729" s="501" t="e">
        <f t="shared" si="727"/>
        <v>#DIV/0!</v>
      </c>
      <c r="AV7729" s="501" t="e">
        <f t="shared" si="728"/>
        <v>#DIV/0!</v>
      </c>
      <c r="AY7729" s="501" t="e">
        <f t="shared" si="729"/>
        <v>#DIV/0!</v>
      </c>
      <c r="BM7729" s="501" t="e">
        <f t="shared" si="730"/>
        <v>#DIV/0!</v>
      </c>
      <c r="BP7729" s="501" t="e">
        <f t="shared" si="731"/>
        <v>#DIV/0!</v>
      </c>
    </row>
    <row r="7730" spans="31:68" ht="15" customHeight="1" x14ac:dyDescent="0.25">
      <c r="AE7730" s="501" t="e">
        <f t="shared" si="726"/>
        <v>#DIV/0!</v>
      </c>
      <c r="AH7730" s="501" t="e">
        <f t="shared" si="727"/>
        <v>#DIV/0!</v>
      </c>
      <c r="AV7730" s="501" t="e">
        <f t="shared" si="728"/>
        <v>#DIV/0!</v>
      </c>
      <c r="AY7730" s="501" t="e">
        <f t="shared" si="729"/>
        <v>#DIV/0!</v>
      </c>
      <c r="BM7730" s="501" t="e">
        <f t="shared" si="730"/>
        <v>#DIV/0!</v>
      </c>
      <c r="BP7730" s="501" t="e">
        <f t="shared" si="731"/>
        <v>#DIV/0!</v>
      </c>
    </row>
    <row r="7731" spans="31:68" ht="15" customHeight="1" x14ac:dyDescent="0.25">
      <c r="AE7731" s="501" t="e">
        <f t="shared" si="726"/>
        <v>#DIV/0!</v>
      </c>
      <c r="AH7731" s="501" t="e">
        <f t="shared" si="727"/>
        <v>#DIV/0!</v>
      </c>
      <c r="AV7731" s="501" t="e">
        <f t="shared" si="728"/>
        <v>#DIV/0!</v>
      </c>
      <c r="AY7731" s="501" t="e">
        <f t="shared" si="729"/>
        <v>#DIV/0!</v>
      </c>
      <c r="BM7731" s="501" t="e">
        <f t="shared" si="730"/>
        <v>#DIV/0!</v>
      </c>
      <c r="BP7731" s="501" t="e">
        <f t="shared" si="731"/>
        <v>#DIV/0!</v>
      </c>
    </row>
    <row r="7732" spans="31:68" ht="15" customHeight="1" x14ac:dyDescent="0.25">
      <c r="AE7732" s="501" t="e">
        <f t="shared" si="726"/>
        <v>#DIV/0!</v>
      </c>
      <c r="AH7732" s="501" t="e">
        <f t="shared" si="727"/>
        <v>#DIV/0!</v>
      </c>
      <c r="AV7732" s="501" t="e">
        <f t="shared" si="728"/>
        <v>#DIV/0!</v>
      </c>
      <c r="AY7732" s="501" t="e">
        <f t="shared" si="729"/>
        <v>#DIV/0!</v>
      </c>
      <c r="BM7732" s="501" t="e">
        <f t="shared" si="730"/>
        <v>#DIV/0!</v>
      </c>
      <c r="BP7732" s="501" t="e">
        <f t="shared" si="731"/>
        <v>#DIV/0!</v>
      </c>
    </row>
    <row r="7733" spans="31:68" ht="15" customHeight="1" x14ac:dyDescent="0.25">
      <c r="AE7733" s="501" t="e">
        <f t="shared" si="726"/>
        <v>#DIV/0!</v>
      </c>
      <c r="AH7733" s="501" t="e">
        <f t="shared" si="727"/>
        <v>#DIV/0!</v>
      </c>
      <c r="AV7733" s="501" t="e">
        <f t="shared" si="728"/>
        <v>#DIV/0!</v>
      </c>
      <c r="AY7733" s="501" t="e">
        <f t="shared" si="729"/>
        <v>#DIV/0!</v>
      </c>
      <c r="BM7733" s="501" t="e">
        <f t="shared" si="730"/>
        <v>#DIV/0!</v>
      </c>
      <c r="BP7733" s="501" t="e">
        <f t="shared" si="731"/>
        <v>#DIV/0!</v>
      </c>
    </row>
    <row r="7734" spans="31:68" ht="15" customHeight="1" x14ac:dyDescent="0.25">
      <c r="AE7734" s="501" t="e">
        <f t="shared" si="726"/>
        <v>#DIV/0!</v>
      </c>
      <c r="AH7734" s="501" t="e">
        <f t="shared" si="727"/>
        <v>#DIV/0!</v>
      </c>
      <c r="AV7734" s="501" t="e">
        <f t="shared" si="728"/>
        <v>#DIV/0!</v>
      </c>
      <c r="AY7734" s="501" t="e">
        <f t="shared" si="729"/>
        <v>#DIV/0!</v>
      </c>
      <c r="BM7734" s="501" t="e">
        <f t="shared" si="730"/>
        <v>#DIV/0!</v>
      </c>
      <c r="BP7734" s="501" t="e">
        <f t="shared" si="731"/>
        <v>#DIV/0!</v>
      </c>
    </row>
    <row r="7735" spans="31:68" ht="15" customHeight="1" x14ac:dyDescent="0.25">
      <c r="AE7735" s="501" t="e">
        <f t="shared" si="726"/>
        <v>#DIV/0!</v>
      </c>
      <c r="AH7735" s="501" t="e">
        <f t="shared" si="727"/>
        <v>#DIV/0!</v>
      </c>
      <c r="AV7735" s="501" t="e">
        <f t="shared" si="728"/>
        <v>#DIV/0!</v>
      </c>
      <c r="AY7735" s="501" t="e">
        <f t="shared" si="729"/>
        <v>#DIV/0!</v>
      </c>
      <c r="BM7735" s="501" t="e">
        <f t="shared" si="730"/>
        <v>#DIV/0!</v>
      </c>
      <c r="BP7735" s="501" t="e">
        <f t="shared" si="731"/>
        <v>#DIV/0!</v>
      </c>
    </row>
    <row r="7736" spans="31:68" ht="15" customHeight="1" x14ac:dyDescent="0.25">
      <c r="AE7736" s="501" t="e">
        <f t="shared" si="726"/>
        <v>#DIV/0!</v>
      </c>
      <c r="AH7736" s="501" t="e">
        <f t="shared" si="727"/>
        <v>#DIV/0!</v>
      </c>
      <c r="AV7736" s="501" t="e">
        <f t="shared" si="728"/>
        <v>#DIV/0!</v>
      </c>
      <c r="AY7736" s="501" t="e">
        <f t="shared" si="729"/>
        <v>#DIV/0!</v>
      </c>
      <c r="BM7736" s="501" t="e">
        <f t="shared" si="730"/>
        <v>#DIV/0!</v>
      </c>
      <c r="BP7736" s="501" t="e">
        <f t="shared" si="731"/>
        <v>#DIV/0!</v>
      </c>
    </row>
    <row r="7737" spans="31:68" ht="15" customHeight="1" x14ac:dyDescent="0.25">
      <c r="AE7737" s="501" t="e">
        <f t="shared" si="726"/>
        <v>#DIV/0!</v>
      </c>
      <c r="AH7737" s="501" t="e">
        <f t="shared" si="727"/>
        <v>#DIV/0!</v>
      </c>
      <c r="AV7737" s="501" t="e">
        <f t="shared" si="728"/>
        <v>#DIV/0!</v>
      </c>
      <c r="AY7737" s="501" t="e">
        <f t="shared" si="729"/>
        <v>#DIV/0!</v>
      </c>
      <c r="BM7737" s="501" t="e">
        <f t="shared" si="730"/>
        <v>#DIV/0!</v>
      </c>
      <c r="BP7737" s="501" t="e">
        <f t="shared" si="731"/>
        <v>#DIV/0!</v>
      </c>
    </row>
    <row r="7738" spans="31:68" ht="15" customHeight="1" x14ac:dyDescent="0.25">
      <c r="AE7738" s="501" t="e">
        <f t="shared" si="726"/>
        <v>#DIV/0!</v>
      </c>
      <c r="AH7738" s="501" t="e">
        <f t="shared" si="727"/>
        <v>#DIV/0!</v>
      </c>
      <c r="AV7738" s="501" t="e">
        <f t="shared" si="728"/>
        <v>#DIV/0!</v>
      </c>
      <c r="AY7738" s="501" t="e">
        <f t="shared" si="729"/>
        <v>#DIV/0!</v>
      </c>
      <c r="BM7738" s="501" t="e">
        <f t="shared" si="730"/>
        <v>#DIV/0!</v>
      </c>
      <c r="BP7738" s="501" t="e">
        <f t="shared" si="731"/>
        <v>#DIV/0!</v>
      </c>
    </row>
    <row r="7739" spans="31:68" ht="15" customHeight="1" x14ac:dyDescent="0.25">
      <c r="AE7739" s="501" t="e">
        <f t="shared" si="726"/>
        <v>#DIV/0!</v>
      </c>
      <c r="AH7739" s="501" t="e">
        <f t="shared" si="727"/>
        <v>#DIV/0!</v>
      </c>
      <c r="AV7739" s="501" t="e">
        <f t="shared" si="728"/>
        <v>#DIV/0!</v>
      </c>
      <c r="AY7739" s="501" t="e">
        <f t="shared" si="729"/>
        <v>#DIV/0!</v>
      </c>
      <c r="BM7739" s="501" t="e">
        <f t="shared" si="730"/>
        <v>#DIV/0!</v>
      </c>
      <c r="BP7739" s="501" t="e">
        <f t="shared" si="731"/>
        <v>#DIV/0!</v>
      </c>
    </row>
    <row r="7740" spans="31:68" ht="15" customHeight="1" x14ac:dyDescent="0.25">
      <c r="AE7740" s="501" t="e">
        <f t="shared" si="726"/>
        <v>#DIV/0!</v>
      </c>
      <c r="AH7740" s="501" t="e">
        <f t="shared" si="727"/>
        <v>#DIV/0!</v>
      </c>
      <c r="AV7740" s="501" t="e">
        <f t="shared" si="728"/>
        <v>#DIV/0!</v>
      </c>
      <c r="AY7740" s="501" t="e">
        <f t="shared" si="729"/>
        <v>#DIV/0!</v>
      </c>
      <c r="BM7740" s="501" t="e">
        <f t="shared" si="730"/>
        <v>#DIV/0!</v>
      </c>
      <c r="BP7740" s="501" t="e">
        <f t="shared" si="731"/>
        <v>#DIV/0!</v>
      </c>
    </row>
    <row r="7741" spans="31:68" ht="15" customHeight="1" x14ac:dyDescent="0.25">
      <c r="AE7741" s="501" t="e">
        <f t="shared" si="726"/>
        <v>#DIV/0!</v>
      </c>
      <c r="AH7741" s="501" t="e">
        <f t="shared" si="727"/>
        <v>#DIV/0!</v>
      </c>
      <c r="AV7741" s="501" t="e">
        <f t="shared" si="728"/>
        <v>#DIV/0!</v>
      </c>
      <c r="AY7741" s="501" t="e">
        <f t="shared" si="729"/>
        <v>#DIV/0!</v>
      </c>
      <c r="BM7741" s="501" t="e">
        <f t="shared" si="730"/>
        <v>#DIV/0!</v>
      </c>
      <c r="BP7741" s="501" t="e">
        <f t="shared" si="731"/>
        <v>#DIV/0!</v>
      </c>
    </row>
    <row r="7742" spans="31:68" ht="15" customHeight="1" x14ac:dyDescent="0.25">
      <c r="AE7742" s="501" t="e">
        <f t="shared" si="726"/>
        <v>#DIV/0!</v>
      </c>
      <c r="AH7742" s="501" t="e">
        <f t="shared" si="727"/>
        <v>#DIV/0!</v>
      </c>
      <c r="AV7742" s="501" t="e">
        <f t="shared" si="728"/>
        <v>#DIV/0!</v>
      </c>
      <c r="AY7742" s="501" t="e">
        <f t="shared" si="729"/>
        <v>#DIV/0!</v>
      </c>
      <c r="BM7742" s="501" t="e">
        <f t="shared" si="730"/>
        <v>#DIV/0!</v>
      </c>
      <c r="BP7742" s="501" t="e">
        <f t="shared" si="731"/>
        <v>#DIV/0!</v>
      </c>
    </row>
    <row r="7743" spans="31:68" ht="15" customHeight="1" x14ac:dyDescent="0.25">
      <c r="AE7743" s="501" t="e">
        <f t="shared" si="726"/>
        <v>#DIV/0!</v>
      </c>
      <c r="AH7743" s="501" t="e">
        <f t="shared" si="727"/>
        <v>#DIV/0!</v>
      </c>
      <c r="AV7743" s="501" t="e">
        <f t="shared" si="728"/>
        <v>#DIV/0!</v>
      </c>
      <c r="AY7743" s="501" t="e">
        <f t="shared" si="729"/>
        <v>#DIV/0!</v>
      </c>
      <c r="BM7743" s="501" t="e">
        <f t="shared" si="730"/>
        <v>#DIV/0!</v>
      </c>
      <c r="BP7743" s="501" t="e">
        <f t="shared" si="731"/>
        <v>#DIV/0!</v>
      </c>
    </row>
    <row r="7744" spans="31:68" ht="15" customHeight="1" x14ac:dyDescent="0.25">
      <c r="AE7744" s="501" t="e">
        <f t="shared" si="726"/>
        <v>#DIV/0!</v>
      </c>
      <c r="AH7744" s="501" t="e">
        <f t="shared" si="727"/>
        <v>#DIV/0!</v>
      </c>
      <c r="AV7744" s="501" t="e">
        <f t="shared" si="728"/>
        <v>#DIV/0!</v>
      </c>
      <c r="AY7744" s="501" t="e">
        <f t="shared" si="729"/>
        <v>#DIV/0!</v>
      </c>
      <c r="BM7744" s="501" t="e">
        <f t="shared" si="730"/>
        <v>#DIV/0!</v>
      </c>
      <c r="BP7744" s="501" t="e">
        <f t="shared" si="731"/>
        <v>#DIV/0!</v>
      </c>
    </row>
    <row r="7745" spans="31:68" ht="15" customHeight="1" x14ac:dyDescent="0.25">
      <c r="AE7745" s="501" t="e">
        <f t="shared" si="726"/>
        <v>#DIV/0!</v>
      </c>
      <c r="AH7745" s="501" t="e">
        <f t="shared" si="727"/>
        <v>#DIV/0!</v>
      </c>
      <c r="AV7745" s="501" t="e">
        <f t="shared" si="728"/>
        <v>#DIV/0!</v>
      </c>
      <c r="AY7745" s="501" t="e">
        <f t="shared" si="729"/>
        <v>#DIV/0!</v>
      </c>
      <c r="BM7745" s="501" t="e">
        <f t="shared" si="730"/>
        <v>#DIV/0!</v>
      </c>
      <c r="BP7745" s="501" t="e">
        <f t="shared" si="731"/>
        <v>#DIV/0!</v>
      </c>
    </row>
    <row r="7746" spans="31:68" ht="15" customHeight="1" x14ac:dyDescent="0.25">
      <c r="AE7746" s="501" t="e">
        <f t="shared" si="726"/>
        <v>#DIV/0!</v>
      </c>
      <c r="AH7746" s="501" t="e">
        <f t="shared" si="727"/>
        <v>#DIV/0!</v>
      </c>
      <c r="AV7746" s="501" t="e">
        <f t="shared" si="728"/>
        <v>#DIV/0!</v>
      </c>
      <c r="AY7746" s="501" t="e">
        <f t="shared" si="729"/>
        <v>#DIV/0!</v>
      </c>
      <c r="BM7746" s="501" t="e">
        <f t="shared" si="730"/>
        <v>#DIV/0!</v>
      </c>
      <c r="BP7746" s="501" t="e">
        <f t="shared" si="731"/>
        <v>#DIV/0!</v>
      </c>
    </row>
    <row r="7747" spans="31:68" ht="15" customHeight="1" x14ac:dyDescent="0.25">
      <c r="AE7747" s="501" t="e">
        <f t="shared" si="726"/>
        <v>#DIV/0!</v>
      </c>
      <c r="AH7747" s="501" t="e">
        <f t="shared" si="727"/>
        <v>#DIV/0!</v>
      </c>
      <c r="AV7747" s="501" t="e">
        <f t="shared" si="728"/>
        <v>#DIV/0!</v>
      </c>
      <c r="AY7747" s="501" t="e">
        <f t="shared" si="729"/>
        <v>#DIV/0!</v>
      </c>
      <c r="BM7747" s="501" t="e">
        <f t="shared" si="730"/>
        <v>#DIV/0!</v>
      </c>
      <c r="BP7747" s="501" t="e">
        <f t="shared" si="731"/>
        <v>#DIV/0!</v>
      </c>
    </row>
    <row r="7748" spans="31:68" ht="15" customHeight="1" x14ac:dyDescent="0.25">
      <c r="AE7748" s="501" t="e">
        <f t="shared" si="726"/>
        <v>#DIV/0!</v>
      </c>
      <c r="AH7748" s="501" t="e">
        <f t="shared" si="727"/>
        <v>#DIV/0!</v>
      </c>
      <c r="AV7748" s="501" t="e">
        <f t="shared" si="728"/>
        <v>#DIV/0!</v>
      </c>
      <c r="AY7748" s="501" t="e">
        <f t="shared" si="729"/>
        <v>#DIV/0!</v>
      </c>
      <c r="BM7748" s="501" t="e">
        <f t="shared" si="730"/>
        <v>#DIV/0!</v>
      </c>
      <c r="BP7748" s="501" t="e">
        <f t="shared" si="731"/>
        <v>#DIV/0!</v>
      </c>
    </row>
    <row r="7749" spans="31:68" ht="15" customHeight="1" x14ac:dyDescent="0.25">
      <c r="AE7749" s="501" t="e">
        <f t="shared" si="726"/>
        <v>#DIV/0!</v>
      </c>
      <c r="AH7749" s="501" t="e">
        <f t="shared" si="727"/>
        <v>#DIV/0!</v>
      </c>
      <c r="AV7749" s="501" t="e">
        <f t="shared" si="728"/>
        <v>#DIV/0!</v>
      </c>
      <c r="AY7749" s="501" t="e">
        <f t="shared" si="729"/>
        <v>#DIV/0!</v>
      </c>
      <c r="BM7749" s="501" t="e">
        <f t="shared" si="730"/>
        <v>#DIV/0!</v>
      </c>
      <c r="BP7749" s="501" t="e">
        <f t="shared" si="731"/>
        <v>#DIV/0!</v>
      </c>
    </row>
    <row r="7750" spans="31:68" ht="15" customHeight="1" x14ac:dyDescent="0.25">
      <c r="AE7750" s="501" t="e">
        <f t="shared" si="726"/>
        <v>#DIV/0!</v>
      </c>
      <c r="AH7750" s="501" t="e">
        <f t="shared" si="727"/>
        <v>#DIV/0!</v>
      </c>
      <c r="AV7750" s="501" t="e">
        <f t="shared" si="728"/>
        <v>#DIV/0!</v>
      </c>
      <c r="AY7750" s="501" t="e">
        <f t="shared" si="729"/>
        <v>#DIV/0!</v>
      </c>
      <c r="BM7750" s="501" t="e">
        <f t="shared" si="730"/>
        <v>#DIV/0!</v>
      </c>
      <c r="BP7750" s="501" t="e">
        <f t="shared" si="731"/>
        <v>#DIV/0!</v>
      </c>
    </row>
    <row r="7751" spans="31:68" ht="15" customHeight="1" x14ac:dyDescent="0.25">
      <c r="AE7751" s="501" t="e">
        <f t="shared" si="726"/>
        <v>#DIV/0!</v>
      </c>
      <c r="AH7751" s="501" t="e">
        <f t="shared" si="727"/>
        <v>#DIV/0!</v>
      </c>
      <c r="AV7751" s="501" t="e">
        <f t="shared" si="728"/>
        <v>#DIV/0!</v>
      </c>
      <c r="AY7751" s="501" t="e">
        <f t="shared" si="729"/>
        <v>#DIV/0!</v>
      </c>
      <c r="BM7751" s="501" t="e">
        <f t="shared" si="730"/>
        <v>#DIV/0!</v>
      </c>
      <c r="BP7751" s="501" t="e">
        <f t="shared" si="731"/>
        <v>#DIV/0!</v>
      </c>
    </row>
    <row r="7752" spans="31:68" ht="15" customHeight="1" x14ac:dyDescent="0.25">
      <c r="AE7752" s="501" t="e">
        <f t="shared" si="726"/>
        <v>#DIV/0!</v>
      </c>
      <c r="AH7752" s="501" t="e">
        <f t="shared" si="727"/>
        <v>#DIV/0!</v>
      </c>
      <c r="AV7752" s="501" t="e">
        <f t="shared" si="728"/>
        <v>#DIV/0!</v>
      </c>
      <c r="AY7752" s="501" t="e">
        <f t="shared" si="729"/>
        <v>#DIV/0!</v>
      </c>
      <c r="BM7752" s="501" t="e">
        <f t="shared" si="730"/>
        <v>#DIV/0!</v>
      </c>
      <c r="BP7752" s="501" t="e">
        <f t="shared" si="731"/>
        <v>#DIV/0!</v>
      </c>
    </row>
    <row r="7753" spans="31:68" ht="15" customHeight="1" x14ac:dyDescent="0.25">
      <c r="AE7753" s="501" t="e">
        <f t="shared" si="726"/>
        <v>#DIV/0!</v>
      </c>
      <c r="AH7753" s="501" t="e">
        <f t="shared" si="727"/>
        <v>#DIV/0!</v>
      </c>
      <c r="AV7753" s="501" t="e">
        <f t="shared" si="728"/>
        <v>#DIV/0!</v>
      </c>
      <c r="AY7753" s="501" t="e">
        <f t="shared" si="729"/>
        <v>#DIV/0!</v>
      </c>
      <c r="BM7753" s="501" t="e">
        <f t="shared" si="730"/>
        <v>#DIV/0!</v>
      </c>
      <c r="BP7753" s="501" t="e">
        <f t="shared" si="731"/>
        <v>#DIV/0!</v>
      </c>
    </row>
    <row r="7754" spans="31:68" ht="15" customHeight="1" x14ac:dyDescent="0.25">
      <c r="AE7754" s="501" t="e">
        <f t="shared" si="726"/>
        <v>#DIV/0!</v>
      </c>
      <c r="AH7754" s="501" t="e">
        <f t="shared" si="727"/>
        <v>#DIV/0!</v>
      </c>
      <c r="AV7754" s="501" t="e">
        <f t="shared" si="728"/>
        <v>#DIV/0!</v>
      </c>
      <c r="AY7754" s="501" t="e">
        <f t="shared" si="729"/>
        <v>#DIV/0!</v>
      </c>
      <c r="BM7754" s="501" t="e">
        <f t="shared" si="730"/>
        <v>#DIV/0!</v>
      </c>
      <c r="BP7754" s="501" t="e">
        <f t="shared" si="731"/>
        <v>#DIV/0!</v>
      </c>
    </row>
    <row r="7755" spans="31:68" ht="15" customHeight="1" x14ac:dyDescent="0.25">
      <c r="AE7755" s="501" t="e">
        <f t="shared" si="726"/>
        <v>#DIV/0!</v>
      </c>
      <c r="AH7755" s="501" t="e">
        <f t="shared" si="727"/>
        <v>#DIV/0!</v>
      </c>
      <c r="AV7755" s="501" t="e">
        <f t="shared" si="728"/>
        <v>#DIV/0!</v>
      </c>
      <c r="AY7755" s="501" t="e">
        <f t="shared" si="729"/>
        <v>#DIV/0!</v>
      </c>
      <c r="BM7755" s="501" t="e">
        <f t="shared" si="730"/>
        <v>#DIV/0!</v>
      </c>
      <c r="BP7755" s="501" t="e">
        <f t="shared" si="731"/>
        <v>#DIV/0!</v>
      </c>
    </row>
    <row r="7756" spans="31:68" ht="15" customHeight="1" x14ac:dyDescent="0.25">
      <c r="AE7756" s="501" t="e">
        <f t="shared" si="726"/>
        <v>#DIV/0!</v>
      </c>
      <c r="AH7756" s="501" t="e">
        <f t="shared" si="727"/>
        <v>#DIV/0!</v>
      </c>
      <c r="AV7756" s="501" t="e">
        <f t="shared" si="728"/>
        <v>#DIV/0!</v>
      </c>
      <c r="AY7756" s="501" t="e">
        <f t="shared" si="729"/>
        <v>#DIV/0!</v>
      </c>
      <c r="BM7756" s="501" t="e">
        <f t="shared" si="730"/>
        <v>#DIV/0!</v>
      </c>
      <c r="BP7756" s="501" t="e">
        <f t="shared" si="731"/>
        <v>#DIV/0!</v>
      </c>
    </row>
    <row r="7757" spans="31:68" ht="15" customHeight="1" x14ac:dyDescent="0.25">
      <c r="AE7757" s="501" t="e">
        <f t="shared" si="726"/>
        <v>#DIV/0!</v>
      </c>
      <c r="AH7757" s="501" t="e">
        <f t="shared" si="727"/>
        <v>#DIV/0!</v>
      </c>
      <c r="AV7757" s="501" t="e">
        <f t="shared" si="728"/>
        <v>#DIV/0!</v>
      </c>
      <c r="AY7757" s="501" t="e">
        <f t="shared" si="729"/>
        <v>#DIV/0!</v>
      </c>
      <c r="BM7757" s="501" t="e">
        <f t="shared" si="730"/>
        <v>#DIV/0!</v>
      </c>
      <c r="BP7757" s="501" t="e">
        <f t="shared" si="731"/>
        <v>#DIV/0!</v>
      </c>
    </row>
    <row r="7758" spans="31:68" ht="15" customHeight="1" x14ac:dyDescent="0.25">
      <c r="AE7758" s="501" t="e">
        <f t="shared" si="726"/>
        <v>#DIV/0!</v>
      </c>
      <c r="AH7758" s="501" t="e">
        <f t="shared" si="727"/>
        <v>#DIV/0!</v>
      </c>
      <c r="AV7758" s="501" t="e">
        <f t="shared" si="728"/>
        <v>#DIV/0!</v>
      </c>
      <c r="AY7758" s="501" t="e">
        <f t="shared" si="729"/>
        <v>#DIV/0!</v>
      </c>
      <c r="BM7758" s="501" t="e">
        <f t="shared" si="730"/>
        <v>#DIV/0!</v>
      </c>
      <c r="BP7758" s="501" t="e">
        <f t="shared" si="731"/>
        <v>#DIV/0!</v>
      </c>
    </row>
    <row r="7759" spans="31:68" ht="15" customHeight="1" x14ac:dyDescent="0.25">
      <c r="AE7759" s="501" t="e">
        <f t="shared" ref="AE7759:AE7822" si="732">IF(AE$10*AC7759+AE$11&lt;(ROUNDUP(AD$10/100,0)*100+999),MAX(0,AE$10*AC7759+AE$11),NA())</f>
        <v>#DIV/0!</v>
      </c>
      <c r="AH7759" s="501" t="e">
        <f t="shared" ref="AH7759:AH7822" si="733">IF(AH$10*AF7759+AH$11&lt;(ROUNDUP(AG$10/100,0)*100+999),MAX(0,AH$10*AF7759+AH$11),NA())</f>
        <v>#DIV/0!</v>
      </c>
      <c r="AV7759" s="501" t="e">
        <f t="shared" ref="AV7759:AV7822" si="734">IF(AV$10*AT7759+AV$11&lt;(ROUNDUP(AU$10/100,0)*100+999),MAX(0,AV$10*AT7759+AV$11),NA())</f>
        <v>#DIV/0!</v>
      </c>
      <c r="AY7759" s="501" t="e">
        <f t="shared" ref="AY7759:AY7822" si="735">IF(AY$10*AW7759+AY$11&lt;(ROUNDUP(AX$10/100,0)*100+999),MAX(0,AY$10*AW7759+AY$11),NA())</f>
        <v>#DIV/0!</v>
      </c>
      <c r="BM7759" s="501" t="e">
        <f t="shared" ref="BM7759:BM7822" si="736">IF(BM$10*BK7759+BM$11&lt;(ROUNDUP(BL$10/100,0)*100+999),MAX(0,BM$10*BK7759+BM$11),NA())</f>
        <v>#DIV/0!</v>
      </c>
      <c r="BP7759" s="501" t="e">
        <f t="shared" ref="BP7759:BP7822" si="737">IF(BP$10*BN7759+BP$11&lt;(ROUNDUP(BO$10/100,0)*100+999),MAX(0,BP$10*BN7759+BP$11),NA())</f>
        <v>#DIV/0!</v>
      </c>
    </row>
    <row r="7760" spans="31:68" ht="15" customHeight="1" x14ac:dyDescent="0.25">
      <c r="AE7760" s="501" t="e">
        <f t="shared" si="732"/>
        <v>#DIV/0!</v>
      </c>
      <c r="AH7760" s="501" t="e">
        <f t="shared" si="733"/>
        <v>#DIV/0!</v>
      </c>
      <c r="AV7760" s="501" t="e">
        <f t="shared" si="734"/>
        <v>#DIV/0!</v>
      </c>
      <c r="AY7760" s="501" t="e">
        <f t="shared" si="735"/>
        <v>#DIV/0!</v>
      </c>
      <c r="BM7760" s="501" t="e">
        <f t="shared" si="736"/>
        <v>#DIV/0!</v>
      </c>
      <c r="BP7760" s="501" t="e">
        <f t="shared" si="737"/>
        <v>#DIV/0!</v>
      </c>
    </row>
    <row r="7761" spans="31:68" ht="15" customHeight="1" x14ac:dyDescent="0.25">
      <c r="AE7761" s="501" t="e">
        <f t="shared" si="732"/>
        <v>#DIV/0!</v>
      </c>
      <c r="AH7761" s="501" t="e">
        <f t="shared" si="733"/>
        <v>#DIV/0!</v>
      </c>
      <c r="AV7761" s="501" t="e">
        <f t="shared" si="734"/>
        <v>#DIV/0!</v>
      </c>
      <c r="AY7761" s="501" t="e">
        <f t="shared" si="735"/>
        <v>#DIV/0!</v>
      </c>
      <c r="BM7761" s="501" t="e">
        <f t="shared" si="736"/>
        <v>#DIV/0!</v>
      </c>
      <c r="BP7761" s="501" t="e">
        <f t="shared" si="737"/>
        <v>#DIV/0!</v>
      </c>
    </row>
    <row r="7762" spans="31:68" ht="15" customHeight="1" x14ac:dyDescent="0.25">
      <c r="AE7762" s="501" t="e">
        <f t="shared" si="732"/>
        <v>#DIV/0!</v>
      </c>
      <c r="AH7762" s="501" t="e">
        <f t="shared" si="733"/>
        <v>#DIV/0!</v>
      </c>
      <c r="AV7762" s="501" t="e">
        <f t="shared" si="734"/>
        <v>#DIV/0!</v>
      </c>
      <c r="AY7762" s="501" t="e">
        <f t="shared" si="735"/>
        <v>#DIV/0!</v>
      </c>
      <c r="BM7762" s="501" t="e">
        <f t="shared" si="736"/>
        <v>#DIV/0!</v>
      </c>
      <c r="BP7762" s="501" t="e">
        <f t="shared" si="737"/>
        <v>#DIV/0!</v>
      </c>
    </row>
    <row r="7763" spans="31:68" ht="15" customHeight="1" x14ac:dyDescent="0.25">
      <c r="AE7763" s="501" t="e">
        <f t="shared" si="732"/>
        <v>#DIV/0!</v>
      </c>
      <c r="AH7763" s="501" t="e">
        <f t="shared" si="733"/>
        <v>#DIV/0!</v>
      </c>
      <c r="AV7763" s="501" t="e">
        <f t="shared" si="734"/>
        <v>#DIV/0!</v>
      </c>
      <c r="AY7763" s="501" t="e">
        <f t="shared" si="735"/>
        <v>#DIV/0!</v>
      </c>
      <c r="BM7763" s="501" t="e">
        <f t="shared" si="736"/>
        <v>#DIV/0!</v>
      </c>
      <c r="BP7763" s="501" t="e">
        <f t="shared" si="737"/>
        <v>#DIV/0!</v>
      </c>
    </row>
    <row r="7764" spans="31:68" ht="15" customHeight="1" x14ac:dyDescent="0.25">
      <c r="AE7764" s="501" t="e">
        <f t="shared" si="732"/>
        <v>#DIV/0!</v>
      </c>
      <c r="AH7764" s="501" t="e">
        <f t="shared" si="733"/>
        <v>#DIV/0!</v>
      </c>
      <c r="AV7764" s="501" t="e">
        <f t="shared" si="734"/>
        <v>#DIV/0!</v>
      </c>
      <c r="AY7764" s="501" t="e">
        <f t="shared" si="735"/>
        <v>#DIV/0!</v>
      </c>
      <c r="BM7764" s="501" t="e">
        <f t="shared" si="736"/>
        <v>#DIV/0!</v>
      </c>
      <c r="BP7764" s="501" t="e">
        <f t="shared" si="737"/>
        <v>#DIV/0!</v>
      </c>
    </row>
    <row r="7765" spans="31:68" ht="15" customHeight="1" x14ac:dyDescent="0.25">
      <c r="AE7765" s="501" t="e">
        <f t="shared" si="732"/>
        <v>#DIV/0!</v>
      </c>
      <c r="AH7765" s="501" t="e">
        <f t="shared" si="733"/>
        <v>#DIV/0!</v>
      </c>
      <c r="AV7765" s="501" t="e">
        <f t="shared" si="734"/>
        <v>#DIV/0!</v>
      </c>
      <c r="AY7765" s="501" t="e">
        <f t="shared" si="735"/>
        <v>#DIV/0!</v>
      </c>
      <c r="BM7765" s="501" t="e">
        <f t="shared" si="736"/>
        <v>#DIV/0!</v>
      </c>
      <c r="BP7765" s="501" t="e">
        <f t="shared" si="737"/>
        <v>#DIV/0!</v>
      </c>
    </row>
    <row r="7766" spans="31:68" ht="15" customHeight="1" x14ac:dyDescent="0.25">
      <c r="AE7766" s="501" t="e">
        <f t="shared" si="732"/>
        <v>#DIV/0!</v>
      </c>
      <c r="AH7766" s="501" t="e">
        <f t="shared" si="733"/>
        <v>#DIV/0!</v>
      </c>
      <c r="AV7766" s="501" t="e">
        <f t="shared" si="734"/>
        <v>#DIV/0!</v>
      </c>
      <c r="AY7766" s="501" t="e">
        <f t="shared" si="735"/>
        <v>#DIV/0!</v>
      </c>
      <c r="BM7766" s="501" t="e">
        <f t="shared" si="736"/>
        <v>#DIV/0!</v>
      </c>
      <c r="BP7766" s="501" t="e">
        <f t="shared" si="737"/>
        <v>#DIV/0!</v>
      </c>
    </row>
    <row r="7767" spans="31:68" ht="15" customHeight="1" x14ac:dyDescent="0.25">
      <c r="AE7767" s="501" t="e">
        <f t="shared" si="732"/>
        <v>#DIV/0!</v>
      </c>
      <c r="AH7767" s="501" t="e">
        <f t="shared" si="733"/>
        <v>#DIV/0!</v>
      </c>
      <c r="AV7767" s="501" t="e">
        <f t="shared" si="734"/>
        <v>#DIV/0!</v>
      </c>
      <c r="AY7767" s="501" t="e">
        <f t="shared" si="735"/>
        <v>#DIV/0!</v>
      </c>
      <c r="BM7767" s="501" t="e">
        <f t="shared" si="736"/>
        <v>#DIV/0!</v>
      </c>
      <c r="BP7767" s="501" t="e">
        <f t="shared" si="737"/>
        <v>#DIV/0!</v>
      </c>
    </row>
    <row r="7768" spans="31:68" ht="15" customHeight="1" x14ac:dyDescent="0.25">
      <c r="AE7768" s="501" t="e">
        <f t="shared" si="732"/>
        <v>#DIV/0!</v>
      </c>
      <c r="AH7768" s="501" t="e">
        <f t="shared" si="733"/>
        <v>#DIV/0!</v>
      </c>
      <c r="AV7768" s="501" t="e">
        <f t="shared" si="734"/>
        <v>#DIV/0!</v>
      </c>
      <c r="AY7768" s="501" t="e">
        <f t="shared" si="735"/>
        <v>#DIV/0!</v>
      </c>
      <c r="BM7768" s="501" t="e">
        <f t="shared" si="736"/>
        <v>#DIV/0!</v>
      </c>
      <c r="BP7768" s="501" t="e">
        <f t="shared" si="737"/>
        <v>#DIV/0!</v>
      </c>
    </row>
    <row r="7769" spans="31:68" ht="15" customHeight="1" x14ac:dyDescent="0.25">
      <c r="AE7769" s="501" t="e">
        <f t="shared" si="732"/>
        <v>#DIV/0!</v>
      </c>
      <c r="AH7769" s="501" t="e">
        <f t="shared" si="733"/>
        <v>#DIV/0!</v>
      </c>
      <c r="AV7769" s="501" t="e">
        <f t="shared" si="734"/>
        <v>#DIV/0!</v>
      </c>
      <c r="AY7769" s="501" t="e">
        <f t="shared" si="735"/>
        <v>#DIV/0!</v>
      </c>
      <c r="BM7769" s="501" t="e">
        <f t="shared" si="736"/>
        <v>#DIV/0!</v>
      </c>
      <c r="BP7769" s="501" t="e">
        <f t="shared" si="737"/>
        <v>#DIV/0!</v>
      </c>
    </row>
    <row r="7770" spans="31:68" ht="15" customHeight="1" x14ac:dyDescent="0.25">
      <c r="AE7770" s="501" t="e">
        <f t="shared" si="732"/>
        <v>#DIV/0!</v>
      </c>
      <c r="AH7770" s="501" t="e">
        <f t="shared" si="733"/>
        <v>#DIV/0!</v>
      </c>
      <c r="AV7770" s="501" t="e">
        <f t="shared" si="734"/>
        <v>#DIV/0!</v>
      </c>
      <c r="AY7770" s="501" t="e">
        <f t="shared" si="735"/>
        <v>#DIV/0!</v>
      </c>
      <c r="BM7770" s="501" t="e">
        <f t="shared" si="736"/>
        <v>#DIV/0!</v>
      </c>
      <c r="BP7770" s="501" t="e">
        <f t="shared" si="737"/>
        <v>#DIV/0!</v>
      </c>
    </row>
    <row r="7771" spans="31:68" ht="15" customHeight="1" x14ac:dyDescent="0.25">
      <c r="AE7771" s="501" t="e">
        <f t="shared" si="732"/>
        <v>#DIV/0!</v>
      </c>
      <c r="AH7771" s="501" t="e">
        <f t="shared" si="733"/>
        <v>#DIV/0!</v>
      </c>
      <c r="AV7771" s="501" t="e">
        <f t="shared" si="734"/>
        <v>#DIV/0!</v>
      </c>
      <c r="AY7771" s="501" t="e">
        <f t="shared" si="735"/>
        <v>#DIV/0!</v>
      </c>
      <c r="BM7771" s="501" t="e">
        <f t="shared" si="736"/>
        <v>#DIV/0!</v>
      </c>
      <c r="BP7771" s="501" t="e">
        <f t="shared" si="737"/>
        <v>#DIV/0!</v>
      </c>
    </row>
    <row r="7772" spans="31:68" ht="15" customHeight="1" x14ac:dyDescent="0.25">
      <c r="AE7772" s="501" t="e">
        <f t="shared" si="732"/>
        <v>#DIV/0!</v>
      </c>
      <c r="AH7772" s="501" t="e">
        <f t="shared" si="733"/>
        <v>#DIV/0!</v>
      </c>
      <c r="AV7772" s="501" t="e">
        <f t="shared" si="734"/>
        <v>#DIV/0!</v>
      </c>
      <c r="AY7772" s="501" t="e">
        <f t="shared" si="735"/>
        <v>#DIV/0!</v>
      </c>
      <c r="BM7772" s="501" t="e">
        <f t="shared" si="736"/>
        <v>#DIV/0!</v>
      </c>
      <c r="BP7772" s="501" t="e">
        <f t="shared" si="737"/>
        <v>#DIV/0!</v>
      </c>
    </row>
    <row r="7773" spans="31:68" ht="15" customHeight="1" x14ac:dyDescent="0.25">
      <c r="AE7773" s="501" t="e">
        <f t="shared" si="732"/>
        <v>#DIV/0!</v>
      </c>
      <c r="AH7773" s="501" t="e">
        <f t="shared" si="733"/>
        <v>#DIV/0!</v>
      </c>
      <c r="AV7773" s="501" t="e">
        <f t="shared" si="734"/>
        <v>#DIV/0!</v>
      </c>
      <c r="AY7773" s="501" t="e">
        <f t="shared" si="735"/>
        <v>#DIV/0!</v>
      </c>
      <c r="BM7773" s="501" t="e">
        <f t="shared" si="736"/>
        <v>#DIV/0!</v>
      </c>
      <c r="BP7773" s="501" t="e">
        <f t="shared" si="737"/>
        <v>#DIV/0!</v>
      </c>
    </row>
    <row r="7774" spans="31:68" ht="15" customHeight="1" x14ac:dyDescent="0.25">
      <c r="AE7774" s="501" t="e">
        <f t="shared" si="732"/>
        <v>#DIV/0!</v>
      </c>
      <c r="AH7774" s="501" t="e">
        <f t="shared" si="733"/>
        <v>#DIV/0!</v>
      </c>
      <c r="AV7774" s="501" t="e">
        <f t="shared" si="734"/>
        <v>#DIV/0!</v>
      </c>
      <c r="AY7774" s="501" t="e">
        <f t="shared" si="735"/>
        <v>#DIV/0!</v>
      </c>
      <c r="BM7774" s="501" t="e">
        <f t="shared" si="736"/>
        <v>#DIV/0!</v>
      </c>
      <c r="BP7774" s="501" t="e">
        <f t="shared" si="737"/>
        <v>#DIV/0!</v>
      </c>
    </row>
    <row r="7775" spans="31:68" ht="15" customHeight="1" x14ac:dyDescent="0.25">
      <c r="AE7775" s="501" t="e">
        <f t="shared" si="732"/>
        <v>#DIV/0!</v>
      </c>
      <c r="AH7775" s="501" t="e">
        <f t="shared" si="733"/>
        <v>#DIV/0!</v>
      </c>
      <c r="AV7775" s="501" t="e">
        <f t="shared" si="734"/>
        <v>#DIV/0!</v>
      </c>
      <c r="AY7775" s="501" t="e">
        <f t="shared" si="735"/>
        <v>#DIV/0!</v>
      </c>
      <c r="BM7775" s="501" t="e">
        <f t="shared" si="736"/>
        <v>#DIV/0!</v>
      </c>
      <c r="BP7775" s="501" t="e">
        <f t="shared" si="737"/>
        <v>#DIV/0!</v>
      </c>
    </row>
    <row r="7776" spans="31:68" ht="15" customHeight="1" x14ac:dyDescent="0.25">
      <c r="AE7776" s="501" t="e">
        <f t="shared" si="732"/>
        <v>#DIV/0!</v>
      </c>
      <c r="AH7776" s="501" t="e">
        <f t="shared" si="733"/>
        <v>#DIV/0!</v>
      </c>
      <c r="AV7776" s="501" t="e">
        <f t="shared" si="734"/>
        <v>#DIV/0!</v>
      </c>
      <c r="AY7776" s="501" t="e">
        <f t="shared" si="735"/>
        <v>#DIV/0!</v>
      </c>
      <c r="BM7776" s="501" t="e">
        <f t="shared" si="736"/>
        <v>#DIV/0!</v>
      </c>
      <c r="BP7776" s="501" t="e">
        <f t="shared" si="737"/>
        <v>#DIV/0!</v>
      </c>
    </row>
    <row r="7777" spans="31:68" ht="15" customHeight="1" x14ac:dyDescent="0.25">
      <c r="AE7777" s="501" t="e">
        <f t="shared" si="732"/>
        <v>#DIV/0!</v>
      </c>
      <c r="AH7777" s="501" t="e">
        <f t="shared" si="733"/>
        <v>#DIV/0!</v>
      </c>
      <c r="AV7777" s="501" t="e">
        <f t="shared" si="734"/>
        <v>#DIV/0!</v>
      </c>
      <c r="AY7777" s="501" t="e">
        <f t="shared" si="735"/>
        <v>#DIV/0!</v>
      </c>
      <c r="BM7777" s="501" t="e">
        <f t="shared" si="736"/>
        <v>#DIV/0!</v>
      </c>
      <c r="BP7777" s="501" t="e">
        <f t="shared" si="737"/>
        <v>#DIV/0!</v>
      </c>
    </row>
    <row r="7778" spans="31:68" ht="15" customHeight="1" x14ac:dyDescent="0.25">
      <c r="AE7778" s="501" t="e">
        <f t="shared" si="732"/>
        <v>#DIV/0!</v>
      </c>
      <c r="AH7778" s="501" t="e">
        <f t="shared" si="733"/>
        <v>#DIV/0!</v>
      </c>
      <c r="AV7778" s="501" t="e">
        <f t="shared" si="734"/>
        <v>#DIV/0!</v>
      </c>
      <c r="AY7778" s="501" t="e">
        <f t="shared" si="735"/>
        <v>#DIV/0!</v>
      </c>
      <c r="BM7778" s="501" t="e">
        <f t="shared" si="736"/>
        <v>#DIV/0!</v>
      </c>
      <c r="BP7778" s="501" t="e">
        <f t="shared" si="737"/>
        <v>#DIV/0!</v>
      </c>
    </row>
    <row r="7779" spans="31:68" ht="15" customHeight="1" x14ac:dyDescent="0.25">
      <c r="AE7779" s="501" t="e">
        <f t="shared" si="732"/>
        <v>#DIV/0!</v>
      </c>
      <c r="AH7779" s="501" t="e">
        <f t="shared" si="733"/>
        <v>#DIV/0!</v>
      </c>
      <c r="AV7779" s="501" t="e">
        <f t="shared" si="734"/>
        <v>#DIV/0!</v>
      </c>
      <c r="AY7779" s="501" t="e">
        <f t="shared" si="735"/>
        <v>#DIV/0!</v>
      </c>
      <c r="BM7779" s="501" t="e">
        <f t="shared" si="736"/>
        <v>#DIV/0!</v>
      </c>
      <c r="BP7779" s="501" t="e">
        <f t="shared" si="737"/>
        <v>#DIV/0!</v>
      </c>
    </row>
    <row r="7780" spans="31:68" ht="15" customHeight="1" x14ac:dyDescent="0.25">
      <c r="AE7780" s="501" t="e">
        <f t="shared" si="732"/>
        <v>#DIV/0!</v>
      </c>
      <c r="AH7780" s="501" t="e">
        <f t="shared" si="733"/>
        <v>#DIV/0!</v>
      </c>
      <c r="AV7780" s="501" t="e">
        <f t="shared" si="734"/>
        <v>#DIV/0!</v>
      </c>
      <c r="AY7780" s="501" t="e">
        <f t="shared" si="735"/>
        <v>#DIV/0!</v>
      </c>
      <c r="BM7780" s="501" t="e">
        <f t="shared" si="736"/>
        <v>#DIV/0!</v>
      </c>
      <c r="BP7780" s="501" t="e">
        <f t="shared" si="737"/>
        <v>#DIV/0!</v>
      </c>
    </row>
    <row r="7781" spans="31:68" ht="15" customHeight="1" x14ac:dyDescent="0.25">
      <c r="AE7781" s="501" t="e">
        <f t="shared" si="732"/>
        <v>#DIV/0!</v>
      </c>
      <c r="AH7781" s="501" t="e">
        <f t="shared" si="733"/>
        <v>#DIV/0!</v>
      </c>
      <c r="AV7781" s="501" t="e">
        <f t="shared" si="734"/>
        <v>#DIV/0!</v>
      </c>
      <c r="AY7781" s="501" t="e">
        <f t="shared" si="735"/>
        <v>#DIV/0!</v>
      </c>
      <c r="BM7781" s="501" t="e">
        <f t="shared" si="736"/>
        <v>#DIV/0!</v>
      </c>
      <c r="BP7781" s="501" t="e">
        <f t="shared" si="737"/>
        <v>#DIV/0!</v>
      </c>
    </row>
    <row r="7782" spans="31:68" ht="15" customHeight="1" x14ac:dyDescent="0.25">
      <c r="AE7782" s="501" t="e">
        <f t="shared" si="732"/>
        <v>#DIV/0!</v>
      </c>
      <c r="AH7782" s="501" t="e">
        <f t="shared" si="733"/>
        <v>#DIV/0!</v>
      </c>
      <c r="AV7782" s="501" t="e">
        <f t="shared" si="734"/>
        <v>#DIV/0!</v>
      </c>
      <c r="AY7782" s="501" t="e">
        <f t="shared" si="735"/>
        <v>#DIV/0!</v>
      </c>
      <c r="BM7782" s="501" t="e">
        <f t="shared" si="736"/>
        <v>#DIV/0!</v>
      </c>
      <c r="BP7782" s="501" t="e">
        <f t="shared" si="737"/>
        <v>#DIV/0!</v>
      </c>
    </row>
    <row r="7783" spans="31:68" ht="15" customHeight="1" x14ac:dyDescent="0.25">
      <c r="AE7783" s="501" t="e">
        <f t="shared" si="732"/>
        <v>#DIV/0!</v>
      </c>
      <c r="AH7783" s="501" t="e">
        <f t="shared" si="733"/>
        <v>#DIV/0!</v>
      </c>
      <c r="AV7783" s="501" t="e">
        <f t="shared" si="734"/>
        <v>#DIV/0!</v>
      </c>
      <c r="AY7783" s="501" t="e">
        <f t="shared" si="735"/>
        <v>#DIV/0!</v>
      </c>
      <c r="BM7783" s="501" t="e">
        <f t="shared" si="736"/>
        <v>#DIV/0!</v>
      </c>
      <c r="BP7783" s="501" t="e">
        <f t="shared" si="737"/>
        <v>#DIV/0!</v>
      </c>
    </row>
    <row r="7784" spans="31:68" ht="15" customHeight="1" x14ac:dyDescent="0.25">
      <c r="AE7784" s="501" t="e">
        <f t="shared" si="732"/>
        <v>#DIV/0!</v>
      </c>
      <c r="AH7784" s="501" t="e">
        <f t="shared" si="733"/>
        <v>#DIV/0!</v>
      </c>
      <c r="AV7784" s="501" t="e">
        <f t="shared" si="734"/>
        <v>#DIV/0!</v>
      </c>
      <c r="AY7784" s="501" t="e">
        <f t="shared" si="735"/>
        <v>#DIV/0!</v>
      </c>
      <c r="BM7784" s="501" t="e">
        <f t="shared" si="736"/>
        <v>#DIV/0!</v>
      </c>
      <c r="BP7784" s="501" t="e">
        <f t="shared" si="737"/>
        <v>#DIV/0!</v>
      </c>
    </row>
    <row r="7785" spans="31:68" ht="15" customHeight="1" x14ac:dyDescent="0.25">
      <c r="AE7785" s="501" t="e">
        <f t="shared" si="732"/>
        <v>#DIV/0!</v>
      </c>
      <c r="AH7785" s="501" t="e">
        <f t="shared" si="733"/>
        <v>#DIV/0!</v>
      </c>
      <c r="AV7785" s="501" t="e">
        <f t="shared" si="734"/>
        <v>#DIV/0!</v>
      </c>
      <c r="AY7785" s="501" t="e">
        <f t="shared" si="735"/>
        <v>#DIV/0!</v>
      </c>
      <c r="BM7785" s="501" t="e">
        <f t="shared" si="736"/>
        <v>#DIV/0!</v>
      </c>
      <c r="BP7785" s="501" t="e">
        <f t="shared" si="737"/>
        <v>#DIV/0!</v>
      </c>
    </row>
    <row r="7786" spans="31:68" ht="15" customHeight="1" x14ac:dyDescent="0.25">
      <c r="AE7786" s="501" t="e">
        <f t="shared" si="732"/>
        <v>#DIV/0!</v>
      </c>
      <c r="AH7786" s="501" t="e">
        <f t="shared" si="733"/>
        <v>#DIV/0!</v>
      </c>
      <c r="AV7786" s="501" t="e">
        <f t="shared" si="734"/>
        <v>#DIV/0!</v>
      </c>
      <c r="AY7786" s="501" t="e">
        <f t="shared" si="735"/>
        <v>#DIV/0!</v>
      </c>
      <c r="BM7786" s="501" t="e">
        <f t="shared" si="736"/>
        <v>#DIV/0!</v>
      </c>
      <c r="BP7786" s="501" t="e">
        <f t="shared" si="737"/>
        <v>#DIV/0!</v>
      </c>
    </row>
    <row r="7787" spans="31:68" ht="15" customHeight="1" x14ac:dyDescent="0.25">
      <c r="AE7787" s="501" t="e">
        <f t="shared" si="732"/>
        <v>#DIV/0!</v>
      </c>
      <c r="AH7787" s="501" t="e">
        <f t="shared" si="733"/>
        <v>#DIV/0!</v>
      </c>
      <c r="AV7787" s="501" t="e">
        <f t="shared" si="734"/>
        <v>#DIV/0!</v>
      </c>
      <c r="AY7787" s="501" t="e">
        <f t="shared" si="735"/>
        <v>#DIV/0!</v>
      </c>
      <c r="BM7787" s="501" t="e">
        <f t="shared" si="736"/>
        <v>#DIV/0!</v>
      </c>
      <c r="BP7787" s="501" t="e">
        <f t="shared" si="737"/>
        <v>#DIV/0!</v>
      </c>
    </row>
    <row r="7788" spans="31:68" ht="15" customHeight="1" x14ac:dyDescent="0.25">
      <c r="AE7788" s="501" t="e">
        <f t="shared" si="732"/>
        <v>#DIV/0!</v>
      </c>
      <c r="AH7788" s="501" t="e">
        <f t="shared" si="733"/>
        <v>#DIV/0!</v>
      </c>
      <c r="AV7788" s="501" t="e">
        <f t="shared" si="734"/>
        <v>#DIV/0!</v>
      </c>
      <c r="AY7788" s="501" t="e">
        <f t="shared" si="735"/>
        <v>#DIV/0!</v>
      </c>
      <c r="BM7788" s="501" t="e">
        <f t="shared" si="736"/>
        <v>#DIV/0!</v>
      </c>
      <c r="BP7788" s="501" t="e">
        <f t="shared" si="737"/>
        <v>#DIV/0!</v>
      </c>
    </row>
    <row r="7789" spans="31:68" ht="15" customHeight="1" x14ac:dyDescent="0.25">
      <c r="AE7789" s="501" t="e">
        <f t="shared" si="732"/>
        <v>#DIV/0!</v>
      </c>
      <c r="AH7789" s="501" t="e">
        <f t="shared" si="733"/>
        <v>#DIV/0!</v>
      </c>
      <c r="AV7789" s="501" t="e">
        <f t="shared" si="734"/>
        <v>#DIV/0!</v>
      </c>
      <c r="AY7789" s="501" t="e">
        <f t="shared" si="735"/>
        <v>#DIV/0!</v>
      </c>
      <c r="BM7789" s="501" t="e">
        <f t="shared" si="736"/>
        <v>#DIV/0!</v>
      </c>
      <c r="BP7789" s="501" t="e">
        <f t="shared" si="737"/>
        <v>#DIV/0!</v>
      </c>
    </row>
    <row r="7790" spans="31:68" ht="15" customHeight="1" x14ac:dyDescent="0.25">
      <c r="AE7790" s="501" t="e">
        <f t="shared" si="732"/>
        <v>#DIV/0!</v>
      </c>
      <c r="AH7790" s="501" t="e">
        <f t="shared" si="733"/>
        <v>#DIV/0!</v>
      </c>
      <c r="AV7790" s="501" t="e">
        <f t="shared" si="734"/>
        <v>#DIV/0!</v>
      </c>
      <c r="AY7790" s="501" t="e">
        <f t="shared" si="735"/>
        <v>#DIV/0!</v>
      </c>
      <c r="BM7790" s="501" t="e">
        <f t="shared" si="736"/>
        <v>#DIV/0!</v>
      </c>
      <c r="BP7790" s="501" t="e">
        <f t="shared" si="737"/>
        <v>#DIV/0!</v>
      </c>
    </row>
    <row r="7791" spans="31:68" ht="15" customHeight="1" x14ac:dyDescent="0.25">
      <c r="AE7791" s="501" t="e">
        <f t="shared" si="732"/>
        <v>#DIV/0!</v>
      </c>
      <c r="AH7791" s="501" t="e">
        <f t="shared" si="733"/>
        <v>#DIV/0!</v>
      </c>
      <c r="AV7791" s="501" t="e">
        <f t="shared" si="734"/>
        <v>#DIV/0!</v>
      </c>
      <c r="AY7791" s="501" t="e">
        <f t="shared" si="735"/>
        <v>#DIV/0!</v>
      </c>
      <c r="BM7791" s="501" t="e">
        <f t="shared" si="736"/>
        <v>#DIV/0!</v>
      </c>
      <c r="BP7791" s="501" t="e">
        <f t="shared" si="737"/>
        <v>#DIV/0!</v>
      </c>
    </row>
    <row r="7792" spans="31:68" ht="15" customHeight="1" x14ac:dyDescent="0.25">
      <c r="AE7792" s="501" t="e">
        <f t="shared" si="732"/>
        <v>#DIV/0!</v>
      </c>
      <c r="AH7792" s="501" t="e">
        <f t="shared" si="733"/>
        <v>#DIV/0!</v>
      </c>
      <c r="AV7792" s="501" t="e">
        <f t="shared" si="734"/>
        <v>#DIV/0!</v>
      </c>
      <c r="AY7792" s="501" t="e">
        <f t="shared" si="735"/>
        <v>#DIV/0!</v>
      </c>
      <c r="BM7792" s="501" t="e">
        <f t="shared" si="736"/>
        <v>#DIV/0!</v>
      </c>
      <c r="BP7792" s="501" t="e">
        <f t="shared" si="737"/>
        <v>#DIV/0!</v>
      </c>
    </row>
    <row r="7793" spans="31:68" ht="15" customHeight="1" x14ac:dyDescent="0.25">
      <c r="AE7793" s="501" t="e">
        <f t="shared" si="732"/>
        <v>#DIV/0!</v>
      </c>
      <c r="AH7793" s="501" t="e">
        <f t="shared" si="733"/>
        <v>#DIV/0!</v>
      </c>
      <c r="AV7793" s="501" t="e">
        <f t="shared" si="734"/>
        <v>#DIV/0!</v>
      </c>
      <c r="AY7793" s="501" t="e">
        <f t="shared" si="735"/>
        <v>#DIV/0!</v>
      </c>
      <c r="BM7793" s="501" t="e">
        <f t="shared" si="736"/>
        <v>#DIV/0!</v>
      </c>
      <c r="BP7793" s="501" t="e">
        <f t="shared" si="737"/>
        <v>#DIV/0!</v>
      </c>
    </row>
    <row r="7794" spans="31:68" ht="15" customHeight="1" x14ac:dyDescent="0.25">
      <c r="AE7794" s="501" t="e">
        <f t="shared" si="732"/>
        <v>#DIV/0!</v>
      </c>
      <c r="AH7794" s="501" t="e">
        <f t="shared" si="733"/>
        <v>#DIV/0!</v>
      </c>
      <c r="AV7794" s="501" t="e">
        <f t="shared" si="734"/>
        <v>#DIV/0!</v>
      </c>
      <c r="AY7794" s="501" t="e">
        <f t="shared" si="735"/>
        <v>#DIV/0!</v>
      </c>
      <c r="BM7794" s="501" t="e">
        <f t="shared" si="736"/>
        <v>#DIV/0!</v>
      </c>
      <c r="BP7794" s="501" t="e">
        <f t="shared" si="737"/>
        <v>#DIV/0!</v>
      </c>
    </row>
    <row r="7795" spans="31:68" ht="15" customHeight="1" x14ac:dyDescent="0.25">
      <c r="AE7795" s="501" t="e">
        <f t="shared" si="732"/>
        <v>#DIV/0!</v>
      </c>
      <c r="AH7795" s="501" t="e">
        <f t="shared" si="733"/>
        <v>#DIV/0!</v>
      </c>
      <c r="AV7795" s="501" t="e">
        <f t="shared" si="734"/>
        <v>#DIV/0!</v>
      </c>
      <c r="AY7795" s="501" t="e">
        <f t="shared" si="735"/>
        <v>#DIV/0!</v>
      </c>
      <c r="BM7795" s="501" t="e">
        <f t="shared" si="736"/>
        <v>#DIV/0!</v>
      </c>
      <c r="BP7795" s="501" t="e">
        <f t="shared" si="737"/>
        <v>#DIV/0!</v>
      </c>
    </row>
    <row r="7796" spans="31:68" ht="15" customHeight="1" x14ac:dyDescent="0.25">
      <c r="AE7796" s="501" t="e">
        <f t="shared" si="732"/>
        <v>#DIV/0!</v>
      </c>
      <c r="AH7796" s="501" t="e">
        <f t="shared" si="733"/>
        <v>#DIV/0!</v>
      </c>
      <c r="AV7796" s="501" t="e">
        <f t="shared" si="734"/>
        <v>#DIV/0!</v>
      </c>
      <c r="AY7796" s="501" t="e">
        <f t="shared" si="735"/>
        <v>#DIV/0!</v>
      </c>
      <c r="BM7796" s="501" t="e">
        <f t="shared" si="736"/>
        <v>#DIV/0!</v>
      </c>
      <c r="BP7796" s="501" t="e">
        <f t="shared" si="737"/>
        <v>#DIV/0!</v>
      </c>
    </row>
    <row r="7797" spans="31:68" ht="15" customHeight="1" x14ac:dyDescent="0.25">
      <c r="AE7797" s="501" t="e">
        <f t="shared" si="732"/>
        <v>#DIV/0!</v>
      </c>
      <c r="AH7797" s="501" t="e">
        <f t="shared" si="733"/>
        <v>#DIV/0!</v>
      </c>
      <c r="AV7797" s="501" t="e">
        <f t="shared" si="734"/>
        <v>#DIV/0!</v>
      </c>
      <c r="AY7797" s="501" t="e">
        <f t="shared" si="735"/>
        <v>#DIV/0!</v>
      </c>
      <c r="BM7797" s="501" t="e">
        <f t="shared" si="736"/>
        <v>#DIV/0!</v>
      </c>
      <c r="BP7797" s="501" t="e">
        <f t="shared" si="737"/>
        <v>#DIV/0!</v>
      </c>
    </row>
    <row r="7798" spans="31:68" ht="15" customHeight="1" x14ac:dyDescent="0.25">
      <c r="AE7798" s="501" t="e">
        <f t="shared" si="732"/>
        <v>#DIV/0!</v>
      </c>
      <c r="AH7798" s="501" t="e">
        <f t="shared" si="733"/>
        <v>#DIV/0!</v>
      </c>
      <c r="AV7798" s="501" t="e">
        <f t="shared" si="734"/>
        <v>#DIV/0!</v>
      </c>
      <c r="AY7798" s="501" t="e">
        <f t="shared" si="735"/>
        <v>#DIV/0!</v>
      </c>
      <c r="BM7798" s="501" t="e">
        <f t="shared" si="736"/>
        <v>#DIV/0!</v>
      </c>
      <c r="BP7798" s="501" t="e">
        <f t="shared" si="737"/>
        <v>#DIV/0!</v>
      </c>
    </row>
    <row r="7799" spans="31:68" ht="15" customHeight="1" x14ac:dyDescent="0.25">
      <c r="AE7799" s="501" t="e">
        <f t="shared" si="732"/>
        <v>#DIV/0!</v>
      </c>
      <c r="AH7799" s="501" t="e">
        <f t="shared" si="733"/>
        <v>#DIV/0!</v>
      </c>
      <c r="AV7799" s="501" t="e">
        <f t="shared" si="734"/>
        <v>#DIV/0!</v>
      </c>
      <c r="AY7799" s="501" t="e">
        <f t="shared" si="735"/>
        <v>#DIV/0!</v>
      </c>
      <c r="BM7799" s="501" t="e">
        <f t="shared" si="736"/>
        <v>#DIV/0!</v>
      </c>
      <c r="BP7799" s="501" t="e">
        <f t="shared" si="737"/>
        <v>#DIV/0!</v>
      </c>
    </row>
    <row r="7800" spans="31:68" ht="15" customHeight="1" x14ac:dyDescent="0.25">
      <c r="AE7800" s="501" t="e">
        <f t="shared" si="732"/>
        <v>#DIV/0!</v>
      </c>
      <c r="AH7800" s="501" t="e">
        <f t="shared" si="733"/>
        <v>#DIV/0!</v>
      </c>
      <c r="AV7800" s="501" t="e">
        <f t="shared" si="734"/>
        <v>#DIV/0!</v>
      </c>
      <c r="AY7800" s="501" t="e">
        <f t="shared" si="735"/>
        <v>#DIV/0!</v>
      </c>
      <c r="BM7800" s="501" t="e">
        <f t="shared" si="736"/>
        <v>#DIV/0!</v>
      </c>
      <c r="BP7800" s="501" t="e">
        <f t="shared" si="737"/>
        <v>#DIV/0!</v>
      </c>
    </row>
    <row r="7801" spans="31:68" ht="15" customHeight="1" x14ac:dyDescent="0.25">
      <c r="AE7801" s="501" t="e">
        <f t="shared" si="732"/>
        <v>#DIV/0!</v>
      </c>
      <c r="AH7801" s="501" t="e">
        <f t="shared" si="733"/>
        <v>#DIV/0!</v>
      </c>
      <c r="AV7801" s="501" t="e">
        <f t="shared" si="734"/>
        <v>#DIV/0!</v>
      </c>
      <c r="AY7801" s="501" t="e">
        <f t="shared" si="735"/>
        <v>#DIV/0!</v>
      </c>
      <c r="BM7801" s="501" t="e">
        <f t="shared" si="736"/>
        <v>#DIV/0!</v>
      </c>
      <c r="BP7801" s="501" t="e">
        <f t="shared" si="737"/>
        <v>#DIV/0!</v>
      </c>
    </row>
    <row r="7802" spans="31:68" ht="15" customHeight="1" x14ac:dyDescent="0.25">
      <c r="AE7802" s="501" t="e">
        <f t="shared" si="732"/>
        <v>#DIV/0!</v>
      </c>
      <c r="AH7802" s="501" t="e">
        <f t="shared" si="733"/>
        <v>#DIV/0!</v>
      </c>
      <c r="AV7802" s="501" t="e">
        <f t="shared" si="734"/>
        <v>#DIV/0!</v>
      </c>
      <c r="AY7802" s="501" t="e">
        <f t="shared" si="735"/>
        <v>#DIV/0!</v>
      </c>
      <c r="BM7802" s="501" t="e">
        <f t="shared" si="736"/>
        <v>#DIV/0!</v>
      </c>
      <c r="BP7802" s="501" t="e">
        <f t="shared" si="737"/>
        <v>#DIV/0!</v>
      </c>
    </row>
    <row r="7803" spans="31:68" ht="15" customHeight="1" x14ac:dyDescent="0.25">
      <c r="AE7803" s="501" t="e">
        <f t="shared" si="732"/>
        <v>#DIV/0!</v>
      </c>
      <c r="AH7803" s="501" t="e">
        <f t="shared" si="733"/>
        <v>#DIV/0!</v>
      </c>
      <c r="AV7803" s="501" t="e">
        <f t="shared" si="734"/>
        <v>#DIV/0!</v>
      </c>
      <c r="AY7803" s="501" t="e">
        <f t="shared" si="735"/>
        <v>#DIV/0!</v>
      </c>
      <c r="BM7803" s="501" t="e">
        <f t="shared" si="736"/>
        <v>#DIV/0!</v>
      </c>
      <c r="BP7803" s="501" t="e">
        <f t="shared" si="737"/>
        <v>#DIV/0!</v>
      </c>
    </row>
    <row r="7804" spans="31:68" ht="15" customHeight="1" x14ac:dyDescent="0.25">
      <c r="AE7804" s="501" t="e">
        <f t="shared" si="732"/>
        <v>#DIV/0!</v>
      </c>
      <c r="AH7804" s="501" t="e">
        <f t="shared" si="733"/>
        <v>#DIV/0!</v>
      </c>
      <c r="AV7804" s="501" t="e">
        <f t="shared" si="734"/>
        <v>#DIV/0!</v>
      </c>
      <c r="AY7804" s="501" t="e">
        <f t="shared" si="735"/>
        <v>#DIV/0!</v>
      </c>
      <c r="BM7804" s="501" t="e">
        <f t="shared" si="736"/>
        <v>#DIV/0!</v>
      </c>
      <c r="BP7804" s="501" t="e">
        <f t="shared" si="737"/>
        <v>#DIV/0!</v>
      </c>
    </row>
    <row r="7805" spans="31:68" ht="15" customHeight="1" x14ac:dyDescent="0.25">
      <c r="AE7805" s="501" t="e">
        <f t="shared" si="732"/>
        <v>#DIV/0!</v>
      </c>
      <c r="AH7805" s="501" t="e">
        <f t="shared" si="733"/>
        <v>#DIV/0!</v>
      </c>
      <c r="AV7805" s="501" t="e">
        <f t="shared" si="734"/>
        <v>#DIV/0!</v>
      </c>
      <c r="AY7805" s="501" t="e">
        <f t="shared" si="735"/>
        <v>#DIV/0!</v>
      </c>
      <c r="BM7805" s="501" t="e">
        <f t="shared" si="736"/>
        <v>#DIV/0!</v>
      </c>
      <c r="BP7805" s="501" t="e">
        <f t="shared" si="737"/>
        <v>#DIV/0!</v>
      </c>
    </row>
    <row r="7806" spans="31:68" ht="15" customHeight="1" x14ac:dyDescent="0.25">
      <c r="AE7806" s="501" t="e">
        <f t="shared" si="732"/>
        <v>#DIV/0!</v>
      </c>
      <c r="AH7806" s="501" t="e">
        <f t="shared" si="733"/>
        <v>#DIV/0!</v>
      </c>
      <c r="AV7806" s="501" t="e">
        <f t="shared" si="734"/>
        <v>#DIV/0!</v>
      </c>
      <c r="AY7806" s="501" t="e">
        <f t="shared" si="735"/>
        <v>#DIV/0!</v>
      </c>
      <c r="BM7806" s="501" t="e">
        <f t="shared" si="736"/>
        <v>#DIV/0!</v>
      </c>
      <c r="BP7806" s="501" t="e">
        <f t="shared" si="737"/>
        <v>#DIV/0!</v>
      </c>
    </row>
    <row r="7807" spans="31:68" ht="15" customHeight="1" x14ac:dyDescent="0.25">
      <c r="AE7807" s="501" t="e">
        <f t="shared" si="732"/>
        <v>#DIV/0!</v>
      </c>
      <c r="AH7807" s="501" t="e">
        <f t="shared" si="733"/>
        <v>#DIV/0!</v>
      </c>
      <c r="AV7807" s="501" t="e">
        <f t="shared" si="734"/>
        <v>#DIV/0!</v>
      </c>
      <c r="AY7807" s="501" t="e">
        <f t="shared" si="735"/>
        <v>#DIV/0!</v>
      </c>
      <c r="BM7807" s="501" t="e">
        <f t="shared" si="736"/>
        <v>#DIV/0!</v>
      </c>
      <c r="BP7807" s="501" t="e">
        <f t="shared" si="737"/>
        <v>#DIV/0!</v>
      </c>
    </row>
    <row r="7808" spans="31:68" ht="15" customHeight="1" x14ac:dyDescent="0.25">
      <c r="AE7808" s="501" t="e">
        <f t="shared" si="732"/>
        <v>#DIV/0!</v>
      </c>
      <c r="AH7808" s="501" t="e">
        <f t="shared" si="733"/>
        <v>#DIV/0!</v>
      </c>
      <c r="AV7808" s="501" t="e">
        <f t="shared" si="734"/>
        <v>#DIV/0!</v>
      </c>
      <c r="AY7808" s="501" t="e">
        <f t="shared" si="735"/>
        <v>#DIV/0!</v>
      </c>
      <c r="BM7808" s="501" t="e">
        <f t="shared" si="736"/>
        <v>#DIV/0!</v>
      </c>
      <c r="BP7808" s="501" t="e">
        <f t="shared" si="737"/>
        <v>#DIV/0!</v>
      </c>
    </row>
    <row r="7809" spans="31:68" ht="15" customHeight="1" x14ac:dyDescent="0.25">
      <c r="AE7809" s="501" t="e">
        <f t="shared" si="732"/>
        <v>#DIV/0!</v>
      </c>
      <c r="AH7809" s="501" t="e">
        <f t="shared" si="733"/>
        <v>#DIV/0!</v>
      </c>
      <c r="AV7809" s="501" t="e">
        <f t="shared" si="734"/>
        <v>#DIV/0!</v>
      </c>
      <c r="AY7809" s="501" t="e">
        <f t="shared" si="735"/>
        <v>#DIV/0!</v>
      </c>
      <c r="BM7809" s="501" t="e">
        <f t="shared" si="736"/>
        <v>#DIV/0!</v>
      </c>
      <c r="BP7809" s="501" t="e">
        <f t="shared" si="737"/>
        <v>#DIV/0!</v>
      </c>
    </row>
    <row r="7810" spans="31:68" ht="15" customHeight="1" x14ac:dyDescent="0.25">
      <c r="AE7810" s="501" t="e">
        <f t="shared" si="732"/>
        <v>#DIV/0!</v>
      </c>
      <c r="AH7810" s="501" t="e">
        <f t="shared" si="733"/>
        <v>#DIV/0!</v>
      </c>
      <c r="AV7810" s="501" t="e">
        <f t="shared" si="734"/>
        <v>#DIV/0!</v>
      </c>
      <c r="AY7810" s="501" t="e">
        <f t="shared" si="735"/>
        <v>#DIV/0!</v>
      </c>
      <c r="BM7810" s="501" t="e">
        <f t="shared" si="736"/>
        <v>#DIV/0!</v>
      </c>
      <c r="BP7810" s="501" t="e">
        <f t="shared" si="737"/>
        <v>#DIV/0!</v>
      </c>
    </row>
    <row r="7811" spans="31:68" ht="15" customHeight="1" x14ac:dyDescent="0.25">
      <c r="AE7811" s="501" t="e">
        <f t="shared" si="732"/>
        <v>#DIV/0!</v>
      </c>
      <c r="AH7811" s="501" t="e">
        <f t="shared" si="733"/>
        <v>#DIV/0!</v>
      </c>
      <c r="AV7811" s="501" t="e">
        <f t="shared" si="734"/>
        <v>#DIV/0!</v>
      </c>
      <c r="AY7811" s="501" t="e">
        <f t="shared" si="735"/>
        <v>#DIV/0!</v>
      </c>
      <c r="BM7811" s="501" t="e">
        <f t="shared" si="736"/>
        <v>#DIV/0!</v>
      </c>
      <c r="BP7811" s="501" t="e">
        <f t="shared" si="737"/>
        <v>#DIV/0!</v>
      </c>
    </row>
    <row r="7812" spans="31:68" ht="15" customHeight="1" x14ac:dyDescent="0.25">
      <c r="AE7812" s="501" t="e">
        <f t="shared" si="732"/>
        <v>#DIV/0!</v>
      </c>
      <c r="AH7812" s="501" t="e">
        <f t="shared" si="733"/>
        <v>#DIV/0!</v>
      </c>
      <c r="AV7812" s="501" t="e">
        <f t="shared" si="734"/>
        <v>#DIV/0!</v>
      </c>
      <c r="AY7812" s="501" t="e">
        <f t="shared" si="735"/>
        <v>#DIV/0!</v>
      </c>
      <c r="BM7812" s="501" t="e">
        <f t="shared" si="736"/>
        <v>#DIV/0!</v>
      </c>
      <c r="BP7812" s="501" t="e">
        <f t="shared" si="737"/>
        <v>#DIV/0!</v>
      </c>
    </row>
    <row r="7813" spans="31:68" ht="15" customHeight="1" x14ac:dyDescent="0.25">
      <c r="AE7813" s="501" t="e">
        <f t="shared" si="732"/>
        <v>#DIV/0!</v>
      </c>
      <c r="AH7813" s="501" t="e">
        <f t="shared" si="733"/>
        <v>#DIV/0!</v>
      </c>
      <c r="AV7813" s="501" t="e">
        <f t="shared" si="734"/>
        <v>#DIV/0!</v>
      </c>
      <c r="AY7813" s="501" t="e">
        <f t="shared" si="735"/>
        <v>#DIV/0!</v>
      </c>
      <c r="BM7813" s="501" t="e">
        <f t="shared" si="736"/>
        <v>#DIV/0!</v>
      </c>
      <c r="BP7813" s="501" t="e">
        <f t="shared" si="737"/>
        <v>#DIV/0!</v>
      </c>
    </row>
    <row r="7814" spans="31:68" ht="15" customHeight="1" x14ac:dyDescent="0.25">
      <c r="AE7814" s="501" t="e">
        <f t="shared" si="732"/>
        <v>#DIV/0!</v>
      </c>
      <c r="AH7814" s="501" t="e">
        <f t="shared" si="733"/>
        <v>#DIV/0!</v>
      </c>
      <c r="AV7814" s="501" t="e">
        <f t="shared" si="734"/>
        <v>#DIV/0!</v>
      </c>
      <c r="AY7814" s="501" t="e">
        <f t="shared" si="735"/>
        <v>#DIV/0!</v>
      </c>
      <c r="BM7814" s="501" t="e">
        <f t="shared" si="736"/>
        <v>#DIV/0!</v>
      </c>
      <c r="BP7814" s="501" t="e">
        <f t="shared" si="737"/>
        <v>#DIV/0!</v>
      </c>
    </row>
    <row r="7815" spans="31:68" ht="15" customHeight="1" x14ac:dyDescent="0.25">
      <c r="AE7815" s="501" t="e">
        <f t="shared" si="732"/>
        <v>#DIV/0!</v>
      </c>
      <c r="AH7815" s="501" t="e">
        <f t="shared" si="733"/>
        <v>#DIV/0!</v>
      </c>
      <c r="AV7815" s="501" t="e">
        <f t="shared" si="734"/>
        <v>#DIV/0!</v>
      </c>
      <c r="AY7815" s="501" t="e">
        <f t="shared" si="735"/>
        <v>#DIV/0!</v>
      </c>
      <c r="BM7815" s="501" t="e">
        <f t="shared" si="736"/>
        <v>#DIV/0!</v>
      </c>
      <c r="BP7815" s="501" t="e">
        <f t="shared" si="737"/>
        <v>#DIV/0!</v>
      </c>
    </row>
    <row r="7816" spans="31:68" ht="15" customHeight="1" x14ac:dyDescent="0.25">
      <c r="AE7816" s="501" t="e">
        <f t="shared" si="732"/>
        <v>#DIV/0!</v>
      </c>
      <c r="AH7816" s="501" t="e">
        <f t="shared" si="733"/>
        <v>#DIV/0!</v>
      </c>
      <c r="AV7816" s="501" t="e">
        <f t="shared" si="734"/>
        <v>#DIV/0!</v>
      </c>
      <c r="AY7816" s="501" t="e">
        <f t="shared" si="735"/>
        <v>#DIV/0!</v>
      </c>
      <c r="BM7816" s="501" t="e">
        <f t="shared" si="736"/>
        <v>#DIV/0!</v>
      </c>
      <c r="BP7816" s="501" t="e">
        <f t="shared" si="737"/>
        <v>#DIV/0!</v>
      </c>
    </row>
    <row r="7817" spans="31:68" ht="15" customHeight="1" x14ac:dyDescent="0.25">
      <c r="AE7817" s="501" t="e">
        <f t="shared" si="732"/>
        <v>#DIV/0!</v>
      </c>
      <c r="AH7817" s="501" t="e">
        <f t="shared" si="733"/>
        <v>#DIV/0!</v>
      </c>
      <c r="AV7817" s="501" t="e">
        <f t="shared" si="734"/>
        <v>#DIV/0!</v>
      </c>
      <c r="AY7817" s="501" t="e">
        <f t="shared" si="735"/>
        <v>#DIV/0!</v>
      </c>
      <c r="BM7817" s="501" t="e">
        <f t="shared" si="736"/>
        <v>#DIV/0!</v>
      </c>
      <c r="BP7817" s="501" t="e">
        <f t="shared" si="737"/>
        <v>#DIV/0!</v>
      </c>
    </row>
    <row r="7818" spans="31:68" ht="15" customHeight="1" x14ac:dyDescent="0.25">
      <c r="AE7818" s="501" t="e">
        <f t="shared" si="732"/>
        <v>#DIV/0!</v>
      </c>
      <c r="AH7818" s="501" t="e">
        <f t="shared" si="733"/>
        <v>#DIV/0!</v>
      </c>
      <c r="AV7818" s="501" t="e">
        <f t="shared" si="734"/>
        <v>#DIV/0!</v>
      </c>
      <c r="AY7818" s="501" t="e">
        <f t="shared" si="735"/>
        <v>#DIV/0!</v>
      </c>
      <c r="BM7818" s="501" t="e">
        <f t="shared" si="736"/>
        <v>#DIV/0!</v>
      </c>
      <c r="BP7818" s="501" t="e">
        <f t="shared" si="737"/>
        <v>#DIV/0!</v>
      </c>
    </row>
    <row r="7819" spans="31:68" ht="15" customHeight="1" x14ac:dyDescent="0.25">
      <c r="AE7819" s="501" t="e">
        <f t="shared" si="732"/>
        <v>#DIV/0!</v>
      </c>
      <c r="AH7819" s="501" t="e">
        <f t="shared" si="733"/>
        <v>#DIV/0!</v>
      </c>
      <c r="AV7819" s="501" t="e">
        <f t="shared" si="734"/>
        <v>#DIV/0!</v>
      </c>
      <c r="AY7819" s="501" t="e">
        <f t="shared" si="735"/>
        <v>#DIV/0!</v>
      </c>
      <c r="BM7819" s="501" t="e">
        <f t="shared" si="736"/>
        <v>#DIV/0!</v>
      </c>
      <c r="BP7819" s="501" t="e">
        <f t="shared" si="737"/>
        <v>#DIV/0!</v>
      </c>
    </row>
    <row r="7820" spans="31:68" ht="15" customHeight="1" x14ac:dyDescent="0.25">
      <c r="AE7820" s="501" t="e">
        <f t="shared" si="732"/>
        <v>#DIV/0!</v>
      </c>
      <c r="AH7820" s="501" t="e">
        <f t="shared" si="733"/>
        <v>#DIV/0!</v>
      </c>
      <c r="AV7820" s="501" t="e">
        <f t="shared" si="734"/>
        <v>#DIV/0!</v>
      </c>
      <c r="AY7820" s="501" t="e">
        <f t="shared" si="735"/>
        <v>#DIV/0!</v>
      </c>
      <c r="BM7820" s="501" t="e">
        <f t="shared" si="736"/>
        <v>#DIV/0!</v>
      </c>
      <c r="BP7820" s="501" t="e">
        <f t="shared" si="737"/>
        <v>#DIV/0!</v>
      </c>
    </row>
    <row r="7821" spans="31:68" ht="15" customHeight="1" x14ac:dyDescent="0.25">
      <c r="AE7821" s="501" t="e">
        <f t="shared" si="732"/>
        <v>#DIV/0!</v>
      </c>
      <c r="AH7821" s="501" t="e">
        <f t="shared" si="733"/>
        <v>#DIV/0!</v>
      </c>
      <c r="AV7821" s="501" t="e">
        <f t="shared" si="734"/>
        <v>#DIV/0!</v>
      </c>
      <c r="AY7821" s="501" t="e">
        <f t="shared" si="735"/>
        <v>#DIV/0!</v>
      </c>
      <c r="BM7821" s="501" t="e">
        <f t="shared" si="736"/>
        <v>#DIV/0!</v>
      </c>
      <c r="BP7821" s="501" t="e">
        <f t="shared" si="737"/>
        <v>#DIV/0!</v>
      </c>
    </row>
    <row r="7822" spans="31:68" ht="15" customHeight="1" x14ac:dyDescent="0.25">
      <c r="AE7822" s="501" t="e">
        <f t="shared" si="732"/>
        <v>#DIV/0!</v>
      </c>
      <c r="AH7822" s="501" t="e">
        <f t="shared" si="733"/>
        <v>#DIV/0!</v>
      </c>
      <c r="AV7822" s="501" t="e">
        <f t="shared" si="734"/>
        <v>#DIV/0!</v>
      </c>
      <c r="AY7822" s="501" t="e">
        <f t="shared" si="735"/>
        <v>#DIV/0!</v>
      </c>
      <c r="BM7822" s="501" t="e">
        <f t="shared" si="736"/>
        <v>#DIV/0!</v>
      </c>
      <c r="BP7822" s="501" t="e">
        <f t="shared" si="737"/>
        <v>#DIV/0!</v>
      </c>
    </row>
    <row r="7823" spans="31:68" ht="15" customHeight="1" x14ac:dyDescent="0.25">
      <c r="AE7823" s="501" t="e">
        <f t="shared" ref="AE7823:AE7886" si="738">IF(AE$10*AC7823+AE$11&lt;(ROUNDUP(AD$10/100,0)*100+999),MAX(0,AE$10*AC7823+AE$11),NA())</f>
        <v>#DIV/0!</v>
      </c>
      <c r="AH7823" s="501" t="e">
        <f t="shared" ref="AH7823:AH7886" si="739">IF(AH$10*AF7823+AH$11&lt;(ROUNDUP(AG$10/100,0)*100+999),MAX(0,AH$10*AF7823+AH$11),NA())</f>
        <v>#DIV/0!</v>
      </c>
      <c r="AV7823" s="501" t="e">
        <f t="shared" ref="AV7823:AV7886" si="740">IF(AV$10*AT7823+AV$11&lt;(ROUNDUP(AU$10/100,0)*100+999),MAX(0,AV$10*AT7823+AV$11),NA())</f>
        <v>#DIV/0!</v>
      </c>
      <c r="AY7823" s="501" t="e">
        <f t="shared" ref="AY7823:AY7886" si="741">IF(AY$10*AW7823+AY$11&lt;(ROUNDUP(AX$10/100,0)*100+999),MAX(0,AY$10*AW7823+AY$11),NA())</f>
        <v>#DIV/0!</v>
      </c>
      <c r="BM7823" s="501" t="e">
        <f t="shared" ref="BM7823:BM7886" si="742">IF(BM$10*BK7823+BM$11&lt;(ROUNDUP(BL$10/100,0)*100+999),MAX(0,BM$10*BK7823+BM$11),NA())</f>
        <v>#DIV/0!</v>
      </c>
      <c r="BP7823" s="501" t="e">
        <f t="shared" ref="BP7823:BP7886" si="743">IF(BP$10*BN7823+BP$11&lt;(ROUNDUP(BO$10/100,0)*100+999),MAX(0,BP$10*BN7823+BP$11),NA())</f>
        <v>#DIV/0!</v>
      </c>
    </row>
    <row r="7824" spans="31:68" ht="15" customHeight="1" x14ac:dyDescent="0.25">
      <c r="AE7824" s="501" t="e">
        <f t="shared" si="738"/>
        <v>#DIV/0!</v>
      </c>
      <c r="AH7824" s="501" t="e">
        <f t="shared" si="739"/>
        <v>#DIV/0!</v>
      </c>
      <c r="AV7824" s="501" t="e">
        <f t="shared" si="740"/>
        <v>#DIV/0!</v>
      </c>
      <c r="AY7824" s="501" t="e">
        <f t="shared" si="741"/>
        <v>#DIV/0!</v>
      </c>
      <c r="BM7824" s="501" t="e">
        <f t="shared" si="742"/>
        <v>#DIV/0!</v>
      </c>
      <c r="BP7824" s="501" t="e">
        <f t="shared" si="743"/>
        <v>#DIV/0!</v>
      </c>
    </row>
    <row r="7825" spans="31:68" ht="15" customHeight="1" x14ac:dyDescent="0.25">
      <c r="AE7825" s="501" t="e">
        <f t="shared" si="738"/>
        <v>#DIV/0!</v>
      </c>
      <c r="AH7825" s="501" t="e">
        <f t="shared" si="739"/>
        <v>#DIV/0!</v>
      </c>
      <c r="AV7825" s="501" t="e">
        <f t="shared" si="740"/>
        <v>#DIV/0!</v>
      </c>
      <c r="AY7825" s="501" t="e">
        <f t="shared" si="741"/>
        <v>#DIV/0!</v>
      </c>
      <c r="BM7825" s="501" t="e">
        <f t="shared" si="742"/>
        <v>#DIV/0!</v>
      </c>
      <c r="BP7825" s="501" t="e">
        <f t="shared" si="743"/>
        <v>#DIV/0!</v>
      </c>
    </row>
    <row r="7826" spans="31:68" ht="15" customHeight="1" x14ac:dyDescent="0.25">
      <c r="AE7826" s="501" t="e">
        <f t="shared" si="738"/>
        <v>#DIV/0!</v>
      </c>
      <c r="AH7826" s="501" t="e">
        <f t="shared" si="739"/>
        <v>#DIV/0!</v>
      </c>
      <c r="AV7826" s="501" t="e">
        <f t="shared" si="740"/>
        <v>#DIV/0!</v>
      </c>
      <c r="AY7826" s="501" t="e">
        <f t="shared" si="741"/>
        <v>#DIV/0!</v>
      </c>
      <c r="BM7826" s="501" t="e">
        <f t="shared" si="742"/>
        <v>#DIV/0!</v>
      </c>
      <c r="BP7826" s="501" t="e">
        <f t="shared" si="743"/>
        <v>#DIV/0!</v>
      </c>
    </row>
    <row r="7827" spans="31:68" ht="15" customHeight="1" x14ac:dyDescent="0.25">
      <c r="AE7827" s="501" t="e">
        <f t="shared" si="738"/>
        <v>#DIV/0!</v>
      </c>
      <c r="AH7827" s="501" t="e">
        <f t="shared" si="739"/>
        <v>#DIV/0!</v>
      </c>
      <c r="AV7827" s="501" t="e">
        <f t="shared" si="740"/>
        <v>#DIV/0!</v>
      </c>
      <c r="AY7827" s="501" t="e">
        <f t="shared" si="741"/>
        <v>#DIV/0!</v>
      </c>
      <c r="BM7827" s="501" t="e">
        <f t="shared" si="742"/>
        <v>#DIV/0!</v>
      </c>
      <c r="BP7827" s="501" t="e">
        <f t="shared" si="743"/>
        <v>#DIV/0!</v>
      </c>
    </row>
    <row r="7828" spans="31:68" ht="15" customHeight="1" x14ac:dyDescent="0.25">
      <c r="AE7828" s="501" t="e">
        <f t="shared" si="738"/>
        <v>#DIV/0!</v>
      </c>
      <c r="AH7828" s="501" t="e">
        <f t="shared" si="739"/>
        <v>#DIV/0!</v>
      </c>
      <c r="AV7828" s="501" t="e">
        <f t="shared" si="740"/>
        <v>#DIV/0!</v>
      </c>
      <c r="AY7828" s="501" t="e">
        <f t="shared" si="741"/>
        <v>#DIV/0!</v>
      </c>
      <c r="BM7828" s="501" t="e">
        <f t="shared" si="742"/>
        <v>#DIV/0!</v>
      </c>
      <c r="BP7828" s="501" t="e">
        <f t="shared" si="743"/>
        <v>#DIV/0!</v>
      </c>
    </row>
    <row r="7829" spans="31:68" ht="15" customHeight="1" x14ac:dyDescent="0.25">
      <c r="AE7829" s="501" t="e">
        <f t="shared" si="738"/>
        <v>#DIV/0!</v>
      </c>
      <c r="AH7829" s="501" t="e">
        <f t="shared" si="739"/>
        <v>#DIV/0!</v>
      </c>
      <c r="AV7829" s="501" t="e">
        <f t="shared" si="740"/>
        <v>#DIV/0!</v>
      </c>
      <c r="AY7829" s="501" t="e">
        <f t="shared" si="741"/>
        <v>#DIV/0!</v>
      </c>
      <c r="BM7829" s="501" t="e">
        <f t="shared" si="742"/>
        <v>#DIV/0!</v>
      </c>
      <c r="BP7829" s="501" t="e">
        <f t="shared" si="743"/>
        <v>#DIV/0!</v>
      </c>
    </row>
    <row r="7830" spans="31:68" ht="15" customHeight="1" x14ac:dyDescent="0.25">
      <c r="AE7830" s="501" t="e">
        <f t="shared" si="738"/>
        <v>#DIV/0!</v>
      </c>
      <c r="AH7830" s="501" t="e">
        <f t="shared" si="739"/>
        <v>#DIV/0!</v>
      </c>
      <c r="AV7830" s="501" t="e">
        <f t="shared" si="740"/>
        <v>#DIV/0!</v>
      </c>
      <c r="AY7830" s="501" t="e">
        <f t="shared" si="741"/>
        <v>#DIV/0!</v>
      </c>
      <c r="BM7830" s="501" t="e">
        <f t="shared" si="742"/>
        <v>#DIV/0!</v>
      </c>
      <c r="BP7830" s="501" t="e">
        <f t="shared" si="743"/>
        <v>#DIV/0!</v>
      </c>
    </row>
    <row r="7831" spans="31:68" ht="15" customHeight="1" x14ac:dyDescent="0.25">
      <c r="AE7831" s="501" t="e">
        <f t="shared" si="738"/>
        <v>#DIV/0!</v>
      </c>
      <c r="AH7831" s="501" t="e">
        <f t="shared" si="739"/>
        <v>#DIV/0!</v>
      </c>
      <c r="AV7831" s="501" t="e">
        <f t="shared" si="740"/>
        <v>#DIV/0!</v>
      </c>
      <c r="AY7831" s="501" t="e">
        <f t="shared" si="741"/>
        <v>#DIV/0!</v>
      </c>
      <c r="BM7831" s="501" t="e">
        <f t="shared" si="742"/>
        <v>#DIV/0!</v>
      </c>
      <c r="BP7831" s="501" t="e">
        <f t="shared" si="743"/>
        <v>#DIV/0!</v>
      </c>
    </row>
    <row r="7832" spans="31:68" ht="15" customHeight="1" x14ac:dyDescent="0.25">
      <c r="AE7832" s="501" t="e">
        <f t="shared" si="738"/>
        <v>#DIV/0!</v>
      </c>
      <c r="AH7832" s="501" t="e">
        <f t="shared" si="739"/>
        <v>#DIV/0!</v>
      </c>
      <c r="AV7832" s="501" t="e">
        <f t="shared" si="740"/>
        <v>#DIV/0!</v>
      </c>
      <c r="AY7832" s="501" t="e">
        <f t="shared" si="741"/>
        <v>#DIV/0!</v>
      </c>
      <c r="BM7832" s="501" t="e">
        <f t="shared" si="742"/>
        <v>#DIV/0!</v>
      </c>
      <c r="BP7832" s="501" t="e">
        <f t="shared" si="743"/>
        <v>#DIV/0!</v>
      </c>
    </row>
    <row r="7833" spans="31:68" ht="15" customHeight="1" x14ac:dyDescent="0.25">
      <c r="AE7833" s="501" t="e">
        <f t="shared" si="738"/>
        <v>#DIV/0!</v>
      </c>
      <c r="AH7833" s="501" t="e">
        <f t="shared" si="739"/>
        <v>#DIV/0!</v>
      </c>
      <c r="AV7833" s="501" t="e">
        <f t="shared" si="740"/>
        <v>#DIV/0!</v>
      </c>
      <c r="AY7833" s="501" t="e">
        <f t="shared" si="741"/>
        <v>#DIV/0!</v>
      </c>
      <c r="BM7833" s="501" t="e">
        <f t="shared" si="742"/>
        <v>#DIV/0!</v>
      </c>
      <c r="BP7833" s="501" t="e">
        <f t="shared" si="743"/>
        <v>#DIV/0!</v>
      </c>
    </row>
    <row r="7834" spans="31:68" ht="15" customHeight="1" x14ac:dyDescent="0.25">
      <c r="AE7834" s="501" t="e">
        <f t="shared" si="738"/>
        <v>#DIV/0!</v>
      </c>
      <c r="AH7834" s="501" t="e">
        <f t="shared" si="739"/>
        <v>#DIV/0!</v>
      </c>
      <c r="AV7834" s="501" t="e">
        <f t="shared" si="740"/>
        <v>#DIV/0!</v>
      </c>
      <c r="AY7834" s="501" t="e">
        <f t="shared" si="741"/>
        <v>#DIV/0!</v>
      </c>
      <c r="BM7834" s="501" t="e">
        <f t="shared" si="742"/>
        <v>#DIV/0!</v>
      </c>
      <c r="BP7834" s="501" t="e">
        <f t="shared" si="743"/>
        <v>#DIV/0!</v>
      </c>
    </row>
    <row r="7835" spans="31:68" ht="15" customHeight="1" x14ac:dyDescent="0.25">
      <c r="AE7835" s="501" t="e">
        <f t="shared" si="738"/>
        <v>#DIV/0!</v>
      </c>
      <c r="AH7835" s="501" t="e">
        <f t="shared" si="739"/>
        <v>#DIV/0!</v>
      </c>
      <c r="AV7835" s="501" t="e">
        <f t="shared" si="740"/>
        <v>#DIV/0!</v>
      </c>
      <c r="AY7835" s="501" t="e">
        <f t="shared" si="741"/>
        <v>#DIV/0!</v>
      </c>
      <c r="BM7835" s="501" t="e">
        <f t="shared" si="742"/>
        <v>#DIV/0!</v>
      </c>
      <c r="BP7835" s="501" t="e">
        <f t="shared" si="743"/>
        <v>#DIV/0!</v>
      </c>
    </row>
    <row r="7836" spans="31:68" ht="15" customHeight="1" x14ac:dyDescent="0.25">
      <c r="AE7836" s="501" t="e">
        <f t="shared" si="738"/>
        <v>#DIV/0!</v>
      </c>
      <c r="AH7836" s="501" t="e">
        <f t="shared" si="739"/>
        <v>#DIV/0!</v>
      </c>
      <c r="AV7836" s="501" t="e">
        <f t="shared" si="740"/>
        <v>#DIV/0!</v>
      </c>
      <c r="AY7836" s="501" t="e">
        <f t="shared" si="741"/>
        <v>#DIV/0!</v>
      </c>
      <c r="BM7836" s="501" t="e">
        <f t="shared" si="742"/>
        <v>#DIV/0!</v>
      </c>
      <c r="BP7836" s="501" t="e">
        <f t="shared" si="743"/>
        <v>#DIV/0!</v>
      </c>
    </row>
    <row r="7837" spans="31:68" ht="15" customHeight="1" x14ac:dyDescent="0.25">
      <c r="AE7837" s="501" t="e">
        <f t="shared" si="738"/>
        <v>#DIV/0!</v>
      </c>
      <c r="AH7837" s="501" t="e">
        <f t="shared" si="739"/>
        <v>#DIV/0!</v>
      </c>
      <c r="AV7837" s="501" t="e">
        <f t="shared" si="740"/>
        <v>#DIV/0!</v>
      </c>
      <c r="AY7837" s="501" t="e">
        <f t="shared" si="741"/>
        <v>#DIV/0!</v>
      </c>
      <c r="BM7837" s="501" t="e">
        <f t="shared" si="742"/>
        <v>#DIV/0!</v>
      </c>
      <c r="BP7837" s="501" t="e">
        <f t="shared" si="743"/>
        <v>#DIV/0!</v>
      </c>
    </row>
    <row r="7838" spans="31:68" ht="15" customHeight="1" x14ac:dyDescent="0.25">
      <c r="AE7838" s="501" t="e">
        <f t="shared" si="738"/>
        <v>#DIV/0!</v>
      </c>
      <c r="AH7838" s="501" t="e">
        <f t="shared" si="739"/>
        <v>#DIV/0!</v>
      </c>
      <c r="AV7838" s="501" t="e">
        <f t="shared" si="740"/>
        <v>#DIV/0!</v>
      </c>
      <c r="AY7838" s="501" t="e">
        <f t="shared" si="741"/>
        <v>#DIV/0!</v>
      </c>
      <c r="BM7838" s="501" t="e">
        <f t="shared" si="742"/>
        <v>#DIV/0!</v>
      </c>
      <c r="BP7838" s="501" t="e">
        <f t="shared" si="743"/>
        <v>#DIV/0!</v>
      </c>
    </row>
    <row r="7839" spans="31:68" ht="15" customHeight="1" x14ac:dyDescent="0.25">
      <c r="AE7839" s="501" t="e">
        <f t="shared" si="738"/>
        <v>#DIV/0!</v>
      </c>
      <c r="AH7839" s="501" t="e">
        <f t="shared" si="739"/>
        <v>#DIV/0!</v>
      </c>
      <c r="AV7839" s="501" t="e">
        <f t="shared" si="740"/>
        <v>#DIV/0!</v>
      </c>
      <c r="AY7839" s="501" t="e">
        <f t="shared" si="741"/>
        <v>#DIV/0!</v>
      </c>
      <c r="BM7839" s="501" t="e">
        <f t="shared" si="742"/>
        <v>#DIV/0!</v>
      </c>
      <c r="BP7839" s="501" t="e">
        <f t="shared" si="743"/>
        <v>#DIV/0!</v>
      </c>
    </row>
    <row r="7840" spans="31:68" ht="15" customHeight="1" x14ac:dyDescent="0.25">
      <c r="AE7840" s="501" t="e">
        <f t="shared" si="738"/>
        <v>#DIV/0!</v>
      </c>
      <c r="AH7840" s="501" t="e">
        <f t="shared" si="739"/>
        <v>#DIV/0!</v>
      </c>
      <c r="AV7840" s="501" t="e">
        <f t="shared" si="740"/>
        <v>#DIV/0!</v>
      </c>
      <c r="AY7840" s="501" t="e">
        <f t="shared" si="741"/>
        <v>#DIV/0!</v>
      </c>
      <c r="BM7840" s="501" t="e">
        <f t="shared" si="742"/>
        <v>#DIV/0!</v>
      </c>
      <c r="BP7840" s="501" t="e">
        <f t="shared" si="743"/>
        <v>#DIV/0!</v>
      </c>
    </row>
    <row r="7841" spans="31:68" ht="15" customHeight="1" x14ac:dyDescent="0.25">
      <c r="AE7841" s="501" t="e">
        <f t="shared" si="738"/>
        <v>#DIV/0!</v>
      </c>
      <c r="AH7841" s="501" t="e">
        <f t="shared" si="739"/>
        <v>#DIV/0!</v>
      </c>
      <c r="AV7841" s="501" t="e">
        <f t="shared" si="740"/>
        <v>#DIV/0!</v>
      </c>
      <c r="AY7841" s="501" t="e">
        <f t="shared" si="741"/>
        <v>#DIV/0!</v>
      </c>
      <c r="BM7841" s="501" t="e">
        <f t="shared" si="742"/>
        <v>#DIV/0!</v>
      </c>
      <c r="BP7841" s="501" t="e">
        <f t="shared" si="743"/>
        <v>#DIV/0!</v>
      </c>
    </row>
    <row r="7842" spans="31:68" ht="15" customHeight="1" x14ac:dyDescent="0.25">
      <c r="AE7842" s="501" t="e">
        <f t="shared" si="738"/>
        <v>#DIV/0!</v>
      </c>
      <c r="AH7842" s="501" t="e">
        <f t="shared" si="739"/>
        <v>#DIV/0!</v>
      </c>
      <c r="AV7842" s="501" t="e">
        <f t="shared" si="740"/>
        <v>#DIV/0!</v>
      </c>
      <c r="AY7842" s="501" t="e">
        <f t="shared" si="741"/>
        <v>#DIV/0!</v>
      </c>
      <c r="BM7842" s="501" t="e">
        <f t="shared" si="742"/>
        <v>#DIV/0!</v>
      </c>
      <c r="BP7842" s="501" t="e">
        <f t="shared" si="743"/>
        <v>#DIV/0!</v>
      </c>
    </row>
    <row r="7843" spans="31:68" ht="15" customHeight="1" x14ac:dyDescent="0.25">
      <c r="AE7843" s="501" t="e">
        <f t="shared" si="738"/>
        <v>#DIV/0!</v>
      </c>
      <c r="AH7843" s="501" t="e">
        <f t="shared" si="739"/>
        <v>#DIV/0!</v>
      </c>
      <c r="AV7843" s="501" t="e">
        <f t="shared" si="740"/>
        <v>#DIV/0!</v>
      </c>
      <c r="AY7843" s="501" t="e">
        <f t="shared" si="741"/>
        <v>#DIV/0!</v>
      </c>
      <c r="BM7843" s="501" t="e">
        <f t="shared" si="742"/>
        <v>#DIV/0!</v>
      </c>
      <c r="BP7843" s="501" t="e">
        <f t="shared" si="743"/>
        <v>#DIV/0!</v>
      </c>
    </row>
    <row r="7844" spans="31:68" ht="15" customHeight="1" x14ac:dyDescent="0.25">
      <c r="AE7844" s="501" t="e">
        <f t="shared" si="738"/>
        <v>#DIV/0!</v>
      </c>
      <c r="AH7844" s="501" t="e">
        <f t="shared" si="739"/>
        <v>#DIV/0!</v>
      </c>
      <c r="AV7844" s="501" t="e">
        <f t="shared" si="740"/>
        <v>#DIV/0!</v>
      </c>
      <c r="AY7844" s="501" t="e">
        <f t="shared" si="741"/>
        <v>#DIV/0!</v>
      </c>
      <c r="BM7844" s="501" t="e">
        <f t="shared" si="742"/>
        <v>#DIV/0!</v>
      </c>
      <c r="BP7844" s="501" t="e">
        <f t="shared" si="743"/>
        <v>#DIV/0!</v>
      </c>
    </row>
    <row r="7845" spans="31:68" ht="15" customHeight="1" x14ac:dyDescent="0.25">
      <c r="AE7845" s="501" t="e">
        <f t="shared" si="738"/>
        <v>#DIV/0!</v>
      </c>
      <c r="AH7845" s="501" t="e">
        <f t="shared" si="739"/>
        <v>#DIV/0!</v>
      </c>
      <c r="AV7845" s="501" t="e">
        <f t="shared" si="740"/>
        <v>#DIV/0!</v>
      </c>
      <c r="AY7845" s="501" t="e">
        <f t="shared" si="741"/>
        <v>#DIV/0!</v>
      </c>
      <c r="BM7845" s="501" t="e">
        <f t="shared" si="742"/>
        <v>#DIV/0!</v>
      </c>
      <c r="BP7845" s="501" t="e">
        <f t="shared" si="743"/>
        <v>#DIV/0!</v>
      </c>
    </row>
    <row r="7846" spans="31:68" ht="15" customHeight="1" x14ac:dyDescent="0.25">
      <c r="AE7846" s="501" t="e">
        <f t="shared" si="738"/>
        <v>#DIV/0!</v>
      </c>
      <c r="AH7846" s="501" t="e">
        <f t="shared" si="739"/>
        <v>#DIV/0!</v>
      </c>
      <c r="AV7846" s="501" t="e">
        <f t="shared" si="740"/>
        <v>#DIV/0!</v>
      </c>
      <c r="AY7846" s="501" t="e">
        <f t="shared" si="741"/>
        <v>#DIV/0!</v>
      </c>
      <c r="BM7846" s="501" t="e">
        <f t="shared" si="742"/>
        <v>#DIV/0!</v>
      </c>
      <c r="BP7846" s="501" t="e">
        <f t="shared" si="743"/>
        <v>#DIV/0!</v>
      </c>
    </row>
    <row r="7847" spans="31:68" ht="15" customHeight="1" x14ac:dyDescent="0.25">
      <c r="AE7847" s="501" t="e">
        <f t="shared" si="738"/>
        <v>#DIV/0!</v>
      </c>
      <c r="AH7847" s="501" t="e">
        <f t="shared" si="739"/>
        <v>#DIV/0!</v>
      </c>
      <c r="AV7847" s="501" t="e">
        <f t="shared" si="740"/>
        <v>#DIV/0!</v>
      </c>
      <c r="AY7847" s="501" t="e">
        <f t="shared" si="741"/>
        <v>#DIV/0!</v>
      </c>
      <c r="BM7847" s="501" t="e">
        <f t="shared" si="742"/>
        <v>#DIV/0!</v>
      </c>
      <c r="BP7847" s="501" t="e">
        <f t="shared" si="743"/>
        <v>#DIV/0!</v>
      </c>
    </row>
    <row r="7848" spans="31:68" ht="15" customHeight="1" x14ac:dyDescent="0.25">
      <c r="AE7848" s="501" t="e">
        <f t="shared" si="738"/>
        <v>#DIV/0!</v>
      </c>
      <c r="AH7848" s="501" t="e">
        <f t="shared" si="739"/>
        <v>#DIV/0!</v>
      </c>
      <c r="AV7848" s="501" t="e">
        <f t="shared" si="740"/>
        <v>#DIV/0!</v>
      </c>
      <c r="AY7848" s="501" t="e">
        <f t="shared" si="741"/>
        <v>#DIV/0!</v>
      </c>
      <c r="BM7848" s="501" t="e">
        <f t="shared" si="742"/>
        <v>#DIV/0!</v>
      </c>
      <c r="BP7848" s="501" t="e">
        <f t="shared" si="743"/>
        <v>#DIV/0!</v>
      </c>
    </row>
    <row r="7849" spans="31:68" ht="15" customHeight="1" x14ac:dyDescent="0.25">
      <c r="AE7849" s="501" t="e">
        <f t="shared" si="738"/>
        <v>#DIV/0!</v>
      </c>
      <c r="AH7849" s="501" t="e">
        <f t="shared" si="739"/>
        <v>#DIV/0!</v>
      </c>
      <c r="AV7849" s="501" t="e">
        <f t="shared" si="740"/>
        <v>#DIV/0!</v>
      </c>
      <c r="AY7849" s="501" t="e">
        <f t="shared" si="741"/>
        <v>#DIV/0!</v>
      </c>
      <c r="BM7849" s="501" t="e">
        <f t="shared" si="742"/>
        <v>#DIV/0!</v>
      </c>
      <c r="BP7849" s="501" t="e">
        <f t="shared" si="743"/>
        <v>#DIV/0!</v>
      </c>
    </row>
    <row r="7850" spans="31:68" ht="15" customHeight="1" x14ac:dyDescent="0.25">
      <c r="AE7850" s="501" t="e">
        <f t="shared" si="738"/>
        <v>#DIV/0!</v>
      </c>
      <c r="AH7850" s="501" t="e">
        <f t="shared" si="739"/>
        <v>#DIV/0!</v>
      </c>
      <c r="AV7850" s="501" t="e">
        <f t="shared" si="740"/>
        <v>#DIV/0!</v>
      </c>
      <c r="AY7850" s="501" t="e">
        <f t="shared" si="741"/>
        <v>#DIV/0!</v>
      </c>
      <c r="BM7850" s="501" t="e">
        <f t="shared" si="742"/>
        <v>#DIV/0!</v>
      </c>
      <c r="BP7850" s="501" t="e">
        <f t="shared" si="743"/>
        <v>#DIV/0!</v>
      </c>
    </row>
    <row r="7851" spans="31:68" ht="15" customHeight="1" x14ac:dyDescent="0.25">
      <c r="AE7851" s="501" t="e">
        <f t="shared" si="738"/>
        <v>#DIV/0!</v>
      </c>
      <c r="AH7851" s="501" t="e">
        <f t="shared" si="739"/>
        <v>#DIV/0!</v>
      </c>
      <c r="AV7851" s="501" t="e">
        <f t="shared" si="740"/>
        <v>#DIV/0!</v>
      </c>
      <c r="AY7851" s="501" t="e">
        <f t="shared" si="741"/>
        <v>#DIV/0!</v>
      </c>
      <c r="BM7851" s="501" t="e">
        <f t="shared" si="742"/>
        <v>#DIV/0!</v>
      </c>
      <c r="BP7851" s="501" t="e">
        <f t="shared" si="743"/>
        <v>#DIV/0!</v>
      </c>
    </row>
    <row r="7852" spans="31:68" ht="15" customHeight="1" x14ac:dyDescent="0.25">
      <c r="AE7852" s="501" t="e">
        <f t="shared" si="738"/>
        <v>#DIV/0!</v>
      </c>
      <c r="AH7852" s="501" t="e">
        <f t="shared" si="739"/>
        <v>#DIV/0!</v>
      </c>
      <c r="AV7852" s="501" t="e">
        <f t="shared" si="740"/>
        <v>#DIV/0!</v>
      </c>
      <c r="AY7852" s="501" t="e">
        <f t="shared" si="741"/>
        <v>#DIV/0!</v>
      </c>
      <c r="BM7852" s="501" t="e">
        <f t="shared" si="742"/>
        <v>#DIV/0!</v>
      </c>
      <c r="BP7852" s="501" t="e">
        <f t="shared" si="743"/>
        <v>#DIV/0!</v>
      </c>
    </row>
    <row r="7853" spans="31:68" ht="15" customHeight="1" x14ac:dyDescent="0.25">
      <c r="AE7853" s="501" t="e">
        <f t="shared" si="738"/>
        <v>#DIV/0!</v>
      </c>
      <c r="AH7853" s="501" t="e">
        <f t="shared" si="739"/>
        <v>#DIV/0!</v>
      </c>
      <c r="AV7853" s="501" t="e">
        <f t="shared" si="740"/>
        <v>#DIV/0!</v>
      </c>
      <c r="AY7853" s="501" t="e">
        <f t="shared" si="741"/>
        <v>#DIV/0!</v>
      </c>
      <c r="BM7853" s="501" t="e">
        <f t="shared" si="742"/>
        <v>#DIV/0!</v>
      </c>
      <c r="BP7853" s="501" t="e">
        <f t="shared" si="743"/>
        <v>#DIV/0!</v>
      </c>
    </row>
    <row r="7854" spans="31:68" ht="15" customHeight="1" x14ac:dyDescent="0.25">
      <c r="AE7854" s="501" t="e">
        <f t="shared" si="738"/>
        <v>#DIV/0!</v>
      </c>
      <c r="AH7854" s="501" t="e">
        <f t="shared" si="739"/>
        <v>#DIV/0!</v>
      </c>
      <c r="AV7854" s="501" t="e">
        <f t="shared" si="740"/>
        <v>#DIV/0!</v>
      </c>
      <c r="AY7854" s="501" t="e">
        <f t="shared" si="741"/>
        <v>#DIV/0!</v>
      </c>
      <c r="BM7854" s="501" t="e">
        <f t="shared" si="742"/>
        <v>#DIV/0!</v>
      </c>
      <c r="BP7854" s="501" t="e">
        <f t="shared" si="743"/>
        <v>#DIV/0!</v>
      </c>
    </row>
    <row r="7855" spans="31:68" ht="15" customHeight="1" x14ac:dyDescent="0.25">
      <c r="AE7855" s="501" t="e">
        <f t="shared" si="738"/>
        <v>#DIV/0!</v>
      </c>
      <c r="AH7855" s="501" t="e">
        <f t="shared" si="739"/>
        <v>#DIV/0!</v>
      </c>
      <c r="AV7855" s="501" t="e">
        <f t="shared" si="740"/>
        <v>#DIV/0!</v>
      </c>
      <c r="AY7855" s="501" t="e">
        <f t="shared" si="741"/>
        <v>#DIV/0!</v>
      </c>
      <c r="BM7855" s="501" t="e">
        <f t="shared" si="742"/>
        <v>#DIV/0!</v>
      </c>
      <c r="BP7855" s="501" t="e">
        <f t="shared" si="743"/>
        <v>#DIV/0!</v>
      </c>
    </row>
    <row r="7856" spans="31:68" ht="15" customHeight="1" x14ac:dyDescent="0.25">
      <c r="AE7856" s="501" t="e">
        <f t="shared" si="738"/>
        <v>#DIV/0!</v>
      </c>
      <c r="AH7856" s="501" t="e">
        <f t="shared" si="739"/>
        <v>#DIV/0!</v>
      </c>
      <c r="AV7856" s="501" t="e">
        <f t="shared" si="740"/>
        <v>#DIV/0!</v>
      </c>
      <c r="AY7856" s="501" t="e">
        <f t="shared" si="741"/>
        <v>#DIV/0!</v>
      </c>
      <c r="BM7856" s="501" t="e">
        <f t="shared" si="742"/>
        <v>#DIV/0!</v>
      </c>
      <c r="BP7856" s="501" t="e">
        <f t="shared" si="743"/>
        <v>#DIV/0!</v>
      </c>
    </row>
    <row r="7857" spans="31:68" ht="15" customHeight="1" x14ac:dyDescent="0.25">
      <c r="AE7857" s="501" t="e">
        <f t="shared" si="738"/>
        <v>#DIV/0!</v>
      </c>
      <c r="AH7857" s="501" t="e">
        <f t="shared" si="739"/>
        <v>#DIV/0!</v>
      </c>
      <c r="AV7857" s="501" t="e">
        <f t="shared" si="740"/>
        <v>#DIV/0!</v>
      </c>
      <c r="AY7857" s="501" t="e">
        <f t="shared" si="741"/>
        <v>#DIV/0!</v>
      </c>
      <c r="BM7857" s="501" t="e">
        <f t="shared" si="742"/>
        <v>#DIV/0!</v>
      </c>
      <c r="BP7857" s="501" t="e">
        <f t="shared" si="743"/>
        <v>#DIV/0!</v>
      </c>
    </row>
    <row r="7858" spans="31:68" ht="15" customHeight="1" x14ac:dyDescent="0.25">
      <c r="AE7858" s="501" t="e">
        <f t="shared" si="738"/>
        <v>#DIV/0!</v>
      </c>
      <c r="AH7858" s="501" t="e">
        <f t="shared" si="739"/>
        <v>#DIV/0!</v>
      </c>
      <c r="AV7858" s="501" t="e">
        <f t="shared" si="740"/>
        <v>#DIV/0!</v>
      </c>
      <c r="AY7858" s="501" t="e">
        <f t="shared" si="741"/>
        <v>#DIV/0!</v>
      </c>
      <c r="BM7858" s="501" t="e">
        <f t="shared" si="742"/>
        <v>#DIV/0!</v>
      </c>
      <c r="BP7858" s="501" t="e">
        <f t="shared" si="743"/>
        <v>#DIV/0!</v>
      </c>
    </row>
    <row r="7859" spans="31:68" ht="15" customHeight="1" x14ac:dyDescent="0.25">
      <c r="AE7859" s="501" t="e">
        <f t="shared" si="738"/>
        <v>#DIV/0!</v>
      </c>
      <c r="AH7859" s="501" t="e">
        <f t="shared" si="739"/>
        <v>#DIV/0!</v>
      </c>
      <c r="AV7859" s="501" t="e">
        <f t="shared" si="740"/>
        <v>#DIV/0!</v>
      </c>
      <c r="AY7859" s="501" t="e">
        <f t="shared" si="741"/>
        <v>#DIV/0!</v>
      </c>
      <c r="BM7859" s="501" t="e">
        <f t="shared" si="742"/>
        <v>#DIV/0!</v>
      </c>
      <c r="BP7859" s="501" t="e">
        <f t="shared" si="743"/>
        <v>#DIV/0!</v>
      </c>
    </row>
    <row r="7860" spans="31:68" ht="15" customHeight="1" x14ac:dyDescent="0.25">
      <c r="AE7860" s="501" t="e">
        <f t="shared" si="738"/>
        <v>#DIV/0!</v>
      </c>
      <c r="AH7860" s="501" t="e">
        <f t="shared" si="739"/>
        <v>#DIV/0!</v>
      </c>
      <c r="AV7860" s="501" t="e">
        <f t="shared" si="740"/>
        <v>#DIV/0!</v>
      </c>
      <c r="AY7860" s="501" t="e">
        <f t="shared" si="741"/>
        <v>#DIV/0!</v>
      </c>
      <c r="BM7860" s="501" t="e">
        <f t="shared" si="742"/>
        <v>#DIV/0!</v>
      </c>
      <c r="BP7860" s="501" t="e">
        <f t="shared" si="743"/>
        <v>#DIV/0!</v>
      </c>
    </row>
    <row r="7861" spans="31:68" ht="15" customHeight="1" x14ac:dyDescent="0.25">
      <c r="AE7861" s="501" t="e">
        <f t="shared" si="738"/>
        <v>#DIV/0!</v>
      </c>
      <c r="AH7861" s="501" t="e">
        <f t="shared" si="739"/>
        <v>#DIV/0!</v>
      </c>
      <c r="AV7861" s="501" t="e">
        <f t="shared" si="740"/>
        <v>#DIV/0!</v>
      </c>
      <c r="AY7861" s="501" t="e">
        <f t="shared" si="741"/>
        <v>#DIV/0!</v>
      </c>
      <c r="BM7861" s="501" t="e">
        <f t="shared" si="742"/>
        <v>#DIV/0!</v>
      </c>
      <c r="BP7861" s="501" t="e">
        <f t="shared" si="743"/>
        <v>#DIV/0!</v>
      </c>
    </row>
    <row r="7862" spans="31:68" ht="15" customHeight="1" x14ac:dyDescent="0.25">
      <c r="AE7862" s="501" t="e">
        <f t="shared" si="738"/>
        <v>#DIV/0!</v>
      </c>
      <c r="AH7862" s="501" t="e">
        <f t="shared" si="739"/>
        <v>#DIV/0!</v>
      </c>
      <c r="AV7862" s="501" t="e">
        <f t="shared" si="740"/>
        <v>#DIV/0!</v>
      </c>
      <c r="AY7862" s="501" t="e">
        <f t="shared" si="741"/>
        <v>#DIV/0!</v>
      </c>
      <c r="BM7862" s="501" t="e">
        <f t="shared" si="742"/>
        <v>#DIV/0!</v>
      </c>
      <c r="BP7862" s="501" t="e">
        <f t="shared" si="743"/>
        <v>#DIV/0!</v>
      </c>
    </row>
    <row r="7863" spans="31:68" ht="15" customHeight="1" x14ac:dyDescent="0.25">
      <c r="AE7863" s="501" t="e">
        <f t="shared" si="738"/>
        <v>#DIV/0!</v>
      </c>
      <c r="AH7863" s="501" t="e">
        <f t="shared" si="739"/>
        <v>#DIV/0!</v>
      </c>
      <c r="AV7863" s="501" t="e">
        <f t="shared" si="740"/>
        <v>#DIV/0!</v>
      </c>
      <c r="AY7863" s="501" t="e">
        <f t="shared" si="741"/>
        <v>#DIV/0!</v>
      </c>
      <c r="BM7863" s="501" t="e">
        <f t="shared" si="742"/>
        <v>#DIV/0!</v>
      </c>
      <c r="BP7863" s="501" t="e">
        <f t="shared" si="743"/>
        <v>#DIV/0!</v>
      </c>
    </row>
    <row r="7864" spans="31:68" ht="15" customHeight="1" x14ac:dyDescent="0.25">
      <c r="AE7864" s="501" t="e">
        <f t="shared" si="738"/>
        <v>#DIV/0!</v>
      </c>
      <c r="AH7864" s="501" t="e">
        <f t="shared" si="739"/>
        <v>#DIV/0!</v>
      </c>
      <c r="AV7864" s="501" t="e">
        <f t="shared" si="740"/>
        <v>#DIV/0!</v>
      </c>
      <c r="AY7864" s="501" t="e">
        <f t="shared" si="741"/>
        <v>#DIV/0!</v>
      </c>
      <c r="BM7864" s="501" t="e">
        <f t="shared" si="742"/>
        <v>#DIV/0!</v>
      </c>
      <c r="BP7864" s="501" t="e">
        <f t="shared" si="743"/>
        <v>#DIV/0!</v>
      </c>
    </row>
    <row r="7865" spans="31:68" ht="15" customHeight="1" x14ac:dyDescent="0.25">
      <c r="AE7865" s="501" t="e">
        <f t="shared" si="738"/>
        <v>#DIV/0!</v>
      </c>
      <c r="AH7865" s="501" t="e">
        <f t="shared" si="739"/>
        <v>#DIV/0!</v>
      </c>
      <c r="AV7865" s="501" t="e">
        <f t="shared" si="740"/>
        <v>#DIV/0!</v>
      </c>
      <c r="AY7865" s="501" t="e">
        <f t="shared" si="741"/>
        <v>#DIV/0!</v>
      </c>
      <c r="BM7865" s="501" t="e">
        <f t="shared" si="742"/>
        <v>#DIV/0!</v>
      </c>
      <c r="BP7865" s="501" t="e">
        <f t="shared" si="743"/>
        <v>#DIV/0!</v>
      </c>
    </row>
    <row r="7866" spans="31:68" ht="15" customHeight="1" x14ac:dyDescent="0.25">
      <c r="AE7866" s="501" t="e">
        <f t="shared" si="738"/>
        <v>#DIV/0!</v>
      </c>
      <c r="AH7866" s="501" t="e">
        <f t="shared" si="739"/>
        <v>#DIV/0!</v>
      </c>
      <c r="AV7866" s="501" t="e">
        <f t="shared" si="740"/>
        <v>#DIV/0!</v>
      </c>
      <c r="AY7866" s="501" t="e">
        <f t="shared" si="741"/>
        <v>#DIV/0!</v>
      </c>
      <c r="BM7866" s="501" t="e">
        <f t="shared" si="742"/>
        <v>#DIV/0!</v>
      </c>
      <c r="BP7866" s="501" t="e">
        <f t="shared" si="743"/>
        <v>#DIV/0!</v>
      </c>
    </row>
    <row r="7867" spans="31:68" ht="15" customHeight="1" x14ac:dyDescent="0.25">
      <c r="AE7867" s="501" t="e">
        <f t="shared" si="738"/>
        <v>#DIV/0!</v>
      </c>
      <c r="AH7867" s="501" t="e">
        <f t="shared" si="739"/>
        <v>#DIV/0!</v>
      </c>
      <c r="AV7867" s="501" t="e">
        <f t="shared" si="740"/>
        <v>#DIV/0!</v>
      </c>
      <c r="AY7867" s="501" t="e">
        <f t="shared" si="741"/>
        <v>#DIV/0!</v>
      </c>
      <c r="BM7867" s="501" t="e">
        <f t="shared" si="742"/>
        <v>#DIV/0!</v>
      </c>
      <c r="BP7867" s="501" t="e">
        <f t="shared" si="743"/>
        <v>#DIV/0!</v>
      </c>
    </row>
    <row r="7868" spans="31:68" ht="15" customHeight="1" x14ac:dyDescent="0.25">
      <c r="AE7868" s="501" t="e">
        <f t="shared" si="738"/>
        <v>#DIV/0!</v>
      </c>
      <c r="AH7868" s="501" t="e">
        <f t="shared" si="739"/>
        <v>#DIV/0!</v>
      </c>
      <c r="AV7868" s="501" t="e">
        <f t="shared" si="740"/>
        <v>#DIV/0!</v>
      </c>
      <c r="AY7868" s="501" t="e">
        <f t="shared" si="741"/>
        <v>#DIV/0!</v>
      </c>
      <c r="BM7868" s="501" t="e">
        <f t="shared" si="742"/>
        <v>#DIV/0!</v>
      </c>
      <c r="BP7868" s="501" t="e">
        <f t="shared" si="743"/>
        <v>#DIV/0!</v>
      </c>
    </row>
    <row r="7869" spans="31:68" ht="15" customHeight="1" x14ac:dyDescent="0.25">
      <c r="AE7869" s="501" t="e">
        <f t="shared" si="738"/>
        <v>#DIV/0!</v>
      </c>
      <c r="AH7869" s="501" t="e">
        <f t="shared" si="739"/>
        <v>#DIV/0!</v>
      </c>
      <c r="AV7869" s="501" t="e">
        <f t="shared" si="740"/>
        <v>#DIV/0!</v>
      </c>
      <c r="AY7869" s="501" t="e">
        <f t="shared" si="741"/>
        <v>#DIV/0!</v>
      </c>
      <c r="BM7869" s="501" t="e">
        <f t="shared" si="742"/>
        <v>#DIV/0!</v>
      </c>
      <c r="BP7869" s="501" t="e">
        <f t="shared" si="743"/>
        <v>#DIV/0!</v>
      </c>
    </row>
    <row r="7870" spans="31:68" ht="15" customHeight="1" x14ac:dyDescent="0.25">
      <c r="AE7870" s="501" t="e">
        <f t="shared" si="738"/>
        <v>#DIV/0!</v>
      </c>
      <c r="AH7870" s="501" t="e">
        <f t="shared" si="739"/>
        <v>#DIV/0!</v>
      </c>
      <c r="AV7870" s="501" t="e">
        <f t="shared" si="740"/>
        <v>#DIV/0!</v>
      </c>
      <c r="AY7870" s="501" t="e">
        <f t="shared" si="741"/>
        <v>#DIV/0!</v>
      </c>
      <c r="BM7870" s="501" t="e">
        <f t="shared" si="742"/>
        <v>#DIV/0!</v>
      </c>
      <c r="BP7870" s="501" t="e">
        <f t="shared" si="743"/>
        <v>#DIV/0!</v>
      </c>
    </row>
    <row r="7871" spans="31:68" ht="15" customHeight="1" x14ac:dyDescent="0.25">
      <c r="AE7871" s="501" t="e">
        <f t="shared" si="738"/>
        <v>#DIV/0!</v>
      </c>
      <c r="AH7871" s="501" t="e">
        <f t="shared" si="739"/>
        <v>#DIV/0!</v>
      </c>
      <c r="AV7871" s="501" t="e">
        <f t="shared" si="740"/>
        <v>#DIV/0!</v>
      </c>
      <c r="AY7871" s="501" t="e">
        <f t="shared" si="741"/>
        <v>#DIV/0!</v>
      </c>
      <c r="BM7871" s="501" t="e">
        <f t="shared" si="742"/>
        <v>#DIV/0!</v>
      </c>
      <c r="BP7871" s="501" t="e">
        <f t="shared" si="743"/>
        <v>#DIV/0!</v>
      </c>
    </row>
    <row r="7872" spans="31:68" ht="15" customHeight="1" x14ac:dyDescent="0.25">
      <c r="AE7872" s="501" t="e">
        <f t="shared" si="738"/>
        <v>#DIV/0!</v>
      </c>
      <c r="AH7872" s="501" t="e">
        <f t="shared" si="739"/>
        <v>#DIV/0!</v>
      </c>
      <c r="AV7872" s="501" t="e">
        <f t="shared" si="740"/>
        <v>#DIV/0!</v>
      </c>
      <c r="AY7872" s="501" t="e">
        <f t="shared" si="741"/>
        <v>#DIV/0!</v>
      </c>
      <c r="BM7872" s="501" t="e">
        <f t="shared" si="742"/>
        <v>#DIV/0!</v>
      </c>
      <c r="BP7872" s="501" t="e">
        <f t="shared" si="743"/>
        <v>#DIV/0!</v>
      </c>
    </row>
    <row r="7873" spans="31:68" ht="15" customHeight="1" x14ac:dyDescent="0.25">
      <c r="AE7873" s="501" t="e">
        <f t="shared" si="738"/>
        <v>#DIV/0!</v>
      </c>
      <c r="AH7873" s="501" t="e">
        <f t="shared" si="739"/>
        <v>#DIV/0!</v>
      </c>
      <c r="AV7873" s="501" t="e">
        <f t="shared" si="740"/>
        <v>#DIV/0!</v>
      </c>
      <c r="AY7873" s="501" t="e">
        <f t="shared" si="741"/>
        <v>#DIV/0!</v>
      </c>
      <c r="BM7873" s="501" t="e">
        <f t="shared" si="742"/>
        <v>#DIV/0!</v>
      </c>
      <c r="BP7873" s="501" t="e">
        <f t="shared" si="743"/>
        <v>#DIV/0!</v>
      </c>
    </row>
    <row r="7874" spans="31:68" ht="15" customHeight="1" x14ac:dyDescent="0.25">
      <c r="AE7874" s="501" t="e">
        <f t="shared" si="738"/>
        <v>#DIV/0!</v>
      </c>
      <c r="AH7874" s="501" t="e">
        <f t="shared" si="739"/>
        <v>#DIV/0!</v>
      </c>
      <c r="AV7874" s="501" t="e">
        <f t="shared" si="740"/>
        <v>#DIV/0!</v>
      </c>
      <c r="AY7874" s="501" t="e">
        <f t="shared" si="741"/>
        <v>#DIV/0!</v>
      </c>
      <c r="BM7874" s="501" t="e">
        <f t="shared" si="742"/>
        <v>#DIV/0!</v>
      </c>
      <c r="BP7874" s="501" t="e">
        <f t="shared" si="743"/>
        <v>#DIV/0!</v>
      </c>
    </row>
    <row r="7875" spans="31:68" ht="15" customHeight="1" x14ac:dyDescent="0.25">
      <c r="AE7875" s="501" t="e">
        <f t="shared" si="738"/>
        <v>#DIV/0!</v>
      </c>
      <c r="AH7875" s="501" t="e">
        <f t="shared" si="739"/>
        <v>#DIV/0!</v>
      </c>
      <c r="AV7875" s="501" t="e">
        <f t="shared" si="740"/>
        <v>#DIV/0!</v>
      </c>
      <c r="AY7875" s="501" t="e">
        <f t="shared" si="741"/>
        <v>#DIV/0!</v>
      </c>
      <c r="BM7875" s="501" t="e">
        <f t="shared" si="742"/>
        <v>#DIV/0!</v>
      </c>
      <c r="BP7875" s="501" t="e">
        <f t="shared" si="743"/>
        <v>#DIV/0!</v>
      </c>
    </row>
    <row r="7876" spans="31:68" ht="15" customHeight="1" x14ac:dyDescent="0.25">
      <c r="AE7876" s="501" t="e">
        <f t="shared" si="738"/>
        <v>#DIV/0!</v>
      </c>
      <c r="AH7876" s="501" t="e">
        <f t="shared" si="739"/>
        <v>#DIV/0!</v>
      </c>
      <c r="AV7876" s="501" t="e">
        <f t="shared" si="740"/>
        <v>#DIV/0!</v>
      </c>
      <c r="AY7876" s="501" t="e">
        <f t="shared" si="741"/>
        <v>#DIV/0!</v>
      </c>
      <c r="BM7876" s="501" t="e">
        <f t="shared" si="742"/>
        <v>#DIV/0!</v>
      </c>
      <c r="BP7876" s="501" t="e">
        <f t="shared" si="743"/>
        <v>#DIV/0!</v>
      </c>
    </row>
    <row r="7877" spans="31:68" ht="15" customHeight="1" x14ac:dyDescent="0.25">
      <c r="AE7877" s="501" t="e">
        <f t="shared" si="738"/>
        <v>#DIV/0!</v>
      </c>
      <c r="AH7877" s="501" t="e">
        <f t="shared" si="739"/>
        <v>#DIV/0!</v>
      </c>
      <c r="AV7877" s="501" t="e">
        <f t="shared" si="740"/>
        <v>#DIV/0!</v>
      </c>
      <c r="AY7877" s="501" t="e">
        <f t="shared" si="741"/>
        <v>#DIV/0!</v>
      </c>
      <c r="BM7877" s="501" t="e">
        <f t="shared" si="742"/>
        <v>#DIV/0!</v>
      </c>
      <c r="BP7877" s="501" t="e">
        <f t="shared" si="743"/>
        <v>#DIV/0!</v>
      </c>
    </row>
    <row r="7878" spans="31:68" ht="15" customHeight="1" x14ac:dyDescent="0.25">
      <c r="AE7878" s="501" t="e">
        <f t="shared" si="738"/>
        <v>#DIV/0!</v>
      </c>
      <c r="AH7878" s="501" t="e">
        <f t="shared" si="739"/>
        <v>#DIV/0!</v>
      </c>
      <c r="AV7878" s="501" t="e">
        <f t="shared" si="740"/>
        <v>#DIV/0!</v>
      </c>
      <c r="AY7878" s="501" t="e">
        <f t="shared" si="741"/>
        <v>#DIV/0!</v>
      </c>
      <c r="BM7878" s="501" t="e">
        <f t="shared" si="742"/>
        <v>#DIV/0!</v>
      </c>
      <c r="BP7878" s="501" t="e">
        <f t="shared" si="743"/>
        <v>#DIV/0!</v>
      </c>
    </row>
    <row r="7879" spans="31:68" ht="15" customHeight="1" x14ac:dyDescent="0.25">
      <c r="AE7879" s="501" t="e">
        <f t="shared" si="738"/>
        <v>#DIV/0!</v>
      </c>
      <c r="AH7879" s="501" t="e">
        <f t="shared" si="739"/>
        <v>#DIV/0!</v>
      </c>
      <c r="AV7879" s="501" t="e">
        <f t="shared" si="740"/>
        <v>#DIV/0!</v>
      </c>
      <c r="AY7879" s="501" t="e">
        <f t="shared" si="741"/>
        <v>#DIV/0!</v>
      </c>
      <c r="BM7879" s="501" t="e">
        <f t="shared" si="742"/>
        <v>#DIV/0!</v>
      </c>
      <c r="BP7879" s="501" t="e">
        <f t="shared" si="743"/>
        <v>#DIV/0!</v>
      </c>
    </row>
    <row r="7880" spans="31:68" ht="15" customHeight="1" x14ac:dyDescent="0.25">
      <c r="AE7880" s="501" t="e">
        <f t="shared" si="738"/>
        <v>#DIV/0!</v>
      </c>
      <c r="AH7880" s="501" t="e">
        <f t="shared" si="739"/>
        <v>#DIV/0!</v>
      </c>
      <c r="AV7880" s="501" t="e">
        <f t="shared" si="740"/>
        <v>#DIV/0!</v>
      </c>
      <c r="AY7880" s="501" t="e">
        <f t="shared" si="741"/>
        <v>#DIV/0!</v>
      </c>
      <c r="BM7880" s="501" t="e">
        <f t="shared" si="742"/>
        <v>#DIV/0!</v>
      </c>
      <c r="BP7880" s="501" t="e">
        <f t="shared" si="743"/>
        <v>#DIV/0!</v>
      </c>
    </row>
    <row r="7881" spans="31:68" ht="15" customHeight="1" x14ac:dyDescent="0.25">
      <c r="AE7881" s="501" t="e">
        <f t="shared" si="738"/>
        <v>#DIV/0!</v>
      </c>
      <c r="AH7881" s="501" t="e">
        <f t="shared" si="739"/>
        <v>#DIV/0!</v>
      </c>
      <c r="AV7881" s="501" t="e">
        <f t="shared" si="740"/>
        <v>#DIV/0!</v>
      </c>
      <c r="AY7881" s="501" t="e">
        <f t="shared" si="741"/>
        <v>#DIV/0!</v>
      </c>
      <c r="BM7881" s="501" t="e">
        <f t="shared" si="742"/>
        <v>#DIV/0!</v>
      </c>
      <c r="BP7881" s="501" t="e">
        <f t="shared" si="743"/>
        <v>#DIV/0!</v>
      </c>
    </row>
    <row r="7882" spans="31:68" ht="15" customHeight="1" x14ac:dyDescent="0.25">
      <c r="AE7882" s="501" t="e">
        <f t="shared" si="738"/>
        <v>#DIV/0!</v>
      </c>
      <c r="AH7882" s="501" t="e">
        <f t="shared" si="739"/>
        <v>#DIV/0!</v>
      </c>
      <c r="AV7882" s="501" t="e">
        <f t="shared" si="740"/>
        <v>#DIV/0!</v>
      </c>
      <c r="AY7882" s="501" t="e">
        <f t="shared" si="741"/>
        <v>#DIV/0!</v>
      </c>
      <c r="BM7882" s="501" t="e">
        <f t="shared" si="742"/>
        <v>#DIV/0!</v>
      </c>
      <c r="BP7882" s="501" t="e">
        <f t="shared" si="743"/>
        <v>#DIV/0!</v>
      </c>
    </row>
    <row r="7883" spans="31:68" ht="15" customHeight="1" x14ac:dyDescent="0.25">
      <c r="AE7883" s="501" t="e">
        <f t="shared" si="738"/>
        <v>#DIV/0!</v>
      </c>
      <c r="AH7883" s="501" t="e">
        <f t="shared" si="739"/>
        <v>#DIV/0!</v>
      </c>
      <c r="AV7883" s="501" t="e">
        <f t="shared" si="740"/>
        <v>#DIV/0!</v>
      </c>
      <c r="AY7883" s="501" t="e">
        <f t="shared" si="741"/>
        <v>#DIV/0!</v>
      </c>
      <c r="BM7883" s="501" t="e">
        <f t="shared" si="742"/>
        <v>#DIV/0!</v>
      </c>
      <c r="BP7883" s="501" t="e">
        <f t="shared" si="743"/>
        <v>#DIV/0!</v>
      </c>
    </row>
    <row r="7884" spans="31:68" ht="15" customHeight="1" x14ac:dyDescent="0.25">
      <c r="AE7884" s="501" t="e">
        <f t="shared" si="738"/>
        <v>#DIV/0!</v>
      </c>
      <c r="AH7884" s="501" t="e">
        <f t="shared" si="739"/>
        <v>#DIV/0!</v>
      </c>
      <c r="AV7884" s="501" t="e">
        <f t="shared" si="740"/>
        <v>#DIV/0!</v>
      </c>
      <c r="AY7884" s="501" t="e">
        <f t="shared" si="741"/>
        <v>#DIV/0!</v>
      </c>
      <c r="BM7884" s="501" t="e">
        <f t="shared" si="742"/>
        <v>#DIV/0!</v>
      </c>
      <c r="BP7884" s="501" t="e">
        <f t="shared" si="743"/>
        <v>#DIV/0!</v>
      </c>
    </row>
    <row r="7885" spans="31:68" ht="15" customHeight="1" x14ac:dyDescent="0.25">
      <c r="AE7885" s="501" t="e">
        <f t="shared" si="738"/>
        <v>#DIV/0!</v>
      </c>
      <c r="AH7885" s="501" t="e">
        <f t="shared" si="739"/>
        <v>#DIV/0!</v>
      </c>
      <c r="AV7885" s="501" t="e">
        <f t="shared" si="740"/>
        <v>#DIV/0!</v>
      </c>
      <c r="AY7885" s="501" t="e">
        <f t="shared" si="741"/>
        <v>#DIV/0!</v>
      </c>
      <c r="BM7885" s="501" t="e">
        <f t="shared" si="742"/>
        <v>#DIV/0!</v>
      </c>
      <c r="BP7885" s="501" t="e">
        <f t="shared" si="743"/>
        <v>#DIV/0!</v>
      </c>
    </row>
    <row r="7886" spans="31:68" ht="15" customHeight="1" x14ac:dyDescent="0.25">
      <c r="AE7886" s="501" t="e">
        <f t="shared" si="738"/>
        <v>#DIV/0!</v>
      </c>
      <c r="AH7886" s="501" t="e">
        <f t="shared" si="739"/>
        <v>#DIV/0!</v>
      </c>
      <c r="AV7886" s="501" t="e">
        <f t="shared" si="740"/>
        <v>#DIV/0!</v>
      </c>
      <c r="AY7886" s="501" t="e">
        <f t="shared" si="741"/>
        <v>#DIV/0!</v>
      </c>
      <c r="BM7886" s="501" t="e">
        <f t="shared" si="742"/>
        <v>#DIV/0!</v>
      </c>
      <c r="BP7886" s="501" t="e">
        <f t="shared" si="743"/>
        <v>#DIV/0!</v>
      </c>
    </row>
    <row r="7887" spans="31:68" ht="15" customHeight="1" x14ac:dyDescent="0.25">
      <c r="AE7887" s="501" t="e">
        <f t="shared" ref="AE7887:AE7950" si="744">IF(AE$10*AC7887+AE$11&lt;(ROUNDUP(AD$10/100,0)*100+999),MAX(0,AE$10*AC7887+AE$11),NA())</f>
        <v>#DIV/0!</v>
      </c>
      <c r="AH7887" s="501" t="e">
        <f t="shared" ref="AH7887:AH7950" si="745">IF(AH$10*AF7887+AH$11&lt;(ROUNDUP(AG$10/100,0)*100+999),MAX(0,AH$10*AF7887+AH$11),NA())</f>
        <v>#DIV/0!</v>
      </c>
      <c r="AV7887" s="501" t="e">
        <f t="shared" ref="AV7887:AV7950" si="746">IF(AV$10*AT7887+AV$11&lt;(ROUNDUP(AU$10/100,0)*100+999),MAX(0,AV$10*AT7887+AV$11),NA())</f>
        <v>#DIV/0!</v>
      </c>
      <c r="AY7887" s="501" t="e">
        <f t="shared" ref="AY7887:AY7950" si="747">IF(AY$10*AW7887+AY$11&lt;(ROUNDUP(AX$10/100,0)*100+999),MAX(0,AY$10*AW7887+AY$11),NA())</f>
        <v>#DIV/0!</v>
      </c>
      <c r="BM7887" s="501" t="e">
        <f t="shared" ref="BM7887:BM7950" si="748">IF(BM$10*BK7887+BM$11&lt;(ROUNDUP(BL$10/100,0)*100+999),MAX(0,BM$10*BK7887+BM$11),NA())</f>
        <v>#DIV/0!</v>
      </c>
      <c r="BP7887" s="501" t="e">
        <f t="shared" ref="BP7887:BP7950" si="749">IF(BP$10*BN7887+BP$11&lt;(ROUNDUP(BO$10/100,0)*100+999),MAX(0,BP$10*BN7887+BP$11),NA())</f>
        <v>#DIV/0!</v>
      </c>
    </row>
    <row r="7888" spans="31:68" ht="15" customHeight="1" x14ac:dyDescent="0.25">
      <c r="AE7888" s="501" t="e">
        <f t="shared" si="744"/>
        <v>#DIV/0!</v>
      </c>
      <c r="AH7888" s="501" t="e">
        <f t="shared" si="745"/>
        <v>#DIV/0!</v>
      </c>
      <c r="AV7888" s="501" t="e">
        <f t="shared" si="746"/>
        <v>#DIV/0!</v>
      </c>
      <c r="AY7888" s="501" t="e">
        <f t="shared" si="747"/>
        <v>#DIV/0!</v>
      </c>
      <c r="BM7888" s="501" t="e">
        <f t="shared" si="748"/>
        <v>#DIV/0!</v>
      </c>
      <c r="BP7888" s="501" t="e">
        <f t="shared" si="749"/>
        <v>#DIV/0!</v>
      </c>
    </row>
    <row r="7889" spans="31:68" ht="15" customHeight="1" x14ac:dyDescent="0.25">
      <c r="AE7889" s="501" t="e">
        <f t="shared" si="744"/>
        <v>#DIV/0!</v>
      </c>
      <c r="AH7889" s="501" t="e">
        <f t="shared" si="745"/>
        <v>#DIV/0!</v>
      </c>
      <c r="AV7889" s="501" t="e">
        <f t="shared" si="746"/>
        <v>#DIV/0!</v>
      </c>
      <c r="AY7889" s="501" t="e">
        <f t="shared" si="747"/>
        <v>#DIV/0!</v>
      </c>
      <c r="BM7889" s="501" t="e">
        <f t="shared" si="748"/>
        <v>#DIV/0!</v>
      </c>
      <c r="BP7889" s="501" t="e">
        <f t="shared" si="749"/>
        <v>#DIV/0!</v>
      </c>
    </row>
    <row r="7890" spans="31:68" ht="15" customHeight="1" x14ac:dyDescent="0.25">
      <c r="AE7890" s="501" t="e">
        <f t="shared" si="744"/>
        <v>#DIV/0!</v>
      </c>
      <c r="AH7890" s="501" t="e">
        <f t="shared" si="745"/>
        <v>#DIV/0!</v>
      </c>
      <c r="AV7890" s="501" t="e">
        <f t="shared" si="746"/>
        <v>#DIV/0!</v>
      </c>
      <c r="AY7890" s="501" t="e">
        <f t="shared" si="747"/>
        <v>#DIV/0!</v>
      </c>
      <c r="BM7890" s="501" t="e">
        <f t="shared" si="748"/>
        <v>#DIV/0!</v>
      </c>
      <c r="BP7890" s="501" t="e">
        <f t="shared" si="749"/>
        <v>#DIV/0!</v>
      </c>
    </row>
    <row r="7891" spans="31:68" ht="15" customHeight="1" x14ac:dyDescent="0.25">
      <c r="AE7891" s="501" t="e">
        <f t="shared" si="744"/>
        <v>#DIV/0!</v>
      </c>
      <c r="AH7891" s="501" t="e">
        <f t="shared" si="745"/>
        <v>#DIV/0!</v>
      </c>
      <c r="AV7891" s="501" t="e">
        <f t="shared" si="746"/>
        <v>#DIV/0!</v>
      </c>
      <c r="AY7891" s="501" t="e">
        <f t="shared" si="747"/>
        <v>#DIV/0!</v>
      </c>
      <c r="BM7891" s="501" t="e">
        <f t="shared" si="748"/>
        <v>#DIV/0!</v>
      </c>
      <c r="BP7891" s="501" t="e">
        <f t="shared" si="749"/>
        <v>#DIV/0!</v>
      </c>
    </row>
    <row r="7892" spans="31:68" ht="15" customHeight="1" x14ac:dyDescent="0.25">
      <c r="AE7892" s="501" t="e">
        <f t="shared" si="744"/>
        <v>#DIV/0!</v>
      </c>
      <c r="AH7892" s="501" t="e">
        <f t="shared" si="745"/>
        <v>#DIV/0!</v>
      </c>
      <c r="AV7892" s="501" t="e">
        <f t="shared" si="746"/>
        <v>#DIV/0!</v>
      </c>
      <c r="AY7892" s="501" t="e">
        <f t="shared" si="747"/>
        <v>#DIV/0!</v>
      </c>
      <c r="BM7892" s="501" t="e">
        <f t="shared" si="748"/>
        <v>#DIV/0!</v>
      </c>
      <c r="BP7892" s="501" t="e">
        <f t="shared" si="749"/>
        <v>#DIV/0!</v>
      </c>
    </row>
    <row r="7893" spans="31:68" ht="15" customHeight="1" x14ac:dyDescent="0.25">
      <c r="AE7893" s="501" t="e">
        <f t="shared" si="744"/>
        <v>#DIV/0!</v>
      </c>
      <c r="AH7893" s="501" t="e">
        <f t="shared" si="745"/>
        <v>#DIV/0!</v>
      </c>
      <c r="AV7893" s="501" t="e">
        <f t="shared" si="746"/>
        <v>#DIV/0!</v>
      </c>
      <c r="AY7893" s="501" t="e">
        <f t="shared" si="747"/>
        <v>#DIV/0!</v>
      </c>
      <c r="BM7893" s="501" t="e">
        <f t="shared" si="748"/>
        <v>#DIV/0!</v>
      </c>
      <c r="BP7893" s="501" t="e">
        <f t="shared" si="749"/>
        <v>#DIV/0!</v>
      </c>
    </row>
    <row r="7894" spans="31:68" ht="15" customHeight="1" x14ac:dyDescent="0.25">
      <c r="AE7894" s="501" t="e">
        <f t="shared" si="744"/>
        <v>#DIV/0!</v>
      </c>
      <c r="AH7894" s="501" t="e">
        <f t="shared" si="745"/>
        <v>#DIV/0!</v>
      </c>
      <c r="AV7894" s="501" t="e">
        <f t="shared" si="746"/>
        <v>#DIV/0!</v>
      </c>
      <c r="AY7894" s="501" t="e">
        <f t="shared" si="747"/>
        <v>#DIV/0!</v>
      </c>
      <c r="BM7894" s="501" t="e">
        <f t="shared" si="748"/>
        <v>#DIV/0!</v>
      </c>
      <c r="BP7894" s="501" t="e">
        <f t="shared" si="749"/>
        <v>#DIV/0!</v>
      </c>
    </row>
    <row r="7895" spans="31:68" ht="15" customHeight="1" x14ac:dyDescent="0.25">
      <c r="AE7895" s="501" t="e">
        <f t="shared" si="744"/>
        <v>#DIV/0!</v>
      </c>
      <c r="AH7895" s="501" t="e">
        <f t="shared" si="745"/>
        <v>#DIV/0!</v>
      </c>
      <c r="AV7895" s="501" t="e">
        <f t="shared" si="746"/>
        <v>#DIV/0!</v>
      </c>
      <c r="AY7895" s="501" t="e">
        <f t="shared" si="747"/>
        <v>#DIV/0!</v>
      </c>
      <c r="BM7895" s="501" t="e">
        <f t="shared" si="748"/>
        <v>#DIV/0!</v>
      </c>
      <c r="BP7895" s="501" t="e">
        <f t="shared" si="749"/>
        <v>#DIV/0!</v>
      </c>
    </row>
    <row r="7896" spans="31:68" ht="15" customHeight="1" x14ac:dyDescent="0.25">
      <c r="AE7896" s="501" t="e">
        <f t="shared" si="744"/>
        <v>#DIV/0!</v>
      </c>
      <c r="AH7896" s="501" t="e">
        <f t="shared" si="745"/>
        <v>#DIV/0!</v>
      </c>
      <c r="AV7896" s="501" t="e">
        <f t="shared" si="746"/>
        <v>#DIV/0!</v>
      </c>
      <c r="AY7896" s="501" t="e">
        <f t="shared" si="747"/>
        <v>#DIV/0!</v>
      </c>
      <c r="BM7896" s="501" t="e">
        <f t="shared" si="748"/>
        <v>#DIV/0!</v>
      </c>
      <c r="BP7896" s="501" t="e">
        <f t="shared" si="749"/>
        <v>#DIV/0!</v>
      </c>
    </row>
    <row r="7897" spans="31:68" ht="15" customHeight="1" x14ac:dyDescent="0.25">
      <c r="AE7897" s="501" t="e">
        <f t="shared" si="744"/>
        <v>#DIV/0!</v>
      </c>
      <c r="AH7897" s="501" t="e">
        <f t="shared" si="745"/>
        <v>#DIV/0!</v>
      </c>
      <c r="AV7897" s="501" t="e">
        <f t="shared" si="746"/>
        <v>#DIV/0!</v>
      </c>
      <c r="AY7897" s="501" t="e">
        <f t="shared" si="747"/>
        <v>#DIV/0!</v>
      </c>
      <c r="BM7897" s="501" t="e">
        <f t="shared" si="748"/>
        <v>#DIV/0!</v>
      </c>
      <c r="BP7897" s="501" t="e">
        <f t="shared" si="749"/>
        <v>#DIV/0!</v>
      </c>
    </row>
    <row r="7898" spans="31:68" ht="15" customHeight="1" x14ac:dyDescent="0.25">
      <c r="AE7898" s="501" t="e">
        <f t="shared" si="744"/>
        <v>#DIV/0!</v>
      </c>
      <c r="AH7898" s="501" t="e">
        <f t="shared" si="745"/>
        <v>#DIV/0!</v>
      </c>
      <c r="AV7898" s="501" t="e">
        <f t="shared" si="746"/>
        <v>#DIV/0!</v>
      </c>
      <c r="AY7898" s="501" t="e">
        <f t="shared" si="747"/>
        <v>#DIV/0!</v>
      </c>
      <c r="BM7898" s="501" t="e">
        <f t="shared" si="748"/>
        <v>#DIV/0!</v>
      </c>
      <c r="BP7898" s="501" t="e">
        <f t="shared" si="749"/>
        <v>#DIV/0!</v>
      </c>
    </row>
    <row r="7899" spans="31:68" ht="15" customHeight="1" x14ac:dyDescent="0.25">
      <c r="AE7899" s="501" t="e">
        <f t="shared" si="744"/>
        <v>#DIV/0!</v>
      </c>
      <c r="AH7899" s="501" t="e">
        <f t="shared" si="745"/>
        <v>#DIV/0!</v>
      </c>
      <c r="AV7899" s="501" t="e">
        <f t="shared" si="746"/>
        <v>#DIV/0!</v>
      </c>
      <c r="AY7899" s="501" t="e">
        <f t="shared" si="747"/>
        <v>#DIV/0!</v>
      </c>
      <c r="BM7899" s="501" t="e">
        <f t="shared" si="748"/>
        <v>#DIV/0!</v>
      </c>
      <c r="BP7899" s="501" t="e">
        <f t="shared" si="749"/>
        <v>#DIV/0!</v>
      </c>
    </row>
    <row r="7900" spans="31:68" ht="15" customHeight="1" x14ac:dyDescent="0.25">
      <c r="AE7900" s="501" t="e">
        <f t="shared" si="744"/>
        <v>#DIV/0!</v>
      </c>
      <c r="AH7900" s="501" t="e">
        <f t="shared" si="745"/>
        <v>#DIV/0!</v>
      </c>
      <c r="AV7900" s="501" t="e">
        <f t="shared" si="746"/>
        <v>#DIV/0!</v>
      </c>
      <c r="AY7900" s="501" t="e">
        <f t="shared" si="747"/>
        <v>#DIV/0!</v>
      </c>
      <c r="BM7900" s="501" t="e">
        <f t="shared" si="748"/>
        <v>#DIV/0!</v>
      </c>
      <c r="BP7900" s="501" t="e">
        <f t="shared" si="749"/>
        <v>#DIV/0!</v>
      </c>
    </row>
    <row r="7901" spans="31:68" ht="15" customHeight="1" x14ac:dyDescent="0.25">
      <c r="AE7901" s="501" t="e">
        <f t="shared" si="744"/>
        <v>#DIV/0!</v>
      </c>
      <c r="AH7901" s="501" t="e">
        <f t="shared" si="745"/>
        <v>#DIV/0!</v>
      </c>
      <c r="AV7901" s="501" t="e">
        <f t="shared" si="746"/>
        <v>#DIV/0!</v>
      </c>
      <c r="AY7901" s="501" t="e">
        <f t="shared" si="747"/>
        <v>#DIV/0!</v>
      </c>
      <c r="BM7901" s="501" t="e">
        <f t="shared" si="748"/>
        <v>#DIV/0!</v>
      </c>
      <c r="BP7901" s="501" t="e">
        <f t="shared" si="749"/>
        <v>#DIV/0!</v>
      </c>
    </row>
    <row r="7902" spans="31:68" ht="15" customHeight="1" x14ac:dyDescent="0.25">
      <c r="AE7902" s="501" t="e">
        <f t="shared" si="744"/>
        <v>#DIV/0!</v>
      </c>
      <c r="AH7902" s="501" t="e">
        <f t="shared" si="745"/>
        <v>#DIV/0!</v>
      </c>
      <c r="AV7902" s="501" t="e">
        <f t="shared" si="746"/>
        <v>#DIV/0!</v>
      </c>
      <c r="AY7902" s="501" t="e">
        <f t="shared" si="747"/>
        <v>#DIV/0!</v>
      </c>
      <c r="BM7902" s="501" t="e">
        <f t="shared" si="748"/>
        <v>#DIV/0!</v>
      </c>
      <c r="BP7902" s="501" t="e">
        <f t="shared" si="749"/>
        <v>#DIV/0!</v>
      </c>
    </row>
    <row r="7903" spans="31:68" ht="15" customHeight="1" x14ac:dyDescent="0.25">
      <c r="AE7903" s="501" t="e">
        <f t="shared" si="744"/>
        <v>#DIV/0!</v>
      </c>
      <c r="AH7903" s="501" t="e">
        <f t="shared" si="745"/>
        <v>#DIV/0!</v>
      </c>
      <c r="AV7903" s="501" t="e">
        <f t="shared" si="746"/>
        <v>#DIV/0!</v>
      </c>
      <c r="AY7903" s="501" t="e">
        <f t="shared" si="747"/>
        <v>#DIV/0!</v>
      </c>
      <c r="BM7903" s="501" t="e">
        <f t="shared" si="748"/>
        <v>#DIV/0!</v>
      </c>
      <c r="BP7903" s="501" t="e">
        <f t="shared" si="749"/>
        <v>#DIV/0!</v>
      </c>
    </row>
    <row r="7904" spans="31:68" ht="15" customHeight="1" x14ac:dyDescent="0.25">
      <c r="AE7904" s="501" t="e">
        <f t="shared" si="744"/>
        <v>#DIV/0!</v>
      </c>
      <c r="AH7904" s="501" t="e">
        <f t="shared" si="745"/>
        <v>#DIV/0!</v>
      </c>
      <c r="AV7904" s="501" t="e">
        <f t="shared" si="746"/>
        <v>#DIV/0!</v>
      </c>
      <c r="AY7904" s="501" t="e">
        <f t="shared" si="747"/>
        <v>#DIV/0!</v>
      </c>
      <c r="BM7904" s="501" t="e">
        <f t="shared" si="748"/>
        <v>#DIV/0!</v>
      </c>
      <c r="BP7904" s="501" t="e">
        <f t="shared" si="749"/>
        <v>#DIV/0!</v>
      </c>
    </row>
    <row r="7905" spans="31:68" ht="15" customHeight="1" x14ac:dyDescent="0.25">
      <c r="AE7905" s="501" t="e">
        <f t="shared" si="744"/>
        <v>#DIV/0!</v>
      </c>
      <c r="AH7905" s="501" t="e">
        <f t="shared" si="745"/>
        <v>#DIV/0!</v>
      </c>
      <c r="AV7905" s="501" t="e">
        <f t="shared" si="746"/>
        <v>#DIV/0!</v>
      </c>
      <c r="AY7905" s="501" t="e">
        <f t="shared" si="747"/>
        <v>#DIV/0!</v>
      </c>
      <c r="BM7905" s="501" t="e">
        <f t="shared" si="748"/>
        <v>#DIV/0!</v>
      </c>
      <c r="BP7905" s="501" t="e">
        <f t="shared" si="749"/>
        <v>#DIV/0!</v>
      </c>
    </row>
    <row r="7906" spans="31:68" ht="15" customHeight="1" x14ac:dyDescent="0.25">
      <c r="AE7906" s="501" t="e">
        <f t="shared" si="744"/>
        <v>#DIV/0!</v>
      </c>
      <c r="AH7906" s="501" t="e">
        <f t="shared" si="745"/>
        <v>#DIV/0!</v>
      </c>
      <c r="AV7906" s="501" t="e">
        <f t="shared" si="746"/>
        <v>#DIV/0!</v>
      </c>
      <c r="AY7906" s="501" t="e">
        <f t="shared" si="747"/>
        <v>#DIV/0!</v>
      </c>
      <c r="BM7906" s="501" t="e">
        <f t="shared" si="748"/>
        <v>#DIV/0!</v>
      </c>
      <c r="BP7906" s="501" t="e">
        <f t="shared" si="749"/>
        <v>#DIV/0!</v>
      </c>
    </row>
    <row r="7907" spans="31:68" ht="15" customHeight="1" x14ac:dyDescent="0.25">
      <c r="AE7907" s="501" t="e">
        <f t="shared" si="744"/>
        <v>#DIV/0!</v>
      </c>
      <c r="AH7907" s="501" t="e">
        <f t="shared" si="745"/>
        <v>#DIV/0!</v>
      </c>
      <c r="AV7907" s="501" t="e">
        <f t="shared" si="746"/>
        <v>#DIV/0!</v>
      </c>
      <c r="AY7907" s="501" t="e">
        <f t="shared" si="747"/>
        <v>#DIV/0!</v>
      </c>
      <c r="BM7907" s="501" t="e">
        <f t="shared" si="748"/>
        <v>#DIV/0!</v>
      </c>
      <c r="BP7907" s="501" t="e">
        <f t="shared" si="749"/>
        <v>#DIV/0!</v>
      </c>
    </row>
    <row r="7908" spans="31:68" ht="15" customHeight="1" x14ac:dyDescent="0.25">
      <c r="AE7908" s="501" t="e">
        <f t="shared" si="744"/>
        <v>#DIV/0!</v>
      </c>
      <c r="AH7908" s="501" t="e">
        <f t="shared" si="745"/>
        <v>#DIV/0!</v>
      </c>
      <c r="AV7908" s="501" t="e">
        <f t="shared" si="746"/>
        <v>#DIV/0!</v>
      </c>
      <c r="AY7908" s="501" t="e">
        <f t="shared" si="747"/>
        <v>#DIV/0!</v>
      </c>
      <c r="BM7908" s="501" t="e">
        <f t="shared" si="748"/>
        <v>#DIV/0!</v>
      </c>
      <c r="BP7908" s="501" t="e">
        <f t="shared" si="749"/>
        <v>#DIV/0!</v>
      </c>
    </row>
    <row r="7909" spans="31:68" ht="15" customHeight="1" x14ac:dyDescent="0.25">
      <c r="AE7909" s="501" t="e">
        <f t="shared" si="744"/>
        <v>#DIV/0!</v>
      </c>
      <c r="AH7909" s="501" t="e">
        <f t="shared" si="745"/>
        <v>#DIV/0!</v>
      </c>
      <c r="AV7909" s="501" t="e">
        <f t="shared" si="746"/>
        <v>#DIV/0!</v>
      </c>
      <c r="AY7909" s="501" t="e">
        <f t="shared" si="747"/>
        <v>#DIV/0!</v>
      </c>
      <c r="BM7909" s="501" t="e">
        <f t="shared" si="748"/>
        <v>#DIV/0!</v>
      </c>
      <c r="BP7909" s="501" t="e">
        <f t="shared" si="749"/>
        <v>#DIV/0!</v>
      </c>
    </row>
    <row r="7910" spans="31:68" ht="15" customHeight="1" x14ac:dyDescent="0.25">
      <c r="AE7910" s="501" t="e">
        <f t="shared" si="744"/>
        <v>#DIV/0!</v>
      </c>
      <c r="AH7910" s="501" t="e">
        <f t="shared" si="745"/>
        <v>#DIV/0!</v>
      </c>
      <c r="AV7910" s="501" t="e">
        <f t="shared" si="746"/>
        <v>#DIV/0!</v>
      </c>
      <c r="AY7910" s="501" t="e">
        <f t="shared" si="747"/>
        <v>#DIV/0!</v>
      </c>
      <c r="BM7910" s="501" t="e">
        <f t="shared" si="748"/>
        <v>#DIV/0!</v>
      </c>
      <c r="BP7910" s="501" t="e">
        <f t="shared" si="749"/>
        <v>#DIV/0!</v>
      </c>
    </row>
    <row r="7911" spans="31:68" ht="15" customHeight="1" x14ac:dyDescent="0.25">
      <c r="AE7911" s="501" t="e">
        <f t="shared" si="744"/>
        <v>#DIV/0!</v>
      </c>
      <c r="AH7911" s="501" t="e">
        <f t="shared" si="745"/>
        <v>#DIV/0!</v>
      </c>
      <c r="AV7911" s="501" t="e">
        <f t="shared" si="746"/>
        <v>#DIV/0!</v>
      </c>
      <c r="AY7911" s="501" t="e">
        <f t="shared" si="747"/>
        <v>#DIV/0!</v>
      </c>
      <c r="BM7911" s="501" t="e">
        <f t="shared" si="748"/>
        <v>#DIV/0!</v>
      </c>
      <c r="BP7911" s="501" t="e">
        <f t="shared" si="749"/>
        <v>#DIV/0!</v>
      </c>
    </row>
    <row r="7912" spans="31:68" ht="15" customHeight="1" x14ac:dyDescent="0.25">
      <c r="AE7912" s="501" t="e">
        <f t="shared" si="744"/>
        <v>#DIV/0!</v>
      </c>
      <c r="AH7912" s="501" t="e">
        <f t="shared" si="745"/>
        <v>#DIV/0!</v>
      </c>
      <c r="AV7912" s="501" t="e">
        <f t="shared" si="746"/>
        <v>#DIV/0!</v>
      </c>
      <c r="AY7912" s="501" t="e">
        <f t="shared" si="747"/>
        <v>#DIV/0!</v>
      </c>
      <c r="BM7912" s="501" t="e">
        <f t="shared" si="748"/>
        <v>#DIV/0!</v>
      </c>
      <c r="BP7912" s="501" t="e">
        <f t="shared" si="749"/>
        <v>#DIV/0!</v>
      </c>
    </row>
    <row r="7913" spans="31:68" ht="15" customHeight="1" x14ac:dyDescent="0.25">
      <c r="AE7913" s="501" t="e">
        <f t="shared" si="744"/>
        <v>#DIV/0!</v>
      </c>
      <c r="AH7913" s="501" t="e">
        <f t="shared" si="745"/>
        <v>#DIV/0!</v>
      </c>
      <c r="AV7913" s="501" t="e">
        <f t="shared" si="746"/>
        <v>#DIV/0!</v>
      </c>
      <c r="AY7913" s="501" t="e">
        <f t="shared" si="747"/>
        <v>#DIV/0!</v>
      </c>
      <c r="BM7913" s="501" t="e">
        <f t="shared" si="748"/>
        <v>#DIV/0!</v>
      </c>
      <c r="BP7913" s="501" t="e">
        <f t="shared" si="749"/>
        <v>#DIV/0!</v>
      </c>
    </row>
    <row r="7914" spans="31:68" ht="15" customHeight="1" x14ac:dyDescent="0.25">
      <c r="AE7914" s="501" t="e">
        <f t="shared" si="744"/>
        <v>#DIV/0!</v>
      </c>
      <c r="AH7914" s="501" t="e">
        <f t="shared" si="745"/>
        <v>#DIV/0!</v>
      </c>
      <c r="AV7914" s="501" t="e">
        <f t="shared" si="746"/>
        <v>#DIV/0!</v>
      </c>
      <c r="AY7914" s="501" t="e">
        <f t="shared" si="747"/>
        <v>#DIV/0!</v>
      </c>
      <c r="BM7914" s="501" t="e">
        <f t="shared" si="748"/>
        <v>#DIV/0!</v>
      </c>
      <c r="BP7914" s="501" t="e">
        <f t="shared" si="749"/>
        <v>#DIV/0!</v>
      </c>
    </row>
    <row r="7915" spans="31:68" ht="15" customHeight="1" x14ac:dyDescent="0.25">
      <c r="AE7915" s="501" t="e">
        <f t="shared" si="744"/>
        <v>#DIV/0!</v>
      </c>
      <c r="AH7915" s="501" t="e">
        <f t="shared" si="745"/>
        <v>#DIV/0!</v>
      </c>
      <c r="AV7915" s="501" t="e">
        <f t="shared" si="746"/>
        <v>#DIV/0!</v>
      </c>
      <c r="AY7915" s="501" t="e">
        <f t="shared" si="747"/>
        <v>#DIV/0!</v>
      </c>
      <c r="BM7915" s="501" t="e">
        <f t="shared" si="748"/>
        <v>#DIV/0!</v>
      </c>
      <c r="BP7915" s="501" t="e">
        <f t="shared" si="749"/>
        <v>#DIV/0!</v>
      </c>
    </row>
    <row r="7916" spans="31:68" ht="15" customHeight="1" x14ac:dyDescent="0.25">
      <c r="AE7916" s="501" t="e">
        <f t="shared" si="744"/>
        <v>#DIV/0!</v>
      </c>
      <c r="AH7916" s="501" t="e">
        <f t="shared" si="745"/>
        <v>#DIV/0!</v>
      </c>
      <c r="AV7916" s="501" t="e">
        <f t="shared" si="746"/>
        <v>#DIV/0!</v>
      </c>
      <c r="AY7916" s="501" t="e">
        <f t="shared" si="747"/>
        <v>#DIV/0!</v>
      </c>
      <c r="BM7916" s="501" t="e">
        <f t="shared" si="748"/>
        <v>#DIV/0!</v>
      </c>
      <c r="BP7916" s="501" t="e">
        <f t="shared" si="749"/>
        <v>#DIV/0!</v>
      </c>
    </row>
    <row r="7917" spans="31:68" ht="15" customHeight="1" x14ac:dyDescent="0.25">
      <c r="AE7917" s="501" t="e">
        <f t="shared" si="744"/>
        <v>#DIV/0!</v>
      </c>
      <c r="AH7917" s="501" t="e">
        <f t="shared" si="745"/>
        <v>#DIV/0!</v>
      </c>
      <c r="AV7917" s="501" t="e">
        <f t="shared" si="746"/>
        <v>#DIV/0!</v>
      </c>
      <c r="AY7917" s="501" t="e">
        <f t="shared" si="747"/>
        <v>#DIV/0!</v>
      </c>
      <c r="BM7917" s="501" t="e">
        <f t="shared" si="748"/>
        <v>#DIV/0!</v>
      </c>
      <c r="BP7917" s="501" t="e">
        <f t="shared" si="749"/>
        <v>#DIV/0!</v>
      </c>
    </row>
    <row r="7918" spans="31:68" ht="15" customHeight="1" x14ac:dyDescent="0.25">
      <c r="AE7918" s="501" t="e">
        <f t="shared" si="744"/>
        <v>#DIV/0!</v>
      </c>
      <c r="AH7918" s="501" t="e">
        <f t="shared" si="745"/>
        <v>#DIV/0!</v>
      </c>
      <c r="AV7918" s="501" t="e">
        <f t="shared" si="746"/>
        <v>#DIV/0!</v>
      </c>
      <c r="AY7918" s="501" t="e">
        <f t="shared" si="747"/>
        <v>#DIV/0!</v>
      </c>
      <c r="BM7918" s="501" t="e">
        <f t="shared" si="748"/>
        <v>#DIV/0!</v>
      </c>
      <c r="BP7918" s="501" t="e">
        <f t="shared" si="749"/>
        <v>#DIV/0!</v>
      </c>
    </row>
    <row r="7919" spans="31:68" ht="15" customHeight="1" x14ac:dyDescent="0.25">
      <c r="AE7919" s="501" t="e">
        <f t="shared" si="744"/>
        <v>#DIV/0!</v>
      </c>
      <c r="AH7919" s="501" t="e">
        <f t="shared" si="745"/>
        <v>#DIV/0!</v>
      </c>
      <c r="AV7919" s="501" t="e">
        <f t="shared" si="746"/>
        <v>#DIV/0!</v>
      </c>
      <c r="AY7919" s="501" t="e">
        <f t="shared" si="747"/>
        <v>#DIV/0!</v>
      </c>
      <c r="BM7919" s="501" t="e">
        <f t="shared" si="748"/>
        <v>#DIV/0!</v>
      </c>
      <c r="BP7919" s="501" t="e">
        <f t="shared" si="749"/>
        <v>#DIV/0!</v>
      </c>
    </row>
    <row r="7920" spans="31:68" ht="15" customHeight="1" x14ac:dyDescent="0.25">
      <c r="AE7920" s="501" t="e">
        <f t="shared" si="744"/>
        <v>#DIV/0!</v>
      </c>
      <c r="AH7920" s="501" t="e">
        <f t="shared" si="745"/>
        <v>#DIV/0!</v>
      </c>
      <c r="AV7920" s="501" t="e">
        <f t="shared" si="746"/>
        <v>#DIV/0!</v>
      </c>
      <c r="AY7920" s="501" t="e">
        <f t="shared" si="747"/>
        <v>#DIV/0!</v>
      </c>
      <c r="BM7920" s="501" t="e">
        <f t="shared" si="748"/>
        <v>#DIV/0!</v>
      </c>
      <c r="BP7920" s="501" t="e">
        <f t="shared" si="749"/>
        <v>#DIV/0!</v>
      </c>
    </row>
    <row r="7921" spans="31:68" ht="15" customHeight="1" x14ac:dyDescent="0.25">
      <c r="AE7921" s="501" t="e">
        <f t="shared" si="744"/>
        <v>#DIV/0!</v>
      </c>
      <c r="AH7921" s="501" t="e">
        <f t="shared" si="745"/>
        <v>#DIV/0!</v>
      </c>
      <c r="AV7921" s="501" t="e">
        <f t="shared" si="746"/>
        <v>#DIV/0!</v>
      </c>
      <c r="AY7921" s="501" t="e">
        <f t="shared" si="747"/>
        <v>#DIV/0!</v>
      </c>
      <c r="BM7921" s="501" t="e">
        <f t="shared" si="748"/>
        <v>#DIV/0!</v>
      </c>
      <c r="BP7921" s="501" t="e">
        <f t="shared" si="749"/>
        <v>#DIV/0!</v>
      </c>
    </row>
    <row r="7922" spans="31:68" ht="15" customHeight="1" x14ac:dyDescent="0.25">
      <c r="AE7922" s="501" t="e">
        <f t="shared" si="744"/>
        <v>#DIV/0!</v>
      </c>
      <c r="AH7922" s="501" t="e">
        <f t="shared" si="745"/>
        <v>#DIV/0!</v>
      </c>
      <c r="AV7922" s="501" t="e">
        <f t="shared" si="746"/>
        <v>#DIV/0!</v>
      </c>
      <c r="AY7922" s="501" t="e">
        <f t="shared" si="747"/>
        <v>#DIV/0!</v>
      </c>
      <c r="BM7922" s="501" t="e">
        <f t="shared" si="748"/>
        <v>#DIV/0!</v>
      </c>
      <c r="BP7922" s="501" t="e">
        <f t="shared" si="749"/>
        <v>#DIV/0!</v>
      </c>
    </row>
    <row r="7923" spans="31:68" ht="15" customHeight="1" x14ac:dyDescent="0.25">
      <c r="AE7923" s="501" t="e">
        <f t="shared" si="744"/>
        <v>#DIV/0!</v>
      </c>
      <c r="AH7923" s="501" t="e">
        <f t="shared" si="745"/>
        <v>#DIV/0!</v>
      </c>
      <c r="AV7923" s="501" t="e">
        <f t="shared" si="746"/>
        <v>#DIV/0!</v>
      </c>
      <c r="AY7923" s="501" t="e">
        <f t="shared" si="747"/>
        <v>#DIV/0!</v>
      </c>
      <c r="BM7923" s="501" t="e">
        <f t="shared" si="748"/>
        <v>#DIV/0!</v>
      </c>
      <c r="BP7923" s="501" t="e">
        <f t="shared" si="749"/>
        <v>#DIV/0!</v>
      </c>
    </row>
    <row r="7924" spans="31:68" ht="15" customHeight="1" x14ac:dyDescent="0.25">
      <c r="AE7924" s="501" t="e">
        <f t="shared" si="744"/>
        <v>#DIV/0!</v>
      </c>
      <c r="AH7924" s="501" t="e">
        <f t="shared" si="745"/>
        <v>#DIV/0!</v>
      </c>
      <c r="AV7924" s="501" t="e">
        <f t="shared" si="746"/>
        <v>#DIV/0!</v>
      </c>
      <c r="AY7924" s="501" t="e">
        <f t="shared" si="747"/>
        <v>#DIV/0!</v>
      </c>
      <c r="BM7924" s="501" t="e">
        <f t="shared" si="748"/>
        <v>#DIV/0!</v>
      </c>
      <c r="BP7924" s="501" t="e">
        <f t="shared" si="749"/>
        <v>#DIV/0!</v>
      </c>
    </row>
    <row r="7925" spans="31:68" ht="15" customHeight="1" x14ac:dyDescent="0.25">
      <c r="AE7925" s="501" t="e">
        <f t="shared" si="744"/>
        <v>#DIV/0!</v>
      </c>
      <c r="AH7925" s="501" t="e">
        <f t="shared" si="745"/>
        <v>#DIV/0!</v>
      </c>
      <c r="AV7925" s="501" t="e">
        <f t="shared" si="746"/>
        <v>#DIV/0!</v>
      </c>
      <c r="AY7925" s="501" t="e">
        <f t="shared" si="747"/>
        <v>#DIV/0!</v>
      </c>
      <c r="BM7925" s="501" t="e">
        <f t="shared" si="748"/>
        <v>#DIV/0!</v>
      </c>
      <c r="BP7925" s="501" t="e">
        <f t="shared" si="749"/>
        <v>#DIV/0!</v>
      </c>
    </row>
    <row r="7926" spans="31:68" ht="15" customHeight="1" x14ac:dyDescent="0.25">
      <c r="AE7926" s="501" t="e">
        <f t="shared" si="744"/>
        <v>#DIV/0!</v>
      </c>
      <c r="AH7926" s="501" t="e">
        <f t="shared" si="745"/>
        <v>#DIV/0!</v>
      </c>
      <c r="AV7926" s="501" t="e">
        <f t="shared" si="746"/>
        <v>#DIV/0!</v>
      </c>
      <c r="AY7926" s="501" t="e">
        <f t="shared" si="747"/>
        <v>#DIV/0!</v>
      </c>
      <c r="BM7926" s="501" t="e">
        <f t="shared" si="748"/>
        <v>#DIV/0!</v>
      </c>
      <c r="BP7926" s="501" t="e">
        <f t="shared" si="749"/>
        <v>#DIV/0!</v>
      </c>
    </row>
    <row r="7927" spans="31:68" ht="15" customHeight="1" x14ac:dyDescent="0.25">
      <c r="AE7927" s="501" t="e">
        <f t="shared" si="744"/>
        <v>#DIV/0!</v>
      </c>
      <c r="AH7927" s="501" t="e">
        <f t="shared" si="745"/>
        <v>#DIV/0!</v>
      </c>
      <c r="AV7927" s="501" t="e">
        <f t="shared" si="746"/>
        <v>#DIV/0!</v>
      </c>
      <c r="AY7927" s="501" t="e">
        <f t="shared" si="747"/>
        <v>#DIV/0!</v>
      </c>
      <c r="BM7927" s="501" t="e">
        <f t="shared" si="748"/>
        <v>#DIV/0!</v>
      </c>
      <c r="BP7927" s="501" t="e">
        <f t="shared" si="749"/>
        <v>#DIV/0!</v>
      </c>
    </row>
    <row r="7928" spans="31:68" ht="15" customHeight="1" x14ac:dyDescent="0.25">
      <c r="AE7928" s="501" t="e">
        <f t="shared" si="744"/>
        <v>#DIV/0!</v>
      </c>
      <c r="AH7928" s="501" t="e">
        <f t="shared" si="745"/>
        <v>#DIV/0!</v>
      </c>
      <c r="AV7928" s="501" t="e">
        <f t="shared" si="746"/>
        <v>#DIV/0!</v>
      </c>
      <c r="AY7928" s="501" t="e">
        <f t="shared" si="747"/>
        <v>#DIV/0!</v>
      </c>
      <c r="BM7928" s="501" t="e">
        <f t="shared" si="748"/>
        <v>#DIV/0!</v>
      </c>
      <c r="BP7928" s="501" t="e">
        <f t="shared" si="749"/>
        <v>#DIV/0!</v>
      </c>
    </row>
    <row r="7929" spans="31:68" ht="15" customHeight="1" x14ac:dyDescent="0.25">
      <c r="AE7929" s="501" t="e">
        <f t="shared" si="744"/>
        <v>#DIV/0!</v>
      </c>
      <c r="AH7929" s="501" t="e">
        <f t="shared" si="745"/>
        <v>#DIV/0!</v>
      </c>
      <c r="AV7929" s="501" t="e">
        <f t="shared" si="746"/>
        <v>#DIV/0!</v>
      </c>
      <c r="AY7929" s="501" t="e">
        <f t="shared" si="747"/>
        <v>#DIV/0!</v>
      </c>
      <c r="BM7929" s="501" t="e">
        <f t="shared" si="748"/>
        <v>#DIV/0!</v>
      </c>
      <c r="BP7929" s="501" t="e">
        <f t="shared" si="749"/>
        <v>#DIV/0!</v>
      </c>
    </row>
    <row r="7930" spans="31:68" ht="15" customHeight="1" x14ac:dyDescent="0.25">
      <c r="AE7930" s="501" t="e">
        <f t="shared" si="744"/>
        <v>#DIV/0!</v>
      </c>
      <c r="AH7930" s="501" t="e">
        <f t="shared" si="745"/>
        <v>#DIV/0!</v>
      </c>
      <c r="AV7930" s="501" t="e">
        <f t="shared" si="746"/>
        <v>#DIV/0!</v>
      </c>
      <c r="AY7930" s="501" t="e">
        <f t="shared" si="747"/>
        <v>#DIV/0!</v>
      </c>
      <c r="BM7930" s="501" t="e">
        <f t="shared" si="748"/>
        <v>#DIV/0!</v>
      </c>
      <c r="BP7930" s="501" t="e">
        <f t="shared" si="749"/>
        <v>#DIV/0!</v>
      </c>
    </row>
    <row r="7931" spans="31:68" ht="15" customHeight="1" x14ac:dyDescent="0.25">
      <c r="AE7931" s="501" t="e">
        <f t="shared" si="744"/>
        <v>#DIV/0!</v>
      </c>
      <c r="AH7931" s="501" t="e">
        <f t="shared" si="745"/>
        <v>#DIV/0!</v>
      </c>
      <c r="AV7931" s="501" t="e">
        <f t="shared" si="746"/>
        <v>#DIV/0!</v>
      </c>
      <c r="AY7931" s="501" t="e">
        <f t="shared" si="747"/>
        <v>#DIV/0!</v>
      </c>
      <c r="BM7931" s="501" t="e">
        <f t="shared" si="748"/>
        <v>#DIV/0!</v>
      </c>
      <c r="BP7931" s="501" t="e">
        <f t="shared" si="749"/>
        <v>#DIV/0!</v>
      </c>
    </row>
    <row r="7932" spans="31:68" ht="15" customHeight="1" x14ac:dyDescent="0.25">
      <c r="AE7932" s="501" t="e">
        <f t="shared" si="744"/>
        <v>#DIV/0!</v>
      </c>
      <c r="AH7932" s="501" t="e">
        <f t="shared" si="745"/>
        <v>#DIV/0!</v>
      </c>
      <c r="AV7932" s="501" t="e">
        <f t="shared" si="746"/>
        <v>#DIV/0!</v>
      </c>
      <c r="AY7932" s="501" t="e">
        <f t="shared" si="747"/>
        <v>#DIV/0!</v>
      </c>
      <c r="BM7932" s="501" t="e">
        <f t="shared" si="748"/>
        <v>#DIV/0!</v>
      </c>
      <c r="BP7932" s="501" t="e">
        <f t="shared" si="749"/>
        <v>#DIV/0!</v>
      </c>
    </row>
    <row r="7933" spans="31:68" ht="15" customHeight="1" x14ac:dyDescent="0.25">
      <c r="AE7933" s="501" t="e">
        <f t="shared" si="744"/>
        <v>#DIV/0!</v>
      </c>
      <c r="AH7933" s="501" t="e">
        <f t="shared" si="745"/>
        <v>#DIV/0!</v>
      </c>
      <c r="AV7933" s="501" t="e">
        <f t="shared" si="746"/>
        <v>#DIV/0!</v>
      </c>
      <c r="AY7933" s="501" t="e">
        <f t="shared" si="747"/>
        <v>#DIV/0!</v>
      </c>
      <c r="BM7933" s="501" t="e">
        <f t="shared" si="748"/>
        <v>#DIV/0!</v>
      </c>
      <c r="BP7933" s="501" t="e">
        <f t="shared" si="749"/>
        <v>#DIV/0!</v>
      </c>
    </row>
    <row r="7934" spans="31:68" ht="15" customHeight="1" x14ac:dyDescent="0.25">
      <c r="AE7934" s="501" t="e">
        <f t="shared" si="744"/>
        <v>#DIV/0!</v>
      </c>
      <c r="AH7934" s="501" t="e">
        <f t="shared" si="745"/>
        <v>#DIV/0!</v>
      </c>
      <c r="AV7934" s="501" t="e">
        <f t="shared" si="746"/>
        <v>#DIV/0!</v>
      </c>
      <c r="AY7934" s="501" t="e">
        <f t="shared" si="747"/>
        <v>#DIV/0!</v>
      </c>
      <c r="BM7934" s="501" t="e">
        <f t="shared" si="748"/>
        <v>#DIV/0!</v>
      </c>
      <c r="BP7934" s="501" t="e">
        <f t="shared" si="749"/>
        <v>#DIV/0!</v>
      </c>
    </row>
    <row r="7935" spans="31:68" ht="15" customHeight="1" x14ac:dyDescent="0.25">
      <c r="AE7935" s="501" t="e">
        <f t="shared" si="744"/>
        <v>#DIV/0!</v>
      </c>
      <c r="AH7935" s="501" t="e">
        <f t="shared" si="745"/>
        <v>#DIV/0!</v>
      </c>
      <c r="AV7935" s="501" t="e">
        <f t="shared" si="746"/>
        <v>#DIV/0!</v>
      </c>
      <c r="AY7935" s="501" t="e">
        <f t="shared" si="747"/>
        <v>#DIV/0!</v>
      </c>
      <c r="BM7935" s="501" t="e">
        <f t="shared" si="748"/>
        <v>#DIV/0!</v>
      </c>
      <c r="BP7935" s="501" t="e">
        <f t="shared" si="749"/>
        <v>#DIV/0!</v>
      </c>
    </row>
    <row r="7936" spans="31:68" ht="15" customHeight="1" x14ac:dyDescent="0.25">
      <c r="AE7936" s="501" t="e">
        <f t="shared" si="744"/>
        <v>#DIV/0!</v>
      </c>
      <c r="AH7936" s="501" t="e">
        <f t="shared" si="745"/>
        <v>#DIV/0!</v>
      </c>
      <c r="AV7936" s="501" t="e">
        <f t="shared" si="746"/>
        <v>#DIV/0!</v>
      </c>
      <c r="AY7936" s="501" t="e">
        <f t="shared" si="747"/>
        <v>#DIV/0!</v>
      </c>
      <c r="BM7936" s="501" t="e">
        <f t="shared" si="748"/>
        <v>#DIV/0!</v>
      </c>
      <c r="BP7936" s="501" t="e">
        <f t="shared" si="749"/>
        <v>#DIV/0!</v>
      </c>
    </row>
    <row r="7937" spans="31:68" ht="15" customHeight="1" x14ac:dyDescent="0.25">
      <c r="AE7937" s="501" t="e">
        <f t="shared" si="744"/>
        <v>#DIV/0!</v>
      </c>
      <c r="AH7937" s="501" t="e">
        <f t="shared" si="745"/>
        <v>#DIV/0!</v>
      </c>
      <c r="AV7937" s="501" t="e">
        <f t="shared" si="746"/>
        <v>#DIV/0!</v>
      </c>
      <c r="AY7937" s="501" t="e">
        <f t="shared" si="747"/>
        <v>#DIV/0!</v>
      </c>
      <c r="BM7937" s="501" t="e">
        <f t="shared" si="748"/>
        <v>#DIV/0!</v>
      </c>
      <c r="BP7937" s="501" t="e">
        <f t="shared" si="749"/>
        <v>#DIV/0!</v>
      </c>
    </row>
    <row r="7938" spans="31:68" ht="15" customHeight="1" x14ac:dyDescent="0.25">
      <c r="AE7938" s="501" t="e">
        <f t="shared" si="744"/>
        <v>#DIV/0!</v>
      </c>
      <c r="AH7938" s="501" t="e">
        <f t="shared" si="745"/>
        <v>#DIV/0!</v>
      </c>
      <c r="AV7938" s="501" t="e">
        <f t="shared" si="746"/>
        <v>#DIV/0!</v>
      </c>
      <c r="AY7938" s="501" t="e">
        <f t="shared" si="747"/>
        <v>#DIV/0!</v>
      </c>
      <c r="BM7938" s="501" t="e">
        <f t="shared" si="748"/>
        <v>#DIV/0!</v>
      </c>
      <c r="BP7938" s="501" t="e">
        <f t="shared" si="749"/>
        <v>#DIV/0!</v>
      </c>
    </row>
    <row r="7939" spans="31:68" ht="15" customHeight="1" x14ac:dyDescent="0.25">
      <c r="AE7939" s="501" t="e">
        <f t="shared" si="744"/>
        <v>#DIV/0!</v>
      </c>
      <c r="AH7939" s="501" t="e">
        <f t="shared" si="745"/>
        <v>#DIV/0!</v>
      </c>
      <c r="AV7939" s="501" t="e">
        <f t="shared" si="746"/>
        <v>#DIV/0!</v>
      </c>
      <c r="AY7939" s="501" t="e">
        <f t="shared" si="747"/>
        <v>#DIV/0!</v>
      </c>
      <c r="BM7939" s="501" t="e">
        <f t="shared" si="748"/>
        <v>#DIV/0!</v>
      </c>
      <c r="BP7939" s="501" t="e">
        <f t="shared" si="749"/>
        <v>#DIV/0!</v>
      </c>
    </row>
    <row r="7940" spans="31:68" ht="15" customHeight="1" x14ac:dyDescent="0.25">
      <c r="AE7940" s="501" t="e">
        <f t="shared" si="744"/>
        <v>#DIV/0!</v>
      </c>
      <c r="AH7940" s="501" t="e">
        <f t="shared" si="745"/>
        <v>#DIV/0!</v>
      </c>
      <c r="AV7940" s="501" t="e">
        <f t="shared" si="746"/>
        <v>#DIV/0!</v>
      </c>
      <c r="AY7940" s="501" t="e">
        <f t="shared" si="747"/>
        <v>#DIV/0!</v>
      </c>
      <c r="BM7940" s="501" t="e">
        <f t="shared" si="748"/>
        <v>#DIV/0!</v>
      </c>
      <c r="BP7940" s="501" t="e">
        <f t="shared" si="749"/>
        <v>#DIV/0!</v>
      </c>
    </row>
    <row r="7941" spans="31:68" ht="15" customHeight="1" x14ac:dyDescent="0.25">
      <c r="AE7941" s="501" t="e">
        <f t="shared" si="744"/>
        <v>#DIV/0!</v>
      </c>
      <c r="AH7941" s="501" t="e">
        <f t="shared" si="745"/>
        <v>#DIV/0!</v>
      </c>
      <c r="AV7941" s="501" t="e">
        <f t="shared" si="746"/>
        <v>#DIV/0!</v>
      </c>
      <c r="AY7941" s="501" t="e">
        <f t="shared" si="747"/>
        <v>#DIV/0!</v>
      </c>
      <c r="BM7941" s="501" t="e">
        <f t="shared" si="748"/>
        <v>#DIV/0!</v>
      </c>
      <c r="BP7941" s="501" t="e">
        <f t="shared" si="749"/>
        <v>#DIV/0!</v>
      </c>
    </row>
    <row r="7942" spans="31:68" ht="15" customHeight="1" x14ac:dyDescent="0.25">
      <c r="AE7942" s="501" t="e">
        <f t="shared" si="744"/>
        <v>#DIV/0!</v>
      </c>
      <c r="AH7942" s="501" t="e">
        <f t="shared" si="745"/>
        <v>#DIV/0!</v>
      </c>
      <c r="AV7942" s="501" t="e">
        <f t="shared" si="746"/>
        <v>#DIV/0!</v>
      </c>
      <c r="AY7942" s="501" t="e">
        <f t="shared" si="747"/>
        <v>#DIV/0!</v>
      </c>
      <c r="BM7942" s="501" t="e">
        <f t="shared" si="748"/>
        <v>#DIV/0!</v>
      </c>
      <c r="BP7942" s="501" t="e">
        <f t="shared" si="749"/>
        <v>#DIV/0!</v>
      </c>
    </row>
    <row r="7943" spans="31:68" ht="15" customHeight="1" x14ac:dyDescent="0.25">
      <c r="AE7943" s="501" t="e">
        <f t="shared" si="744"/>
        <v>#DIV/0!</v>
      </c>
      <c r="AH7943" s="501" t="e">
        <f t="shared" si="745"/>
        <v>#DIV/0!</v>
      </c>
      <c r="AV7943" s="501" t="e">
        <f t="shared" si="746"/>
        <v>#DIV/0!</v>
      </c>
      <c r="AY7943" s="501" t="e">
        <f t="shared" si="747"/>
        <v>#DIV/0!</v>
      </c>
      <c r="BM7943" s="501" t="e">
        <f t="shared" si="748"/>
        <v>#DIV/0!</v>
      </c>
      <c r="BP7943" s="501" t="e">
        <f t="shared" si="749"/>
        <v>#DIV/0!</v>
      </c>
    </row>
    <row r="7944" spans="31:68" ht="15" customHeight="1" x14ac:dyDescent="0.25">
      <c r="AE7944" s="501" t="e">
        <f t="shared" si="744"/>
        <v>#DIV/0!</v>
      </c>
      <c r="AH7944" s="501" t="e">
        <f t="shared" si="745"/>
        <v>#DIV/0!</v>
      </c>
      <c r="AV7944" s="501" t="e">
        <f t="shared" si="746"/>
        <v>#DIV/0!</v>
      </c>
      <c r="AY7944" s="501" t="e">
        <f t="shared" si="747"/>
        <v>#DIV/0!</v>
      </c>
      <c r="BM7944" s="501" t="e">
        <f t="shared" si="748"/>
        <v>#DIV/0!</v>
      </c>
      <c r="BP7944" s="501" t="e">
        <f t="shared" si="749"/>
        <v>#DIV/0!</v>
      </c>
    </row>
    <row r="7945" spans="31:68" ht="15" customHeight="1" x14ac:dyDescent="0.25">
      <c r="AE7945" s="501" t="e">
        <f t="shared" si="744"/>
        <v>#DIV/0!</v>
      </c>
      <c r="AH7945" s="501" t="e">
        <f t="shared" si="745"/>
        <v>#DIV/0!</v>
      </c>
      <c r="AV7945" s="501" t="e">
        <f t="shared" si="746"/>
        <v>#DIV/0!</v>
      </c>
      <c r="AY7945" s="501" t="e">
        <f t="shared" si="747"/>
        <v>#DIV/0!</v>
      </c>
      <c r="BM7945" s="501" t="e">
        <f t="shared" si="748"/>
        <v>#DIV/0!</v>
      </c>
      <c r="BP7945" s="501" t="e">
        <f t="shared" si="749"/>
        <v>#DIV/0!</v>
      </c>
    </row>
    <row r="7946" spans="31:68" ht="15" customHeight="1" x14ac:dyDescent="0.25">
      <c r="AE7946" s="501" t="e">
        <f t="shared" si="744"/>
        <v>#DIV/0!</v>
      </c>
      <c r="AH7946" s="501" t="e">
        <f t="shared" si="745"/>
        <v>#DIV/0!</v>
      </c>
      <c r="AV7946" s="501" t="e">
        <f t="shared" si="746"/>
        <v>#DIV/0!</v>
      </c>
      <c r="AY7946" s="501" t="e">
        <f t="shared" si="747"/>
        <v>#DIV/0!</v>
      </c>
      <c r="BM7946" s="501" t="e">
        <f t="shared" si="748"/>
        <v>#DIV/0!</v>
      </c>
      <c r="BP7946" s="501" t="e">
        <f t="shared" si="749"/>
        <v>#DIV/0!</v>
      </c>
    </row>
    <row r="7947" spans="31:68" ht="15" customHeight="1" x14ac:dyDescent="0.25">
      <c r="AE7947" s="501" t="e">
        <f t="shared" si="744"/>
        <v>#DIV/0!</v>
      </c>
      <c r="AH7947" s="501" t="e">
        <f t="shared" si="745"/>
        <v>#DIV/0!</v>
      </c>
      <c r="AV7947" s="501" t="e">
        <f t="shared" si="746"/>
        <v>#DIV/0!</v>
      </c>
      <c r="AY7947" s="501" t="e">
        <f t="shared" si="747"/>
        <v>#DIV/0!</v>
      </c>
      <c r="BM7947" s="501" t="e">
        <f t="shared" si="748"/>
        <v>#DIV/0!</v>
      </c>
      <c r="BP7947" s="501" t="e">
        <f t="shared" si="749"/>
        <v>#DIV/0!</v>
      </c>
    </row>
    <row r="7948" spans="31:68" ht="15" customHeight="1" x14ac:dyDescent="0.25">
      <c r="AE7948" s="501" t="e">
        <f t="shared" si="744"/>
        <v>#DIV/0!</v>
      </c>
      <c r="AH7948" s="501" t="e">
        <f t="shared" si="745"/>
        <v>#DIV/0!</v>
      </c>
      <c r="AV7948" s="501" t="e">
        <f t="shared" si="746"/>
        <v>#DIV/0!</v>
      </c>
      <c r="AY7948" s="501" t="e">
        <f t="shared" si="747"/>
        <v>#DIV/0!</v>
      </c>
      <c r="BM7948" s="501" t="e">
        <f t="shared" si="748"/>
        <v>#DIV/0!</v>
      </c>
      <c r="BP7948" s="501" t="e">
        <f t="shared" si="749"/>
        <v>#DIV/0!</v>
      </c>
    </row>
    <row r="7949" spans="31:68" ht="15" customHeight="1" x14ac:dyDescent="0.25">
      <c r="AE7949" s="501" t="e">
        <f t="shared" si="744"/>
        <v>#DIV/0!</v>
      </c>
      <c r="AH7949" s="501" t="e">
        <f t="shared" si="745"/>
        <v>#DIV/0!</v>
      </c>
      <c r="AV7949" s="501" t="e">
        <f t="shared" si="746"/>
        <v>#DIV/0!</v>
      </c>
      <c r="AY7949" s="501" t="e">
        <f t="shared" si="747"/>
        <v>#DIV/0!</v>
      </c>
      <c r="BM7949" s="501" t="e">
        <f t="shared" si="748"/>
        <v>#DIV/0!</v>
      </c>
      <c r="BP7949" s="501" t="e">
        <f t="shared" si="749"/>
        <v>#DIV/0!</v>
      </c>
    </row>
    <row r="7950" spans="31:68" ht="15" customHeight="1" x14ac:dyDescent="0.25">
      <c r="AE7950" s="501" t="e">
        <f t="shared" si="744"/>
        <v>#DIV/0!</v>
      </c>
      <c r="AH7950" s="501" t="e">
        <f t="shared" si="745"/>
        <v>#DIV/0!</v>
      </c>
      <c r="AV7950" s="501" t="e">
        <f t="shared" si="746"/>
        <v>#DIV/0!</v>
      </c>
      <c r="AY7950" s="501" t="e">
        <f t="shared" si="747"/>
        <v>#DIV/0!</v>
      </c>
      <c r="BM7950" s="501" t="e">
        <f t="shared" si="748"/>
        <v>#DIV/0!</v>
      </c>
      <c r="BP7950" s="501" t="e">
        <f t="shared" si="749"/>
        <v>#DIV/0!</v>
      </c>
    </row>
    <row r="7951" spans="31:68" ht="15" customHeight="1" x14ac:dyDescent="0.25">
      <c r="AE7951" s="501" t="e">
        <f t="shared" ref="AE7951:AE8014" si="750">IF(AE$10*AC7951+AE$11&lt;(ROUNDUP(AD$10/100,0)*100+999),MAX(0,AE$10*AC7951+AE$11),NA())</f>
        <v>#DIV/0!</v>
      </c>
      <c r="AH7951" s="501" t="e">
        <f t="shared" ref="AH7951:AH8014" si="751">IF(AH$10*AF7951+AH$11&lt;(ROUNDUP(AG$10/100,0)*100+999),MAX(0,AH$10*AF7951+AH$11),NA())</f>
        <v>#DIV/0!</v>
      </c>
      <c r="AV7951" s="501" t="e">
        <f t="shared" ref="AV7951:AV8014" si="752">IF(AV$10*AT7951+AV$11&lt;(ROUNDUP(AU$10/100,0)*100+999),MAX(0,AV$10*AT7951+AV$11),NA())</f>
        <v>#DIV/0!</v>
      </c>
      <c r="AY7951" s="501" t="e">
        <f t="shared" ref="AY7951:AY8014" si="753">IF(AY$10*AW7951+AY$11&lt;(ROUNDUP(AX$10/100,0)*100+999),MAX(0,AY$10*AW7951+AY$11),NA())</f>
        <v>#DIV/0!</v>
      </c>
      <c r="BM7951" s="501" t="e">
        <f t="shared" ref="BM7951:BM8014" si="754">IF(BM$10*BK7951+BM$11&lt;(ROUNDUP(BL$10/100,0)*100+999),MAX(0,BM$10*BK7951+BM$11),NA())</f>
        <v>#DIV/0!</v>
      </c>
      <c r="BP7951" s="501" t="e">
        <f t="shared" ref="BP7951:BP8014" si="755">IF(BP$10*BN7951+BP$11&lt;(ROUNDUP(BO$10/100,0)*100+999),MAX(0,BP$10*BN7951+BP$11),NA())</f>
        <v>#DIV/0!</v>
      </c>
    </row>
    <row r="7952" spans="31:68" ht="15" customHeight="1" x14ac:dyDescent="0.25">
      <c r="AE7952" s="501" t="e">
        <f t="shared" si="750"/>
        <v>#DIV/0!</v>
      </c>
      <c r="AH7952" s="501" t="e">
        <f t="shared" si="751"/>
        <v>#DIV/0!</v>
      </c>
      <c r="AV7952" s="501" t="e">
        <f t="shared" si="752"/>
        <v>#DIV/0!</v>
      </c>
      <c r="AY7952" s="501" t="e">
        <f t="shared" si="753"/>
        <v>#DIV/0!</v>
      </c>
      <c r="BM7952" s="501" t="e">
        <f t="shared" si="754"/>
        <v>#DIV/0!</v>
      </c>
      <c r="BP7952" s="501" t="e">
        <f t="shared" si="755"/>
        <v>#DIV/0!</v>
      </c>
    </row>
    <row r="7953" spans="31:68" ht="15" customHeight="1" x14ac:dyDescent="0.25">
      <c r="AE7953" s="501" t="e">
        <f t="shared" si="750"/>
        <v>#DIV/0!</v>
      </c>
      <c r="AH7953" s="501" t="e">
        <f t="shared" si="751"/>
        <v>#DIV/0!</v>
      </c>
      <c r="AV7953" s="501" t="e">
        <f t="shared" si="752"/>
        <v>#DIV/0!</v>
      </c>
      <c r="AY7953" s="501" t="e">
        <f t="shared" si="753"/>
        <v>#DIV/0!</v>
      </c>
      <c r="BM7953" s="501" t="e">
        <f t="shared" si="754"/>
        <v>#DIV/0!</v>
      </c>
      <c r="BP7953" s="501" t="e">
        <f t="shared" si="755"/>
        <v>#DIV/0!</v>
      </c>
    </row>
    <row r="7954" spans="31:68" ht="15" customHeight="1" x14ac:dyDescent="0.25">
      <c r="AE7954" s="501" t="e">
        <f t="shared" si="750"/>
        <v>#DIV/0!</v>
      </c>
      <c r="AH7954" s="501" t="e">
        <f t="shared" si="751"/>
        <v>#DIV/0!</v>
      </c>
      <c r="AV7954" s="501" t="e">
        <f t="shared" si="752"/>
        <v>#DIV/0!</v>
      </c>
      <c r="AY7954" s="501" t="e">
        <f t="shared" si="753"/>
        <v>#DIV/0!</v>
      </c>
      <c r="BM7954" s="501" t="e">
        <f t="shared" si="754"/>
        <v>#DIV/0!</v>
      </c>
      <c r="BP7954" s="501" t="e">
        <f t="shared" si="755"/>
        <v>#DIV/0!</v>
      </c>
    </row>
    <row r="7955" spans="31:68" ht="15" customHeight="1" x14ac:dyDescent="0.25">
      <c r="AE7955" s="501" t="e">
        <f t="shared" si="750"/>
        <v>#DIV/0!</v>
      </c>
      <c r="AH7955" s="501" t="e">
        <f t="shared" si="751"/>
        <v>#DIV/0!</v>
      </c>
      <c r="AV7955" s="501" t="e">
        <f t="shared" si="752"/>
        <v>#DIV/0!</v>
      </c>
      <c r="AY7955" s="501" t="e">
        <f t="shared" si="753"/>
        <v>#DIV/0!</v>
      </c>
      <c r="BM7955" s="501" t="e">
        <f t="shared" si="754"/>
        <v>#DIV/0!</v>
      </c>
      <c r="BP7955" s="501" t="e">
        <f t="shared" si="755"/>
        <v>#DIV/0!</v>
      </c>
    </row>
    <row r="7956" spans="31:68" ht="15" customHeight="1" x14ac:dyDescent="0.25">
      <c r="AE7956" s="501" t="e">
        <f t="shared" si="750"/>
        <v>#DIV/0!</v>
      </c>
      <c r="AH7956" s="501" t="e">
        <f t="shared" si="751"/>
        <v>#DIV/0!</v>
      </c>
      <c r="AV7956" s="501" t="e">
        <f t="shared" si="752"/>
        <v>#DIV/0!</v>
      </c>
      <c r="AY7956" s="501" t="e">
        <f t="shared" si="753"/>
        <v>#DIV/0!</v>
      </c>
      <c r="BM7956" s="501" t="e">
        <f t="shared" si="754"/>
        <v>#DIV/0!</v>
      </c>
      <c r="BP7956" s="501" t="e">
        <f t="shared" si="755"/>
        <v>#DIV/0!</v>
      </c>
    </row>
    <row r="7957" spans="31:68" ht="15" customHeight="1" x14ac:dyDescent="0.25">
      <c r="AE7957" s="501" t="e">
        <f t="shared" si="750"/>
        <v>#DIV/0!</v>
      </c>
      <c r="AH7957" s="501" t="e">
        <f t="shared" si="751"/>
        <v>#DIV/0!</v>
      </c>
      <c r="AV7957" s="501" t="e">
        <f t="shared" si="752"/>
        <v>#DIV/0!</v>
      </c>
      <c r="AY7957" s="501" t="e">
        <f t="shared" si="753"/>
        <v>#DIV/0!</v>
      </c>
      <c r="BM7957" s="501" t="e">
        <f t="shared" si="754"/>
        <v>#DIV/0!</v>
      </c>
      <c r="BP7957" s="501" t="e">
        <f t="shared" si="755"/>
        <v>#DIV/0!</v>
      </c>
    </row>
    <row r="7958" spans="31:68" ht="15" customHeight="1" x14ac:dyDescent="0.25">
      <c r="AE7958" s="501" t="e">
        <f t="shared" si="750"/>
        <v>#DIV/0!</v>
      </c>
      <c r="AH7958" s="501" t="e">
        <f t="shared" si="751"/>
        <v>#DIV/0!</v>
      </c>
      <c r="AV7958" s="501" t="e">
        <f t="shared" si="752"/>
        <v>#DIV/0!</v>
      </c>
      <c r="AY7958" s="501" t="e">
        <f t="shared" si="753"/>
        <v>#DIV/0!</v>
      </c>
      <c r="BM7958" s="501" t="e">
        <f t="shared" si="754"/>
        <v>#DIV/0!</v>
      </c>
      <c r="BP7958" s="501" t="e">
        <f t="shared" si="755"/>
        <v>#DIV/0!</v>
      </c>
    </row>
    <row r="7959" spans="31:68" ht="15" customHeight="1" x14ac:dyDescent="0.25">
      <c r="AE7959" s="501" t="e">
        <f t="shared" si="750"/>
        <v>#DIV/0!</v>
      </c>
      <c r="AH7959" s="501" t="e">
        <f t="shared" si="751"/>
        <v>#DIV/0!</v>
      </c>
      <c r="AV7959" s="501" t="e">
        <f t="shared" si="752"/>
        <v>#DIV/0!</v>
      </c>
      <c r="AY7959" s="501" t="e">
        <f t="shared" si="753"/>
        <v>#DIV/0!</v>
      </c>
      <c r="BM7959" s="501" t="e">
        <f t="shared" si="754"/>
        <v>#DIV/0!</v>
      </c>
      <c r="BP7959" s="501" t="e">
        <f t="shared" si="755"/>
        <v>#DIV/0!</v>
      </c>
    </row>
    <row r="7960" spans="31:68" ht="15" customHeight="1" x14ac:dyDescent="0.25">
      <c r="AE7960" s="501" t="e">
        <f t="shared" si="750"/>
        <v>#DIV/0!</v>
      </c>
      <c r="AH7960" s="501" t="e">
        <f t="shared" si="751"/>
        <v>#DIV/0!</v>
      </c>
      <c r="AV7960" s="501" t="e">
        <f t="shared" si="752"/>
        <v>#DIV/0!</v>
      </c>
      <c r="AY7960" s="501" t="e">
        <f t="shared" si="753"/>
        <v>#DIV/0!</v>
      </c>
      <c r="BM7960" s="501" t="e">
        <f t="shared" si="754"/>
        <v>#DIV/0!</v>
      </c>
      <c r="BP7960" s="501" t="e">
        <f t="shared" si="755"/>
        <v>#DIV/0!</v>
      </c>
    </row>
    <row r="7961" spans="31:68" ht="15" customHeight="1" x14ac:dyDescent="0.25">
      <c r="AE7961" s="501" t="e">
        <f t="shared" si="750"/>
        <v>#DIV/0!</v>
      </c>
      <c r="AH7961" s="501" t="e">
        <f t="shared" si="751"/>
        <v>#DIV/0!</v>
      </c>
      <c r="AV7961" s="501" t="e">
        <f t="shared" si="752"/>
        <v>#DIV/0!</v>
      </c>
      <c r="AY7961" s="501" t="e">
        <f t="shared" si="753"/>
        <v>#DIV/0!</v>
      </c>
      <c r="BM7961" s="501" t="e">
        <f t="shared" si="754"/>
        <v>#DIV/0!</v>
      </c>
      <c r="BP7961" s="501" t="e">
        <f t="shared" si="755"/>
        <v>#DIV/0!</v>
      </c>
    </row>
    <row r="7962" spans="31:68" ht="15" customHeight="1" x14ac:dyDescent="0.25">
      <c r="AE7962" s="501" t="e">
        <f t="shared" si="750"/>
        <v>#DIV/0!</v>
      </c>
      <c r="AH7962" s="501" t="e">
        <f t="shared" si="751"/>
        <v>#DIV/0!</v>
      </c>
      <c r="AV7962" s="501" t="e">
        <f t="shared" si="752"/>
        <v>#DIV/0!</v>
      </c>
      <c r="AY7962" s="501" t="e">
        <f t="shared" si="753"/>
        <v>#DIV/0!</v>
      </c>
      <c r="BM7962" s="501" t="e">
        <f t="shared" si="754"/>
        <v>#DIV/0!</v>
      </c>
      <c r="BP7962" s="501" t="e">
        <f t="shared" si="755"/>
        <v>#DIV/0!</v>
      </c>
    </row>
    <row r="7963" spans="31:68" ht="15" customHeight="1" x14ac:dyDescent="0.25">
      <c r="AE7963" s="501" t="e">
        <f t="shared" si="750"/>
        <v>#DIV/0!</v>
      </c>
      <c r="AH7963" s="501" t="e">
        <f t="shared" si="751"/>
        <v>#DIV/0!</v>
      </c>
      <c r="AV7963" s="501" t="e">
        <f t="shared" si="752"/>
        <v>#DIV/0!</v>
      </c>
      <c r="AY7963" s="501" t="e">
        <f t="shared" si="753"/>
        <v>#DIV/0!</v>
      </c>
      <c r="BM7963" s="501" t="e">
        <f t="shared" si="754"/>
        <v>#DIV/0!</v>
      </c>
      <c r="BP7963" s="501" t="e">
        <f t="shared" si="755"/>
        <v>#DIV/0!</v>
      </c>
    </row>
    <row r="7964" spans="31:68" ht="15" customHeight="1" x14ac:dyDescent="0.25">
      <c r="AE7964" s="501" t="e">
        <f t="shared" si="750"/>
        <v>#DIV/0!</v>
      </c>
      <c r="AH7964" s="501" t="e">
        <f t="shared" si="751"/>
        <v>#DIV/0!</v>
      </c>
      <c r="AV7964" s="501" t="e">
        <f t="shared" si="752"/>
        <v>#DIV/0!</v>
      </c>
      <c r="AY7964" s="501" t="e">
        <f t="shared" si="753"/>
        <v>#DIV/0!</v>
      </c>
      <c r="BM7964" s="501" t="e">
        <f t="shared" si="754"/>
        <v>#DIV/0!</v>
      </c>
      <c r="BP7964" s="501" t="e">
        <f t="shared" si="755"/>
        <v>#DIV/0!</v>
      </c>
    </row>
    <row r="7965" spans="31:68" ht="15" customHeight="1" x14ac:dyDescent="0.25">
      <c r="AE7965" s="501" t="e">
        <f t="shared" si="750"/>
        <v>#DIV/0!</v>
      </c>
      <c r="AH7965" s="501" t="e">
        <f t="shared" si="751"/>
        <v>#DIV/0!</v>
      </c>
      <c r="AV7965" s="501" t="e">
        <f t="shared" si="752"/>
        <v>#DIV/0!</v>
      </c>
      <c r="AY7965" s="501" t="e">
        <f t="shared" si="753"/>
        <v>#DIV/0!</v>
      </c>
      <c r="BM7965" s="501" t="e">
        <f t="shared" si="754"/>
        <v>#DIV/0!</v>
      </c>
      <c r="BP7965" s="501" t="e">
        <f t="shared" si="755"/>
        <v>#DIV/0!</v>
      </c>
    </row>
    <row r="7966" spans="31:68" ht="15" customHeight="1" x14ac:dyDescent="0.25">
      <c r="AE7966" s="501" t="e">
        <f t="shared" si="750"/>
        <v>#DIV/0!</v>
      </c>
      <c r="AH7966" s="501" t="e">
        <f t="shared" si="751"/>
        <v>#DIV/0!</v>
      </c>
      <c r="AV7966" s="501" t="e">
        <f t="shared" si="752"/>
        <v>#DIV/0!</v>
      </c>
      <c r="AY7966" s="501" t="e">
        <f t="shared" si="753"/>
        <v>#DIV/0!</v>
      </c>
      <c r="BM7966" s="501" t="e">
        <f t="shared" si="754"/>
        <v>#DIV/0!</v>
      </c>
      <c r="BP7966" s="501" t="e">
        <f t="shared" si="755"/>
        <v>#DIV/0!</v>
      </c>
    </row>
    <row r="7967" spans="31:68" ht="15" customHeight="1" x14ac:dyDescent="0.25">
      <c r="AE7967" s="501" t="e">
        <f t="shared" si="750"/>
        <v>#DIV/0!</v>
      </c>
      <c r="AH7967" s="501" t="e">
        <f t="shared" si="751"/>
        <v>#DIV/0!</v>
      </c>
      <c r="AV7967" s="501" t="e">
        <f t="shared" si="752"/>
        <v>#DIV/0!</v>
      </c>
      <c r="AY7967" s="501" t="e">
        <f t="shared" si="753"/>
        <v>#DIV/0!</v>
      </c>
      <c r="BM7967" s="501" t="e">
        <f t="shared" si="754"/>
        <v>#DIV/0!</v>
      </c>
      <c r="BP7967" s="501" t="e">
        <f t="shared" si="755"/>
        <v>#DIV/0!</v>
      </c>
    </row>
    <row r="7968" spans="31:68" ht="15" customHeight="1" x14ac:dyDescent="0.25">
      <c r="AE7968" s="501" t="e">
        <f t="shared" si="750"/>
        <v>#DIV/0!</v>
      </c>
      <c r="AH7968" s="501" t="e">
        <f t="shared" si="751"/>
        <v>#DIV/0!</v>
      </c>
      <c r="AV7968" s="501" t="e">
        <f t="shared" si="752"/>
        <v>#DIV/0!</v>
      </c>
      <c r="AY7968" s="501" t="e">
        <f t="shared" si="753"/>
        <v>#DIV/0!</v>
      </c>
      <c r="BM7968" s="501" t="e">
        <f t="shared" si="754"/>
        <v>#DIV/0!</v>
      </c>
      <c r="BP7968" s="501" t="e">
        <f t="shared" si="755"/>
        <v>#DIV/0!</v>
      </c>
    </row>
    <row r="7969" spans="31:68" ht="15" customHeight="1" x14ac:dyDescent="0.25">
      <c r="AE7969" s="501" t="e">
        <f t="shared" si="750"/>
        <v>#DIV/0!</v>
      </c>
      <c r="AH7969" s="501" t="e">
        <f t="shared" si="751"/>
        <v>#DIV/0!</v>
      </c>
      <c r="AV7969" s="501" t="e">
        <f t="shared" si="752"/>
        <v>#DIV/0!</v>
      </c>
      <c r="AY7969" s="501" t="e">
        <f t="shared" si="753"/>
        <v>#DIV/0!</v>
      </c>
      <c r="BM7969" s="501" t="e">
        <f t="shared" si="754"/>
        <v>#DIV/0!</v>
      </c>
      <c r="BP7969" s="501" t="e">
        <f t="shared" si="755"/>
        <v>#DIV/0!</v>
      </c>
    </row>
    <row r="7970" spans="31:68" ht="15" customHeight="1" x14ac:dyDescent="0.25">
      <c r="AE7970" s="501" t="e">
        <f t="shared" si="750"/>
        <v>#DIV/0!</v>
      </c>
      <c r="AH7970" s="501" t="e">
        <f t="shared" si="751"/>
        <v>#DIV/0!</v>
      </c>
      <c r="AV7970" s="501" t="e">
        <f t="shared" si="752"/>
        <v>#DIV/0!</v>
      </c>
      <c r="AY7970" s="501" t="e">
        <f t="shared" si="753"/>
        <v>#DIV/0!</v>
      </c>
      <c r="BM7970" s="501" t="e">
        <f t="shared" si="754"/>
        <v>#DIV/0!</v>
      </c>
      <c r="BP7970" s="501" t="e">
        <f t="shared" si="755"/>
        <v>#DIV/0!</v>
      </c>
    </row>
    <row r="7971" spans="31:68" ht="15" customHeight="1" x14ac:dyDescent="0.25">
      <c r="AE7971" s="501" t="e">
        <f t="shared" si="750"/>
        <v>#DIV/0!</v>
      </c>
      <c r="AH7971" s="501" t="e">
        <f t="shared" si="751"/>
        <v>#DIV/0!</v>
      </c>
      <c r="AV7971" s="501" t="e">
        <f t="shared" si="752"/>
        <v>#DIV/0!</v>
      </c>
      <c r="AY7971" s="501" t="e">
        <f t="shared" si="753"/>
        <v>#DIV/0!</v>
      </c>
      <c r="BM7971" s="501" t="e">
        <f t="shared" si="754"/>
        <v>#DIV/0!</v>
      </c>
      <c r="BP7971" s="501" t="e">
        <f t="shared" si="755"/>
        <v>#DIV/0!</v>
      </c>
    </row>
    <row r="7972" spans="31:68" ht="15" customHeight="1" x14ac:dyDescent="0.25">
      <c r="AE7972" s="501" t="e">
        <f t="shared" si="750"/>
        <v>#DIV/0!</v>
      </c>
      <c r="AH7972" s="501" t="e">
        <f t="shared" si="751"/>
        <v>#DIV/0!</v>
      </c>
      <c r="AV7972" s="501" t="e">
        <f t="shared" si="752"/>
        <v>#DIV/0!</v>
      </c>
      <c r="AY7972" s="501" t="e">
        <f t="shared" si="753"/>
        <v>#DIV/0!</v>
      </c>
      <c r="BM7972" s="501" t="e">
        <f t="shared" si="754"/>
        <v>#DIV/0!</v>
      </c>
      <c r="BP7972" s="501" t="e">
        <f t="shared" si="755"/>
        <v>#DIV/0!</v>
      </c>
    </row>
    <row r="7973" spans="31:68" ht="15" customHeight="1" x14ac:dyDescent="0.25">
      <c r="AE7973" s="501" t="e">
        <f t="shared" si="750"/>
        <v>#DIV/0!</v>
      </c>
      <c r="AH7973" s="501" t="e">
        <f t="shared" si="751"/>
        <v>#DIV/0!</v>
      </c>
      <c r="AV7973" s="501" t="e">
        <f t="shared" si="752"/>
        <v>#DIV/0!</v>
      </c>
      <c r="AY7973" s="501" t="e">
        <f t="shared" si="753"/>
        <v>#DIV/0!</v>
      </c>
      <c r="BM7973" s="501" t="e">
        <f t="shared" si="754"/>
        <v>#DIV/0!</v>
      </c>
      <c r="BP7973" s="501" t="e">
        <f t="shared" si="755"/>
        <v>#DIV/0!</v>
      </c>
    </row>
    <row r="7974" spans="31:68" ht="15" customHeight="1" x14ac:dyDescent="0.25">
      <c r="AE7974" s="501" t="e">
        <f t="shared" si="750"/>
        <v>#DIV/0!</v>
      </c>
      <c r="AH7974" s="501" t="e">
        <f t="shared" si="751"/>
        <v>#DIV/0!</v>
      </c>
      <c r="AV7974" s="501" t="e">
        <f t="shared" si="752"/>
        <v>#DIV/0!</v>
      </c>
      <c r="AY7974" s="501" t="e">
        <f t="shared" si="753"/>
        <v>#DIV/0!</v>
      </c>
      <c r="BM7974" s="501" t="e">
        <f t="shared" si="754"/>
        <v>#DIV/0!</v>
      </c>
      <c r="BP7974" s="501" t="e">
        <f t="shared" si="755"/>
        <v>#DIV/0!</v>
      </c>
    </row>
    <row r="7975" spans="31:68" ht="15" customHeight="1" x14ac:dyDescent="0.25">
      <c r="AE7975" s="501" t="e">
        <f t="shared" si="750"/>
        <v>#DIV/0!</v>
      </c>
      <c r="AH7975" s="501" t="e">
        <f t="shared" si="751"/>
        <v>#DIV/0!</v>
      </c>
      <c r="AV7975" s="501" t="e">
        <f t="shared" si="752"/>
        <v>#DIV/0!</v>
      </c>
      <c r="AY7975" s="501" t="e">
        <f t="shared" si="753"/>
        <v>#DIV/0!</v>
      </c>
      <c r="BM7975" s="501" t="e">
        <f t="shared" si="754"/>
        <v>#DIV/0!</v>
      </c>
      <c r="BP7975" s="501" t="e">
        <f t="shared" si="755"/>
        <v>#DIV/0!</v>
      </c>
    </row>
    <row r="7976" spans="31:68" ht="15" customHeight="1" x14ac:dyDescent="0.25">
      <c r="AE7976" s="501" t="e">
        <f t="shared" si="750"/>
        <v>#DIV/0!</v>
      </c>
      <c r="AH7976" s="501" t="e">
        <f t="shared" si="751"/>
        <v>#DIV/0!</v>
      </c>
      <c r="AV7976" s="501" t="e">
        <f t="shared" si="752"/>
        <v>#DIV/0!</v>
      </c>
      <c r="AY7976" s="501" t="e">
        <f t="shared" si="753"/>
        <v>#DIV/0!</v>
      </c>
      <c r="BM7976" s="501" t="e">
        <f t="shared" si="754"/>
        <v>#DIV/0!</v>
      </c>
      <c r="BP7976" s="501" t="e">
        <f t="shared" si="755"/>
        <v>#DIV/0!</v>
      </c>
    </row>
    <row r="7977" spans="31:68" ht="15" customHeight="1" x14ac:dyDescent="0.25">
      <c r="AE7977" s="501" t="e">
        <f t="shared" si="750"/>
        <v>#DIV/0!</v>
      </c>
      <c r="AH7977" s="501" t="e">
        <f t="shared" si="751"/>
        <v>#DIV/0!</v>
      </c>
      <c r="AV7977" s="501" t="e">
        <f t="shared" si="752"/>
        <v>#DIV/0!</v>
      </c>
      <c r="AY7977" s="501" t="e">
        <f t="shared" si="753"/>
        <v>#DIV/0!</v>
      </c>
      <c r="BM7977" s="501" t="e">
        <f t="shared" si="754"/>
        <v>#DIV/0!</v>
      </c>
      <c r="BP7977" s="501" t="e">
        <f t="shared" si="755"/>
        <v>#DIV/0!</v>
      </c>
    </row>
    <row r="7978" spans="31:68" ht="15" customHeight="1" x14ac:dyDescent="0.25">
      <c r="AE7978" s="501" t="e">
        <f t="shared" si="750"/>
        <v>#DIV/0!</v>
      </c>
      <c r="AH7978" s="501" t="e">
        <f t="shared" si="751"/>
        <v>#DIV/0!</v>
      </c>
      <c r="AV7978" s="501" t="e">
        <f t="shared" si="752"/>
        <v>#DIV/0!</v>
      </c>
      <c r="AY7978" s="501" t="e">
        <f t="shared" si="753"/>
        <v>#DIV/0!</v>
      </c>
      <c r="BM7978" s="501" t="e">
        <f t="shared" si="754"/>
        <v>#DIV/0!</v>
      </c>
      <c r="BP7978" s="501" t="e">
        <f t="shared" si="755"/>
        <v>#DIV/0!</v>
      </c>
    </row>
    <row r="7979" spans="31:68" ht="15" customHeight="1" x14ac:dyDescent="0.25">
      <c r="AE7979" s="501" t="e">
        <f t="shared" si="750"/>
        <v>#DIV/0!</v>
      </c>
      <c r="AH7979" s="501" t="e">
        <f t="shared" si="751"/>
        <v>#DIV/0!</v>
      </c>
      <c r="AV7979" s="501" t="e">
        <f t="shared" si="752"/>
        <v>#DIV/0!</v>
      </c>
      <c r="AY7979" s="501" t="e">
        <f t="shared" si="753"/>
        <v>#DIV/0!</v>
      </c>
      <c r="BM7979" s="501" t="e">
        <f t="shared" si="754"/>
        <v>#DIV/0!</v>
      </c>
      <c r="BP7979" s="501" t="e">
        <f t="shared" si="755"/>
        <v>#DIV/0!</v>
      </c>
    </row>
    <row r="7980" spans="31:68" ht="15" customHeight="1" x14ac:dyDescent="0.25">
      <c r="AE7980" s="501" t="e">
        <f t="shared" si="750"/>
        <v>#DIV/0!</v>
      </c>
      <c r="AH7980" s="501" t="e">
        <f t="shared" si="751"/>
        <v>#DIV/0!</v>
      </c>
      <c r="AV7980" s="501" t="e">
        <f t="shared" si="752"/>
        <v>#DIV/0!</v>
      </c>
      <c r="AY7980" s="501" t="e">
        <f t="shared" si="753"/>
        <v>#DIV/0!</v>
      </c>
      <c r="BM7980" s="501" t="e">
        <f t="shared" si="754"/>
        <v>#DIV/0!</v>
      </c>
      <c r="BP7980" s="501" t="e">
        <f t="shared" si="755"/>
        <v>#DIV/0!</v>
      </c>
    </row>
    <row r="7981" spans="31:68" ht="15" customHeight="1" x14ac:dyDescent="0.25">
      <c r="AE7981" s="501" t="e">
        <f t="shared" si="750"/>
        <v>#DIV/0!</v>
      </c>
      <c r="AH7981" s="501" t="e">
        <f t="shared" si="751"/>
        <v>#DIV/0!</v>
      </c>
      <c r="AV7981" s="501" t="e">
        <f t="shared" si="752"/>
        <v>#DIV/0!</v>
      </c>
      <c r="AY7981" s="501" t="e">
        <f t="shared" si="753"/>
        <v>#DIV/0!</v>
      </c>
      <c r="BM7981" s="501" t="e">
        <f t="shared" si="754"/>
        <v>#DIV/0!</v>
      </c>
      <c r="BP7981" s="501" t="e">
        <f t="shared" si="755"/>
        <v>#DIV/0!</v>
      </c>
    </row>
    <row r="7982" spans="31:68" ht="15" customHeight="1" x14ac:dyDescent="0.25">
      <c r="AE7982" s="501" t="e">
        <f t="shared" si="750"/>
        <v>#DIV/0!</v>
      </c>
      <c r="AH7982" s="501" t="e">
        <f t="shared" si="751"/>
        <v>#DIV/0!</v>
      </c>
      <c r="AV7982" s="501" t="e">
        <f t="shared" si="752"/>
        <v>#DIV/0!</v>
      </c>
      <c r="AY7982" s="501" t="e">
        <f t="shared" si="753"/>
        <v>#DIV/0!</v>
      </c>
      <c r="BM7982" s="501" t="e">
        <f t="shared" si="754"/>
        <v>#DIV/0!</v>
      </c>
      <c r="BP7982" s="501" t="e">
        <f t="shared" si="755"/>
        <v>#DIV/0!</v>
      </c>
    </row>
    <row r="7983" spans="31:68" ht="15" customHeight="1" x14ac:dyDescent="0.25">
      <c r="AE7983" s="501" t="e">
        <f t="shared" si="750"/>
        <v>#DIV/0!</v>
      </c>
      <c r="AH7983" s="501" t="e">
        <f t="shared" si="751"/>
        <v>#DIV/0!</v>
      </c>
      <c r="AV7983" s="501" t="e">
        <f t="shared" si="752"/>
        <v>#DIV/0!</v>
      </c>
      <c r="AY7983" s="501" t="e">
        <f t="shared" si="753"/>
        <v>#DIV/0!</v>
      </c>
      <c r="BM7983" s="501" t="e">
        <f t="shared" si="754"/>
        <v>#DIV/0!</v>
      </c>
      <c r="BP7983" s="501" t="e">
        <f t="shared" si="755"/>
        <v>#DIV/0!</v>
      </c>
    </row>
    <row r="7984" spans="31:68" ht="15" customHeight="1" x14ac:dyDescent="0.25">
      <c r="AE7984" s="501" t="e">
        <f t="shared" si="750"/>
        <v>#DIV/0!</v>
      </c>
      <c r="AH7984" s="501" t="e">
        <f t="shared" si="751"/>
        <v>#DIV/0!</v>
      </c>
      <c r="AV7984" s="501" t="e">
        <f t="shared" si="752"/>
        <v>#DIV/0!</v>
      </c>
      <c r="AY7984" s="501" t="e">
        <f t="shared" si="753"/>
        <v>#DIV/0!</v>
      </c>
      <c r="BM7984" s="501" t="e">
        <f t="shared" si="754"/>
        <v>#DIV/0!</v>
      </c>
      <c r="BP7984" s="501" t="e">
        <f t="shared" si="755"/>
        <v>#DIV/0!</v>
      </c>
    </row>
    <row r="7985" spans="31:68" ht="15" customHeight="1" x14ac:dyDescent="0.25">
      <c r="AE7985" s="501" t="e">
        <f t="shared" si="750"/>
        <v>#DIV/0!</v>
      </c>
      <c r="AH7985" s="501" t="e">
        <f t="shared" si="751"/>
        <v>#DIV/0!</v>
      </c>
      <c r="AV7985" s="501" t="e">
        <f t="shared" si="752"/>
        <v>#DIV/0!</v>
      </c>
      <c r="AY7985" s="501" t="e">
        <f t="shared" si="753"/>
        <v>#DIV/0!</v>
      </c>
      <c r="BM7985" s="501" t="e">
        <f t="shared" si="754"/>
        <v>#DIV/0!</v>
      </c>
      <c r="BP7985" s="501" t="e">
        <f t="shared" si="755"/>
        <v>#DIV/0!</v>
      </c>
    </row>
    <row r="7986" spans="31:68" ht="15" customHeight="1" x14ac:dyDescent="0.25">
      <c r="AE7986" s="501" t="e">
        <f t="shared" si="750"/>
        <v>#DIV/0!</v>
      </c>
      <c r="AH7986" s="501" t="e">
        <f t="shared" si="751"/>
        <v>#DIV/0!</v>
      </c>
      <c r="AV7986" s="501" t="e">
        <f t="shared" si="752"/>
        <v>#DIV/0!</v>
      </c>
      <c r="AY7986" s="501" t="e">
        <f t="shared" si="753"/>
        <v>#DIV/0!</v>
      </c>
      <c r="BM7986" s="501" t="e">
        <f t="shared" si="754"/>
        <v>#DIV/0!</v>
      </c>
      <c r="BP7986" s="501" t="e">
        <f t="shared" si="755"/>
        <v>#DIV/0!</v>
      </c>
    </row>
    <row r="7987" spans="31:68" ht="15" customHeight="1" x14ac:dyDescent="0.25">
      <c r="AE7987" s="501" t="e">
        <f t="shared" si="750"/>
        <v>#DIV/0!</v>
      </c>
      <c r="AH7987" s="501" t="e">
        <f t="shared" si="751"/>
        <v>#DIV/0!</v>
      </c>
      <c r="AV7987" s="501" t="e">
        <f t="shared" si="752"/>
        <v>#DIV/0!</v>
      </c>
      <c r="AY7987" s="501" t="e">
        <f t="shared" si="753"/>
        <v>#DIV/0!</v>
      </c>
      <c r="BM7987" s="501" t="e">
        <f t="shared" si="754"/>
        <v>#DIV/0!</v>
      </c>
      <c r="BP7987" s="501" t="e">
        <f t="shared" si="755"/>
        <v>#DIV/0!</v>
      </c>
    </row>
    <row r="7988" spans="31:68" ht="15" customHeight="1" x14ac:dyDescent="0.25">
      <c r="AE7988" s="501" t="e">
        <f t="shared" si="750"/>
        <v>#DIV/0!</v>
      </c>
      <c r="AH7988" s="501" t="e">
        <f t="shared" si="751"/>
        <v>#DIV/0!</v>
      </c>
      <c r="AV7988" s="501" t="e">
        <f t="shared" si="752"/>
        <v>#DIV/0!</v>
      </c>
      <c r="AY7988" s="501" t="e">
        <f t="shared" si="753"/>
        <v>#DIV/0!</v>
      </c>
      <c r="BM7988" s="501" t="e">
        <f t="shared" si="754"/>
        <v>#DIV/0!</v>
      </c>
      <c r="BP7988" s="501" t="e">
        <f t="shared" si="755"/>
        <v>#DIV/0!</v>
      </c>
    </row>
    <row r="7989" spans="31:68" ht="15" customHeight="1" x14ac:dyDescent="0.25">
      <c r="AE7989" s="501" t="e">
        <f t="shared" si="750"/>
        <v>#DIV/0!</v>
      </c>
      <c r="AH7989" s="501" t="e">
        <f t="shared" si="751"/>
        <v>#DIV/0!</v>
      </c>
      <c r="AV7989" s="501" t="e">
        <f t="shared" si="752"/>
        <v>#DIV/0!</v>
      </c>
      <c r="AY7989" s="501" t="e">
        <f t="shared" si="753"/>
        <v>#DIV/0!</v>
      </c>
      <c r="BM7989" s="501" t="e">
        <f t="shared" si="754"/>
        <v>#DIV/0!</v>
      </c>
      <c r="BP7989" s="501" t="e">
        <f t="shared" si="755"/>
        <v>#DIV/0!</v>
      </c>
    </row>
    <row r="7990" spans="31:68" ht="15" customHeight="1" x14ac:dyDescent="0.25">
      <c r="AE7990" s="501" t="e">
        <f t="shared" si="750"/>
        <v>#DIV/0!</v>
      </c>
      <c r="AH7990" s="501" t="e">
        <f t="shared" si="751"/>
        <v>#DIV/0!</v>
      </c>
      <c r="AV7990" s="501" t="e">
        <f t="shared" si="752"/>
        <v>#DIV/0!</v>
      </c>
      <c r="AY7990" s="501" t="e">
        <f t="shared" si="753"/>
        <v>#DIV/0!</v>
      </c>
      <c r="BM7990" s="501" t="e">
        <f t="shared" si="754"/>
        <v>#DIV/0!</v>
      </c>
      <c r="BP7990" s="501" t="e">
        <f t="shared" si="755"/>
        <v>#DIV/0!</v>
      </c>
    </row>
    <row r="7991" spans="31:68" ht="15" customHeight="1" x14ac:dyDescent="0.25">
      <c r="AE7991" s="501" t="e">
        <f t="shared" si="750"/>
        <v>#DIV/0!</v>
      </c>
      <c r="AH7991" s="501" t="e">
        <f t="shared" si="751"/>
        <v>#DIV/0!</v>
      </c>
      <c r="AV7991" s="501" t="e">
        <f t="shared" si="752"/>
        <v>#DIV/0!</v>
      </c>
      <c r="AY7991" s="501" t="e">
        <f t="shared" si="753"/>
        <v>#DIV/0!</v>
      </c>
      <c r="BM7991" s="501" t="e">
        <f t="shared" si="754"/>
        <v>#DIV/0!</v>
      </c>
      <c r="BP7991" s="501" t="e">
        <f t="shared" si="755"/>
        <v>#DIV/0!</v>
      </c>
    </row>
    <row r="7992" spans="31:68" ht="15" customHeight="1" x14ac:dyDescent="0.25">
      <c r="AE7992" s="501" t="e">
        <f t="shared" si="750"/>
        <v>#DIV/0!</v>
      </c>
      <c r="AH7992" s="501" t="e">
        <f t="shared" si="751"/>
        <v>#DIV/0!</v>
      </c>
      <c r="AV7992" s="501" t="e">
        <f t="shared" si="752"/>
        <v>#DIV/0!</v>
      </c>
      <c r="AY7992" s="501" t="e">
        <f t="shared" si="753"/>
        <v>#DIV/0!</v>
      </c>
      <c r="BM7992" s="501" t="e">
        <f t="shared" si="754"/>
        <v>#DIV/0!</v>
      </c>
      <c r="BP7992" s="501" t="e">
        <f t="shared" si="755"/>
        <v>#DIV/0!</v>
      </c>
    </row>
    <row r="7993" spans="31:68" ht="15" customHeight="1" x14ac:dyDescent="0.25">
      <c r="AE7993" s="501" t="e">
        <f t="shared" si="750"/>
        <v>#DIV/0!</v>
      </c>
      <c r="AH7993" s="501" t="e">
        <f t="shared" si="751"/>
        <v>#DIV/0!</v>
      </c>
      <c r="AV7993" s="501" t="e">
        <f t="shared" si="752"/>
        <v>#DIV/0!</v>
      </c>
      <c r="AY7993" s="501" t="e">
        <f t="shared" si="753"/>
        <v>#DIV/0!</v>
      </c>
      <c r="BM7993" s="501" t="e">
        <f t="shared" si="754"/>
        <v>#DIV/0!</v>
      </c>
      <c r="BP7993" s="501" t="e">
        <f t="shared" si="755"/>
        <v>#DIV/0!</v>
      </c>
    </row>
    <row r="7994" spans="31:68" ht="15" customHeight="1" x14ac:dyDescent="0.25">
      <c r="AE7994" s="501" t="e">
        <f t="shared" si="750"/>
        <v>#DIV/0!</v>
      </c>
      <c r="AH7994" s="501" t="e">
        <f t="shared" si="751"/>
        <v>#DIV/0!</v>
      </c>
      <c r="AV7994" s="501" t="e">
        <f t="shared" si="752"/>
        <v>#DIV/0!</v>
      </c>
      <c r="AY7994" s="501" t="e">
        <f t="shared" si="753"/>
        <v>#DIV/0!</v>
      </c>
      <c r="BM7994" s="501" t="e">
        <f t="shared" si="754"/>
        <v>#DIV/0!</v>
      </c>
      <c r="BP7994" s="501" t="e">
        <f t="shared" si="755"/>
        <v>#DIV/0!</v>
      </c>
    </row>
    <row r="7995" spans="31:68" ht="15" customHeight="1" x14ac:dyDescent="0.25">
      <c r="AE7995" s="501" t="e">
        <f t="shared" si="750"/>
        <v>#DIV/0!</v>
      </c>
      <c r="AH7995" s="501" t="e">
        <f t="shared" si="751"/>
        <v>#DIV/0!</v>
      </c>
      <c r="AV7995" s="501" t="e">
        <f t="shared" si="752"/>
        <v>#DIV/0!</v>
      </c>
      <c r="AY7995" s="501" t="e">
        <f t="shared" si="753"/>
        <v>#DIV/0!</v>
      </c>
      <c r="BM7995" s="501" t="e">
        <f t="shared" si="754"/>
        <v>#DIV/0!</v>
      </c>
      <c r="BP7995" s="501" t="e">
        <f t="shared" si="755"/>
        <v>#DIV/0!</v>
      </c>
    </row>
    <row r="7996" spans="31:68" ht="15" customHeight="1" x14ac:dyDescent="0.25">
      <c r="AE7996" s="501" t="e">
        <f t="shared" si="750"/>
        <v>#DIV/0!</v>
      </c>
      <c r="AH7996" s="501" t="e">
        <f t="shared" si="751"/>
        <v>#DIV/0!</v>
      </c>
      <c r="AV7996" s="501" t="e">
        <f t="shared" si="752"/>
        <v>#DIV/0!</v>
      </c>
      <c r="AY7996" s="501" t="e">
        <f t="shared" si="753"/>
        <v>#DIV/0!</v>
      </c>
      <c r="BM7996" s="501" t="e">
        <f t="shared" si="754"/>
        <v>#DIV/0!</v>
      </c>
      <c r="BP7996" s="501" t="e">
        <f t="shared" si="755"/>
        <v>#DIV/0!</v>
      </c>
    </row>
    <row r="7997" spans="31:68" ht="15" customHeight="1" x14ac:dyDescent="0.25">
      <c r="AE7997" s="501" t="e">
        <f t="shared" si="750"/>
        <v>#DIV/0!</v>
      </c>
      <c r="AH7997" s="501" t="e">
        <f t="shared" si="751"/>
        <v>#DIV/0!</v>
      </c>
      <c r="AV7997" s="501" t="e">
        <f t="shared" si="752"/>
        <v>#DIV/0!</v>
      </c>
      <c r="AY7997" s="501" t="e">
        <f t="shared" si="753"/>
        <v>#DIV/0!</v>
      </c>
      <c r="BM7997" s="501" t="e">
        <f t="shared" si="754"/>
        <v>#DIV/0!</v>
      </c>
      <c r="BP7997" s="501" t="e">
        <f t="shared" si="755"/>
        <v>#DIV/0!</v>
      </c>
    </row>
    <row r="7998" spans="31:68" ht="15" customHeight="1" x14ac:dyDescent="0.25">
      <c r="AE7998" s="501" t="e">
        <f t="shared" si="750"/>
        <v>#DIV/0!</v>
      </c>
      <c r="AH7998" s="501" t="e">
        <f t="shared" si="751"/>
        <v>#DIV/0!</v>
      </c>
      <c r="AV7998" s="501" t="e">
        <f t="shared" si="752"/>
        <v>#DIV/0!</v>
      </c>
      <c r="AY7998" s="501" t="e">
        <f t="shared" si="753"/>
        <v>#DIV/0!</v>
      </c>
      <c r="BM7998" s="501" t="e">
        <f t="shared" si="754"/>
        <v>#DIV/0!</v>
      </c>
      <c r="BP7998" s="501" t="e">
        <f t="shared" si="755"/>
        <v>#DIV/0!</v>
      </c>
    </row>
    <row r="7999" spans="31:68" ht="15" customHeight="1" x14ac:dyDescent="0.25">
      <c r="AE7999" s="501" t="e">
        <f t="shared" si="750"/>
        <v>#DIV/0!</v>
      </c>
      <c r="AH7999" s="501" t="e">
        <f t="shared" si="751"/>
        <v>#DIV/0!</v>
      </c>
      <c r="AV7999" s="501" t="e">
        <f t="shared" si="752"/>
        <v>#DIV/0!</v>
      </c>
      <c r="AY7999" s="501" t="e">
        <f t="shared" si="753"/>
        <v>#DIV/0!</v>
      </c>
      <c r="BM7999" s="501" t="e">
        <f t="shared" si="754"/>
        <v>#DIV/0!</v>
      </c>
      <c r="BP7999" s="501" t="e">
        <f t="shared" si="755"/>
        <v>#DIV/0!</v>
      </c>
    </row>
    <row r="8000" spans="31:68" ht="15" customHeight="1" x14ac:dyDescent="0.25">
      <c r="AE8000" s="501" t="e">
        <f t="shared" si="750"/>
        <v>#DIV/0!</v>
      </c>
      <c r="AH8000" s="501" t="e">
        <f t="shared" si="751"/>
        <v>#DIV/0!</v>
      </c>
      <c r="AV8000" s="501" t="e">
        <f t="shared" si="752"/>
        <v>#DIV/0!</v>
      </c>
      <c r="AY8000" s="501" t="e">
        <f t="shared" si="753"/>
        <v>#DIV/0!</v>
      </c>
      <c r="BM8000" s="501" t="e">
        <f t="shared" si="754"/>
        <v>#DIV/0!</v>
      </c>
      <c r="BP8000" s="501" t="e">
        <f t="shared" si="755"/>
        <v>#DIV/0!</v>
      </c>
    </row>
    <row r="8001" spans="31:68" ht="15" customHeight="1" x14ac:dyDescent="0.25">
      <c r="AE8001" s="501" t="e">
        <f t="shared" si="750"/>
        <v>#DIV/0!</v>
      </c>
      <c r="AH8001" s="501" t="e">
        <f t="shared" si="751"/>
        <v>#DIV/0!</v>
      </c>
      <c r="AV8001" s="501" t="e">
        <f t="shared" si="752"/>
        <v>#DIV/0!</v>
      </c>
      <c r="AY8001" s="501" t="e">
        <f t="shared" si="753"/>
        <v>#DIV/0!</v>
      </c>
      <c r="BM8001" s="501" t="e">
        <f t="shared" si="754"/>
        <v>#DIV/0!</v>
      </c>
      <c r="BP8001" s="501" t="e">
        <f t="shared" si="755"/>
        <v>#DIV/0!</v>
      </c>
    </row>
    <row r="8002" spans="31:68" ht="15" customHeight="1" x14ac:dyDescent="0.25">
      <c r="AE8002" s="501" t="e">
        <f t="shared" si="750"/>
        <v>#DIV/0!</v>
      </c>
      <c r="AH8002" s="501" t="e">
        <f t="shared" si="751"/>
        <v>#DIV/0!</v>
      </c>
      <c r="AV8002" s="501" t="e">
        <f t="shared" si="752"/>
        <v>#DIV/0!</v>
      </c>
      <c r="AY8002" s="501" t="e">
        <f t="shared" si="753"/>
        <v>#DIV/0!</v>
      </c>
      <c r="BM8002" s="501" t="e">
        <f t="shared" si="754"/>
        <v>#DIV/0!</v>
      </c>
      <c r="BP8002" s="501" t="e">
        <f t="shared" si="755"/>
        <v>#DIV/0!</v>
      </c>
    </row>
    <row r="8003" spans="31:68" ht="15" customHeight="1" x14ac:dyDescent="0.25">
      <c r="AE8003" s="501" t="e">
        <f t="shared" si="750"/>
        <v>#DIV/0!</v>
      </c>
      <c r="AH8003" s="501" t="e">
        <f t="shared" si="751"/>
        <v>#DIV/0!</v>
      </c>
      <c r="AV8003" s="501" t="e">
        <f t="shared" si="752"/>
        <v>#DIV/0!</v>
      </c>
      <c r="AY8003" s="501" t="e">
        <f t="shared" si="753"/>
        <v>#DIV/0!</v>
      </c>
      <c r="BM8003" s="501" t="e">
        <f t="shared" si="754"/>
        <v>#DIV/0!</v>
      </c>
      <c r="BP8003" s="501" t="e">
        <f t="shared" si="755"/>
        <v>#DIV/0!</v>
      </c>
    </row>
    <row r="8004" spans="31:68" ht="15" customHeight="1" x14ac:dyDescent="0.25">
      <c r="AE8004" s="501" t="e">
        <f t="shared" si="750"/>
        <v>#DIV/0!</v>
      </c>
      <c r="AH8004" s="501" t="e">
        <f t="shared" si="751"/>
        <v>#DIV/0!</v>
      </c>
      <c r="AV8004" s="501" t="e">
        <f t="shared" si="752"/>
        <v>#DIV/0!</v>
      </c>
      <c r="AY8004" s="501" t="e">
        <f t="shared" si="753"/>
        <v>#DIV/0!</v>
      </c>
      <c r="BM8004" s="501" t="e">
        <f t="shared" si="754"/>
        <v>#DIV/0!</v>
      </c>
      <c r="BP8004" s="501" t="e">
        <f t="shared" si="755"/>
        <v>#DIV/0!</v>
      </c>
    </row>
    <row r="8005" spans="31:68" ht="15" customHeight="1" x14ac:dyDescent="0.25">
      <c r="AE8005" s="501" t="e">
        <f t="shared" si="750"/>
        <v>#DIV/0!</v>
      </c>
      <c r="AH8005" s="501" t="e">
        <f t="shared" si="751"/>
        <v>#DIV/0!</v>
      </c>
      <c r="AV8005" s="501" t="e">
        <f t="shared" si="752"/>
        <v>#DIV/0!</v>
      </c>
      <c r="AY8005" s="501" t="e">
        <f t="shared" si="753"/>
        <v>#DIV/0!</v>
      </c>
      <c r="BM8005" s="501" t="e">
        <f t="shared" si="754"/>
        <v>#DIV/0!</v>
      </c>
      <c r="BP8005" s="501" t="e">
        <f t="shared" si="755"/>
        <v>#DIV/0!</v>
      </c>
    </row>
    <row r="8006" spans="31:68" ht="15" customHeight="1" x14ac:dyDescent="0.25">
      <c r="AE8006" s="501" t="e">
        <f t="shared" si="750"/>
        <v>#DIV/0!</v>
      </c>
      <c r="AH8006" s="501" t="e">
        <f t="shared" si="751"/>
        <v>#DIV/0!</v>
      </c>
      <c r="AV8006" s="501" t="e">
        <f t="shared" si="752"/>
        <v>#DIV/0!</v>
      </c>
      <c r="AY8006" s="501" t="e">
        <f t="shared" si="753"/>
        <v>#DIV/0!</v>
      </c>
      <c r="BM8006" s="501" t="e">
        <f t="shared" si="754"/>
        <v>#DIV/0!</v>
      </c>
      <c r="BP8006" s="501" t="e">
        <f t="shared" si="755"/>
        <v>#DIV/0!</v>
      </c>
    </row>
    <row r="8007" spans="31:68" ht="15" customHeight="1" x14ac:dyDescent="0.25">
      <c r="AE8007" s="501" t="e">
        <f t="shared" si="750"/>
        <v>#DIV/0!</v>
      </c>
      <c r="AH8007" s="501" t="e">
        <f t="shared" si="751"/>
        <v>#DIV/0!</v>
      </c>
      <c r="AV8007" s="501" t="e">
        <f t="shared" si="752"/>
        <v>#DIV/0!</v>
      </c>
      <c r="AY8007" s="501" t="e">
        <f t="shared" si="753"/>
        <v>#DIV/0!</v>
      </c>
      <c r="BM8007" s="501" t="e">
        <f t="shared" si="754"/>
        <v>#DIV/0!</v>
      </c>
      <c r="BP8007" s="501" t="e">
        <f t="shared" si="755"/>
        <v>#DIV/0!</v>
      </c>
    </row>
    <row r="8008" spans="31:68" ht="15" customHeight="1" x14ac:dyDescent="0.25">
      <c r="AE8008" s="501" t="e">
        <f t="shared" si="750"/>
        <v>#DIV/0!</v>
      </c>
      <c r="AH8008" s="501" t="e">
        <f t="shared" si="751"/>
        <v>#DIV/0!</v>
      </c>
      <c r="AV8008" s="501" t="e">
        <f t="shared" si="752"/>
        <v>#DIV/0!</v>
      </c>
      <c r="AY8008" s="501" t="e">
        <f t="shared" si="753"/>
        <v>#DIV/0!</v>
      </c>
      <c r="BM8008" s="501" t="e">
        <f t="shared" si="754"/>
        <v>#DIV/0!</v>
      </c>
      <c r="BP8008" s="501" t="e">
        <f t="shared" si="755"/>
        <v>#DIV/0!</v>
      </c>
    </row>
    <row r="8009" spans="31:68" ht="15" customHeight="1" x14ac:dyDescent="0.25">
      <c r="AE8009" s="501" t="e">
        <f t="shared" si="750"/>
        <v>#DIV/0!</v>
      </c>
      <c r="AH8009" s="501" t="e">
        <f t="shared" si="751"/>
        <v>#DIV/0!</v>
      </c>
      <c r="AV8009" s="501" t="e">
        <f t="shared" si="752"/>
        <v>#DIV/0!</v>
      </c>
      <c r="AY8009" s="501" t="e">
        <f t="shared" si="753"/>
        <v>#DIV/0!</v>
      </c>
      <c r="BM8009" s="501" t="e">
        <f t="shared" si="754"/>
        <v>#DIV/0!</v>
      </c>
      <c r="BP8009" s="501" t="e">
        <f t="shared" si="755"/>
        <v>#DIV/0!</v>
      </c>
    </row>
    <row r="8010" spans="31:68" ht="15" customHeight="1" x14ac:dyDescent="0.25">
      <c r="AE8010" s="501" t="e">
        <f t="shared" si="750"/>
        <v>#DIV/0!</v>
      </c>
      <c r="AH8010" s="501" t="e">
        <f t="shared" si="751"/>
        <v>#DIV/0!</v>
      </c>
      <c r="AV8010" s="501" t="e">
        <f t="shared" si="752"/>
        <v>#DIV/0!</v>
      </c>
      <c r="AY8010" s="501" t="e">
        <f t="shared" si="753"/>
        <v>#DIV/0!</v>
      </c>
      <c r="BM8010" s="501" t="e">
        <f t="shared" si="754"/>
        <v>#DIV/0!</v>
      </c>
      <c r="BP8010" s="501" t="e">
        <f t="shared" si="755"/>
        <v>#DIV/0!</v>
      </c>
    </row>
    <row r="8011" spans="31:68" ht="15" customHeight="1" x14ac:dyDescent="0.25">
      <c r="AE8011" s="501" t="e">
        <f t="shared" si="750"/>
        <v>#DIV/0!</v>
      </c>
      <c r="AH8011" s="501" t="e">
        <f t="shared" si="751"/>
        <v>#DIV/0!</v>
      </c>
      <c r="AV8011" s="501" t="e">
        <f t="shared" si="752"/>
        <v>#DIV/0!</v>
      </c>
      <c r="AY8011" s="501" t="e">
        <f t="shared" si="753"/>
        <v>#DIV/0!</v>
      </c>
      <c r="BM8011" s="501" t="e">
        <f t="shared" si="754"/>
        <v>#DIV/0!</v>
      </c>
      <c r="BP8011" s="501" t="e">
        <f t="shared" si="755"/>
        <v>#DIV/0!</v>
      </c>
    </row>
    <row r="8012" spans="31:68" ht="15" customHeight="1" x14ac:dyDescent="0.25">
      <c r="AE8012" s="501" t="e">
        <f t="shared" si="750"/>
        <v>#DIV/0!</v>
      </c>
      <c r="AH8012" s="501" t="e">
        <f t="shared" si="751"/>
        <v>#DIV/0!</v>
      </c>
      <c r="AV8012" s="501" t="e">
        <f t="shared" si="752"/>
        <v>#DIV/0!</v>
      </c>
      <c r="AY8012" s="501" t="e">
        <f t="shared" si="753"/>
        <v>#DIV/0!</v>
      </c>
      <c r="BM8012" s="501" t="e">
        <f t="shared" si="754"/>
        <v>#DIV/0!</v>
      </c>
      <c r="BP8012" s="501" t="e">
        <f t="shared" si="755"/>
        <v>#DIV/0!</v>
      </c>
    </row>
    <row r="8013" spans="31:68" ht="15" customHeight="1" x14ac:dyDescent="0.25">
      <c r="AE8013" s="501" t="e">
        <f t="shared" si="750"/>
        <v>#DIV/0!</v>
      </c>
      <c r="AH8013" s="501" t="e">
        <f t="shared" si="751"/>
        <v>#DIV/0!</v>
      </c>
      <c r="AV8013" s="501" t="e">
        <f t="shared" si="752"/>
        <v>#DIV/0!</v>
      </c>
      <c r="AY8013" s="501" t="e">
        <f t="shared" si="753"/>
        <v>#DIV/0!</v>
      </c>
      <c r="BM8013" s="501" t="e">
        <f t="shared" si="754"/>
        <v>#DIV/0!</v>
      </c>
      <c r="BP8013" s="501" t="e">
        <f t="shared" si="755"/>
        <v>#DIV/0!</v>
      </c>
    </row>
    <row r="8014" spans="31:68" ht="15" customHeight="1" x14ac:dyDescent="0.25">
      <c r="AE8014" s="501" t="e">
        <f t="shared" si="750"/>
        <v>#DIV/0!</v>
      </c>
      <c r="AH8014" s="501" t="e">
        <f t="shared" si="751"/>
        <v>#DIV/0!</v>
      </c>
      <c r="AV8014" s="501" t="e">
        <f t="shared" si="752"/>
        <v>#DIV/0!</v>
      </c>
      <c r="AY8014" s="501" t="e">
        <f t="shared" si="753"/>
        <v>#DIV/0!</v>
      </c>
      <c r="BM8014" s="501" t="e">
        <f t="shared" si="754"/>
        <v>#DIV/0!</v>
      </c>
      <c r="BP8014" s="501" t="e">
        <f t="shared" si="755"/>
        <v>#DIV/0!</v>
      </c>
    </row>
    <row r="8015" spans="31:68" ht="15" customHeight="1" x14ac:dyDescent="0.25">
      <c r="AE8015" s="501" t="e">
        <f t="shared" ref="AE8015:AE8078" si="756">IF(AE$10*AC8015+AE$11&lt;(ROUNDUP(AD$10/100,0)*100+999),MAX(0,AE$10*AC8015+AE$11),NA())</f>
        <v>#DIV/0!</v>
      </c>
      <c r="AH8015" s="501" t="e">
        <f t="shared" ref="AH8015:AH8078" si="757">IF(AH$10*AF8015+AH$11&lt;(ROUNDUP(AG$10/100,0)*100+999),MAX(0,AH$10*AF8015+AH$11),NA())</f>
        <v>#DIV/0!</v>
      </c>
      <c r="AV8015" s="501" t="e">
        <f t="shared" ref="AV8015:AV8078" si="758">IF(AV$10*AT8015+AV$11&lt;(ROUNDUP(AU$10/100,0)*100+999),MAX(0,AV$10*AT8015+AV$11),NA())</f>
        <v>#DIV/0!</v>
      </c>
      <c r="AY8015" s="501" t="e">
        <f t="shared" ref="AY8015:AY8078" si="759">IF(AY$10*AW8015+AY$11&lt;(ROUNDUP(AX$10/100,0)*100+999),MAX(0,AY$10*AW8015+AY$11),NA())</f>
        <v>#DIV/0!</v>
      </c>
      <c r="BM8015" s="501" t="e">
        <f t="shared" ref="BM8015:BM8078" si="760">IF(BM$10*BK8015+BM$11&lt;(ROUNDUP(BL$10/100,0)*100+999),MAX(0,BM$10*BK8015+BM$11),NA())</f>
        <v>#DIV/0!</v>
      </c>
      <c r="BP8015" s="501" t="e">
        <f t="shared" ref="BP8015:BP8078" si="761">IF(BP$10*BN8015+BP$11&lt;(ROUNDUP(BO$10/100,0)*100+999),MAX(0,BP$10*BN8015+BP$11),NA())</f>
        <v>#DIV/0!</v>
      </c>
    </row>
    <row r="8016" spans="31:68" ht="15" customHeight="1" x14ac:dyDescent="0.25">
      <c r="AE8016" s="501" t="e">
        <f t="shared" si="756"/>
        <v>#DIV/0!</v>
      </c>
      <c r="AH8016" s="501" t="e">
        <f t="shared" si="757"/>
        <v>#DIV/0!</v>
      </c>
      <c r="AV8016" s="501" t="e">
        <f t="shared" si="758"/>
        <v>#DIV/0!</v>
      </c>
      <c r="AY8016" s="501" t="e">
        <f t="shared" si="759"/>
        <v>#DIV/0!</v>
      </c>
      <c r="BM8016" s="501" t="e">
        <f t="shared" si="760"/>
        <v>#DIV/0!</v>
      </c>
      <c r="BP8016" s="501" t="e">
        <f t="shared" si="761"/>
        <v>#DIV/0!</v>
      </c>
    </row>
    <row r="8017" spans="31:68" ht="15" customHeight="1" x14ac:dyDescent="0.25">
      <c r="AE8017" s="501" t="e">
        <f t="shared" si="756"/>
        <v>#DIV/0!</v>
      </c>
      <c r="AH8017" s="501" t="e">
        <f t="shared" si="757"/>
        <v>#DIV/0!</v>
      </c>
      <c r="AV8017" s="501" t="e">
        <f t="shared" si="758"/>
        <v>#DIV/0!</v>
      </c>
      <c r="AY8017" s="501" t="e">
        <f t="shared" si="759"/>
        <v>#DIV/0!</v>
      </c>
      <c r="BM8017" s="501" t="e">
        <f t="shared" si="760"/>
        <v>#DIV/0!</v>
      </c>
      <c r="BP8017" s="501" t="e">
        <f t="shared" si="761"/>
        <v>#DIV/0!</v>
      </c>
    </row>
    <row r="8018" spans="31:68" ht="15" customHeight="1" x14ac:dyDescent="0.25">
      <c r="AE8018" s="501" t="e">
        <f t="shared" si="756"/>
        <v>#DIV/0!</v>
      </c>
      <c r="AH8018" s="501" t="e">
        <f t="shared" si="757"/>
        <v>#DIV/0!</v>
      </c>
      <c r="AV8018" s="501" t="e">
        <f t="shared" si="758"/>
        <v>#DIV/0!</v>
      </c>
      <c r="AY8018" s="501" t="e">
        <f t="shared" si="759"/>
        <v>#DIV/0!</v>
      </c>
      <c r="BM8018" s="501" t="e">
        <f t="shared" si="760"/>
        <v>#DIV/0!</v>
      </c>
      <c r="BP8018" s="501" t="e">
        <f t="shared" si="761"/>
        <v>#DIV/0!</v>
      </c>
    </row>
    <row r="8019" spans="31:68" ht="15" customHeight="1" x14ac:dyDescent="0.25">
      <c r="AE8019" s="501" t="e">
        <f t="shared" si="756"/>
        <v>#DIV/0!</v>
      </c>
      <c r="AH8019" s="501" t="e">
        <f t="shared" si="757"/>
        <v>#DIV/0!</v>
      </c>
      <c r="AV8019" s="501" t="e">
        <f t="shared" si="758"/>
        <v>#DIV/0!</v>
      </c>
      <c r="AY8019" s="501" t="e">
        <f t="shared" si="759"/>
        <v>#DIV/0!</v>
      </c>
      <c r="BM8019" s="501" t="e">
        <f t="shared" si="760"/>
        <v>#DIV/0!</v>
      </c>
      <c r="BP8019" s="501" t="e">
        <f t="shared" si="761"/>
        <v>#DIV/0!</v>
      </c>
    </row>
    <row r="8020" spans="31:68" ht="15" customHeight="1" x14ac:dyDescent="0.25">
      <c r="AE8020" s="501" t="e">
        <f t="shared" si="756"/>
        <v>#DIV/0!</v>
      </c>
      <c r="AH8020" s="501" t="e">
        <f t="shared" si="757"/>
        <v>#DIV/0!</v>
      </c>
      <c r="AV8020" s="501" t="e">
        <f t="shared" si="758"/>
        <v>#DIV/0!</v>
      </c>
      <c r="AY8020" s="501" t="e">
        <f t="shared" si="759"/>
        <v>#DIV/0!</v>
      </c>
      <c r="BM8020" s="501" t="e">
        <f t="shared" si="760"/>
        <v>#DIV/0!</v>
      </c>
      <c r="BP8020" s="501" t="e">
        <f t="shared" si="761"/>
        <v>#DIV/0!</v>
      </c>
    </row>
    <row r="8021" spans="31:68" ht="15" customHeight="1" x14ac:dyDescent="0.25">
      <c r="AE8021" s="501" t="e">
        <f t="shared" si="756"/>
        <v>#DIV/0!</v>
      </c>
      <c r="AH8021" s="501" t="e">
        <f t="shared" si="757"/>
        <v>#DIV/0!</v>
      </c>
      <c r="AV8021" s="501" t="e">
        <f t="shared" si="758"/>
        <v>#DIV/0!</v>
      </c>
      <c r="AY8021" s="501" t="e">
        <f t="shared" si="759"/>
        <v>#DIV/0!</v>
      </c>
      <c r="BM8021" s="501" t="e">
        <f t="shared" si="760"/>
        <v>#DIV/0!</v>
      </c>
      <c r="BP8021" s="501" t="e">
        <f t="shared" si="761"/>
        <v>#DIV/0!</v>
      </c>
    </row>
    <row r="8022" spans="31:68" ht="15" customHeight="1" x14ac:dyDescent="0.25">
      <c r="AE8022" s="501" t="e">
        <f t="shared" si="756"/>
        <v>#DIV/0!</v>
      </c>
      <c r="AH8022" s="501" t="e">
        <f t="shared" si="757"/>
        <v>#DIV/0!</v>
      </c>
      <c r="AV8022" s="501" t="e">
        <f t="shared" si="758"/>
        <v>#DIV/0!</v>
      </c>
      <c r="AY8022" s="501" t="e">
        <f t="shared" si="759"/>
        <v>#DIV/0!</v>
      </c>
      <c r="BM8022" s="501" t="e">
        <f t="shared" si="760"/>
        <v>#DIV/0!</v>
      </c>
      <c r="BP8022" s="501" t="e">
        <f t="shared" si="761"/>
        <v>#DIV/0!</v>
      </c>
    </row>
    <row r="8023" spans="31:68" ht="15" customHeight="1" x14ac:dyDescent="0.25">
      <c r="AE8023" s="501" t="e">
        <f t="shared" si="756"/>
        <v>#DIV/0!</v>
      </c>
      <c r="AH8023" s="501" t="e">
        <f t="shared" si="757"/>
        <v>#DIV/0!</v>
      </c>
      <c r="AV8023" s="501" t="e">
        <f t="shared" si="758"/>
        <v>#DIV/0!</v>
      </c>
      <c r="AY8023" s="501" t="e">
        <f t="shared" si="759"/>
        <v>#DIV/0!</v>
      </c>
      <c r="BM8023" s="501" t="e">
        <f t="shared" si="760"/>
        <v>#DIV/0!</v>
      </c>
      <c r="BP8023" s="501" t="e">
        <f t="shared" si="761"/>
        <v>#DIV/0!</v>
      </c>
    </row>
    <row r="8024" spans="31:68" ht="15" customHeight="1" x14ac:dyDescent="0.25">
      <c r="AE8024" s="501" t="e">
        <f t="shared" si="756"/>
        <v>#DIV/0!</v>
      </c>
      <c r="AH8024" s="501" t="e">
        <f t="shared" si="757"/>
        <v>#DIV/0!</v>
      </c>
      <c r="AV8024" s="501" t="e">
        <f t="shared" si="758"/>
        <v>#DIV/0!</v>
      </c>
      <c r="AY8024" s="501" t="e">
        <f t="shared" si="759"/>
        <v>#DIV/0!</v>
      </c>
      <c r="BM8024" s="501" t="e">
        <f t="shared" si="760"/>
        <v>#DIV/0!</v>
      </c>
      <c r="BP8024" s="501" t="e">
        <f t="shared" si="761"/>
        <v>#DIV/0!</v>
      </c>
    </row>
    <row r="8025" spans="31:68" ht="15" customHeight="1" x14ac:dyDescent="0.25">
      <c r="AE8025" s="501" t="e">
        <f t="shared" si="756"/>
        <v>#DIV/0!</v>
      </c>
      <c r="AH8025" s="501" t="e">
        <f t="shared" si="757"/>
        <v>#DIV/0!</v>
      </c>
      <c r="AV8025" s="501" t="e">
        <f t="shared" si="758"/>
        <v>#DIV/0!</v>
      </c>
      <c r="AY8025" s="501" t="e">
        <f t="shared" si="759"/>
        <v>#DIV/0!</v>
      </c>
      <c r="BM8025" s="501" t="e">
        <f t="shared" si="760"/>
        <v>#DIV/0!</v>
      </c>
      <c r="BP8025" s="501" t="e">
        <f t="shared" si="761"/>
        <v>#DIV/0!</v>
      </c>
    </row>
    <row r="8026" spans="31:68" ht="15" customHeight="1" x14ac:dyDescent="0.25">
      <c r="AE8026" s="501" t="e">
        <f t="shared" si="756"/>
        <v>#DIV/0!</v>
      </c>
      <c r="AH8026" s="501" t="e">
        <f t="shared" si="757"/>
        <v>#DIV/0!</v>
      </c>
      <c r="AV8026" s="501" t="e">
        <f t="shared" si="758"/>
        <v>#DIV/0!</v>
      </c>
      <c r="AY8026" s="501" t="e">
        <f t="shared" si="759"/>
        <v>#DIV/0!</v>
      </c>
      <c r="BM8026" s="501" t="e">
        <f t="shared" si="760"/>
        <v>#DIV/0!</v>
      </c>
      <c r="BP8026" s="501" t="e">
        <f t="shared" si="761"/>
        <v>#DIV/0!</v>
      </c>
    </row>
    <row r="8027" spans="31:68" ht="15" customHeight="1" x14ac:dyDescent="0.25">
      <c r="AE8027" s="501" t="e">
        <f t="shared" si="756"/>
        <v>#DIV/0!</v>
      </c>
      <c r="AH8027" s="501" t="e">
        <f t="shared" si="757"/>
        <v>#DIV/0!</v>
      </c>
      <c r="AV8027" s="501" t="e">
        <f t="shared" si="758"/>
        <v>#DIV/0!</v>
      </c>
      <c r="AY8027" s="501" t="e">
        <f t="shared" si="759"/>
        <v>#DIV/0!</v>
      </c>
      <c r="BM8027" s="501" t="e">
        <f t="shared" si="760"/>
        <v>#DIV/0!</v>
      </c>
      <c r="BP8027" s="501" t="e">
        <f t="shared" si="761"/>
        <v>#DIV/0!</v>
      </c>
    </row>
    <row r="8028" spans="31:68" ht="15" customHeight="1" x14ac:dyDescent="0.25">
      <c r="AE8028" s="501" t="e">
        <f t="shared" si="756"/>
        <v>#DIV/0!</v>
      </c>
      <c r="AH8028" s="501" t="e">
        <f t="shared" si="757"/>
        <v>#DIV/0!</v>
      </c>
      <c r="AV8028" s="501" t="e">
        <f t="shared" si="758"/>
        <v>#DIV/0!</v>
      </c>
      <c r="AY8028" s="501" t="e">
        <f t="shared" si="759"/>
        <v>#DIV/0!</v>
      </c>
      <c r="BM8028" s="501" t="e">
        <f t="shared" si="760"/>
        <v>#DIV/0!</v>
      </c>
      <c r="BP8028" s="501" t="e">
        <f t="shared" si="761"/>
        <v>#DIV/0!</v>
      </c>
    </row>
    <row r="8029" spans="31:68" ht="15" customHeight="1" x14ac:dyDescent="0.25">
      <c r="AE8029" s="501" t="e">
        <f t="shared" si="756"/>
        <v>#DIV/0!</v>
      </c>
      <c r="AH8029" s="501" t="e">
        <f t="shared" si="757"/>
        <v>#DIV/0!</v>
      </c>
      <c r="AV8029" s="501" t="e">
        <f t="shared" si="758"/>
        <v>#DIV/0!</v>
      </c>
      <c r="AY8029" s="501" t="e">
        <f t="shared" si="759"/>
        <v>#DIV/0!</v>
      </c>
      <c r="BM8029" s="501" t="e">
        <f t="shared" si="760"/>
        <v>#DIV/0!</v>
      </c>
      <c r="BP8029" s="501" t="e">
        <f t="shared" si="761"/>
        <v>#DIV/0!</v>
      </c>
    </row>
    <row r="8030" spans="31:68" ht="15" customHeight="1" x14ac:dyDescent="0.25">
      <c r="AE8030" s="501" t="e">
        <f t="shared" si="756"/>
        <v>#DIV/0!</v>
      </c>
      <c r="AH8030" s="501" t="e">
        <f t="shared" si="757"/>
        <v>#DIV/0!</v>
      </c>
      <c r="AV8030" s="501" t="e">
        <f t="shared" si="758"/>
        <v>#DIV/0!</v>
      </c>
      <c r="AY8030" s="501" t="e">
        <f t="shared" si="759"/>
        <v>#DIV/0!</v>
      </c>
      <c r="BM8030" s="501" t="e">
        <f t="shared" si="760"/>
        <v>#DIV/0!</v>
      </c>
      <c r="BP8030" s="501" t="e">
        <f t="shared" si="761"/>
        <v>#DIV/0!</v>
      </c>
    </row>
    <row r="8031" spans="31:68" ht="15" customHeight="1" x14ac:dyDescent="0.25">
      <c r="AE8031" s="501" t="e">
        <f t="shared" si="756"/>
        <v>#DIV/0!</v>
      </c>
      <c r="AH8031" s="501" t="e">
        <f t="shared" si="757"/>
        <v>#DIV/0!</v>
      </c>
      <c r="AV8031" s="501" t="e">
        <f t="shared" si="758"/>
        <v>#DIV/0!</v>
      </c>
      <c r="AY8031" s="501" t="e">
        <f t="shared" si="759"/>
        <v>#DIV/0!</v>
      </c>
      <c r="BM8031" s="501" t="e">
        <f t="shared" si="760"/>
        <v>#DIV/0!</v>
      </c>
      <c r="BP8031" s="501" t="e">
        <f t="shared" si="761"/>
        <v>#DIV/0!</v>
      </c>
    </row>
    <row r="8032" spans="31:68" ht="15" customHeight="1" x14ac:dyDescent="0.25">
      <c r="AE8032" s="501" t="e">
        <f t="shared" si="756"/>
        <v>#DIV/0!</v>
      </c>
      <c r="AH8032" s="501" t="e">
        <f t="shared" si="757"/>
        <v>#DIV/0!</v>
      </c>
      <c r="AV8032" s="501" t="e">
        <f t="shared" si="758"/>
        <v>#DIV/0!</v>
      </c>
      <c r="AY8032" s="501" t="e">
        <f t="shared" si="759"/>
        <v>#DIV/0!</v>
      </c>
      <c r="BM8032" s="501" t="e">
        <f t="shared" si="760"/>
        <v>#DIV/0!</v>
      </c>
      <c r="BP8032" s="501" t="e">
        <f t="shared" si="761"/>
        <v>#DIV/0!</v>
      </c>
    </row>
    <row r="8033" spans="31:68" ht="15" customHeight="1" x14ac:dyDescent="0.25">
      <c r="AE8033" s="501" t="e">
        <f t="shared" si="756"/>
        <v>#DIV/0!</v>
      </c>
      <c r="AH8033" s="501" t="e">
        <f t="shared" si="757"/>
        <v>#DIV/0!</v>
      </c>
      <c r="AV8033" s="501" t="e">
        <f t="shared" si="758"/>
        <v>#DIV/0!</v>
      </c>
      <c r="AY8033" s="501" t="e">
        <f t="shared" si="759"/>
        <v>#DIV/0!</v>
      </c>
      <c r="BM8033" s="501" t="e">
        <f t="shared" si="760"/>
        <v>#DIV/0!</v>
      </c>
      <c r="BP8033" s="501" t="e">
        <f t="shared" si="761"/>
        <v>#DIV/0!</v>
      </c>
    </row>
    <row r="8034" spans="31:68" ht="15" customHeight="1" x14ac:dyDescent="0.25">
      <c r="AE8034" s="501" t="e">
        <f t="shared" si="756"/>
        <v>#DIV/0!</v>
      </c>
      <c r="AH8034" s="501" t="e">
        <f t="shared" si="757"/>
        <v>#DIV/0!</v>
      </c>
      <c r="AV8034" s="501" t="e">
        <f t="shared" si="758"/>
        <v>#DIV/0!</v>
      </c>
      <c r="AY8034" s="501" t="e">
        <f t="shared" si="759"/>
        <v>#DIV/0!</v>
      </c>
      <c r="BM8034" s="501" t="e">
        <f t="shared" si="760"/>
        <v>#DIV/0!</v>
      </c>
      <c r="BP8034" s="501" t="e">
        <f t="shared" si="761"/>
        <v>#DIV/0!</v>
      </c>
    </row>
    <row r="8035" spans="31:68" ht="15" customHeight="1" x14ac:dyDescent="0.25">
      <c r="AE8035" s="501" t="e">
        <f t="shared" si="756"/>
        <v>#DIV/0!</v>
      </c>
      <c r="AH8035" s="501" t="e">
        <f t="shared" si="757"/>
        <v>#DIV/0!</v>
      </c>
      <c r="AV8035" s="501" t="e">
        <f t="shared" si="758"/>
        <v>#DIV/0!</v>
      </c>
      <c r="AY8035" s="501" t="e">
        <f t="shared" si="759"/>
        <v>#DIV/0!</v>
      </c>
      <c r="BM8035" s="501" t="e">
        <f t="shared" si="760"/>
        <v>#DIV/0!</v>
      </c>
      <c r="BP8035" s="501" t="e">
        <f t="shared" si="761"/>
        <v>#DIV/0!</v>
      </c>
    </row>
    <row r="8036" spans="31:68" ht="15" customHeight="1" x14ac:dyDescent="0.25">
      <c r="AE8036" s="501" t="e">
        <f t="shared" si="756"/>
        <v>#DIV/0!</v>
      </c>
      <c r="AH8036" s="501" t="e">
        <f t="shared" si="757"/>
        <v>#DIV/0!</v>
      </c>
      <c r="AV8036" s="501" t="e">
        <f t="shared" si="758"/>
        <v>#DIV/0!</v>
      </c>
      <c r="AY8036" s="501" t="e">
        <f t="shared" si="759"/>
        <v>#DIV/0!</v>
      </c>
      <c r="BM8036" s="501" t="e">
        <f t="shared" si="760"/>
        <v>#DIV/0!</v>
      </c>
      <c r="BP8036" s="501" t="e">
        <f t="shared" si="761"/>
        <v>#DIV/0!</v>
      </c>
    </row>
    <row r="8037" spans="31:68" ht="15" customHeight="1" x14ac:dyDescent="0.25">
      <c r="AE8037" s="501" t="e">
        <f t="shared" si="756"/>
        <v>#DIV/0!</v>
      </c>
      <c r="AH8037" s="501" t="e">
        <f t="shared" si="757"/>
        <v>#DIV/0!</v>
      </c>
      <c r="AV8037" s="501" t="e">
        <f t="shared" si="758"/>
        <v>#DIV/0!</v>
      </c>
      <c r="AY8037" s="501" t="e">
        <f t="shared" si="759"/>
        <v>#DIV/0!</v>
      </c>
      <c r="BM8037" s="501" t="e">
        <f t="shared" si="760"/>
        <v>#DIV/0!</v>
      </c>
      <c r="BP8037" s="501" t="e">
        <f t="shared" si="761"/>
        <v>#DIV/0!</v>
      </c>
    </row>
    <row r="8038" spans="31:68" ht="15" customHeight="1" x14ac:dyDescent="0.25">
      <c r="AE8038" s="501" t="e">
        <f t="shared" si="756"/>
        <v>#DIV/0!</v>
      </c>
      <c r="AH8038" s="501" t="e">
        <f t="shared" si="757"/>
        <v>#DIV/0!</v>
      </c>
      <c r="AV8038" s="501" t="e">
        <f t="shared" si="758"/>
        <v>#DIV/0!</v>
      </c>
      <c r="AY8038" s="501" t="e">
        <f t="shared" si="759"/>
        <v>#DIV/0!</v>
      </c>
      <c r="BM8038" s="501" t="e">
        <f t="shared" si="760"/>
        <v>#DIV/0!</v>
      </c>
      <c r="BP8038" s="501" t="e">
        <f t="shared" si="761"/>
        <v>#DIV/0!</v>
      </c>
    </row>
    <row r="8039" spans="31:68" ht="15" customHeight="1" x14ac:dyDescent="0.25">
      <c r="AE8039" s="501" t="e">
        <f t="shared" si="756"/>
        <v>#DIV/0!</v>
      </c>
      <c r="AH8039" s="501" t="e">
        <f t="shared" si="757"/>
        <v>#DIV/0!</v>
      </c>
      <c r="AV8039" s="501" t="e">
        <f t="shared" si="758"/>
        <v>#DIV/0!</v>
      </c>
      <c r="AY8039" s="501" t="e">
        <f t="shared" si="759"/>
        <v>#DIV/0!</v>
      </c>
      <c r="BM8039" s="501" t="e">
        <f t="shared" si="760"/>
        <v>#DIV/0!</v>
      </c>
      <c r="BP8039" s="501" t="e">
        <f t="shared" si="761"/>
        <v>#DIV/0!</v>
      </c>
    </row>
    <row r="8040" spans="31:68" ht="15" customHeight="1" x14ac:dyDescent="0.25">
      <c r="AE8040" s="501" t="e">
        <f t="shared" si="756"/>
        <v>#DIV/0!</v>
      </c>
      <c r="AH8040" s="501" t="e">
        <f t="shared" si="757"/>
        <v>#DIV/0!</v>
      </c>
      <c r="AV8040" s="501" t="e">
        <f t="shared" si="758"/>
        <v>#DIV/0!</v>
      </c>
      <c r="AY8040" s="501" t="e">
        <f t="shared" si="759"/>
        <v>#DIV/0!</v>
      </c>
      <c r="BM8040" s="501" t="e">
        <f t="shared" si="760"/>
        <v>#DIV/0!</v>
      </c>
      <c r="BP8040" s="501" t="e">
        <f t="shared" si="761"/>
        <v>#DIV/0!</v>
      </c>
    </row>
    <row r="8041" spans="31:68" ht="15" customHeight="1" x14ac:dyDescent="0.25">
      <c r="AE8041" s="501" t="e">
        <f t="shared" si="756"/>
        <v>#DIV/0!</v>
      </c>
      <c r="AH8041" s="501" t="e">
        <f t="shared" si="757"/>
        <v>#DIV/0!</v>
      </c>
      <c r="AV8041" s="501" t="e">
        <f t="shared" si="758"/>
        <v>#DIV/0!</v>
      </c>
      <c r="AY8041" s="501" t="e">
        <f t="shared" si="759"/>
        <v>#DIV/0!</v>
      </c>
      <c r="BM8041" s="501" t="e">
        <f t="shared" si="760"/>
        <v>#DIV/0!</v>
      </c>
      <c r="BP8041" s="501" t="e">
        <f t="shared" si="761"/>
        <v>#DIV/0!</v>
      </c>
    </row>
    <row r="8042" spans="31:68" ht="15" customHeight="1" x14ac:dyDescent="0.25">
      <c r="AE8042" s="501" t="e">
        <f t="shared" si="756"/>
        <v>#DIV/0!</v>
      </c>
      <c r="AH8042" s="501" t="e">
        <f t="shared" si="757"/>
        <v>#DIV/0!</v>
      </c>
      <c r="AV8042" s="501" t="e">
        <f t="shared" si="758"/>
        <v>#DIV/0!</v>
      </c>
      <c r="AY8042" s="501" t="e">
        <f t="shared" si="759"/>
        <v>#DIV/0!</v>
      </c>
      <c r="BM8042" s="501" t="e">
        <f t="shared" si="760"/>
        <v>#DIV/0!</v>
      </c>
      <c r="BP8042" s="501" t="e">
        <f t="shared" si="761"/>
        <v>#DIV/0!</v>
      </c>
    </row>
    <row r="8043" spans="31:68" ht="15" customHeight="1" x14ac:dyDescent="0.25">
      <c r="AE8043" s="501" t="e">
        <f t="shared" si="756"/>
        <v>#DIV/0!</v>
      </c>
      <c r="AH8043" s="501" t="e">
        <f t="shared" si="757"/>
        <v>#DIV/0!</v>
      </c>
      <c r="AV8043" s="501" t="e">
        <f t="shared" si="758"/>
        <v>#DIV/0!</v>
      </c>
      <c r="AY8043" s="501" t="e">
        <f t="shared" si="759"/>
        <v>#DIV/0!</v>
      </c>
      <c r="BM8043" s="501" t="e">
        <f t="shared" si="760"/>
        <v>#DIV/0!</v>
      </c>
      <c r="BP8043" s="501" t="e">
        <f t="shared" si="761"/>
        <v>#DIV/0!</v>
      </c>
    </row>
    <row r="8044" spans="31:68" ht="15" customHeight="1" x14ac:dyDescent="0.25">
      <c r="AE8044" s="501" t="e">
        <f t="shared" si="756"/>
        <v>#DIV/0!</v>
      </c>
      <c r="AH8044" s="501" t="e">
        <f t="shared" si="757"/>
        <v>#DIV/0!</v>
      </c>
      <c r="AV8044" s="501" t="e">
        <f t="shared" si="758"/>
        <v>#DIV/0!</v>
      </c>
      <c r="AY8044" s="501" t="e">
        <f t="shared" si="759"/>
        <v>#DIV/0!</v>
      </c>
      <c r="BM8044" s="501" t="e">
        <f t="shared" si="760"/>
        <v>#DIV/0!</v>
      </c>
      <c r="BP8044" s="501" t="e">
        <f t="shared" si="761"/>
        <v>#DIV/0!</v>
      </c>
    </row>
    <row r="8045" spans="31:68" ht="15" customHeight="1" x14ac:dyDescent="0.25">
      <c r="AE8045" s="501" t="e">
        <f t="shared" si="756"/>
        <v>#DIV/0!</v>
      </c>
      <c r="AH8045" s="501" t="e">
        <f t="shared" si="757"/>
        <v>#DIV/0!</v>
      </c>
      <c r="AV8045" s="501" t="e">
        <f t="shared" si="758"/>
        <v>#DIV/0!</v>
      </c>
      <c r="AY8045" s="501" t="e">
        <f t="shared" si="759"/>
        <v>#DIV/0!</v>
      </c>
      <c r="BM8045" s="501" t="e">
        <f t="shared" si="760"/>
        <v>#DIV/0!</v>
      </c>
      <c r="BP8045" s="501" t="e">
        <f t="shared" si="761"/>
        <v>#DIV/0!</v>
      </c>
    </row>
    <row r="8046" spans="31:68" ht="15" customHeight="1" x14ac:dyDescent="0.25">
      <c r="AE8046" s="501" t="e">
        <f t="shared" si="756"/>
        <v>#DIV/0!</v>
      </c>
      <c r="AH8046" s="501" t="e">
        <f t="shared" si="757"/>
        <v>#DIV/0!</v>
      </c>
      <c r="AV8046" s="501" t="e">
        <f t="shared" si="758"/>
        <v>#DIV/0!</v>
      </c>
      <c r="AY8046" s="501" t="e">
        <f t="shared" si="759"/>
        <v>#DIV/0!</v>
      </c>
      <c r="BM8046" s="501" t="e">
        <f t="shared" si="760"/>
        <v>#DIV/0!</v>
      </c>
      <c r="BP8046" s="501" t="e">
        <f t="shared" si="761"/>
        <v>#DIV/0!</v>
      </c>
    </row>
    <row r="8047" spans="31:68" ht="15" customHeight="1" x14ac:dyDescent="0.25">
      <c r="AE8047" s="501" t="e">
        <f t="shared" si="756"/>
        <v>#DIV/0!</v>
      </c>
      <c r="AH8047" s="501" t="e">
        <f t="shared" si="757"/>
        <v>#DIV/0!</v>
      </c>
      <c r="AV8047" s="501" t="e">
        <f t="shared" si="758"/>
        <v>#DIV/0!</v>
      </c>
      <c r="AY8047" s="501" t="e">
        <f t="shared" si="759"/>
        <v>#DIV/0!</v>
      </c>
      <c r="BM8047" s="501" t="e">
        <f t="shared" si="760"/>
        <v>#DIV/0!</v>
      </c>
      <c r="BP8047" s="501" t="e">
        <f t="shared" si="761"/>
        <v>#DIV/0!</v>
      </c>
    </row>
    <row r="8048" spans="31:68" ht="15" customHeight="1" x14ac:dyDescent="0.25">
      <c r="AE8048" s="501" t="e">
        <f t="shared" si="756"/>
        <v>#DIV/0!</v>
      </c>
      <c r="AH8048" s="501" t="e">
        <f t="shared" si="757"/>
        <v>#DIV/0!</v>
      </c>
      <c r="AV8048" s="501" t="e">
        <f t="shared" si="758"/>
        <v>#DIV/0!</v>
      </c>
      <c r="AY8048" s="501" t="e">
        <f t="shared" si="759"/>
        <v>#DIV/0!</v>
      </c>
      <c r="BM8048" s="501" t="e">
        <f t="shared" si="760"/>
        <v>#DIV/0!</v>
      </c>
      <c r="BP8048" s="501" t="e">
        <f t="shared" si="761"/>
        <v>#DIV/0!</v>
      </c>
    </row>
    <row r="8049" spans="31:68" ht="15" customHeight="1" x14ac:dyDescent="0.25">
      <c r="AE8049" s="501" t="e">
        <f t="shared" si="756"/>
        <v>#DIV/0!</v>
      </c>
      <c r="AH8049" s="501" t="e">
        <f t="shared" si="757"/>
        <v>#DIV/0!</v>
      </c>
      <c r="AV8049" s="501" t="e">
        <f t="shared" si="758"/>
        <v>#DIV/0!</v>
      </c>
      <c r="AY8049" s="501" t="e">
        <f t="shared" si="759"/>
        <v>#DIV/0!</v>
      </c>
      <c r="BM8049" s="501" t="e">
        <f t="shared" si="760"/>
        <v>#DIV/0!</v>
      </c>
      <c r="BP8049" s="501" t="e">
        <f t="shared" si="761"/>
        <v>#DIV/0!</v>
      </c>
    </row>
    <row r="8050" spans="31:68" ht="15" customHeight="1" x14ac:dyDescent="0.25">
      <c r="AE8050" s="501" t="e">
        <f t="shared" si="756"/>
        <v>#DIV/0!</v>
      </c>
      <c r="AH8050" s="501" t="e">
        <f t="shared" si="757"/>
        <v>#DIV/0!</v>
      </c>
      <c r="AV8050" s="501" t="e">
        <f t="shared" si="758"/>
        <v>#DIV/0!</v>
      </c>
      <c r="AY8050" s="501" t="e">
        <f t="shared" si="759"/>
        <v>#DIV/0!</v>
      </c>
      <c r="BM8050" s="501" t="e">
        <f t="shared" si="760"/>
        <v>#DIV/0!</v>
      </c>
      <c r="BP8050" s="501" t="e">
        <f t="shared" si="761"/>
        <v>#DIV/0!</v>
      </c>
    </row>
    <row r="8051" spans="31:68" ht="15" customHeight="1" x14ac:dyDescent="0.25">
      <c r="AE8051" s="501" t="e">
        <f t="shared" si="756"/>
        <v>#DIV/0!</v>
      </c>
      <c r="AH8051" s="501" t="e">
        <f t="shared" si="757"/>
        <v>#DIV/0!</v>
      </c>
      <c r="AV8051" s="501" t="e">
        <f t="shared" si="758"/>
        <v>#DIV/0!</v>
      </c>
      <c r="AY8051" s="501" t="e">
        <f t="shared" si="759"/>
        <v>#DIV/0!</v>
      </c>
      <c r="BM8051" s="501" t="e">
        <f t="shared" si="760"/>
        <v>#DIV/0!</v>
      </c>
      <c r="BP8051" s="501" t="e">
        <f t="shared" si="761"/>
        <v>#DIV/0!</v>
      </c>
    </row>
    <row r="8052" spans="31:68" ht="15" customHeight="1" x14ac:dyDescent="0.25">
      <c r="AE8052" s="501" t="e">
        <f t="shared" si="756"/>
        <v>#DIV/0!</v>
      </c>
      <c r="AH8052" s="501" t="e">
        <f t="shared" si="757"/>
        <v>#DIV/0!</v>
      </c>
      <c r="AV8052" s="501" t="e">
        <f t="shared" si="758"/>
        <v>#DIV/0!</v>
      </c>
      <c r="AY8052" s="501" t="e">
        <f t="shared" si="759"/>
        <v>#DIV/0!</v>
      </c>
      <c r="BM8052" s="501" t="e">
        <f t="shared" si="760"/>
        <v>#DIV/0!</v>
      </c>
      <c r="BP8052" s="501" t="e">
        <f t="shared" si="761"/>
        <v>#DIV/0!</v>
      </c>
    </row>
    <row r="8053" spans="31:68" ht="15" customHeight="1" x14ac:dyDescent="0.25">
      <c r="AE8053" s="501" t="e">
        <f t="shared" si="756"/>
        <v>#DIV/0!</v>
      </c>
      <c r="AH8053" s="501" t="e">
        <f t="shared" si="757"/>
        <v>#DIV/0!</v>
      </c>
      <c r="AV8053" s="501" t="e">
        <f t="shared" si="758"/>
        <v>#DIV/0!</v>
      </c>
      <c r="AY8053" s="501" t="e">
        <f t="shared" si="759"/>
        <v>#DIV/0!</v>
      </c>
      <c r="BM8053" s="501" t="e">
        <f t="shared" si="760"/>
        <v>#DIV/0!</v>
      </c>
      <c r="BP8053" s="501" t="e">
        <f t="shared" si="761"/>
        <v>#DIV/0!</v>
      </c>
    </row>
    <row r="8054" spans="31:68" ht="15" customHeight="1" x14ac:dyDescent="0.25">
      <c r="AE8054" s="501" t="e">
        <f t="shared" si="756"/>
        <v>#DIV/0!</v>
      </c>
      <c r="AH8054" s="501" t="e">
        <f t="shared" si="757"/>
        <v>#DIV/0!</v>
      </c>
      <c r="AV8054" s="501" t="e">
        <f t="shared" si="758"/>
        <v>#DIV/0!</v>
      </c>
      <c r="AY8054" s="501" t="e">
        <f t="shared" si="759"/>
        <v>#DIV/0!</v>
      </c>
      <c r="BM8054" s="501" t="e">
        <f t="shared" si="760"/>
        <v>#DIV/0!</v>
      </c>
      <c r="BP8054" s="501" t="e">
        <f t="shared" si="761"/>
        <v>#DIV/0!</v>
      </c>
    </row>
    <row r="8055" spans="31:68" ht="15" customHeight="1" x14ac:dyDescent="0.25">
      <c r="AE8055" s="501" t="e">
        <f t="shared" si="756"/>
        <v>#DIV/0!</v>
      </c>
      <c r="AH8055" s="501" t="e">
        <f t="shared" si="757"/>
        <v>#DIV/0!</v>
      </c>
      <c r="AV8055" s="501" t="e">
        <f t="shared" si="758"/>
        <v>#DIV/0!</v>
      </c>
      <c r="AY8055" s="501" t="e">
        <f t="shared" si="759"/>
        <v>#DIV/0!</v>
      </c>
      <c r="BM8055" s="501" t="e">
        <f t="shared" si="760"/>
        <v>#DIV/0!</v>
      </c>
      <c r="BP8055" s="501" t="e">
        <f t="shared" si="761"/>
        <v>#DIV/0!</v>
      </c>
    </row>
    <row r="8056" spans="31:68" ht="15" customHeight="1" x14ac:dyDescent="0.25">
      <c r="AE8056" s="501" t="e">
        <f t="shared" si="756"/>
        <v>#DIV/0!</v>
      </c>
      <c r="AH8056" s="501" t="e">
        <f t="shared" si="757"/>
        <v>#DIV/0!</v>
      </c>
      <c r="AV8056" s="501" t="e">
        <f t="shared" si="758"/>
        <v>#DIV/0!</v>
      </c>
      <c r="AY8056" s="501" t="e">
        <f t="shared" si="759"/>
        <v>#DIV/0!</v>
      </c>
      <c r="BM8056" s="501" t="e">
        <f t="shared" si="760"/>
        <v>#DIV/0!</v>
      </c>
      <c r="BP8056" s="501" t="e">
        <f t="shared" si="761"/>
        <v>#DIV/0!</v>
      </c>
    </row>
    <row r="8057" spans="31:68" ht="15" customHeight="1" x14ac:dyDescent="0.25">
      <c r="AE8057" s="501" t="e">
        <f t="shared" si="756"/>
        <v>#DIV/0!</v>
      </c>
      <c r="AH8057" s="501" t="e">
        <f t="shared" si="757"/>
        <v>#DIV/0!</v>
      </c>
      <c r="AV8057" s="501" t="e">
        <f t="shared" si="758"/>
        <v>#DIV/0!</v>
      </c>
      <c r="AY8057" s="501" t="e">
        <f t="shared" si="759"/>
        <v>#DIV/0!</v>
      </c>
      <c r="BM8057" s="501" t="e">
        <f t="shared" si="760"/>
        <v>#DIV/0!</v>
      </c>
      <c r="BP8057" s="501" t="e">
        <f t="shared" si="761"/>
        <v>#DIV/0!</v>
      </c>
    </row>
    <row r="8058" spans="31:68" ht="15" customHeight="1" x14ac:dyDescent="0.25">
      <c r="AE8058" s="501" t="e">
        <f t="shared" si="756"/>
        <v>#DIV/0!</v>
      </c>
      <c r="AH8058" s="501" t="e">
        <f t="shared" si="757"/>
        <v>#DIV/0!</v>
      </c>
      <c r="AV8058" s="501" t="e">
        <f t="shared" si="758"/>
        <v>#DIV/0!</v>
      </c>
      <c r="AY8058" s="501" t="e">
        <f t="shared" si="759"/>
        <v>#DIV/0!</v>
      </c>
      <c r="BM8058" s="501" t="e">
        <f t="shared" si="760"/>
        <v>#DIV/0!</v>
      </c>
      <c r="BP8058" s="501" t="e">
        <f t="shared" si="761"/>
        <v>#DIV/0!</v>
      </c>
    </row>
    <row r="8059" spans="31:68" ht="15" customHeight="1" x14ac:dyDescent="0.25">
      <c r="AE8059" s="501" t="e">
        <f t="shared" si="756"/>
        <v>#DIV/0!</v>
      </c>
      <c r="AH8059" s="501" t="e">
        <f t="shared" si="757"/>
        <v>#DIV/0!</v>
      </c>
      <c r="AV8059" s="501" t="e">
        <f t="shared" si="758"/>
        <v>#DIV/0!</v>
      </c>
      <c r="AY8059" s="501" t="e">
        <f t="shared" si="759"/>
        <v>#DIV/0!</v>
      </c>
      <c r="BM8059" s="501" t="e">
        <f t="shared" si="760"/>
        <v>#DIV/0!</v>
      </c>
      <c r="BP8059" s="501" t="e">
        <f t="shared" si="761"/>
        <v>#DIV/0!</v>
      </c>
    </row>
    <row r="8060" spans="31:68" ht="15" customHeight="1" x14ac:dyDescent="0.25">
      <c r="AE8060" s="501" t="e">
        <f t="shared" si="756"/>
        <v>#DIV/0!</v>
      </c>
      <c r="AH8060" s="501" t="e">
        <f t="shared" si="757"/>
        <v>#DIV/0!</v>
      </c>
      <c r="AV8060" s="501" t="e">
        <f t="shared" si="758"/>
        <v>#DIV/0!</v>
      </c>
      <c r="AY8060" s="501" t="e">
        <f t="shared" si="759"/>
        <v>#DIV/0!</v>
      </c>
      <c r="BM8060" s="501" t="e">
        <f t="shared" si="760"/>
        <v>#DIV/0!</v>
      </c>
      <c r="BP8060" s="501" t="e">
        <f t="shared" si="761"/>
        <v>#DIV/0!</v>
      </c>
    </row>
    <row r="8061" spans="31:68" ht="15" customHeight="1" x14ac:dyDescent="0.25">
      <c r="AE8061" s="501" t="e">
        <f t="shared" si="756"/>
        <v>#DIV/0!</v>
      </c>
      <c r="AH8061" s="501" t="e">
        <f t="shared" si="757"/>
        <v>#DIV/0!</v>
      </c>
      <c r="AV8061" s="501" t="e">
        <f t="shared" si="758"/>
        <v>#DIV/0!</v>
      </c>
      <c r="AY8061" s="501" t="e">
        <f t="shared" si="759"/>
        <v>#DIV/0!</v>
      </c>
      <c r="BM8061" s="501" t="e">
        <f t="shared" si="760"/>
        <v>#DIV/0!</v>
      </c>
      <c r="BP8061" s="501" t="e">
        <f t="shared" si="761"/>
        <v>#DIV/0!</v>
      </c>
    </row>
    <row r="8062" spans="31:68" ht="15" customHeight="1" x14ac:dyDescent="0.25">
      <c r="AE8062" s="501" t="e">
        <f t="shared" si="756"/>
        <v>#DIV/0!</v>
      </c>
      <c r="AH8062" s="501" t="e">
        <f t="shared" si="757"/>
        <v>#DIV/0!</v>
      </c>
      <c r="AV8062" s="501" t="e">
        <f t="shared" si="758"/>
        <v>#DIV/0!</v>
      </c>
      <c r="AY8062" s="501" t="e">
        <f t="shared" si="759"/>
        <v>#DIV/0!</v>
      </c>
      <c r="BM8062" s="501" t="e">
        <f t="shared" si="760"/>
        <v>#DIV/0!</v>
      </c>
      <c r="BP8062" s="501" t="e">
        <f t="shared" si="761"/>
        <v>#DIV/0!</v>
      </c>
    </row>
    <row r="8063" spans="31:68" ht="15" customHeight="1" x14ac:dyDescent="0.25">
      <c r="AE8063" s="501" t="e">
        <f t="shared" si="756"/>
        <v>#DIV/0!</v>
      </c>
      <c r="AH8063" s="501" t="e">
        <f t="shared" si="757"/>
        <v>#DIV/0!</v>
      </c>
      <c r="AV8063" s="501" t="e">
        <f t="shared" si="758"/>
        <v>#DIV/0!</v>
      </c>
      <c r="AY8063" s="501" t="e">
        <f t="shared" si="759"/>
        <v>#DIV/0!</v>
      </c>
      <c r="BM8063" s="501" t="e">
        <f t="shared" si="760"/>
        <v>#DIV/0!</v>
      </c>
      <c r="BP8063" s="501" t="e">
        <f t="shared" si="761"/>
        <v>#DIV/0!</v>
      </c>
    </row>
    <row r="8064" spans="31:68" ht="15" customHeight="1" x14ac:dyDescent="0.25">
      <c r="AE8064" s="501" t="e">
        <f t="shared" si="756"/>
        <v>#DIV/0!</v>
      </c>
      <c r="AH8064" s="501" t="e">
        <f t="shared" si="757"/>
        <v>#DIV/0!</v>
      </c>
      <c r="AV8064" s="501" t="e">
        <f t="shared" si="758"/>
        <v>#DIV/0!</v>
      </c>
      <c r="AY8064" s="501" t="e">
        <f t="shared" si="759"/>
        <v>#DIV/0!</v>
      </c>
      <c r="BM8064" s="501" t="e">
        <f t="shared" si="760"/>
        <v>#DIV/0!</v>
      </c>
      <c r="BP8064" s="501" t="e">
        <f t="shared" si="761"/>
        <v>#DIV/0!</v>
      </c>
    </row>
    <row r="8065" spans="31:68" ht="15" customHeight="1" x14ac:dyDescent="0.25">
      <c r="AE8065" s="501" t="e">
        <f t="shared" si="756"/>
        <v>#DIV/0!</v>
      </c>
      <c r="AH8065" s="501" t="e">
        <f t="shared" si="757"/>
        <v>#DIV/0!</v>
      </c>
      <c r="AV8065" s="501" t="e">
        <f t="shared" si="758"/>
        <v>#DIV/0!</v>
      </c>
      <c r="AY8065" s="501" t="e">
        <f t="shared" si="759"/>
        <v>#DIV/0!</v>
      </c>
      <c r="BM8065" s="501" t="e">
        <f t="shared" si="760"/>
        <v>#DIV/0!</v>
      </c>
      <c r="BP8065" s="501" t="e">
        <f t="shared" si="761"/>
        <v>#DIV/0!</v>
      </c>
    </row>
    <row r="8066" spans="31:68" ht="15" customHeight="1" x14ac:dyDescent="0.25">
      <c r="AE8066" s="501" t="e">
        <f t="shared" si="756"/>
        <v>#DIV/0!</v>
      </c>
      <c r="AH8066" s="501" t="e">
        <f t="shared" si="757"/>
        <v>#DIV/0!</v>
      </c>
      <c r="AV8066" s="501" t="e">
        <f t="shared" si="758"/>
        <v>#DIV/0!</v>
      </c>
      <c r="AY8066" s="501" t="e">
        <f t="shared" si="759"/>
        <v>#DIV/0!</v>
      </c>
      <c r="BM8066" s="501" t="e">
        <f t="shared" si="760"/>
        <v>#DIV/0!</v>
      </c>
      <c r="BP8066" s="501" t="e">
        <f t="shared" si="761"/>
        <v>#DIV/0!</v>
      </c>
    </row>
    <row r="8067" spans="31:68" ht="15" customHeight="1" x14ac:dyDescent="0.25">
      <c r="AE8067" s="501" t="e">
        <f t="shared" si="756"/>
        <v>#DIV/0!</v>
      </c>
      <c r="AH8067" s="501" t="e">
        <f t="shared" si="757"/>
        <v>#DIV/0!</v>
      </c>
      <c r="AV8067" s="501" t="e">
        <f t="shared" si="758"/>
        <v>#DIV/0!</v>
      </c>
      <c r="AY8067" s="501" t="e">
        <f t="shared" si="759"/>
        <v>#DIV/0!</v>
      </c>
      <c r="BM8067" s="501" t="e">
        <f t="shared" si="760"/>
        <v>#DIV/0!</v>
      </c>
      <c r="BP8067" s="501" t="e">
        <f t="shared" si="761"/>
        <v>#DIV/0!</v>
      </c>
    </row>
    <row r="8068" spans="31:68" ht="15" customHeight="1" x14ac:dyDescent="0.25">
      <c r="AE8068" s="501" t="e">
        <f t="shared" si="756"/>
        <v>#DIV/0!</v>
      </c>
      <c r="AH8068" s="501" t="e">
        <f t="shared" si="757"/>
        <v>#DIV/0!</v>
      </c>
      <c r="AV8068" s="501" t="e">
        <f t="shared" si="758"/>
        <v>#DIV/0!</v>
      </c>
      <c r="AY8068" s="501" t="e">
        <f t="shared" si="759"/>
        <v>#DIV/0!</v>
      </c>
      <c r="BM8068" s="501" t="e">
        <f t="shared" si="760"/>
        <v>#DIV/0!</v>
      </c>
      <c r="BP8068" s="501" t="e">
        <f t="shared" si="761"/>
        <v>#DIV/0!</v>
      </c>
    </row>
    <row r="8069" spans="31:68" ht="15" customHeight="1" x14ac:dyDescent="0.25">
      <c r="AE8069" s="501" t="e">
        <f t="shared" si="756"/>
        <v>#DIV/0!</v>
      </c>
      <c r="AH8069" s="501" t="e">
        <f t="shared" si="757"/>
        <v>#DIV/0!</v>
      </c>
      <c r="AV8069" s="501" t="e">
        <f t="shared" si="758"/>
        <v>#DIV/0!</v>
      </c>
      <c r="AY8069" s="501" t="e">
        <f t="shared" si="759"/>
        <v>#DIV/0!</v>
      </c>
      <c r="BM8069" s="501" t="e">
        <f t="shared" si="760"/>
        <v>#DIV/0!</v>
      </c>
      <c r="BP8069" s="501" t="e">
        <f t="shared" si="761"/>
        <v>#DIV/0!</v>
      </c>
    </row>
    <row r="8070" spans="31:68" ht="15" customHeight="1" x14ac:dyDescent="0.25">
      <c r="AE8070" s="501" t="e">
        <f t="shared" si="756"/>
        <v>#DIV/0!</v>
      </c>
      <c r="AH8070" s="501" t="e">
        <f t="shared" si="757"/>
        <v>#DIV/0!</v>
      </c>
      <c r="AV8070" s="501" t="e">
        <f t="shared" si="758"/>
        <v>#DIV/0!</v>
      </c>
      <c r="AY8070" s="501" t="e">
        <f t="shared" si="759"/>
        <v>#DIV/0!</v>
      </c>
      <c r="BM8070" s="501" t="e">
        <f t="shared" si="760"/>
        <v>#DIV/0!</v>
      </c>
      <c r="BP8070" s="501" t="e">
        <f t="shared" si="761"/>
        <v>#DIV/0!</v>
      </c>
    </row>
    <row r="8071" spans="31:68" ht="15" customHeight="1" x14ac:dyDescent="0.25">
      <c r="AE8071" s="501" t="e">
        <f t="shared" si="756"/>
        <v>#DIV/0!</v>
      </c>
      <c r="AH8071" s="501" t="e">
        <f t="shared" si="757"/>
        <v>#DIV/0!</v>
      </c>
      <c r="AV8071" s="501" t="e">
        <f t="shared" si="758"/>
        <v>#DIV/0!</v>
      </c>
      <c r="AY8071" s="501" t="e">
        <f t="shared" si="759"/>
        <v>#DIV/0!</v>
      </c>
      <c r="BM8071" s="501" t="e">
        <f t="shared" si="760"/>
        <v>#DIV/0!</v>
      </c>
      <c r="BP8071" s="501" t="e">
        <f t="shared" si="761"/>
        <v>#DIV/0!</v>
      </c>
    </row>
    <row r="8072" spans="31:68" ht="15" customHeight="1" x14ac:dyDescent="0.25">
      <c r="AE8072" s="501" t="e">
        <f t="shared" si="756"/>
        <v>#DIV/0!</v>
      </c>
      <c r="AH8072" s="501" t="e">
        <f t="shared" si="757"/>
        <v>#DIV/0!</v>
      </c>
      <c r="AV8072" s="501" t="e">
        <f t="shared" si="758"/>
        <v>#DIV/0!</v>
      </c>
      <c r="AY8072" s="501" t="e">
        <f t="shared" si="759"/>
        <v>#DIV/0!</v>
      </c>
      <c r="BM8072" s="501" t="e">
        <f t="shared" si="760"/>
        <v>#DIV/0!</v>
      </c>
      <c r="BP8072" s="501" t="e">
        <f t="shared" si="761"/>
        <v>#DIV/0!</v>
      </c>
    </row>
    <row r="8073" spans="31:68" ht="15" customHeight="1" x14ac:dyDescent="0.25">
      <c r="AE8073" s="501" t="e">
        <f t="shared" si="756"/>
        <v>#DIV/0!</v>
      </c>
      <c r="AH8073" s="501" t="e">
        <f t="shared" si="757"/>
        <v>#DIV/0!</v>
      </c>
      <c r="AV8073" s="501" t="e">
        <f t="shared" si="758"/>
        <v>#DIV/0!</v>
      </c>
      <c r="AY8073" s="501" t="e">
        <f t="shared" si="759"/>
        <v>#DIV/0!</v>
      </c>
      <c r="BM8073" s="501" t="e">
        <f t="shared" si="760"/>
        <v>#DIV/0!</v>
      </c>
      <c r="BP8073" s="501" t="e">
        <f t="shared" si="761"/>
        <v>#DIV/0!</v>
      </c>
    </row>
    <row r="8074" spans="31:68" ht="15" customHeight="1" x14ac:dyDescent="0.25">
      <c r="AE8074" s="501" t="e">
        <f t="shared" si="756"/>
        <v>#DIV/0!</v>
      </c>
      <c r="AH8074" s="501" t="e">
        <f t="shared" si="757"/>
        <v>#DIV/0!</v>
      </c>
      <c r="AV8074" s="501" t="e">
        <f t="shared" si="758"/>
        <v>#DIV/0!</v>
      </c>
      <c r="AY8074" s="501" t="e">
        <f t="shared" si="759"/>
        <v>#DIV/0!</v>
      </c>
      <c r="BM8074" s="501" t="e">
        <f t="shared" si="760"/>
        <v>#DIV/0!</v>
      </c>
      <c r="BP8074" s="501" t="e">
        <f t="shared" si="761"/>
        <v>#DIV/0!</v>
      </c>
    </row>
    <row r="8075" spans="31:68" ht="15" customHeight="1" x14ac:dyDescent="0.25">
      <c r="AE8075" s="501" t="e">
        <f t="shared" si="756"/>
        <v>#DIV/0!</v>
      </c>
      <c r="AH8075" s="501" t="e">
        <f t="shared" si="757"/>
        <v>#DIV/0!</v>
      </c>
      <c r="AV8075" s="501" t="e">
        <f t="shared" si="758"/>
        <v>#DIV/0!</v>
      </c>
      <c r="AY8075" s="501" t="e">
        <f t="shared" si="759"/>
        <v>#DIV/0!</v>
      </c>
      <c r="BM8075" s="501" t="e">
        <f t="shared" si="760"/>
        <v>#DIV/0!</v>
      </c>
      <c r="BP8075" s="501" t="e">
        <f t="shared" si="761"/>
        <v>#DIV/0!</v>
      </c>
    </row>
    <row r="8076" spans="31:68" ht="15" customHeight="1" x14ac:dyDescent="0.25">
      <c r="AE8076" s="501" t="e">
        <f t="shared" si="756"/>
        <v>#DIV/0!</v>
      </c>
      <c r="AH8076" s="501" t="e">
        <f t="shared" si="757"/>
        <v>#DIV/0!</v>
      </c>
      <c r="AV8076" s="501" t="e">
        <f t="shared" si="758"/>
        <v>#DIV/0!</v>
      </c>
      <c r="AY8076" s="501" t="e">
        <f t="shared" si="759"/>
        <v>#DIV/0!</v>
      </c>
      <c r="BM8076" s="501" t="e">
        <f t="shared" si="760"/>
        <v>#DIV/0!</v>
      </c>
      <c r="BP8076" s="501" t="e">
        <f t="shared" si="761"/>
        <v>#DIV/0!</v>
      </c>
    </row>
    <row r="8077" spans="31:68" ht="15" customHeight="1" x14ac:dyDescent="0.25">
      <c r="AE8077" s="501" t="e">
        <f t="shared" si="756"/>
        <v>#DIV/0!</v>
      </c>
      <c r="AH8077" s="501" t="e">
        <f t="shared" si="757"/>
        <v>#DIV/0!</v>
      </c>
      <c r="AV8077" s="501" t="e">
        <f t="shared" si="758"/>
        <v>#DIV/0!</v>
      </c>
      <c r="AY8077" s="501" t="e">
        <f t="shared" si="759"/>
        <v>#DIV/0!</v>
      </c>
      <c r="BM8077" s="501" t="e">
        <f t="shared" si="760"/>
        <v>#DIV/0!</v>
      </c>
      <c r="BP8077" s="501" t="e">
        <f t="shared" si="761"/>
        <v>#DIV/0!</v>
      </c>
    </row>
    <row r="8078" spans="31:68" ht="15" customHeight="1" x14ac:dyDescent="0.25">
      <c r="AE8078" s="501" t="e">
        <f t="shared" si="756"/>
        <v>#DIV/0!</v>
      </c>
      <c r="AH8078" s="501" t="e">
        <f t="shared" si="757"/>
        <v>#DIV/0!</v>
      </c>
      <c r="AV8078" s="501" t="e">
        <f t="shared" si="758"/>
        <v>#DIV/0!</v>
      </c>
      <c r="AY8078" s="501" t="e">
        <f t="shared" si="759"/>
        <v>#DIV/0!</v>
      </c>
      <c r="BM8078" s="501" t="e">
        <f t="shared" si="760"/>
        <v>#DIV/0!</v>
      </c>
      <c r="BP8078" s="501" t="e">
        <f t="shared" si="761"/>
        <v>#DIV/0!</v>
      </c>
    </row>
    <row r="8079" spans="31:68" ht="15" customHeight="1" x14ac:dyDescent="0.25">
      <c r="AE8079" s="501" t="e">
        <f t="shared" ref="AE8079:AE8142" si="762">IF(AE$10*AC8079+AE$11&lt;(ROUNDUP(AD$10/100,0)*100+999),MAX(0,AE$10*AC8079+AE$11),NA())</f>
        <v>#DIV/0!</v>
      </c>
      <c r="AH8079" s="501" t="e">
        <f t="shared" ref="AH8079:AH8142" si="763">IF(AH$10*AF8079+AH$11&lt;(ROUNDUP(AG$10/100,0)*100+999),MAX(0,AH$10*AF8079+AH$11),NA())</f>
        <v>#DIV/0!</v>
      </c>
      <c r="AV8079" s="501" t="e">
        <f t="shared" ref="AV8079:AV8142" si="764">IF(AV$10*AT8079+AV$11&lt;(ROUNDUP(AU$10/100,0)*100+999),MAX(0,AV$10*AT8079+AV$11),NA())</f>
        <v>#DIV/0!</v>
      </c>
      <c r="AY8079" s="501" t="e">
        <f t="shared" ref="AY8079:AY8142" si="765">IF(AY$10*AW8079+AY$11&lt;(ROUNDUP(AX$10/100,0)*100+999),MAX(0,AY$10*AW8079+AY$11),NA())</f>
        <v>#DIV/0!</v>
      </c>
      <c r="BM8079" s="501" t="e">
        <f t="shared" ref="BM8079:BM8142" si="766">IF(BM$10*BK8079+BM$11&lt;(ROUNDUP(BL$10/100,0)*100+999),MAX(0,BM$10*BK8079+BM$11),NA())</f>
        <v>#DIV/0!</v>
      </c>
      <c r="BP8079" s="501" t="e">
        <f t="shared" ref="BP8079:BP8142" si="767">IF(BP$10*BN8079+BP$11&lt;(ROUNDUP(BO$10/100,0)*100+999),MAX(0,BP$10*BN8079+BP$11),NA())</f>
        <v>#DIV/0!</v>
      </c>
    </row>
    <row r="8080" spans="31:68" ht="15" customHeight="1" x14ac:dyDescent="0.25">
      <c r="AE8080" s="501" t="e">
        <f t="shared" si="762"/>
        <v>#DIV/0!</v>
      </c>
      <c r="AH8080" s="501" t="e">
        <f t="shared" si="763"/>
        <v>#DIV/0!</v>
      </c>
      <c r="AV8080" s="501" t="e">
        <f t="shared" si="764"/>
        <v>#DIV/0!</v>
      </c>
      <c r="AY8080" s="501" t="e">
        <f t="shared" si="765"/>
        <v>#DIV/0!</v>
      </c>
      <c r="BM8080" s="501" t="e">
        <f t="shared" si="766"/>
        <v>#DIV/0!</v>
      </c>
      <c r="BP8080" s="501" t="e">
        <f t="shared" si="767"/>
        <v>#DIV/0!</v>
      </c>
    </row>
    <row r="8081" spans="31:68" ht="15" customHeight="1" x14ac:dyDescent="0.25">
      <c r="AE8081" s="501" t="e">
        <f t="shared" si="762"/>
        <v>#DIV/0!</v>
      </c>
      <c r="AH8081" s="501" t="e">
        <f t="shared" si="763"/>
        <v>#DIV/0!</v>
      </c>
      <c r="AV8081" s="501" t="e">
        <f t="shared" si="764"/>
        <v>#DIV/0!</v>
      </c>
      <c r="AY8081" s="501" t="e">
        <f t="shared" si="765"/>
        <v>#DIV/0!</v>
      </c>
      <c r="BM8081" s="501" t="e">
        <f t="shared" si="766"/>
        <v>#DIV/0!</v>
      </c>
      <c r="BP8081" s="501" t="e">
        <f t="shared" si="767"/>
        <v>#DIV/0!</v>
      </c>
    </row>
    <row r="8082" spans="31:68" ht="15" customHeight="1" x14ac:dyDescent="0.25">
      <c r="AE8082" s="501" t="e">
        <f t="shared" si="762"/>
        <v>#DIV/0!</v>
      </c>
      <c r="AH8082" s="501" t="e">
        <f t="shared" si="763"/>
        <v>#DIV/0!</v>
      </c>
      <c r="AV8082" s="501" t="e">
        <f t="shared" si="764"/>
        <v>#DIV/0!</v>
      </c>
      <c r="AY8082" s="501" t="e">
        <f t="shared" si="765"/>
        <v>#DIV/0!</v>
      </c>
      <c r="BM8082" s="501" t="e">
        <f t="shared" si="766"/>
        <v>#DIV/0!</v>
      </c>
      <c r="BP8082" s="501" t="e">
        <f t="shared" si="767"/>
        <v>#DIV/0!</v>
      </c>
    </row>
    <row r="8083" spans="31:68" ht="15" customHeight="1" x14ac:dyDescent="0.25">
      <c r="AE8083" s="501" t="e">
        <f t="shared" si="762"/>
        <v>#DIV/0!</v>
      </c>
      <c r="AH8083" s="501" t="e">
        <f t="shared" si="763"/>
        <v>#DIV/0!</v>
      </c>
      <c r="AV8083" s="501" t="e">
        <f t="shared" si="764"/>
        <v>#DIV/0!</v>
      </c>
      <c r="AY8083" s="501" t="e">
        <f t="shared" si="765"/>
        <v>#DIV/0!</v>
      </c>
      <c r="BM8083" s="501" t="e">
        <f t="shared" si="766"/>
        <v>#DIV/0!</v>
      </c>
      <c r="BP8083" s="501" t="e">
        <f t="shared" si="767"/>
        <v>#DIV/0!</v>
      </c>
    </row>
    <row r="8084" spans="31:68" ht="15" customHeight="1" x14ac:dyDescent="0.25">
      <c r="AE8084" s="501" t="e">
        <f t="shared" si="762"/>
        <v>#DIV/0!</v>
      </c>
      <c r="AH8084" s="501" t="e">
        <f t="shared" si="763"/>
        <v>#DIV/0!</v>
      </c>
      <c r="AV8084" s="501" t="e">
        <f t="shared" si="764"/>
        <v>#DIV/0!</v>
      </c>
      <c r="AY8084" s="501" t="e">
        <f t="shared" si="765"/>
        <v>#DIV/0!</v>
      </c>
      <c r="BM8084" s="501" t="e">
        <f t="shared" si="766"/>
        <v>#DIV/0!</v>
      </c>
      <c r="BP8084" s="501" t="e">
        <f t="shared" si="767"/>
        <v>#DIV/0!</v>
      </c>
    </row>
    <row r="8085" spans="31:68" ht="15" customHeight="1" x14ac:dyDescent="0.25">
      <c r="AE8085" s="501" t="e">
        <f t="shared" si="762"/>
        <v>#DIV/0!</v>
      </c>
      <c r="AH8085" s="501" t="e">
        <f t="shared" si="763"/>
        <v>#DIV/0!</v>
      </c>
      <c r="AV8085" s="501" t="e">
        <f t="shared" si="764"/>
        <v>#DIV/0!</v>
      </c>
      <c r="AY8085" s="501" t="e">
        <f t="shared" si="765"/>
        <v>#DIV/0!</v>
      </c>
      <c r="BM8085" s="501" t="e">
        <f t="shared" si="766"/>
        <v>#DIV/0!</v>
      </c>
      <c r="BP8085" s="501" t="e">
        <f t="shared" si="767"/>
        <v>#DIV/0!</v>
      </c>
    </row>
    <row r="8086" spans="31:68" ht="15" customHeight="1" x14ac:dyDescent="0.25">
      <c r="AE8086" s="501" t="e">
        <f t="shared" si="762"/>
        <v>#DIV/0!</v>
      </c>
      <c r="AH8086" s="501" t="e">
        <f t="shared" si="763"/>
        <v>#DIV/0!</v>
      </c>
      <c r="AV8086" s="501" t="e">
        <f t="shared" si="764"/>
        <v>#DIV/0!</v>
      </c>
      <c r="AY8086" s="501" t="e">
        <f t="shared" si="765"/>
        <v>#DIV/0!</v>
      </c>
      <c r="BM8086" s="501" t="e">
        <f t="shared" si="766"/>
        <v>#DIV/0!</v>
      </c>
      <c r="BP8086" s="501" t="e">
        <f t="shared" si="767"/>
        <v>#DIV/0!</v>
      </c>
    </row>
    <row r="8087" spans="31:68" ht="15" customHeight="1" x14ac:dyDescent="0.25">
      <c r="AE8087" s="501" t="e">
        <f t="shared" si="762"/>
        <v>#DIV/0!</v>
      </c>
      <c r="AH8087" s="501" t="e">
        <f t="shared" si="763"/>
        <v>#DIV/0!</v>
      </c>
      <c r="AV8087" s="501" t="e">
        <f t="shared" si="764"/>
        <v>#DIV/0!</v>
      </c>
      <c r="AY8087" s="501" t="e">
        <f t="shared" si="765"/>
        <v>#DIV/0!</v>
      </c>
      <c r="BM8087" s="501" t="e">
        <f t="shared" si="766"/>
        <v>#DIV/0!</v>
      </c>
      <c r="BP8087" s="501" t="e">
        <f t="shared" si="767"/>
        <v>#DIV/0!</v>
      </c>
    </row>
    <row r="8088" spans="31:68" ht="15" customHeight="1" x14ac:dyDescent="0.25">
      <c r="AE8088" s="501" t="e">
        <f t="shared" si="762"/>
        <v>#DIV/0!</v>
      </c>
      <c r="AH8088" s="501" t="e">
        <f t="shared" si="763"/>
        <v>#DIV/0!</v>
      </c>
      <c r="AV8088" s="501" t="e">
        <f t="shared" si="764"/>
        <v>#DIV/0!</v>
      </c>
      <c r="AY8088" s="501" t="e">
        <f t="shared" si="765"/>
        <v>#DIV/0!</v>
      </c>
      <c r="BM8088" s="501" t="e">
        <f t="shared" si="766"/>
        <v>#DIV/0!</v>
      </c>
      <c r="BP8088" s="501" t="e">
        <f t="shared" si="767"/>
        <v>#DIV/0!</v>
      </c>
    </row>
    <row r="8089" spans="31:68" ht="15" customHeight="1" x14ac:dyDescent="0.25">
      <c r="AE8089" s="501" t="e">
        <f t="shared" si="762"/>
        <v>#DIV/0!</v>
      </c>
      <c r="AH8089" s="501" t="e">
        <f t="shared" si="763"/>
        <v>#DIV/0!</v>
      </c>
      <c r="AV8089" s="501" t="e">
        <f t="shared" si="764"/>
        <v>#DIV/0!</v>
      </c>
      <c r="AY8089" s="501" t="e">
        <f t="shared" si="765"/>
        <v>#DIV/0!</v>
      </c>
      <c r="BM8089" s="501" t="e">
        <f t="shared" si="766"/>
        <v>#DIV/0!</v>
      </c>
      <c r="BP8089" s="501" t="e">
        <f t="shared" si="767"/>
        <v>#DIV/0!</v>
      </c>
    </row>
    <row r="8090" spans="31:68" ht="15" customHeight="1" x14ac:dyDescent="0.25">
      <c r="AE8090" s="501" t="e">
        <f t="shared" si="762"/>
        <v>#DIV/0!</v>
      </c>
      <c r="AH8090" s="501" t="e">
        <f t="shared" si="763"/>
        <v>#DIV/0!</v>
      </c>
      <c r="AV8090" s="501" t="e">
        <f t="shared" si="764"/>
        <v>#DIV/0!</v>
      </c>
      <c r="AY8090" s="501" t="e">
        <f t="shared" si="765"/>
        <v>#DIV/0!</v>
      </c>
      <c r="BM8090" s="501" t="e">
        <f t="shared" si="766"/>
        <v>#DIV/0!</v>
      </c>
      <c r="BP8090" s="501" t="e">
        <f t="shared" si="767"/>
        <v>#DIV/0!</v>
      </c>
    </row>
    <row r="8091" spans="31:68" ht="15" customHeight="1" x14ac:dyDescent="0.25">
      <c r="AE8091" s="501" t="e">
        <f t="shared" si="762"/>
        <v>#DIV/0!</v>
      </c>
      <c r="AH8091" s="501" t="e">
        <f t="shared" si="763"/>
        <v>#DIV/0!</v>
      </c>
      <c r="AV8091" s="501" t="e">
        <f t="shared" si="764"/>
        <v>#DIV/0!</v>
      </c>
      <c r="AY8091" s="501" t="e">
        <f t="shared" si="765"/>
        <v>#DIV/0!</v>
      </c>
      <c r="BM8091" s="501" t="e">
        <f t="shared" si="766"/>
        <v>#DIV/0!</v>
      </c>
      <c r="BP8091" s="501" t="e">
        <f t="shared" si="767"/>
        <v>#DIV/0!</v>
      </c>
    </row>
    <row r="8092" spans="31:68" ht="15" customHeight="1" x14ac:dyDescent="0.25">
      <c r="AE8092" s="501" t="e">
        <f t="shared" si="762"/>
        <v>#DIV/0!</v>
      </c>
      <c r="AH8092" s="501" t="e">
        <f t="shared" si="763"/>
        <v>#DIV/0!</v>
      </c>
      <c r="AV8092" s="501" t="e">
        <f t="shared" si="764"/>
        <v>#DIV/0!</v>
      </c>
      <c r="AY8092" s="501" t="e">
        <f t="shared" si="765"/>
        <v>#DIV/0!</v>
      </c>
      <c r="BM8092" s="501" t="e">
        <f t="shared" si="766"/>
        <v>#DIV/0!</v>
      </c>
      <c r="BP8092" s="501" t="e">
        <f t="shared" si="767"/>
        <v>#DIV/0!</v>
      </c>
    </row>
    <row r="8093" spans="31:68" ht="15" customHeight="1" x14ac:dyDescent="0.25">
      <c r="AE8093" s="501" t="e">
        <f t="shared" si="762"/>
        <v>#DIV/0!</v>
      </c>
      <c r="AH8093" s="501" t="e">
        <f t="shared" si="763"/>
        <v>#DIV/0!</v>
      </c>
      <c r="AV8093" s="501" t="e">
        <f t="shared" si="764"/>
        <v>#DIV/0!</v>
      </c>
      <c r="AY8093" s="501" t="e">
        <f t="shared" si="765"/>
        <v>#DIV/0!</v>
      </c>
      <c r="BM8093" s="501" t="e">
        <f t="shared" si="766"/>
        <v>#DIV/0!</v>
      </c>
      <c r="BP8093" s="501" t="e">
        <f t="shared" si="767"/>
        <v>#DIV/0!</v>
      </c>
    </row>
    <row r="8094" spans="31:68" ht="15" customHeight="1" x14ac:dyDescent="0.25">
      <c r="AE8094" s="501" t="e">
        <f t="shared" si="762"/>
        <v>#DIV/0!</v>
      </c>
      <c r="AH8094" s="501" t="e">
        <f t="shared" si="763"/>
        <v>#DIV/0!</v>
      </c>
      <c r="AV8094" s="501" t="e">
        <f t="shared" si="764"/>
        <v>#DIV/0!</v>
      </c>
      <c r="AY8094" s="501" t="e">
        <f t="shared" si="765"/>
        <v>#DIV/0!</v>
      </c>
      <c r="BM8094" s="501" t="e">
        <f t="shared" si="766"/>
        <v>#DIV/0!</v>
      </c>
      <c r="BP8094" s="501" t="e">
        <f t="shared" si="767"/>
        <v>#DIV/0!</v>
      </c>
    </row>
    <row r="8095" spans="31:68" ht="15" customHeight="1" x14ac:dyDescent="0.25">
      <c r="AE8095" s="501" t="e">
        <f t="shared" si="762"/>
        <v>#DIV/0!</v>
      </c>
      <c r="AH8095" s="501" t="e">
        <f t="shared" si="763"/>
        <v>#DIV/0!</v>
      </c>
      <c r="AV8095" s="501" t="e">
        <f t="shared" si="764"/>
        <v>#DIV/0!</v>
      </c>
      <c r="AY8095" s="501" t="e">
        <f t="shared" si="765"/>
        <v>#DIV/0!</v>
      </c>
      <c r="BM8095" s="501" t="e">
        <f t="shared" si="766"/>
        <v>#DIV/0!</v>
      </c>
      <c r="BP8095" s="501" t="e">
        <f t="shared" si="767"/>
        <v>#DIV/0!</v>
      </c>
    </row>
    <row r="8096" spans="31:68" ht="15" customHeight="1" x14ac:dyDescent="0.25">
      <c r="AE8096" s="501" t="e">
        <f t="shared" si="762"/>
        <v>#DIV/0!</v>
      </c>
      <c r="AH8096" s="501" t="e">
        <f t="shared" si="763"/>
        <v>#DIV/0!</v>
      </c>
      <c r="AV8096" s="501" t="e">
        <f t="shared" si="764"/>
        <v>#DIV/0!</v>
      </c>
      <c r="AY8096" s="501" t="e">
        <f t="shared" si="765"/>
        <v>#DIV/0!</v>
      </c>
      <c r="BM8096" s="501" t="e">
        <f t="shared" si="766"/>
        <v>#DIV/0!</v>
      </c>
      <c r="BP8096" s="501" t="e">
        <f t="shared" si="767"/>
        <v>#DIV/0!</v>
      </c>
    </row>
    <row r="8097" spans="31:68" ht="15" customHeight="1" x14ac:dyDescent="0.25">
      <c r="AE8097" s="501" t="e">
        <f t="shared" si="762"/>
        <v>#DIV/0!</v>
      </c>
      <c r="AH8097" s="501" t="e">
        <f t="shared" si="763"/>
        <v>#DIV/0!</v>
      </c>
      <c r="AV8097" s="501" t="e">
        <f t="shared" si="764"/>
        <v>#DIV/0!</v>
      </c>
      <c r="AY8097" s="501" t="e">
        <f t="shared" si="765"/>
        <v>#DIV/0!</v>
      </c>
      <c r="BM8097" s="501" t="e">
        <f t="shared" si="766"/>
        <v>#DIV/0!</v>
      </c>
      <c r="BP8097" s="501" t="e">
        <f t="shared" si="767"/>
        <v>#DIV/0!</v>
      </c>
    </row>
    <row r="8098" spans="31:68" ht="15" customHeight="1" x14ac:dyDescent="0.25">
      <c r="AE8098" s="501" t="e">
        <f t="shared" si="762"/>
        <v>#DIV/0!</v>
      </c>
      <c r="AH8098" s="501" t="e">
        <f t="shared" si="763"/>
        <v>#DIV/0!</v>
      </c>
      <c r="AV8098" s="501" t="e">
        <f t="shared" si="764"/>
        <v>#DIV/0!</v>
      </c>
      <c r="AY8098" s="501" t="e">
        <f t="shared" si="765"/>
        <v>#DIV/0!</v>
      </c>
      <c r="BM8098" s="501" t="e">
        <f t="shared" si="766"/>
        <v>#DIV/0!</v>
      </c>
      <c r="BP8098" s="501" t="e">
        <f t="shared" si="767"/>
        <v>#DIV/0!</v>
      </c>
    </row>
    <row r="8099" spans="31:68" ht="15" customHeight="1" x14ac:dyDescent="0.25">
      <c r="AE8099" s="501" t="e">
        <f t="shared" si="762"/>
        <v>#DIV/0!</v>
      </c>
      <c r="AH8099" s="501" t="e">
        <f t="shared" si="763"/>
        <v>#DIV/0!</v>
      </c>
      <c r="AV8099" s="501" t="e">
        <f t="shared" si="764"/>
        <v>#DIV/0!</v>
      </c>
      <c r="AY8099" s="501" t="e">
        <f t="shared" si="765"/>
        <v>#DIV/0!</v>
      </c>
      <c r="BM8099" s="501" t="e">
        <f t="shared" si="766"/>
        <v>#DIV/0!</v>
      </c>
      <c r="BP8099" s="501" t="e">
        <f t="shared" si="767"/>
        <v>#DIV/0!</v>
      </c>
    </row>
    <row r="8100" spans="31:68" ht="15" customHeight="1" x14ac:dyDescent="0.25">
      <c r="AE8100" s="501" t="e">
        <f t="shared" si="762"/>
        <v>#DIV/0!</v>
      </c>
      <c r="AH8100" s="501" t="e">
        <f t="shared" si="763"/>
        <v>#DIV/0!</v>
      </c>
      <c r="AV8100" s="501" t="e">
        <f t="shared" si="764"/>
        <v>#DIV/0!</v>
      </c>
      <c r="AY8100" s="501" t="e">
        <f t="shared" si="765"/>
        <v>#DIV/0!</v>
      </c>
      <c r="BM8100" s="501" t="e">
        <f t="shared" si="766"/>
        <v>#DIV/0!</v>
      </c>
      <c r="BP8100" s="501" t="e">
        <f t="shared" si="767"/>
        <v>#DIV/0!</v>
      </c>
    </row>
    <row r="8101" spans="31:68" ht="15" customHeight="1" x14ac:dyDescent="0.25">
      <c r="AE8101" s="501" t="e">
        <f t="shared" si="762"/>
        <v>#DIV/0!</v>
      </c>
      <c r="AH8101" s="501" t="e">
        <f t="shared" si="763"/>
        <v>#DIV/0!</v>
      </c>
      <c r="AV8101" s="501" t="e">
        <f t="shared" si="764"/>
        <v>#DIV/0!</v>
      </c>
      <c r="AY8101" s="501" t="e">
        <f t="shared" si="765"/>
        <v>#DIV/0!</v>
      </c>
      <c r="BM8101" s="501" t="e">
        <f t="shared" si="766"/>
        <v>#DIV/0!</v>
      </c>
      <c r="BP8101" s="501" t="e">
        <f t="shared" si="767"/>
        <v>#DIV/0!</v>
      </c>
    </row>
    <row r="8102" spans="31:68" ht="15" customHeight="1" x14ac:dyDescent="0.25">
      <c r="AE8102" s="501" t="e">
        <f t="shared" si="762"/>
        <v>#DIV/0!</v>
      </c>
      <c r="AH8102" s="501" t="e">
        <f t="shared" si="763"/>
        <v>#DIV/0!</v>
      </c>
      <c r="AV8102" s="501" t="e">
        <f t="shared" si="764"/>
        <v>#DIV/0!</v>
      </c>
      <c r="AY8102" s="501" t="e">
        <f t="shared" si="765"/>
        <v>#DIV/0!</v>
      </c>
      <c r="BM8102" s="501" t="e">
        <f t="shared" si="766"/>
        <v>#DIV/0!</v>
      </c>
      <c r="BP8102" s="501" t="e">
        <f t="shared" si="767"/>
        <v>#DIV/0!</v>
      </c>
    </row>
    <row r="8103" spans="31:68" ht="15" customHeight="1" x14ac:dyDescent="0.25">
      <c r="AE8103" s="501" t="e">
        <f t="shared" si="762"/>
        <v>#DIV/0!</v>
      </c>
      <c r="AH8103" s="501" t="e">
        <f t="shared" si="763"/>
        <v>#DIV/0!</v>
      </c>
      <c r="AV8103" s="501" t="e">
        <f t="shared" si="764"/>
        <v>#DIV/0!</v>
      </c>
      <c r="AY8103" s="501" t="e">
        <f t="shared" si="765"/>
        <v>#DIV/0!</v>
      </c>
      <c r="BM8103" s="501" t="e">
        <f t="shared" si="766"/>
        <v>#DIV/0!</v>
      </c>
      <c r="BP8103" s="501" t="e">
        <f t="shared" si="767"/>
        <v>#DIV/0!</v>
      </c>
    </row>
    <row r="8104" spans="31:68" ht="15" customHeight="1" x14ac:dyDescent="0.25">
      <c r="AE8104" s="501" t="e">
        <f t="shared" si="762"/>
        <v>#DIV/0!</v>
      </c>
      <c r="AH8104" s="501" t="e">
        <f t="shared" si="763"/>
        <v>#DIV/0!</v>
      </c>
      <c r="AV8104" s="501" t="e">
        <f t="shared" si="764"/>
        <v>#DIV/0!</v>
      </c>
      <c r="AY8104" s="501" t="e">
        <f t="shared" si="765"/>
        <v>#DIV/0!</v>
      </c>
      <c r="BM8104" s="501" t="e">
        <f t="shared" si="766"/>
        <v>#DIV/0!</v>
      </c>
      <c r="BP8104" s="501" t="e">
        <f t="shared" si="767"/>
        <v>#DIV/0!</v>
      </c>
    </row>
    <row r="8105" spans="31:68" ht="15" customHeight="1" x14ac:dyDescent="0.25">
      <c r="AE8105" s="501" t="e">
        <f t="shared" si="762"/>
        <v>#DIV/0!</v>
      </c>
      <c r="AH8105" s="501" t="e">
        <f t="shared" si="763"/>
        <v>#DIV/0!</v>
      </c>
      <c r="AV8105" s="501" t="e">
        <f t="shared" si="764"/>
        <v>#DIV/0!</v>
      </c>
      <c r="AY8105" s="501" t="e">
        <f t="shared" si="765"/>
        <v>#DIV/0!</v>
      </c>
      <c r="BM8105" s="501" t="e">
        <f t="shared" si="766"/>
        <v>#DIV/0!</v>
      </c>
      <c r="BP8105" s="501" t="e">
        <f t="shared" si="767"/>
        <v>#DIV/0!</v>
      </c>
    </row>
    <row r="8106" spans="31:68" ht="15" customHeight="1" x14ac:dyDescent="0.25">
      <c r="AE8106" s="501" t="e">
        <f t="shared" si="762"/>
        <v>#DIV/0!</v>
      </c>
      <c r="AH8106" s="501" t="e">
        <f t="shared" si="763"/>
        <v>#DIV/0!</v>
      </c>
      <c r="AV8106" s="501" t="e">
        <f t="shared" si="764"/>
        <v>#DIV/0!</v>
      </c>
      <c r="AY8106" s="501" t="e">
        <f t="shared" si="765"/>
        <v>#DIV/0!</v>
      </c>
      <c r="BM8106" s="501" t="e">
        <f t="shared" si="766"/>
        <v>#DIV/0!</v>
      </c>
      <c r="BP8106" s="501" t="e">
        <f t="shared" si="767"/>
        <v>#DIV/0!</v>
      </c>
    </row>
    <row r="8107" spans="31:68" ht="15" customHeight="1" x14ac:dyDescent="0.25">
      <c r="AE8107" s="501" t="e">
        <f t="shared" si="762"/>
        <v>#DIV/0!</v>
      </c>
      <c r="AH8107" s="501" t="e">
        <f t="shared" si="763"/>
        <v>#DIV/0!</v>
      </c>
      <c r="AV8107" s="501" t="e">
        <f t="shared" si="764"/>
        <v>#DIV/0!</v>
      </c>
      <c r="AY8107" s="501" t="e">
        <f t="shared" si="765"/>
        <v>#DIV/0!</v>
      </c>
      <c r="BM8107" s="501" t="e">
        <f t="shared" si="766"/>
        <v>#DIV/0!</v>
      </c>
      <c r="BP8107" s="501" t="e">
        <f t="shared" si="767"/>
        <v>#DIV/0!</v>
      </c>
    </row>
    <row r="8108" spans="31:68" ht="15" customHeight="1" x14ac:dyDescent="0.25">
      <c r="AE8108" s="501" t="e">
        <f t="shared" si="762"/>
        <v>#DIV/0!</v>
      </c>
      <c r="AH8108" s="501" t="e">
        <f t="shared" si="763"/>
        <v>#DIV/0!</v>
      </c>
      <c r="AV8108" s="501" t="e">
        <f t="shared" si="764"/>
        <v>#DIV/0!</v>
      </c>
      <c r="AY8108" s="501" t="e">
        <f t="shared" si="765"/>
        <v>#DIV/0!</v>
      </c>
      <c r="BM8108" s="501" t="e">
        <f t="shared" si="766"/>
        <v>#DIV/0!</v>
      </c>
      <c r="BP8108" s="501" t="e">
        <f t="shared" si="767"/>
        <v>#DIV/0!</v>
      </c>
    </row>
    <row r="8109" spans="31:68" ht="15" customHeight="1" x14ac:dyDescent="0.25">
      <c r="AE8109" s="501" t="e">
        <f t="shared" si="762"/>
        <v>#DIV/0!</v>
      </c>
      <c r="AH8109" s="501" t="e">
        <f t="shared" si="763"/>
        <v>#DIV/0!</v>
      </c>
      <c r="AV8109" s="501" t="e">
        <f t="shared" si="764"/>
        <v>#DIV/0!</v>
      </c>
      <c r="AY8109" s="501" t="e">
        <f t="shared" si="765"/>
        <v>#DIV/0!</v>
      </c>
      <c r="BM8109" s="501" t="e">
        <f t="shared" si="766"/>
        <v>#DIV/0!</v>
      </c>
      <c r="BP8109" s="501" t="e">
        <f t="shared" si="767"/>
        <v>#DIV/0!</v>
      </c>
    </row>
    <row r="8110" spans="31:68" ht="15" customHeight="1" x14ac:dyDescent="0.25">
      <c r="AE8110" s="501" t="e">
        <f t="shared" si="762"/>
        <v>#DIV/0!</v>
      </c>
      <c r="AH8110" s="501" t="e">
        <f t="shared" si="763"/>
        <v>#DIV/0!</v>
      </c>
      <c r="AV8110" s="501" t="e">
        <f t="shared" si="764"/>
        <v>#DIV/0!</v>
      </c>
      <c r="AY8110" s="501" t="e">
        <f t="shared" si="765"/>
        <v>#DIV/0!</v>
      </c>
      <c r="BM8110" s="501" t="e">
        <f t="shared" si="766"/>
        <v>#DIV/0!</v>
      </c>
      <c r="BP8110" s="501" t="e">
        <f t="shared" si="767"/>
        <v>#DIV/0!</v>
      </c>
    </row>
    <row r="8111" spans="31:68" ht="15" customHeight="1" x14ac:dyDescent="0.25">
      <c r="AE8111" s="501" t="e">
        <f t="shared" si="762"/>
        <v>#DIV/0!</v>
      </c>
      <c r="AH8111" s="501" t="e">
        <f t="shared" si="763"/>
        <v>#DIV/0!</v>
      </c>
      <c r="AV8111" s="501" t="e">
        <f t="shared" si="764"/>
        <v>#DIV/0!</v>
      </c>
      <c r="AY8111" s="501" t="e">
        <f t="shared" si="765"/>
        <v>#DIV/0!</v>
      </c>
      <c r="BM8111" s="501" t="e">
        <f t="shared" si="766"/>
        <v>#DIV/0!</v>
      </c>
      <c r="BP8111" s="501" t="e">
        <f t="shared" si="767"/>
        <v>#DIV/0!</v>
      </c>
    </row>
    <row r="8112" spans="31:68" ht="15" customHeight="1" x14ac:dyDescent="0.25">
      <c r="AE8112" s="501" t="e">
        <f t="shared" si="762"/>
        <v>#DIV/0!</v>
      </c>
      <c r="AH8112" s="501" t="e">
        <f t="shared" si="763"/>
        <v>#DIV/0!</v>
      </c>
      <c r="AV8112" s="501" t="e">
        <f t="shared" si="764"/>
        <v>#DIV/0!</v>
      </c>
      <c r="AY8112" s="501" t="e">
        <f t="shared" si="765"/>
        <v>#DIV/0!</v>
      </c>
      <c r="BM8112" s="501" t="e">
        <f t="shared" si="766"/>
        <v>#DIV/0!</v>
      </c>
      <c r="BP8112" s="501" t="e">
        <f t="shared" si="767"/>
        <v>#DIV/0!</v>
      </c>
    </row>
    <row r="8113" spans="31:68" ht="15" customHeight="1" x14ac:dyDescent="0.25">
      <c r="AE8113" s="501" t="e">
        <f t="shared" si="762"/>
        <v>#DIV/0!</v>
      </c>
      <c r="AH8113" s="501" t="e">
        <f t="shared" si="763"/>
        <v>#DIV/0!</v>
      </c>
      <c r="AV8113" s="501" t="e">
        <f t="shared" si="764"/>
        <v>#DIV/0!</v>
      </c>
      <c r="AY8113" s="501" t="e">
        <f t="shared" si="765"/>
        <v>#DIV/0!</v>
      </c>
      <c r="BM8113" s="501" t="e">
        <f t="shared" si="766"/>
        <v>#DIV/0!</v>
      </c>
      <c r="BP8113" s="501" t="e">
        <f t="shared" si="767"/>
        <v>#DIV/0!</v>
      </c>
    </row>
    <row r="8114" spans="31:68" ht="15" customHeight="1" x14ac:dyDescent="0.25">
      <c r="AE8114" s="501" t="e">
        <f t="shared" si="762"/>
        <v>#DIV/0!</v>
      </c>
      <c r="AH8114" s="501" t="e">
        <f t="shared" si="763"/>
        <v>#DIV/0!</v>
      </c>
      <c r="AV8114" s="501" t="e">
        <f t="shared" si="764"/>
        <v>#DIV/0!</v>
      </c>
      <c r="AY8114" s="501" t="e">
        <f t="shared" si="765"/>
        <v>#DIV/0!</v>
      </c>
      <c r="BM8114" s="501" t="e">
        <f t="shared" si="766"/>
        <v>#DIV/0!</v>
      </c>
      <c r="BP8114" s="501" t="e">
        <f t="shared" si="767"/>
        <v>#DIV/0!</v>
      </c>
    </row>
    <row r="8115" spans="31:68" ht="15" customHeight="1" x14ac:dyDescent="0.25">
      <c r="AE8115" s="501" t="e">
        <f t="shared" si="762"/>
        <v>#DIV/0!</v>
      </c>
      <c r="AH8115" s="501" t="e">
        <f t="shared" si="763"/>
        <v>#DIV/0!</v>
      </c>
      <c r="AV8115" s="501" t="e">
        <f t="shared" si="764"/>
        <v>#DIV/0!</v>
      </c>
      <c r="AY8115" s="501" t="e">
        <f t="shared" si="765"/>
        <v>#DIV/0!</v>
      </c>
      <c r="BM8115" s="501" t="e">
        <f t="shared" si="766"/>
        <v>#DIV/0!</v>
      </c>
      <c r="BP8115" s="501" t="e">
        <f t="shared" si="767"/>
        <v>#DIV/0!</v>
      </c>
    </row>
    <row r="8116" spans="31:68" ht="15" customHeight="1" x14ac:dyDescent="0.25">
      <c r="AE8116" s="501" t="e">
        <f t="shared" si="762"/>
        <v>#DIV/0!</v>
      </c>
      <c r="AH8116" s="501" t="e">
        <f t="shared" si="763"/>
        <v>#DIV/0!</v>
      </c>
      <c r="AV8116" s="501" t="e">
        <f t="shared" si="764"/>
        <v>#DIV/0!</v>
      </c>
      <c r="AY8116" s="501" t="e">
        <f t="shared" si="765"/>
        <v>#DIV/0!</v>
      </c>
      <c r="BM8116" s="501" t="e">
        <f t="shared" si="766"/>
        <v>#DIV/0!</v>
      </c>
      <c r="BP8116" s="501" t="e">
        <f t="shared" si="767"/>
        <v>#DIV/0!</v>
      </c>
    </row>
    <row r="8117" spans="31:68" ht="15" customHeight="1" x14ac:dyDescent="0.25">
      <c r="AE8117" s="501" t="e">
        <f t="shared" si="762"/>
        <v>#DIV/0!</v>
      </c>
      <c r="AH8117" s="501" t="e">
        <f t="shared" si="763"/>
        <v>#DIV/0!</v>
      </c>
      <c r="AV8117" s="501" t="e">
        <f t="shared" si="764"/>
        <v>#DIV/0!</v>
      </c>
      <c r="AY8117" s="501" t="e">
        <f t="shared" si="765"/>
        <v>#DIV/0!</v>
      </c>
      <c r="BM8117" s="501" t="e">
        <f t="shared" si="766"/>
        <v>#DIV/0!</v>
      </c>
      <c r="BP8117" s="501" t="e">
        <f t="shared" si="767"/>
        <v>#DIV/0!</v>
      </c>
    </row>
    <row r="8118" spans="31:68" ht="15" customHeight="1" x14ac:dyDescent="0.25">
      <c r="AE8118" s="501" t="e">
        <f t="shared" si="762"/>
        <v>#DIV/0!</v>
      </c>
      <c r="AH8118" s="501" t="e">
        <f t="shared" si="763"/>
        <v>#DIV/0!</v>
      </c>
      <c r="AV8118" s="501" t="e">
        <f t="shared" si="764"/>
        <v>#DIV/0!</v>
      </c>
      <c r="AY8118" s="501" t="e">
        <f t="shared" si="765"/>
        <v>#DIV/0!</v>
      </c>
      <c r="BM8118" s="501" t="e">
        <f t="shared" si="766"/>
        <v>#DIV/0!</v>
      </c>
      <c r="BP8118" s="501" t="e">
        <f t="shared" si="767"/>
        <v>#DIV/0!</v>
      </c>
    </row>
    <row r="8119" spans="31:68" ht="15" customHeight="1" x14ac:dyDescent="0.25">
      <c r="AE8119" s="501" t="e">
        <f t="shared" si="762"/>
        <v>#DIV/0!</v>
      </c>
      <c r="AH8119" s="501" t="e">
        <f t="shared" si="763"/>
        <v>#DIV/0!</v>
      </c>
      <c r="AV8119" s="501" t="e">
        <f t="shared" si="764"/>
        <v>#DIV/0!</v>
      </c>
      <c r="AY8119" s="501" t="e">
        <f t="shared" si="765"/>
        <v>#DIV/0!</v>
      </c>
      <c r="BM8119" s="501" t="e">
        <f t="shared" si="766"/>
        <v>#DIV/0!</v>
      </c>
      <c r="BP8119" s="501" t="e">
        <f t="shared" si="767"/>
        <v>#DIV/0!</v>
      </c>
    </row>
    <row r="8120" spans="31:68" ht="15" customHeight="1" x14ac:dyDescent="0.25">
      <c r="AE8120" s="501" t="e">
        <f t="shared" si="762"/>
        <v>#DIV/0!</v>
      </c>
      <c r="AH8120" s="501" t="e">
        <f t="shared" si="763"/>
        <v>#DIV/0!</v>
      </c>
      <c r="AV8120" s="501" t="e">
        <f t="shared" si="764"/>
        <v>#DIV/0!</v>
      </c>
      <c r="AY8120" s="501" t="e">
        <f t="shared" si="765"/>
        <v>#DIV/0!</v>
      </c>
      <c r="BM8120" s="501" t="e">
        <f t="shared" si="766"/>
        <v>#DIV/0!</v>
      </c>
      <c r="BP8120" s="501" t="e">
        <f t="shared" si="767"/>
        <v>#DIV/0!</v>
      </c>
    </row>
    <row r="8121" spans="31:68" ht="15" customHeight="1" x14ac:dyDescent="0.25">
      <c r="AE8121" s="501" t="e">
        <f t="shared" si="762"/>
        <v>#DIV/0!</v>
      </c>
      <c r="AH8121" s="501" t="e">
        <f t="shared" si="763"/>
        <v>#DIV/0!</v>
      </c>
      <c r="AV8121" s="501" t="e">
        <f t="shared" si="764"/>
        <v>#DIV/0!</v>
      </c>
      <c r="AY8121" s="501" t="e">
        <f t="shared" si="765"/>
        <v>#DIV/0!</v>
      </c>
      <c r="BM8121" s="501" t="e">
        <f t="shared" si="766"/>
        <v>#DIV/0!</v>
      </c>
      <c r="BP8121" s="501" t="e">
        <f t="shared" si="767"/>
        <v>#DIV/0!</v>
      </c>
    </row>
    <row r="8122" spans="31:68" ht="15" customHeight="1" x14ac:dyDescent="0.25">
      <c r="AE8122" s="501" t="e">
        <f t="shared" si="762"/>
        <v>#DIV/0!</v>
      </c>
      <c r="AH8122" s="501" t="e">
        <f t="shared" si="763"/>
        <v>#DIV/0!</v>
      </c>
      <c r="AV8122" s="501" t="e">
        <f t="shared" si="764"/>
        <v>#DIV/0!</v>
      </c>
      <c r="AY8122" s="501" t="e">
        <f t="shared" si="765"/>
        <v>#DIV/0!</v>
      </c>
      <c r="BM8122" s="501" t="e">
        <f t="shared" si="766"/>
        <v>#DIV/0!</v>
      </c>
      <c r="BP8122" s="501" t="e">
        <f t="shared" si="767"/>
        <v>#DIV/0!</v>
      </c>
    </row>
    <row r="8123" spans="31:68" ht="15" customHeight="1" x14ac:dyDescent="0.25">
      <c r="AE8123" s="501" t="e">
        <f t="shared" si="762"/>
        <v>#DIV/0!</v>
      </c>
      <c r="AH8123" s="501" t="e">
        <f t="shared" si="763"/>
        <v>#DIV/0!</v>
      </c>
      <c r="AV8123" s="501" t="e">
        <f t="shared" si="764"/>
        <v>#DIV/0!</v>
      </c>
      <c r="AY8123" s="501" t="e">
        <f t="shared" si="765"/>
        <v>#DIV/0!</v>
      </c>
      <c r="BM8123" s="501" t="e">
        <f t="shared" si="766"/>
        <v>#DIV/0!</v>
      </c>
      <c r="BP8123" s="501" t="e">
        <f t="shared" si="767"/>
        <v>#DIV/0!</v>
      </c>
    </row>
    <row r="8124" spans="31:68" ht="15" customHeight="1" x14ac:dyDescent="0.25">
      <c r="AE8124" s="501" t="e">
        <f t="shared" si="762"/>
        <v>#DIV/0!</v>
      </c>
      <c r="AH8124" s="501" t="e">
        <f t="shared" si="763"/>
        <v>#DIV/0!</v>
      </c>
      <c r="AV8124" s="501" t="e">
        <f t="shared" si="764"/>
        <v>#DIV/0!</v>
      </c>
      <c r="AY8124" s="501" t="e">
        <f t="shared" si="765"/>
        <v>#DIV/0!</v>
      </c>
      <c r="BM8124" s="501" t="e">
        <f t="shared" si="766"/>
        <v>#DIV/0!</v>
      </c>
      <c r="BP8124" s="501" t="e">
        <f t="shared" si="767"/>
        <v>#DIV/0!</v>
      </c>
    </row>
    <row r="8125" spans="31:68" ht="15" customHeight="1" x14ac:dyDescent="0.25">
      <c r="AE8125" s="501" t="e">
        <f t="shared" si="762"/>
        <v>#DIV/0!</v>
      </c>
      <c r="AH8125" s="501" t="e">
        <f t="shared" si="763"/>
        <v>#DIV/0!</v>
      </c>
      <c r="AV8125" s="501" t="e">
        <f t="shared" si="764"/>
        <v>#DIV/0!</v>
      </c>
      <c r="AY8125" s="501" t="e">
        <f t="shared" si="765"/>
        <v>#DIV/0!</v>
      </c>
      <c r="BM8125" s="501" t="e">
        <f t="shared" si="766"/>
        <v>#DIV/0!</v>
      </c>
      <c r="BP8125" s="501" t="e">
        <f t="shared" si="767"/>
        <v>#DIV/0!</v>
      </c>
    </row>
    <row r="8126" spans="31:68" ht="15" customHeight="1" x14ac:dyDescent="0.25">
      <c r="AE8126" s="501" t="e">
        <f t="shared" si="762"/>
        <v>#DIV/0!</v>
      </c>
      <c r="AH8126" s="501" t="e">
        <f t="shared" si="763"/>
        <v>#DIV/0!</v>
      </c>
      <c r="AV8126" s="501" t="e">
        <f t="shared" si="764"/>
        <v>#DIV/0!</v>
      </c>
      <c r="AY8126" s="501" t="e">
        <f t="shared" si="765"/>
        <v>#DIV/0!</v>
      </c>
      <c r="BM8126" s="501" t="e">
        <f t="shared" si="766"/>
        <v>#DIV/0!</v>
      </c>
      <c r="BP8126" s="501" t="e">
        <f t="shared" si="767"/>
        <v>#DIV/0!</v>
      </c>
    </row>
    <row r="8127" spans="31:68" ht="15" customHeight="1" x14ac:dyDescent="0.25">
      <c r="AE8127" s="501" t="e">
        <f t="shared" si="762"/>
        <v>#DIV/0!</v>
      </c>
      <c r="AH8127" s="501" t="e">
        <f t="shared" si="763"/>
        <v>#DIV/0!</v>
      </c>
      <c r="AV8127" s="501" t="e">
        <f t="shared" si="764"/>
        <v>#DIV/0!</v>
      </c>
      <c r="AY8127" s="501" t="e">
        <f t="shared" si="765"/>
        <v>#DIV/0!</v>
      </c>
      <c r="BM8127" s="501" t="e">
        <f t="shared" si="766"/>
        <v>#DIV/0!</v>
      </c>
      <c r="BP8127" s="501" t="e">
        <f t="shared" si="767"/>
        <v>#DIV/0!</v>
      </c>
    </row>
    <row r="8128" spans="31:68" ht="15" customHeight="1" x14ac:dyDescent="0.25">
      <c r="AE8128" s="501" t="e">
        <f t="shared" si="762"/>
        <v>#DIV/0!</v>
      </c>
      <c r="AH8128" s="501" t="e">
        <f t="shared" si="763"/>
        <v>#DIV/0!</v>
      </c>
      <c r="AV8128" s="501" t="e">
        <f t="shared" si="764"/>
        <v>#DIV/0!</v>
      </c>
      <c r="AY8128" s="501" t="e">
        <f t="shared" si="765"/>
        <v>#DIV/0!</v>
      </c>
      <c r="BM8128" s="501" t="e">
        <f t="shared" si="766"/>
        <v>#DIV/0!</v>
      </c>
      <c r="BP8128" s="501" t="e">
        <f t="shared" si="767"/>
        <v>#DIV/0!</v>
      </c>
    </row>
    <row r="8129" spans="31:68" ht="15" customHeight="1" x14ac:dyDescent="0.25">
      <c r="AE8129" s="501" t="e">
        <f t="shared" si="762"/>
        <v>#DIV/0!</v>
      </c>
      <c r="AH8129" s="501" t="e">
        <f t="shared" si="763"/>
        <v>#DIV/0!</v>
      </c>
      <c r="AV8129" s="501" t="e">
        <f t="shared" si="764"/>
        <v>#DIV/0!</v>
      </c>
      <c r="AY8129" s="501" t="e">
        <f t="shared" si="765"/>
        <v>#DIV/0!</v>
      </c>
      <c r="BM8129" s="501" t="e">
        <f t="shared" si="766"/>
        <v>#DIV/0!</v>
      </c>
      <c r="BP8129" s="501" t="e">
        <f t="shared" si="767"/>
        <v>#DIV/0!</v>
      </c>
    </row>
    <row r="8130" spans="31:68" ht="15" customHeight="1" x14ac:dyDescent="0.25">
      <c r="AE8130" s="501" t="e">
        <f t="shared" si="762"/>
        <v>#DIV/0!</v>
      </c>
      <c r="AH8130" s="501" t="e">
        <f t="shared" si="763"/>
        <v>#DIV/0!</v>
      </c>
      <c r="AV8130" s="501" t="e">
        <f t="shared" si="764"/>
        <v>#DIV/0!</v>
      </c>
      <c r="AY8130" s="501" t="e">
        <f t="shared" si="765"/>
        <v>#DIV/0!</v>
      </c>
      <c r="BM8130" s="501" t="e">
        <f t="shared" si="766"/>
        <v>#DIV/0!</v>
      </c>
      <c r="BP8130" s="501" t="e">
        <f t="shared" si="767"/>
        <v>#DIV/0!</v>
      </c>
    </row>
    <row r="8131" spans="31:68" ht="15" customHeight="1" x14ac:dyDescent="0.25">
      <c r="AE8131" s="501" t="e">
        <f t="shared" si="762"/>
        <v>#DIV/0!</v>
      </c>
      <c r="AH8131" s="501" t="e">
        <f t="shared" si="763"/>
        <v>#DIV/0!</v>
      </c>
      <c r="AV8131" s="501" t="e">
        <f t="shared" si="764"/>
        <v>#DIV/0!</v>
      </c>
      <c r="AY8131" s="501" t="e">
        <f t="shared" si="765"/>
        <v>#DIV/0!</v>
      </c>
      <c r="BM8131" s="501" t="e">
        <f t="shared" si="766"/>
        <v>#DIV/0!</v>
      </c>
      <c r="BP8131" s="501" t="e">
        <f t="shared" si="767"/>
        <v>#DIV/0!</v>
      </c>
    </row>
    <row r="8132" spans="31:68" ht="15" customHeight="1" x14ac:dyDescent="0.25">
      <c r="AE8132" s="501" t="e">
        <f t="shared" si="762"/>
        <v>#DIV/0!</v>
      </c>
      <c r="AH8132" s="501" t="e">
        <f t="shared" si="763"/>
        <v>#DIV/0!</v>
      </c>
      <c r="AV8132" s="501" t="e">
        <f t="shared" si="764"/>
        <v>#DIV/0!</v>
      </c>
      <c r="AY8132" s="501" t="e">
        <f t="shared" si="765"/>
        <v>#DIV/0!</v>
      </c>
      <c r="BM8132" s="501" t="e">
        <f t="shared" si="766"/>
        <v>#DIV/0!</v>
      </c>
      <c r="BP8132" s="501" t="e">
        <f t="shared" si="767"/>
        <v>#DIV/0!</v>
      </c>
    </row>
    <row r="8133" spans="31:68" ht="15" customHeight="1" x14ac:dyDescent="0.25">
      <c r="AE8133" s="501" t="e">
        <f t="shared" si="762"/>
        <v>#DIV/0!</v>
      </c>
      <c r="AH8133" s="501" t="e">
        <f t="shared" si="763"/>
        <v>#DIV/0!</v>
      </c>
      <c r="AV8133" s="501" t="e">
        <f t="shared" si="764"/>
        <v>#DIV/0!</v>
      </c>
      <c r="AY8133" s="501" t="e">
        <f t="shared" si="765"/>
        <v>#DIV/0!</v>
      </c>
      <c r="BM8133" s="501" t="e">
        <f t="shared" si="766"/>
        <v>#DIV/0!</v>
      </c>
      <c r="BP8133" s="501" t="e">
        <f t="shared" si="767"/>
        <v>#DIV/0!</v>
      </c>
    </row>
    <row r="8134" spans="31:68" ht="15" customHeight="1" x14ac:dyDescent="0.25">
      <c r="AE8134" s="501" t="e">
        <f t="shared" si="762"/>
        <v>#DIV/0!</v>
      </c>
      <c r="AH8134" s="501" t="e">
        <f t="shared" si="763"/>
        <v>#DIV/0!</v>
      </c>
      <c r="AV8134" s="501" t="e">
        <f t="shared" si="764"/>
        <v>#DIV/0!</v>
      </c>
      <c r="AY8134" s="501" t="e">
        <f t="shared" si="765"/>
        <v>#DIV/0!</v>
      </c>
      <c r="BM8134" s="501" t="e">
        <f t="shared" si="766"/>
        <v>#DIV/0!</v>
      </c>
      <c r="BP8134" s="501" t="e">
        <f t="shared" si="767"/>
        <v>#DIV/0!</v>
      </c>
    </row>
    <row r="8135" spans="31:68" ht="15" customHeight="1" x14ac:dyDescent="0.25">
      <c r="AE8135" s="501" t="e">
        <f t="shared" si="762"/>
        <v>#DIV/0!</v>
      </c>
      <c r="AH8135" s="501" t="e">
        <f t="shared" si="763"/>
        <v>#DIV/0!</v>
      </c>
      <c r="AV8135" s="501" t="e">
        <f t="shared" si="764"/>
        <v>#DIV/0!</v>
      </c>
      <c r="AY8135" s="501" t="e">
        <f t="shared" si="765"/>
        <v>#DIV/0!</v>
      </c>
      <c r="BM8135" s="501" t="e">
        <f t="shared" si="766"/>
        <v>#DIV/0!</v>
      </c>
      <c r="BP8135" s="501" t="e">
        <f t="shared" si="767"/>
        <v>#DIV/0!</v>
      </c>
    </row>
    <row r="8136" spans="31:68" ht="15" customHeight="1" x14ac:dyDescent="0.25">
      <c r="AE8136" s="501" t="e">
        <f t="shared" si="762"/>
        <v>#DIV/0!</v>
      </c>
      <c r="AH8136" s="501" t="e">
        <f t="shared" si="763"/>
        <v>#DIV/0!</v>
      </c>
      <c r="AV8136" s="501" t="e">
        <f t="shared" si="764"/>
        <v>#DIV/0!</v>
      </c>
      <c r="AY8136" s="501" t="e">
        <f t="shared" si="765"/>
        <v>#DIV/0!</v>
      </c>
      <c r="BM8136" s="501" t="e">
        <f t="shared" si="766"/>
        <v>#DIV/0!</v>
      </c>
      <c r="BP8136" s="501" t="e">
        <f t="shared" si="767"/>
        <v>#DIV/0!</v>
      </c>
    </row>
    <row r="8137" spans="31:68" ht="15" customHeight="1" x14ac:dyDescent="0.25">
      <c r="AE8137" s="501" t="e">
        <f t="shared" si="762"/>
        <v>#DIV/0!</v>
      </c>
      <c r="AH8137" s="501" t="e">
        <f t="shared" si="763"/>
        <v>#DIV/0!</v>
      </c>
      <c r="AV8137" s="501" t="e">
        <f t="shared" si="764"/>
        <v>#DIV/0!</v>
      </c>
      <c r="AY8137" s="501" t="e">
        <f t="shared" si="765"/>
        <v>#DIV/0!</v>
      </c>
      <c r="BM8137" s="501" t="e">
        <f t="shared" si="766"/>
        <v>#DIV/0!</v>
      </c>
      <c r="BP8137" s="501" t="e">
        <f t="shared" si="767"/>
        <v>#DIV/0!</v>
      </c>
    </row>
    <row r="8138" spans="31:68" ht="15" customHeight="1" x14ac:dyDescent="0.25">
      <c r="AE8138" s="501" t="e">
        <f t="shared" si="762"/>
        <v>#DIV/0!</v>
      </c>
      <c r="AH8138" s="501" t="e">
        <f t="shared" si="763"/>
        <v>#DIV/0!</v>
      </c>
      <c r="AV8138" s="501" t="e">
        <f t="shared" si="764"/>
        <v>#DIV/0!</v>
      </c>
      <c r="AY8138" s="501" t="e">
        <f t="shared" si="765"/>
        <v>#DIV/0!</v>
      </c>
      <c r="BM8138" s="501" t="e">
        <f t="shared" si="766"/>
        <v>#DIV/0!</v>
      </c>
      <c r="BP8138" s="501" t="e">
        <f t="shared" si="767"/>
        <v>#DIV/0!</v>
      </c>
    </row>
    <row r="8139" spans="31:68" ht="15" customHeight="1" x14ac:dyDescent="0.25">
      <c r="AE8139" s="501" t="e">
        <f t="shared" si="762"/>
        <v>#DIV/0!</v>
      </c>
      <c r="AH8139" s="501" t="e">
        <f t="shared" si="763"/>
        <v>#DIV/0!</v>
      </c>
      <c r="AV8139" s="501" t="e">
        <f t="shared" si="764"/>
        <v>#DIV/0!</v>
      </c>
      <c r="AY8139" s="501" t="e">
        <f t="shared" si="765"/>
        <v>#DIV/0!</v>
      </c>
      <c r="BM8139" s="501" t="e">
        <f t="shared" si="766"/>
        <v>#DIV/0!</v>
      </c>
      <c r="BP8139" s="501" t="e">
        <f t="shared" si="767"/>
        <v>#DIV/0!</v>
      </c>
    </row>
    <row r="8140" spans="31:68" ht="15" customHeight="1" x14ac:dyDescent="0.25">
      <c r="AE8140" s="501" t="e">
        <f t="shared" si="762"/>
        <v>#DIV/0!</v>
      </c>
      <c r="AH8140" s="501" t="e">
        <f t="shared" si="763"/>
        <v>#DIV/0!</v>
      </c>
      <c r="AV8140" s="501" t="e">
        <f t="shared" si="764"/>
        <v>#DIV/0!</v>
      </c>
      <c r="AY8140" s="501" t="e">
        <f t="shared" si="765"/>
        <v>#DIV/0!</v>
      </c>
      <c r="BM8140" s="501" t="e">
        <f t="shared" si="766"/>
        <v>#DIV/0!</v>
      </c>
      <c r="BP8140" s="501" t="e">
        <f t="shared" si="767"/>
        <v>#DIV/0!</v>
      </c>
    </row>
    <row r="8141" spans="31:68" ht="15" customHeight="1" x14ac:dyDescent="0.25">
      <c r="AE8141" s="501" t="e">
        <f t="shared" si="762"/>
        <v>#DIV/0!</v>
      </c>
      <c r="AH8141" s="501" t="e">
        <f t="shared" si="763"/>
        <v>#DIV/0!</v>
      </c>
      <c r="AV8141" s="501" t="e">
        <f t="shared" si="764"/>
        <v>#DIV/0!</v>
      </c>
      <c r="AY8141" s="501" t="e">
        <f t="shared" si="765"/>
        <v>#DIV/0!</v>
      </c>
      <c r="BM8141" s="501" t="e">
        <f t="shared" si="766"/>
        <v>#DIV/0!</v>
      </c>
      <c r="BP8141" s="501" t="e">
        <f t="shared" si="767"/>
        <v>#DIV/0!</v>
      </c>
    </row>
    <row r="8142" spans="31:68" ht="15" customHeight="1" x14ac:dyDescent="0.25">
      <c r="AE8142" s="501" t="e">
        <f t="shared" si="762"/>
        <v>#DIV/0!</v>
      </c>
      <c r="AH8142" s="501" t="e">
        <f t="shared" si="763"/>
        <v>#DIV/0!</v>
      </c>
      <c r="AV8142" s="501" t="e">
        <f t="shared" si="764"/>
        <v>#DIV/0!</v>
      </c>
      <c r="AY8142" s="501" t="e">
        <f t="shared" si="765"/>
        <v>#DIV/0!</v>
      </c>
      <c r="BM8142" s="501" t="e">
        <f t="shared" si="766"/>
        <v>#DIV/0!</v>
      </c>
      <c r="BP8142" s="501" t="e">
        <f t="shared" si="767"/>
        <v>#DIV/0!</v>
      </c>
    </row>
    <row r="8143" spans="31:68" ht="15" customHeight="1" x14ac:dyDescent="0.25">
      <c r="AE8143" s="501" t="e">
        <f t="shared" ref="AE8143:AE8206" si="768">IF(AE$10*AC8143+AE$11&lt;(ROUNDUP(AD$10/100,0)*100+999),MAX(0,AE$10*AC8143+AE$11),NA())</f>
        <v>#DIV/0!</v>
      </c>
      <c r="AH8143" s="501" t="e">
        <f t="shared" ref="AH8143:AH8206" si="769">IF(AH$10*AF8143+AH$11&lt;(ROUNDUP(AG$10/100,0)*100+999),MAX(0,AH$10*AF8143+AH$11),NA())</f>
        <v>#DIV/0!</v>
      </c>
      <c r="AV8143" s="501" t="e">
        <f t="shared" ref="AV8143:AV8206" si="770">IF(AV$10*AT8143+AV$11&lt;(ROUNDUP(AU$10/100,0)*100+999),MAX(0,AV$10*AT8143+AV$11),NA())</f>
        <v>#DIV/0!</v>
      </c>
      <c r="AY8143" s="501" t="e">
        <f t="shared" ref="AY8143:AY8206" si="771">IF(AY$10*AW8143+AY$11&lt;(ROUNDUP(AX$10/100,0)*100+999),MAX(0,AY$10*AW8143+AY$11),NA())</f>
        <v>#DIV/0!</v>
      </c>
      <c r="BM8143" s="501" t="e">
        <f t="shared" ref="BM8143:BM8206" si="772">IF(BM$10*BK8143+BM$11&lt;(ROUNDUP(BL$10/100,0)*100+999),MAX(0,BM$10*BK8143+BM$11),NA())</f>
        <v>#DIV/0!</v>
      </c>
      <c r="BP8143" s="501" t="e">
        <f t="shared" ref="BP8143:BP8206" si="773">IF(BP$10*BN8143+BP$11&lt;(ROUNDUP(BO$10/100,0)*100+999),MAX(0,BP$10*BN8143+BP$11),NA())</f>
        <v>#DIV/0!</v>
      </c>
    </row>
    <row r="8144" spans="31:68" ht="15" customHeight="1" x14ac:dyDescent="0.25">
      <c r="AE8144" s="501" t="e">
        <f t="shared" si="768"/>
        <v>#DIV/0!</v>
      </c>
      <c r="AH8144" s="501" t="e">
        <f t="shared" si="769"/>
        <v>#DIV/0!</v>
      </c>
      <c r="AV8144" s="501" t="e">
        <f t="shared" si="770"/>
        <v>#DIV/0!</v>
      </c>
      <c r="AY8144" s="501" t="e">
        <f t="shared" si="771"/>
        <v>#DIV/0!</v>
      </c>
      <c r="BM8144" s="501" t="e">
        <f t="shared" si="772"/>
        <v>#DIV/0!</v>
      </c>
      <c r="BP8144" s="501" t="e">
        <f t="shared" si="773"/>
        <v>#DIV/0!</v>
      </c>
    </row>
    <row r="8145" spans="31:68" ht="15" customHeight="1" x14ac:dyDescent="0.25">
      <c r="AE8145" s="501" t="e">
        <f t="shared" si="768"/>
        <v>#DIV/0!</v>
      </c>
      <c r="AH8145" s="501" t="e">
        <f t="shared" si="769"/>
        <v>#DIV/0!</v>
      </c>
      <c r="AV8145" s="501" t="e">
        <f t="shared" si="770"/>
        <v>#DIV/0!</v>
      </c>
      <c r="AY8145" s="501" t="e">
        <f t="shared" si="771"/>
        <v>#DIV/0!</v>
      </c>
      <c r="BM8145" s="501" t="e">
        <f t="shared" si="772"/>
        <v>#DIV/0!</v>
      </c>
      <c r="BP8145" s="501" t="e">
        <f t="shared" si="773"/>
        <v>#DIV/0!</v>
      </c>
    </row>
    <row r="8146" spans="31:68" ht="15" customHeight="1" x14ac:dyDescent="0.25">
      <c r="AE8146" s="501" t="e">
        <f t="shared" si="768"/>
        <v>#DIV/0!</v>
      </c>
      <c r="AH8146" s="501" t="e">
        <f t="shared" si="769"/>
        <v>#DIV/0!</v>
      </c>
      <c r="AV8146" s="501" t="e">
        <f t="shared" si="770"/>
        <v>#DIV/0!</v>
      </c>
      <c r="AY8146" s="501" t="e">
        <f t="shared" si="771"/>
        <v>#DIV/0!</v>
      </c>
      <c r="BM8146" s="501" t="e">
        <f t="shared" si="772"/>
        <v>#DIV/0!</v>
      </c>
      <c r="BP8146" s="501" t="e">
        <f t="shared" si="773"/>
        <v>#DIV/0!</v>
      </c>
    </row>
    <row r="8147" spans="31:68" ht="15" customHeight="1" x14ac:dyDescent="0.25">
      <c r="AE8147" s="501" t="e">
        <f t="shared" si="768"/>
        <v>#DIV/0!</v>
      </c>
      <c r="AH8147" s="501" t="e">
        <f t="shared" si="769"/>
        <v>#DIV/0!</v>
      </c>
      <c r="AV8147" s="501" t="e">
        <f t="shared" si="770"/>
        <v>#DIV/0!</v>
      </c>
      <c r="AY8147" s="501" t="e">
        <f t="shared" si="771"/>
        <v>#DIV/0!</v>
      </c>
      <c r="BM8147" s="501" t="e">
        <f t="shared" si="772"/>
        <v>#DIV/0!</v>
      </c>
      <c r="BP8147" s="501" t="e">
        <f t="shared" si="773"/>
        <v>#DIV/0!</v>
      </c>
    </row>
    <row r="8148" spans="31:68" ht="15" customHeight="1" x14ac:dyDescent="0.25">
      <c r="AE8148" s="501" t="e">
        <f t="shared" si="768"/>
        <v>#DIV/0!</v>
      </c>
      <c r="AH8148" s="501" t="e">
        <f t="shared" si="769"/>
        <v>#DIV/0!</v>
      </c>
      <c r="AV8148" s="501" t="e">
        <f t="shared" si="770"/>
        <v>#DIV/0!</v>
      </c>
      <c r="AY8148" s="501" t="e">
        <f t="shared" si="771"/>
        <v>#DIV/0!</v>
      </c>
      <c r="BM8148" s="501" t="e">
        <f t="shared" si="772"/>
        <v>#DIV/0!</v>
      </c>
      <c r="BP8148" s="501" t="e">
        <f t="shared" si="773"/>
        <v>#DIV/0!</v>
      </c>
    </row>
    <row r="8149" spans="31:68" ht="15" customHeight="1" x14ac:dyDescent="0.25">
      <c r="AE8149" s="501" t="e">
        <f t="shared" si="768"/>
        <v>#DIV/0!</v>
      </c>
      <c r="AH8149" s="501" t="e">
        <f t="shared" si="769"/>
        <v>#DIV/0!</v>
      </c>
      <c r="AV8149" s="501" t="e">
        <f t="shared" si="770"/>
        <v>#DIV/0!</v>
      </c>
      <c r="AY8149" s="501" t="e">
        <f t="shared" si="771"/>
        <v>#DIV/0!</v>
      </c>
      <c r="BM8149" s="501" t="e">
        <f t="shared" si="772"/>
        <v>#DIV/0!</v>
      </c>
      <c r="BP8149" s="501" t="e">
        <f t="shared" si="773"/>
        <v>#DIV/0!</v>
      </c>
    </row>
    <row r="8150" spans="31:68" ht="15" customHeight="1" x14ac:dyDescent="0.25">
      <c r="AE8150" s="501" t="e">
        <f t="shared" si="768"/>
        <v>#DIV/0!</v>
      </c>
      <c r="AH8150" s="501" t="e">
        <f t="shared" si="769"/>
        <v>#DIV/0!</v>
      </c>
      <c r="AV8150" s="501" t="e">
        <f t="shared" si="770"/>
        <v>#DIV/0!</v>
      </c>
      <c r="AY8150" s="501" t="e">
        <f t="shared" si="771"/>
        <v>#DIV/0!</v>
      </c>
      <c r="BM8150" s="501" t="e">
        <f t="shared" si="772"/>
        <v>#DIV/0!</v>
      </c>
      <c r="BP8150" s="501" t="e">
        <f t="shared" si="773"/>
        <v>#DIV/0!</v>
      </c>
    </row>
    <row r="8151" spans="31:68" ht="15" customHeight="1" x14ac:dyDescent="0.25">
      <c r="AE8151" s="501" t="e">
        <f t="shared" si="768"/>
        <v>#DIV/0!</v>
      </c>
      <c r="AH8151" s="501" t="e">
        <f t="shared" si="769"/>
        <v>#DIV/0!</v>
      </c>
      <c r="AV8151" s="501" t="e">
        <f t="shared" si="770"/>
        <v>#DIV/0!</v>
      </c>
      <c r="AY8151" s="501" t="e">
        <f t="shared" si="771"/>
        <v>#DIV/0!</v>
      </c>
      <c r="BM8151" s="501" t="e">
        <f t="shared" si="772"/>
        <v>#DIV/0!</v>
      </c>
      <c r="BP8151" s="501" t="e">
        <f t="shared" si="773"/>
        <v>#DIV/0!</v>
      </c>
    </row>
    <row r="8152" spans="31:68" ht="15" customHeight="1" x14ac:dyDescent="0.25">
      <c r="AE8152" s="501" t="e">
        <f t="shared" si="768"/>
        <v>#DIV/0!</v>
      </c>
      <c r="AH8152" s="501" t="e">
        <f t="shared" si="769"/>
        <v>#DIV/0!</v>
      </c>
      <c r="AV8152" s="501" t="e">
        <f t="shared" si="770"/>
        <v>#DIV/0!</v>
      </c>
      <c r="AY8152" s="501" t="e">
        <f t="shared" si="771"/>
        <v>#DIV/0!</v>
      </c>
      <c r="BM8152" s="501" t="e">
        <f t="shared" si="772"/>
        <v>#DIV/0!</v>
      </c>
      <c r="BP8152" s="501" t="e">
        <f t="shared" si="773"/>
        <v>#DIV/0!</v>
      </c>
    </row>
    <row r="8153" spans="31:68" ht="15" customHeight="1" x14ac:dyDescent="0.25">
      <c r="AE8153" s="501" t="e">
        <f t="shared" si="768"/>
        <v>#DIV/0!</v>
      </c>
      <c r="AH8153" s="501" t="e">
        <f t="shared" si="769"/>
        <v>#DIV/0!</v>
      </c>
      <c r="AV8153" s="501" t="e">
        <f t="shared" si="770"/>
        <v>#DIV/0!</v>
      </c>
      <c r="AY8153" s="501" t="e">
        <f t="shared" si="771"/>
        <v>#DIV/0!</v>
      </c>
      <c r="BM8153" s="501" t="e">
        <f t="shared" si="772"/>
        <v>#DIV/0!</v>
      </c>
      <c r="BP8153" s="501" t="e">
        <f t="shared" si="773"/>
        <v>#DIV/0!</v>
      </c>
    </row>
    <row r="8154" spans="31:68" ht="15" customHeight="1" x14ac:dyDescent="0.25">
      <c r="AE8154" s="501" t="e">
        <f t="shared" si="768"/>
        <v>#DIV/0!</v>
      </c>
      <c r="AH8154" s="501" t="e">
        <f t="shared" si="769"/>
        <v>#DIV/0!</v>
      </c>
      <c r="AV8154" s="501" t="e">
        <f t="shared" si="770"/>
        <v>#DIV/0!</v>
      </c>
      <c r="AY8154" s="501" t="e">
        <f t="shared" si="771"/>
        <v>#DIV/0!</v>
      </c>
      <c r="BM8154" s="501" t="e">
        <f t="shared" si="772"/>
        <v>#DIV/0!</v>
      </c>
      <c r="BP8154" s="501" t="e">
        <f t="shared" si="773"/>
        <v>#DIV/0!</v>
      </c>
    </row>
    <row r="8155" spans="31:68" ht="15" customHeight="1" x14ac:dyDescent="0.25">
      <c r="AE8155" s="501" t="e">
        <f t="shared" si="768"/>
        <v>#DIV/0!</v>
      </c>
      <c r="AH8155" s="501" t="e">
        <f t="shared" si="769"/>
        <v>#DIV/0!</v>
      </c>
      <c r="AV8155" s="501" t="e">
        <f t="shared" si="770"/>
        <v>#DIV/0!</v>
      </c>
      <c r="AY8155" s="501" t="e">
        <f t="shared" si="771"/>
        <v>#DIV/0!</v>
      </c>
      <c r="BM8155" s="501" t="e">
        <f t="shared" si="772"/>
        <v>#DIV/0!</v>
      </c>
      <c r="BP8155" s="501" t="e">
        <f t="shared" si="773"/>
        <v>#DIV/0!</v>
      </c>
    </row>
    <row r="8156" spans="31:68" ht="15" customHeight="1" x14ac:dyDescent="0.25">
      <c r="AE8156" s="501" t="e">
        <f t="shared" si="768"/>
        <v>#DIV/0!</v>
      </c>
      <c r="AH8156" s="501" t="e">
        <f t="shared" si="769"/>
        <v>#DIV/0!</v>
      </c>
      <c r="AV8156" s="501" t="e">
        <f t="shared" si="770"/>
        <v>#DIV/0!</v>
      </c>
      <c r="AY8156" s="501" t="e">
        <f t="shared" si="771"/>
        <v>#DIV/0!</v>
      </c>
      <c r="BM8156" s="501" t="e">
        <f t="shared" si="772"/>
        <v>#DIV/0!</v>
      </c>
      <c r="BP8156" s="501" t="e">
        <f t="shared" si="773"/>
        <v>#DIV/0!</v>
      </c>
    </row>
    <row r="8157" spans="31:68" ht="15" customHeight="1" x14ac:dyDescent="0.25">
      <c r="AE8157" s="501" t="e">
        <f t="shared" si="768"/>
        <v>#DIV/0!</v>
      </c>
      <c r="AH8157" s="501" t="e">
        <f t="shared" si="769"/>
        <v>#DIV/0!</v>
      </c>
      <c r="AV8157" s="501" t="e">
        <f t="shared" si="770"/>
        <v>#DIV/0!</v>
      </c>
      <c r="AY8157" s="501" t="e">
        <f t="shared" si="771"/>
        <v>#DIV/0!</v>
      </c>
      <c r="BM8157" s="501" t="e">
        <f t="shared" si="772"/>
        <v>#DIV/0!</v>
      </c>
      <c r="BP8157" s="501" t="e">
        <f t="shared" si="773"/>
        <v>#DIV/0!</v>
      </c>
    </row>
    <row r="8158" spans="31:68" ht="15" customHeight="1" x14ac:dyDescent="0.25">
      <c r="AE8158" s="501" t="e">
        <f t="shared" si="768"/>
        <v>#DIV/0!</v>
      </c>
      <c r="AH8158" s="501" t="e">
        <f t="shared" si="769"/>
        <v>#DIV/0!</v>
      </c>
      <c r="AV8158" s="501" t="e">
        <f t="shared" si="770"/>
        <v>#DIV/0!</v>
      </c>
      <c r="AY8158" s="501" t="e">
        <f t="shared" si="771"/>
        <v>#DIV/0!</v>
      </c>
      <c r="BM8158" s="501" t="e">
        <f t="shared" si="772"/>
        <v>#DIV/0!</v>
      </c>
      <c r="BP8158" s="501" t="e">
        <f t="shared" si="773"/>
        <v>#DIV/0!</v>
      </c>
    </row>
    <row r="8159" spans="31:68" ht="15" customHeight="1" x14ac:dyDescent="0.25">
      <c r="AE8159" s="501" t="e">
        <f t="shared" si="768"/>
        <v>#DIV/0!</v>
      </c>
      <c r="AH8159" s="501" t="e">
        <f t="shared" si="769"/>
        <v>#DIV/0!</v>
      </c>
      <c r="AV8159" s="501" t="e">
        <f t="shared" si="770"/>
        <v>#DIV/0!</v>
      </c>
      <c r="AY8159" s="501" t="e">
        <f t="shared" si="771"/>
        <v>#DIV/0!</v>
      </c>
      <c r="BM8159" s="501" t="e">
        <f t="shared" si="772"/>
        <v>#DIV/0!</v>
      </c>
      <c r="BP8159" s="501" t="e">
        <f t="shared" si="773"/>
        <v>#DIV/0!</v>
      </c>
    </row>
    <row r="8160" spans="31:68" ht="15" customHeight="1" x14ac:dyDescent="0.25">
      <c r="AE8160" s="501" t="e">
        <f t="shared" si="768"/>
        <v>#DIV/0!</v>
      </c>
      <c r="AH8160" s="501" t="e">
        <f t="shared" si="769"/>
        <v>#DIV/0!</v>
      </c>
      <c r="AV8160" s="501" t="e">
        <f t="shared" si="770"/>
        <v>#DIV/0!</v>
      </c>
      <c r="AY8160" s="501" t="e">
        <f t="shared" si="771"/>
        <v>#DIV/0!</v>
      </c>
      <c r="BM8160" s="501" t="e">
        <f t="shared" si="772"/>
        <v>#DIV/0!</v>
      </c>
      <c r="BP8160" s="501" t="e">
        <f t="shared" si="773"/>
        <v>#DIV/0!</v>
      </c>
    </row>
    <row r="8161" spans="31:68" ht="15" customHeight="1" x14ac:dyDescent="0.25">
      <c r="AE8161" s="501" t="e">
        <f t="shared" si="768"/>
        <v>#DIV/0!</v>
      </c>
      <c r="AH8161" s="501" t="e">
        <f t="shared" si="769"/>
        <v>#DIV/0!</v>
      </c>
      <c r="AV8161" s="501" t="e">
        <f t="shared" si="770"/>
        <v>#DIV/0!</v>
      </c>
      <c r="AY8161" s="501" t="e">
        <f t="shared" si="771"/>
        <v>#DIV/0!</v>
      </c>
      <c r="BM8161" s="501" t="e">
        <f t="shared" si="772"/>
        <v>#DIV/0!</v>
      </c>
      <c r="BP8161" s="501" t="e">
        <f t="shared" si="773"/>
        <v>#DIV/0!</v>
      </c>
    </row>
    <row r="8162" spans="31:68" ht="15" customHeight="1" x14ac:dyDescent="0.25">
      <c r="AE8162" s="501" t="e">
        <f t="shared" si="768"/>
        <v>#DIV/0!</v>
      </c>
      <c r="AH8162" s="501" t="e">
        <f t="shared" si="769"/>
        <v>#DIV/0!</v>
      </c>
      <c r="AV8162" s="501" t="e">
        <f t="shared" si="770"/>
        <v>#DIV/0!</v>
      </c>
      <c r="AY8162" s="501" t="e">
        <f t="shared" si="771"/>
        <v>#DIV/0!</v>
      </c>
      <c r="BM8162" s="501" t="e">
        <f t="shared" si="772"/>
        <v>#DIV/0!</v>
      </c>
      <c r="BP8162" s="501" t="e">
        <f t="shared" si="773"/>
        <v>#DIV/0!</v>
      </c>
    </row>
    <row r="8163" spans="31:68" ht="15" customHeight="1" x14ac:dyDescent="0.25">
      <c r="AE8163" s="501" t="e">
        <f t="shared" si="768"/>
        <v>#DIV/0!</v>
      </c>
      <c r="AH8163" s="501" t="e">
        <f t="shared" si="769"/>
        <v>#DIV/0!</v>
      </c>
      <c r="AV8163" s="501" t="e">
        <f t="shared" si="770"/>
        <v>#DIV/0!</v>
      </c>
      <c r="AY8163" s="501" t="e">
        <f t="shared" si="771"/>
        <v>#DIV/0!</v>
      </c>
      <c r="BM8163" s="501" t="e">
        <f t="shared" si="772"/>
        <v>#DIV/0!</v>
      </c>
      <c r="BP8163" s="501" t="e">
        <f t="shared" si="773"/>
        <v>#DIV/0!</v>
      </c>
    </row>
    <row r="8164" spans="31:68" ht="15" customHeight="1" x14ac:dyDescent="0.25">
      <c r="AE8164" s="501" t="e">
        <f t="shared" si="768"/>
        <v>#DIV/0!</v>
      </c>
      <c r="AH8164" s="501" t="e">
        <f t="shared" si="769"/>
        <v>#DIV/0!</v>
      </c>
      <c r="AV8164" s="501" t="e">
        <f t="shared" si="770"/>
        <v>#DIV/0!</v>
      </c>
      <c r="AY8164" s="501" t="e">
        <f t="shared" si="771"/>
        <v>#DIV/0!</v>
      </c>
      <c r="BM8164" s="501" t="e">
        <f t="shared" si="772"/>
        <v>#DIV/0!</v>
      </c>
      <c r="BP8164" s="501" t="e">
        <f t="shared" si="773"/>
        <v>#DIV/0!</v>
      </c>
    </row>
    <row r="8165" spans="31:68" ht="15" customHeight="1" x14ac:dyDescent="0.25">
      <c r="AE8165" s="501" t="e">
        <f t="shared" si="768"/>
        <v>#DIV/0!</v>
      </c>
      <c r="AH8165" s="501" t="e">
        <f t="shared" si="769"/>
        <v>#DIV/0!</v>
      </c>
      <c r="AV8165" s="501" t="e">
        <f t="shared" si="770"/>
        <v>#DIV/0!</v>
      </c>
      <c r="AY8165" s="501" t="e">
        <f t="shared" si="771"/>
        <v>#DIV/0!</v>
      </c>
      <c r="BM8165" s="501" t="e">
        <f t="shared" si="772"/>
        <v>#DIV/0!</v>
      </c>
      <c r="BP8165" s="501" t="e">
        <f t="shared" si="773"/>
        <v>#DIV/0!</v>
      </c>
    </row>
    <row r="8166" spans="31:68" ht="15" customHeight="1" x14ac:dyDescent="0.25">
      <c r="AE8166" s="501" t="e">
        <f t="shared" si="768"/>
        <v>#DIV/0!</v>
      </c>
      <c r="AH8166" s="501" t="e">
        <f t="shared" si="769"/>
        <v>#DIV/0!</v>
      </c>
      <c r="AV8166" s="501" t="e">
        <f t="shared" si="770"/>
        <v>#DIV/0!</v>
      </c>
      <c r="AY8166" s="501" t="e">
        <f t="shared" si="771"/>
        <v>#DIV/0!</v>
      </c>
      <c r="BM8166" s="501" t="e">
        <f t="shared" si="772"/>
        <v>#DIV/0!</v>
      </c>
      <c r="BP8166" s="501" t="e">
        <f t="shared" si="773"/>
        <v>#DIV/0!</v>
      </c>
    </row>
    <row r="8167" spans="31:68" ht="15" customHeight="1" x14ac:dyDescent="0.25">
      <c r="AE8167" s="501" t="e">
        <f t="shared" si="768"/>
        <v>#DIV/0!</v>
      </c>
      <c r="AH8167" s="501" t="e">
        <f t="shared" si="769"/>
        <v>#DIV/0!</v>
      </c>
      <c r="AV8167" s="501" t="e">
        <f t="shared" si="770"/>
        <v>#DIV/0!</v>
      </c>
      <c r="AY8167" s="501" t="e">
        <f t="shared" si="771"/>
        <v>#DIV/0!</v>
      </c>
      <c r="BM8167" s="501" t="e">
        <f t="shared" si="772"/>
        <v>#DIV/0!</v>
      </c>
      <c r="BP8167" s="501" t="e">
        <f t="shared" si="773"/>
        <v>#DIV/0!</v>
      </c>
    </row>
    <row r="8168" spans="31:68" ht="15" customHeight="1" x14ac:dyDescent="0.25">
      <c r="AE8168" s="501" t="e">
        <f t="shared" si="768"/>
        <v>#DIV/0!</v>
      </c>
      <c r="AH8168" s="501" t="e">
        <f t="shared" si="769"/>
        <v>#DIV/0!</v>
      </c>
      <c r="AV8168" s="501" t="e">
        <f t="shared" si="770"/>
        <v>#DIV/0!</v>
      </c>
      <c r="AY8168" s="501" t="e">
        <f t="shared" si="771"/>
        <v>#DIV/0!</v>
      </c>
      <c r="BM8168" s="501" t="e">
        <f t="shared" si="772"/>
        <v>#DIV/0!</v>
      </c>
      <c r="BP8168" s="501" t="e">
        <f t="shared" si="773"/>
        <v>#DIV/0!</v>
      </c>
    </row>
    <row r="8169" spans="31:68" ht="15" customHeight="1" x14ac:dyDescent="0.25">
      <c r="AE8169" s="501" t="e">
        <f t="shared" si="768"/>
        <v>#DIV/0!</v>
      </c>
      <c r="AH8169" s="501" t="e">
        <f t="shared" si="769"/>
        <v>#DIV/0!</v>
      </c>
      <c r="AV8169" s="501" t="e">
        <f t="shared" si="770"/>
        <v>#DIV/0!</v>
      </c>
      <c r="AY8169" s="501" t="e">
        <f t="shared" si="771"/>
        <v>#DIV/0!</v>
      </c>
      <c r="BM8169" s="501" t="e">
        <f t="shared" si="772"/>
        <v>#DIV/0!</v>
      </c>
      <c r="BP8169" s="501" t="e">
        <f t="shared" si="773"/>
        <v>#DIV/0!</v>
      </c>
    </row>
    <row r="8170" spans="31:68" ht="15" customHeight="1" x14ac:dyDescent="0.25">
      <c r="AE8170" s="501" t="e">
        <f t="shared" si="768"/>
        <v>#DIV/0!</v>
      </c>
      <c r="AH8170" s="501" t="e">
        <f t="shared" si="769"/>
        <v>#DIV/0!</v>
      </c>
      <c r="AV8170" s="501" t="e">
        <f t="shared" si="770"/>
        <v>#DIV/0!</v>
      </c>
      <c r="AY8170" s="501" t="e">
        <f t="shared" si="771"/>
        <v>#DIV/0!</v>
      </c>
      <c r="BM8170" s="501" t="e">
        <f t="shared" si="772"/>
        <v>#DIV/0!</v>
      </c>
      <c r="BP8170" s="501" t="e">
        <f t="shared" si="773"/>
        <v>#DIV/0!</v>
      </c>
    </row>
    <row r="8171" spans="31:68" ht="15" customHeight="1" x14ac:dyDescent="0.25">
      <c r="AE8171" s="501" t="e">
        <f t="shared" si="768"/>
        <v>#DIV/0!</v>
      </c>
      <c r="AH8171" s="501" t="e">
        <f t="shared" si="769"/>
        <v>#DIV/0!</v>
      </c>
      <c r="AV8171" s="501" t="e">
        <f t="shared" si="770"/>
        <v>#DIV/0!</v>
      </c>
      <c r="AY8171" s="501" t="e">
        <f t="shared" si="771"/>
        <v>#DIV/0!</v>
      </c>
      <c r="BM8171" s="501" t="e">
        <f t="shared" si="772"/>
        <v>#DIV/0!</v>
      </c>
      <c r="BP8171" s="501" t="e">
        <f t="shared" si="773"/>
        <v>#DIV/0!</v>
      </c>
    </row>
    <row r="8172" spans="31:68" ht="15" customHeight="1" x14ac:dyDescent="0.25">
      <c r="AE8172" s="501" t="e">
        <f t="shared" si="768"/>
        <v>#DIV/0!</v>
      </c>
      <c r="AH8172" s="501" t="e">
        <f t="shared" si="769"/>
        <v>#DIV/0!</v>
      </c>
      <c r="AV8172" s="501" t="e">
        <f t="shared" si="770"/>
        <v>#DIV/0!</v>
      </c>
      <c r="AY8172" s="501" t="e">
        <f t="shared" si="771"/>
        <v>#DIV/0!</v>
      </c>
      <c r="BM8172" s="501" t="e">
        <f t="shared" si="772"/>
        <v>#DIV/0!</v>
      </c>
      <c r="BP8172" s="501" t="e">
        <f t="shared" si="773"/>
        <v>#DIV/0!</v>
      </c>
    </row>
    <row r="8173" spans="31:68" ht="15" customHeight="1" x14ac:dyDescent="0.25">
      <c r="AE8173" s="501" t="e">
        <f t="shared" si="768"/>
        <v>#DIV/0!</v>
      </c>
      <c r="AH8173" s="501" t="e">
        <f t="shared" si="769"/>
        <v>#DIV/0!</v>
      </c>
      <c r="AV8173" s="501" t="e">
        <f t="shared" si="770"/>
        <v>#DIV/0!</v>
      </c>
      <c r="AY8173" s="501" t="e">
        <f t="shared" si="771"/>
        <v>#DIV/0!</v>
      </c>
      <c r="BM8173" s="501" t="e">
        <f t="shared" si="772"/>
        <v>#DIV/0!</v>
      </c>
      <c r="BP8173" s="501" t="e">
        <f t="shared" si="773"/>
        <v>#DIV/0!</v>
      </c>
    </row>
    <row r="8174" spans="31:68" ht="15" customHeight="1" x14ac:dyDescent="0.25">
      <c r="AE8174" s="501" t="e">
        <f t="shared" si="768"/>
        <v>#DIV/0!</v>
      </c>
      <c r="AH8174" s="501" t="e">
        <f t="shared" si="769"/>
        <v>#DIV/0!</v>
      </c>
      <c r="AV8174" s="501" t="e">
        <f t="shared" si="770"/>
        <v>#DIV/0!</v>
      </c>
      <c r="AY8174" s="501" t="e">
        <f t="shared" si="771"/>
        <v>#DIV/0!</v>
      </c>
      <c r="BM8174" s="501" t="e">
        <f t="shared" si="772"/>
        <v>#DIV/0!</v>
      </c>
      <c r="BP8174" s="501" t="e">
        <f t="shared" si="773"/>
        <v>#DIV/0!</v>
      </c>
    </row>
    <row r="8175" spans="31:68" ht="15" customHeight="1" x14ac:dyDescent="0.25">
      <c r="AE8175" s="501" t="e">
        <f t="shared" si="768"/>
        <v>#DIV/0!</v>
      </c>
      <c r="AH8175" s="501" t="e">
        <f t="shared" si="769"/>
        <v>#DIV/0!</v>
      </c>
      <c r="AV8175" s="501" t="e">
        <f t="shared" si="770"/>
        <v>#DIV/0!</v>
      </c>
      <c r="AY8175" s="501" t="e">
        <f t="shared" si="771"/>
        <v>#DIV/0!</v>
      </c>
      <c r="BM8175" s="501" t="e">
        <f t="shared" si="772"/>
        <v>#DIV/0!</v>
      </c>
      <c r="BP8175" s="501" t="e">
        <f t="shared" si="773"/>
        <v>#DIV/0!</v>
      </c>
    </row>
    <row r="8176" spans="31:68" ht="15" customHeight="1" x14ac:dyDescent="0.25">
      <c r="AE8176" s="501" t="e">
        <f t="shared" si="768"/>
        <v>#DIV/0!</v>
      </c>
      <c r="AH8176" s="501" t="e">
        <f t="shared" si="769"/>
        <v>#DIV/0!</v>
      </c>
      <c r="AV8176" s="501" t="e">
        <f t="shared" si="770"/>
        <v>#DIV/0!</v>
      </c>
      <c r="AY8176" s="501" t="e">
        <f t="shared" si="771"/>
        <v>#DIV/0!</v>
      </c>
      <c r="BM8176" s="501" t="e">
        <f t="shared" si="772"/>
        <v>#DIV/0!</v>
      </c>
      <c r="BP8176" s="501" t="e">
        <f t="shared" si="773"/>
        <v>#DIV/0!</v>
      </c>
    </row>
    <row r="8177" spans="31:68" ht="15" customHeight="1" x14ac:dyDescent="0.25">
      <c r="AE8177" s="501" t="e">
        <f t="shared" si="768"/>
        <v>#DIV/0!</v>
      </c>
      <c r="AH8177" s="501" t="e">
        <f t="shared" si="769"/>
        <v>#DIV/0!</v>
      </c>
      <c r="AV8177" s="501" t="e">
        <f t="shared" si="770"/>
        <v>#DIV/0!</v>
      </c>
      <c r="AY8177" s="501" t="e">
        <f t="shared" si="771"/>
        <v>#DIV/0!</v>
      </c>
      <c r="BM8177" s="501" t="e">
        <f t="shared" si="772"/>
        <v>#DIV/0!</v>
      </c>
      <c r="BP8177" s="501" t="e">
        <f t="shared" si="773"/>
        <v>#DIV/0!</v>
      </c>
    </row>
    <row r="8178" spans="31:68" ht="15" customHeight="1" x14ac:dyDescent="0.25">
      <c r="AE8178" s="501" t="e">
        <f t="shared" si="768"/>
        <v>#DIV/0!</v>
      </c>
      <c r="AH8178" s="501" t="e">
        <f t="shared" si="769"/>
        <v>#DIV/0!</v>
      </c>
      <c r="AV8178" s="501" t="e">
        <f t="shared" si="770"/>
        <v>#DIV/0!</v>
      </c>
      <c r="AY8178" s="501" t="e">
        <f t="shared" si="771"/>
        <v>#DIV/0!</v>
      </c>
      <c r="BM8178" s="501" t="e">
        <f t="shared" si="772"/>
        <v>#DIV/0!</v>
      </c>
      <c r="BP8178" s="501" t="e">
        <f t="shared" si="773"/>
        <v>#DIV/0!</v>
      </c>
    </row>
    <row r="8179" spans="31:68" ht="15" customHeight="1" x14ac:dyDescent="0.25">
      <c r="AE8179" s="501" t="e">
        <f t="shared" si="768"/>
        <v>#DIV/0!</v>
      </c>
      <c r="AH8179" s="501" t="e">
        <f t="shared" si="769"/>
        <v>#DIV/0!</v>
      </c>
      <c r="AV8179" s="501" t="e">
        <f t="shared" si="770"/>
        <v>#DIV/0!</v>
      </c>
      <c r="AY8179" s="501" t="e">
        <f t="shared" si="771"/>
        <v>#DIV/0!</v>
      </c>
      <c r="BM8179" s="501" t="e">
        <f t="shared" si="772"/>
        <v>#DIV/0!</v>
      </c>
      <c r="BP8179" s="501" t="e">
        <f t="shared" si="773"/>
        <v>#DIV/0!</v>
      </c>
    </row>
    <row r="8180" spans="31:68" ht="15" customHeight="1" x14ac:dyDescent="0.25">
      <c r="AE8180" s="501" t="e">
        <f t="shared" si="768"/>
        <v>#DIV/0!</v>
      </c>
      <c r="AH8180" s="501" t="e">
        <f t="shared" si="769"/>
        <v>#DIV/0!</v>
      </c>
      <c r="AV8180" s="501" t="e">
        <f t="shared" si="770"/>
        <v>#DIV/0!</v>
      </c>
      <c r="AY8180" s="501" t="e">
        <f t="shared" si="771"/>
        <v>#DIV/0!</v>
      </c>
      <c r="BM8180" s="501" t="e">
        <f t="shared" si="772"/>
        <v>#DIV/0!</v>
      </c>
      <c r="BP8180" s="501" t="e">
        <f t="shared" si="773"/>
        <v>#DIV/0!</v>
      </c>
    </row>
    <row r="8181" spans="31:68" ht="15" customHeight="1" x14ac:dyDescent="0.25">
      <c r="AE8181" s="501" t="e">
        <f t="shared" si="768"/>
        <v>#DIV/0!</v>
      </c>
      <c r="AH8181" s="501" t="e">
        <f t="shared" si="769"/>
        <v>#DIV/0!</v>
      </c>
      <c r="AV8181" s="501" t="e">
        <f t="shared" si="770"/>
        <v>#DIV/0!</v>
      </c>
      <c r="AY8181" s="501" t="e">
        <f t="shared" si="771"/>
        <v>#DIV/0!</v>
      </c>
      <c r="BM8181" s="501" t="e">
        <f t="shared" si="772"/>
        <v>#DIV/0!</v>
      </c>
      <c r="BP8181" s="501" t="e">
        <f t="shared" si="773"/>
        <v>#DIV/0!</v>
      </c>
    </row>
    <row r="8182" spans="31:68" ht="15" customHeight="1" x14ac:dyDescent="0.25">
      <c r="AE8182" s="501" t="e">
        <f t="shared" si="768"/>
        <v>#DIV/0!</v>
      </c>
      <c r="AH8182" s="501" t="e">
        <f t="shared" si="769"/>
        <v>#DIV/0!</v>
      </c>
      <c r="AV8182" s="501" t="e">
        <f t="shared" si="770"/>
        <v>#DIV/0!</v>
      </c>
      <c r="AY8182" s="501" t="e">
        <f t="shared" si="771"/>
        <v>#DIV/0!</v>
      </c>
      <c r="BM8182" s="501" t="e">
        <f t="shared" si="772"/>
        <v>#DIV/0!</v>
      </c>
      <c r="BP8182" s="501" t="e">
        <f t="shared" si="773"/>
        <v>#DIV/0!</v>
      </c>
    </row>
    <row r="8183" spans="31:68" ht="15" customHeight="1" x14ac:dyDescent="0.25">
      <c r="AE8183" s="501" t="e">
        <f t="shared" si="768"/>
        <v>#DIV/0!</v>
      </c>
      <c r="AH8183" s="501" t="e">
        <f t="shared" si="769"/>
        <v>#DIV/0!</v>
      </c>
      <c r="AV8183" s="501" t="e">
        <f t="shared" si="770"/>
        <v>#DIV/0!</v>
      </c>
      <c r="AY8183" s="501" t="e">
        <f t="shared" si="771"/>
        <v>#DIV/0!</v>
      </c>
      <c r="BM8183" s="501" t="e">
        <f t="shared" si="772"/>
        <v>#DIV/0!</v>
      </c>
      <c r="BP8183" s="501" t="e">
        <f t="shared" si="773"/>
        <v>#DIV/0!</v>
      </c>
    </row>
    <row r="8184" spans="31:68" ht="15" customHeight="1" x14ac:dyDescent="0.25">
      <c r="AE8184" s="501" t="e">
        <f t="shared" si="768"/>
        <v>#DIV/0!</v>
      </c>
      <c r="AH8184" s="501" t="e">
        <f t="shared" si="769"/>
        <v>#DIV/0!</v>
      </c>
      <c r="AV8184" s="501" t="e">
        <f t="shared" si="770"/>
        <v>#DIV/0!</v>
      </c>
      <c r="AY8184" s="501" t="e">
        <f t="shared" si="771"/>
        <v>#DIV/0!</v>
      </c>
      <c r="BM8184" s="501" t="e">
        <f t="shared" si="772"/>
        <v>#DIV/0!</v>
      </c>
      <c r="BP8184" s="501" t="e">
        <f t="shared" si="773"/>
        <v>#DIV/0!</v>
      </c>
    </row>
    <row r="8185" spans="31:68" ht="15" customHeight="1" x14ac:dyDescent="0.25">
      <c r="AE8185" s="501" t="e">
        <f t="shared" si="768"/>
        <v>#DIV/0!</v>
      </c>
      <c r="AH8185" s="501" t="e">
        <f t="shared" si="769"/>
        <v>#DIV/0!</v>
      </c>
      <c r="AV8185" s="501" t="e">
        <f t="shared" si="770"/>
        <v>#DIV/0!</v>
      </c>
      <c r="AY8185" s="501" t="e">
        <f t="shared" si="771"/>
        <v>#DIV/0!</v>
      </c>
      <c r="BM8185" s="501" t="e">
        <f t="shared" si="772"/>
        <v>#DIV/0!</v>
      </c>
      <c r="BP8185" s="501" t="e">
        <f t="shared" si="773"/>
        <v>#DIV/0!</v>
      </c>
    </row>
    <row r="8186" spans="31:68" ht="15" customHeight="1" x14ac:dyDescent="0.25">
      <c r="AE8186" s="501" t="e">
        <f t="shared" si="768"/>
        <v>#DIV/0!</v>
      </c>
      <c r="AH8186" s="501" t="e">
        <f t="shared" si="769"/>
        <v>#DIV/0!</v>
      </c>
      <c r="AV8186" s="501" t="e">
        <f t="shared" si="770"/>
        <v>#DIV/0!</v>
      </c>
      <c r="AY8186" s="501" t="e">
        <f t="shared" si="771"/>
        <v>#DIV/0!</v>
      </c>
      <c r="BM8186" s="501" t="e">
        <f t="shared" si="772"/>
        <v>#DIV/0!</v>
      </c>
      <c r="BP8186" s="501" t="e">
        <f t="shared" si="773"/>
        <v>#DIV/0!</v>
      </c>
    </row>
    <row r="8187" spans="31:68" ht="15" customHeight="1" x14ac:dyDescent="0.25">
      <c r="AE8187" s="501" t="e">
        <f t="shared" si="768"/>
        <v>#DIV/0!</v>
      </c>
      <c r="AH8187" s="501" t="e">
        <f t="shared" si="769"/>
        <v>#DIV/0!</v>
      </c>
      <c r="AV8187" s="501" t="e">
        <f t="shared" si="770"/>
        <v>#DIV/0!</v>
      </c>
      <c r="AY8187" s="501" t="e">
        <f t="shared" si="771"/>
        <v>#DIV/0!</v>
      </c>
      <c r="BM8187" s="501" t="e">
        <f t="shared" si="772"/>
        <v>#DIV/0!</v>
      </c>
      <c r="BP8187" s="501" t="e">
        <f t="shared" si="773"/>
        <v>#DIV/0!</v>
      </c>
    </row>
    <row r="8188" spans="31:68" ht="15" customHeight="1" x14ac:dyDescent="0.25">
      <c r="AE8188" s="501" t="e">
        <f t="shared" si="768"/>
        <v>#DIV/0!</v>
      </c>
      <c r="AH8188" s="501" t="e">
        <f t="shared" si="769"/>
        <v>#DIV/0!</v>
      </c>
      <c r="AV8188" s="501" t="e">
        <f t="shared" si="770"/>
        <v>#DIV/0!</v>
      </c>
      <c r="AY8188" s="501" t="e">
        <f t="shared" si="771"/>
        <v>#DIV/0!</v>
      </c>
      <c r="BM8188" s="501" t="e">
        <f t="shared" si="772"/>
        <v>#DIV/0!</v>
      </c>
      <c r="BP8188" s="501" t="e">
        <f t="shared" si="773"/>
        <v>#DIV/0!</v>
      </c>
    </row>
    <row r="8189" spans="31:68" ht="15" customHeight="1" x14ac:dyDescent="0.25">
      <c r="AE8189" s="501" t="e">
        <f t="shared" si="768"/>
        <v>#DIV/0!</v>
      </c>
      <c r="AH8189" s="501" t="e">
        <f t="shared" si="769"/>
        <v>#DIV/0!</v>
      </c>
      <c r="AV8189" s="501" t="e">
        <f t="shared" si="770"/>
        <v>#DIV/0!</v>
      </c>
      <c r="AY8189" s="501" t="e">
        <f t="shared" si="771"/>
        <v>#DIV/0!</v>
      </c>
      <c r="BM8189" s="501" t="e">
        <f t="shared" si="772"/>
        <v>#DIV/0!</v>
      </c>
      <c r="BP8189" s="501" t="e">
        <f t="shared" si="773"/>
        <v>#DIV/0!</v>
      </c>
    </row>
    <row r="8190" spans="31:68" ht="15" customHeight="1" x14ac:dyDescent="0.25">
      <c r="AE8190" s="501" t="e">
        <f t="shared" si="768"/>
        <v>#DIV/0!</v>
      </c>
      <c r="AH8190" s="501" t="e">
        <f t="shared" si="769"/>
        <v>#DIV/0!</v>
      </c>
      <c r="AV8190" s="501" t="e">
        <f t="shared" si="770"/>
        <v>#DIV/0!</v>
      </c>
      <c r="AY8190" s="501" t="e">
        <f t="shared" si="771"/>
        <v>#DIV/0!</v>
      </c>
      <c r="BM8190" s="501" t="e">
        <f t="shared" si="772"/>
        <v>#DIV/0!</v>
      </c>
      <c r="BP8190" s="501" t="e">
        <f t="shared" si="773"/>
        <v>#DIV/0!</v>
      </c>
    </row>
    <row r="8191" spans="31:68" ht="15" customHeight="1" x14ac:dyDescent="0.25">
      <c r="AE8191" s="501" t="e">
        <f t="shared" si="768"/>
        <v>#DIV/0!</v>
      </c>
      <c r="AH8191" s="501" t="e">
        <f t="shared" si="769"/>
        <v>#DIV/0!</v>
      </c>
      <c r="AV8191" s="501" t="e">
        <f t="shared" si="770"/>
        <v>#DIV/0!</v>
      </c>
      <c r="AY8191" s="501" t="e">
        <f t="shared" si="771"/>
        <v>#DIV/0!</v>
      </c>
      <c r="BM8191" s="501" t="e">
        <f t="shared" si="772"/>
        <v>#DIV/0!</v>
      </c>
      <c r="BP8191" s="501" t="e">
        <f t="shared" si="773"/>
        <v>#DIV/0!</v>
      </c>
    </row>
    <row r="8192" spans="31:68" ht="15" customHeight="1" x14ac:dyDescent="0.25">
      <c r="AE8192" s="501" t="e">
        <f t="shared" si="768"/>
        <v>#DIV/0!</v>
      </c>
      <c r="AH8192" s="501" t="e">
        <f t="shared" si="769"/>
        <v>#DIV/0!</v>
      </c>
      <c r="AV8192" s="501" t="e">
        <f t="shared" si="770"/>
        <v>#DIV/0!</v>
      </c>
      <c r="AY8192" s="501" t="e">
        <f t="shared" si="771"/>
        <v>#DIV/0!</v>
      </c>
      <c r="BM8192" s="501" t="e">
        <f t="shared" si="772"/>
        <v>#DIV/0!</v>
      </c>
      <c r="BP8192" s="501" t="e">
        <f t="shared" si="773"/>
        <v>#DIV/0!</v>
      </c>
    </row>
    <row r="8193" spans="31:68" ht="15" customHeight="1" x14ac:dyDescent="0.25">
      <c r="AE8193" s="501" t="e">
        <f t="shared" si="768"/>
        <v>#DIV/0!</v>
      </c>
      <c r="AH8193" s="501" t="e">
        <f t="shared" si="769"/>
        <v>#DIV/0!</v>
      </c>
      <c r="AV8193" s="501" t="e">
        <f t="shared" si="770"/>
        <v>#DIV/0!</v>
      </c>
      <c r="AY8193" s="501" t="e">
        <f t="shared" si="771"/>
        <v>#DIV/0!</v>
      </c>
      <c r="BM8193" s="501" t="e">
        <f t="shared" si="772"/>
        <v>#DIV/0!</v>
      </c>
      <c r="BP8193" s="501" t="e">
        <f t="shared" si="773"/>
        <v>#DIV/0!</v>
      </c>
    </row>
    <row r="8194" spans="31:68" ht="15" customHeight="1" x14ac:dyDescent="0.25">
      <c r="AE8194" s="501" t="e">
        <f t="shared" si="768"/>
        <v>#DIV/0!</v>
      </c>
      <c r="AH8194" s="501" t="e">
        <f t="shared" si="769"/>
        <v>#DIV/0!</v>
      </c>
      <c r="AV8194" s="501" t="e">
        <f t="shared" si="770"/>
        <v>#DIV/0!</v>
      </c>
      <c r="AY8194" s="501" t="e">
        <f t="shared" si="771"/>
        <v>#DIV/0!</v>
      </c>
      <c r="BM8194" s="501" t="e">
        <f t="shared" si="772"/>
        <v>#DIV/0!</v>
      </c>
      <c r="BP8194" s="501" t="e">
        <f t="shared" si="773"/>
        <v>#DIV/0!</v>
      </c>
    </row>
    <row r="8195" spans="31:68" ht="15" customHeight="1" x14ac:dyDescent="0.25">
      <c r="AE8195" s="501" t="e">
        <f t="shared" si="768"/>
        <v>#DIV/0!</v>
      </c>
      <c r="AH8195" s="501" t="e">
        <f t="shared" si="769"/>
        <v>#DIV/0!</v>
      </c>
      <c r="AV8195" s="501" t="e">
        <f t="shared" si="770"/>
        <v>#DIV/0!</v>
      </c>
      <c r="AY8195" s="501" t="e">
        <f t="shared" si="771"/>
        <v>#DIV/0!</v>
      </c>
      <c r="BM8195" s="501" t="e">
        <f t="shared" si="772"/>
        <v>#DIV/0!</v>
      </c>
      <c r="BP8195" s="501" t="e">
        <f t="shared" si="773"/>
        <v>#DIV/0!</v>
      </c>
    </row>
    <row r="8196" spans="31:68" ht="15" customHeight="1" x14ac:dyDescent="0.25">
      <c r="AE8196" s="501" t="e">
        <f t="shared" si="768"/>
        <v>#DIV/0!</v>
      </c>
      <c r="AH8196" s="501" t="e">
        <f t="shared" si="769"/>
        <v>#DIV/0!</v>
      </c>
      <c r="AV8196" s="501" t="e">
        <f t="shared" si="770"/>
        <v>#DIV/0!</v>
      </c>
      <c r="AY8196" s="501" t="e">
        <f t="shared" si="771"/>
        <v>#DIV/0!</v>
      </c>
      <c r="BM8196" s="501" t="e">
        <f t="shared" si="772"/>
        <v>#DIV/0!</v>
      </c>
      <c r="BP8196" s="501" t="e">
        <f t="shared" si="773"/>
        <v>#DIV/0!</v>
      </c>
    </row>
    <row r="8197" spans="31:68" ht="15" customHeight="1" x14ac:dyDescent="0.25">
      <c r="AE8197" s="501" t="e">
        <f t="shared" si="768"/>
        <v>#DIV/0!</v>
      </c>
      <c r="AH8197" s="501" t="e">
        <f t="shared" si="769"/>
        <v>#DIV/0!</v>
      </c>
      <c r="AV8197" s="501" t="e">
        <f t="shared" si="770"/>
        <v>#DIV/0!</v>
      </c>
      <c r="AY8197" s="501" t="e">
        <f t="shared" si="771"/>
        <v>#DIV/0!</v>
      </c>
      <c r="BM8197" s="501" t="e">
        <f t="shared" si="772"/>
        <v>#DIV/0!</v>
      </c>
      <c r="BP8197" s="501" t="e">
        <f t="shared" si="773"/>
        <v>#DIV/0!</v>
      </c>
    </row>
    <row r="8198" spans="31:68" ht="15" customHeight="1" x14ac:dyDescent="0.25">
      <c r="AE8198" s="501" t="e">
        <f t="shared" si="768"/>
        <v>#DIV/0!</v>
      </c>
      <c r="AH8198" s="501" t="e">
        <f t="shared" si="769"/>
        <v>#DIV/0!</v>
      </c>
      <c r="AV8198" s="501" t="e">
        <f t="shared" si="770"/>
        <v>#DIV/0!</v>
      </c>
      <c r="AY8198" s="501" t="e">
        <f t="shared" si="771"/>
        <v>#DIV/0!</v>
      </c>
      <c r="BM8198" s="501" t="e">
        <f t="shared" si="772"/>
        <v>#DIV/0!</v>
      </c>
      <c r="BP8198" s="501" t="e">
        <f t="shared" si="773"/>
        <v>#DIV/0!</v>
      </c>
    </row>
    <row r="8199" spans="31:68" ht="15" customHeight="1" x14ac:dyDescent="0.25">
      <c r="AE8199" s="501" t="e">
        <f t="shared" si="768"/>
        <v>#DIV/0!</v>
      </c>
      <c r="AH8199" s="501" t="e">
        <f t="shared" si="769"/>
        <v>#DIV/0!</v>
      </c>
      <c r="AV8199" s="501" t="e">
        <f t="shared" si="770"/>
        <v>#DIV/0!</v>
      </c>
      <c r="AY8199" s="501" t="e">
        <f t="shared" si="771"/>
        <v>#DIV/0!</v>
      </c>
      <c r="BM8199" s="501" t="e">
        <f t="shared" si="772"/>
        <v>#DIV/0!</v>
      </c>
      <c r="BP8199" s="501" t="e">
        <f t="shared" si="773"/>
        <v>#DIV/0!</v>
      </c>
    </row>
    <row r="8200" spans="31:68" ht="15" customHeight="1" x14ac:dyDescent="0.25">
      <c r="AE8200" s="501" t="e">
        <f t="shared" si="768"/>
        <v>#DIV/0!</v>
      </c>
      <c r="AH8200" s="501" t="e">
        <f t="shared" si="769"/>
        <v>#DIV/0!</v>
      </c>
      <c r="AV8200" s="501" t="e">
        <f t="shared" si="770"/>
        <v>#DIV/0!</v>
      </c>
      <c r="AY8200" s="501" t="e">
        <f t="shared" si="771"/>
        <v>#DIV/0!</v>
      </c>
      <c r="BM8200" s="501" t="e">
        <f t="shared" si="772"/>
        <v>#DIV/0!</v>
      </c>
      <c r="BP8200" s="501" t="e">
        <f t="shared" si="773"/>
        <v>#DIV/0!</v>
      </c>
    </row>
    <row r="8201" spans="31:68" ht="15" customHeight="1" x14ac:dyDescent="0.25">
      <c r="AE8201" s="501" t="e">
        <f t="shared" si="768"/>
        <v>#DIV/0!</v>
      </c>
      <c r="AH8201" s="501" t="e">
        <f t="shared" si="769"/>
        <v>#DIV/0!</v>
      </c>
      <c r="AV8201" s="501" t="e">
        <f t="shared" si="770"/>
        <v>#DIV/0!</v>
      </c>
      <c r="AY8201" s="501" t="e">
        <f t="shared" si="771"/>
        <v>#DIV/0!</v>
      </c>
      <c r="BM8201" s="501" t="e">
        <f t="shared" si="772"/>
        <v>#DIV/0!</v>
      </c>
      <c r="BP8201" s="501" t="e">
        <f t="shared" si="773"/>
        <v>#DIV/0!</v>
      </c>
    </row>
    <row r="8202" spans="31:68" ht="15" customHeight="1" x14ac:dyDescent="0.25">
      <c r="AE8202" s="501" t="e">
        <f t="shared" si="768"/>
        <v>#DIV/0!</v>
      </c>
      <c r="AH8202" s="501" t="e">
        <f t="shared" si="769"/>
        <v>#DIV/0!</v>
      </c>
      <c r="AV8202" s="501" t="e">
        <f t="shared" si="770"/>
        <v>#DIV/0!</v>
      </c>
      <c r="AY8202" s="501" t="e">
        <f t="shared" si="771"/>
        <v>#DIV/0!</v>
      </c>
      <c r="BM8202" s="501" t="e">
        <f t="shared" si="772"/>
        <v>#DIV/0!</v>
      </c>
      <c r="BP8202" s="501" t="e">
        <f t="shared" si="773"/>
        <v>#DIV/0!</v>
      </c>
    </row>
    <row r="8203" spans="31:68" ht="15" customHeight="1" x14ac:dyDescent="0.25">
      <c r="AE8203" s="501" t="e">
        <f t="shared" si="768"/>
        <v>#DIV/0!</v>
      </c>
      <c r="AH8203" s="501" t="e">
        <f t="shared" si="769"/>
        <v>#DIV/0!</v>
      </c>
      <c r="AV8203" s="501" t="e">
        <f t="shared" si="770"/>
        <v>#DIV/0!</v>
      </c>
      <c r="AY8203" s="501" t="e">
        <f t="shared" si="771"/>
        <v>#DIV/0!</v>
      </c>
      <c r="BM8203" s="501" t="e">
        <f t="shared" si="772"/>
        <v>#DIV/0!</v>
      </c>
      <c r="BP8203" s="501" t="e">
        <f t="shared" si="773"/>
        <v>#DIV/0!</v>
      </c>
    </row>
    <row r="8204" spans="31:68" ht="15" customHeight="1" x14ac:dyDescent="0.25">
      <c r="AE8204" s="501" t="e">
        <f t="shared" si="768"/>
        <v>#DIV/0!</v>
      </c>
      <c r="AH8204" s="501" t="e">
        <f t="shared" si="769"/>
        <v>#DIV/0!</v>
      </c>
      <c r="AV8204" s="501" t="e">
        <f t="shared" si="770"/>
        <v>#DIV/0!</v>
      </c>
      <c r="AY8204" s="501" t="e">
        <f t="shared" si="771"/>
        <v>#DIV/0!</v>
      </c>
      <c r="BM8204" s="501" t="e">
        <f t="shared" si="772"/>
        <v>#DIV/0!</v>
      </c>
      <c r="BP8204" s="501" t="e">
        <f t="shared" si="773"/>
        <v>#DIV/0!</v>
      </c>
    </row>
    <row r="8205" spans="31:68" ht="15" customHeight="1" x14ac:dyDescent="0.25">
      <c r="AE8205" s="501" t="e">
        <f t="shared" si="768"/>
        <v>#DIV/0!</v>
      </c>
      <c r="AH8205" s="501" t="e">
        <f t="shared" si="769"/>
        <v>#DIV/0!</v>
      </c>
      <c r="AV8205" s="501" t="e">
        <f t="shared" si="770"/>
        <v>#DIV/0!</v>
      </c>
      <c r="AY8205" s="501" t="e">
        <f t="shared" si="771"/>
        <v>#DIV/0!</v>
      </c>
      <c r="BM8205" s="501" t="e">
        <f t="shared" si="772"/>
        <v>#DIV/0!</v>
      </c>
      <c r="BP8205" s="501" t="e">
        <f t="shared" si="773"/>
        <v>#DIV/0!</v>
      </c>
    </row>
    <row r="8206" spans="31:68" ht="15" customHeight="1" x14ac:dyDescent="0.25">
      <c r="AE8206" s="501" t="e">
        <f t="shared" si="768"/>
        <v>#DIV/0!</v>
      </c>
      <c r="AH8206" s="501" t="e">
        <f t="shared" si="769"/>
        <v>#DIV/0!</v>
      </c>
      <c r="AV8206" s="501" t="e">
        <f t="shared" si="770"/>
        <v>#DIV/0!</v>
      </c>
      <c r="AY8206" s="501" t="e">
        <f t="shared" si="771"/>
        <v>#DIV/0!</v>
      </c>
      <c r="BM8206" s="501" t="e">
        <f t="shared" si="772"/>
        <v>#DIV/0!</v>
      </c>
      <c r="BP8206" s="501" t="e">
        <f t="shared" si="773"/>
        <v>#DIV/0!</v>
      </c>
    </row>
    <row r="8207" spans="31:68" ht="15" customHeight="1" x14ac:dyDescent="0.25">
      <c r="AE8207" s="501" t="e">
        <f t="shared" ref="AE8207:AE8270" si="774">IF(AE$10*AC8207+AE$11&lt;(ROUNDUP(AD$10/100,0)*100+999),MAX(0,AE$10*AC8207+AE$11),NA())</f>
        <v>#DIV/0!</v>
      </c>
      <c r="AH8207" s="501" t="e">
        <f t="shared" ref="AH8207:AH8270" si="775">IF(AH$10*AF8207+AH$11&lt;(ROUNDUP(AG$10/100,0)*100+999),MAX(0,AH$10*AF8207+AH$11),NA())</f>
        <v>#DIV/0!</v>
      </c>
      <c r="AV8207" s="501" t="e">
        <f t="shared" ref="AV8207:AV8270" si="776">IF(AV$10*AT8207+AV$11&lt;(ROUNDUP(AU$10/100,0)*100+999),MAX(0,AV$10*AT8207+AV$11),NA())</f>
        <v>#DIV/0!</v>
      </c>
      <c r="AY8207" s="501" t="e">
        <f t="shared" ref="AY8207:AY8270" si="777">IF(AY$10*AW8207+AY$11&lt;(ROUNDUP(AX$10/100,0)*100+999),MAX(0,AY$10*AW8207+AY$11),NA())</f>
        <v>#DIV/0!</v>
      </c>
      <c r="BM8207" s="501" t="e">
        <f t="shared" ref="BM8207:BM8270" si="778">IF(BM$10*BK8207+BM$11&lt;(ROUNDUP(BL$10/100,0)*100+999),MAX(0,BM$10*BK8207+BM$11),NA())</f>
        <v>#DIV/0!</v>
      </c>
      <c r="BP8207" s="501" t="e">
        <f t="shared" ref="BP8207:BP8270" si="779">IF(BP$10*BN8207+BP$11&lt;(ROUNDUP(BO$10/100,0)*100+999),MAX(0,BP$10*BN8207+BP$11),NA())</f>
        <v>#DIV/0!</v>
      </c>
    </row>
    <row r="8208" spans="31:68" ht="15" customHeight="1" x14ac:dyDescent="0.25">
      <c r="AE8208" s="501" t="e">
        <f t="shared" si="774"/>
        <v>#DIV/0!</v>
      </c>
      <c r="AH8208" s="501" t="e">
        <f t="shared" si="775"/>
        <v>#DIV/0!</v>
      </c>
      <c r="AV8208" s="501" t="e">
        <f t="shared" si="776"/>
        <v>#DIV/0!</v>
      </c>
      <c r="AY8208" s="501" t="e">
        <f t="shared" si="777"/>
        <v>#DIV/0!</v>
      </c>
      <c r="BM8208" s="501" t="e">
        <f t="shared" si="778"/>
        <v>#DIV/0!</v>
      </c>
      <c r="BP8208" s="501" t="e">
        <f t="shared" si="779"/>
        <v>#DIV/0!</v>
      </c>
    </row>
    <row r="8209" spans="31:68" ht="15" customHeight="1" x14ac:dyDescent="0.25">
      <c r="AE8209" s="501" t="e">
        <f t="shared" si="774"/>
        <v>#DIV/0!</v>
      </c>
      <c r="AH8209" s="501" t="e">
        <f t="shared" si="775"/>
        <v>#DIV/0!</v>
      </c>
      <c r="AV8209" s="501" t="e">
        <f t="shared" si="776"/>
        <v>#DIV/0!</v>
      </c>
      <c r="AY8209" s="501" t="e">
        <f t="shared" si="777"/>
        <v>#DIV/0!</v>
      </c>
      <c r="BM8209" s="501" t="e">
        <f t="shared" si="778"/>
        <v>#DIV/0!</v>
      </c>
      <c r="BP8209" s="501" t="e">
        <f t="shared" si="779"/>
        <v>#DIV/0!</v>
      </c>
    </row>
    <row r="8210" spans="31:68" ht="15" customHeight="1" x14ac:dyDescent="0.25">
      <c r="AE8210" s="501" t="e">
        <f t="shared" si="774"/>
        <v>#DIV/0!</v>
      </c>
      <c r="AH8210" s="501" t="e">
        <f t="shared" si="775"/>
        <v>#DIV/0!</v>
      </c>
      <c r="AV8210" s="501" t="e">
        <f t="shared" si="776"/>
        <v>#DIV/0!</v>
      </c>
      <c r="AY8210" s="501" t="e">
        <f t="shared" si="777"/>
        <v>#DIV/0!</v>
      </c>
      <c r="BM8210" s="501" t="e">
        <f t="shared" si="778"/>
        <v>#DIV/0!</v>
      </c>
      <c r="BP8210" s="501" t="e">
        <f t="shared" si="779"/>
        <v>#DIV/0!</v>
      </c>
    </row>
    <row r="8211" spans="31:68" ht="15" customHeight="1" x14ac:dyDescent="0.25">
      <c r="AE8211" s="501" t="e">
        <f t="shared" si="774"/>
        <v>#DIV/0!</v>
      </c>
      <c r="AH8211" s="501" t="e">
        <f t="shared" si="775"/>
        <v>#DIV/0!</v>
      </c>
      <c r="AV8211" s="501" t="e">
        <f t="shared" si="776"/>
        <v>#DIV/0!</v>
      </c>
      <c r="AY8211" s="501" t="e">
        <f t="shared" si="777"/>
        <v>#DIV/0!</v>
      </c>
      <c r="BM8211" s="501" t="e">
        <f t="shared" si="778"/>
        <v>#DIV/0!</v>
      </c>
      <c r="BP8211" s="501" t="e">
        <f t="shared" si="779"/>
        <v>#DIV/0!</v>
      </c>
    </row>
    <row r="8212" spans="31:68" ht="15" customHeight="1" x14ac:dyDescent="0.25">
      <c r="AE8212" s="501" t="e">
        <f t="shared" si="774"/>
        <v>#DIV/0!</v>
      </c>
      <c r="AH8212" s="501" t="e">
        <f t="shared" si="775"/>
        <v>#DIV/0!</v>
      </c>
      <c r="AV8212" s="501" t="e">
        <f t="shared" si="776"/>
        <v>#DIV/0!</v>
      </c>
      <c r="AY8212" s="501" t="e">
        <f t="shared" si="777"/>
        <v>#DIV/0!</v>
      </c>
      <c r="BM8212" s="501" t="e">
        <f t="shared" si="778"/>
        <v>#DIV/0!</v>
      </c>
      <c r="BP8212" s="501" t="e">
        <f t="shared" si="779"/>
        <v>#DIV/0!</v>
      </c>
    </row>
    <row r="8213" spans="31:68" ht="15" customHeight="1" x14ac:dyDescent="0.25">
      <c r="AE8213" s="501" t="e">
        <f t="shared" si="774"/>
        <v>#DIV/0!</v>
      </c>
      <c r="AH8213" s="501" t="e">
        <f t="shared" si="775"/>
        <v>#DIV/0!</v>
      </c>
      <c r="AV8213" s="501" t="e">
        <f t="shared" si="776"/>
        <v>#DIV/0!</v>
      </c>
      <c r="AY8213" s="501" t="e">
        <f t="shared" si="777"/>
        <v>#DIV/0!</v>
      </c>
      <c r="BM8213" s="501" t="e">
        <f t="shared" si="778"/>
        <v>#DIV/0!</v>
      </c>
      <c r="BP8213" s="501" t="e">
        <f t="shared" si="779"/>
        <v>#DIV/0!</v>
      </c>
    </row>
    <row r="8214" spans="31:68" ht="15" customHeight="1" x14ac:dyDescent="0.25">
      <c r="AE8214" s="501" t="e">
        <f t="shared" si="774"/>
        <v>#DIV/0!</v>
      </c>
      <c r="AH8214" s="501" t="e">
        <f t="shared" si="775"/>
        <v>#DIV/0!</v>
      </c>
      <c r="AV8214" s="501" t="e">
        <f t="shared" si="776"/>
        <v>#DIV/0!</v>
      </c>
      <c r="AY8214" s="501" t="e">
        <f t="shared" si="777"/>
        <v>#DIV/0!</v>
      </c>
      <c r="BM8214" s="501" t="e">
        <f t="shared" si="778"/>
        <v>#DIV/0!</v>
      </c>
      <c r="BP8214" s="501" t="e">
        <f t="shared" si="779"/>
        <v>#DIV/0!</v>
      </c>
    </row>
    <row r="8215" spans="31:68" ht="15" customHeight="1" x14ac:dyDescent="0.25">
      <c r="AE8215" s="501" t="e">
        <f t="shared" si="774"/>
        <v>#DIV/0!</v>
      </c>
      <c r="AH8215" s="501" t="e">
        <f t="shared" si="775"/>
        <v>#DIV/0!</v>
      </c>
      <c r="AV8215" s="501" t="e">
        <f t="shared" si="776"/>
        <v>#DIV/0!</v>
      </c>
      <c r="AY8215" s="501" t="e">
        <f t="shared" si="777"/>
        <v>#DIV/0!</v>
      </c>
      <c r="BM8215" s="501" t="e">
        <f t="shared" si="778"/>
        <v>#DIV/0!</v>
      </c>
      <c r="BP8215" s="501" t="e">
        <f t="shared" si="779"/>
        <v>#DIV/0!</v>
      </c>
    </row>
    <row r="8216" spans="31:68" ht="15" customHeight="1" x14ac:dyDescent="0.25">
      <c r="AE8216" s="501" t="e">
        <f t="shared" si="774"/>
        <v>#DIV/0!</v>
      </c>
      <c r="AH8216" s="501" t="e">
        <f t="shared" si="775"/>
        <v>#DIV/0!</v>
      </c>
      <c r="AV8216" s="501" t="e">
        <f t="shared" si="776"/>
        <v>#DIV/0!</v>
      </c>
      <c r="AY8216" s="501" t="e">
        <f t="shared" si="777"/>
        <v>#DIV/0!</v>
      </c>
      <c r="BM8216" s="501" t="e">
        <f t="shared" si="778"/>
        <v>#DIV/0!</v>
      </c>
      <c r="BP8216" s="501" t="e">
        <f t="shared" si="779"/>
        <v>#DIV/0!</v>
      </c>
    </row>
    <row r="8217" spans="31:68" ht="15" customHeight="1" x14ac:dyDescent="0.25">
      <c r="AE8217" s="501" t="e">
        <f t="shared" si="774"/>
        <v>#DIV/0!</v>
      </c>
      <c r="AH8217" s="501" t="e">
        <f t="shared" si="775"/>
        <v>#DIV/0!</v>
      </c>
      <c r="AV8217" s="501" t="e">
        <f t="shared" si="776"/>
        <v>#DIV/0!</v>
      </c>
      <c r="AY8217" s="501" t="e">
        <f t="shared" si="777"/>
        <v>#DIV/0!</v>
      </c>
      <c r="BM8217" s="501" t="e">
        <f t="shared" si="778"/>
        <v>#DIV/0!</v>
      </c>
      <c r="BP8217" s="501" t="e">
        <f t="shared" si="779"/>
        <v>#DIV/0!</v>
      </c>
    </row>
    <row r="8218" spans="31:68" ht="15" customHeight="1" x14ac:dyDescent="0.25">
      <c r="AE8218" s="501" t="e">
        <f t="shared" si="774"/>
        <v>#DIV/0!</v>
      </c>
      <c r="AH8218" s="501" t="e">
        <f t="shared" si="775"/>
        <v>#DIV/0!</v>
      </c>
      <c r="AV8218" s="501" t="e">
        <f t="shared" si="776"/>
        <v>#DIV/0!</v>
      </c>
      <c r="AY8218" s="501" t="e">
        <f t="shared" si="777"/>
        <v>#DIV/0!</v>
      </c>
      <c r="BM8218" s="501" t="e">
        <f t="shared" si="778"/>
        <v>#DIV/0!</v>
      </c>
      <c r="BP8218" s="501" t="e">
        <f t="shared" si="779"/>
        <v>#DIV/0!</v>
      </c>
    </row>
    <row r="8219" spans="31:68" ht="15" customHeight="1" x14ac:dyDescent="0.25">
      <c r="AE8219" s="501" t="e">
        <f t="shared" si="774"/>
        <v>#DIV/0!</v>
      </c>
      <c r="AH8219" s="501" t="e">
        <f t="shared" si="775"/>
        <v>#DIV/0!</v>
      </c>
      <c r="AV8219" s="501" t="e">
        <f t="shared" si="776"/>
        <v>#DIV/0!</v>
      </c>
      <c r="AY8219" s="501" t="e">
        <f t="shared" si="777"/>
        <v>#DIV/0!</v>
      </c>
      <c r="BM8219" s="501" t="e">
        <f t="shared" si="778"/>
        <v>#DIV/0!</v>
      </c>
      <c r="BP8219" s="501" t="e">
        <f t="shared" si="779"/>
        <v>#DIV/0!</v>
      </c>
    </row>
    <row r="8220" spans="31:68" ht="15" customHeight="1" x14ac:dyDescent="0.25">
      <c r="AE8220" s="501" t="e">
        <f t="shared" si="774"/>
        <v>#DIV/0!</v>
      </c>
      <c r="AH8220" s="501" t="e">
        <f t="shared" si="775"/>
        <v>#DIV/0!</v>
      </c>
      <c r="AV8220" s="501" t="e">
        <f t="shared" si="776"/>
        <v>#DIV/0!</v>
      </c>
      <c r="AY8220" s="501" t="e">
        <f t="shared" si="777"/>
        <v>#DIV/0!</v>
      </c>
      <c r="BM8220" s="501" t="e">
        <f t="shared" si="778"/>
        <v>#DIV/0!</v>
      </c>
      <c r="BP8220" s="501" t="e">
        <f t="shared" si="779"/>
        <v>#DIV/0!</v>
      </c>
    </row>
    <row r="8221" spans="31:68" ht="15" customHeight="1" x14ac:dyDescent="0.25">
      <c r="AE8221" s="501" t="e">
        <f t="shared" si="774"/>
        <v>#DIV/0!</v>
      </c>
      <c r="AH8221" s="501" t="e">
        <f t="shared" si="775"/>
        <v>#DIV/0!</v>
      </c>
      <c r="AV8221" s="501" t="e">
        <f t="shared" si="776"/>
        <v>#DIV/0!</v>
      </c>
      <c r="AY8221" s="501" t="e">
        <f t="shared" si="777"/>
        <v>#DIV/0!</v>
      </c>
      <c r="BM8221" s="501" t="e">
        <f t="shared" si="778"/>
        <v>#DIV/0!</v>
      </c>
      <c r="BP8221" s="501" t="e">
        <f t="shared" si="779"/>
        <v>#DIV/0!</v>
      </c>
    </row>
    <row r="8222" spans="31:68" ht="15" customHeight="1" x14ac:dyDescent="0.25">
      <c r="AE8222" s="501" t="e">
        <f t="shared" si="774"/>
        <v>#DIV/0!</v>
      </c>
      <c r="AH8222" s="501" t="e">
        <f t="shared" si="775"/>
        <v>#DIV/0!</v>
      </c>
      <c r="AV8222" s="501" t="e">
        <f t="shared" si="776"/>
        <v>#DIV/0!</v>
      </c>
      <c r="AY8222" s="501" t="e">
        <f t="shared" si="777"/>
        <v>#DIV/0!</v>
      </c>
      <c r="BM8222" s="501" t="e">
        <f t="shared" si="778"/>
        <v>#DIV/0!</v>
      </c>
      <c r="BP8222" s="501" t="e">
        <f t="shared" si="779"/>
        <v>#DIV/0!</v>
      </c>
    </row>
    <row r="8223" spans="31:68" ht="15" customHeight="1" x14ac:dyDescent="0.25">
      <c r="AE8223" s="501" t="e">
        <f t="shared" si="774"/>
        <v>#DIV/0!</v>
      </c>
      <c r="AH8223" s="501" t="e">
        <f t="shared" si="775"/>
        <v>#DIV/0!</v>
      </c>
      <c r="AV8223" s="501" t="e">
        <f t="shared" si="776"/>
        <v>#DIV/0!</v>
      </c>
      <c r="AY8223" s="501" t="e">
        <f t="shared" si="777"/>
        <v>#DIV/0!</v>
      </c>
      <c r="BM8223" s="501" t="e">
        <f t="shared" si="778"/>
        <v>#DIV/0!</v>
      </c>
      <c r="BP8223" s="501" t="e">
        <f t="shared" si="779"/>
        <v>#DIV/0!</v>
      </c>
    </row>
    <row r="8224" spans="31:68" ht="15" customHeight="1" x14ac:dyDescent="0.25">
      <c r="AE8224" s="501" t="e">
        <f t="shared" si="774"/>
        <v>#DIV/0!</v>
      </c>
      <c r="AH8224" s="501" t="e">
        <f t="shared" si="775"/>
        <v>#DIV/0!</v>
      </c>
      <c r="AV8224" s="501" t="e">
        <f t="shared" si="776"/>
        <v>#DIV/0!</v>
      </c>
      <c r="AY8224" s="501" t="e">
        <f t="shared" si="777"/>
        <v>#DIV/0!</v>
      </c>
      <c r="BM8224" s="501" t="e">
        <f t="shared" si="778"/>
        <v>#DIV/0!</v>
      </c>
      <c r="BP8224" s="501" t="e">
        <f t="shared" si="779"/>
        <v>#DIV/0!</v>
      </c>
    </row>
    <row r="8225" spans="31:68" ht="15" customHeight="1" x14ac:dyDescent="0.25">
      <c r="AE8225" s="501" t="e">
        <f t="shared" si="774"/>
        <v>#DIV/0!</v>
      </c>
      <c r="AH8225" s="501" t="e">
        <f t="shared" si="775"/>
        <v>#DIV/0!</v>
      </c>
      <c r="AV8225" s="501" t="e">
        <f t="shared" si="776"/>
        <v>#DIV/0!</v>
      </c>
      <c r="AY8225" s="501" t="e">
        <f t="shared" si="777"/>
        <v>#DIV/0!</v>
      </c>
      <c r="BM8225" s="501" t="e">
        <f t="shared" si="778"/>
        <v>#DIV/0!</v>
      </c>
      <c r="BP8225" s="501" t="e">
        <f t="shared" si="779"/>
        <v>#DIV/0!</v>
      </c>
    </row>
    <row r="8226" spans="31:68" ht="15" customHeight="1" x14ac:dyDescent="0.25">
      <c r="AE8226" s="501" t="e">
        <f t="shared" si="774"/>
        <v>#DIV/0!</v>
      </c>
      <c r="AH8226" s="501" t="e">
        <f t="shared" si="775"/>
        <v>#DIV/0!</v>
      </c>
      <c r="AV8226" s="501" t="e">
        <f t="shared" si="776"/>
        <v>#DIV/0!</v>
      </c>
      <c r="AY8226" s="501" t="e">
        <f t="shared" si="777"/>
        <v>#DIV/0!</v>
      </c>
      <c r="BM8226" s="501" t="e">
        <f t="shared" si="778"/>
        <v>#DIV/0!</v>
      </c>
      <c r="BP8226" s="501" t="e">
        <f t="shared" si="779"/>
        <v>#DIV/0!</v>
      </c>
    </row>
    <row r="8227" spans="31:68" ht="15" customHeight="1" x14ac:dyDescent="0.25">
      <c r="AE8227" s="501" t="e">
        <f t="shared" si="774"/>
        <v>#DIV/0!</v>
      </c>
      <c r="AH8227" s="501" t="e">
        <f t="shared" si="775"/>
        <v>#DIV/0!</v>
      </c>
      <c r="AV8227" s="501" t="e">
        <f t="shared" si="776"/>
        <v>#DIV/0!</v>
      </c>
      <c r="AY8227" s="501" t="e">
        <f t="shared" si="777"/>
        <v>#DIV/0!</v>
      </c>
      <c r="BM8227" s="501" t="e">
        <f t="shared" si="778"/>
        <v>#DIV/0!</v>
      </c>
      <c r="BP8227" s="501" t="e">
        <f t="shared" si="779"/>
        <v>#DIV/0!</v>
      </c>
    </row>
    <row r="8228" spans="31:68" ht="15" customHeight="1" x14ac:dyDescent="0.25">
      <c r="AE8228" s="501" t="e">
        <f t="shared" si="774"/>
        <v>#DIV/0!</v>
      </c>
      <c r="AH8228" s="501" t="e">
        <f t="shared" si="775"/>
        <v>#DIV/0!</v>
      </c>
      <c r="AV8228" s="501" t="e">
        <f t="shared" si="776"/>
        <v>#DIV/0!</v>
      </c>
      <c r="AY8228" s="501" t="e">
        <f t="shared" si="777"/>
        <v>#DIV/0!</v>
      </c>
      <c r="BM8228" s="501" t="e">
        <f t="shared" si="778"/>
        <v>#DIV/0!</v>
      </c>
      <c r="BP8228" s="501" t="e">
        <f t="shared" si="779"/>
        <v>#DIV/0!</v>
      </c>
    </row>
    <row r="8229" spans="31:68" ht="15" customHeight="1" x14ac:dyDescent="0.25">
      <c r="AE8229" s="501" t="e">
        <f t="shared" si="774"/>
        <v>#DIV/0!</v>
      </c>
      <c r="AH8229" s="501" t="e">
        <f t="shared" si="775"/>
        <v>#DIV/0!</v>
      </c>
      <c r="AV8229" s="501" t="e">
        <f t="shared" si="776"/>
        <v>#DIV/0!</v>
      </c>
      <c r="AY8229" s="501" t="e">
        <f t="shared" si="777"/>
        <v>#DIV/0!</v>
      </c>
      <c r="BM8229" s="501" t="e">
        <f t="shared" si="778"/>
        <v>#DIV/0!</v>
      </c>
      <c r="BP8229" s="501" t="e">
        <f t="shared" si="779"/>
        <v>#DIV/0!</v>
      </c>
    </row>
    <row r="8230" spans="31:68" ht="15" customHeight="1" x14ac:dyDescent="0.25">
      <c r="AE8230" s="501" t="e">
        <f t="shared" si="774"/>
        <v>#DIV/0!</v>
      </c>
      <c r="AH8230" s="501" t="e">
        <f t="shared" si="775"/>
        <v>#DIV/0!</v>
      </c>
      <c r="AV8230" s="501" t="e">
        <f t="shared" si="776"/>
        <v>#DIV/0!</v>
      </c>
      <c r="AY8230" s="501" t="e">
        <f t="shared" si="777"/>
        <v>#DIV/0!</v>
      </c>
      <c r="BM8230" s="501" t="e">
        <f t="shared" si="778"/>
        <v>#DIV/0!</v>
      </c>
      <c r="BP8230" s="501" t="e">
        <f t="shared" si="779"/>
        <v>#DIV/0!</v>
      </c>
    </row>
    <row r="8231" spans="31:68" ht="15" customHeight="1" x14ac:dyDescent="0.25">
      <c r="AE8231" s="501" t="e">
        <f t="shared" si="774"/>
        <v>#DIV/0!</v>
      </c>
      <c r="AH8231" s="501" t="e">
        <f t="shared" si="775"/>
        <v>#DIV/0!</v>
      </c>
      <c r="AV8231" s="501" t="e">
        <f t="shared" si="776"/>
        <v>#DIV/0!</v>
      </c>
      <c r="AY8231" s="501" t="e">
        <f t="shared" si="777"/>
        <v>#DIV/0!</v>
      </c>
      <c r="BM8231" s="501" t="e">
        <f t="shared" si="778"/>
        <v>#DIV/0!</v>
      </c>
      <c r="BP8231" s="501" t="e">
        <f t="shared" si="779"/>
        <v>#DIV/0!</v>
      </c>
    </row>
    <row r="8232" spans="31:68" ht="15" customHeight="1" x14ac:dyDescent="0.25">
      <c r="AE8232" s="501" t="e">
        <f t="shared" si="774"/>
        <v>#DIV/0!</v>
      </c>
      <c r="AH8232" s="501" t="e">
        <f t="shared" si="775"/>
        <v>#DIV/0!</v>
      </c>
      <c r="AV8232" s="501" t="e">
        <f t="shared" si="776"/>
        <v>#DIV/0!</v>
      </c>
      <c r="AY8232" s="501" t="e">
        <f t="shared" si="777"/>
        <v>#DIV/0!</v>
      </c>
      <c r="BM8232" s="501" t="e">
        <f t="shared" si="778"/>
        <v>#DIV/0!</v>
      </c>
      <c r="BP8232" s="501" t="e">
        <f t="shared" si="779"/>
        <v>#DIV/0!</v>
      </c>
    </row>
    <row r="8233" spans="31:68" ht="15" customHeight="1" x14ac:dyDescent="0.25">
      <c r="AE8233" s="501" t="e">
        <f t="shared" si="774"/>
        <v>#DIV/0!</v>
      </c>
      <c r="AH8233" s="501" t="e">
        <f t="shared" si="775"/>
        <v>#DIV/0!</v>
      </c>
      <c r="AV8233" s="501" t="e">
        <f t="shared" si="776"/>
        <v>#DIV/0!</v>
      </c>
      <c r="AY8233" s="501" t="e">
        <f t="shared" si="777"/>
        <v>#DIV/0!</v>
      </c>
      <c r="BM8233" s="501" t="e">
        <f t="shared" si="778"/>
        <v>#DIV/0!</v>
      </c>
      <c r="BP8233" s="501" t="e">
        <f t="shared" si="779"/>
        <v>#DIV/0!</v>
      </c>
    </row>
    <row r="8234" spans="31:68" ht="15" customHeight="1" x14ac:dyDescent="0.25">
      <c r="AE8234" s="501" t="e">
        <f t="shared" si="774"/>
        <v>#DIV/0!</v>
      </c>
      <c r="AH8234" s="501" t="e">
        <f t="shared" si="775"/>
        <v>#DIV/0!</v>
      </c>
      <c r="AV8234" s="501" t="e">
        <f t="shared" si="776"/>
        <v>#DIV/0!</v>
      </c>
      <c r="AY8234" s="501" t="e">
        <f t="shared" si="777"/>
        <v>#DIV/0!</v>
      </c>
      <c r="BM8234" s="501" t="e">
        <f t="shared" si="778"/>
        <v>#DIV/0!</v>
      </c>
      <c r="BP8234" s="501" t="e">
        <f t="shared" si="779"/>
        <v>#DIV/0!</v>
      </c>
    </row>
    <row r="8235" spans="31:68" ht="15" customHeight="1" x14ac:dyDescent="0.25">
      <c r="AE8235" s="501" t="e">
        <f t="shared" si="774"/>
        <v>#DIV/0!</v>
      </c>
      <c r="AH8235" s="501" t="e">
        <f t="shared" si="775"/>
        <v>#DIV/0!</v>
      </c>
      <c r="AV8235" s="501" t="e">
        <f t="shared" si="776"/>
        <v>#DIV/0!</v>
      </c>
      <c r="AY8235" s="501" t="e">
        <f t="shared" si="777"/>
        <v>#DIV/0!</v>
      </c>
      <c r="BM8235" s="501" t="e">
        <f t="shared" si="778"/>
        <v>#DIV/0!</v>
      </c>
      <c r="BP8235" s="501" t="e">
        <f t="shared" si="779"/>
        <v>#DIV/0!</v>
      </c>
    </row>
    <row r="8236" spans="31:68" ht="15" customHeight="1" x14ac:dyDescent="0.25">
      <c r="AE8236" s="501" t="e">
        <f t="shared" si="774"/>
        <v>#DIV/0!</v>
      </c>
      <c r="AH8236" s="501" t="e">
        <f t="shared" si="775"/>
        <v>#DIV/0!</v>
      </c>
      <c r="AV8236" s="501" t="e">
        <f t="shared" si="776"/>
        <v>#DIV/0!</v>
      </c>
      <c r="AY8236" s="501" t="e">
        <f t="shared" si="777"/>
        <v>#DIV/0!</v>
      </c>
      <c r="BM8236" s="501" t="e">
        <f t="shared" si="778"/>
        <v>#DIV/0!</v>
      </c>
      <c r="BP8236" s="501" t="e">
        <f t="shared" si="779"/>
        <v>#DIV/0!</v>
      </c>
    </row>
    <row r="8237" spans="31:68" ht="15" customHeight="1" x14ac:dyDescent="0.25">
      <c r="AE8237" s="501" t="e">
        <f t="shared" si="774"/>
        <v>#DIV/0!</v>
      </c>
      <c r="AH8237" s="501" t="e">
        <f t="shared" si="775"/>
        <v>#DIV/0!</v>
      </c>
      <c r="AV8237" s="501" t="e">
        <f t="shared" si="776"/>
        <v>#DIV/0!</v>
      </c>
      <c r="AY8237" s="501" t="e">
        <f t="shared" si="777"/>
        <v>#DIV/0!</v>
      </c>
      <c r="BM8237" s="501" t="e">
        <f t="shared" si="778"/>
        <v>#DIV/0!</v>
      </c>
      <c r="BP8237" s="501" t="e">
        <f t="shared" si="779"/>
        <v>#DIV/0!</v>
      </c>
    </row>
    <row r="8238" spans="31:68" ht="15" customHeight="1" x14ac:dyDescent="0.25">
      <c r="AE8238" s="501" t="e">
        <f t="shared" si="774"/>
        <v>#DIV/0!</v>
      </c>
      <c r="AH8238" s="501" t="e">
        <f t="shared" si="775"/>
        <v>#DIV/0!</v>
      </c>
      <c r="AV8238" s="501" t="e">
        <f t="shared" si="776"/>
        <v>#DIV/0!</v>
      </c>
      <c r="AY8238" s="501" t="e">
        <f t="shared" si="777"/>
        <v>#DIV/0!</v>
      </c>
      <c r="BM8238" s="501" t="e">
        <f t="shared" si="778"/>
        <v>#DIV/0!</v>
      </c>
      <c r="BP8238" s="501" t="e">
        <f t="shared" si="779"/>
        <v>#DIV/0!</v>
      </c>
    </row>
    <row r="8239" spans="31:68" ht="15" customHeight="1" x14ac:dyDescent="0.25">
      <c r="AE8239" s="501" t="e">
        <f t="shared" si="774"/>
        <v>#DIV/0!</v>
      </c>
      <c r="AH8239" s="501" t="e">
        <f t="shared" si="775"/>
        <v>#DIV/0!</v>
      </c>
      <c r="AV8239" s="501" t="e">
        <f t="shared" si="776"/>
        <v>#DIV/0!</v>
      </c>
      <c r="AY8239" s="501" t="e">
        <f t="shared" si="777"/>
        <v>#DIV/0!</v>
      </c>
      <c r="BM8239" s="501" t="e">
        <f t="shared" si="778"/>
        <v>#DIV/0!</v>
      </c>
      <c r="BP8239" s="501" t="e">
        <f t="shared" si="779"/>
        <v>#DIV/0!</v>
      </c>
    </row>
    <row r="8240" spans="31:68" ht="15" customHeight="1" x14ac:dyDescent="0.25">
      <c r="AE8240" s="501" t="e">
        <f t="shared" si="774"/>
        <v>#DIV/0!</v>
      </c>
      <c r="AH8240" s="501" t="e">
        <f t="shared" si="775"/>
        <v>#DIV/0!</v>
      </c>
      <c r="AV8240" s="501" t="e">
        <f t="shared" si="776"/>
        <v>#DIV/0!</v>
      </c>
      <c r="AY8240" s="501" t="e">
        <f t="shared" si="777"/>
        <v>#DIV/0!</v>
      </c>
      <c r="BM8240" s="501" t="e">
        <f t="shared" si="778"/>
        <v>#DIV/0!</v>
      </c>
      <c r="BP8240" s="501" t="e">
        <f t="shared" si="779"/>
        <v>#DIV/0!</v>
      </c>
    </row>
    <row r="8241" spans="31:68" ht="15" customHeight="1" x14ac:dyDescent="0.25">
      <c r="AE8241" s="501" t="e">
        <f t="shared" si="774"/>
        <v>#DIV/0!</v>
      </c>
      <c r="AH8241" s="501" t="e">
        <f t="shared" si="775"/>
        <v>#DIV/0!</v>
      </c>
      <c r="AV8241" s="501" t="e">
        <f t="shared" si="776"/>
        <v>#DIV/0!</v>
      </c>
      <c r="AY8241" s="501" t="e">
        <f t="shared" si="777"/>
        <v>#DIV/0!</v>
      </c>
      <c r="BM8241" s="501" t="e">
        <f t="shared" si="778"/>
        <v>#DIV/0!</v>
      </c>
      <c r="BP8241" s="501" t="e">
        <f t="shared" si="779"/>
        <v>#DIV/0!</v>
      </c>
    </row>
    <row r="8242" spans="31:68" ht="15" customHeight="1" x14ac:dyDescent="0.25">
      <c r="AE8242" s="501" t="e">
        <f t="shared" si="774"/>
        <v>#DIV/0!</v>
      </c>
      <c r="AH8242" s="501" t="e">
        <f t="shared" si="775"/>
        <v>#DIV/0!</v>
      </c>
      <c r="AV8242" s="501" t="e">
        <f t="shared" si="776"/>
        <v>#DIV/0!</v>
      </c>
      <c r="AY8242" s="501" t="e">
        <f t="shared" si="777"/>
        <v>#DIV/0!</v>
      </c>
      <c r="BM8242" s="501" t="e">
        <f t="shared" si="778"/>
        <v>#DIV/0!</v>
      </c>
      <c r="BP8242" s="501" t="e">
        <f t="shared" si="779"/>
        <v>#DIV/0!</v>
      </c>
    </row>
    <row r="8243" spans="31:68" ht="15" customHeight="1" x14ac:dyDescent="0.25">
      <c r="AE8243" s="501" t="e">
        <f t="shared" si="774"/>
        <v>#DIV/0!</v>
      </c>
      <c r="AH8243" s="501" t="e">
        <f t="shared" si="775"/>
        <v>#DIV/0!</v>
      </c>
      <c r="AV8243" s="501" t="e">
        <f t="shared" si="776"/>
        <v>#DIV/0!</v>
      </c>
      <c r="AY8243" s="501" t="e">
        <f t="shared" si="777"/>
        <v>#DIV/0!</v>
      </c>
      <c r="BM8243" s="501" t="e">
        <f t="shared" si="778"/>
        <v>#DIV/0!</v>
      </c>
      <c r="BP8243" s="501" t="e">
        <f t="shared" si="779"/>
        <v>#DIV/0!</v>
      </c>
    </row>
    <row r="8244" spans="31:68" ht="15" customHeight="1" x14ac:dyDescent="0.25">
      <c r="AE8244" s="501" t="e">
        <f t="shared" si="774"/>
        <v>#DIV/0!</v>
      </c>
      <c r="AH8244" s="501" t="e">
        <f t="shared" si="775"/>
        <v>#DIV/0!</v>
      </c>
      <c r="AV8244" s="501" t="e">
        <f t="shared" si="776"/>
        <v>#DIV/0!</v>
      </c>
      <c r="AY8244" s="501" t="e">
        <f t="shared" si="777"/>
        <v>#DIV/0!</v>
      </c>
      <c r="BM8244" s="501" t="e">
        <f t="shared" si="778"/>
        <v>#DIV/0!</v>
      </c>
      <c r="BP8244" s="501" t="e">
        <f t="shared" si="779"/>
        <v>#DIV/0!</v>
      </c>
    </row>
    <row r="8245" spans="31:68" ht="15" customHeight="1" x14ac:dyDescent="0.25">
      <c r="AE8245" s="501" t="e">
        <f t="shared" si="774"/>
        <v>#DIV/0!</v>
      </c>
      <c r="AH8245" s="501" t="e">
        <f t="shared" si="775"/>
        <v>#DIV/0!</v>
      </c>
      <c r="AV8245" s="501" t="e">
        <f t="shared" si="776"/>
        <v>#DIV/0!</v>
      </c>
      <c r="AY8245" s="501" t="e">
        <f t="shared" si="777"/>
        <v>#DIV/0!</v>
      </c>
      <c r="BM8245" s="501" t="e">
        <f t="shared" si="778"/>
        <v>#DIV/0!</v>
      </c>
      <c r="BP8245" s="501" t="e">
        <f t="shared" si="779"/>
        <v>#DIV/0!</v>
      </c>
    </row>
    <row r="8246" spans="31:68" ht="15" customHeight="1" x14ac:dyDescent="0.25">
      <c r="AE8246" s="501" t="e">
        <f t="shared" si="774"/>
        <v>#DIV/0!</v>
      </c>
      <c r="AH8246" s="501" t="e">
        <f t="shared" si="775"/>
        <v>#DIV/0!</v>
      </c>
      <c r="AV8246" s="501" t="e">
        <f t="shared" si="776"/>
        <v>#DIV/0!</v>
      </c>
      <c r="AY8246" s="501" t="e">
        <f t="shared" si="777"/>
        <v>#DIV/0!</v>
      </c>
      <c r="BM8246" s="501" t="e">
        <f t="shared" si="778"/>
        <v>#DIV/0!</v>
      </c>
      <c r="BP8246" s="501" t="e">
        <f t="shared" si="779"/>
        <v>#DIV/0!</v>
      </c>
    </row>
    <row r="8247" spans="31:68" ht="15" customHeight="1" x14ac:dyDescent="0.25">
      <c r="AE8247" s="501" t="e">
        <f t="shared" si="774"/>
        <v>#DIV/0!</v>
      </c>
      <c r="AH8247" s="501" t="e">
        <f t="shared" si="775"/>
        <v>#DIV/0!</v>
      </c>
      <c r="AV8247" s="501" t="e">
        <f t="shared" si="776"/>
        <v>#DIV/0!</v>
      </c>
      <c r="AY8247" s="501" t="e">
        <f t="shared" si="777"/>
        <v>#DIV/0!</v>
      </c>
      <c r="BM8247" s="501" t="e">
        <f t="shared" si="778"/>
        <v>#DIV/0!</v>
      </c>
      <c r="BP8247" s="501" t="e">
        <f t="shared" si="779"/>
        <v>#DIV/0!</v>
      </c>
    </row>
    <row r="8248" spans="31:68" ht="15" customHeight="1" x14ac:dyDescent="0.25">
      <c r="AE8248" s="501" t="e">
        <f t="shared" si="774"/>
        <v>#DIV/0!</v>
      </c>
      <c r="AH8248" s="501" t="e">
        <f t="shared" si="775"/>
        <v>#DIV/0!</v>
      </c>
      <c r="AV8248" s="501" t="e">
        <f t="shared" si="776"/>
        <v>#DIV/0!</v>
      </c>
      <c r="AY8248" s="501" t="e">
        <f t="shared" si="777"/>
        <v>#DIV/0!</v>
      </c>
      <c r="BM8248" s="501" t="e">
        <f t="shared" si="778"/>
        <v>#DIV/0!</v>
      </c>
      <c r="BP8248" s="501" t="e">
        <f t="shared" si="779"/>
        <v>#DIV/0!</v>
      </c>
    </row>
    <row r="8249" spans="31:68" ht="15" customHeight="1" x14ac:dyDescent="0.25">
      <c r="AE8249" s="501" t="e">
        <f t="shared" si="774"/>
        <v>#DIV/0!</v>
      </c>
      <c r="AH8249" s="501" t="e">
        <f t="shared" si="775"/>
        <v>#DIV/0!</v>
      </c>
      <c r="AV8249" s="501" t="e">
        <f t="shared" si="776"/>
        <v>#DIV/0!</v>
      </c>
      <c r="AY8249" s="501" t="e">
        <f t="shared" si="777"/>
        <v>#DIV/0!</v>
      </c>
      <c r="BM8249" s="501" t="e">
        <f t="shared" si="778"/>
        <v>#DIV/0!</v>
      </c>
      <c r="BP8249" s="501" t="e">
        <f t="shared" si="779"/>
        <v>#DIV/0!</v>
      </c>
    </row>
    <row r="8250" spans="31:68" ht="15" customHeight="1" x14ac:dyDescent="0.25">
      <c r="AE8250" s="501" t="e">
        <f t="shared" si="774"/>
        <v>#DIV/0!</v>
      </c>
      <c r="AH8250" s="501" t="e">
        <f t="shared" si="775"/>
        <v>#DIV/0!</v>
      </c>
      <c r="AV8250" s="501" t="e">
        <f t="shared" si="776"/>
        <v>#DIV/0!</v>
      </c>
      <c r="AY8250" s="501" t="e">
        <f t="shared" si="777"/>
        <v>#DIV/0!</v>
      </c>
      <c r="BM8250" s="501" t="e">
        <f t="shared" si="778"/>
        <v>#DIV/0!</v>
      </c>
      <c r="BP8250" s="501" t="e">
        <f t="shared" si="779"/>
        <v>#DIV/0!</v>
      </c>
    </row>
    <row r="8251" spans="31:68" ht="15" customHeight="1" x14ac:dyDescent="0.25">
      <c r="AE8251" s="501" t="e">
        <f t="shared" si="774"/>
        <v>#DIV/0!</v>
      </c>
      <c r="AH8251" s="501" t="e">
        <f t="shared" si="775"/>
        <v>#DIV/0!</v>
      </c>
      <c r="AV8251" s="501" t="e">
        <f t="shared" si="776"/>
        <v>#DIV/0!</v>
      </c>
      <c r="AY8251" s="501" t="e">
        <f t="shared" si="777"/>
        <v>#DIV/0!</v>
      </c>
      <c r="BM8251" s="501" t="e">
        <f t="shared" si="778"/>
        <v>#DIV/0!</v>
      </c>
      <c r="BP8251" s="501" t="e">
        <f t="shared" si="779"/>
        <v>#DIV/0!</v>
      </c>
    </row>
    <row r="8252" spans="31:68" ht="15" customHeight="1" x14ac:dyDescent="0.25">
      <c r="AE8252" s="501" t="e">
        <f t="shared" si="774"/>
        <v>#DIV/0!</v>
      </c>
      <c r="AH8252" s="501" t="e">
        <f t="shared" si="775"/>
        <v>#DIV/0!</v>
      </c>
      <c r="AV8252" s="501" t="e">
        <f t="shared" si="776"/>
        <v>#DIV/0!</v>
      </c>
      <c r="AY8252" s="501" t="e">
        <f t="shared" si="777"/>
        <v>#DIV/0!</v>
      </c>
      <c r="BM8252" s="501" t="e">
        <f t="shared" si="778"/>
        <v>#DIV/0!</v>
      </c>
      <c r="BP8252" s="501" t="e">
        <f t="shared" si="779"/>
        <v>#DIV/0!</v>
      </c>
    </row>
    <row r="8253" spans="31:68" ht="15" customHeight="1" x14ac:dyDescent="0.25">
      <c r="AE8253" s="501" t="e">
        <f t="shared" si="774"/>
        <v>#DIV/0!</v>
      </c>
      <c r="AH8253" s="501" t="e">
        <f t="shared" si="775"/>
        <v>#DIV/0!</v>
      </c>
      <c r="AV8253" s="501" t="e">
        <f t="shared" si="776"/>
        <v>#DIV/0!</v>
      </c>
      <c r="AY8253" s="501" t="e">
        <f t="shared" si="777"/>
        <v>#DIV/0!</v>
      </c>
      <c r="BM8253" s="501" t="e">
        <f t="shared" si="778"/>
        <v>#DIV/0!</v>
      </c>
      <c r="BP8253" s="501" t="e">
        <f t="shared" si="779"/>
        <v>#DIV/0!</v>
      </c>
    </row>
    <row r="8254" spans="31:68" ht="15" customHeight="1" x14ac:dyDescent="0.25">
      <c r="AE8254" s="501" t="e">
        <f t="shared" si="774"/>
        <v>#DIV/0!</v>
      </c>
      <c r="AH8254" s="501" t="e">
        <f t="shared" si="775"/>
        <v>#DIV/0!</v>
      </c>
      <c r="AV8254" s="501" t="e">
        <f t="shared" si="776"/>
        <v>#DIV/0!</v>
      </c>
      <c r="AY8254" s="501" t="e">
        <f t="shared" si="777"/>
        <v>#DIV/0!</v>
      </c>
      <c r="BM8254" s="501" t="e">
        <f t="shared" si="778"/>
        <v>#DIV/0!</v>
      </c>
      <c r="BP8254" s="501" t="e">
        <f t="shared" si="779"/>
        <v>#DIV/0!</v>
      </c>
    </row>
    <row r="8255" spans="31:68" ht="15" customHeight="1" x14ac:dyDescent="0.25">
      <c r="AE8255" s="501" t="e">
        <f t="shared" si="774"/>
        <v>#DIV/0!</v>
      </c>
      <c r="AH8255" s="501" t="e">
        <f t="shared" si="775"/>
        <v>#DIV/0!</v>
      </c>
      <c r="AV8255" s="501" t="e">
        <f t="shared" si="776"/>
        <v>#DIV/0!</v>
      </c>
      <c r="AY8255" s="501" t="e">
        <f t="shared" si="777"/>
        <v>#DIV/0!</v>
      </c>
      <c r="BM8255" s="501" t="e">
        <f t="shared" si="778"/>
        <v>#DIV/0!</v>
      </c>
      <c r="BP8255" s="501" t="e">
        <f t="shared" si="779"/>
        <v>#DIV/0!</v>
      </c>
    </row>
    <row r="8256" spans="31:68" ht="15" customHeight="1" x14ac:dyDescent="0.25">
      <c r="AE8256" s="501" t="e">
        <f t="shared" si="774"/>
        <v>#DIV/0!</v>
      </c>
      <c r="AH8256" s="501" t="e">
        <f t="shared" si="775"/>
        <v>#DIV/0!</v>
      </c>
      <c r="AV8256" s="501" t="e">
        <f t="shared" si="776"/>
        <v>#DIV/0!</v>
      </c>
      <c r="AY8256" s="501" t="e">
        <f t="shared" si="777"/>
        <v>#DIV/0!</v>
      </c>
      <c r="BM8256" s="501" t="e">
        <f t="shared" si="778"/>
        <v>#DIV/0!</v>
      </c>
      <c r="BP8256" s="501" t="e">
        <f t="shared" si="779"/>
        <v>#DIV/0!</v>
      </c>
    </row>
    <row r="8257" spans="31:68" ht="15" customHeight="1" x14ac:dyDescent="0.25">
      <c r="AE8257" s="501" t="e">
        <f t="shared" si="774"/>
        <v>#DIV/0!</v>
      </c>
      <c r="AH8257" s="501" t="e">
        <f t="shared" si="775"/>
        <v>#DIV/0!</v>
      </c>
      <c r="AV8257" s="501" t="e">
        <f t="shared" si="776"/>
        <v>#DIV/0!</v>
      </c>
      <c r="AY8257" s="501" t="e">
        <f t="shared" si="777"/>
        <v>#DIV/0!</v>
      </c>
      <c r="BM8257" s="501" t="e">
        <f t="shared" si="778"/>
        <v>#DIV/0!</v>
      </c>
      <c r="BP8257" s="501" t="e">
        <f t="shared" si="779"/>
        <v>#DIV/0!</v>
      </c>
    </row>
    <row r="8258" spans="31:68" ht="15" customHeight="1" x14ac:dyDescent="0.25">
      <c r="AE8258" s="501" t="e">
        <f t="shared" si="774"/>
        <v>#DIV/0!</v>
      </c>
      <c r="AH8258" s="501" t="e">
        <f t="shared" si="775"/>
        <v>#DIV/0!</v>
      </c>
      <c r="AV8258" s="501" t="e">
        <f t="shared" si="776"/>
        <v>#DIV/0!</v>
      </c>
      <c r="AY8258" s="501" t="e">
        <f t="shared" si="777"/>
        <v>#DIV/0!</v>
      </c>
      <c r="BM8258" s="501" t="e">
        <f t="shared" si="778"/>
        <v>#DIV/0!</v>
      </c>
      <c r="BP8258" s="501" t="e">
        <f t="shared" si="779"/>
        <v>#DIV/0!</v>
      </c>
    </row>
    <row r="8259" spans="31:68" ht="15" customHeight="1" x14ac:dyDescent="0.25">
      <c r="AE8259" s="501" t="e">
        <f t="shared" si="774"/>
        <v>#DIV/0!</v>
      </c>
      <c r="AH8259" s="501" t="e">
        <f t="shared" si="775"/>
        <v>#DIV/0!</v>
      </c>
      <c r="AV8259" s="501" t="e">
        <f t="shared" si="776"/>
        <v>#DIV/0!</v>
      </c>
      <c r="AY8259" s="501" t="e">
        <f t="shared" si="777"/>
        <v>#DIV/0!</v>
      </c>
      <c r="BM8259" s="501" t="e">
        <f t="shared" si="778"/>
        <v>#DIV/0!</v>
      </c>
      <c r="BP8259" s="501" t="e">
        <f t="shared" si="779"/>
        <v>#DIV/0!</v>
      </c>
    </row>
    <row r="8260" spans="31:68" ht="15" customHeight="1" x14ac:dyDescent="0.25">
      <c r="AE8260" s="501" t="e">
        <f t="shared" si="774"/>
        <v>#DIV/0!</v>
      </c>
      <c r="AH8260" s="501" t="e">
        <f t="shared" si="775"/>
        <v>#DIV/0!</v>
      </c>
      <c r="AV8260" s="501" t="e">
        <f t="shared" si="776"/>
        <v>#DIV/0!</v>
      </c>
      <c r="AY8260" s="501" t="e">
        <f t="shared" si="777"/>
        <v>#DIV/0!</v>
      </c>
      <c r="BM8260" s="501" t="e">
        <f t="shared" si="778"/>
        <v>#DIV/0!</v>
      </c>
      <c r="BP8260" s="501" t="e">
        <f t="shared" si="779"/>
        <v>#DIV/0!</v>
      </c>
    </row>
    <row r="8261" spans="31:68" ht="15" customHeight="1" x14ac:dyDescent="0.25">
      <c r="AE8261" s="501" t="e">
        <f t="shared" si="774"/>
        <v>#DIV/0!</v>
      </c>
      <c r="AH8261" s="501" t="e">
        <f t="shared" si="775"/>
        <v>#DIV/0!</v>
      </c>
      <c r="AV8261" s="501" t="e">
        <f t="shared" si="776"/>
        <v>#DIV/0!</v>
      </c>
      <c r="AY8261" s="501" t="e">
        <f t="shared" si="777"/>
        <v>#DIV/0!</v>
      </c>
      <c r="BM8261" s="501" t="e">
        <f t="shared" si="778"/>
        <v>#DIV/0!</v>
      </c>
      <c r="BP8261" s="501" t="e">
        <f t="shared" si="779"/>
        <v>#DIV/0!</v>
      </c>
    </row>
    <row r="8262" spans="31:68" ht="15" customHeight="1" x14ac:dyDescent="0.25">
      <c r="AE8262" s="501" t="e">
        <f t="shared" si="774"/>
        <v>#DIV/0!</v>
      </c>
      <c r="AH8262" s="501" t="e">
        <f t="shared" si="775"/>
        <v>#DIV/0!</v>
      </c>
      <c r="AV8262" s="501" t="e">
        <f t="shared" si="776"/>
        <v>#DIV/0!</v>
      </c>
      <c r="AY8262" s="501" t="e">
        <f t="shared" si="777"/>
        <v>#DIV/0!</v>
      </c>
      <c r="BM8262" s="501" t="e">
        <f t="shared" si="778"/>
        <v>#DIV/0!</v>
      </c>
      <c r="BP8262" s="501" t="e">
        <f t="shared" si="779"/>
        <v>#DIV/0!</v>
      </c>
    </row>
    <row r="8263" spans="31:68" ht="15" customHeight="1" x14ac:dyDescent="0.25">
      <c r="AE8263" s="501" t="e">
        <f t="shared" si="774"/>
        <v>#DIV/0!</v>
      </c>
      <c r="AH8263" s="501" t="e">
        <f t="shared" si="775"/>
        <v>#DIV/0!</v>
      </c>
      <c r="AV8263" s="501" t="e">
        <f t="shared" si="776"/>
        <v>#DIV/0!</v>
      </c>
      <c r="AY8263" s="501" t="e">
        <f t="shared" si="777"/>
        <v>#DIV/0!</v>
      </c>
      <c r="BM8263" s="501" t="e">
        <f t="shared" si="778"/>
        <v>#DIV/0!</v>
      </c>
      <c r="BP8263" s="501" t="e">
        <f t="shared" si="779"/>
        <v>#DIV/0!</v>
      </c>
    </row>
    <row r="8264" spans="31:68" ht="15" customHeight="1" x14ac:dyDescent="0.25">
      <c r="AE8264" s="501" t="e">
        <f t="shared" si="774"/>
        <v>#DIV/0!</v>
      </c>
      <c r="AH8264" s="501" t="e">
        <f t="shared" si="775"/>
        <v>#DIV/0!</v>
      </c>
      <c r="AV8264" s="501" t="e">
        <f t="shared" si="776"/>
        <v>#DIV/0!</v>
      </c>
      <c r="AY8264" s="501" t="e">
        <f t="shared" si="777"/>
        <v>#DIV/0!</v>
      </c>
      <c r="BM8264" s="501" t="e">
        <f t="shared" si="778"/>
        <v>#DIV/0!</v>
      </c>
      <c r="BP8264" s="501" t="e">
        <f t="shared" si="779"/>
        <v>#DIV/0!</v>
      </c>
    </row>
    <row r="8265" spans="31:68" ht="15" customHeight="1" x14ac:dyDescent="0.25">
      <c r="AE8265" s="501" t="e">
        <f t="shared" si="774"/>
        <v>#DIV/0!</v>
      </c>
      <c r="AH8265" s="501" t="e">
        <f t="shared" si="775"/>
        <v>#DIV/0!</v>
      </c>
      <c r="AV8265" s="501" t="e">
        <f t="shared" si="776"/>
        <v>#DIV/0!</v>
      </c>
      <c r="AY8265" s="501" t="e">
        <f t="shared" si="777"/>
        <v>#DIV/0!</v>
      </c>
      <c r="BM8265" s="501" t="e">
        <f t="shared" si="778"/>
        <v>#DIV/0!</v>
      </c>
      <c r="BP8265" s="501" t="e">
        <f t="shared" si="779"/>
        <v>#DIV/0!</v>
      </c>
    </row>
    <row r="8266" spans="31:68" ht="15" customHeight="1" x14ac:dyDescent="0.25">
      <c r="AE8266" s="501" t="e">
        <f t="shared" si="774"/>
        <v>#DIV/0!</v>
      </c>
      <c r="AH8266" s="501" t="e">
        <f t="shared" si="775"/>
        <v>#DIV/0!</v>
      </c>
      <c r="AV8266" s="501" t="e">
        <f t="shared" si="776"/>
        <v>#DIV/0!</v>
      </c>
      <c r="AY8266" s="501" t="e">
        <f t="shared" si="777"/>
        <v>#DIV/0!</v>
      </c>
      <c r="BM8266" s="501" t="e">
        <f t="shared" si="778"/>
        <v>#DIV/0!</v>
      </c>
      <c r="BP8266" s="501" t="e">
        <f t="shared" si="779"/>
        <v>#DIV/0!</v>
      </c>
    </row>
    <row r="8267" spans="31:68" ht="15" customHeight="1" x14ac:dyDescent="0.25">
      <c r="AE8267" s="501" t="e">
        <f t="shared" si="774"/>
        <v>#DIV/0!</v>
      </c>
      <c r="AH8267" s="501" t="e">
        <f t="shared" si="775"/>
        <v>#DIV/0!</v>
      </c>
      <c r="AV8267" s="501" t="e">
        <f t="shared" si="776"/>
        <v>#DIV/0!</v>
      </c>
      <c r="AY8267" s="501" t="e">
        <f t="shared" si="777"/>
        <v>#DIV/0!</v>
      </c>
      <c r="BM8267" s="501" t="e">
        <f t="shared" si="778"/>
        <v>#DIV/0!</v>
      </c>
      <c r="BP8267" s="501" t="e">
        <f t="shared" si="779"/>
        <v>#DIV/0!</v>
      </c>
    </row>
    <row r="8268" spans="31:68" ht="15" customHeight="1" x14ac:dyDescent="0.25">
      <c r="AE8268" s="501" t="e">
        <f t="shared" si="774"/>
        <v>#DIV/0!</v>
      </c>
      <c r="AH8268" s="501" t="e">
        <f t="shared" si="775"/>
        <v>#DIV/0!</v>
      </c>
      <c r="AV8268" s="501" t="e">
        <f t="shared" si="776"/>
        <v>#DIV/0!</v>
      </c>
      <c r="AY8268" s="501" t="e">
        <f t="shared" si="777"/>
        <v>#DIV/0!</v>
      </c>
      <c r="BM8268" s="501" t="e">
        <f t="shared" si="778"/>
        <v>#DIV/0!</v>
      </c>
      <c r="BP8268" s="501" t="e">
        <f t="shared" si="779"/>
        <v>#DIV/0!</v>
      </c>
    </row>
    <row r="8269" spans="31:68" ht="15" customHeight="1" x14ac:dyDescent="0.25">
      <c r="AE8269" s="501" t="e">
        <f t="shared" si="774"/>
        <v>#DIV/0!</v>
      </c>
      <c r="AH8269" s="501" t="e">
        <f t="shared" si="775"/>
        <v>#DIV/0!</v>
      </c>
      <c r="AV8269" s="501" t="e">
        <f t="shared" si="776"/>
        <v>#DIV/0!</v>
      </c>
      <c r="AY8269" s="501" t="e">
        <f t="shared" si="777"/>
        <v>#DIV/0!</v>
      </c>
      <c r="BM8269" s="501" t="e">
        <f t="shared" si="778"/>
        <v>#DIV/0!</v>
      </c>
      <c r="BP8269" s="501" t="e">
        <f t="shared" si="779"/>
        <v>#DIV/0!</v>
      </c>
    </row>
    <row r="8270" spans="31:68" ht="15" customHeight="1" x14ac:dyDescent="0.25">
      <c r="AE8270" s="501" t="e">
        <f t="shared" si="774"/>
        <v>#DIV/0!</v>
      </c>
      <c r="AH8270" s="501" t="e">
        <f t="shared" si="775"/>
        <v>#DIV/0!</v>
      </c>
      <c r="AV8270" s="501" t="e">
        <f t="shared" si="776"/>
        <v>#DIV/0!</v>
      </c>
      <c r="AY8270" s="501" t="e">
        <f t="shared" si="777"/>
        <v>#DIV/0!</v>
      </c>
      <c r="BM8270" s="501" t="e">
        <f t="shared" si="778"/>
        <v>#DIV/0!</v>
      </c>
      <c r="BP8270" s="501" t="e">
        <f t="shared" si="779"/>
        <v>#DIV/0!</v>
      </c>
    </row>
    <row r="8271" spans="31:68" ht="15" customHeight="1" x14ac:dyDescent="0.25">
      <c r="AE8271" s="501" t="e">
        <f t="shared" ref="AE8271:AE8334" si="780">IF(AE$10*AC8271+AE$11&lt;(ROUNDUP(AD$10/100,0)*100+999),MAX(0,AE$10*AC8271+AE$11),NA())</f>
        <v>#DIV/0!</v>
      </c>
      <c r="AH8271" s="501" t="e">
        <f t="shared" ref="AH8271:AH8334" si="781">IF(AH$10*AF8271+AH$11&lt;(ROUNDUP(AG$10/100,0)*100+999),MAX(0,AH$10*AF8271+AH$11),NA())</f>
        <v>#DIV/0!</v>
      </c>
      <c r="AV8271" s="501" t="e">
        <f t="shared" ref="AV8271:AV8334" si="782">IF(AV$10*AT8271+AV$11&lt;(ROUNDUP(AU$10/100,0)*100+999),MAX(0,AV$10*AT8271+AV$11),NA())</f>
        <v>#DIV/0!</v>
      </c>
      <c r="AY8271" s="501" t="e">
        <f t="shared" ref="AY8271:AY8334" si="783">IF(AY$10*AW8271+AY$11&lt;(ROUNDUP(AX$10/100,0)*100+999),MAX(0,AY$10*AW8271+AY$11),NA())</f>
        <v>#DIV/0!</v>
      </c>
      <c r="BM8271" s="501" t="e">
        <f t="shared" ref="BM8271:BM8334" si="784">IF(BM$10*BK8271+BM$11&lt;(ROUNDUP(BL$10/100,0)*100+999),MAX(0,BM$10*BK8271+BM$11),NA())</f>
        <v>#DIV/0!</v>
      </c>
      <c r="BP8271" s="501" t="e">
        <f t="shared" ref="BP8271:BP8334" si="785">IF(BP$10*BN8271+BP$11&lt;(ROUNDUP(BO$10/100,0)*100+999),MAX(0,BP$10*BN8271+BP$11),NA())</f>
        <v>#DIV/0!</v>
      </c>
    </row>
    <row r="8272" spans="31:68" ht="15" customHeight="1" x14ac:dyDescent="0.25">
      <c r="AE8272" s="501" t="e">
        <f t="shared" si="780"/>
        <v>#DIV/0!</v>
      </c>
      <c r="AH8272" s="501" t="e">
        <f t="shared" si="781"/>
        <v>#DIV/0!</v>
      </c>
      <c r="AV8272" s="501" t="e">
        <f t="shared" si="782"/>
        <v>#DIV/0!</v>
      </c>
      <c r="AY8272" s="501" t="e">
        <f t="shared" si="783"/>
        <v>#DIV/0!</v>
      </c>
      <c r="BM8272" s="501" t="e">
        <f t="shared" si="784"/>
        <v>#DIV/0!</v>
      </c>
      <c r="BP8272" s="501" t="e">
        <f t="shared" si="785"/>
        <v>#DIV/0!</v>
      </c>
    </row>
    <row r="8273" spans="31:68" ht="15" customHeight="1" x14ac:dyDescent="0.25">
      <c r="AE8273" s="501" t="e">
        <f t="shared" si="780"/>
        <v>#DIV/0!</v>
      </c>
      <c r="AH8273" s="501" t="e">
        <f t="shared" si="781"/>
        <v>#DIV/0!</v>
      </c>
      <c r="AV8273" s="501" t="e">
        <f t="shared" si="782"/>
        <v>#DIV/0!</v>
      </c>
      <c r="AY8273" s="501" t="e">
        <f t="shared" si="783"/>
        <v>#DIV/0!</v>
      </c>
      <c r="BM8273" s="501" t="e">
        <f t="shared" si="784"/>
        <v>#DIV/0!</v>
      </c>
      <c r="BP8273" s="501" t="e">
        <f t="shared" si="785"/>
        <v>#DIV/0!</v>
      </c>
    </row>
    <row r="8274" spans="31:68" ht="15" customHeight="1" x14ac:dyDescent="0.25">
      <c r="AE8274" s="501" t="e">
        <f t="shared" si="780"/>
        <v>#DIV/0!</v>
      </c>
      <c r="AH8274" s="501" t="e">
        <f t="shared" si="781"/>
        <v>#DIV/0!</v>
      </c>
      <c r="AV8274" s="501" t="e">
        <f t="shared" si="782"/>
        <v>#DIV/0!</v>
      </c>
      <c r="AY8274" s="501" t="e">
        <f t="shared" si="783"/>
        <v>#DIV/0!</v>
      </c>
      <c r="BM8274" s="501" t="e">
        <f t="shared" si="784"/>
        <v>#DIV/0!</v>
      </c>
      <c r="BP8274" s="501" t="e">
        <f t="shared" si="785"/>
        <v>#DIV/0!</v>
      </c>
    </row>
    <row r="8275" spans="31:68" ht="15" customHeight="1" x14ac:dyDescent="0.25">
      <c r="AE8275" s="501" t="e">
        <f t="shared" si="780"/>
        <v>#DIV/0!</v>
      </c>
      <c r="AH8275" s="501" t="e">
        <f t="shared" si="781"/>
        <v>#DIV/0!</v>
      </c>
      <c r="AV8275" s="501" t="e">
        <f t="shared" si="782"/>
        <v>#DIV/0!</v>
      </c>
      <c r="AY8275" s="501" t="e">
        <f t="shared" si="783"/>
        <v>#DIV/0!</v>
      </c>
      <c r="BM8275" s="501" t="e">
        <f t="shared" si="784"/>
        <v>#DIV/0!</v>
      </c>
      <c r="BP8275" s="501" t="e">
        <f t="shared" si="785"/>
        <v>#DIV/0!</v>
      </c>
    </row>
    <row r="8276" spans="31:68" ht="15" customHeight="1" x14ac:dyDescent="0.25">
      <c r="AE8276" s="501" t="e">
        <f t="shared" si="780"/>
        <v>#DIV/0!</v>
      </c>
      <c r="AH8276" s="501" t="e">
        <f t="shared" si="781"/>
        <v>#DIV/0!</v>
      </c>
      <c r="AV8276" s="501" t="e">
        <f t="shared" si="782"/>
        <v>#DIV/0!</v>
      </c>
      <c r="AY8276" s="501" t="e">
        <f t="shared" si="783"/>
        <v>#DIV/0!</v>
      </c>
      <c r="BM8276" s="501" t="e">
        <f t="shared" si="784"/>
        <v>#DIV/0!</v>
      </c>
      <c r="BP8276" s="501" t="e">
        <f t="shared" si="785"/>
        <v>#DIV/0!</v>
      </c>
    </row>
    <row r="8277" spans="31:68" ht="15" customHeight="1" x14ac:dyDescent="0.25">
      <c r="AE8277" s="501" t="e">
        <f t="shared" si="780"/>
        <v>#DIV/0!</v>
      </c>
      <c r="AH8277" s="501" t="e">
        <f t="shared" si="781"/>
        <v>#DIV/0!</v>
      </c>
      <c r="AV8277" s="501" t="e">
        <f t="shared" si="782"/>
        <v>#DIV/0!</v>
      </c>
      <c r="AY8277" s="501" t="e">
        <f t="shared" si="783"/>
        <v>#DIV/0!</v>
      </c>
      <c r="BM8277" s="501" t="e">
        <f t="shared" si="784"/>
        <v>#DIV/0!</v>
      </c>
      <c r="BP8277" s="501" t="e">
        <f t="shared" si="785"/>
        <v>#DIV/0!</v>
      </c>
    </row>
    <row r="8278" spans="31:68" ht="15" customHeight="1" x14ac:dyDescent="0.25">
      <c r="AE8278" s="501" t="e">
        <f t="shared" si="780"/>
        <v>#DIV/0!</v>
      </c>
      <c r="AH8278" s="501" t="e">
        <f t="shared" si="781"/>
        <v>#DIV/0!</v>
      </c>
      <c r="AV8278" s="501" t="e">
        <f t="shared" si="782"/>
        <v>#DIV/0!</v>
      </c>
      <c r="AY8278" s="501" t="e">
        <f t="shared" si="783"/>
        <v>#DIV/0!</v>
      </c>
      <c r="BM8278" s="501" t="e">
        <f t="shared" si="784"/>
        <v>#DIV/0!</v>
      </c>
      <c r="BP8278" s="501" t="e">
        <f t="shared" si="785"/>
        <v>#DIV/0!</v>
      </c>
    </row>
    <row r="8279" spans="31:68" ht="15" customHeight="1" x14ac:dyDescent="0.25">
      <c r="AE8279" s="501" t="e">
        <f t="shared" si="780"/>
        <v>#DIV/0!</v>
      </c>
      <c r="AH8279" s="501" t="e">
        <f t="shared" si="781"/>
        <v>#DIV/0!</v>
      </c>
      <c r="AV8279" s="501" t="e">
        <f t="shared" si="782"/>
        <v>#DIV/0!</v>
      </c>
      <c r="AY8279" s="501" t="e">
        <f t="shared" si="783"/>
        <v>#DIV/0!</v>
      </c>
      <c r="BM8279" s="501" t="e">
        <f t="shared" si="784"/>
        <v>#DIV/0!</v>
      </c>
      <c r="BP8279" s="501" t="e">
        <f t="shared" si="785"/>
        <v>#DIV/0!</v>
      </c>
    </row>
    <row r="8280" spans="31:68" ht="15" customHeight="1" x14ac:dyDescent="0.25">
      <c r="AE8280" s="501" t="e">
        <f t="shared" si="780"/>
        <v>#DIV/0!</v>
      </c>
      <c r="AH8280" s="501" t="e">
        <f t="shared" si="781"/>
        <v>#DIV/0!</v>
      </c>
      <c r="AV8280" s="501" t="e">
        <f t="shared" si="782"/>
        <v>#DIV/0!</v>
      </c>
      <c r="AY8280" s="501" t="e">
        <f t="shared" si="783"/>
        <v>#DIV/0!</v>
      </c>
      <c r="BM8280" s="501" t="e">
        <f t="shared" si="784"/>
        <v>#DIV/0!</v>
      </c>
      <c r="BP8280" s="501" t="e">
        <f t="shared" si="785"/>
        <v>#DIV/0!</v>
      </c>
    </row>
    <row r="8281" spans="31:68" ht="15" customHeight="1" x14ac:dyDescent="0.25">
      <c r="AE8281" s="501" t="e">
        <f t="shared" si="780"/>
        <v>#DIV/0!</v>
      </c>
      <c r="AH8281" s="501" t="e">
        <f t="shared" si="781"/>
        <v>#DIV/0!</v>
      </c>
      <c r="AV8281" s="501" t="e">
        <f t="shared" si="782"/>
        <v>#DIV/0!</v>
      </c>
      <c r="AY8281" s="501" t="e">
        <f t="shared" si="783"/>
        <v>#DIV/0!</v>
      </c>
      <c r="BM8281" s="501" t="e">
        <f t="shared" si="784"/>
        <v>#DIV/0!</v>
      </c>
      <c r="BP8281" s="501" t="e">
        <f t="shared" si="785"/>
        <v>#DIV/0!</v>
      </c>
    </row>
    <row r="8282" spans="31:68" ht="15" customHeight="1" x14ac:dyDescent="0.25">
      <c r="AE8282" s="501" t="e">
        <f t="shared" si="780"/>
        <v>#DIV/0!</v>
      </c>
      <c r="AH8282" s="501" t="e">
        <f t="shared" si="781"/>
        <v>#DIV/0!</v>
      </c>
      <c r="AV8282" s="501" t="e">
        <f t="shared" si="782"/>
        <v>#DIV/0!</v>
      </c>
      <c r="AY8282" s="501" t="e">
        <f t="shared" si="783"/>
        <v>#DIV/0!</v>
      </c>
      <c r="BM8282" s="501" t="e">
        <f t="shared" si="784"/>
        <v>#DIV/0!</v>
      </c>
      <c r="BP8282" s="501" t="e">
        <f t="shared" si="785"/>
        <v>#DIV/0!</v>
      </c>
    </row>
    <row r="8283" spans="31:68" ht="15" customHeight="1" x14ac:dyDescent="0.25">
      <c r="AE8283" s="501" t="e">
        <f t="shared" si="780"/>
        <v>#DIV/0!</v>
      </c>
      <c r="AH8283" s="501" t="e">
        <f t="shared" si="781"/>
        <v>#DIV/0!</v>
      </c>
      <c r="AV8283" s="501" t="e">
        <f t="shared" si="782"/>
        <v>#DIV/0!</v>
      </c>
      <c r="AY8283" s="501" t="e">
        <f t="shared" si="783"/>
        <v>#DIV/0!</v>
      </c>
      <c r="BM8283" s="501" t="e">
        <f t="shared" si="784"/>
        <v>#DIV/0!</v>
      </c>
      <c r="BP8283" s="501" t="e">
        <f t="shared" si="785"/>
        <v>#DIV/0!</v>
      </c>
    </row>
    <row r="8284" spans="31:68" ht="15" customHeight="1" x14ac:dyDescent="0.25">
      <c r="AE8284" s="501" t="e">
        <f t="shared" si="780"/>
        <v>#DIV/0!</v>
      </c>
      <c r="AH8284" s="501" t="e">
        <f t="shared" si="781"/>
        <v>#DIV/0!</v>
      </c>
      <c r="AV8284" s="501" t="e">
        <f t="shared" si="782"/>
        <v>#DIV/0!</v>
      </c>
      <c r="AY8284" s="501" t="e">
        <f t="shared" si="783"/>
        <v>#DIV/0!</v>
      </c>
      <c r="BM8284" s="501" t="e">
        <f t="shared" si="784"/>
        <v>#DIV/0!</v>
      </c>
      <c r="BP8284" s="501" t="e">
        <f t="shared" si="785"/>
        <v>#DIV/0!</v>
      </c>
    </row>
    <row r="8285" spans="31:68" ht="15" customHeight="1" x14ac:dyDescent="0.25">
      <c r="AE8285" s="501" t="e">
        <f t="shared" si="780"/>
        <v>#DIV/0!</v>
      </c>
      <c r="AH8285" s="501" t="e">
        <f t="shared" si="781"/>
        <v>#DIV/0!</v>
      </c>
      <c r="AV8285" s="501" t="e">
        <f t="shared" si="782"/>
        <v>#DIV/0!</v>
      </c>
      <c r="AY8285" s="501" t="e">
        <f t="shared" si="783"/>
        <v>#DIV/0!</v>
      </c>
      <c r="BM8285" s="501" t="e">
        <f t="shared" si="784"/>
        <v>#DIV/0!</v>
      </c>
      <c r="BP8285" s="501" t="e">
        <f t="shared" si="785"/>
        <v>#DIV/0!</v>
      </c>
    </row>
    <row r="8286" spans="31:68" ht="15" customHeight="1" x14ac:dyDescent="0.25">
      <c r="AE8286" s="501" t="e">
        <f t="shared" si="780"/>
        <v>#DIV/0!</v>
      </c>
      <c r="AH8286" s="501" t="e">
        <f t="shared" si="781"/>
        <v>#DIV/0!</v>
      </c>
      <c r="AV8286" s="501" t="e">
        <f t="shared" si="782"/>
        <v>#DIV/0!</v>
      </c>
      <c r="AY8286" s="501" t="e">
        <f t="shared" si="783"/>
        <v>#DIV/0!</v>
      </c>
      <c r="BM8286" s="501" t="e">
        <f t="shared" si="784"/>
        <v>#DIV/0!</v>
      </c>
      <c r="BP8286" s="501" t="e">
        <f t="shared" si="785"/>
        <v>#DIV/0!</v>
      </c>
    </row>
    <row r="8287" spans="31:68" ht="15" customHeight="1" x14ac:dyDescent="0.25">
      <c r="AE8287" s="501" t="e">
        <f t="shared" si="780"/>
        <v>#DIV/0!</v>
      </c>
      <c r="AH8287" s="501" t="e">
        <f t="shared" si="781"/>
        <v>#DIV/0!</v>
      </c>
      <c r="AV8287" s="501" t="e">
        <f t="shared" si="782"/>
        <v>#DIV/0!</v>
      </c>
      <c r="AY8287" s="501" t="e">
        <f t="shared" si="783"/>
        <v>#DIV/0!</v>
      </c>
      <c r="BM8287" s="501" t="e">
        <f t="shared" si="784"/>
        <v>#DIV/0!</v>
      </c>
      <c r="BP8287" s="501" t="e">
        <f t="shared" si="785"/>
        <v>#DIV/0!</v>
      </c>
    </row>
    <row r="8288" spans="31:68" ht="15" customHeight="1" x14ac:dyDescent="0.25">
      <c r="AE8288" s="501" t="e">
        <f t="shared" si="780"/>
        <v>#DIV/0!</v>
      </c>
      <c r="AH8288" s="501" t="e">
        <f t="shared" si="781"/>
        <v>#DIV/0!</v>
      </c>
      <c r="AV8288" s="501" t="e">
        <f t="shared" si="782"/>
        <v>#DIV/0!</v>
      </c>
      <c r="AY8288" s="501" t="e">
        <f t="shared" si="783"/>
        <v>#DIV/0!</v>
      </c>
      <c r="BM8288" s="501" t="e">
        <f t="shared" si="784"/>
        <v>#DIV/0!</v>
      </c>
      <c r="BP8288" s="501" t="e">
        <f t="shared" si="785"/>
        <v>#DIV/0!</v>
      </c>
    </row>
    <row r="8289" spans="31:68" ht="15" customHeight="1" x14ac:dyDescent="0.25">
      <c r="AE8289" s="501" t="e">
        <f t="shared" si="780"/>
        <v>#DIV/0!</v>
      </c>
      <c r="AH8289" s="501" t="e">
        <f t="shared" si="781"/>
        <v>#DIV/0!</v>
      </c>
      <c r="AV8289" s="501" t="e">
        <f t="shared" si="782"/>
        <v>#DIV/0!</v>
      </c>
      <c r="AY8289" s="501" t="e">
        <f t="shared" si="783"/>
        <v>#DIV/0!</v>
      </c>
      <c r="BM8289" s="501" t="e">
        <f t="shared" si="784"/>
        <v>#DIV/0!</v>
      </c>
      <c r="BP8289" s="501" t="e">
        <f t="shared" si="785"/>
        <v>#DIV/0!</v>
      </c>
    </row>
    <row r="8290" spans="31:68" ht="15" customHeight="1" x14ac:dyDescent="0.25">
      <c r="AE8290" s="501" t="e">
        <f t="shared" si="780"/>
        <v>#DIV/0!</v>
      </c>
      <c r="AH8290" s="501" t="e">
        <f t="shared" si="781"/>
        <v>#DIV/0!</v>
      </c>
      <c r="AV8290" s="501" t="e">
        <f t="shared" si="782"/>
        <v>#DIV/0!</v>
      </c>
      <c r="AY8290" s="501" t="e">
        <f t="shared" si="783"/>
        <v>#DIV/0!</v>
      </c>
      <c r="BM8290" s="501" t="e">
        <f t="shared" si="784"/>
        <v>#DIV/0!</v>
      </c>
      <c r="BP8290" s="501" t="e">
        <f t="shared" si="785"/>
        <v>#DIV/0!</v>
      </c>
    </row>
    <row r="8291" spans="31:68" ht="15" customHeight="1" x14ac:dyDescent="0.25">
      <c r="AE8291" s="501" t="e">
        <f t="shared" si="780"/>
        <v>#DIV/0!</v>
      </c>
      <c r="AH8291" s="501" t="e">
        <f t="shared" si="781"/>
        <v>#DIV/0!</v>
      </c>
      <c r="AV8291" s="501" t="e">
        <f t="shared" si="782"/>
        <v>#DIV/0!</v>
      </c>
      <c r="AY8291" s="501" t="e">
        <f t="shared" si="783"/>
        <v>#DIV/0!</v>
      </c>
      <c r="BM8291" s="501" t="e">
        <f t="shared" si="784"/>
        <v>#DIV/0!</v>
      </c>
      <c r="BP8291" s="501" t="e">
        <f t="shared" si="785"/>
        <v>#DIV/0!</v>
      </c>
    </row>
    <row r="8292" spans="31:68" ht="15" customHeight="1" x14ac:dyDescent="0.25">
      <c r="AE8292" s="501" t="e">
        <f t="shared" si="780"/>
        <v>#DIV/0!</v>
      </c>
      <c r="AH8292" s="501" t="e">
        <f t="shared" si="781"/>
        <v>#DIV/0!</v>
      </c>
      <c r="AV8292" s="501" t="e">
        <f t="shared" si="782"/>
        <v>#DIV/0!</v>
      </c>
      <c r="AY8292" s="501" t="e">
        <f t="shared" si="783"/>
        <v>#DIV/0!</v>
      </c>
      <c r="BM8292" s="501" t="e">
        <f t="shared" si="784"/>
        <v>#DIV/0!</v>
      </c>
      <c r="BP8292" s="501" t="e">
        <f t="shared" si="785"/>
        <v>#DIV/0!</v>
      </c>
    </row>
    <row r="8293" spans="31:68" ht="15" customHeight="1" x14ac:dyDescent="0.25">
      <c r="AE8293" s="501" t="e">
        <f t="shared" si="780"/>
        <v>#DIV/0!</v>
      </c>
      <c r="AH8293" s="501" t="e">
        <f t="shared" si="781"/>
        <v>#DIV/0!</v>
      </c>
      <c r="AV8293" s="501" t="e">
        <f t="shared" si="782"/>
        <v>#DIV/0!</v>
      </c>
      <c r="AY8293" s="501" t="e">
        <f t="shared" si="783"/>
        <v>#DIV/0!</v>
      </c>
      <c r="BM8293" s="501" t="e">
        <f t="shared" si="784"/>
        <v>#DIV/0!</v>
      </c>
      <c r="BP8293" s="501" t="e">
        <f t="shared" si="785"/>
        <v>#DIV/0!</v>
      </c>
    </row>
    <row r="8294" spans="31:68" ht="15" customHeight="1" x14ac:dyDescent="0.25">
      <c r="AE8294" s="501" t="e">
        <f t="shared" si="780"/>
        <v>#DIV/0!</v>
      </c>
      <c r="AH8294" s="501" t="e">
        <f t="shared" si="781"/>
        <v>#DIV/0!</v>
      </c>
      <c r="AV8294" s="501" t="e">
        <f t="shared" si="782"/>
        <v>#DIV/0!</v>
      </c>
      <c r="AY8294" s="501" t="e">
        <f t="shared" si="783"/>
        <v>#DIV/0!</v>
      </c>
      <c r="BM8294" s="501" t="e">
        <f t="shared" si="784"/>
        <v>#DIV/0!</v>
      </c>
      <c r="BP8294" s="501" t="e">
        <f t="shared" si="785"/>
        <v>#DIV/0!</v>
      </c>
    </row>
    <row r="8295" spans="31:68" ht="15" customHeight="1" x14ac:dyDescent="0.25">
      <c r="AE8295" s="501" t="e">
        <f t="shared" si="780"/>
        <v>#DIV/0!</v>
      </c>
      <c r="AH8295" s="501" t="e">
        <f t="shared" si="781"/>
        <v>#DIV/0!</v>
      </c>
      <c r="AV8295" s="501" t="e">
        <f t="shared" si="782"/>
        <v>#DIV/0!</v>
      </c>
      <c r="AY8295" s="501" t="e">
        <f t="shared" si="783"/>
        <v>#DIV/0!</v>
      </c>
      <c r="BM8295" s="501" t="e">
        <f t="shared" si="784"/>
        <v>#DIV/0!</v>
      </c>
      <c r="BP8295" s="501" t="e">
        <f t="shared" si="785"/>
        <v>#DIV/0!</v>
      </c>
    </row>
    <row r="8296" spans="31:68" ht="15" customHeight="1" x14ac:dyDescent="0.25">
      <c r="AE8296" s="501" t="e">
        <f t="shared" si="780"/>
        <v>#DIV/0!</v>
      </c>
      <c r="AH8296" s="501" t="e">
        <f t="shared" si="781"/>
        <v>#DIV/0!</v>
      </c>
      <c r="AV8296" s="501" t="e">
        <f t="shared" si="782"/>
        <v>#DIV/0!</v>
      </c>
      <c r="AY8296" s="501" t="e">
        <f t="shared" si="783"/>
        <v>#DIV/0!</v>
      </c>
      <c r="BM8296" s="501" t="e">
        <f t="shared" si="784"/>
        <v>#DIV/0!</v>
      </c>
      <c r="BP8296" s="501" t="e">
        <f t="shared" si="785"/>
        <v>#DIV/0!</v>
      </c>
    </row>
    <row r="8297" spans="31:68" ht="15" customHeight="1" x14ac:dyDescent="0.25">
      <c r="AE8297" s="501" t="e">
        <f t="shared" si="780"/>
        <v>#DIV/0!</v>
      </c>
      <c r="AH8297" s="501" t="e">
        <f t="shared" si="781"/>
        <v>#DIV/0!</v>
      </c>
      <c r="AV8297" s="501" t="e">
        <f t="shared" si="782"/>
        <v>#DIV/0!</v>
      </c>
      <c r="AY8297" s="501" t="e">
        <f t="shared" si="783"/>
        <v>#DIV/0!</v>
      </c>
      <c r="BM8297" s="501" t="e">
        <f t="shared" si="784"/>
        <v>#DIV/0!</v>
      </c>
      <c r="BP8297" s="501" t="e">
        <f t="shared" si="785"/>
        <v>#DIV/0!</v>
      </c>
    </row>
    <row r="8298" spans="31:68" ht="15" customHeight="1" x14ac:dyDescent="0.25">
      <c r="AE8298" s="501" t="e">
        <f t="shared" si="780"/>
        <v>#DIV/0!</v>
      </c>
      <c r="AH8298" s="501" t="e">
        <f t="shared" si="781"/>
        <v>#DIV/0!</v>
      </c>
      <c r="AV8298" s="501" t="e">
        <f t="shared" si="782"/>
        <v>#DIV/0!</v>
      </c>
      <c r="AY8298" s="501" t="e">
        <f t="shared" si="783"/>
        <v>#DIV/0!</v>
      </c>
      <c r="BM8298" s="501" t="e">
        <f t="shared" si="784"/>
        <v>#DIV/0!</v>
      </c>
      <c r="BP8298" s="501" t="e">
        <f t="shared" si="785"/>
        <v>#DIV/0!</v>
      </c>
    </row>
    <row r="8299" spans="31:68" ht="15" customHeight="1" x14ac:dyDescent="0.25">
      <c r="AE8299" s="501" t="e">
        <f t="shared" si="780"/>
        <v>#DIV/0!</v>
      </c>
      <c r="AH8299" s="501" t="e">
        <f t="shared" si="781"/>
        <v>#DIV/0!</v>
      </c>
      <c r="AV8299" s="501" t="e">
        <f t="shared" si="782"/>
        <v>#DIV/0!</v>
      </c>
      <c r="AY8299" s="501" t="e">
        <f t="shared" si="783"/>
        <v>#DIV/0!</v>
      </c>
      <c r="BM8299" s="501" t="e">
        <f t="shared" si="784"/>
        <v>#DIV/0!</v>
      </c>
      <c r="BP8299" s="501" t="e">
        <f t="shared" si="785"/>
        <v>#DIV/0!</v>
      </c>
    </row>
    <row r="8300" spans="31:68" ht="15" customHeight="1" x14ac:dyDescent="0.25">
      <c r="AE8300" s="501" t="e">
        <f t="shared" si="780"/>
        <v>#DIV/0!</v>
      </c>
      <c r="AH8300" s="501" t="e">
        <f t="shared" si="781"/>
        <v>#DIV/0!</v>
      </c>
      <c r="AV8300" s="501" t="e">
        <f t="shared" si="782"/>
        <v>#DIV/0!</v>
      </c>
      <c r="AY8300" s="501" t="e">
        <f t="shared" si="783"/>
        <v>#DIV/0!</v>
      </c>
      <c r="BM8300" s="501" t="e">
        <f t="shared" si="784"/>
        <v>#DIV/0!</v>
      </c>
      <c r="BP8300" s="501" t="e">
        <f t="shared" si="785"/>
        <v>#DIV/0!</v>
      </c>
    </row>
    <row r="8301" spans="31:68" ht="15" customHeight="1" x14ac:dyDescent="0.25">
      <c r="AE8301" s="501" t="e">
        <f t="shared" si="780"/>
        <v>#DIV/0!</v>
      </c>
      <c r="AH8301" s="501" t="e">
        <f t="shared" si="781"/>
        <v>#DIV/0!</v>
      </c>
      <c r="AV8301" s="501" t="e">
        <f t="shared" si="782"/>
        <v>#DIV/0!</v>
      </c>
      <c r="AY8301" s="501" t="e">
        <f t="shared" si="783"/>
        <v>#DIV/0!</v>
      </c>
      <c r="BM8301" s="501" t="e">
        <f t="shared" si="784"/>
        <v>#DIV/0!</v>
      </c>
      <c r="BP8301" s="501" t="e">
        <f t="shared" si="785"/>
        <v>#DIV/0!</v>
      </c>
    </row>
    <row r="8302" spans="31:68" ht="15" customHeight="1" x14ac:dyDescent="0.25">
      <c r="AE8302" s="501" t="e">
        <f t="shared" si="780"/>
        <v>#DIV/0!</v>
      </c>
      <c r="AH8302" s="501" t="e">
        <f t="shared" si="781"/>
        <v>#DIV/0!</v>
      </c>
      <c r="AV8302" s="501" t="e">
        <f t="shared" si="782"/>
        <v>#DIV/0!</v>
      </c>
      <c r="AY8302" s="501" t="e">
        <f t="shared" si="783"/>
        <v>#DIV/0!</v>
      </c>
      <c r="BM8302" s="501" t="e">
        <f t="shared" si="784"/>
        <v>#DIV/0!</v>
      </c>
      <c r="BP8302" s="501" t="e">
        <f t="shared" si="785"/>
        <v>#DIV/0!</v>
      </c>
    </row>
    <row r="8303" spans="31:68" ht="15" customHeight="1" x14ac:dyDescent="0.25">
      <c r="AE8303" s="501" t="e">
        <f t="shared" si="780"/>
        <v>#DIV/0!</v>
      </c>
      <c r="AH8303" s="501" t="e">
        <f t="shared" si="781"/>
        <v>#DIV/0!</v>
      </c>
      <c r="AV8303" s="501" t="e">
        <f t="shared" si="782"/>
        <v>#DIV/0!</v>
      </c>
      <c r="AY8303" s="501" t="e">
        <f t="shared" si="783"/>
        <v>#DIV/0!</v>
      </c>
      <c r="BM8303" s="501" t="e">
        <f t="shared" si="784"/>
        <v>#DIV/0!</v>
      </c>
      <c r="BP8303" s="501" t="e">
        <f t="shared" si="785"/>
        <v>#DIV/0!</v>
      </c>
    </row>
    <row r="8304" spans="31:68" ht="15" customHeight="1" x14ac:dyDescent="0.25">
      <c r="AE8304" s="501" t="e">
        <f t="shared" si="780"/>
        <v>#DIV/0!</v>
      </c>
      <c r="AH8304" s="501" t="e">
        <f t="shared" si="781"/>
        <v>#DIV/0!</v>
      </c>
      <c r="AV8304" s="501" t="e">
        <f t="shared" si="782"/>
        <v>#DIV/0!</v>
      </c>
      <c r="AY8304" s="501" t="e">
        <f t="shared" si="783"/>
        <v>#DIV/0!</v>
      </c>
      <c r="BM8304" s="501" t="e">
        <f t="shared" si="784"/>
        <v>#DIV/0!</v>
      </c>
      <c r="BP8304" s="501" t="e">
        <f t="shared" si="785"/>
        <v>#DIV/0!</v>
      </c>
    </row>
    <row r="8305" spans="31:68" ht="15" customHeight="1" x14ac:dyDescent="0.25">
      <c r="AE8305" s="501" t="e">
        <f t="shared" si="780"/>
        <v>#DIV/0!</v>
      </c>
      <c r="AH8305" s="501" t="e">
        <f t="shared" si="781"/>
        <v>#DIV/0!</v>
      </c>
      <c r="AV8305" s="501" t="e">
        <f t="shared" si="782"/>
        <v>#DIV/0!</v>
      </c>
      <c r="AY8305" s="501" t="e">
        <f t="shared" si="783"/>
        <v>#DIV/0!</v>
      </c>
      <c r="BM8305" s="501" t="e">
        <f t="shared" si="784"/>
        <v>#DIV/0!</v>
      </c>
      <c r="BP8305" s="501" t="e">
        <f t="shared" si="785"/>
        <v>#DIV/0!</v>
      </c>
    </row>
    <row r="8306" spans="31:68" ht="15" customHeight="1" x14ac:dyDescent="0.25">
      <c r="AE8306" s="501" t="e">
        <f t="shared" si="780"/>
        <v>#DIV/0!</v>
      </c>
      <c r="AH8306" s="501" t="e">
        <f t="shared" si="781"/>
        <v>#DIV/0!</v>
      </c>
      <c r="AV8306" s="501" t="e">
        <f t="shared" si="782"/>
        <v>#DIV/0!</v>
      </c>
      <c r="AY8306" s="501" t="e">
        <f t="shared" si="783"/>
        <v>#DIV/0!</v>
      </c>
      <c r="BM8306" s="501" t="e">
        <f t="shared" si="784"/>
        <v>#DIV/0!</v>
      </c>
      <c r="BP8306" s="501" t="e">
        <f t="shared" si="785"/>
        <v>#DIV/0!</v>
      </c>
    </row>
    <row r="8307" spans="31:68" ht="15" customHeight="1" x14ac:dyDescent="0.25">
      <c r="AE8307" s="501" t="e">
        <f t="shared" si="780"/>
        <v>#DIV/0!</v>
      </c>
      <c r="AH8307" s="501" t="e">
        <f t="shared" si="781"/>
        <v>#DIV/0!</v>
      </c>
      <c r="AV8307" s="501" t="e">
        <f t="shared" si="782"/>
        <v>#DIV/0!</v>
      </c>
      <c r="AY8307" s="501" t="e">
        <f t="shared" si="783"/>
        <v>#DIV/0!</v>
      </c>
      <c r="BM8307" s="501" t="e">
        <f t="shared" si="784"/>
        <v>#DIV/0!</v>
      </c>
      <c r="BP8307" s="501" t="e">
        <f t="shared" si="785"/>
        <v>#DIV/0!</v>
      </c>
    </row>
    <row r="8308" spans="31:68" ht="15" customHeight="1" x14ac:dyDescent="0.25">
      <c r="AE8308" s="501" t="e">
        <f t="shared" si="780"/>
        <v>#DIV/0!</v>
      </c>
      <c r="AH8308" s="501" t="e">
        <f t="shared" si="781"/>
        <v>#DIV/0!</v>
      </c>
      <c r="AV8308" s="501" t="e">
        <f t="shared" si="782"/>
        <v>#DIV/0!</v>
      </c>
      <c r="AY8308" s="501" t="e">
        <f t="shared" si="783"/>
        <v>#DIV/0!</v>
      </c>
      <c r="BM8308" s="501" t="e">
        <f t="shared" si="784"/>
        <v>#DIV/0!</v>
      </c>
      <c r="BP8308" s="501" t="e">
        <f t="shared" si="785"/>
        <v>#DIV/0!</v>
      </c>
    </row>
    <row r="8309" spans="31:68" ht="15" customHeight="1" x14ac:dyDescent="0.25">
      <c r="AE8309" s="501" t="e">
        <f t="shared" si="780"/>
        <v>#DIV/0!</v>
      </c>
      <c r="AH8309" s="501" t="e">
        <f t="shared" si="781"/>
        <v>#DIV/0!</v>
      </c>
      <c r="AV8309" s="501" t="e">
        <f t="shared" si="782"/>
        <v>#DIV/0!</v>
      </c>
      <c r="AY8309" s="501" t="e">
        <f t="shared" si="783"/>
        <v>#DIV/0!</v>
      </c>
      <c r="BM8309" s="501" t="e">
        <f t="shared" si="784"/>
        <v>#DIV/0!</v>
      </c>
      <c r="BP8309" s="501" t="e">
        <f t="shared" si="785"/>
        <v>#DIV/0!</v>
      </c>
    </row>
    <row r="8310" spans="31:68" ht="15" customHeight="1" x14ac:dyDescent="0.25">
      <c r="AE8310" s="501" t="e">
        <f t="shared" si="780"/>
        <v>#DIV/0!</v>
      </c>
      <c r="AH8310" s="501" t="e">
        <f t="shared" si="781"/>
        <v>#DIV/0!</v>
      </c>
      <c r="AV8310" s="501" t="e">
        <f t="shared" si="782"/>
        <v>#DIV/0!</v>
      </c>
      <c r="AY8310" s="501" t="e">
        <f t="shared" si="783"/>
        <v>#DIV/0!</v>
      </c>
      <c r="BM8310" s="501" t="e">
        <f t="shared" si="784"/>
        <v>#DIV/0!</v>
      </c>
      <c r="BP8310" s="501" t="e">
        <f t="shared" si="785"/>
        <v>#DIV/0!</v>
      </c>
    </row>
    <row r="8311" spans="31:68" ht="15" customHeight="1" x14ac:dyDescent="0.25">
      <c r="AE8311" s="501" t="e">
        <f t="shared" si="780"/>
        <v>#DIV/0!</v>
      </c>
      <c r="AH8311" s="501" t="e">
        <f t="shared" si="781"/>
        <v>#DIV/0!</v>
      </c>
      <c r="AV8311" s="501" t="e">
        <f t="shared" si="782"/>
        <v>#DIV/0!</v>
      </c>
      <c r="AY8311" s="501" t="e">
        <f t="shared" si="783"/>
        <v>#DIV/0!</v>
      </c>
      <c r="BM8311" s="501" t="e">
        <f t="shared" si="784"/>
        <v>#DIV/0!</v>
      </c>
      <c r="BP8311" s="501" t="e">
        <f t="shared" si="785"/>
        <v>#DIV/0!</v>
      </c>
    </row>
    <row r="8312" spans="31:68" ht="15" customHeight="1" x14ac:dyDescent="0.25">
      <c r="AE8312" s="501" t="e">
        <f t="shared" si="780"/>
        <v>#DIV/0!</v>
      </c>
      <c r="AH8312" s="501" t="e">
        <f t="shared" si="781"/>
        <v>#DIV/0!</v>
      </c>
      <c r="AV8312" s="501" t="e">
        <f t="shared" si="782"/>
        <v>#DIV/0!</v>
      </c>
      <c r="AY8312" s="501" t="e">
        <f t="shared" si="783"/>
        <v>#DIV/0!</v>
      </c>
      <c r="BM8312" s="501" t="e">
        <f t="shared" si="784"/>
        <v>#DIV/0!</v>
      </c>
      <c r="BP8312" s="501" t="e">
        <f t="shared" si="785"/>
        <v>#DIV/0!</v>
      </c>
    </row>
    <row r="8313" spans="31:68" ht="15" customHeight="1" x14ac:dyDescent="0.25">
      <c r="AE8313" s="501" t="e">
        <f t="shared" si="780"/>
        <v>#DIV/0!</v>
      </c>
      <c r="AH8313" s="501" t="e">
        <f t="shared" si="781"/>
        <v>#DIV/0!</v>
      </c>
      <c r="AV8313" s="501" t="e">
        <f t="shared" si="782"/>
        <v>#DIV/0!</v>
      </c>
      <c r="AY8313" s="501" t="e">
        <f t="shared" si="783"/>
        <v>#DIV/0!</v>
      </c>
      <c r="BM8313" s="501" t="e">
        <f t="shared" si="784"/>
        <v>#DIV/0!</v>
      </c>
      <c r="BP8313" s="501" t="e">
        <f t="shared" si="785"/>
        <v>#DIV/0!</v>
      </c>
    </row>
    <row r="8314" spans="31:68" ht="15" customHeight="1" x14ac:dyDescent="0.25">
      <c r="AE8314" s="501" t="e">
        <f t="shared" si="780"/>
        <v>#DIV/0!</v>
      </c>
      <c r="AH8314" s="501" t="e">
        <f t="shared" si="781"/>
        <v>#DIV/0!</v>
      </c>
      <c r="AV8314" s="501" t="e">
        <f t="shared" si="782"/>
        <v>#DIV/0!</v>
      </c>
      <c r="AY8314" s="501" t="e">
        <f t="shared" si="783"/>
        <v>#DIV/0!</v>
      </c>
      <c r="BM8314" s="501" t="e">
        <f t="shared" si="784"/>
        <v>#DIV/0!</v>
      </c>
      <c r="BP8314" s="501" t="e">
        <f t="shared" si="785"/>
        <v>#DIV/0!</v>
      </c>
    </row>
    <row r="8315" spans="31:68" ht="15" customHeight="1" x14ac:dyDescent="0.25">
      <c r="AE8315" s="501" t="e">
        <f t="shared" si="780"/>
        <v>#DIV/0!</v>
      </c>
      <c r="AH8315" s="501" t="e">
        <f t="shared" si="781"/>
        <v>#DIV/0!</v>
      </c>
      <c r="AV8315" s="501" t="e">
        <f t="shared" si="782"/>
        <v>#DIV/0!</v>
      </c>
      <c r="AY8315" s="501" t="e">
        <f t="shared" si="783"/>
        <v>#DIV/0!</v>
      </c>
      <c r="BM8315" s="501" t="e">
        <f t="shared" si="784"/>
        <v>#DIV/0!</v>
      </c>
      <c r="BP8315" s="501" t="e">
        <f t="shared" si="785"/>
        <v>#DIV/0!</v>
      </c>
    </row>
    <row r="8316" spans="31:68" ht="15" customHeight="1" x14ac:dyDescent="0.25">
      <c r="AE8316" s="501" t="e">
        <f t="shared" si="780"/>
        <v>#DIV/0!</v>
      </c>
      <c r="AH8316" s="501" t="e">
        <f t="shared" si="781"/>
        <v>#DIV/0!</v>
      </c>
      <c r="AV8316" s="501" t="e">
        <f t="shared" si="782"/>
        <v>#DIV/0!</v>
      </c>
      <c r="AY8316" s="501" t="e">
        <f t="shared" si="783"/>
        <v>#DIV/0!</v>
      </c>
      <c r="BM8316" s="501" t="e">
        <f t="shared" si="784"/>
        <v>#DIV/0!</v>
      </c>
      <c r="BP8316" s="501" t="e">
        <f t="shared" si="785"/>
        <v>#DIV/0!</v>
      </c>
    </row>
    <row r="8317" spans="31:68" ht="15" customHeight="1" x14ac:dyDescent="0.25">
      <c r="AE8317" s="501" t="e">
        <f t="shared" si="780"/>
        <v>#DIV/0!</v>
      </c>
      <c r="AH8317" s="501" t="e">
        <f t="shared" si="781"/>
        <v>#DIV/0!</v>
      </c>
      <c r="AV8317" s="501" t="e">
        <f t="shared" si="782"/>
        <v>#DIV/0!</v>
      </c>
      <c r="AY8317" s="501" t="e">
        <f t="shared" si="783"/>
        <v>#DIV/0!</v>
      </c>
      <c r="BM8317" s="501" t="e">
        <f t="shared" si="784"/>
        <v>#DIV/0!</v>
      </c>
      <c r="BP8317" s="501" t="e">
        <f t="shared" si="785"/>
        <v>#DIV/0!</v>
      </c>
    </row>
    <row r="8318" spans="31:68" ht="15" customHeight="1" x14ac:dyDescent="0.25">
      <c r="AE8318" s="501" t="e">
        <f t="shared" si="780"/>
        <v>#DIV/0!</v>
      </c>
      <c r="AH8318" s="501" t="e">
        <f t="shared" si="781"/>
        <v>#DIV/0!</v>
      </c>
      <c r="AV8318" s="501" t="e">
        <f t="shared" si="782"/>
        <v>#DIV/0!</v>
      </c>
      <c r="AY8318" s="501" t="e">
        <f t="shared" si="783"/>
        <v>#DIV/0!</v>
      </c>
      <c r="BM8318" s="501" t="e">
        <f t="shared" si="784"/>
        <v>#DIV/0!</v>
      </c>
      <c r="BP8318" s="501" t="e">
        <f t="shared" si="785"/>
        <v>#DIV/0!</v>
      </c>
    </row>
    <row r="8319" spans="31:68" ht="15" customHeight="1" x14ac:dyDescent="0.25">
      <c r="AE8319" s="501" t="e">
        <f t="shared" si="780"/>
        <v>#DIV/0!</v>
      </c>
      <c r="AH8319" s="501" t="e">
        <f t="shared" si="781"/>
        <v>#DIV/0!</v>
      </c>
      <c r="AV8319" s="501" t="e">
        <f t="shared" si="782"/>
        <v>#DIV/0!</v>
      </c>
      <c r="AY8319" s="501" t="e">
        <f t="shared" si="783"/>
        <v>#DIV/0!</v>
      </c>
      <c r="BM8319" s="501" t="e">
        <f t="shared" si="784"/>
        <v>#DIV/0!</v>
      </c>
      <c r="BP8319" s="501" t="e">
        <f t="shared" si="785"/>
        <v>#DIV/0!</v>
      </c>
    </row>
    <row r="8320" spans="31:68" ht="15" customHeight="1" x14ac:dyDescent="0.25">
      <c r="AE8320" s="501" t="e">
        <f t="shared" si="780"/>
        <v>#DIV/0!</v>
      </c>
      <c r="AH8320" s="501" t="e">
        <f t="shared" si="781"/>
        <v>#DIV/0!</v>
      </c>
      <c r="AV8320" s="501" t="e">
        <f t="shared" si="782"/>
        <v>#DIV/0!</v>
      </c>
      <c r="AY8320" s="501" t="e">
        <f t="shared" si="783"/>
        <v>#DIV/0!</v>
      </c>
      <c r="BM8320" s="501" t="e">
        <f t="shared" si="784"/>
        <v>#DIV/0!</v>
      </c>
      <c r="BP8320" s="501" t="e">
        <f t="shared" si="785"/>
        <v>#DIV/0!</v>
      </c>
    </row>
    <row r="8321" spans="31:68" ht="15" customHeight="1" x14ac:dyDescent="0.25">
      <c r="AE8321" s="501" t="e">
        <f t="shared" si="780"/>
        <v>#DIV/0!</v>
      </c>
      <c r="AH8321" s="501" t="e">
        <f t="shared" si="781"/>
        <v>#DIV/0!</v>
      </c>
      <c r="AV8321" s="501" t="e">
        <f t="shared" si="782"/>
        <v>#DIV/0!</v>
      </c>
      <c r="AY8321" s="501" t="e">
        <f t="shared" si="783"/>
        <v>#DIV/0!</v>
      </c>
      <c r="BM8321" s="501" t="e">
        <f t="shared" si="784"/>
        <v>#DIV/0!</v>
      </c>
      <c r="BP8321" s="501" t="e">
        <f t="shared" si="785"/>
        <v>#DIV/0!</v>
      </c>
    </row>
    <row r="8322" spans="31:68" ht="15" customHeight="1" x14ac:dyDescent="0.25">
      <c r="AE8322" s="501" t="e">
        <f t="shared" si="780"/>
        <v>#DIV/0!</v>
      </c>
      <c r="AH8322" s="501" t="e">
        <f t="shared" si="781"/>
        <v>#DIV/0!</v>
      </c>
      <c r="AV8322" s="501" t="e">
        <f t="shared" si="782"/>
        <v>#DIV/0!</v>
      </c>
      <c r="AY8322" s="501" t="e">
        <f t="shared" si="783"/>
        <v>#DIV/0!</v>
      </c>
      <c r="BM8322" s="501" t="e">
        <f t="shared" si="784"/>
        <v>#DIV/0!</v>
      </c>
      <c r="BP8322" s="501" t="e">
        <f t="shared" si="785"/>
        <v>#DIV/0!</v>
      </c>
    </row>
    <row r="8323" spans="31:68" ht="15" customHeight="1" x14ac:dyDescent="0.25">
      <c r="AE8323" s="501" t="e">
        <f t="shared" si="780"/>
        <v>#DIV/0!</v>
      </c>
      <c r="AH8323" s="501" t="e">
        <f t="shared" si="781"/>
        <v>#DIV/0!</v>
      </c>
      <c r="AV8323" s="501" t="e">
        <f t="shared" si="782"/>
        <v>#DIV/0!</v>
      </c>
      <c r="AY8323" s="501" t="e">
        <f t="shared" si="783"/>
        <v>#DIV/0!</v>
      </c>
      <c r="BM8323" s="501" t="e">
        <f t="shared" si="784"/>
        <v>#DIV/0!</v>
      </c>
      <c r="BP8323" s="501" t="e">
        <f t="shared" si="785"/>
        <v>#DIV/0!</v>
      </c>
    </row>
    <row r="8324" spans="31:68" ht="15" customHeight="1" x14ac:dyDescent="0.25">
      <c r="AE8324" s="501" t="e">
        <f t="shared" si="780"/>
        <v>#DIV/0!</v>
      </c>
      <c r="AH8324" s="501" t="e">
        <f t="shared" si="781"/>
        <v>#DIV/0!</v>
      </c>
      <c r="AV8324" s="501" t="e">
        <f t="shared" si="782"/>
        <v>#DIV/0!</v>
      </c>
      <c r="AY8324" s="501" t="e">
        <f t="shared" si="783"/>
        <v>#DIV/0!</v>
      </c>
      <c r="BM8324" s="501" t="e">
        <f t="shared" si="784"/>
        <v>#DIV/0!</v>
      </c>
      <c r="BP8324" s="501" t="e">
        <f t="shared" si="785"/>
        <v>#DIV/0!</v>
      </c>
    </row>
    <row r="8325" spans="31:68" ht="15" customHeight="1" x14ac:dyDescent="0.25">
      <c r="AE8325" s="501" t="e">
        <f t="shared" si="780"/>
        <v>#DIV/0!</v>
      </c>
      <c r="AH8325" s="501" t="e">
        <f t="shared" si="781"/>
        <v>#DIV/0!</v>
      </c>
      <c r="AV8325" s="501" t="e">
        <f t="shared" si="782"/>
        <v>#DIV/0!</v>
      </c>
      <c r="AY8325" s="501" t="e">
        <f t="shared" si="783"/>
        <v>#DIV/0!</v>
      </c>
      <c r="BM8325" s="501" t="e">
        <f t="shared" si="784"/>
        <v>#DIV/0!</v>
      </c>
      <c r="BP8325" s="501" t="e">
        <f t="shared" si="785"/>
        <v>#DIV/0!</v>
      </c>
    </row>
    <row r="8326" spans="31:68" ht="15" customHeight="1" x14ac:dyDescent="0.25">
      <c r="AE8326" s="501" t="e">
        <f t="shared" si="780"/>
        <v>#DIV/0!</v>
      </c>
      <c r="AH8326" s="501" t="e">
        <f t="shared" si="781"/>
        <v>#DIV/0!</v>
      </c>
      <c r="AV8326" s="501" t="e">
        <f t="shared" si="782"/>
        <v>#DIV/0!</v>
      </c>
      <c r="AY8326" s="501" t="e">
        <f t="shared" si="783"/>
        <v>#DIV/0!</v>
      </c>
      <c r="BM8326" s="501" t="e">
        <f t="shared" si="784"/>
        <v>#DIV/0!</v>
      </c>
      <c r="BP8326" s="501" t="e">
        <f t="shared" si="785"/>
        <v>#DIV/0!</v>
      </c>
    </row>
    <row r="8327" spans="31:68" ht="15" customHeight="1" x14ac:dyDescent="0.25">
      <c r="AE8327" s="501" t="e">
        <f t="shared" si="780"/>
        <v>#DIV/0!</v>
      </c>
      <c r="AH8327" s="501" t="e">
        <f t="shared" si="781"/>
        <v>#DIV/0!</v>
      </c>
      <c r="AV8327" s="501" t="e">
        <f t="shared" si="782"/>
        <v>#DIV/0!</v>
      </c>
      <c r="AY8327" s="501" t="e">
        <f t="shared" si="783"/>
        <v>#DIV/0!</v>
      </c>
      <c r="BM8327" s="501" t="e">
        <f t="shared" si="784"/>
        <v>#DIV/0!</v>
      </c>
      <c r="BP8327" s="501" t="e">
        <f t="shared" si="785"/>
        <v>#DIV/0!</v>
      </c>
    </row>
    <row r="8328" spans="31:68" ht="15" customHeight="1" x14ac:dyDescent="0.25">
      <c r="AE8328" s="501" t="e">
        <f t="shared" si="780"/>
        <v>#DIV/0!</v>
      </c>
      <c r="AH8328" s="501" t="e">
        <f t="shared" si="781"/>
        <v>#DIV/0!</v>
      </c>
      <c r="AV8328" s="501" t="e">
        <f t="shared" si="782"/>
        <v>#DIV/0!</v>
      </c>
      <c r="AY8328" s="501" t="e">
        <f t="shared" si="783"/>
        <v>#DIV/0!</v>
      </c>
      <c r="BM8328" s="501" t="e">
        <f t="shared" si="784"/>
        <v>#DIV/0!</v>
      </c>
      <c r="BP8328" s="501" t="e">
        <f t="shared" si="785"/>
        <v>#DIV/0!</v>
      </c>
    </row>
    <row r="8329" spans="31:68" ht="15" customHeight="1" x14ac:dyDescent="0.25">
      <c r="AE8329" s="501" t="e">
        <f t="shared" si="780"/>
        <v>#DIV/0!</v>
      </c>
      <c r="AH8329" s="501" t="e">
        <f t="shared" si="781"/>
        <v>#DIV/0!</v>
      </c>
      <c r="AV8329" s="501" t="e">
        <f t="shared" si="782"/>
        <v>#DIV/0!</v>
      </c>
      <c r="AY8329" s="501" t="e">
        <f t="shared" si="783"/>
        <v>#DIV/0!</v>
      </c>
      <c r="BM8329" s="501" t="e">
        <f t="shared" si="784"/>
        <v>#DIV/0!</v>
      </c>
      <c r="BP8329" s="501" t="e">
        <f t="shared" si="785"/>
        <v>#DIV/0!</v>
      </c>
    </row>
    <row r="8330" spans="31:68" ht="15" customHeight="1" x14ac:dyDescent="0.25">
      <c r="AE8330" s="501" t="e">
        <f t="shared" si="780"/>
        <v>#DIV/0!</v>
      </c>
      <c r="AH8330" s="501" t="e">
        <f t="shared" si="781"/>
        <v>#DIV/0!</v>
      </c>
      <c r="AV8330" s="501" t="e">
        <f t="shared" si="782"/>
        <v>#DIV/0!</v>
      </c>
      <c r="AY8330" s="501" t="e">
        <f t="shared" si="783"/>
        <v>#DIV/0!</v>
      </c>
      <c r="BM8330" s="501" t="e">
        <f t="shared" si="784"/>
        <v>#DIV/0!</v>
      </c>
      <c r="BP8330" s="501" t="e">
        <f t="shared" si="785"/>
        <v>#DIV/0!</v>
      </c>
    </row>
    <row r="8331" spans="31:68" ht="15" customHeight="1" x14ac:dyDescent="0.25">
      <c r="AE8331" s="501" t="e">
        <f t="shared" si="780"/>
        <v>#DIV/0!</v>
      </c>
      <c r="AH8331" s="501" t="e">
        <f t="shared" si="781"/>
        <v>#DIV/0!</v>
      </c>
      <c r="AV8331" s="501" t="e">
        <f t="shared" si="782"/>
        <v>#DIV/0!</v>
      </c>
      <c r="AY8331" s="501" t="e">
        <f t="shared" si="783"/>
        <v>#DIV/0!</v>
      </c>
      <c r="BM8331" s="501" t="e">
        <f t="shared" si="784"/>
        <v>#DIV/0!</v>
      </c>
      <c r="BP8331" s="501" t="e">
        <f t="shared" si="785"/>
        <v>#DIV/0!</v>
      </c>
    </row>
    <row r="8332" spans="31:68" ht="15" customHeight="1" x14ac:dyDescent="0.25">
      <c r="AE8332" s="501" t="e">
        <f t="shared" si="780"/>
        <v>#DIV/0!</v>
      </c>
      <c r="AH8332" s="501" t="e">
        <f t="shared" si="781"/>
        <v>#DIV/0!</v>
      </c>
      <c r="AV8332" s="501" t="e">
        <f t="shared" si="782"/>
        <v>#DIV/0!</v>
      </c>
      <c r="AY8332" s="501" t="e">
        <f t="shared" si="783"/>
        <v>#DIV/0!</v>
      </c>
      <c r="BM8332" s="501" t="e">
        <f t="shared" si="784"/>
        <v>#DIV/0!</v>
      </c>
      <c r="BP8332" s="501" t="e">
        <f t="shared" si="785"/>
        <v>#DIV/0!</v>
      </c>
    </row>
    <row r="8333" spans="31:68" ht="15" customHeight="1" x14ac:dyDescent="0.25">
      <c r="AE8333" s="501" t="e">
        <f t="shared" si="780"/>
        <v>#DIV/0!</v>
      </c>
      <c r="AH8333" s="501" t="e">
        <f t="shared" si="781"/>
        <v>#DIV/0!</v>
      </c>
      <c r="AV8333" s="501" t="e">
        <f t="shared" si="782"/>
        <v>#DIV/0!</v>
      </c>
      <c r="AY8333" s="501" t="e">
        <f t="shared" si="783"/>
        <v>#DIV/0!</v>
      </c>
      <c r="BM8333" s="501" t="e">
        <f t="shared" si="784"/>
        <v>#DIV/0!</v>
      </c>
      <c r="BP8333" s="501" t="e">
        <f t="shared" si="785"/>
        <v>#DIV/0!</v>
      </c>
    </row>
    <row r="8334" spans="31:68" ht="15" customHeight="1" x14ac:dyDescent="0.25">
      <c r="AE8334" s="501" t="e">
        <f t="shared" si="780"/>
        <v>#DIV/0!</v>
      </c>
      <c r="AH8334" s="501" t="e">
        <f t="shared" si="781"/>
        <v>#DIV/0!</v>
      </c>
      <c r="AV8334" s="501" t="e">
        <f t="shared" si="782"/>
        <v>#DIV/0!</v>
      </c>
      <c r="AY8334" s="501" t="e">
        <f t="shared" si="783"/>
        <v>#DIV/0!</v>
      </c>
      <c r="BM8334" s="501" t="e">
        <f t="shared" si="784"/>
        <v>#DIV/0!</v>
      </c>
      <c r="BP8334" s="501" t="e">
        <f t="shared" si="785"/>
        <v>#DIV/0!</v>
      </c>
    </row>
    <row r="8335" spans="31:68" ht="15" customHeight="1" x14ac:dyDescent="0.25">
      <c r="AE8335" s="501" t="e">
        <f t="shared" ref="AE8335:AE8398" si="786">IF(AE$10*AC8335+AE$11&lt;(ROUNDUP(AD$10/100,0)*100+999),MAX(0,AE$10*AC8335+AE$11),NA())</f>
        <v>#DIV/0!</v>
      </c>
      <c r="AH8335" s="501" t="e">
        <f t="shared" ref="AH8335:AH8398" si="787">IF(AH$10*AF8335+AH$11&lt;(ROUNDUP(AG$10/100,0)*100+999),MAX(0,AH$10*AF8335+AH$11),NA())</f>
        <v>#DIV/0!</v>
      </c>
      <c r="AV8335" s="501" t="e">
        <f t="shared" ref="AV8335:AV8398" si="788">IF(AV$10*AT8335+AV$11&lt;(ROUNDUP(AU$10/100,0)*100+999),MAX(0,AV$10*AT8335+AV$11),NA())</f>
        <v>#DIV/0!</v>
      </c>
      <c r="AY8335" s="501" t="e">
        <f t="shared" ref="AY8335:AY8398" si="789">IF(AY$10*AW8335+AY$11&lt;(ROUNDUP(AX$10/100,0)*100+999),MAX(0,AY$10*AW8335+AY$11),NA())</f>
        <v>#DIV/0!</v>
      </c>
      <c r="BM8335" s="501" t="e">
        <f t="shared" ref="BM8335:BM8398" si="790">IF(BM$10*BK8335+BM$11&lt;(ROUNDUP(BL$10/100,0)*100+999),MAX(0,BM$10*BK8335+BM$11),NA())</f>
        <v>#DIV/0!</v>
      </c>
      <c r="BP8335" s="501" t="e">
        <f t="shared" ref="BP8335:BP8398" si="791">IF(BP$10*BN8335+BP$11&lt;(ROUNDUP(BO$10/100,0)*100+999),MAX(0,BP$10*BN8335+BP$11),NA())</f>
        <v>#DIV/0!</v>
      </c>
    </row>
    <row r="8336" spans="31:68" ht="15" customHeight="1" x14ac:dyDescent="0.25">
      <c r="AE8336" s="501" t="e">
        <f t="shared" si="786"/>
        <v>#DIV/0!</v>
      </c>
      <c r="AH8336" s="501" t="e">
        <f t="shared" si="787"/>
        <v>#DIV/0!</v>
      </c>
      <c r="AV8336" s="501" t="e">
        <f t="shared" si="788"/>
        <v>#DIV/0!</v>
      </c>
      <c r="AY8336" s="501" t="e">
        <f t="shared" si="789"/>
        <v>#DIV/0!</v>
      </c>
      <c r="BM8336" s="501" t="e">
        <f t="shared" si="790"/>
        <v>#DIV/0!</v>
      </c>
      <c r="BP8336" s="501" t="e">
        <f t="shared" si="791"/>
        <v>#DIV/0!</v>
      </c>
    </row>
    <row r="8337" spans="31:68" ht="15" customHeight="1" x14ac:dyDescent="0.25">
      <c r="AE8337" s="501" t="e">
        <f t="shared" si="786"/>
        <v>#DIV/0!</v>
      </c>
      <c r="AH8337" s="501" t="e">
        <f t="shared" si="787"/>
        <v>#DIV/0!</v>
      </c>
      <c r="AV8337" s="501" t="e">
        <f t="shared" si="788"/>
        <v>#DIV/0!</v>
      </c>
      <c r="AY8337" s="501" t="e">
        <f t="shared" si="789"/>
        <v>#DIV/0!</v>
      </c>
      <c r="BM8337" s="501" t="e">
        <f t="shared" si="790"/>
        <v>#DIV/0!</v>
      </c>
      <c r="BP8337" s="501" t="e">
        <f t="shared" si="791"/>
        <v>#DIV/0!</v>
      </c>
    </row>
    <row r="8338" spans="31:68" ht="15" customHeight="1" x14ac:dyDescent="0.25">
      <c r="AE8338" s="501" t="e">
        <f t="shared" si="786"/>
        <v>#DIV/0!</v>
      </c>
      <c r="AH8338" s="501" t="e">
        <f t="shared" si="787"/>
        <v>#DIV/0!</v>
      </c>
      <c r="AV8338" s="501" t="e">
        <f t="shared" si="788"/>
        <v>#DIV/0!</v>
      </c>
      <c r="AY8338" s="501" t="e">
        <f t="shared" si="789"/>
        <v>#DIV/0!</v>
      </c>
      <c r="BM8338" s="501" t="e">
        <f t="shared" si="790"/>
        <v>#DIV/0!</v>
      </c>
      <c r="BP8338" s="501" t="e">
        <f t="shared" si="791"/>
        <v>#DIV/0!</v>
      </c>
    </row>
    <row r="8339" spans="31:68" ht="15" customHeight="1" x14ac:dyDescent="0.25">
      <c r="AE8339" s="501" t="e">
        <f t="shared" si="786"/>
        <v>#DIV/0!</v>
      </c>
      <c r="AH8339" s="501" t="e">
        <f t="shared" si="787"/>
        <v>#DIV/0!</v>
      </c>
      <c r="AV8339" s="501" t="e">
        <f t="shared" si="788"/>
        <v>#DIV/0!</v>
      </c>
      <c r="AY8339" s="501" t="e">
        <f t="shared" si="789"/>
        <v>#DIV/0!</v>
      </c>
      <c r="BM8339" s="501" t="e">
        <f t="shared" si="790"/>
        <v>#DIV/0!</v>
      </c>
      <c r="BP8339" s="501" t="e">
        <f t="shared" si="791"/>
        <v>#DIV/0!</v>
      </c>
    </row>
    <row r="8340" spans="31:68" ht="15" customHeight="1" x14ac:dyDescent="0.25">
      <c r="AE8340" s="501" t="e">
        <f t="shared" si="786"/>
        <v>#DIV/0!</v>
      </c>
      <c r="AH8340" s="501" t="e">
        <f t="shared" si="787"/>
        <v>#DIV/0!</v>
      </c>
      <c r="AV8340" s="501" t="e">
        <f t="shared" si="788"/>
        <v>#DIV/0!</v>
      </c>
      <c r="AY8340" s="501" t="e">
        <f t="shared" si="789"/>
        <v>#DIV/0!</v>
      </c>
      <c r="BM8340" s="501" t="e">
        <f t="shared" si="790"/>
        <v>#DIV/0!</v>
      </c>
      <c r="BP8340" s="501" t="e">
        <f t="shared" si="791"/>
        <v>#DIV/0!</v>
      </c>
    </row>
    <row r="8341" spans="31:68" ht="15" customHeight="1" x14ac:dyDescent="0.25">
      <c r="AE8341" s="501" t="e">
        <f t="shared" si="786"/>
        <v>#DIV/0!</v>
      </c>
      <c r="AH8341" s="501" t="e">
        <f t="shared" si="787"/>
        <v>#DIV/0!</v>
      </c>
      <c r="AV8341" s="501" t="e">
        <f t="shared" si="788"/>
        <v>#DIV/0!</v>
      </c>
      <c r="AY8341" s="501" t="e">
        <f t="shared" si="789"/>
        <v>#DIV/0!</v>
      </c>
      <c r="BM8341" s="501" t="e">
        <f t="shared" si="790"/>
        <v>#DIV/0!</v>
      </c>
      <c r="BP8341" s="501" t="e">
        <f t="shared" si="791"/>
        <v>#DIV/0!</v>
      </c>
    </row>
    <row r="8342" spans="31:68" ht="15" customHeight="1" x14ac:dyDescent="0.25">
      <c r="AE8342" s="501" t="e">
        <f t="shared" si="786"/>
        <v>#DIV/0!</v>
      </c>
      <c r="AH8342" s="501" t="e">
        <f t="shared" si="787"/>
        <v>#DIV/0!</v>
      </c>
      <c r="AV8342" s="501" t="e">
        <f t="shared" si="788"/>
        <v>#DIV/0!</v>
      </c>
      <c r="AY8342" s="501" t="e">
        <f t="shared" si="789"/>
        <v>#DIV/0!</v>
      </c>
      <c r="BM8342" s="501" t="e">
        <f t="shared" si="790"/>
        <v>#DIV/0!</v>
      </c>
      <c r="BP8342" s="501" t="e">
        <f t="shared" si="791"/>
        <v>#DIV/0!</v>
      </c>
    </row>
    <row r="8343" spans="31:68" ht="15" customHeight="1" x14ac:dyDescent="0.25">
      <c r="AE8343" s="501" t="e">
        <f t="shared" si="786"/>
        <v>#DIV/0!</v>
      </c>
      <c r="AH8343" s="501" t="e">
        <f t="shared" si="787"/>
        <v>#DIV/0!</v>
      </c>
      <c r="AV8343" s="501" t="e">
        <f t="shared" si="788"/>
        <v>#DIV/0!</v>
      </c>
      <c r="AY8343" s="501" t="e">
        <f t="shared" si="789"/>
        <v>#DIV/0!</v>
      </c>
      <c r="BM8343" s="501" t="e">
        <f t="shared" si="790"/>
        <v>#DIV/0!</v>
      </c>
      <c r="BP8343" s="501" t="e">
        <f t="shared" si="791"/>
        <v>#DIV/0!</v>
      </c>
    </row>
    <row r="8344" spans="31:68" ht="15" customHeight="1" x14ac:dyDescent="0.25">
      <c r="AE8344" s="501" t="e">
        <f t="shared" si="786"/>
        <v>#DIV/0!</v>
      </c>
      <c r="AH8344" s="501" t="e">
        <f t="shared" si="787"/>
        <v>#DIV/0!</v>
      </c>
      <c r="AV8344" s="501" t="e">
        <f t="shared" si="788"/>
        <v>#DIV/0!</v>
      </c>
      <c r="AY8344" s="501" t="e">
        <f t="shared" si="789"/>
        <v>#DIV/0!</v>
      </c>
      <c r="BM8344" s="501" t="e">
        <f t="shared" si="790"/>
        <v>#DIV/0!</v>
      </c>
      <c r="BP8344" s="501" t="e">
        <f t="shared" si="791"/>
        <v>#DIV/0!</v>
      </c>
    </row>
    <row r="8345" spans="31:68" ht="15" customHeight="1" x14ac:dyDescent="0.25">
      <c r="AE8345" s="501" t="e">
        <f t="shared" si="786"/>
        <v>#DIV/0!</v>
      </c>
      <c r="AH8345" s="501" t="e">
        <f t="shared" si="787"/>
        <v>#DIV/0!</v>
      </c>
      <c r="AV8345" s="501" t="e">
        <f t="shared" si="788"/>
        <v>#DIV/0!</v>
      </c>
      <c r="AY8345" s="501" t="e">
        <f t="shared" si="789"/>
        <v>#DIV/0!</v>
      </c>
      <c r="BM8345" s="501" t="e">
        <f t="shared" si="790"/>
        <v>#DIV/0!</v>
      </c>
      <c r="BP8345" s="501" t="e">
        <f t="shared" si="791"/>
        <v>#DIV/0!</v>
      </c>
    </row>
    <row r="8346" spans="31:68" ht="15" customHeight="1" x14ac:dyDescent="0.25">
      <c r="AE8346" s="501" t="e">
        <f t="shared" si="786"/>
        <v>#DIV/0!</v>
      </c>
      <c r="AH8346" s="501" t="e">
        <f t="shared" si="787"/>
        <v>#DIV/0!</v>
      </c>
      <c r="AV8346" s="501" t="e">
        <f t="shared" si="788"/>
        <v>#DIV/0!</v>
      </c>
      <c r="AY8346" s="501" t="e">
        <f t="shared" si="789"/>
        <v>#DIV/0!</v>
      </c>
      <c r="BM8346" s="501" t="e">
        <f t="shared" si="790"/>
        <v>#DIV/0!</v>
      </c>
      <c r="BP8346" s="501" t="e">
        <f t="shared" si="791"/>
        <v>#DIV/0!</v>
      </c>
    </row>
    <row r="8347" spans="31:68" ht="15" customHeight="1" x14ac:dyDescent="0.25">
      <c r="AE8347" s="501" t="e">
        <f t="shared" si="786"/>
        <v>#DIV/0!</v>
      </c>
      <c r="AH8347" s="501" t="e">
        <f t="shared" si="787"/>
        <v>#DIV/0!</v>
      </c>
      <c r="AV8347" s="501" t="e">
        <f t="shared" si="788"/>
        <v>#DIV/0!</v>
      </c>
      <c r="AY8347" s="501" t="e">
        <f t="shared" si="789"/>
        <v>#DIV/0!</v>
      </c>
      <c r="BM8347" s="501" t="e">
        <f t="shared" si="790"/>
        <v>#DIV/0!</v>
      </c>
      <c r="BP8347" s="501" t="e">
        <f t="shared" si="791"/>
        <v>#DIV/0!</v>
      </c>
    </row>
    <row r="8348" spans="31:68" ht="15" customHeight="1" x14ac:dyDescent="0.25">
      <c r="AE8348" s="501" t="e">
        <f t="shared" si="786"/>
        <v>#DIV/0!</v>
      </c>
      <c r="AH8348" s="501" t="e">
        <f t="shared" si="787"/>
        <v>#DIV/0!</v>
      </c>
      <c r="AV8348" s="501" t="e">
        <f t="shared" si="788"/>
        <v>#DIV/0!</v>
      </c>
      <c r="AY8348" s="501" t="e">
        <f t="shared" si="789"/>
        <v>#DIV/0!</v>
      </c>
      <c r="BM8348" s="501" t="e">
        <f t="shared" si="790"/>
        <v>#DIV/0!</v>
      </c>
      <c r="BP8348" s="501" t="e">
        <f t="shared" si="791"/>
        <v>#DIV/0!</v>
      </c>
    </row>
    <row r="8349" spans="31:68" ht="15" customHeight="1" x14ac:dyDescent="0.25">
      <c r="AE8349" s="501" t="e">
        <f t="shared" si="786"/>
        <v>#DIV/0!</v>
      </c>
      <c r="AH8349" s="501" t="e">
        <f t="shared" si="787"/>
        <v>#DIV/0!</v>
      </c>
      <c r="AV8349" s="501" t="e">
        <f t="shared" si="788"/>
        <v>#DIV/0!</v>
      </c>
      <c r="AY8349" s="501" t="e">
        <f t="shared" si="789"/>
        <v>#DIV/0!</v>
      </c>
      <c r="BM8349" s="501" t="e">
        <f t="shared" si="790"/>
        <v>#DIV/0!</v>
      </c>
      <c r="BP8349" s="501" t="e">
        <f t="shared" si="791"/>
        <v>#DIV/0!</v>
      </c>
    </row>
    <row r="8350" spans="31:68" ht="15" customHeight="1" x14ac:dyDescent="0.25">
      <c r="AE8350" s="501" t="e">
        <f t="shared" si="786"/>
        <v>#DIV/0!</v>
      </c>
      <c r="AH8350" s="501" t="e">
        <f t="shared" si="787"/>
        <v>#DIV/0!</v>
      </c>
      <c r="AV8350" s="501" t="e">
        <f t="shared" si="788"/>
        <v>#DIV/0!</v>
      </c>
      <c r="AY8350" s="501" t="e">
        <f t="shared" si="789"/>
        <v>#DIV/0!</v>
      </c>
      <c r="BM8350" s="501" t="e">
        <f t="shared" si="790"/>
        <v>#DIV/0!</v>
      </c>
      <c r="BP8350" s="501" t="e">
        <f t="shared" si="791"/>
        <v>#DIV/0!</v>
      </c>
    </row>
    <row r="8351" spans="31:68" ht="15" customHeight="1" x14ac:dyDescent="0.25">
      <c r="AE8351" s="501" t="e">
        <f t="shared" si="786"/>
        <v>#DIV/0!</v>
      </c>
      <c r="AH8351" s="501" t="e">
        <f t="shared" si="787"/>
        <v>#DIV/0!</v>
      </c>
      <c r="AV8351" s="501" t="e">
        <f t="shared" si="788"/>
        <v>#DIV/0!</v>
      </c>
      <c r="AY8351" s="501" t="e">
        <f t="shared" si="789"/>
        <v>#DIV/0!</v>
      </c>
      <c r="BM8351" s="501" t="e">
        <f t="shared" si="790"/>
        <v>#DIV/0!</v>
      </c>
      <c r="BP8351" s="501" t="e">
        <f t="shared" si="791"/>
        <v>#DIV/0!</v>
      </c>
    </row>
    <row r="8352" spans="31:68" ht="15" customHeight="1" x14ac:dyDescent="0.25">
      <c r="AE8352" s="501" t="e">
        <f t="shared" si="786"/>
        <v>#DIV/0!</v>
      </c>
      <c r="AH8352" s="501" t="e">
        <f t="shared" si="787"/>
        <v>#DIV/0!</v>
      </c>
      <c r="AV8352" s="501" t="e">
        <f t="shared" si="788"/>
        <v>#DIV/0!</v>
      </c>
      <c r="AY8352" s="501" t="e">
        <f t="shared" si="789"/>
        <v>#DIV/0!</v>
      </c>
      <c r="BM8352" s="501" t="e">
        <f t="shared" si="790"/>
        <v>#DIV/0!</v>
      </c>
      <c r="BP8352" s="501" t="e">
        <f t="shared" si="791"/>
        <v>#DIV/0!</v>
      </c>
    </row>
    <row r="8353" spans="31:68" ht="15" customHeight="1" x14ac:dyDescent="0.25">
      <c r="AE8353" s="501" t="e">
        <f t="shared" si="786"/>
        <v>#DIV/0!</v>
      </c>
      <c r="AH8353" s="501" t="e">
        <f t="shared" si="787"/>
        <v>#DIV/0!</v>
      </c>
      <c r="AV8353" s="501" t="e">
        <f t="shared" si="788"/>
        <v>#DIV/0!</v>
      </c>
      <c r="AY8353" s="501" t="e">
        <f t="shared" si="789"/>
        <v>#DIV/0!</v>
      </c>
      <c r="BM8353" s="501" t="e">
        <f t="shared" si="790"/>
        <v>#DIV/0!</v>
      </c>
      <c r="BP8353" s="501" t="e">
        <f t="shared" si="791"/>
        <v>#DIV/0!</v>
      </c>
    </row>
    <row r="8354" spans="31:68" ht="15" customHeight="1" x14ac:dyDescent="0.25">
      <c r="AE8354" s="501" t="e">
        <f t="shared" si="786"/>
        <v>#DIV/0!</v>
      </c>
      <c r="AH8354" s="501" t="e">
        <f t="shared" si="787"/>
        <v>#DIV/0!</v>
      </c>
      <c r="AV8354" s="501" t="e">
        <f t="shared" si="788"/>
        <v>#DIV/0!</v>
      </c>
      <c r="AY8354" s="501" t="e">
        <f t="shared" si="789"/>
        <v>#DIV/0!</v>
      </c>
      <c r="BM8354" s="501" t="e">
        <f t="shared" si="790"/>
        <v>#DIV/0!</v>
      </c>
      <c r="BP8354" s="501" t="e">
        <f t="shared" si="791"/>
        <v>#DIV/0!</v>
      </c>
    </row>
    <row r="8355" spans="31:68" ht="15" customHeight="1" x14ac:dyDescent="0.25">
      <c r="AE8355" s="501" t="e">
        <f t="shared" si="786"/>
        <v>#DIV/0!</v>
      </c>
      <c r="AH8355" s="501" t="e">
        <f t="shared" si="787"/>
        <v>#DIV/0!</v>
      </c>
      <c r="AV8355" s="501" t="e">
        <f t="shared" si="788"/>
        <v>#DIV/0!</v>
      </c>
      <c r="AY8355" s="501" t="e">
        <f t="shared" si="789"/>
        <v>#DIV/0!</v>
      </c>
      <c r="BM8355" s="501" t="e">
        <f t="shared" si="790"/>
        <v>#DIV/0!</v>
      </c>
      <c r="BP8355" s="501" t="e">
        <f t="shared" si="791"/>
        <v>#DIV/0!</v>
      </c>
    </row>
    <row r="8356" spans="31:68" ht="15" customHeight="1" x14ac:dyDescent="0.25">
      <c r="AE8356" s="501" t="e">
        <f t="shared" si="786"/>
        <v>#DIV/0!</v>
      </c>
      <c r="AH8356" s="501" t="e">
        <f t="shared" si="787"/>
        <v>#DIV/0!</v>
      </c>
      <c r="AV8356" s="501" t="e">
        <f t="shared" si="788"/>
        <v>#DIV/0!</v>
      </c>
      <c r="AY8356" s="501" t="e">
        <f t="shared" si="789"/>
        <v>#DIV/0!</v>
      </c>
      <c r="BM8356" s="501" t="e">
        <f t="shared" si="790"/>
        <v>#DIV/0!</v>
      </c>
      <c r="BP8356" s="501" t="e">
        <f t="shared" si="791"/>
        <v>#DIV/0!</v>
      </c>
    </row>
    <row r="8357" spans="31:68" ht="15" customHeight="1" x14ac:dyDescent="0.25">
      <c r="AE8357" s="501" t="e">
        <f t="shared" si="786"/>
        <v>#DIV/0!</v>
      </c>
      <c r="AH8357" s="501" t="e">
        <f t="shared" si="787"/>
        <v>#DIV/0!</v>
      </c>
      <c r="AV8357" s="501" t="e">
        <f t="shared" si="788"/>
        <v>#DIV/0!</v>
      </c>
      <c r="AY8357" s="501" t="e">
        <f t="shared" si="789"/>
        <v>#DIV/0!</v>
      </c>
      <c r="BM8357" s="501" t="e">
        <f t="shared" si="790"/>
        <v>#DIV/0!</v>
      </c>
      <c r="BP8357" s="501" t="e">
        <f t="shared" si="791"/>
        <v>#DIV/0!</v>
      </c>
    </row>
    <row r="8358" spans="31:68" ht="15" customHeight="1" x14ac:dyDescent="0.25">
      <c r="AE8358" s="501" t="e">
        <f t="shared" si="786"/>
        <v>#DIV/0!</v>
      </c>
      <c r="AH8358" s="501" t="e">
        <f t="shared" si="787"/>
        <v>#DIV/0!</v>
      </c>
      <c r="AV8358" s="501" t="e">
        <f t="shared" si="788"/>
        <v>#DIV/0!</v>
      </c>
      <c r="AY8358" s="501" t="e">
        <f t="shared" si="789"/>
        <v>#DIV/0!</v>
      </c>
      <c r="BM8358" s="501" t="e">
        <f t="shared" si="790"/>
        <v>#DIV/0!</v>
      </c>
      <c r="BP8358" s="501" t="e">
        <f t="shared" si="791"/>
        <v>#DIV/0!</v>
      </c>
    </row>
    <row r="8359" spans="31:68" ht="15" customHeight="1" x14ac:dyDescent="0.25">
      <c r="AE8359" s="501" t="e">
        <f t="shared" si="786"/>
        <v>#DIV/0!</v>
      </c>
      <c r="AH8359" s="501" t="e">
        <f t="shared" si="787"/>
        <v>#DIV/0!</v>
      </c>
      <c r="AV8359" s="501" t="e">
        <f t="shared" si="788"/>
        <v>#DIV/0!</v>
      </c>
      <c r="AY8359" s="501" t="e">
        <f t="shared" si="789"/>
        <v>#DIV/0!</v>
      </c>
      <c r="BM8359" s="501" t="e">
        <f t="shared" si="790"/>
        <v>#DIV/0!</v>
      </c>
      <c r="BP8359" s="501" t="e">
        <f t="shared" si="791"/>
        <v>#DIV/0!</v>
      </c>
    </row>
    <row r="8360" spans="31:68" ht="15" customHeight="1" x14ac:dyDescent="0.25">
      <c r="AE8360" s="501" t="e">
        <f t="shared" si="786"/>
        <v>#DIV/0!</v>
      </c>
      <c r="AH8360" s="501" t="e">
        <f t="shared" si="787"/>
        <v>#DIV/0!</v>
      </c>
      <c r="AV8360" s="501" t="e">
        <f t="shared" si="788"/>
        <v>#DIV/0!</v>
      </c>
      <c r="AY8360" s="501" t="e">
        <f t="shared" si="789"/>
        <v>#DIV/0!</v>
      </c>
      <c r="BM8360" s="501" t="e">
        <f t="shared" si="790"/>
        <v>#DIV/0!</v>
      </c>
      <c r="BP8360" s="501" t="e">
        <f t="shared" si="791"/>
        <v>#DIV/0!</v>
      </c>
    </row>
    <row r="8361" spans="31:68" ht="15" customHeight="1" x14ac:dyDescent="0.25">
      <c r="AE8361" s="501" t="e">
        <f t="shared" si="786"/>
        <v>#DIV/0!</v>
      </c>
      <c r="AH8361" s="501" t="e">
        <f t="shared" si="787"/>
        <v>#DIV/0!</v>
      </c>
      <c r="AV8361" s="501" t="e">
        <f t="shared" si="788"/>
        <v>#DIV/0!</v>
      </c>
      <c r="AY8361" s="501" t="e">
        <f t="shared" si="789"/>
        <v>#DIV/0!</v>
      </c>
      <c r="BM8361" s="501" t="e">
        <f t="shared" si="790"/>
        <v>#DIV/0!</v>
      </c>
      <c r="BP8361" s="501" t="e">
        <f t="shared" si="791"/>
        <v>#DIV/0!</v>
      </c>
    </row>
    <row r="8362" spans="31:68" ht="15" customHeight="1" x14ac:dyDescent="0.25">
      <c r="AE8362" s="501" t="e">
        <f t="shared" si="786"/>
        <v>#DIV/0!</v>
      </c>
      <c r="AH8362" s="501" t="e">
        <f t="shared" si="787"/>
        <v>#DIV/0!</v>
      </c>
      <c r="AV8362" s="501" t="e">
        <f t="shared" si="788"/>
        <v>#DIV/0!</v>
      </c>
      <c r="AY8362" s="501" t="e">
        <f t="shared" si="789"/>
        <v>#DIV/0!</v>
      </c>
      <c r="BM8362" s="501" t="e">
        <f t="shared" si="790"/>
        <v>#DIV/0!</v>
      </c>
      <c r="BP8362" s="501" t="e">
        <f t="shared" si="791"/>
        <v>#DIV/0!</v>
      </c>
    </row>
    <row r="8363" spans="31:68" ht="15" customHeight="1" x14ac:dyDescent="0.25">
      <c r="AE8363" s="501" t="e">
        <f t="shared" si="786"/>
        <v>#DIV/0!</v>
      </c>
      <c r="AH8363" s="501" t="e">
        <f t="shared" si="787"/>
        <v>#DIV/0!</v>
      </c>
      <c r="AV8363" s="501" t="e">
        <f t="shared" si="788"/>
        <v>#DIV/0!</v>
      </c>
      <c r="AY8363" s="501" t="e">
        <f t="shared" si="789"/>
        <v>#DIV/0!</v>
      </c>
      <c r="BM8363" s="501" t="e">
        <f t="shared" si="790"/>
        <v>#DIV/0!</v>
      </c>
      <c r="BP8363" s="501" t="e">
        <f t="shared" si="791"/>
        <v>#DIV/0!</v>
      </c>
    </row>
    <row r="8364" spans="31:68" ht="15" customHeight="1" x14ac:dyDescent="0.25">
      <c r="AE8364" s="501" t="e">
        <f t="shared" si="786"/>
        <v>#DIV/0!</v>
      </c>
      <c r="AH8364" s="501" t="e">
        <f t="shared" si="787"/>
        <v>#DIV/0!</v>
      </c>
      <c r="AV8364" s="501" t="e">
        <f t="shared" si="788"/>
        <v>#DIV/0!</v>
      </c>
      <c r="AY8364" s="501" t="e">
        <f t="shared" si="789"/>
        <v>#DIV/0!</v>
      </c>
      <c r="BM8364" s="501" t="e">
        <f t="shared" si="790"/>
        <v>#DIV/0!</v>
      </c>
      <c r="BP8364" s="501" t="e">
        <f t="shared" si="791"/>
        <v>#DIV/0!</v>
      </c>
    </row>
    <row r="8365" spans="31:68" ht="15" customHeight="1" x14ac:dyDescent="0.25">
      <c r="AE8365" s="501" t="e">
        <f t="shared" si="786"/>
        <v>#DIV/0!</v>
      </c>
      <c r="AH8365" s="501" t="e">
        <f t="shared" si="787"/>
        <v>#DIV/0!</v>
      </c>
      <c r="AV8365" s="501" t="e">
        <f t="shared" si="788"/>
        <v>#DIV/0!</v>
      </c>
      <c r="AY8365" s="501" t="e">
        <f t="shared" si="789"/>
        <v>#DIV/0!</v>
      </c>
      <c r="BM8365" s="501" t="e">
        <f t="shared" si="790"/>
        <v>#DIV/0!</v>
      </c>
      <c r="BP8365" s="501" t="e">
        <f t="shared" si="791"/>
        <v>#DIV/0!</v>
      </c>
    </row>
    <row r="8366" spans="31:68" ht="15" customHeight="1" x14ac:dyDescent="0.25">
      <c r="AE8366" s="501" t="e">
        <f t="shared" si="786"/>
        <v>#DIV/0!</v>
      </c>
      <c r="AH8366" s="501" t="e">
        <f t="shared" si="787"/>
        <v>#DIV/0!</v>
      </c>
      <c r="AV8366" s="501" t="e">
        <f t="shared" si="788"/>
        <v>#DIV/0!</v>
      </c>
      <c r="AY8366" s="501" t="e">
        <f t="shared" si="789"/>
        <v>#DIV/0!</v>
      </c>
      <c r="BM8366" s="501" t="e">
        <f t="shared" si="790"/>
        <v>#DIV/0!</v>
      </c>
      <c r="BP8366" s="501" t="e">
        <f t="shared" si="791"/>
        <v>#DIV/0!</v>
      </c>
    </row>
    <row r="8367" spans="31:68" ht="15" customHeight="1" x14ac:dyDescent="0.25">
      <c r="AE8367" s="501" t="e">
        <f t="shared" si="786"/>
        <v>#DIV/0!</v>
      </c>
      <c r="AH8367" s="501" t="e">
        <f t="shared" si="787"/>
        <v>#DIV/0!</v>
      </c>
      <c r="AV8367" s="501" t="e">
        <f t="shared" si="788"/>
        <v>#DIV/0!</v>
      </c>
      <c r="AY8367" s="501" t="e">
        <f t="shared" si="789"/>
        <v>#DIV/0!</v>
      </c>
      <c r="BM8367" s="501" t="e">
        <f t="shared" si="790"/>
        <v>#DIV/0!</v>
      </c>
      <c r="BP8367" s="501" t="e">
        <f t="shared" si="791"/>
        <v>#DIV/0!</v>
      </c>
    </row>
    <row r="8368" spans="31:68" ht="15" customHeight="1" x14ac:dyDescent="0.25">
      <c r="AE8368" s="501" t="e">
        <f t="shared" si="786"/>
        <v>#DIV/0!</v>
      </c>
      <c r="AH8368" s="501" t="e">
        <f t="shared" si="787"/>
        <v>#DIV/0!</v>
      </c>
      <c r="AV8368" s="501" t="e">
        <f t="shared" si="788"/>
        <v>#DIV/0!</v>
      </c>
      <c r="AY8368" s="501" t="e">
        <f t="shared" si="789"/>
        <v>#DIV/0!</v>
      </c>
      <c r="BM8368" s="501" t="e">
        <f t="shared" si="790"/>
        <v>#DIV/0!</v>
      </c>
      <c r="BP8368" s="501" t="e">
        <f t="shared" si="791"/>
        <v>#DIV/0!</v>
      </c>
    </row>
    <row r="8369" spans="31:68" ht="15" customHeight="1" x14ac:dyDescent="0.25">
      <c r="AE8369" s="501" t="e">
        <f t="shared" si="786"/>
        <v>#DIV/0!</v>
      </c>
      <c r="AH8369" s="501" t="e">
        <f t="shared" si="787"/>
        <v>#DIV/0!</v>
      </c>
      <c r="AV8369" s="501" t="e">
        <f t="shared" si="788"/>
        <v>#DIV/0!</v>
      </c>
      <c r="AY8369" s="501" t="e">
        <f t="shared" si="789"/>
        <v>#DIV/0!</v>
      </c>
      <c r="BM8369" s="501" t="e">
        <f t="shared" si="790"/>
        <v>#DIV/0!</v>
      </c>
      <c r="BP8369" s="501" t="e">
        <f t="shared" si="791"/>
        <v>#DIV/0!</v>
      </c>
    </row>
    <row r="8370" spans="31:68" ht="15" customHeight="1" x14ac:dyDescent="0.25">
      <c r="AE8370" s="501" t="e">
        <f t="shared" si="786"/>
        <v>#DIV/0!</v>
      </c>
      <c r="AH8370" s="501" t="e">
        <f t="shared" si="787"/>
        <v>#DIV/0!</v>
      </c>
      <c r="AV8370" s="501" t="e">
        <f t="shared" si="788"/>
        <v>#DIV/0!</v>
      </c>
      <c r="AY8370" s="501" t="e">
        <f t="shared" si="789"/>
        <v>#DIV/0!</v>
      </c>
      <c r="BM8370" s="501" t="e">
        <f t="shared" si="790"/>
        <v>#DIV/0!</v>
      </c>
      <c r="BP8370" s="501" t="e">
        <f t="shared" si="791"/>
        <v>#DIV/0!</v>
      </c>
    </row>
    <row r="8371" spans="31:68" ht="15" customHeight="1" x14ac:dyDescent="0.25">
      <c r="AE8371" s="501" t="e">
        <f t="shared" si="786"/>
        <v>#DIV/0!</v>
      </c>
      <c r="AH8371" s="501" t="e">
        <f t="shared" si="787"/>
        <v>#DIV/0!</v>
      </c>
      <c r="AV8371" s="501" t="e">
        <f t="shared" si="788"/>
        <v>#DIV/0!</v>
      </c>
      <c r="AY8371" s="501" t="e">
        <f t="shared" si="789"/>
        <v>#DIV/0!</v>
      </c>
      <c r="BM8371" s="501" t="e">
        <f t="shared" si="790"/>
        <v>#DIV/0!</v>
      </c>
      <c r="BP8371" s="501" t="e">
        <f t="shared" si="791"/>
        <v>#DIV/0!</v>
      </c>
    </row>
    <row r="8372" spans="31:68" ht="15" customHeight="1" x14ac:dyDescent="0.25">
      <c r="AE8372" s="501" t="e">
        <f t="shared" si="786"/>
        <v>#DIV/0!</v>
      </c>
      <c r="AH8372" s="501" t="e">
        <f t="shared" si="787"/>
        <v>#DIV/0!</v>
      </c>
      <c r="AV8372" s="501" t="e">
        <f t="shared" si="788"/>
        <v>#DIV/0!</v>
      </c>
      <c r="AY8372" s="501" t="e">
        <f t="shared" si="789"/>
        <v>#DIV/0!</v>
      </c>
      <c r="BM8372" s="501" t="e">
        <f t="shared" si="790"/>
        <v>#DIV/0!</v>
      </c>
      <c r="BP8372" s="501" t="e">
        <f t="shared" si="791"/>
        <v>#DIV/0!</v>
      </c>
    </row>
    <row r="8373" spans="31:68" ht="15" customHeight="1" x14ac:dyDescent="0.25">
      <c r="AE8373" s="501" t="e">
        <f t="shared" si="786"/>
        <v>#DIV/0!</v>
      </c>
      <c r="AH8373" s="501" t="e">
        <f t="shared" si="787"/>
        <v>#DIV/0!</v>
      </c>
      <c r="AV8373" s="501" t="e">
        <f t="shared" si="788"/>
        <v>#DIV/0!</v>
      </c>
      <c r="AY8373" s="501" t="e">
        <f t="shared" si="789"/>
        <v>#DIV/0!</v>
      </c>
      <c r="BM8373" s="501" t="e">
        <f t="shared" si="790"/>
        <v>#DIV/0!</v>
      </c>
      <c r="BP8373" s="501" t="e">
        <f t="shared" si="791"/>
        <v>#DIV/0!</v>
      </c>
    </row>
    <row r="8374" spans="31:68" ht="15" customHeight="1" x14ac:dyDescent="0.25">
      <c r="AE8374" s="501" t="e">
        <f t="shared" si="786"/>
        <v>#DIV/0!</v>
      </c>
      <c r="AH8374" s="501" t="e">
        <f t="shared" si="787"/>
        <v>#DIV/0!</v>
      </c>
      <c r="AV8374" s="501" t="e">
        <f t="shared" si="788"/>
        <v>#DIV/0!</v>
      </c>
      <c r="AY8374" s="501" t="e">
        <f t="shared" si="789"/>
        <v>#DIV/0!</v>
      </c>
      <c r="BM8374" s="501" t="e">
        <f t="shared" si="790"/>
        <v>#DIV/0!</v>
      </c>
      <c r="BP8374" s="501" t="e">
        <f t="shared" si="791"/>
        <v>#DIV/0!</v>
      </c>
    </row>
    <row r="8375" spans="31:68" ht="15" customHeight="1" x14ac:dyDescent="0.25">
      <c r="AE8375" s="501" t="e">
        <f t="shared" si="786"/>
        <v>#DIV/0!</v>
      </c>
      <c r="AH8375" s="501" t="e">
        <f t="shared" si="787"/>
        <v>#DIV/0!</v>
      </c>
      <c r="AV8375" s="501" t="e">
        <f t="shared" si="788"/>
        <v>#DIV/0!</v>
      </c>
      <c r="AY8375" s="501" t="e">
        <f t="shared" si="789"/>
        <v>#DIV/0!</v>
      </c>
      <c r="BM8375" s="501" t="e">
        <f t="shared" si="790"/>
        <v>#DIV/0!</v>
      </c>
      <c r="BP8375" s="501" t="e">
        <f t="shared" si="791"/>
        <v>#DIV/0!</v>
      </c>
    </row>
    <row r="8376" spans="31:68" ht="15" customHeight="1" x14ac:dyDescent="0.25">
      <c r="AE8376" s="501" t="e">
        <f t="shared" si="786"/>
        <v>#DIV/0!</v>
      </c>
      <c r="AH8376" s="501" t="e">
        <f t="shared" si="787"/>
        <v>#DIV/0!</v>
      </c>
      <c r="AV8376" s="501" t="e">
        <f t="shared" si="788"/>
        <v>#DIV/0!</v>
      </c>
      <c r="AY8376" s="501" t="e">
        <f t="shared" si="789"/>
        <v>#DIV/0!</v>
      </c>
      <c r="BM8376" s="501" t="e">
        <f t="shared" si="790"/>
        <v>#DIV/0!</v>
      </c>
      <c r="BP8376" s="501" t="e">
        <f t="shared" si="791"/>
        <v>#DIV/0!</v>
      </c>
    </row>
    <row r="8377" spans="31:68" ht="15" customHeight="1" x14ac:dyDescent="0.25">
      <c r="AE8377" s="501" t="e">
        <f t="shared" si="786"/>
        <v>#DIV/0!</v>
      </c>
      <c r="AH8377" s="501" t="e">
        <f t="shared" si="787"/>
        <v>#DIV/0!</v>
      </c>
      <c r="AV8377" s="501" t="e">
        <f t="shared" si="788"/>
        <v>#DIV/0!</v>
      </c>
      <c r="AY8377" s="501" t="e">
        <f t="shared" si="789"/>
        <v>#DIV/0!</v>
      </c>
      <c r="BM8377" s="501" t="e">
        <f t="shared" si="790"/>
        <v>#DIV/0!</v>
      </c>
      <c r="BP8377" s="501" t="e">
        <f t="shared" si="791"/>
        <v>#DIV/0!</v>
      </c>
    </row>
    <row r="8378" spans="31:68" ht="15" customHeight="1" x14ac:dyDescent="0.25">
      <c r="AE8378" s="501" t="e">
        <f t="shared" si="786"/>
        <v>#DIV/0!</v>
      </c>
      <c r="AH8378" s="501" t="e">
        <f t="shared" si="787"/>
        <v>#DIV/0!</v>
      </c>
      <c r="AV8378" s="501" t="e">
        <f t="shared" si="788"/>
        <v>#DIV/0!</v>
      </c>
      <c r="AY8378" s="501" t="e">
        <f t="shared" si="789"/>
        <v>#DIV/0!</v>
      </c>
      <c r="BM8378" s="501" t="e">
        <f t="shared" si="790"/>
        <v>#DIV/0!</v>
      </c>
      <c r="BP8378" s="501" t="e">
        <f t="shared" si="791"/>
        <v>#DIV/0!</v>
      </c>
    </row>
    <row r="8379" spans="31:68" ht="15" customHeight="1" x14ac:dyDescent="0.25">
      <c r="AE8379" s="501" t="e">
        <f t="shared" si="786"/>
        <v>#DIV/0!</v>
      </c>
      <c r="AH8379" s="501" t="e">
        <f t="shared" si="787"/>
        <v>#DIV/0!</v>
      </c>
      <c r="AV8379" s="501" t="e">
        <f t="shared" si="788"/>
        <v>#DIV/0!</v>
      </c>
      <c r="AY8379" s="501" t="e">
        <f t="shared" si="789"/>
        <v>#DIV/0!</v>
      </c>
      <c r="BM8379" s="501" t="e">
        <f t="shared" si="790"/>
        <v>#DIV/0!</v>
      </c>
      <c r="BP8379" s="501" t="e">
        <f t="shared" si="791"/>
        <v>#DIV/0!</v>
      </c>
    </row>
    <row r="8380" spans="31:68" ht="15" customHeight="1" x14ac:dyDescent="0.25">
      <c r="AE8380" s="501" t="e">
        <f t="shared" si="786"/>
        <v>#DIV/0!</v>
      </c>
      <c r="AH8380" s="501" t="e">
        <f t="shared" si="787"/>
        <v>#DIV/0!</v>
      </c>
      <c r="AV8380" s="501" t="e">
        <f t="shared" si="788"/>
        <v>#DIV/0!</v>
      </c>
      <c r="AY8380" s="501" t="e">
        <f t="shared" si="789"/>
        <v>#DIV/0!</v>
      </c>
      <c r="BM8380" s="501" t="e">
        <f t="shared" si="790"/>
        <v>#DIV/0!</v>
      </c>
      <c r="BP8380" s="501" t="e">
        <f t="shared" si="791"/>
        <v>#DIV/0!</v>
      </c>
    </row>
    <row r="8381" spans="31:68" ht="15" customHeight="1" x14ac:dyDescent="0.25">
      <c r="AE8381" s="501" t="e">
        <f t="shared" si="786"/>
        <v>#DIV/0!</v>
      </c>
      <c r="AH8381" s="501" t="e">
        <f t="shared" si="787"/>
        <v>#DIV/0!</v>
      </c>
      <c r="AV8381" s="501" t="e">
        <f t="shared" si="788"/>
        <v>#DIV/0!</v>
      </c>
      <c r="AY8381" s="501" t="e">
        <f t="shared" si="789"/>
        <v>#DIV/0!</v>
      </c>
      <c r="BM8381" s="501" t="e">
        <f t="shared" si="790"/>
        <v>#DIV/0!</v>
      </c>
      <c r="BP8381" s="501" t="e">
        <f t="shared" si="791"/>
        <v>#DIV/0!</v>
      </c>
    </row>
    <row r="8382" spans="31:68" ht="15" customHeight="1" x14ac:dyDescent="0.25">
      <c r="AE8382" s="501" t="e">
        <f t="shared" si="786"/>
        <v>#DIV/0!</v>
      </c>
      <c r="AH8382" s="501" t="e">
        <f t="shared" si="787"/>
        <v>#DIV/0!</v>
      </c>
      <c r="AV8382" s="501" t="e">
        <f t="shared" si="788"/>
        <v>#DIV/0!</v>
      </c>
      <c r="AY8382" s="501" t="e">
        <f t="shared" si="789"/>
        <v>#DIV/0!</v>
      </c>
      <c r="BM8382" s="501" t="e">
        <f t="shared" si="790"/>
        <v>#DIV/0!</v>
      </c>
      <c r="BP8382" s="501" t="e">
        <f t="shared" si="791"/>
        <v>#DIV/0!</v>
      </c>
    </row>
    <row r="8383" spans="31:68" ht="15" customHeight="1" x14ac:dyDescent="0.25">
      <c r="AE8383" s="501" t="e">
        <f t="shared" si="786"/>
        <v>#DIV/0!</v>
      </c>
      <c r="AH8383" s="501" t="e">
        <f t="shared" si="787"/>
        <v>#DIV/0!</v>
      </c>
      <c r="AV8383" s="501" t="e">
        <f t="shared" si="788"/>
        <v>#DIV/0!</v>
      </c>
      <c r="AY8383" s="501" t="e">
        <f t="shared" si="789"/>
        <v>#DIV/0!</v>
      </c>
      <c r="BM8383" s="501" t="e">
        <f t="shared" si="790"/>
        <v>#DIV/0!</v>
      </c>
      <c r="BP8383" s="501" t="e">
        <f t="shared" si="791"/>
        <v>#DIV/0!</v>
      </c>
    </row>
    <row r="8384" spans="31:68" ht="15" customHeight="1" x14ac:dyDescent="0.25">
      <c r="AE8384" s="501" t="e">
        <f t="shared" si="786"/>
        <v>#DIV/0!</v>
      </c>
      <c r="AH8384" s="501" t="e">
        <f t="shared" si="787"/>
        <v>#DIV/0!</v>
      </c>
      <c r="AV8384" s="501" t="e">
        <f t="shared" si="788"/>
        <v>#DIV/0!</v>
      </c>
      <c r="AY8384" s="501" t="e">
        <f t="shared" si="789"/>
        <v>#DIV/0!</v>
      </c>
      <c r="BM8384" s="501" t="e">
        <f t="shared" si="790"/>
        <v>#DIV/0!</v>
      </c>
      <c r="BP8384" s="501" t="e">
        <f t="shared" si="791"/>
        <v>#DIV/0!</v>
      </c>
    </row>
    <row r="8385" spans="31:68" ht="15" customHeight="1" x14ac:dyDescent="0.25">
      <c r="AE8385" s="501" t="e">
        <f t="shared" si="786"/>
        <v>#DIV/0!</v>
      </c>
      <c r="AH8385" s="501" t="e">
        <f t="shared" si="787"/>
        <v>#DIV/0!</v>
      </c>
      <c r="AV8385" s="501" t="e">
        <f t="shared" si="788"/>
        <v>#DIV/0!</v>
      </c>
      <c r="AY8385" s="501" t="e">
        <f t="shared" si="789"/>
        <v>#DIV/0!</v>
      </c>
      <c r="BM8385" s="501" t="e">
        <f t="shared" si="790"/>
        <v>#DIV/0!</v>
      </c>
      <c r="BP8385" s="501" t="e">
        <f t="shared" si="791"/>
        <v>#DIV/0!</v>
      </c>
    </row>
    <row r="8386" spans="31:68" ht="15" customHeight="1" x14ac:dyDescent="0.25">
      <c r="AE8386" s="501" t="e">
        <f t="shared" si="786"/>
        <v>#DIV/0!</v>
      </c>
      <c r="AH8386" s="501" t="e">
        <f t="shared" si="787"/>
        <v>#DIV/0!</v>
      </c>
      <c r="AV8386" s="501" t="e">
        <f t="shared" si="788"/>
        <v>#DIV/0!</v>
      </c>
      <c r="AY8386" s="501" t="e">
        <f t="shared" si="789"/>
        <v>#DIV/0!</v>
      </c>
      <c r="BM8386" s="501" t="e">
        <f t="shared" si="790"/>
        <v>#DIV/0!</v>
      </c>
      <c r="BP8386" s="501" t="e">
        <f t="shared" si="791"/>
        <v>#DIV/0!</v>
      </c>
    </row>
    <row r="8387" spans="31:68" ht="15" customHeight="1" x14ac:dyDescent="0.25">
      <c r="AE8387" s="501" t="e">
        <f t="shared" si="786"/>
        <v>#DIV/0!</v>
      </c>
      <c r="AH8387" s="501" t="e">
        <f t="shared" si="787"/>
        <v>#DIV/0!</v>
      </c>
      <c r="AV8387" s="501" t="e">
        <f t="shared" si="788"/>
        <v>#DIV/0!</v>
      </c>
      <c r="AY8387" s="501" t="e">
        <f t="shared" si="789"/>
        <v>#DIV/0!</v>
      </c>
      <c r="BM8387" s="501" t="e">
        <f t="shared" si="790"/>
        <v>#DIV/0!</v>
      </c>
      <c r="BP8387" s="501" t="e">
        <f t="shared" si="791"/>
        <v>#DIV/0!</v>
      </c>
    </row>
    <row r="8388" spans="31:68" ht="15" customHeight="1" x14ac:dyDescent="0.25">
      <c r="AE8388" s="501" t="e">
        <f t="shared" si="786"/>
        <v>#DIV/0!</v>
      </c>
      <c r="AH8388" s="501" t="e">
        <f t="shared" si="787"/>
        <v>#DIV/0!</v>
      </c>
      <c r="AV8388" s="501" t="e">
        <f t="shared" si="788"/>
        <v>#DIV/0!</v>
      </c>
      <c r="AY8388" s="501" t="e">
        <f t="shared" si="789"/>
        <v>#DIV/0!</v>
      </c>
      <c r="BM8388" s="501" t="e">
        <f t="shared" si="790"/>
        <v>#DIV/0!</v>
      </c>
      <c r="BP8388" s="501" t="e">
        <f t="shared" si="791"/>
        <v>#DIV/0!</v>
      </c>
    </row>
    <row r="8389" spans="31:68" ht="15" customHeight="1" x14ac:dyDescent="0.25">
      <c r="AE8389" s="501" t="e">
        <f t="shared" si="786"/>
        <v>#DIV/0!</v>
      </c>
      <c r="AH8389" s="501" t="e">
        <f t="shared" si="787"/>
        <v>#DIV/0!</v>
      </c>
      <c r="AV8389" s="501" t="e">
        <f t="shared" si="788"/>
        <v>#DIV/0!</v>
      </c>
      <c r="AY8389" s="501" t="e">
        <f t="shared" si="789"/>
        <v>#DIV/0!</v>
      </c>
      <c r="BM8389" s="501" t="e">
        <f t="shared" si="790"/>
        <v>#DIV/0!</v>
      </c>
      <c r="BP8389" s="501" t="e">
        <f t="shared" si="791"/>
        <v>#DIV/0!</v>
      </c>
    </row>
    <row r="8390" spans="31:68" ht="15" customHeight="1" x14ac:dyDescent="0.25">
      <c r="AE8390" s="501" t="e">
        <f t="shared" si="786"/>
        <v>#DIV/0!</v>
      </c>
      <c r="AH8390" s="501" t="e">
        <f t="shared" si="787"/>
        <v>#DIV/0!</v>
      </c>
      <c r="AV8390" s="501" t="e">
        <f t="shared" si="788"/>
        <v>#DIV/0!</v>
      </c>
      <c r="AY8390" s="501" t="e">
        <f t="shared" si="789"/>
        <v>#DIV/0!</v>
      </c>
      <c r="BM8390" s="501" t="e">
        <f t="shared" si="790"/>
        <v>#DIV/0!</v>
      </c>
      <c r="BP8390" s="501" t="e">
        <f t="shared" si="791"/>
        <v>#DIV/0!</v>
      </c>
    </row>
    <row r="8391" spans="31:68" ht="15" customHeight="1" x14ac:dyDescent="0.25">
      <c r="AE8391" s="501" t="e">
        <f t="shared" si="786"/>
        <v>#DIV/0!</v>
      </c>
      <c r="AH8391" s="501" t="e">
        <f t="shared" si="787"/>
        <v>#DIV/0!</v>
      </c>
      <c r="AV8391" s="501" t="e">
        <f t="shared" si="788"/>
        <v>#DIV/0!</v>
      </c>
      <c r="AY8391" s="501" t="e">
        <f t="shared" si="789"/>
        <v>#DIV/0!</v>
      </c>
      <c r="BM8391" s="501" t="e">
        <f t="shared" si="790"/>
        <v>#DIV/0!</v>
      </c>
      <c r="BP8391" s="501" t="e">
        <f t="shared" si="791"/>
        <v>#DIV/0!</v>
      </c>
    </row>
    <row r="8392" spans="31:68" ht="15" customHeight="1" x14ac:dyDescent="0.25">
      <c r="AE8392" s="501" t="e">
        <f t="shared" si="786"/>
        <v>#DIV/0!</v>
      </c>
      <c r="AH8392" s="501" t="e">
        <f t="shared" si="787"/>
        <v>#DIV/0!</v>
      </c>
      <c r="AV8392" s="501" t="e">
        <f t="shared" si="788"/>
        <v>#DIV/0!</v>
      </c>
      <c r="AY8392" s="501" t="e">
        <f t="shared" si="789"/>
        <v>#DIV/0!</v>
      </c>
      <c r="BM8392" s="501" t="e">
        <f t="shared" si="790"/>
        <v>#DIV/0!</v>
      </c>
      <c r="BP8392" s="501" t="e">
        <f t="shared" si="791"/>
        <v>#DIV/0!</v>
      </c>
    </row>
    <row r="8393" spans="31:68" ht="15" customHeight="1" x14ac:dyDescent="0.25">
      <c r="AE8393" s="501" t="e">
        <f t="shared" si="786"/>
        <v>#DIV/0!</v>
      </c>
      <c r="AH8393" s="501" t="e">
        <f t="shared" si="787"/>
        <v>#DIV/0!</v>
      </c>
      <c r="AV8393" s="501" t="e">
        <f t="shared" si="788"/>
        <v>#DIV/0!</v>
      </c>
      <c r="AY8393" s="501" t="e">
        <f t="shared" si="789"/>
        <v>#DIV/0!</v>
      </c>
      <c r="BM8393" s="501" t="e">
        <f t="shared" si="790"/>
        <v>#DIV/0!</v>
      </c>
      <c r="BP8393" s="501" t="e">
        <f t="shared" si="791"/>
        <v>#DIV/0!</v>
      </c>
    </row>
    <row r="8394" spans="31:68" ht="15" customHeight="1" x14ac:dyDescent="0.25">
      <c r="AE8394" s="501" t="e">
        <f t="shared" si="786"/>
        <v>#DIV/0!</v>
      </c>
      <c r="AH8394" s="501" t="e">
        <f t="shared" si="787"/>
        <v>#DIV/0!</v>
      </c>
      <c r="AV8394" s="501" t="e">
        <f t="shared" si="788"/>
        <v>#DIV/0!</v>
      </c>
      <c r="AY8394" s="501" t="e">
        <f t="shared" si="789"/>
        <v>#DIV/0!</v>
      </c>
      <c r="BM8394" s="501" t="e">
        <f t="shared" si="790"/>
        <v>#DIV/0!</v>
      </c>
      <c r="BP8394" s="501" t="e">
        <f t="shared" si="791"/>
        <v>#DIV/0!</v>
      </c>
    </row>
    <row r="8395" spans="31:68" ht="15" customHeight="1" x14ac:dyDescent="0.25">
      <c r="AE8395" s="501" t="e">
        <f t="shared" si="786"/>
        <v>#DIV/0!</v>
      </c>
      <c r="AH8395" s="501" t="e">
        <f t="shared" si="787"/>
        <v>#DIV/0!</v>
      </c>
      <c r="AV8395" s="501" t="e">
        <f t="shared" si="788"/>
        <v>#DIV/0!</v>
      </c>
      <c r="AY8395" s="501" t="e">
        <f t="shared" si="789"/>
        <v>#DIV/0!</v>
      </c>
      <c r="BM8395" s="501" t="e">
        <f t="shared" si="790"/>
        <v>#DIV/0!</v>
      </c>
      <c r="BP8395" s="501" t="e">
        <f t="shared" si="791"/>
        <v>#DIV/0!</v>
      </c>
    </row>
    <row r="8396" spans="31:68" ht="15" customHeight="1" x14ac:dyDescent="0.25">
      <c r="AE8396" s="501" t="e">
        <f t="shared" si="786"/>
        <v>#DIV/0!</v>
      </c>
      <c r="AH8396" s="501" t="e">
        <f t="shared" si="787"/>
        <v>#DIV/0!</v>
      </c>
      <c r="AV8396" s="501" t="e">
        <f t="shared" si="788"/>
        <v>#DIV/0!</v>
      </c>
      <c r="AY8396" s="501" t="e">
        <f t="shared" si="789"/>
        <v>#DIV/0!</v>
      </c>
      <c r="BM8396" s="501" t="e">
        <f t="shared" si="790"/>
        <v>#DIV/0!</v>
      </c>
      <c r="BP8396" s="501" t="e">
        <f t="shared" si="791"/>
        <v>#DIV/0!</v>
      </c>
    </row>
    <row r="8397" spans="31:68" ht="15" customHeight="1" x14ac:dyDescent="0.25">
      <c r="AE8397" s="501" t="e">
        <f t="shared" si="786"/>
        <v>#DIV/0!</v>
      </c>
      <c r="AH8397" s="501" t="e">
        <f t="shared" si="787"/>
        <v>#DIV/0!</v>
      </c>
      <c r="AV8397" s="501" t="e">
        <f t="shared" si="788"/>
        <v>#DIV/0!</v>
      </c>
      <c r="AY8397" s="501" t="e">
        <f t="shared" si="789"/>
        <v>#DIV/0!</v>
      </c>
      <c r="BM8397" s="501" t="e">
        <f t="shared" si="790"/>
        <v>#DIV/0!</v>
      </c>
      <c r="BP8397" s="501" t="e">
        <f t="shared" si="791"/>
        <v>#DIV/0!</v>
      </c>
    </row>
    <row r="8398" spans="31:68" ht="15" customHeight="1" x14ac:dyDescent="0.25">
      <c r="AE8398" s="501" t="e">
        <f t="shared" si="786"/>
        <v>#DIV/0!</v>
      </c>
      <c r="AH8398" s="501" t="e">
        <f t="shared" si="787"/>
        <v>#DIV/0!</v>
      </c>
      <c r="AV8398" s="501" t="e">
        <f t="shared" si="788"/>
        <v>#DIV/0!</v>
      </c>
      <c r="AY8398" s="501" t="e">
        <f t="shared" si="789"/>
        <v>#DIV/0!</v>
      </c>
      <c r="BM8398" s="501" t="e">
        <f t="shared" si="790"/>
        <v>#DIV/0!</v>
      </c>
      <c r="BP8398" s="501" t="e">
        <f t="shared" si="791"/>
        <v>#DIV/0!</v>
      </c>
    </row>
    <row r="8399" spans="31:68" ht="15" customHeight="1" x14ac:dyDescent="0.25">
      <c r="AE8399" s="501" t="e">
        <f t="shared" ref="AE8399:AE8462" si="792">IF(AE$10*AC8399+AE$11&lt;(ROUNDUP(AD$10/100,0)*100+999),MAX(0,AE$10*AC8399+AE$11),NA())</f>
        <v>#DIV/0!</v>
      </c>
      <c r="AH8399" s="501" t="e">
        <f t="shared" ref="AH8399:AH8462" si="793">IF(AH$10*AF8399+AH$11&lt;(ROUNDUP(AG$10/100,0)*100+999),MAX(0,AH$10*AF8399+AH$11),NA())</f>
        <v>#DIV/0!</v>
      </c>
      <c r="AV8399" s="501" t="e">
        <f t="shared" ref="AV8399:AV8462" si="794">IF(AV$10*AT8399+AV$11&lt;(ROUNDUP(AU$10/100,0)*100+999),MAX(0,AV$10*AT8399+AV$11),NA())</f>
        <v>#DIV/0!</v>
      </c>
      <c r="AY8399" s="501" t="e">
        <f t="shared" ref="AY8399:AY8462" si="795">IF(AY$10*AW8399+AY$11&lt;(ROUNDUP(AX$10/100,0)*100+999),MAX(0,AY$10*AW8399+AY$11),NA())</f>
        <v>#DIV/0!</v>
      </c>
      <c r="BM8399" s="501" t="e">
        <f t="shared" ref="BM8399:BM8462" si="796">IF(BM$10*BK8399+BM$11&lt;(ROUNDUP(BL$10/100,0)*100+999),MAX(0,BM$10*BK8399+BM$11),NA())</f>
        <v>#DIV/0!</v>
      </c>
      <c r="BP8399" s="501" t="e">
        <f t="shared" ref="BP8399:BP8462" si="797">IF(BP$10*BN8399+BP$11&lt;(ROUNDUP(BO$10/100,0)*100+999),MAX(0,BP$10*BN8399+BP$11),NA())</f>
        <v>#DIV/0!</v>
      </c>
    </row>
    <row r="8400" spans="31:68" ht="15" customHeight="1" x14ac:dyDescent="0.25">
      <c r="AE8400" s="501" t="e">
        <f t="shared" si="792"/>
        <v>#DIV/0!</v>
      </c>
      <c r="AH8400" s="501" t="e">
        <f t="shared" si="793"/>
        <v>#DIV/0!</v>
      </c>
      <c r="AV8400" s="501" t="e">
        <f t="shared" si="794"/>
        <v>#DIV/0!</v>
      </c>
      <c r="AY8400" s="501" t="e">
        <f t="shared" si="795"/>
        <v>#DIV/0!</v>
      </c>
      <c r="BM8400" s="501" t="e">
        <f t="shared" si="796"/>
        <v>#DIV/0!</v>
      </c>
      <c r="BP8400" s="501" t="e">
        <f t="shared" si="797"/>
        <v>#DIV/0!</v>
      </c>
    </row>
    <row r="8401" spans="31:68" ht="15" customHeight="1" x14ac:dyDescent="0.25">
      <c r="AE8401" s="501" t="e">
        <f t="shared" si="792"/>
        <v>#DIV/0!</v>
      </c>
      <c r="AH8401" s="501" t="e">
        <f t="shared" si="793"/>
        <v>#DIV/0!</v>
      </c>
      <c r="AV8401" s="501" t="e">
        <f t="shared" si="794"/>
        <v>#DIV/0!</v>
      </c>
      <c r="AY8401" s="501" t="e">
        <f t="shared" si="795"/>
        <v>#DIV/0!</v>
      </c>
      <c r="BM8401" s="501" t="e">
        <f t="shared" si="796"/>
        <v>#DIV/0!</v>
      </c>
      <c r="BP8401" s="501" t="e">
        <f t="shared" si="797"/>
        <v>#DIV/0!</v>
      </c>
    </row>
    <row r="8402" spans="31:68" ht="15" customHeight="1" x14ac:dyDescent="0.25">
      <c r="AE8402" s="501" t="e">
        <f t="shared" si="792"/>
        <v>#DIV/0!</v>
      </c>
      <c r="AH8402" s="501" t="e">
        <f t="shared" si="793"/>
        <v>#DIV/0!</v>
      </c>
      <c r="AV8402" s="501" t="e">
        <f t="shared" si="794"/>
        <v>#DIV/0!</v>
      </c>
      <c r="AY8402" s="501" t="e">
        <f t="shared" si="795"/>
        <v>#DIV/0!</v>
      </c>
      <c r="BM8402" s="501" t="e">
        <f t="shared" si="796"/>
        <v>#DIV/0!</v>
      </c>
      <c r="BP8402" s="501" t="e">
        <f t="shared" si="797"/>
        <v>#DIV/0!</v>
      </c>
    </row>
    <row r="8403" spans="31:68" ht="15" customHeight="1" x14ac:dyDescent="0.25">
      <c r="AE8403" s="501" t="e">
        <f t="shared" si="792"/>
        <v>#DIV/0!</v>
      </c>
      <c r="AH8403" s="501" t="e">
        <f t="shared" si="793"/>
        <v>#DIV/0!</v>
      </c>
      <c r="AV8403" s="501" t="e">
        <f t="shared" si="794"/>
        <v>#DIV/0!</v>
      </c>
      <c r="AY8403" s="501" t="e">
        <f t="shared" si="795"/>
        <v>#DIV/0!</v>
      </c>
      <c r="BM8403" s="501" t="e">
        <f t="shared" si="796"/>
        <v>#DIV/0!</v>
      </c>
      <c r="BP8403" s="501" t="e">
        <f t="shared" si="797"/>
        <v>#DIV/0!</v>
      </c>
    </row>
    <row r="8404" spans="31:68" ht="15" customHeight="1" x14ac:dyDescent="0.25">
      <c r="AE8404" s="501" t="e">
        <f t="shared" si="792"/>
        <v>#DIV/0!</v>
      </c>
      <c r="AH8404" s="501" t="e">
        <f t="shared" si="793"/>
        <v>#DIV/0!</v>
      </c>
      <c r="AV8404" s="501" t="e">
        <f t="shared" si="794"/>
        <v>#DIV/0!</v>
      </c>
      <c r="AY8404" s="501" t="e">
        <f t="shared" si="795"/>
        <v>#DIV/0!</v>
      </c>
      <c r="BM8404" s="501" t="e">
        <f t="shared" si="796"/>
        <v>#DIV/0!</v>
      </c>
      <c r="BP8404" s="501" t="e">
        <f t="shared" si="797"/>
        <v>#DIV/0!</v>
      </c>
    </row>
    <row r="8405" spans="31:68" ht="15" customHeight="1" x14ac:dyDescent="0.25">
      <c r="AE8405" s="501" t="e">
        <f t="shared" si="792"/>
        <v>#DIV/0!</v>
      </c>
      <c r="AH8405" s="501" t="e">
        <f t="shared" si="793"/>
        <v>#DIV/0!</v>
      </c>
      <c r="AV8405" s="501" t="e">
        <f t="shared" si="794"/>
        <v>#DIV/0!</v>
      </c>
      <c r="AY8405" s="501" t="e">
        <f t="shared" si="795"/>
        <v>#DIV/0!</v>
      </c>
      <c r="BM8405" s="501" t="e">
        <f t="shared" si="796"/>
        <v>#DIV/0!</v>
      </c>
      <c r="BP8405" s="501" t="e">
        <f t="shared" si="797"/>
        <v>#DIV/0!</v>
      </c>
    </row>
    <row r="8406" spans="31:68" ht="15" customHeight="1" x14ac:dyDescent="0.25">
      <c r="AE8406" s="501" t="e">
        <f t="shared" si="792"/>
        <v>#DIV/0!</v>
      </c>
      <c r="AH8406" s="501" t="e">
        <f t="shared" si="793"/>
        <v>#DIV/0!</v>
      </c>
      <c r="AV8406" s="501" t="e">
        <f t="shared" si="794"/>
        <v>#DIV/0!</v>
      </c>
      <c r="AY8406" s="501" t="e">
        <f t="shared" si="795"/>
        <v>#DIV/0!</v>
      </c>
      <c r="BM8406" s="501" t="e">
        <f t="shared" si="796"/>
        <v>#DIV/0!</v>
      </c>
      <c r="BP8406" s="501" t="e">
        <f t="shared" si="797"/>
        <v>#DIV/0!</v>
      </c>
    </row>
    <row r="8407" spans="31:68" ht="15" customHeight="1" x14ac:dyDescent="0.25">
      <c r="AE8407" s="501" t="e">
        <f t="shared" si="792"/>
        <v>#DIV/0!</v>
      </c>
      <c r="AH8407" s="501" t="e">
        <f t="shared" si="793"/>
        <v>#DIV/0!</v>
      </c>
      <c r="AV8407" s="501" t="e">
        <f t="shared" si="794"/>
        <v>#DIV/0!</v>
      </c>
      <c r="AY8407" s="501" t="e">
        <f t="shared" si="795"/>
        <v>#DIV/0!</v>
      </c>
      <c r="BM8407" s="501" t="e">
        <f t="shared" si="796"/>
        <v>#DIV/0!</v>
      </c>
      <c r="BP8407" s="501" t="e">
        <f t="shared" si="797"/>
        <v>#DIV/0!</v>
      </c>
    </row>
    <row r="8408" spans="31:68" ht="15" customHeight="1" x14ac:dyDescent="0.25">
      <c r="AE8408" s="501" t="e">
        <f t="shared" si="792"/>
        <v>#DIV/0!</v>
      </c>
      <c r="AH8408" s="501" t="e">
        <f t="shared" si="793"/>
        <v>#DIV/0!</v>
      </c>
      <c r="AV8408" s="501" t="e">
        <f t="shared" si="794"/>
        <v>#DIV/0!</v>
      </c>
      <c r="AY8408" s="501" t="e">
        <f t="shared" si="795"/>
        <v>#DIV/0!</v>
      </c>
      <c r="BM8408" s="501" t="e">
        <f t="shared" si="796"/>
        <v>#DIV/0!</v>
      </c>
      <c r="BP8408" s="501" t="e">
        <f t="shared" si="797"/>
        <v>#DIV/0!</v>
      </c>
    </row>
    <row r="8409" spans="31:68" ht="15" customHeight="1" x14ac:dyDescent="0.25">
      <c r="AE8409" s="501" t="e">
        <f t="shared" si="792"/>
        <v>#DIV/0!</v>
      </c>
      <c r="AH8409" s="501" t="e">
        <f t="shared" si="793"/>
        <v>#DIV/0!</v>
      </c>
      <c r="AV8409" s="501" t="e">
        <f t="shared" si="794"/>
        <v>#DIV/0!</v>
      </c>
      <c r="AY8409" s="501" t="e">
        <f t="shared" si="795"/>
        <v>#DIV/0!</v>
      </c>
      <c r="BM8409" s="501" t="e">
        <f t="shared" si="796"/>
        <v>#DIV/0!</v>
      </c>
      <c r="BP8409" s="501" t="e">
        <f t="shared" si="797"/>
        <v>#DIV/0!</v>
      </c>
    </row>
    <row r="8410" spans="31:68" ht="15" customHeight="1" x14ac:dyDescent="0.25">
      <c r="AE8410" s="501" t="e">
        <f t="shared" si="792"/>
        <v>#DIV/0!</v>
      </c>
      <c r="AH8410" s="501" t="e">
        <f t="shared" si="793"/>
        <v>#DIV/0!</v>
      </c>
      <c r="AV8410" s="501" t="e">
        <f t="shared" si="794"/>
        <v>#DIV/0!</v>
      </c>
      <c r="AY8410" s="501" t="e">
        <f t="shared" si="795"/>
        <v>#DIV/0!</v>
      </c>
      <c r="BM8410" s="501" t="e">
        <f t="shared" si="796"/>
        <v>#DIV/0!</v>
      </c>
      <c r="BP8410" s="501" t="e">
        <f t="shared" si="797"/>
        <v>#DIV/0!</v>
      </c>
    </row>
    <row r="8411" spans="31:68" ht="15" customHeight="1" x14ac:dyDescent="0.25">
      <c r="AE8411" s="501" t="e">
        <f t="shared" si="792"/>
        <v>#DIV/0!</v>
      </c>
      <c r="AH8411" s="501" t="e">
        <f t="shared" si="793"/>
        <v>#DIV/0!</v>
      </c>
      <c r="AV8411" s="501" t="e">
        <f t="shared" si="794"/>
        <v>#DIV/0!</v>
      </c>
      <c r="AY8411" s="501" t="e">
        <f t="shared" si="795"/>
        <v>#DIV/0!</v>
      </c>
      <c r="BM8411" s="501" t="e">
        <f t="shared" si="796"/>
        <v>#DIV/0!</v>
      </c>
      <c r="BP8411" s="501" t="e">
        <f t="shared" si="797"/>
        <v>#DIV/0!</v>
      </c>
    </row>
    <row r="8412" spans="31:68" ht="15" customHeight="1" x14ac:dyDescent="0.25">
      <c r="AE8412" s="501" t="e">
        <f t="shared" si="792"/>
        <v>#DIV/0!</v>
      </c>
      <c r="AH8412" s="501" t="e">
        <f t="shared" si="793"/>
        <v>#DIV/0!</v>
      </c>
      <c r="AV8412" s="501" t="e">
        <f t="shared" si="794"/>
        <v>#DIV/0!</v>
      </c>
      <c r="AY8412" s="501" t="e">
        <f t="shared" si="795"/>
        <v>#DIV/0!</v>
      </c>
      <c r="BM8412" s="501" t="e">
        <f t="shared" si="796"/>
        <v>#DIV/0!</v>
      </c>
      <c r="BP8412" s="501" t="e">
        <f t="shared" si="797"/>
        <v>#DIV/0!</v>
      </c>
    </row>
    <row r="8413" spans="31:68" ht="15" customHeight="1" x14ac:dyDescent="0.25">
      <c r="AE8413" s="501" t="e">
        <f t="shared" si="792"/>
        <v>#DIV/0!</v>
      </c>
      <c r="AH8413" s="501" t="e">
        <f t="shared" si="793"/>
        <v>#DIV/0!</v>
      </c>
      <c r="AV8413" s="501" t="e">
        <f t="shared" si="794"/>
        <v>#DIV/0!</v>
      </c>
      <c r="AY8413" s="501" t="e">
        <f t="shared" si="795"/>
        <v>#DIV/0!</v>
      </c>
      <c r="BM8413" s="501" t="e">
        <f t="shared" si="796"/>
        <v>#DIV/0!</v>
      </c>
      <c r="BP8413" s="501" t="e">
        <f t="shared" si="797"/>
        <v>#DIV/0!</v>
      </c>
    </row>
    <row r="8414" spans="31:68" ht="15" customHeight="1" x14ac:dyDescent="0.25">
      <c r="AE8414" s="501" t="e">
        <f t="shared" si="792"/>
        <v>#DIV/0!</v>
      </c>
      <c r="AH8414" s="501" t="e">
        <f t="shared" si="793"/>
        <v>#DIV/0!</v>
      </c>
      <c r="AV8414" s="501" t="e">
        <f t="shared" si="794"/>
        <v>#DIV/0!</v>
      </c>
      <c r="AY8414" s="501" t="e">
        <f t="shared" si="795"/>
        <v>#DIV/0!</v>
      </c>
      <c r="BM8414" s="501" t="e">
        <f t="shared" si="796"/>
        <v>#DIV/0!</v>
      </c>
      <c r="BP8414" s="501" t="e">
        <f t="shared" si="797"/>
        <v>#DIV/0!</v>
      </c>
    </row>
    <row r="8415" spans="31:68" ht="15" customHeight="1" x14ac:dyDescent="0.25">
      <c r="AE8415" s="501" t="e">
        <f t="shared" si="792"/>
        <v>#DIV/0!</v>
      </c>
      <c r="AH8415" s="501" t="e">
        <f t="shared" si="793"/>
        <v>#DIV/0!</v>
      </c>
      <c r="AV8415" s="501" t="e">
        <f t="shared" si="794"/>
        <v>#DIV/0!</v>
      </c>
      <c r="AY8415" s="501" t="e">
        <f t="shared" si="795"/>
        <v>#DIV/0!</v>
      </c>
      <c r="BM8415" s="501" t="e">
        <f t="shared" si="796"/>
        <v>#DIV/0!</v>
      </c>
      <c r="BP8415" s="501" t="e">
        <f t="shared" si="797"/>
        <v>#DIV/0!</v>
      </c>
    </row>
    <row r="8416" spans="31:68" ht="15" customHeight="1" x14ac:dyDescent="0.25">
      <c r="AE8416" s="501" t="e">
        <f t="shared" si="792"/>
        <v>#DIV/0!</v>
      </c>
      <c r="AH8416" s="501" t="e">
        <f t="shared" si="793"/>
        <v>#DIV/0!</v>
      </c>
      <c r="AV8416" s="501" t="e">
        <f t="shared" si="794"/>
        <v>#DIV/0!</v>
      </c>
      <c r="AY8416" s="501" t="e">
        <f t="shared" si="795"/>
        <v>#DIV/0!</v>
      </c>
      <c r="BM8416" s="501" t="e">
        <f t="shared" si="796"/>
        <v>#DIV/0!</v>
      </c>
      <c r="BP8416" s="501" t="e">
        <f t="shared" si="797"/>
        <v>#DIV/0!</v>
      </c>
    </row>
    <row r="8417" spans="31:68" ht="15" customHeight="1" x14ac:dyDescent="0.25">
      <c r="AE8417" s="501" t="e">
        <f t="shared" si="792"/>
        <v>#DIV/0!</v>
      </c>
      <c r="AH8417" s="501" t="e">
        <f t="shared" si="793"/>
        <v>#DIV/0!</v>
      </c>
      <c r="AV8417" s="501" t="e">
        <f t="shared" si="794"/>
        <v>#DIV/0!</v>
      </c>
      <c r="AY8417" s="501" t="e">
        <f t="shared" si="795"/>
        <v>#DIV/0!</v>
      </c>
      <c r="BM8417" s="501" t="e">
        <f t="shared" si="796"/>
        <v>#DIV/0!</v>
      </c>
      <c r="BP8417" s="501" t="e">
        <f t="shared" si="797"/>
        <v>#DIV/0!</v>
      </c>
    </row>
    <row r="8418" spans="31:68" ht="15" customHeight="1" x14ac:dyDescent="0.25">
      <c r="AE8418" s="501" t="e">
        <f t="shared" si="792"/>
        <v>#DIV/0!</v>
      </c>
      <c r="AH8418" s="501" t="e">
        <f t="shared" si="793"/>
        <v>#DIV/0!</v>
      </c>
      <c r="AV8418" s="501" t="e">
        <f t="shared" si="794"/>
        <v>#DIV/0!</v>
      </c>
      <c r="AY8418" s="501" t="e">
        <f t="shared" si="795"/>
        <v>#DIV/0!</v>
      </c>
      <c r="BM8418" s="501" t="e">
        <f t="shared" si="796"/>
        <v>#DIV/0!</v>
      </c>
      <c r="BP8418" s="501" t="e">
        <f t="shared" si="797"/>
        <v>#DIV/0!</v>
      </c>
    </row>
    <row r="8419" spans="31:68" ht="15" customHeight="1" x14ac:dyDescent="0.25">
      <c r="AE8419" s="501" t="e">
        <f t="shared" si="792"/>
        <v>#DIV/0!</v>
      </c>
      <c r="AH8419" s="501" t="e">
        <f t="shared" si="793"/>
        <v>#DIV/0!</v>
      </c>
      <c r="AV8419" s="501" t="e">
        <f t="shared" si="794"/>
        <v>#DIV/0!</v>
      </c>
      <c r="AY8419" s="501" t="e">
        <f t="shared" si="795"/>
        <v>#DIV/0!</v>
      </c>
      <c r="BM8419" s="501" t="e">
        <f t="shared" si="796"/>
        <v>#DIV/0!</v>
      </c>
      <c r="BP8419" s="501" t="e">
        <f t="shared" si="797"/>
        <v>#DIV/0!</v>
      </c>
    </row>
    <row r="8420" spans="31:68" ht="15" customHeight="1" x14ac:dyDescent="0.25">
      <c r="AE8420" s="501" t="e">
        <f t="shared" si="792"/>
        <v>#DIV/0!</v>
      </c>
      <c r="AH8420" s="501" t="e">
        <f t="shared" si="793"/>
        <v>#DIV/0!</v>
      </c>
      <c r="AV8420" s="501" t="e">
        <f t="shared" si="794"/>
        <v>#DIV/0!</v>
      </c>
      <c r="AY8420" s="501" t="e">
        <f t="shared" si="795"/>
        <v>#DIV/0!</v>
      </c>
      <c r="BM8420" s="501" t="e">
        <f t="shared" si="796"/>
        <v>#DIV/0!</v>
      </c>
      <c r="BP8420" s="501" t="e">
        <f t="shared" si="797"/>
        <v>#DIV/0!</v>
      </c>
    </row>
    <row r="8421" spans="31:68" ht="15" customHeight="1" x14ac:dyDescent="0.25">
      <c r="AE8421" s="501" t="e">
        <f t="shared" si="792"/>
        <v>#DIV/0!</v>
      </c>
      <c r="AH8421" s="501" t="e">
        <f t="shared" si="793"/>
        <v>#DIV/0!</v>
      </c>
      <c r="AV8421" s="501" t="e">
        <f t="shared" si="794"/>
        <v>#DIV/0!</v>
      </c>
      <c r="AY8421" s="501" t="e">
        <f t="shared" si="795"/>
        <v>#DIV/0!</v>
      </c>
      <c r="BM8421" s="501" t="e">
        <f t="shared" si="796"/>
        <v>#DIV/0!</v>
      </c>
      <c r="BP8421" s="501" t="e">
        <f t="shared" si="797"/>
        <v>#DIV/0!</v>
      </c>
    </row>
    <row r="8422" spans="31:68" ht="15" customHeight="1" x14ac:dyDescent="0.25">
      <c r="AE8422" s="501" t="e">
        <f t="shared" si="792"/>
        <v>#DIV/0!</v>
      </c>
      <c r="AH8422" s="501" t="e">
        <f t="shared" si="793"/>
        <v>#DIV/0!</v>
      </c>
      <c r="AV8422" s="501" t="e">
        <f t="shared" si="794"/>
        <v>#DIV/0!</v>
      </c>
      <c r="AY8422" s="501" t="e">
        <f t="shared" si="795"/>
        <v>#DIV/0!</v>
      </c>
      <c r="BM8422" s="501" t="e">
        <f t="shared" si="796"/>
        <v>#DIV/0!</v>
      </c>
      <c r="BP8422" s="501" t="e">
        <f t="shared" si="797"/>
        <v>#DIV/0!</v>
      </c>
    </row>
    <row r="8423" spans="31:68" ht="15" customHeight="1" x14ac:dyDescent="0.25">
      <c r="AE8423" s="501" t="e">
        <f t="shared" si="792"/>
        <v>#DIV/0!</v>
      </c>
      <c r="AH8423" s="501" t="e">
        <f t="shared" si="793"/>
        <v>#DIV/0!</v>
      </c>
      <c r="AV8423" s="501" t="e">
        <f t="shared" si="794"/>
        <v>#DIV/0!</v>
      </c>
      <c r="AY8423" s="501" t="e">
        <f t="shared" si="795"/>
        <v>#DIV/0!</v>
      </c>
      <c r="BM8423" s="501" t="e">
        <f t="shared" si="796"/>
        <v>#DIV/0!</v>
      </c>
      <c r="BP8423" s="501" t="e">
        <f t="shared" si="797"/>
        <v>#DIV/0!</v>
      </c>
    </row>
    <row r="8424" spans="31:68" ht="15" customHeight="1" x14ac:dyDescent="0.25">
      <c r="AE8424" s="501" t="e">
        <f t="shared" si="792"/>
        <v>#DIV/0!</v>
      </c>
      <c r="AH8424" s="501" t="e">
        <f t="shared" si="793"/>
        <v>#DIV/0!</v>
      </c>
      <c r="AV8424" s="501" t="e">
        <f t="shared" si="794"/>
        <v>#DIV/0!</v>
      </c>
      <c r="AY8424" s="501" t="e">
        <f t="shared" si="795"/>
        <v>#DIV/0!</v>
      </c>
      <c r="BM8424" s="501" t="e">
        <f t="shared" si="796"/>
        <v>#DIV/0!</v>
      </c>
      <c r="BP8424" s="501" t="e">
        <f t="shared" si="797"/>
        <v>#DIV/0!</v>
      </c>
    </row>
    <row r="8425" spans="31:68" ht="15" customHeight="1" x14ac:dyDescent="0.25">
      <c r="AE8425" s="501" t="e">
        <f t="shared" si="792"/>
        <v>#DIV/0!</v>
      </c>
      <c r="AH8425" s="501" t="e">
        <f t="shared" si="793"/>
        <v>#DIV/0!</v>
      </c>
      <c r="AV8425" s="501" t="e">
        <f t="shared" si="794"/>
        <v>#DIV/0!</v>
      </c>
      <c r="AY8425" s="501" t="e">
        <f t="shared" si="795"/>
        <v>#DIV/0!</v>
      </c>
      <c r="BM8425" s="501" t="e">
        <f t="shared" si="796"/>
        <v>#DIV/0!</v>
      </c>
      <c r="BP8425" s="501" t="e">
        <f t="shared" si="797"/>
        <v>#DIV/0!</v>
      </c>
    </row>
    <row r="8426" spans="31:68" ht="15" customHeight="1" x14ac:dyDescent="0.25">
      <c r="AE8426" s="501" t="e">
        <f t="shared" si="792"/>
        <v>#DIV/0!</v>
      </c>
      <c r="AH8426" s="501" t="e">
        <f t="shared" si="793"/>
        <v>#DIV/0!</v>
      </c>
      <c r="AV8426" s="501" t="e">
        <f t="shared" si="794"/>
        <v>#DIV/0!</v>
      </c>
      <c r="AY8426" s="501" t="e">
        <f t="shared" si="795"/>
        <v>#DIV/0!</v>
      </c>
      <c r="BM8426" s="501" t="e">
        <f t="shared" si="796"/>
        <v>#DIV/0!</v>
      </c>
      <c r="BP8426" s="501" t="e">
        <f t="shared" si="797"/>
        <v>#DIV/0!</v>
      </c>
    </row>
    <row r="8427" spans="31:68" ht="15" customHeight="1" x14ac:dyDescent="0.25">
      <c r="AE8427" s="501" t="e">
        <f t="shared" si="792"/>
        <v>#DIV/0!</v>
      </c>
      <c r="AH8427" s="501" t="e">
        <f t="shared" si="793"/>
        <v>#DIV/0!</v>
      </c>
      <c r="AV8427" s="501" t="e">
        <f t="shared" si="794"/>
        <v>#DIV/0!</v>
      </c>
      <c r="AY8427" s="501" t="e">
        <f t="shared" si="795"/>
        <v>#DIV/0!</v>
      </c>
      <c r="BM8427" s="501" t="e">
        <f t="shared" si="796"/>
        <v>#DIV/0!</v>
      </c>
      <c r="BP8427" s="501" t="e">
        <f t="shared" si="797"/>
        <v>#DIV/0!</v>
      </c>
    </row>
    <row r="8428" spans="31:68" ht="15" customHeight="1" x14ac:dyDescent="0.25">
      <c r="AE8428" s="501" t="e">
        <f t="shared" si="792"/>
        <v>#DIV/0!</v>
      </c>
      <c r="AH8428" s="501" t="e">
        <f t="shared" si="793"/>
        <v>#DIV/0!</v>
      </c>
      <c r="AV8428" s="501" t="e">
        <f t="shared" si="794"/>
        <v>#DIV/0!</v>
      </c>
      <c r="AY8428" s="501" t="e">
        <f t="shared" si="795"/>
        <v>#DIV/0!</v>
      </c>
      <c r="BM8428" s="501" t="e">
        <f t="shared" si="796"/>
        <v>#DIV/0!</v>
      </c>
      <c r="BP8428" s="501" t="e">
        <f t="shared" si="797"/>
        <v>#DIV/0!</v>
      </c>
    </row>
    <row r="8429" spans="31:68" ht="15" customHeight="1" x14ac:dyDescent="0.25">
      <c r="AE8429" s="501" t="e">
        <f t="shared" si="792"/>
        <v>#DIV/0!</v>
      </c>
      <c r="AH8429" s="501" t="e">
        <f t="shared" si="793"/>
        <v>#DIV/0!</v>
      </c>
      <c r="AV8429" s="501" t="e">
        <f t="shared" si="794"/>
        <v>#DIV/0!</v>
      </c>
      <c r="AY8429" s="501" t="e">
        <f t="shared" si="795"/>
        <v>#DIV/0!</v>
      </c>
      <c r="BM8429" s="501" t="e">
        <f t="shared" si="796"/>
        <v>#DIV/0!</v>
      </c>
      <c r="BP8429" s="501" t="e">
        <f t="shared" si="797"/>
        <v>#DIV/0!</v>
      </c>
    </row>
    <row r="8430" spans="31:68" ht="15" customHeight="1" x14ac:dyDescent="0.25">
      <c r="AE8430" s="501" t="e">
        <f t="shared" si="792"/>
        <v>#DIV/0!</v>
      </c>
      <c r="AH8430" s="501" t="e">
        <f t="shared" si="793"/>
        <v>#DIV/0!</v>
      </c>
      <c r="AV8430" s="501" t="e">
        <f t="shared" si="794"/>
        <v>#DIV/0!</v>
      </c>
      <c r="AY8430" s="501" t="e">
        <f t="shared" si="795"/>
        <v>#DIV/0!</v>
      </c>
      <c r="BM8430" s="501" t="e">
        <f t="shared" si="796"/>
        <v>#DIV/0!</v>
      </c>
      <c r="BP8430" s="501" t="e">
        <f t="shared" si="797"/>
        <v>#DIV/0!</v>
      </c>
    </row>
    <row r="8431" spans="31:68" ht="15" customHeight="1" x14ac:dyDescent="0.25">
      <c r="AE8431" s="501" t="e">
        <f t="shared" si="792"/>
        <v>#DIV/0!</v>
      </c>
      <c r="AH8431" s="501" t="e">
        <f t="shared" si="793"/>
        <v>#DIV/0!</v>
      </c>
      <c r="AV8431" s="501" t="e">
        <f t="shared" si="794"/>
        <v>#DIV/0!</v>
      </c>
      <c r="AY8431" s="501" t="e">
        <f t="shared" si="795"/>
        <v>#DIV/0!</v>
      </c>
      <c r="BM8431" s="501" t="e">
        <f t="shared" si="796"/>
        <v>#DIV/0!</v>
      </c>
      <c r="BP8431" s="501" t="e">
        <f t="shared" si="797"/>
        <v>#DIV/0!</v>
      </c>
    </row>
    <row r="8432" spans="31:68" ht="15" customHeight="1" x14ac:dyDescent="0.25">
      <c r="AE8432" s="501" t="e">
        <f t="shared" si="792"/>
        <v>#DIV/0!</v>
      </c>
      <c r="AH8432" s="501" t="e">
        <f t="shared" si="793"/>
        <v>#DIV/0!</v>
      </c>
      <c r="AV8432" s="501" t="e">
        <f t="shared" si="794"/>
        <v>#DIV/0!</v>
      </c>
      <c r="AY8432" s="501" t="e">
        <f t="shared" si="795"/>
        <v>#DIV/0!</v>
      </c>
      <c r="BM8432" s="501" t="e">
        <f t="shared" si="796"/>
        <v>#DIV/0!</v>
      </c>
      <c r="BP8432" s="501" t="e">
        <f t="shared" si="797"/>
        <v>#DIV/0!</v>
      </c>
    </row>
    <row r="8433" spans="31:68" ht="15" customHeight="1" x14ac:dyDescent="0.25">
      <c r="AE8433" s="501" t="e">
        <f t="shared" si="792"/>
        <v>#DIV/0!</v>
      </c>
      <c r="AH8433" s="501" t="e">
        <f t="shared" si="793"/>
        <v>#DIV/0!</v>
      </c>
      <c r="AV8433" s="501" t="e">
        <f t="shared" si="794"/>
        <v>#DIV/0!</v>
      </c>
      <c r="AY8433" s="501" t="e">
        <f t="shared" si="795"/>
        <v>#DIV/0!</v>
      </c>
      <c r="BM8433" s="501" t="e">
        <f t="shared" si="796"/>
        <v>#DIV/0!</v>
      </c>
      <c r="BP8433" s="501" t="e">
        <f t="shared" si="797"/>
        <v>#DIV/0!</v>
      </c>
    </row>
    <row r="8434" spans="31:68" ht="15" customHeight="1" x14ac:dyDescent="0.25">
      <c r="AE8434" s="501" t="e">
        <f t="shared" si="792"/>
        <v>#DIV/0!</v>
      </c>
      <c r="AH8434" s="501" t="e">
        <f t="shared" si="793"/>
        <v>#DIV/0!</v>
      </c>
      <c r="AV8434" s="501" t="e">
        <f t="shared" si="794"/>
        <v>#DIV/0!</v>
      </c>
      <c r="AY8434" s="501" t="e">
        <f t="shared" si="795"/>
        <v>#DIV/0!</v>
      </c>
      <c r="BM8434" s="501" t="e">
        <f t="shared" si="796"/>
        <v>#DIV/0!</v>
      </c>
      <c r="BP8434" s="501" t="e">
        <f t="shared" si="797"/>
        <v>#DIV/0!</v>
      </c>
    </row>
    <row r="8435" spans="31:68" ht="15" customHeight="1" x14ac:dyDescent="0.25">
      <c r="AE8435" s="501" t="e">
        <f t="shared" si="792"/>
        <v>#DIV/0!</v>
      </c>
      <c r="AH8435" s="501" t="e">
        <f t="shared" si="793"/>
        <v>#DIV/0!</v>
      </c>
      <c r="AV8435" s="501" t="e">
        <f t="shared" si="794"/>
        <v>#DIV/0!</v>
      </c>
      <c r="AY8435" s="501" t="e">
        <f t="shared" si="795"/>
        <v>#DIV/0!</v>
      </c>
      <c r="BM8435" s="501" t="e">
        <f t="shared" si="796"/>
        <v>#DIV/0!</v>
      </c>
      <c r="BP8435" s="501" t="e">
        <f t="shared" si="797"/>
        <v>#DIV/0!</v>
      </c>
    </row>
    <row r="8436" spans="31:68" ht="15" customHeight="1" x14ac:dyDescent="0.25">
      <c r="AE8436" s="501" t="e">
        <f t="shared" si="792"/>
        <v>#DIV/0!</v>
      </c>
      <c r="AH8436" s="501" t="e">
        <f t="shared" si="793"/>
        <v>#DIV/0!</v>
      </c>
      <c r="AV8436" s="501" t="e">
        <f t="shared" si="794"/>
        <v>#DIV/0!</v>
      </c>
      <c r="AY8436" s="501" t="e">
        <f t="shared" si="795"/>
        <v>#DIV/0!</v>
      </c>
      <c r="BM8436" s="501" t="e">
        <f t="shared" si="796"/>
        <v>#DIV/0!</v>
      </c>
      <c r="BP8436" s="501" t="e">
        <f t="shared" si="797"/>
        <v>#DIV/0!</v>
      </c>
    </row>
    <row r="8437" spans="31:68" ht="15" customHeight="1" x14ac:dyDescent="0.25">
      <c r="AE8437" s="501" t="e">
        <f t="shared" si="792"/>
        <v>#DIV/0!</v>
      </c>
      <c r="AH8437" s="501" t="e">
        <f t="shared" si="793"/>
        <v>#DIV/0!</v>
      </c>
      <c r="AV8437" s="501" t="e">
        <f t="shared" si="794"/>
        <v>#DIV/0!</v>
      </c>
      <c r="AY8437" s="501" t="e">
        <f t="shared" si="795"/>
        <v>#DIV/0!</v>
      </c>
      <c r="BM8437" s="501" t="e">
        <f t="shared" si="796"/>
        <v>#DIV/0!</v>
      </c>
      <c r="BP8437" s="501" t="e">
        <f t="shared" si="797"/>
        <v>#DIV/0!</v>
      </c>
    </row>
    <row r="8438" spans="31:68" ht="15" customHeight="1" x14ac:dyDescent="0.25">
      <c r="AE8438" s="501" t="e">
        <f t="shared" si="792"/>
        <v>#DIV/0!</v>
      </c>
      <c r="AH8438" s="501" t="e">
        <f t="shared" si="793"/>
        <v>#DIV/0!</v>
      </c>
      <c r="AV8438" s="501" t="e">
        <f t="shared" si="794"/>
        <v>#DIV/0!</v>
      </c>
      <c r="AY8438" s="501" t="e">
        <f t="shared" si="795"/>
        <v>#DIV/0!</v>
      </c>
      <c r="BM8438" s="501" t="e">
        <f t="shared" si="796"/>
        <v>#DIV/0!</v>
      </c>
      <c r="BP8438" s="501" t="e">
        <f t="shared" si="797"/>
        <v>#DIV/0!</v>
      </c>
    </row>
    <row r="8439" spans="31:68" ht="15" customHeight="1" x14ac:dyDescent="0.25">
      <c r="AE8439" s="501" t="e">
        <f t="shared" si="792"/>
        <v>#DIV/0!</v>
      </c>
      <c r="AH8439" s="501" t="e">
        <f t="shared" si="793"/>
        <v>#DIV/0!</v>
      </c>
      <c r="AV8439" s="501" t="e">
        <f t="shared" si="794"/>
        <v>#DIV/0!</v>
      </c>
      <c r="AY8439" s="501" t="e">
        <f t="shared" si="795"/>
        <v>#DIV/0!</v>
      </c>
      <c r="BM8439" s="501" t="e">
        <f t="shared" si="796"/>
        <v>#DIV/0!</v>
      </c>
      <c r="BP8439" s="501" t="e">
        <f t="shared" si="797"/>
        <v>#DIV/0!</v>
      </c>
    </row>
    <row r="8440" spans="31:68" ht="15" customHeight="1" x14ac:dyDescent="0.25">
      <c r="AE8440" s="501" t="e">
        <f t="shared" si="792"/>
        <v>#DIV/0!</v>
      </c>
      <c r="AH8440" s="501" t="e">
        <f t="shared" si="793"/>
        <v>#DIV/0!</v>
      </c>
      <c r="AV8440" s="501" t="e">
        <f t="shared" si="794"/>
        <v>#DIV/0!</v>
      </c>
      <c r="AY8440" s="501" t="e">
        <f t="shared" si="795"/>
        <v>#DIV/0!</v>
      </c>
      <c r="BM8440" s="501" t="e">
        <f t="shared" si="796"/>
        <v>#DIV/0!</v>
      </c>
      <c r="BP8440" s="501" t="e">
        <f t="shared" si="797"/>
        <v>#DIV/0!</v>
      </c>
    </row>
    <row r="8441" spans="31:68" ht="15" customHeight="1" x14ac:dyDescent="0.25">
      <c r="AE8441" s="501" t="e">
        <f t="shared" si="792"/>
        <v>#DIV/0!</v>
      </c>
      <c r="AH8441" s="501" t="e">
        <f t="shared" si="793"/>
        <v>#DIV/0!</v>
      </c>
      <c r="AV8441" s="501" t="e">
        <f t="shared" si="794"/>
        <v>#DIV/0!</v>
      </c>
      <c r="AY8441" s="501" t="e">
        <f t="shared" si="795"/>
        <v>#DIV/0!</v>
      </c>
      <c r="BM8441" s="501" t="e">
        <f t="shared" si="796"/>
        <v>#DIV/0!</v>
      </c>
      <c r="BP8441" s="501" t="e">
        <f t="shared" si="797"/>
        <v>#DIV/0!</v>
      </c>
    </row>
    <row r="8442" spans="31:68" ht="15" customHeight="1" x14ac:dyDescent="0.25">
      <c r="AE8442" s="501" t="e">
        <f t="shared" si="792"/>
        <v>#DIV/0!</v>
      </c>
      <c r="AH8442" s="501" t="e">
        <f t="shared" si="793"/>
        <v>#DIV/0!</v>
      </c>
      <c r="AV8442" s="501" t="e">
        <f t="shared" si="794"/>
        <v>#DIV/0!</v>
      </c>
      <c r="AY8442" s="501" t="e">
        <f t="shared" si="795"/>
        <v>#DIV/0!</v>
      </c>
      <c r="BM8442" s="501" t="e">
        <f t="shared" si="796"/>
        <v>#DIV/0!</v>
      </c>
      <c r="BP8442" s="501" t="e">
        <f t="shared" si="797"/>
        <v>#DIV/0!</v>
      </c>
    </row>
    <row r="8443" spans="31:68" ht="15" customHeight="1" x14ac:dyDescent="0.25">
      <c r="AE8443" s="501" t="e">
        <f t="shared" si="792"/>
        <v>#DIV/0!</v>
      </c>
      <c r="AH8443" s="501" t="e">
        <f t="shared" si="793"/>
        <v>#DIV/0!</v>
      </c>
      <c r="AV8443" s="501" t="e">
        <f t="shared" si="794"/>
        <v>#DIV/0!</v>
      </c>
      <c r="AY8443" s="501" t="e">
        <f t="shared" si="795"/>
        <v>#DIV/0!</v>
      </c>
      <c r="BM8443" s="501" t="e">
        <f t="shared" si="796"/>
        <v>#DIV/0!</v>
      </c>
      <c r="BP8443" s="501" t="e">
        <f t="shared" si="797"/>
        <v>#DIV/0!</v>
      </c>
    </row>
    <row r="8444" spans="31:68" ht="15" customHeight="1" x14ac:dyDescent="0.25">
      <c r="AE8444" s="501" t="e">
        <f t="shared" si="792"/>
        <v>#DIV/0!</v>
      </c>
      <c r="AH8444" s="501" t="e">
        <f t="shared" si="793"/>
        <v>#DIV/0!</v>
      </c>
      <c r="AV8444" s="501" t="e">
        <f t="shared" si="794"/>
        <v>#DIV/0!</v>
      </c>
      <c r="AY8444" s="501" t="e">
        <f t="shared" si="795"/>
        <v>#DIV/0!</v>
      </c>
      <c r="BM8444" s="501" t="e">
        <f t="shared" si="796"/>
        <v>#DIV/0!</v>
      </c>
      <c r="BP8444" s="501" t="e">
        <f t="shared" si="797"/>
        <v>#DIV/0!</v>
      </c>
    </row>
    <row r="8445" spans="31:68" ht="15" customHeight="1" x14ac:dyDescent="0.25">
      <c r="AE8445" s="501" t="e">
        <f t="shared" si="792"/>
        <v>#DIV/0!</v>
      </c>
      <c r="AH8445" s="501" t="e">
        <f t="shared" si="793"/>
        <v>#DIV/0!</v>
      </c>
      <c r="AV8445" s="501" t="e">
        <f t="shared" si="794"/>
        <v>#DIV/0!</v>
      </c>
      <c r="AY8445" s="501" t="e">
        <f t="shared" si="795"/>
        <v>#DIV/0!</v>
      </c>
      <c r="BM8445" s="501" t="e">
        <f t="shared" si="796"/>
        <v>#DIV/0!</v>
      </c>
      <c r="BP8445" s="501" t="e">
        <f t="shared" si="797"/>
        <v>#DIV/0!</v>
      </c>
    </row>
    <row r="8446" spans="31:68" ht="15" customHeight="1" x14ac:dyDescent="0.25">
      <c r="AE8446" s="501" t="e">
        <f t="shared" si="792"/>
        <v>#DIV/0!</v>
      </c>
      <c r="AH8446" s="501" t="e">
        <f t="shared" si="793"/>
        <v>#DIV/0!</v>
      </c>
      <c r="AV8446" s="501" t="e">
        <f t="shared" si="794"/>
        <v>#DIV/0!</v>
      </c>
      <c r="AY8446" s="501" t="e">
        <f t="shared" si="795"/>
        <v>#DIV/0!</v>
      </c>
      <c r="BM8446" s="501" t="e">
        <f t="shared" si="796"/>
        <v>#DIV/0!</v>
      </c>
      <c r="BP8446" s="501" t="e">
        <f t="shared" si="797"/>
        <v>#DIV/0!</v>
      </c>
    </row>
    <row r="8447" spans="31:68" ht="15" customHeight="1" x14ac:dyDescent="0.25">
      <c r="AE8447" s="501" t="e">
        <f t="shared" si="792"/>
        <v>#DIV/0!</v>
      </c>
      <c r="AH8447" s="501" t="e">
        <f t="shared" si="793"/>
        <v>#DIV/0!</v>
      </c>
      <c r="AV8447" s="501" t="e">
        <f t="shared" si="794"/>
        <v>#DIV/0!</v>
      </c>
      <c r="AY8447" s="501" t="e">
        <f t="shared" si="795"/>
        <v>#DIV/0!</v>
      </c>
      <c r="BM8447" s="501" t="e">
        <f t="shared" si="796"/>
        <v>#DIV/0!</v>
      </c>
      <c r="BP8447" s="501" t="e">
        <f t="shared" si="797"/>
        <v>#DIV/0!</v>
      </c>
    </row>
    <row r="8448" spans="31:68" ht="15" customHeight="1" x14ac:dyDescent="0.25">
      <c r="AE8448" s="501" t="e">
        <f t="shared" si="792"/>
        <v>#DIV/0!</v>
      </c>
      <c r="AH8448" s="501" t="e">
        <f t="shared" si="793"/>
        <v>#DIV/0!</v>
      </c>
      <c r="AV8448" s="501" t="e">
        <f t="shared" si="794"/>
        <v>#DIV/0!</v>
      </c>
      <c r="AY8448" s="501" t="e">
        <f t="shared" si="795"/>
        <v>#DIV/0!</v>
      </c>
      <c r="BM8448" s="501" t="e">
        <f t="shared" si="796"/>
        <v>#DIV/0!</v>
      </c>
      <c r="BP8448" s="501" t="e">
        <f t="shared" si="797"/>
        <v>#DIV/0!</v>
      </c>
    </row>
    <row r="8449" spans="31:68" ht="15" customHeight="1" x14ac:dyDescent="0.25">
      <c r="AE8449" s="501" t="e">
        <f t="shared" si="792"/>
        <v>#DIV/0!</v>
      </c>
      <c r="AH8449" s="501" t="e">
        <f t="shared" si="793"/>
        <v>#DIV/0!</v>
      </c>
      <c r="AV8449" s="501" t="e">
        <f t="shared" si="794"/>
        <v>#DIV/0!</v>
      </c>
      <c r="AY8449" s="501" t="e">
        <f t="shared" si="795"/>
        <v>#DIV/0!</v>
      </c>
      <c r="BM8449" s="501" t="e">
        <f t="shared" si="796"/>
        <v>#DIV/0!</v>
      </c>
      <c r="BP8449" s="501" t="e">
        <f t="shared" si="797"/>
        <v>#DIV/0!</v>
      </c>
    </row>
    <row r="8450" spans="31:68" ht="15" customHeight="1" x14ac:dyDescent="0.25">
      <c r="AE8450" s="501" t="e">
        <f t="shared" si="792"/>
        <v>#DIV/0!</v>
      </c>
      <c r="AH8450" s="501" t="e">
        <f t="shared" si="793"/>
        <v>#DIV/0!</v>
      </c>
      <c r="AV8450" s="501" t="e">
        <f t="shared" si="794"/>
        <v>#DIV/0!</v>
      </c>
      <c r="AY8450" s="501" t="e">
        <f t="shared" si="795"/>
        <v>#DIV/0!</v>
      </c>
      <c r="BM8450" s="501" t="e">
        <f t="shared" si="796"/>
        <v>#DIV/0!</v>
      </c>
      <c r="BP8450" s="501" t="e">
        <f t="shared" si="797"/>
        <v>#DIV/0!</v>
      </c>
    </row>
    <row r="8451" spans="31:68" ht="15" customHeight="1" x14ac:dyDescent="0.25">
      <c r="AE8451" s="501" t="e">
        <f t="shared" si="792"/>
        <v>#DIV/0!</v>
      </c>
      <c r="AH8451" s="501" t="e">
        <f t="shared" si="793"/>
        <v>#DIV/0!</v>
      </c>
      <c r="AV8451" s="501" t="e">
        <f t="shared" si="794"/>
        <v>#DIV/0!</v>
      </c>
      <c r="AY8451" s="501" t="e">
        <f t="shared" si="795"/>
        <v>#DIV/0!</v>
      </c>
      <c r="BM8451" s="501" t="e">
        <f t="shared" si="796"/>
        <v>#DIV/0!</v>
      </c>
      <c r="BP8451" s="501" t="e">
        <f t="shared" si="797"/>
        <v>#DIV/0!</v>
      </c>
    </row>
    <row r="8452" spans="31:68" ht="15" customHeight="1" x14ac:dyDescent="0.25">
      <c r="AE8452" s="501" t="e">
        <f t="shared" si="792"/>
        <v>#DIV/0!</v>
      </c>
      <c r="AH8452" s="501" t="e">
        <f t="shared" si="793"/>
        <v>#DIV/0!</v>
      </c>
      <c r="AV8452" s="501" t="e">
        <f t="shared" si="794"/>
        <v>#DIV/0!</v>
      </c>
      <c r="AY8452" s="501" t="e">
        <f t="shared" si="795"/>
        <v>#DIV/0!</v>
      </c>
      <c r="BM8452" s="501" t="e">
        <f t="shared" si="796"/>
        <v>#DIV/0!</v>
      </c>
      <c r="BP8452" s="501" t="e">
        <f t="shared" si="797"/>
        <v>#DIV/0!</v>
      </c>
    </row>
    <row r="8453" spans="31:68" ht="15" customHeight="1" x14ac:dyDescent="0.25">
      <c r="AE8453" s="501" t="e">
        <f t="shared" si="792"/>
        <v>#DIV/0!</v>
      </c>
      <c r="AH8453" s="501" t="e">
        <f t="shared" si="793"/>
        <v>#DIV/0!</v>
      </c>
      <c r="AV8453" s="501" t="e">
        <f t="shared" si="794"/>
        <v>#DIV/0!</v>
      </c>
      <c r="AY8453" s="501" t="e">
        <f t="shared" si="795"/>
        <v>#DIV/0!</v>
      </c>
      <c r="BM8453" s="501" t="e">
        <f t="shared" si="796"/>
        <v>#DIV/0!</v>
      </c>
      <c r="BP8453" s="501" t="e">
        <f t="shared" si="797"/>
        <v>#DIV/0!</v>
      </c>
    </row>
    <row r="8454" spans="31:68" ht="15" customHeight="1" x14ac:dyDescent="0.25">
      <c r="AE8454" s="501" t="e">
        <f t="shared" si="792"/>
        <v>#DIV/0!</v>
      </c>
      <c r="AH8454" s="501" t="e">
        <f t="shared" si="793"/>
        <v>#DIV/0!</v>
      </c>
      <c r="AV8454" s="501" t="e">
        <f t="shared" si="794"/>
        <v>#DIV/0!</v>
      </c>
      <c r="AY8454" s="501" t="e">
        <f t="shared" si="795"/>
        <v>#DIV/0!</v>
      </c>
      <c r="BM8454" s="501" t="e">
        <f t="shared" si="796"/>
        <v>#DIV/0!</v>
      </c>
      <c r="BP8454" s="501" t="e">
        <f t="shared" si="797"/>
        <v>#DIV/0!</v>
      </c>
    </row>
    <row r="8455" spans="31:68" ht="15" customHeight="1" x14ac:dyDescent="0.25">
      <c r="AE8455" s="501" t="e">
        <f t="shared" si="792"/>
        <v>#DIV/0!</v>
      </c>
      <c r="AH8455" s="501" t="e">
        <f t="shared" si="793"/>
        <v>#DIV/0!</v>
      </c>
      <c r="AV8455" s="501" t="e">
        <f t="shared" si="794"/>
        <v>#DIV/0!</v>
      </c>
      <c r="AY8455" s="501" t="e">
        <f t="shared" si="795"/>
        <v>#DIV/0!</v>
      </c>
      <c r="BM8455" s="501" t="e">
        <f t="shared" si="796"/>
        <v>#DIV/0!</v>
      </c>
      <c r="BP8455" s="501" t="e">
        <f t="shared" si="797"/>
        <v>#DIV/0!</v>
      </c>
    </row>
    <row r="8456" spans="31:68" ht="15" customHeight="1" x14ac:dyDescent="0.25">
      <c r="AE8456" s="501" t="e">
        <f t="shared" si="792"/>
        <v>#DIV/0!</v>
      </c>
      <c r="AH8456" s="501" t="e">
        <f t="shared" si="793"/>
        <v>#DIV/0!</v>
      </c>
      <c r="AV8456" s="501" t="e">
        <f t="shared" si="794"/>
        <v>#DIV/0!</v>
      </c>
      <c r="AY8456" s="501" t="e">
        <f t="shared" si="795"/>
        <v>#DIV/0!</v>
      </c>
      <c r="BM8456" s="501" t="e">
        <f t="shared" si="796"/>
        <v>#DIV/0!</v>
      </c>
      <c r="BP8456" s="501" t="e">
        <f t="shared" si="797"/>
        <v>#DIV/0!</v>
      </c>
    </row>
    <row r="8457" spans="31:68" ht="15" customHeight="1" x14ac:dyDescent="0.25">
      <c r="AE8457" s="501" t="e">
        <f t="shared" si="792"/>
        <v>#DIV/0!</v>
      </c>
      <c r="AH8457" s="501" t="e">
        <f t="shared" si="793"/>
        <v>#DIV/0!</v>
      </c>
      <c r="AV8457" s="501" t="e">
        <f t="shared" si="794"/>
        <v>#DIV/0!</v>
      </c>
      <c r="AY8457" s="501" t="e">
        <f t="shared" si="795"/>
        <v>#DIV/0!</v>
      </c>
      <c r="BM8457" s="501" t="e">
        <f t="shared" si="796"/>
        <v>#DIV/0!</v>
      </c>
      <c r="BP8457" s="501" t="e">
        <f t="shared" si="797"/>
        <v>#DIV/0!</v>
      </c>
    </row>
    <row r="8458" spans="31:68" ht="15" customHeight="1" x14ac:dyDescent="0.25">
      <c r="AE8458" s="501" t="e">
        <f t="shared" si="792"/>
        <v>#DIV/0!</v>
      </c>
      <c r="AH8458" s="501" t="e">
        <f t="shared" si="793"/>
        <v>#DIV/0!</v>
      </c>
      <c r="AV8458" s="501" t="e">
        <f t="shared" si="794"/>
        <v>#DIV/0!</v>
      </c>
      <c r="AY8458" s="501" t="e">
        <f t="shared" si="795"/>
        <v>#DIV/0!</v>
      </c>
      <c r="BM8458" s="501" t="e">
        <f t="shared" si="796"/>
        <v>#DIV/0!</v>
      </c>
      <c r="BP8458" s="501" t="e">
        <f t="shared" si="797"/>
        <v>#DIV/0!</v>
      </c>
    </row>
    <row r="8459" spans="31:68" ht="15" customHeight="1" x14ac:dyDescent="0.25">
      <c r="AE8459" s="501" t="e">
        <f t="shared" si="792"/>
        <v>#DIV/0!</v>
      </c>
      <c r="AH8459" s="501" t="e">
        <f t="shared" si="793"/>
        <v>#DIV/0!</v>
      </c>
      <c r="AV8459" s="501" t="e">
        <f t="shared" si="794"/>
        <v>#DIV/0!</v>
      </c>
      <c r="AY8459" s="501" t="e">
        <f t="shared" si="795"/>
        <v>#DIV/0!</v>
      </c>
      <c r="BM8459" s="501" t="e">
        <f t="shared" si="796"/>
        <v>#DIV/0!</v>
      </c>
      <c r="BP8459" s="501" t="e">
        <f t="shared" si="797"/>
        <v>#DIV/0!</v>
      </c>
    </row>
    <row r="8460" spans="31:68" ht="15" customHeight="1" x14ac:dyDescent="0.25">
      <c r="AE8460" s="501" t="e">
        <f t="shared" si="792"/>
        <v>#DIV/0!</v>
      </c>
      <c r="AH8460" s="501" t="e">
        <f t="shared" si="793"/>
        <v>#DIV/0!</v>
      </c>
      <c r="AV8460" s="501" t="e">
        <f t="shared" si="794"/>
        <v>#DIV/0!</v>
      </c>
      <c r="AY8460" s="501" t="e">
        <f t="shared" si="795"/>
        <v>#DIV/0!</v>
      </c>
      <c r="BM8460" s="501" t="e">
        <f t="shared" si="796"/>
        <v>#DIV/0!</v>
      </c>
      <c r="BP8460" s="501" t="e">
        <f t="shared" si="797"/>
        <v>#DIV/0!</v>
      </c>
    </row>
    <row r="8461" spans="31:68" ht="15" customHeight="1" x14ac:dyDescent="0.25">
      <c r="AE8461" s="501" t="e">
        <f t="shared" si="792"/>
        <v>#DIV/0!</v>
      </c>
      <c r="AH8461" s="501" t="e">
        <f t="shared" si="793"/>
        <v>#DIV/0!</v>
      </c>
      <c r="AV8461" s="501" t="e">
        <f t="shared" si="794"/>
        <v>#DIV/0!</v>
      </c>
      <c r="AY8461" s="501" t="e">
        <f t="shared" si="795"/>
        <v>#DIV/0!</v>
      </c>
      <c r="BM8461" s="501" t="e">
        <f t="shared" si="796"/>
        <v>#DIV/0!</v>
      </c>
      <c r="BP8461" s="501" t="e">
        <f t="shared" si="797"/>
        <v>#DIV/0!</v>
      </c>
    </row>
    <row r="8462" spans="31:68" ht="15" customHeight="1" x14ac:dyDescent="0.25">
      <c r="AE8462" s="501" t="e">
        <f t="shared" si="792"/>
        <v>#DIV/0!</v>
      </c>
      <c r="AH8462" s="501" t="e">
        <f t="shared" si="793"/>
        <v>#DIV/0!</v>
      </c>
      <c r="AV8462" s="501" t="e">
        <f t="shared" si="794"/>
        <v>#DIV/0!</v>
      </c>
      <c r="AY8462" s="501" t="e">
        <f t="shared" si="795"/>
        <v>#DIV/0!</v>
      </c>
      <c r="BM8462" s="501" t="e">
        <f t="shared" si="796"/>
        <v>#DIV/0!</v>
      </c>
      <c r="BP8462" s="501" t="e">
        <f t="shared" si="797"/>
        <v>#DIV/0!</v>
      </c>
    </row>
    <row r="8463" spans="31:68" ht="15" customHeight="1" x14ac:dyDescent="0.25">
      <c r="AE8463" s="501" t="e">
        <f t="shared" ref="AE8463:AE8526" si="798">IF(AE$10*AC8463+AE$11&lt;(ROUNDUP(AD$10/100,0)*100+999),MAX(0,AE$10*AC8463+AE$11),NA())</f>
        <v>#DIV/0!</v>
      </c>
      <c r="AH8463" s="501" t="e">
        <f t="shared" ref="AH8463:AH8526" si="799">IF(AH$10*AF8463+AH$11&lt;(ROUNDUP(AG$10/100,0)*100+999),MAX(0,AH$10*AF8463+AH$11),NA())</f>
        <v>#DIV/0!</v>
      </c>
      <c r="AV8463" s="501" t="e">
        <f t="shared" ref="AV8463:AV8526" si="800">IF(AV$10*AT8463+AV$11&lt;(ROUNDUP(AU$10/100,0)*100+999),MAX(0,AV$10*AT8463+AV$11),NA())</f>
        <v>#DIV/0!</v>
      </c>
      <c r="AY8463" s="501" t="e">
        <f t="shared" ref="AY8463:AY8526" si="801">IF(AY$10*AW8463+AY$11&lt;(ROUNDUP(AX$10/100,0)*100+999),MAX(0,AY$10*AW8463+AY$11),NA())</f>
        <v>#DIV/0!</v>
      </c>
      <c r="BM8463" s="501" t="e">
        <f t="shared" ref="BM8463:BM8526" si="802">IF(BM$10*BK8463+BM$11&lt;(ROUNDUP(BL$10/100,0)*100+999),MAX(0,BM$10*BK8463+BM$11),NA())</f>
        <v>#DIV/0!</v>
      </c>
      <c r="BP8463" s="501" t="e">
        <f t="shared" ref="BP8463:BP8526" si="803">IF(BP$10*BN8463+BP$11&lt;(ROUNDUP(BO$10/100,0)*100+999),MAX(0,BP$10*BN8463+BP$11),NA())</f>
        <v>#DIV/0!</v>
      </c>
    </row>
    <row r="8464" spans="31:68" ht="15" customHeight="1" x14ac:dyDescent="0.25">
      <c r="AE8464" s="501" t="e">
        <f t="shared" si="798"/>
        <v>#DIV/0!</v>
      </c>
      <c r="AH8464" s="501" t="e">
        <f t="shared" si="799"/>
        <v>#DIV/0!</v>
      </c>
      <c r="AV8464" s="501" t="e">
        <f t="shared" si="800"/>
        <v>#DIV/0!</v>
      </c>
      <c r="AY8464" s="501" t="e">
        <f t="shared" si="801"/>
        <v>#DIV/0!</v>
      </c>
      <c r="BM8464" s="501" t="e">
        <f t="shared" si="802"/>
        <v>#DIV/0!</v>
      </c>
      <c r="BP8464" s="501" t="e">
        <f t="shared" si="803"/>
        <v>#DIV/0!</v>
      </c>
    </row>
    <row r="8465" spans="31:68" ht="15" customHeight="1" x14ac:dyDescent="0.25">
      <c r="AE8465" s="501" t="e">
        <f t="shared" si="798"/>
        <v>#DIV/0!</v>
      </c>
      <c r="AH8465" s="501" t="e">
        <f t="shared" si="799"/>
        <v>#DIV/0!</v>
      </c>
      <c r="AV8465" s="501" t="e">
        <f t="shared" si="800"/>
        <v>#DIV/0!</v>
      </c>
      <c r="AY8465" s="501" t="e">
        <f t="shared" si="801"/>
        <v>#DIV/0!</v>
      </c>
      <c r="BM8465" s="501" t="e">
        <f t="shared" si="802"/>
        <v>#DIV/0!</v>
      </c>
      <c r="BP8465" s="501" t="e">
        <f t="shared" si="803"/>
        <v>#DIV/0!</v>
      </c>
    </row>
    <row r="8466" spans="31:68" ht="15" customHeight="1" x14ac:dyDescent="0.25">
      <c r="AE8466" s="501" t="e">
        <f t="shared" si="798"/>
        <v>#DIV/0!</v>
      </c>
      <c r="AH8466" s="501" t="e">
        <f t="shared" si="799"/>
        <v>#DIV/0!</v>
      </c>
      <c r="AV8466" s="501" t="e">
        <f t="shared" si="800"/>
        <v>#DIV/0!</v>
      </c>
      <c r="AY8466" s="501" t="e">
        <f t="shared" si="801"/>
        <v>#DIV/0!</v>
      </c>
      <c r="BM8466" s="501" t="e">
        <f t="shared" si="802"/>
        <v>#DIV/0!</v>
      </c>
      <c r="BP8466" s="501" t="e">
        <f t="shared" si="803"/>
        <v>#DIV/0!</v>
      </c>
    </row>
    <row r="8467" spans="31:68" ht="15" customHeight="1" x14ac:dyDescent="0.25">
      <c r="AE8467" s="501" t="e">
        <f t="shared" si="798"/>
        <v>#DIV/0!</v>
      </c>
      <c r="AH8467" s="501" t="e">
        <f t="shared" si="799"/>
        <v>#DIV/0!</v>
      </c>
      <c r="AV8467" s="501" t="e">
        <f t="shared" si="800"/>
        <v>#DIV/0!</v>
      </c>
      <c r="AY8467" s="501" t="e">
        <f t="shared" si="801"/>
        <v>#DIV/0!</v>
      </c>
      <c r="BM8467" s="501" t="e">
        <f t="shared" si="802"/>
        <v>#DIV/0!</v>
      </c>
      <c r="BP8467" s="501" t="e">
        <f t="shared" si="803"/>
        <v>#DIV/0!</v>
      </c>
    </row>
    <row r="8468" spans="31:68" ht="15" customHeight="1" x14ac:dyDescent="0.25">
      <c r="AE8468" s="501" t="e">
        <f t="shared" si="798"/>
        <v>#DIV/0!</v>
      </c>
      <c r="AH8468" s="501" t="e">
        <f t="shared" si="799"/>
        <v>#DIV/0!</v>
      </c>
      <c r="AV8468" s="501" t="e">
        <f t="shared" si="800"/>
        <v>#DIV/0!</v>
      </c>
      <c r="AY8468" s="501" t="e">
        <f t="shared" si="801"/>
        <v>#DIV/0!</v>
      </c>
      <c r="BM8468" s="501" t="e">
        <f t="shared" si="802"/>
        <v>#DIV/0!</v>
      </c>
      <c r="BP8468" s="501" t="e">
        <f t="shared" si="803"/>
        <v>#DIV/0!</v>
      </c>
    </row>
    <row r="8469" spans="31:68" ht="15" customHeight="1" x14ac:dyDescent="0.25">
      <c r="AE8469" s="501" t="e">
        <f t="shared" si="798"/>
        <v>#DIV/0!</v>
      </c>
      <c r="AH8469" s="501" t="e">
        <f t="shared" si="799"/>
        <v>#DIV/0!</v>
      </c>
      <c r="AV8469" s="501" t="e">
        <f t="shared" si="800"/>
        <v>#DIV/0!</v>
      </c>
      <c r="AY8469" s="501" t="e">
        <f t="shared" si="801"/>
        <v>#DIV/0!</v>
      </c>
      <c r="BM8469" s="501" t="e">
        <f t="shared" si="802"/>
        <v>#DIV/0!</v>
      </c>
      <c r="BP8469" s="501" t="e">
        <f t="shared" si="803"/>
        <v>#DIV/0!</v>
      </c>
    </row>
    <row r="8470" spans="31:68" ht="15" customHeight="1" x14ac:dyDescent="0.25">
      <c r="AE8470" s="501" t="e">
        <f t="shared" si="798"/>
        <v>#DIV/0!</v>
      </c>
      <c r="AH8470" s="501" t="e">
        <f t="shared" si="799"/>
        <v>#DIV/0!</v>
      </c>
      <c r="AV8470" s="501" t="e">
        <f t="shared" si="800"/>
        <v>#DIV/0!</v>
      </c>
      <c r="AY8470" s="501" t="e">
        <f t="shared" si="801"/>
        <v>#DIV/0!</v>
      </c>
      <c r="BM8470" s="501" t="e">
        <f t="shared" si="802"/>
        <v>#DIV/0!</v>
      </c>
      <c r="BP8470" s="501" t="e">
        <f t="shared" si="803"/>
        <v>#DIV/0!</v>
      </c>
    </row>
    <row r="8471" spans="31:68" ht="15" customHeight="1" x14ac:dyDescent="0.25">
      <c r="AE8471" s="501" t="e">
        <f t="shared" si="798"/>
        <v>#DIV/0!</v>
      </c>
      <c r="AH8471" s="501" t="e">
        <f t="shared" si="799"/>
        <v>#DIV/0!</v>
      </c>
      <c r="AV8471" s="501" t="e">
        <f t="shared" si="800"/>
        <v>#DIV/0!</v>
      </c>
      <c r="AY8471" s="501" t="e">
        <f t="shared" si="801"/>
        <v>#DIV/0!</v>
      </c>
      <c r="BM8471" s="501" t="e">
        <f t="shared" si="802"/>
        <v>#DIV/0!</v>
      </c>
      <c r="BP8471" s="501" t="e">
        <f t="shared" si="803"/>
        <v>#DIV/0!</v>
      </c>
    </row>
    <row r="8472" spans="31:68" ht="15" customHeight="1" x14ac:dyDescent="0.25">
      <c r="AE8472" s="501" t="e">
        <f t="shared" si="798"/>
        <v>#DIV/0!</v>
      </c>
      <c r="AH8472" s="501" t="e">
        <f t="shared" si="799"/>
        <v>#DIV/0!</v>
      </c>
      <c r="AV8472" s="501" t="e">
        <f t="shared" si="800"/>
        <v>#DIV/0!</v>
      </c>
      <c r="AY8472" s="501" t="e">
        <f t="shared" si="801"/>
        <v>#DIV/0!</v>
      </c>
      <c r="BM8472" s="501" t="e">
        <f t="shared" si="802"/>
        <v>#DIV/0!</v>
      </c>
      <c r="BP8472" s="501" t="e">
        <f t="shared" si="803"/>
        <v>#DIV/0!</v>
      </c>
    </row>
    <row r="8473" spans="31:68" ht="15" customHeight="1" x14ac:dyDescent="0.25">
      <c r="AE8473" s="501" t="e">
        <f t="shared" si="798"/>
        <v>#DIV/0!</v>
      </c>
      <c r="AH8473" s="501" t="e">
        <f t="shared" si="799"/>
        <v>#DIV/0!</v>
      </c>
      <c r="AV8473" s="501" t="e">
        <f t="shared" si="800"/>
        <v>#DIV/0!</v>
      </c>
      <c r="AY8473" s="501" t="e">
        <f t="shared" si="801"/>
        <v>#DIV/0!</v>
      </c>
      <c r="BM8473" s="501" t="e">
        <f t="shared" si="802"/>
        <v>#DIV/0!</v>
      </c>
      <c r="BP8473" s="501" t="e">
        <f t="shared" si="803"/>
        <v>#DIV/0!</v>
      </c>
    </row>
    <row r="8474" spans="31:68" ht="15" customHeight="1" x14ac:dyDescent="0.25">
      <c r="AE8474" s="501" t="e">
        <f t="shared" si="798"/>
        <v>#DIV/0!</v>
      </c>
      <c r="AH8474" s="501" t="e">
        <f t="shared" si="799"/>
        <v>#DIV/0!</v>
      </c>
      <c r="AV8474" s="501" t="e">
        <f t="shared" si="800"/>
        <v>#DIV/0!</v>
      </c>
      <c r="AY8474" s="501" t="e">
        <f t="shared" si="801"/>
        <v>#DIV/0!</v>
      </c>
      <c r="BM8474" s="501" t="e">
        <f t="shared" si="802"/>
        <v>#DIV/0!</v>
      </c>
      <c r="BP8474" s="501" t="e">
        <f t="shared" si="803"/>
        <v>#DIV/0!</v>
      </c>
    </row>
    <row r="8475" spans="31:68" ht="15" customHeight="1" x14ac:dyDescent="0.25">
      <c r="AE8475" s="501" t="e">
        <f t="shared" si="798"/>
        <v>#DIV/0!</v>
      </c>
      <c r="AH8475" s="501" t="e">
        <f t="shared" si="799"/>
        <v>#DIV/0!</v>
      </c>
      <c r="AV8475" s="501" t="e">
        <f t="shared" si="800"/>
        <v>#DIV/0!</v>
      </c>
      <c r="AY8475" s="501" t="e">
        <f t="shared" si="801"/>
        <v>#DIV/0!</v>
      </c>
      <c r="BM8475" s="501" t="e">
        <f t="shared" si="802"/>
        <v>#DIV/0!</v>
      </c>
      <c r="BP8475" s="501" t="e">
        <f t="shared" si="803"/>
        <v>#DIV/0!</v>
      </c>
    </row>
    <row r="8476" spans="31:68" ht="15" customHeight="1" x14ac:dyDescent="0.25">
      <c r="AE8476" s="501" t="e">
        <f t="shared" si="798"/>
        <v>#DIV/0!</v>
      </c>
      <c r="AH8476" s="501" t="e">
        <f t="shared" si="799"/>
        <v>#DIV/0!</v>
      </c>
      <c r="AV8476" s="501" t="e">
        <f t="shared" si="800"/>
        <v>#DIV/0!</v>
      </c>
      <c r="AY8476" s="501" t="e">
        <f t="shared" si="801"/>
        <v>#DIV/0!</v>
      </c>
      <c r="BM8476" s="501" t="e">
        <f t="shared" si="802"/>
        <v>#DIV/0!</v>
      </c>
      <c r="BP8476" s="501" t="e">
        <f t="shared" si="803"/>
        <v>#DIV/0!</v>
      </c>
    </row>
    <row r="8477" spans="31:68" ht="15" customHeight="1" x14ac:dyDescent="0.25">
      <c r="AE8477" s="501" t="e">
        <f t="shared" si="798"/>
        <v>#DIV/0!</v>
      </c>
      <c r="AH8477" s="501" t="e">
        <f t="shared" si="799"/>
        <v>#DIV/0!</v>
      </c>
      <c r="AV8477" s="501" t="e">
        <f t="shared" si="800"/>
        <v>#DIV/0!</v>
      </c>
      <c r="AY8477" s="501" t="e">
        <f t="shared" si="801"/>
        <v>#DIV/0!</v>
      </c>
      <c r="BM8477" s="501" t="e">
        <f t="shared" si="802"/>
        <v>#DIV/0!</v>
      </c>
      <c r="BP8477" s="501" t="e">
        <f t="shared" si="803"/>
        <v>#DIV/0!</v>
      </c>
    </row>
    <row r="8478" spans="31:68" ht="15" customHeight="1" x14ac:dyDescent="0.25">
      <c r="AE8478" s="501" t="e">
        <f t="shared" si="798"/>
        <v>#DIV/0!</v>
      </c>
      <c r="AH8478" s="501" t="e">
        <f t="shared" si="799"/>
        <v>#DIV/0!</v>
      </c>
      <c r="AV8478" s="501" t="e">
        <f t="shared" si="800"/>
        <v>#DIV/0!</v>
      </c>
      <c r="AY8478" s="501" t="e">
        <f t="shared" si="801"/>
        <v>#DIV/0!</v>
      </c>
      <c r="BM8478" s="501" t="e">
        <f t="shared" si="802"/>
        <v>#DIV/0!</v>
      </c>
      <c r="BP8478" s="501" t="e">
        <f t="shared" si="803"/>
        <v>#DIV/0!</v>
      </c>
    </row>
    <row r="8479" spans="31:68" ht="15" customHeight="1" x14ac:dyDescent="0.25">
      <c r="AE8479" s="501" t="e">
        <f t="shared" si="798"/>
        <v>#DIV/0!</v>
      </c>
      <c r="AH8479" s="501" t="e">
        <f t="shared" si="799"/>
        <v>#DIV/0!</v>
      </c>
      <c r="AV8479" s="501" t="e">
        <f t="shared" si="800"/>
        <v>#DIV/0!</v>
      </c>
      <c r="AY8479" s="501" t="e">
        <f t="shared" si="801"/>
        <v>#DIV/0!</v>
      </c>
      <c r="BM8479" s="501" t="e">
        <f t="shared" si="802"/>
        <v>#DIV/0!</v>
      </c>
      <c r="BP8479" s="501" t="e">
        <f t="shared" si="803"/>
        <v>#DIV/0!</v>
      </c>
    </row>
    <row r="8480" spans="31:68" ht="15" customHeight="1" x14ac:dyDescent="0.25">
      <c r="AE8480" s="501" t="e">
        <f t="shared" si="798"/>
        <v>#DIV/0!</v>
      </c>
      <c r="AH8480" s="501" t="e">
        <f t="shared" si="799"/>
        <v>#DIV/0!</v>
      </c>
      <c r="AV8480" s="501" t="e">
        <f t="shared" si="800"/>
        <v>#DIV/0!</v>
      </c>
      <c r="AY8480" s="501" t="e">
        <f t="shared" si="801"/>
        <v>#DIV/0!</v>
      </c>
      <c r="BM8480" s="501" t="e">
        <f t="shared" si="802"/>
        <v>#DIV/0!</v>
      </c>
      <c r="BP8480" s="501" t="e">
        <f t="shared" si="803"/>
        <v>#DIV/0!</v>
      </c>
    </row>
    <row r="8481" spans="31:68" ht="15" customHeight="1" x14ac:dyDescent="0.25">
      <c r="AE8481" s="501" t="e">
        <f t="shared" si="798"/>
        <v>#DIV/0!</v>
      </c>
      <c r="AH8481" s="501" t="e">
        <f t="shared" si="799"/>
        <v>#DIV/0!</v>
      </c>
      <c r="AV8481" s="501" t="e">
        <f t="shared" si="800"/>
        <v>#DIV/0!</v>
      </c>
      <c r="AY8481" s="501" t="e">
        <f t="shared" si="801"/>
        <v>#DIV/0!</v>
      </c>
      <c r="BM8481" s="501" t="e">
        <f t="shared" si="802"/>
        <v>#DIV/0!</v>
      </c>
      <c r="BP8481" s="501" t="e">
        <f t="shared" si="803"/>
        <v>#DIV/0!</v>
      </c>
    </row>
    <row r="8482" spans="31:68" ht="15" customHeight="1" x14ac:dyDescent="0.25">
      <c r="AE8482" s="501" t="e">
        <f t="shared" si="798"/>
        <v>#DIV/0!</v>
      </c>
      <c r="AH8482" s="501" t="e">
        <f t="shared" si="799"/>
        <v>#DIV/0!</v>
      </c>
      <c r="AV8482" s="501" t="e">
        <f t="shared" si="800"/>
        <v>#DIV/0!</v>
      </c>
      <c r="AY8482" s="501" t="e">
        <f t="shared" si="801"/>
        <v>#DIV/0!</v>
      </c>
      <c r="BM8482" s="501" t="e">
        <f t="shared" si="802"/>
        <v>#DIV/0!</v>
      </c>
      <c r="BP8482" s="501" t="e">
        <f t="shared" si="803"/>
        <v>#DIV/0!</v>
      </c>
    </row>
    <row r="8483" spans="31:68" ht="15" customHeight="1" x14ac:dyDescent="0.25">
      <c r="AE8483" s="501" t="e">
        <f t="shared" si="798"/>
        <v>#DIV/0!</v>
      </c>
      <c r="AH8483" s="501" t="e">
        <f t="shared" si="799"/>
        <v>#DIV/0!</v>
      </c>
      <c r="AV8483" s="501" t="e">
        <f t="shared" si="800"/>
        <v>#DIV/0!</v>
      </c>
      <c r="AY8483" s="501" t="e">
        <f t="shared" si="801"/>
        <v>#DIV/0!</v>
      </c>
      <c r="BM8483" s="501" t="e">
        <f t="shared" si="802"/>
        <v>#DIV/0!</v>
      </c>
      <c r="BP8483" s="501" t="e">
        <f t="shared" si="803"/>
        <v>#DIV/0!</v>
      </c>
    </row>
    <row r="8484" spans="31:68" ht="15" customHeight="1" x14ac:dyDescent="0.25">
      <c r="AE8484" s="501" t="e">
        <f t="shared" si="798"/>
        <v>#DIV/0!</v>
      </c>
      <c r="AH8484" s="501" t="e">
        <f t="shared" si="799"/>
        <v>#DIV/0!</v>
      </c>
      <c r="AV8484" s="501" t="e">
        <f t="shared" si="800"/>
        <v>#DIV/0!</v>
      </c>
      <c r="AY8484" s="501" t="e">
        <f t="shared" si="801"/>
        <v>#DIV/0!</v>
      </c>
      <c r="BM8484" s="501" t="e">
        <f t="shared" si="802"/>
        <v>#DIV/0!</v>
      </c>
      <c r="BP8484" s="501" t="e">
        <f t="shared" si="803"/>
        <v>#DIV/0!</v>
      </c>
    </row>
    <row r="8485" spans="31:68" ht="15" customHeight="1" x14ac:dyDescent="0.25">
      <c r="AE8485" s="501" t="e">
        <f t="shared" si="798"/>
        <v>#DIV/0!</v>
      </c>
      <c r="AH8485" s="501" t="e">
        <f t="shared" si="799"/>
        <v>#DIV/0!</v>
      </c>
      <c r="AV8485" s="501" t="e">
        <f t="shared" si="800"/>
        <v>#DIV/0!</v>
      </c>
      <c r="AY8485" s="501" t="e">
        <f t="shared" si="801"/>
        <v>#DIV/0!</v>
      </c>
      <c r="BM8485" s="501" t="e">
        <f t="shared" si="802"/>
        <v>#DIV/0!</v>
      </c>
      <c r="BP8485" s="501" t="e">
        <f t="shared" si="803"/>
        <v>#DIV/0!</v>
      </c>
    </row>
    <row r="8486" spans="31:68" ht="15" customHeight="1" x14ac:dyDescent="0.25">
      <c r="AE8486" s="501" t="e">
        <f t="shared" si="798"/>
        <v>#DIV/0!</v>
      </c>
      <c r="AH8486" s="501" t="e">
        <f t="shared" si="799"/>
        <v>#DIV/0!</v>
      </c>
      <c r="AV8486" s="501" t="e">
        <f t="shared" si="800"/>
        <v>#DIV/0!</v>
      </c>
      <c r="AY8486" s="501" t="e">
        <f t="shared" si="801"/>
        <v>#DIV/0!</v>
      </c>
      <c r="BM8486" s="501" t="e">
        <f t="shared" si="802"/>
        <v>#DIV/0!</v>
      </c>
      <c r="BP8486" s="501" t="e">
        <f t="shared" si="803"/>
        <v>#DIV/0!</v>
      </c>
    </row>
    <row r="8487" spans="31:68" ht="15" customHeight="1" x14ac:dyDescent="0.25">
      <c r="AE8487" s="501" t="e">
        <f t="shared" si="798"/>
        <v>#DIV/0!</v>
      </c>
      <c r="AH8487" s="501" t="e">
        <f t="shared" si="799"/>
        <v>#DIV/0!</v>
      </c>
      <c r="AV8487" s="501" t="e">
        <f t="shared" si="800"/>
        <v>#DIV/0!</v>
      </c>
      <c r="AY8487" s="501" t="e">
        <f t="shared" si="801"/>
        <v>#DIV/0!</v>
      </c>
      <c r="BM8487" s="501" t="e">
        <f t="shared" si="802"/>
        <v>#DIV/0!</v>
      </c>
      <c r="BP8487" s="501" t="e">
        <f t="shared" si="803"/>
        <v>#DIV/0!</v>
      </c>
    </row>
    <row r="8488" spans="31:68" ht="15" customHeight="1" x14ac:dyDescent="0.25">
      <c r="AE8488" s="501" t="e">
        <f t="shared" si="798"/>
        <v>#DIV/0!</v>
      </c>
      <c r="AH8488" s="501" t="e">
        <f t="shared" si="799"/>
        <v>#DIV/0!</v>
      </c>
      <c r="AV8488" s="501" t="e">
        <f t="shared" si="800"/>
        <v>#DIV/0!</v>
      </c>
      <c r="AY8488" s="501" t="e">
        <f t="shared" si="801"/>
        <v>#DIV/0!</v>
      </c>
      <c r="BM8488" s="501" t="e">
        <f t="shared" si="802"/>
        <v>#DIV/0!</v>
      </c>
      <c r="BP8488" s="501" t="e">
        <f t="shared" si="803"/>
        <v>#DIV/0!</v>
      </c>
    </row>
    <row r="8489" spans="31:68" ht="15" customHeight="1" x14ac:dyDescent="0.25">
      <c r="AE8489" s="501" t="e">
        <f t="shared" si="798"/>
        <v>#DIV/0!</v>
      </c>
      <c r="AH8489" s="501" t="e">
        <f t="shared" si="799"/>
        <v>#DIV/0!</v>
      </c>
      <c r="AV8489" s="501" t="e">
        <f t="shared" si="800"/>
        <v>#DIV/0!</v>
      </c>
      <c r="AY8489" s="501" t="e">
        <f t="shared" si="801"/>
        <v>#DIV/0!</v>
      </c>
      <c r="BM8489" s="501" t="e">
        <f t="shared" si="802"/>
        <v>#DIV/0!</v>
      </c>
      <c r="BP8489" s="501" t="e">
        <f t="shared" si="803"/>
        <v>#DIV/0!</v>
      </c>
    </row>
    <row r="8490" spans="31:68" ht="15" customHeight="1" x14ac:dyDescent="0.25">
      <c r="AE8490" s="501" t="e">
        <f t="shared" si="798"/>
        <v>#DIV/0!</v>
      </c>
      <c r="AH8490" s="501" t="e">
        <f t="shared" si="799"/>
        <v>#DIV/0!</v>
      </c>
      <c r="AV8490" s="501" t="e">
        <f t="shared" si="800"/>
        <v>#DIV/0!</v>
      </c>
      <c r="AY8490" s="501" t="e">
        <f t="shared" si="801"/>
        <v>#DIV/0!</v>
      </c>
      <c r="BM8490" s="501" t="e">
        <f t="shared" si="802"/>
        <v>#DIV/0!</v>
      </c>
      <c r="BP8490" s="501" t="e">
        <f t="shared" si="803"/>
        <v>#DIV/0!</v>
      </c>
    </row>
    <row r="8491" spans="31:68" ht="15" customHeight="1" x14ac:dyDescent="0.25">
      <c r="AE8491" s="501" t="e">
        <f t="shared" si="798"/>
        <v>#DIV/0!</v>
      </c>
      <c r="AH8491" s="501" t="e">
        <f t="shared" si="799"/>
        <v>#DIV/0!</v>
      </c>
      <c r="AV8491" s="501" t="e">
        <f t="shared" si="800"/>
        <v>#DIV/0!</v>
      </c>
      <c r="AY8491" s="501" t="e">
        <f t="shared" si="801"/>
        <v>#DIV/0!</v>
      </c>
      <c r="BM8491" s="501" t="e">
        <f t="shared" si="802"/>
        <v>#DIV/0!</v>
      </c>
      <c r="BP8491" s="501" t="e">
        <f t="shared" si="803"/>
        <v>#DIV/0!</v>
      </c>
    </row>
    <row r="8492" spans="31:68" ht="15" customHeight="1" x14ac:dyDescent="0.25">
      <c r="AE8492" s="501" t="e">
        <f t="shared" si="798"/>
        <v>#DIV/0!</v>
      </c>
      <c r="AH8492" s="501" t="e">
        <f t="shared" si="799"/>
        <v>#DIV/0!</v>
      </c>
      <c r="AV8492" s="501" t="e">
        <f t="shared" si="800"/>
        <v>#DIV/0!</v>
      </c>
      <c r="AY8492" s="501" t="e">
        <f t="shared" si="801"/>
        <v>#DIV/0!</v>
      </c>
      <c r="BM8492" s="501" t="e">
        <f t="shared" si="802"/>
        <v>#DIV/0!</v>
      </c>
      <c r="BP8492" s="501" t="e">
        <f t="shared" si="803"/>
        <v>#DIV/0!</v>
      </c>
    </row>
    <row r="8493" spans="31:68" ht="15" customHeight="1" x14ac:dyDescent="0.25">
      <c r="AE8493" s="501" t="e">
        <f t="shared" si="798"/>
        <v>#DIV/0!</v>
      </c>
      <c r="AH8493" s="501" t="e">
        <f t="shared" si="799"/>
        <v>#DIV/0!</v>
      </c>
      <c r="AV8493" s="501" t="e">
        <f t="shared" si="800"/>
        <v>#DIV/0!</v>
      </c>
      <c r="AY8493" s="501" t="e">
        <f t="shared" si="801"/>
        <v>#DIV/0!</v>
      </c>
      <c r="BM8493" s="501" t="e">
        <f t="shared" si="802"/>
        <v>#DIV/0!</v>
      </c>
      <c r="BP8493" s="501" t="e">
        <f t="shared" si="803"/>
        <v>#DIV/0!</v>
      </c>
    </row>
    <row r="8494" spans="31:68" ht="15" customHeight="1" x14ac:dyDescent="0.25">
      <c r="AE8494" s="501" t="e">
        <f t="shared" si="798"/>
        <v>#DIV/0!</v>
      </c>
      <c r="AH8494" s="501" t="e">
        <f t="shared" si="799"/>
        <v>#DIV/0!</v>
      </c>
      <c r="AV8494" s="501" t="e">
        <f t="shared" si="800"/>
        <v>#DIV/0!</v>
      </c>
      <c r="AY8494" s="501" t="e">
        <f t="shared" si="801"/>
        <v>#DIV/0!</v>
      </c>
      <c r="BM8494" s="501" t="e">
        <f t="shared" si="802"/>
        <v>#DIV/0!</v>
      </c>
      <c r="BP8494" s="501" t="e">
        <f t="shared" si="803"/>
        <v>#DIV/0!</v>
      </c>
    </row>
    <row r="8495" spans="31:68" ht="15" customHeight="1" x14ac:dyDescent="0.25">
      <c r="AE8495" s="501" t="e">
        <f t="shared" si="798"/>
        <v>#DIV/0!</v>
      </c>
      <c r="AH8495" s="501" t="e">
        <f t="shared" si="799"/>
        <v>#DIV/0!</v>
      </c>
      <c r="AV8495" s="501" t="e">
        <f t="shared" si="800"/>
        <v>#DIV/0!</v>
      </c>
      <c r="AY8495" s="501" t="e">
        <f t="shared" si="801"/>
        <v>#DIV/0!</v>
      </c>
      <c r="BM8495" s="501" t="e">
        <f t="shared" si="802"/>
        <v>#DIV/0!</v>
      </c>
      <c r="BP8495" s="501" t="e">
        <f t="shared" si="803"/>
        <v>#DIV/0!</v>
      </c>
    </row>
    <row r="8496" spans="31:68" ht="15" customHeight="1" x14ac:dyDescent="0.25">
      <c r="AE8496" s="501" t="e">
        <f t="shared" si="798"/>
        <v>#DIV/0!</v>
      </c>
      <c r="AH8496" s="501" t="e">
        <f t="shared" si="799"/>
        <v>#DIV/0!</v>
      </c>
      <c r="AV8496" s="501" t="e">
        <f t="shared" si="800"/>
        <v>#DIV/0!</v>
      </c>
      <c r="AY8496" s="501" t="e">
        <f t="shared" si="801"/>
        <v>#DIV/0!</v>
      </c>
      <c r="BM8496" s="501" t="e">
        <f t="shared" si="802"/>
        <v>#DIV/0!</v>
      </c>
      <c r="BP8496" s="501" t="e">
        <f t="shared" si="803"/>
        <v>#DIV/0!</v>
      </c>
    </row>
    <row r="8497" spans="31:68" ht="15" customHeight="1" x14ac:dyDescent="0.25">
      <c r="AE8497" s="501" t="e">
        <f t="shared" si="798"/>
        <v>#DIV/0!</v>
      </c>
      <c r="AH8497" s="501" t="e">
        <f t="shared" si="799"/>
        <v>#DIV/0!</v>
      </c>
      <c r="AV8497" s="501" t="e">
        <f t="shared" si="800"/>
        <v>#DIV/0!</v>
      </c>
      <c r="AY8497" s="501" t="e">
        <f t="shared" si="801"/>
        <v>#DIV/0!</v>
      </c>
      <c r="BM8497" s="501" t="e">
        <f t="shared" si="802"/>
        <v>#DIV/0!</v>
      </c>
      <c r="BP8497" s="501" t="e">
        <f t="shared" si="803"/>
        <v>#DIV/0!</v>
      </c>
    </row>
    <row r="8498" spans="31:68" ht="15" customHeight="1" x14ac:dyDescent="0.25">
      <c r="AE8498" s="501" t="e">
        <f t="shared" si="798"/>
        <v>#DIV/0!</v>
      </c>
      <c r="AH8498" s="501" t="e">
        <f t="shared" si="799"/>
        <v>#DIV/0!</v>
      </c>
      <c r="AV8498" s="501" t="e">
        <f t="shared" si="800"/>
        <v>#DIV/0!</v>
      </c>
      <c r="AY8498" s="501" t="e">
        <f t="shared" si="801"/>
        <v>#DIV/0!</v>
      </c>
      <c r="BM8498" s="501" t="e">
        <f t="shared" si="802"/>
        <v>#DIV/0!</v>
      </c>
      <c r="BP8498" s="501" t="e">
        <f t="shared" si="803"/>
        <v>#DIV/0!</v>
      </c>
    </row>
    <row r="8499" spans="31:68" ht="15" customHeight="1" x14ac:dyDescent="0.25">
      <c r="AE8499" s="501" t="e">
        <f t="shared" si="798"/>
        <v>#DIV/0!</v>
      </c>
      <c r="AH8499" s="501" t="e">
        <f t="shared" si="799"/>
        <v>#DIV/0!</v>
      </c>
      <c r="AV8499" s="501" t="e">
        <f t="shared" si="800"/>
        <v>#DIV/0!</v>
      </c>
      <c r="AY8499" s="501" t="e">
        <f t="shared" si="801"/>
        <v>#DIV/0!</v>
      </c>
      <c r="BM8499" s="501" t="e">
        <f t="shared" si="802"/>
        <v>#DIV/0!</v>
      </c>
      <c r="BP8499" s="501" t="e">
        <f t="shared" si="803"/>
        <v>#DIV/0!</v>
      </c>
    </row>
    <row r="8500" spans="31:68" ht="15" customHeight="1" x14ac:dyDescent="0.25">
      <c r="AE8500" s="501" t="e">
        <f t="shared" si="798"/>
        <v>#DIV/0!</v>
      </c>
      <c r="AH8500" s="501" t="e">
        <f t="shared" si="799"/>
        <v>#DIV/0!</v>
      </c>
      <c r="AV8500" s="501" t="e">
        <f t="shared" si="800"/>
        <v>#DIV/0!</v>
      </c>
      <c r="AY8500" s="501" t="e">
        <f t="shared" si="801"/>
        <v>#DIV/0!</v>
      </c>
      <c r="BM8500" s="501" t="e">
        <f t="shared" si="802"/>
        <v>#DIV/0!</v>
      </c>
      <c r="BP8500" s="501" t="e">
        <f t="shared" si="803"/>
        <v>#DIV/0!</v>
      </c>
    </row>
    <row r="8501" spans="31:68" ht="15" customHeight="1" x14ac:dyDescent="0.25">
      <c r="AE8501" s="501" t="e">
        <f t="shared" si="798"/>
        <v>#DIV/0!</v>
      </c>
      <c r="AH8501" s="501" t="e">
        <f t="shared" si="799"/>
        <v>#DIV/0!</v>
      </c>
      <c r="AV8501" s="501" t="e">
        <f t="shared" si="800"/>
        <v>#DIV/0!</v>
      </c>
      <c r="AY8501" s="501" t="e">
        <f t="shared" si="801"/>
        <v>#DIV/0!</v>
      </c>
      <c r="BM8501" s="501" t="e">
        <f t="shared" si="802"/>
        <v>#DIV/0!</v>
      </c>
      <c r="BP8501" s="501" t="e">
        <f t="shared" si="803"/>
        <v>#DIV/0!</v>
      </c>
    </row>
    <row r="8502" spans="31:68" ht="15" customHeight="1" x14ac:dyDescent="0.25">
      <c r="AE8502" s="501" t="e">
        <f t="shared" si="798"/>
        <v>#DIV/0!</v>
      </c>
      <c r="AH8502" s="501" t="e">
        <f t="shared" si="799"/>
        <v>#DIV/0!</v>
      </c>
      <c r="AV8502" s="501" t="e">
        <f t="shared" si="800"/>
        <v>#DIV/0!</v>
      </c>
      <c r="AY8502" s="501" t="e">
        <f t="shared" si="801"/>
        <v>#DIV/0!</v>
      </c>
      <c r="BM8502" s="501" t="e">
        <f t="shared" si="802"/>
        <v>#DIV/0!</v>
      </c>
      <c r="BP8502" s="501" t="e">
        <f t="shared" si="803"/>
        <v>#DIV/0!</v>
      </c>
    </row>
    <row r="8503" spans="31:68" ht="15" customHeight="1" x14ac:dyDescent="0.25">
      <c r="AE8503" s="501" t="e">
        <f t="shared" si="798"/>
        <v>#DIV/0!</v>
      </c>
      <c r="AH8503" s="501" t="e">
        <f t="shared" si="799"/>
        <v>#DIV/0!</v>
      </c>
      <c r="AV8503" s="501" t="e">
        <f t="shared" si="800"/>
        <v>#DIV/0!</v>
      </c>
      <c r="AY8503" s="501" t="e">
        <f t="shared" si="801"/>
        <v>#DIV/0!</v>
      </c>
      <c r="BM8503" s="501" t="e">
        <f t="shared" si="802"/>
        <v>#DIV/0!</v>
      </c>
      <c r="BP8503" s="501" t="e">
        <f t="shared" si="803"/>
        <v>#DIV/0!</v>
      </c>
    </row>
    <row r="8504" spans="31:68" ht="15" customHeight="1" x14ac:dyDescent="0.25">
      <c r="AE8504" s="501" t="e">
        <f t="shared" si="798"/>
        <v>#DIV/0!</v>
      </c>
      <c r="AH8504" s="501" t="e">
        <f t="shared" si="799"/>
        <v>#DIV/0!</v>
      </c>
      <c r="AV8504" s="501" t="e">
        <f t="shared" si="800"/>
        <v>#DIV/0!</v>
      </c>
      <c r="AY8504" s="501" t="e">
        <f t="shared" si="801"/>
        <v>#DIV/0!</v>
      </c>
      <c r="BM8504" s="501" t="e">
        <f t="shared" si="802"/>
        <v>#DIV/0!</v>
      </c>
      <c r="BP8504" s="501" t="e">
        <f t="shared" si="803"/>
        <v>#DIV/0!</v>
      </c>
    </row>
    <row r="8505" spans="31:68" ht="15" customHeight="1" x14ac:dyDescent="0.25">
      <c r="AE8505" s="501" t="e">
        <f t="shared" si="798"/>
        <v>#DIV/0!</v>
      </c>
      <c r="AH8505" s="501" t="e">
        <f t="shared" si="799"/>
        <v>#DIV/0!</v>
      </c>
      <c r="AV8505" s="501" t="e">
        <f t="shared" si="800"/>
        <v>#DIV/0!</v>
      </c>
      <c r="AY8505" s="501" t="e">
        <f t="shared" si="801"/>
        <v>#DIV/0!</v>
      </c>
      <c r="BM8505" s="501" t="e">
        <f t="shared" si="802"/>
        <v>#DIV/0!</v>
      </c>
      <c r="BP8505" s="501" t="e">
        <f t="shared" si="803"/>
        <v>#DIV/0!</v>
      </c>
    </row>
    <row r="8506" spans="31:68" ht="15" customHeight="1" x14ac:dyDescent="0.25">
      <c r="AE8506" s="501" t="e">
        <f t="shared" si="798"/>
        <v>#DIV/0!</v>
      </c>
      <c r="AH8506" s="501" t="e">
        <f t="shared" si="799"/>
        <v>#DIV/0!</v>
      </c>
      <c r="AV8506" s="501" t="e">
        <f t="shared" si="800"/>
        <v>#DIV/0!</v>
      </c>
      <c r="AY8506" s="501" t="e">
        <f t="shared" si="801"/>
        <v>#DIV/0!</v>
      </c>
      <c r="BM8506" s="501" t="e">
        <f t="shared" si="802"/>
        <v>#DIV/0!</v>
      </c>
      <c r="BP8506" s="501" t="e">
        <f t="shared" si="803"/>
        <v>#DIV/0!</v>
      </c>
    </row>
    <row r="8507" spans="31:68" ht="15" customHeight="1" x14ac:dyDescent="0.25">
      <c r="AE8507" s="501" t="e">
        <f t="shared" si="798"/>
        <v>#DIV/0!</v>
      </c>
      <c r="AH8507" s="501" t="e">
        <f t="shared" si="799"/>
        <v>#DIV/0!</v>
      </c>
      <c r="AV8507" s="501" t="e">
        <f t="shared" si="800"/>
        <v>#DIV/0!</v>
      </c>
      <c r="AY8507" s="501" t="e">
        <f t="shared" si="801"/>
        <v>#DIV/0!</v>
      </c>
      <c r="BM8507" s="501" t="e">
        <f t="shared" si="802"/>
        <v>#DIV/0!</v>
      </c>
      <c r="BP8507" s="501" t="e">
        <f t="shared" si="803"/>
        <v>#DIV/0!</v>
      </c>
    </row>
    <row r="8508" spans="31:68" ht="15" customHeight="1" x14ac:dyDescent="0.25">
      <c r="AE8508" s="501" t="e">
        <f t="shared" si="798"/>
        <v>#DIV/0!</v>
      </c>
      <c r="AH8508" s="501" t="e">
        <f t="shared" si="799"/>
        <v>#DIV/0!</v>
      </c>
      <c r="AV8508" s="501" t="e">
        <f t="shared" si="800"/>
        <v>#DIV/0!</v>
      </c>
      <c r="AY8508" s="501" t="e">
        <f t="shared" si="801"/>
        <v>#DIV/0!</v>
      </c>
      <c r="BM8508" s="501" t="e">
        <f t="shared" si="802"/>
        <v>#DIV/0!</v>
      </c>
      <c r="BP8508" s="501" t="e">
        <f t="shared" si="803"/>
        <v>#DIV/0!</v>
      </c>
    </row>
    <row r="8509" spans="31:68" ht="15" customHeight="1" x14ac:dyDescent="0.25">
      <c r="AE8509" s="501" t="e">
        <f t="shared" si="798"/>
        <v>#DIV/0!</v>
      </c>
      <c r="AH8509" s="501" t="e">
        <f t="shared" si="799"/>
        <v>#DIV/0!</v>
      </c>
      <c r="AV8509" s="501" t="e">
        <f t="shared" si="800"/>
        <v>#DIV/0!</v>
      </c>
      <c r="AY8509" s="501" t="e">
        <f t="shared" si="801"/>
        <v>#DIV/0!</v>
      </c>
      <c r="BM8509" s="501" t="e">
        <f t="shared" si="802"/>
        <v>#DIV/0!</v>
      </c>
      <c r="BP8509" s="501" t="e">
        <f t="shared" si="803"/>
        <v>#DIV/0!</v>
      </c>
    </row>
    <row r="8510" spans="31:68" ht="15" customHeight="1" x14ac:dyDescent="0.25">
      <c r="AE8510" s="501" t="e">
        <f t="shared" si="798"/>
        <v>#DIV/0!</v>
      </c>
      <c r="AH8510" s="501" t="e">
        <f t="shared" si="799"/>
        <v>#DIV/0!</v>
      </c>
      <c r="AV8510" s="501" t="e">
        <f t="shared" si="800"/>
        <v>#DIV/0!</v>
      </c>
      <c r="AY8510" s="501" t="e">
        <f t="shared" si="801"/>
        <v>#DIV/0!</v>
      </c>
      <c r="BM8510" s="501" t="e">
        <f t="shared" si="802"/>
        <v>#DIV/0!</v>
      </c>
      <c r="BP8510" s="501" t="e">
        <f t="shared" si="803"/>
        <v>#DIV/0!</v>
      </c>
    </row>
    <row r="8511" spans="31:68" ht="15" customHeight="1" x14ac:dyDescent="0.25">
      <c r="AE8511" s="501" t="e">
        <f t="shared" si="798"/>
        <v>#DIV/0!</v>
      </c>
      <c r="AH8511" s="501" t="e">
        <f t="shared" si="799"/>
        <v>#DIV/0!</v>
      </c>
      <c r="AV8511" s="501" t="e">
        <f t="shared" si="800"/>
        <v>#DIV/0!</v>
      </c>
      <c r="AY8511" s="501" t="e">
        <f t="shared" si="801"/>
        <v>#DIV/0!</v>
      </c>
      <c r="BM8511" s="501" t="e">
        <f t="shared" si="802"/>
        <v>#DIV/0!</v>
      </c>
      <c r="BP8511" s="501" t="e">
        <f t="shared" si="803"/>
        <v>#DIV/0!</v>
      </c>
    </row>
    <row r="8512" spans="31:68" ht="15" customHeight="1" x14ac:dyDescent="0.25">
      <c r="AE8512" s="501" t="e">
        <f t="shared" si="798"/>
        <v>#DIV/0!</v>
      </c>
      <c r="AH8512" s="501" t="e">
        <f t="shared" si="799"/>
        <v>#DIV/0!</v>
      </c>
      <c r="AV8512" s="501" t="e">
        <f t="shared" si="800"/>
        <v>#DIV/0!</v>
      </c>
      <c r="AY8512" s="501" t="e">
        <f t="shared" si="801"/>
        <v>#DIV/0!</v>
      </c>
      <c r="BM8512" s="501" t="e">
        <f t="shared" si="802"/>
        <v>#DIV/0!</v>
      </c>
      <c r="BP8512" s="501" t="e">
        <f t="shared" si="803"/>
        <v>#DIV/0!</v>
      </c>
    </row>
    <row r="8513" spans="31:68" ht="15" customHeight="1" x14ac:dyDescent="0.25">
      <c r="AE8513" s="501" t="e">
        <f t="shared" si="798"/>
        <v>#DIV/0!</v>
      </c>
      <c r="AH8513" s="501" t="e">
        <f t="shared" si="799"/>
        <v>#DIV/0!</v>
      </c>
      <c r="AV8513" s="501" t="e">
        <f t="shared" si="800"/>
        <v>#DIV/0!</v>
      </c>
      <c r="AY8513" s="501" t="e">
        <f t="shared" si="801"/>
        <v>#DIV/0!</v>
      </c>
      <c r="BM8513" s="501" t="e">
        <f t="shared" si="802"/>
        <v>#DIV/0!</v>
      </c>
      <c r="BP8513" s="501" t="e">
        <f t="shared" si="803"/>
        <v>#DIV/0!</v>
      </c>
    </row>
    <row r="8514" spans="31:68" ht="15" customHeight="1" x14ac:dyDescent="0.25">
      <c r="AE8514" s="501" t="e">
        <f t="shared" si="798"/>
        <v>#DIV/0!</v>
      </c>
      <c r="AH8514" s="501" t="e">
        <f t="shared" si="799"/>
        <v>#DIV/0!</v>
      </c>
      <c r="AV8514" s="501" t="e">
        <f t="shared" si="800"/>
        <v>#DIV/0!</v>
      </c>
      <c r="AY8514" s="501" t="e">
        <f t="shared" si="801"/>
        <v>#DIV/0!</v>
      </c>
      <c r="BM8514" s="501" t="e">
        <f t="shared" si="802"/>
        <v>#DIV/0!</v>
      </c>
      <c r="BP8514" s="501" t="e">
        <f t="shared" si="803"/>
        <v>#DIV/0!</v>
      </c>
    </row>
    <row r="8515" spans="31:68" ht="15" customHeight="1" x14ac:dyDescent="0.25">
      <c r="AE8515" s="501" t="e">
        <f t="shared" si="798"/>
        <v>#DIV/0!</v>
      </c>
      <c r="AH8515" s="501" t="e">
        <f t="shared" si="799"/>
        <v>#DIV/0!</v>
      </c>
      <c r="AV8515" s="501" t="e">
        <f t="shared" si="800"/>
        <v>#DIV/0!</v>
      </c>
      <c r="AY8515" s="501" t="e">
        <f t="shared" si="801"/>
        <v>#DIV/0!</v>
      </c>
      <c r="BM8515" s="501" t="e">
        <f t="shared" si="802"/>
        <v>#DIV/0!</v>
      </c>
      <c r="BP8515" s="501" t="e">
        <f t="shared" si="803"/>
        <v>#DIV/0!</v>
      </c>
    </row>
    <row r="8516" spans="31:68" ht="15" customHeight="1" x14ac:dyDescent="0.25">
      <c r="AE8516" s="501" t="e">
        <f t="shared" si="798"/>
        <v>#DIV/0!</v>
      </c>
      <c r="AH8516" s="501" t="e">
        <f t="shared" si="799"/>
        <v>#DIV/0!</v>
      </c>
      <c r="AV8516" s="501" t="e">
        <f t="shared" si="800"/>
        <v>#DIV/0!</v>
      </c>
      <c r="AY8516" s="501" t="e">
        <f t="shared" si="801"/>
        <v>#DIV/0!</v>
      </c>
      <c r="BM8516" s="501" t="e">
        <f t="shared" si="802"/>
        <v>#DIV/0!</v>
      </c>
      <c r="BP8516" s="501" t="e">
        <f t="shared" si="803"/>
        <v>#DIV/0!</v>
      </c>
    </row>
    <row r="8517" spans="31:68" ht="15" customHeight="1" x14ac:dyDescent="0.25">
      <c r="AE8517" s="501" t="e">
        <f t="shared" si="798"/>
        <v>#DIV/0!</v>
      </c>
      <c r="AH8517" s="501" t="e">
        <f t="shared" si="799"/>
        <v>#DIV/0!</v>
      </c>
      <c r="AV8517" s="501" t="e">
        <f t="shared" si="800"/>
        <v>#DIV/0!</v>
      </c>
      <c r="AY8517" s="501" t="e">
        <f t="shared" si="801"/>
        <v>#DIV/0!</v>
      </c>
      <c r="BM8517" s="501" t="e">
        <f t="shared" si="802"/>
        <v>#DIV/0!</v>
      </c>
      <c r="BP8517" s="501" t="e">
        <f t="shared" si="803"/>
        <v>#DIV/0!</v>
      </c>
    </row>
    <row r="8518" spans="31:68" ht="15" customHeight="1" x14ac:dyDescent="0.25">
      <c r="AE8518" s="501" t="e">
        <f t="shared" si="798"/>
        <v>#DIV/0!</v>
      </c>
      <c r="AH8518" s="501" t="e">
        <f t="shared" si="799"/>
        <v>#DIV/0!</v>
      </c>
      <c r="AV8518" s="501" t="e">
        <f t="shared" si="800"/>
        <v>#DIV/0!</v>
      </c>
      <c r="AY8518" s="501" t="e">
        <f t="shared" si="801"/>
        <v>#DIV/0!</v>
      </c>
      <c r="BM8518" s="501" t="e">
        <f t="shared" si="802"/>
        <v>#DIV/0!</v>
      </c>
      <c r="BP8518" s="501" t="e">
        <f t="shared" si="803"/>
        <v>#DIV/0!</v>
      </c>
    </row>
    <row r="8519" spans="31:68" ht="15" customHeight="1" x14ac:dyDescent="0.25">
      <c r="AE8519" s="501" t="e">
        <f t="shared" si="798"/>
        <v>#DIV/0!</v>
      </c>
      <c r="AH8519" s="501" t="e">
        <f t="shared" si="799"/>
        <v>#DIV/0!</v>
      </c>
      <c r="AV8519" s="501" t="e">
        <f t="shared" si="800"/>
        <v>#DIV/0!</v>
      </c>
      <c r="AY8519" s="501" t="e">
        <f t="shared" si="801"/>
        <v>#DIV/0!</v>
      </c>
      <c r="BM8519" s="501" t="e">
        <f t="shared" si="802"/>
        <v>#DIV/0!</v>
      </c>
      <c r="BP8519" s="501" t="e">
        <f t="shared" si="803"/>
        <v>#DIV/0!</v>
      </c>
    </row>
    <row r="8520" spans="31:68" ht="15" customHeight="1" x14ac:dyDescent="0.25">
      <c r="AE8520" s="501" t="e">
        <f t="shared" si="798"/>
        <v>#DIV/0!</v>
      </c>
      <c r="AH8520" s="501" t="e">
        <f t="shared" si="799"/>
        <v>#DIV/0!</v>
      </c>
      <c r="AV8520" s="501" t="e">
        <f t="shared" si="800"/>
        <v>#DIV/0!</v>
      </c>
      <c r="AY8520" s="501" t="e">
        <f t="shared" si="801"/>
        <v>#DIV/0!</v>
      </c>
      <c r="BM8520" s="501" t="e">
        <f t="shared" si="802"/>
        <v>#DIV/0!</v>
      </c>
      <c r="BP8520" s="501" t="e">
        <f t="shared" si="803"/>
        <v>#DIV/0!</v>
      </c>
    </row>
    <row r="8521" spans="31:68" ht="15" customHeight="1" x14ac:dyDescent="0.25">
      <c r="AE8521" s="501" t="e">
        <f t="shared" si="798"/>
        <v>#DIV/0!</v>
      </c>
      <c r="AH8521" s="501" t="e">
        <f t="shared" si="799"/>
        <v>#DIV/0!</v>
      </c>
      <c r="AV8521" s="501" t="e">
        <f t="shared" si="800"/>
        <v>#DIV/0!</v>
      </c>
      <c r="AY8521" s="501" t="e">
        <f t="shared" si="801"/>
        <v>#DIV/0!</v>
      </c>
      <c r="BM8521" s="501" t="e">
        <f t="shared" si="802"/>
        <v>#DIV/0!</v>
      </c>
      <c r="BP8521" s="501" t="e">
        <f t="shared" si="803"/>
        <v>#DIV/0!</v>
      </c>
    </row>
    <row r="8522" spans="31:68" ht="15" customHeight="1" x14ac:dyDescent="0.25">
      <c r="AE8522" s="501" t="e">
        <f t="shared" si="798"/>
        <v>#DIV/0!</v>
      </c>
      <c r="AH8522" s="501" t="e">
        <f t="shared" si="799"/>
        <v>#DIV/0!</v>
      </c>
      <c r="AV8522" s="501" t="e">
        <f t="shared" si="800"/>
        <v>#DIV/0!</v>
      </c>
      <c r="AY8522" s="501" t="e">
        <f t="shared" si="801"/>
        <v>#DIV/0!</v>
      </c>
      <c r="BM8522" s="501" t="e">
        <f t="shared" si="802"/>
        <v>#DIV/0!</v>
      </c>
      <c r="BP8522" s="501" t="e">
        <f t="shared" si="803"/>
        <v>#DIV/0!</v>
      </c>
    </row>
    <row r="8523" spans="31:68" ht="15" customHeight="1" x14ac:dyDescent="0.25">
      <c r="AE8523" s="501" t="e">
        <f t="shared" si="798"/>
        <v>#DIV/0!</v>
      </c>
      <c r="AH8523" s="501" t="e">
        <f t="shared" si="799"/>
        <v>#DIV/0!</v>
      </c>
      <c r="AV8523" s="501" t="e">
        <f t="shared" si="800"/>
        <v>#DIV/0!</v>
      </c>
      <c r="AY8523" s="501" t="e">
        <f t="shared" si="801"/>
        <v>#DIV/0!</v>
      </c>
      <c r="BM8523" s="501" t="e">
        <f t="shared" si="802"/>
        <v>#DIV/0!</v>
      </c>
      <c r="BP8523" s="501" t="e">
        <f t="shared" si="803"/>
        <v>#DIV/0!</v>
      </c>
    </row>
    <row r="8524" spans="31:68" ht="15" customHeight="1" x14ac:dyDescent="0.25">
      <c r="AE8524" s="501" t="e">
        <f t="shared" si="798"/>
        <v>#DIV/0!</v>
      </c>
      <c r="AH8524" s="501" t="e">
        <f t="shared" si="799"/>
        <v>#DIV/0!</v>
      </c>
      <c r="AV8524" s="501" t="e">
        <f t="shared" si="800"/>
        <v>#DIV/0!</v>
      </c>
      <c r="AY8524" s="501" t="e">
        <f t="shared" si="801"/>
        <v>#DIV/0!</v>
      </c>
      <c r="BM8524" s="501" t="e">
        <f t="shared" si="802"/>
        <v>#DIV/0!</v>
      </c>
      <c r="BP8524" s="501" t="e">
        <f t="shared" si="803"/>
        <v>#DIV/0!</v>
      </c>
    </row>
    <row r="8525" spans="31:68" ht="15" customHeight="1" x14ac:dyDescent="0.25">
      <c r="AE8525" s="501" t="e">
        <f t="shared" si="798"/>
        <v>#DIV/0!</v>
      </c>
      <c r="AH8525" s="501" t="e">
        <f t="shared" si="799"/>
        <v>#DIV/0!</v>
      </c>
      <c r="AV8525" s="501" t="e">
        <f t="shared" si="800"/>
        <v>#DIV/0!</v>
      </c>
      <c r="AY8525" s="501" t="e">
        <f t="shared" si="801"/>
        <v>#DIV/0!</v>
      </c>
      <c r="BM8525" s="501" t="e">
        <f t="shared" si="802"/>
        <v>#DIV/0!</v>
      </c>
      <c r="BP8525" s="501" t="e">
        <f t="shared" si="803"/>
        <v>#DIV/0!</v>
      </c>
    </row>
    <row r="8526" spans="31:68" ht="15" customHeight="1" x14ac:dyDescent="0.25">
      <c r="AE8526" s="501" t="e">
        <f t="shared" si="798"/>
        <v>#DIV/0!</v>
      </c>
      <c r="AH8526" s="501" t="e">
        <f t="shared" si="799"/>
        <v>#DIV/0!</v>
      </c>
      <c r="AV8526" s="501" t="e">
        <f t="shared" si="800"/>
        <v>#DIV/0!</v>
      </c>
      <c r="AY8526" s="501" t="e">
        <f t="shared" si="801"/>
        <v>#DIV/0!</v>
      </c>
      <c r="BM8526" s="501" t="e">
        <f t="shared" si="802"/>
        <v>#DIV/0!</v>
      </c>
      <c r="BP8526" s="501" t="e">
        <f t="shared" si="803"/>
        <v>#DIV/0!</v>
      </c>
    </row>
    <row r="8527" spans="31:68" ht="15" customHeight="1" x14ac:dyDescent="0.25">
      <c r="AE8527" s="501" t="e">
        <f t="shared" ref="AE8527:AE8590" si="804">IF(AE$10*AC8527+AE$11&lt;(ROUNDUP(AD$10/100,0)*100+999),MAX(0,AE$10*AC8527+AE$11),NA())</f>
        <v>#DIV/0!</v>
      </c>
      <c r="AH8527" s="501" t="e">
        <f t="shared" ref="AH8527:AH8590" si="805">IF(AH$10*AF8527+AH$11&lt;(ROUNDUP(AG$10/100,0)*100+999),MAX(0,AH$10*AF8527+AH$11),NA())</f>
        <v>#DIV/0!</v>
      </c>
      <c r="AV8527" s="501" t="e">
        <f t="shared" ref="AV8527:AV8590" si="806">IF(AV$10*AT8527+AV$11&lt;(ROUNDUP(AU$10/100,0)*100+999),MAX(0,AV$10*AT8527+AV$11),NA())</f>
        <v>#DIV/0!</v>
      </c>
      <c r="AY8527" s="501" t="e">
        <f t="shared" ref="AY8527:AY8590" si="807">IF(AY$10*AW8527+AY$11&lt;(ROUNDUP(AX$10/100,0)*100+999),MAX(0,AY$10*AW8527+AY$11),NA())</f>
        <v>#DIV/0!</v>
      </c>
      <c r="BM8527" s="501" t="e">
        <f t="shared" ref="BM8527:BM8590" si="808">IF(BM$10*BK8527+BM$11&lt;(ROUNDUP(BL$10/100,0)*100+999),MAX(0,BM$10*BK8527+BM$11),NA())</f>
        <v>#DIV/0!</v>
      </c>
      <c r="BP8527" s="501" t="e">
        <f t="shared" ref="BP8527:BP8590" si="809">IF(BP$10*BN8527+BP$11&lt;(ROUNDUP(BO$10/100,0)*100+999),MAX(0,BP$10*BN8527+BP$11),NA())</f>
        <v>#DIV/0!</v>
      </c>
    </row>
    <row r="8528" spans="31:68" ht="15" customHeight="1" x14ac:dyDescent="0.25">
      <c r="AE8528" s="501" t="e">
        <f t="shared" si="804"/>
        <v>#DIV/0!</v>
      </c>
      <c r="AH8528" s="501" t="e">
        <f t="shared" si="805"/>
        <v>#DIV/0!</v>
      </c>
      <c r="AV8528" s="501" t="e">
        <f t="shared" si="806"/>
        <v>#DIV/0!</v>
      </c>
      <c r="AY8528" s="501" t="e">
        <f t="shared" si="807"/>
        <v>#DIV/0!</v>
      </c>
      <c r="BM8528" s="501" t="e">
        <f t="shared" si="808"/>
        <v>#DIV/0!</v>
      </c>
      <c r="BP8528" s="501" t="e">
        <f t="shared" si="809"/>
        <v>#DIV/0!</v>
      </c>
    </row>
    <row r="8529" spans="31:68" ht="15" customHeight="1" x14ac:dyDescent="0.25">
      <c r="AE8529" s="501" t="e">
        <f t="shared" si="804"/>
        <v>#DIV/0!</v>
      </c>
      <c r="AH8529" s="501" t="e">
        <f t="shared" si="805"/>
        <v>#DIV/0!</v>
      </c>
      <c r="AV8529" s="501" t="e">
        <f t="shared" si="806"/>
        <v>#DIV/0!</v>
      </c>
      <c r="AY8529" s="501" t="e">
        <f t="shared" si="807"/>
        <v>#DIV/0!</v>
      </c>
      <c r="BM8529" s="501" t="e">
        <f t="shared" si="808"/>
        <v>#DIV/0!</v>
      </c>
      <c r="BP8529" s="501" t="e">
        <f t="shared" si="809"/>
        <v>#DIV/0!</v>
      </c>
    </row>
    <row r="8530" spans="31:68" ht="15" customHeight="1" x14ac:dyDescent="0.25">
      <c r="AE8530" s="501" t="e">
        <f t="shared" si="804"/>
        <v>#DIV/0!</v>
      </c>
      <c r="AH8530" s="501" t="e">
        <f t="shared" si="805"/>
        <v>#DIV/0!</v>
      </c>
      <c r="AV8530" s="501" t="e">
        <f t="shared" si="806"/>
        <v>#DIV/0!</v>
      </c>
      <c r="AY8530" s="501" t="e">
        <f t="shared" si="807"/>
        <v>#DIV/0!</v>
      </c>
      <c r="BM8530" s="501" t="e">
        <f t="shared" si="808"/>
        <v>#DIV/0!</v>
      </c>
      <c r="BP8530" s="501" t="e">
        <f t="shared" si="809"/>
        <v>#DIV/0!</v>
      </c>
    </row>
    <row r="8531" spans="31:68" ht="15" customHeight="1" x14ac:dyDescent="0.25">
      <c r="AE8531" s="501" t="e">
        <f t="shared" si="804"/>
        <v>#DIV/0!</v>
      </c>
      <c r="AH8531" s="501" t="e">
        <f t="shared" si="805"/>
        <v>#DIV/0!</v>
      </c>
      <c r="AV8531" s="501" t="e">
        <f t="shared" si="806"/>
        <v>#DIV/0!</v>
      </c>
      <c r="AY8531" s="501" t="e">
        <f t="shared" si="807"/>
        <v>#DIV/0!</v>
      </c>
      <c r="BM8531" s="501" t="e">
        <f t="shared" si="808"/>
        <v>#DIV/0!</v>
      </c>
      <c r="BP8531" s="501" t="e">
        <f t="shared" si="809"/>
        <v>#DIV/0!</v>
      </c>
    </row>
    <row r="8532" spans="31:68" ht="15" customHeight="1" x14ac:dyDescent="0.25">
      <c r="AE8532" s="501" t="e">
        <f t="shared" si="804"/>
        <v>#DIV/0!</v>
      </c>
      <c r="AH8532" s="501" t="e">
        <f t="shared" si="805"/>
        <v>#DIV/0!</v>
      </c>
      <c r="AV8532" s="501" t="e">
        <f t="shared" si="806"/>
        <v>#DIV/0!</v>
      </c>
      <c r="AY8532" s="501" t="e">
        <f t="shared" si="807"/>
        <v>#DIV/0!</v>
      </c>
      <c r="BM8532" s="501" t="e">
        <f t="shared" si="808"/>
        <v>#DIV/0!</v>
      </c>
      <c r="BP8532" s="501" t="e">
        <f t="shared" si="809"/>
        <v>#DIV/0!</v>
      </c>
    </row>
    <row r="8533" spans="31:68" ht="15" customHeight="1" x14ac:dyDescent="0.25">
      <c r="AE8533" s="501" t="e">
        <f t="shared" si="804"/>
        <v>#DIV/0!</v>
      </c>
      <c r="AH8533" s="501" t="e">
        <f t="shared" si="805"/>
        <v>#DIV/0!</v>
      </c>
      <c r="AV8533" s="501" t="e">
        <f t="shared" si="806"/>
        <v>#DIV/0!</v>
      </c>
      <c r="AY8533" s="501" t="e">
        <f t="shared" si="807"/>
        <v>#DIV/0!</v>
      </c>
      <c r="BM8533" s="501" t="e">
        <f t="shared" si="808"/>
        <v>#DIV/0!</v>
      </c>
      <c r="BP8533" s="501" t="e">
        <f t="shared" si="809"/>
        <v>#DIV/0!</v>
      </c>
    </row>
    <row r="8534" spans="31:68" ht="15" customHeight="1" x14ac:dyDescent="0.25">
      <c r="AE8534" s="501" t="e">
        <f t="shared" si="804"/>
        <v>#DIV/0!</v>
      </c>
      <c r="AH8534" s="501" t="e">
        <f t="shared" si="805"/>
        <v>#DIV/0!</v>
      </c>
      <c r="AV8534" s="501" t="e">
        <f t="shared" si="806"/>
        <v>#DIV/0!</v>
      </c>
      <c r="AY8534" s="501" t="e">
        <f t="shared" si="807"/>
        <v>#DIV/0!</v>
      </c>
      <c r="BM8534" s="501" t="e">
        <f t="shared" si="808"/>
        <v>#DIV/0!</v>
      </c>
      <c r="BP8534" s="501" t="e">
        <f t="shared" si="809"/>
        <v>#DIV/0!</v>
      </c>
    </row>
    <row r="8535" spans="31:68" ht="15" customHeight="1" x14ac:dyDescent="0.25">
      <c r="AE8535" s="501" t="e">
        <f t="shared" si="804"/>
        <v>#DIV/0!</v>
      </c>
      <c r="AH8535" s="501" t="e">
        <f t="shared" si="805"/>
        <v>#DIV/0!</v>
      </c>
      <c r="AV8535" s="501" t="e">
        <f t="shared" si="806"/>
        <v>#DIV/0!</v>
      </c>
      <c r="AY8535" s="501" t="e">
        <f t="shared" si="807"/>
        <v>#DIV/0!</v>
      </c>
      <c r="BM8535" s="501" t="e">
        <f t="shared" si="808"/>
        <v>#DIV/0!</v>
      </c>
      <c r="BP8535" s="501" t="e">
        <f t="shared" si="809"/>
        <v>#DIV/0!</v>
      </c>
    </row>
    <row r="8536" spans="31:68" ht="15" customHeight="1" x14ac:dyDescent="0.25">
      <c r="AE8536" s="501" t="e">
        <f t="shared" si="804"/>
        <v>#DIV/0!</v>
      </c>
      <c r="AH8536" s="501" t="e">
        <f t="shared" si="805"/>
        <v>#DIV/0!</v>
      </c>
      <c r="AV8536" s="501" t="e">
        <f t="shared" si="806"/>
        <v>#DIV/0!</v>
      </c>
      <c r="AY8536" s="501" t="e">
        <f t="shared" si="807"/>
        <v>#DIV/0!</v>
      </c>
      <c r="BM8536" s="501" t="e">
        <f t="shared" si="808"/>
        <v>#DIV/0!</v>
      </c>
      <c r="BP8536" s="501" t="e">
        <f t="shared" si="809"/>
        <v>#DIV/0!</v>
      </c>
    </row>
    <row r="8537" spans="31:68" ht="15" customHeight="1" x14ac:dyDescent="0.25">
      <c r="AE8537" s="501" t="e">
        <f t="shared" si="804"/>
        <v>#DIV/0!</v>
      </c>
      <c r="AH8537" s="501" t="e">
        <f t="shared" si="805"/>
        <v>#DIV/0!</v>
      </c>
      <c r="AV8537" s="501" t="e">
        <f t="shared" si="806"/>
        <v>#DIV/0!</v>
      </c>
      <c r="AY8537" s="501" t="e">
        <f t="shared" si="807"/>
        <v>#DIV/0!</v>
      </c>
      <c r="BM8537" s="501" t="e">
        <f t="shared" si="808"/>
        <v>#DIV/0!</v>
      </c>
      <c r="BP8537" s="501" t="e">
        <f t="shared" si="809"/>
        <v>#DIV/0!</v>
      </c>
    </row>
    <row r="8538" spans="31:68" ht="15" customHeight="1" x14ac:dyDescent="0.25">
      <c r="AE8538" s="501" t="e">
        <f t="shared" si="804"/>
        <v>#DIV/0!</v>
      </c>
      <c r="AH8538" s="501" t="e">
        <f t="shared" si="805"/>
        <v>#DIV/0!</v>
      </c>
      <c r="AV8538" s="501" t="e">
        <f t="shared" si="806"/>
        <v>#DIV/0!</v>
      </c>
      <c r="AY8538" s="501" t="e">
        <f t="shared" si="807"/>
        <v>#DIV/0!</v>
      </c>
      <c r="BM8538" s="501" t="e">
        <f t="shared" si="808"/>
        <v>#DIV/0!</v>
      </c>
      <c r="BP8538" s="501" t="e">
        <f t="shared" si="809"/>
        <v>#DIV/0!</v>
      </c>
    </row>
    <row r="8539" spans="31:68" ht="15" customHeight="1" x14ac:dyDescent="0.25">
      <c r="AE8539" s="501" t="e">
        <f t="shared" si="804"/>
        <v>#DIV/0!</v>
      </c>
      <c r="AH8539" s="501" t="e">
        <f t="shared" si="805"/>
        <v>#DIV/0!</v>
      </c>
      <c r="AV8539" s="501" t="e">
        <f t="shared" si="806"/>
        <v>#DIV/0!</v>
      </c>
      <c r="AY8539" s="501" t="e">
        <f t="shared" si="807"/>
        <v>#DIV/0!</v>
      </c>
      <c r="BM8539" s="501" t="e">
        <f t="shared" si="808"/>
        <v>#DIV/0!</v>
      </c>
      <c r="BP8539" s="501" t="e">
        <f t="shared" si="809"/>
        <v>#DIV/0!</v>
      </c>
    </row>
    <row r="8540" spans="31:68" ht="15" customHeight="1" x14ac:dyDescent="0.25">
      <c r="AE8540" s="501" t="e">
        <f t="shared" si="804"/>
        <v>#DIV/0!</v>
      </c>
      <c r="AH8540" s="501" t="e">
        <f t="shared" si="805"/>
        <v>#DIV/0!</v>
      </c>
      <c r="AV8540" s="501" t="e">
        <f t="shared" si="806"/>
        <v>#DIV/0!</v>
      </c>
      <c r="AY8540" s="501" t="e">
        <f t="shared" si="807"/>
        <v>#DIV/0!</v>
      </c>
      <c r="BM8540" s="501" t="e">
        <f t="shared" si="808"/>
        <v>#DIV/0!</v>
      </c>
      <c r="BP8540" s="501" t="e">
        <f t="shared" si="809"/>
        <v>#DIV/0!</v>
      </c>
    </row>
    <row r="8541" spans="31:68" ht="15" customHeight="1" x14ac:dyDescent="0.25">
      <c r="AE8541" s="501" t="e">
        <f t="shared" si="804"/>
        <v>#DIV/0!</v>
      </c>
      <c r="AH8541" s="501" t="e">
        <f t="shared" si="805"/>
        <v>#DIV/0!</v>
      </c>
      <c r="AV8541" s="501" t="e">
        <f t="shared" si="806"/>
        <v>#DIV/0!</v>
      </c>
      <c r="AY8541" s="501" t="e">
        <f t="shared" si="807"/>
        <v>#DIV/0!</v>
      </c>
      <c r="BM8541" s="501" t="e">
        <f t="shared" si="808"/>
        <v>#DIV/0!</v>
      </c>
      <c r="BP8541" s="501" t="e">
        <f t="shared" si="809"/>
        <v>#DIV/0!</v>
      </c>
    </row>
    <row r="8542" spans="31:68" ht="15" customHeight="1" x14ac:dyDescent="0.25">
      <c r="AE8542" s="501" t="e">
        <f t="shared" si="804"/>
        <v>#DIV/0!</v>
      </c>
      <c r="AH8542" s="501" t="e">
        <f t="shared" si="805"/>
        <v>#DIV/0!</v>
      </c>
      <c r="AV8542" s="501" t="e">
        <f t="shared" si="806"/>
        <v>#DIV/0!</v>
      </c>
      <c r="AY8542" s="501" t="e">
        <f t="shared" si="807"/>
        <v>#DIV/0!</v>
      </c>
      <c r="BM8542" s="501" t="e">
        <f t="shared" si="808"/>
        <v>#DIV/0!</v>
      </c>
      <c r="BP8542" s="501" t="e">
        <f t="shared" si="809"/>
        <v>#DIV/0!</v>
      </c>
    </row>
    <row r="8543" spans="31:68" ht="15" customHeight="1" x14ac:dyDescent="0.25">
      <c r="AE8543" s="501" t="e">
        <f t="shared" si="804"/>
        <v>#DIV/0!</v>
      </c>
      <c r="AH8543" s="501" t="e">
        <f t="shared" si="805"/>
        <v>#DIV/0!</v>
      </c>
      <c r="AV8543" s="501" t="e">
        <f t="shared" si="806"/>
        <v>#DIV/0!</v>
      </c>
      <c r="AY8543" s="501" t="e">
        <f t="shared" si="807"/>
        <v>#DIV/0!</v>
      </c>
      <c r="BM8543" s="501" t="e">
        <f t="shared" si="808"/>
        <v>#DIV/0!</v>
      </c>
      <c r="BP8543" s="501" t="e">
        <f t="shared" si="809"/>
        <v>#DIV/0!</v>
      </c>
    </row>
    <row r="8544" spans="31:68" ht="15" customHeight="1" x14ac:dyDescent="0.25">
      <c r="AE8544" s="501" t="e">
        <f t="shared" si="804"/>
        <v>#DIV/0!</v>
      </c>
      <c r="AH8544" s="501" t="e">
        <f t="shared" si="805"/>
        <v>#DIV/0!</v>
      </c>
      <c r="AV8544" s="501" t="e">
        <f t="shared" si="806"/>
        <v>#DIV/0!</v>
      </c>
      <c r="AY8544" s="501" t="e">
        <f t="shared" si="807"/>
        <v>#DIV/0!</v>
      </c>
      <c r="BM8544" s="501" t="e">
        <f t="shared" si="808"/>
        <v>#DIV/0!</v>
      </c>
      <c r="BP8544" s="501" t="e">
        <f t="shared" si="809"/>
        <v>#DIV/0!</v>
      </c>
    </row>
    <row r="8545" spans="31:68" ht="15" customHeight="1" x14ac:dyDescent="0.25">
      <c r="AE8545" s="501" t="e">
        <f t="shared" si="804"/>
        <v>#DIV/0!</v>
      </c>
      <c r="AH8545" s="501" t="e">
        <f t="shared" si="805"/>
        <v>#DIV/0!</v>
      </c>
      <c r="AV8545" s="501" t="e">
        <f t="shared" si="806"/>
        <v>#DIV/0!</v>
      </c>
      <c r="AY8545" s="501" t="e">
        <f t="shared" si="807"/>
        <v>#DIV/0!</v>
      </c>
      <c r="BM8545" s="501" t="e">
        <f t="shared" si="808"/>
        <v>#DIV/0!</v>
      </c>
      <c r="BP8545" s="501" t="e">
        <f t="shared" si="809"/>
        <v>#DIV/0!</v>
      </c>
    </row>
    <row r="8546" spans="31:68" ht="15" customHeight="1" x14ac:dyDescent="0.25">
      <c r="AE8546" s="501" t="e">
        <f t="shared" si="804"/>
        <v>#DIV/0!</v>
      </c>
      <c r="AH8546" s="501" t="e">
        <f t="shared" si="805"/>
        <v>#DIV/0!</v>
      </c>
      <c r="AV8546" s="501" t="e">
        <f t="shared" si="806"/>
        <v>#DIV/0!</v>
      </c>
      <c r="AY8546" s="501" t="e">
        <f t="shared" si="807"/>
        <v>#DIV/0!</v>
      </c>
      <c r="BM8546" s="501" t="e">
        <f t="shared" si="808"/>
        <v>#DIV/0!</v>
      </c>
      <c r="BP8546" s="501" t="e">
        <f t="shared" si="809"/>
        <v>#DIV/0!</v>
      </c>
    </row>
    <row r="8547" spans="31:68" ht="15" customHeight="1" x14ac:dyDescent="0.25">
      <c r="AE8547" s="501" t="e">
        <f t="shared" si="804"/>
        <v>#DIV/0!</v>
      </c>
      <c r="AH8547" s="501" t="e">
        <f t="shared" si="805"/>
        <v>#DIV/0!</v>
      </c>
      <c r="AV8547" s="501" t="e">
        <f t="shared" si="806"/>
        <v>#DIV/0!</v>
      </c>
      <c r="AY8547" s="501" t="e">
        <f t="shared" si="807"/>
        <v>#DIV/0!</v>
      </c>
      <c r="BM8547" s="501" t="e">
        <f t="shared" si="808"/>
        <v>#DIV/0!</v>
      </c>
      <c r="BP8547" s="501" t="e">
        <f t="shared" si="809"/>
        <v>#DIV/0!</v>
      </c>
    </row>
    <row r="8548" spans="31:68" ht="15" customHeight="1" x14ac:dyDescent="0.25">
      <c r="AE8548" s="501" t="e">
        <f t="shared" si="804"/>
        <v>#DIV/0!</v>
      </c>
      <c r="AH8548" s="501" t="e">
        <f t="shared" si="805"/>
        <v>#DIV/0!</v>
      </c>
      <c r="AV8548" s="501" t="e">
        <f t="shared" si="806"/>
        <v>#DIV/0!</v>
      </c>
      <c r="AY8548" s="501" t="e">
        <f t="shared" si="807"/>
        <v>#DIV/0!</v>
      </c>
      <c r="BM8548" s="501" t="e">
        <f t="shared" si="808"/>
        <v>#DIV/0!</v>
      </c>
      <c r="BP8548" s="501" t="e">
        <f t="shared" si="809"/>
        <v>#DIV/0!</v>
      </c>
    </row>
    <row r="8549" spans="31:68" ht="15" customHeight="1" x14ac:dyDescent="0.25">
      <c r="AE8549" s="501" t="e">
        <f t="shared" si="804"/>
        <v>#DIV/0!</v>
      </c>
      <c r="AH8549" s="501" t="e">
        <f t="shared" si="805"/>
        <v>#DIV/0!</v>
      </c>
      <c r="AV8549" s="501" t="e">
        <f t="shared" si="806"/>
        <v>#DIV/0!</v>
      </c>
      <c r="AY8549" s="501" t="e">
        <f t="shared" si="807"/>
        <v>#DIV/0!</v>
      </c>
      <c r="BM8549" s="501" t="e">
        <f t="shared" si="808"/>
        <v>#DIV/0!</v>
      </c>
      <c r="BP8549" s="501" t="e">
        <f t="shared" si="809"/>
        <v>#DIV/0!</v>
      </c>
    </row>
    <row r="8550" spans="31:68" ht="15" customHeight="1" x14ac:dyDescent="0.25">
      <c r="AE8550" s="501" t="e">
        <f t="shared" si="804"/>
        <v>#DIV/0!</v>
      </c>
      <c r="AH8550" s="501" t="e">
        <f t="shared" si="805"/>
        <v>#DIV/0!</v>
      </c>
      <c r="AV8550" s="501" t="e">
        <f t="shared" si="806"/>
        <v>#DIV/0!</v>
      </c>
      <c r="AY8550" s="501" t="e">
        <f t="shared" si="807"/>
        <v>#DIV/0!</v>
      </c>
      <c r="BM8550" s="501" t="e">
        <f t="shared" si="808"/>
        <v>#DIV/0!</v>
      </c>
      <c r="BP8550" s="501" t="e">
        <f t="shared" si="809"/>
        <v>#DIV/0!</v>
      </c>
    </row>
    <row r="8551" spans="31:68" ht="15" customHeight="1" x14ac:dyDescent="0.25">
      <c r="AE8551" s="501" t="e">
        <f t="shared" si="804"/>
        <v>#DIV/0!</v>
      </c>
      <c r="AH8551" s="501" t="e">
        <f t="shared" si="805"/>
        <v>#DIV/0!</v>
      </c>
      <c r="AV8551" s="501" t="e">
        <f t="shared" si="806"/>
        <v>#DIV/0!</v>
      </c>
      <c r="AY8551" s="501" t="e">
        <f t="shared" si="807"/>
        <v>#DIV/0!</v>
      </c>
      <c r="BM8551" s="501" t="e">
        <f t="shared" si="808"/>
        <v>#DIV/0!</v>
      </c>
      <c r="BP8551" s="501" t="e">
        <f t="shared" si="809"/>
        <v>#DIV/0!</v>
      </c>
    </row>
    <row r="8552" spans="31:68" ht="15" customHeight="1" x14ac:dyDescent="0.25">
      <c r="AE8552" s="501" t="e">
        <f t="shared" si="804"/>
        <v>#DIV/0!</v>
      </c>
      <c r="AH8552" s="501" t="e">
        <f t="shared" si="805"/>
        <v>#DIV/0!</v>
      </c>
      <c r="AV8552" s="501" t="e">
        <f t="shared" si="806"/>
        <v>#DIV/0!</v>
      </c>
      <c r="AY8552" s="501" t="e">
        <f t="shared" si="807"/>
        <v>#DIV/0!</v>
      </c>
      <c r="BM8552" s="501" t="e">
        <f t="shared" si="808"/>
        <v>#DIV/0!</v>
      </c>
      <c r="BP8552" s="501" t="e">
        <f t="shared" si="809"/>
        <v>#DIV/0!</v>
      </c>
    </row>
    <row r="8553" spans="31:68" ht="15" customHeight="1" x14ac:dyDescent="0.25">
      <c r="AE8553" s="501" t="e">
        <f t="shared" si="804"/>
        <v>#DIV/0!</v>
      </c>
      <c r="AH8553" s="501" t="e">
        <f t="shared" si="805"/>
        <v>#DIV/0!</v>
      </c>
      <c r="AV8553" s="501" t="e">
        <f t="shared" si="806"/>
        <v>#DIV/0!</v>
      </c>
      <c r="AY8553" s="501" t="e">
        <f t="shared" si="807"/>
        <v>#DIV/0!</v>
      </c>
      <c r="BM8553" s="501" t="e">
        <f t="shared" si="808"/>
        <v>#DIV/0!</v>
      </c>
      <c r="BP8553" s="501" t="e">
        <f t="shared" si="809"/>
        <v>#DIV/0!</v>
      </c>
    </row>
    <row r="8554" spans="31:68" ht="15" customHeight="1" x14ac:dyDescent="0.25">
      <c r="AE8554" s="501" t="e">
        <f t="shared" si="804"/>
        <v>#DIV/0!</v>
      </c>
      <c r="AH8554" s="501" t="e">
        <f t="shared" si="805"/>
        <v>#DIV/0!</v>
      </c>
      <c r="AV8554" s="501" t="e">
        <f t="shared" si="806"/>
        <v>#DIV/0!</v>
      </c>
      <c r="AY8554" s="501" t="e">
        <f t="shared" si="807"/>
        <v>#DIV/0!</v>
      </c>
      <c r="BM8554" s="501" t="e">
        <f t="shared" si="808"/>
        <v>#DIV/0!</v>
      </c>
      <c r="BP8554" s="501" t="e">
        <f t="shared" si="809"/>
        <v>#DIV/0!</v>
      </c>
    </row>
    <row r="8555" spans="31:68" ht="15" customHeight="1" x14ac:dyDescent="0.25">
      <c r="AE8555" s="501" t="e">
        <f t="shared" si="804"/>
        <v>#DIV/0!</v>
      </c>
      <c r="AH8555" s="501" t="e">
        <f t="shared" si="805"/>
        <v>#DIV/0!</v>
      </c>
      <c r="AV8555" s="501" t="e">
        <f t="shared" si="806"/>
        <v>#DIV/0!</v>
      </c>
      <c r="AY8555" s="501" t="e">
        <f t="shared" si="807"/>
        <v>#DIV/0!</v>
      </c>
      <c r="BM8555" s="501" t="e">
        <f t="shared" si="808"/>
        <v>#DIV/0!</v>
      </c>
      <c r="BP8555" s="501" t="e">
        <f t="shared" si="809"/>
        <v>#DIV/0!</v>
      </c>
    </row>
    <row r="8556" spans="31:68" ht="15" customHeight="1" x14ac:dyDescent="0.25">
      <c r="AE8556" s="501" t="e">
        <f t="shared" si="804"/>
        <v>#DIV/0!</v>
      </c>
      <c r="AH8556" s="501" t="e">
        <f t="shared" si="805"/>
        <v>#DIV/0!</v>
      </c>
      <c r="AV8556" s="501" t="e">
        <f t="shared" si="806"/>
        <v>#DIV/0!</v>
      </c>
      <c r="AY8556" s="501" t="e">
        <f t="shared" si="807"/>
        <v>#DIV/0!</v>
      </c>
      <c r="BM8556" s="501" t="e">
        <f t="shared" si="808"/>
        <v>#DIV/0!</v>
      </c>
      <c r="BP8556" s="501" t="e">
        <f t="shared" si="809"/>
        <v>#DIV/0!</v>
      </c>
    </row>
    <row r="8557" spans="31:68" ht="15" customHeight="1" x14ac:dyDescent="0.25">
      <c r="AE8557" s="501" t="e">
        <f t="shared" si="804"/>
        <v>#DIV/0!</v>
      </c>
      <c r="AH8557" s="501" t="e">
        <f t="shared" si="805"/>
        <v>#DIV/0!</v>
      </c>
      <c r="AV8557" s="501" t="e">
        <f t="shared" si="806"/>
        <v>#DIV/0!</v>
      </c>
      <c r="AY8557" s="501" t="e">
        <f t="shared" si="807"/>
        <v>#DIV/0!</v>
      </c>
      <c r="BM8557" s="501" t="e">
        <f t="shared" si="808"/>
        <v>#DIV/0!</v>
      </c>
      <c r="BP8557" s="501" t="e">
        <f t="shared" si="809"/>
        <v>#DIV/0!</v>
      </c>
    </row>
    <row r="8558" spans="31:68" ht="15" customHeight="1" x14ac:dyDescent="0.25">
      <c r="AE8558" s="501" t="e">
        <f t="shared" si="804"/>
        <v>#DIV/0!</v>
      </c>
      <c r="AH8558" s="501" t="e">
        <f t="shared" si="805"/>
        <v>#DIV/0!</v>
      </c>
      <c r="AV8558" s="501" t="e">
        <f t="shared" si="806"/>
        <v>#DIV/0!</v>
      </c>
      <c r="AY8558" s="501" t="e">
        <f t="shared" si="807"/>
        <v>#DIV/0!</v>
      </c>
      <c r="BM8558" s="501" t="e">
        <f t="shared" si="808"/>
        <v>#DIV/0!</v>
      </c>
      <c r="BP8558" s="501" t="e">
        <f t="shared" si="809"/>
        <v>#DIV/0!</v>
      </c>
    </row>
    <row r="8559" spans="31:68" ht="15" customHeight="1" x14ac:dyDescent="0.25">
      <c r="AE8559" s="501" t="e">
        <f t="shared" si="804"/>
        <v>#DIV/0!</v>
      </c>
      <c r="AH8559" s="501" t="e">
        <f t="shared" si="805"/>
        <v>#DIV/0!</v>
      </c>
      <c r="AV8559" s="501" t="e">
        <f t="shared" si="806"/>
        <v>#DIV/0!</v>
      </c>
      <c r="AY8559" s="501" t="e">
        <f t="shared" si="807"/>
        <v>#DIV/0!</v>
      </c>
      <c r="BM8559" s="501" t="e">
        <f t="shared" si="808"/>
        <v>#DIV/0!</v>
      </c>
      <c r="BP8559" s="501" t="e">
        <f t="shared" si="809"/>
        <v>#DIV/0!</v>
      </c>
    </row>
    <row r="8560" spans="31:68" ht="15" customHeight="1" x14ac:dyDescent="0.25">
      <c r="AE8560" s="501" t="e">
        <f t="shared" si="804"/>
        <v>#DIV/0!</v>
      </c>
      <c r="AH8560" s="501" t="e">
        <f t="shared" si="805"/>
        <v>#DIV/0!</v>
      </c>
      <c r="AV8560" s="501" t="e">
        <f t="shared" si="806"/>
        <v>#DIV/0!</v>
      </c>
      <c r="AY8560" s="501" t="e">
        <f t="shared" si="807"/>
        <v>#DIV/0!</v>
      </c>
      <c r="BM8560" s="501" t="e">
        <f t="shared" si="808"/>
        <v>#DIV/0!</v>
      </c>
      <c r="BP8560" s="501" t="e">
        <f t="shared" si="809"/>
        <v>#DIV/0!</v>
      </c>
    </row>
    <row r="8561" spans="31:68" ht="15" customHeight="1" x14ac:dyDescent="0.25">
      <c r="AE8561" s="501" t="e">
        <f t="shared" si="804"/>
        <v>#DIV/0!</v>
      </c>
      <c r="AH8561" s="501" t="e">
        <f t="shared" si="805"/>
        <v>#DIV/0!</v>
      </c>
      <c r="AV8561" s="501" t="e">
        <f t="shared" si="806"/>
        <v>#DIV/0!</v>
      </c>
      <c r="AY8561" s="501" t="e">
        <f t="shared" si="807"/>
        <v>#DIV/0!</v>
      </c>
      <c r="BM8561" s="501" t="e">
        <f t="shared" si="808"/>
        <v>#DIV/0!</v>
      </c>
      <c r="BP8561" s="501" t="e">
        <f t="shared" si="809"/>
        <v>#DIV/0!</v>
      </c>
    </row>
    <row r="8562" spans="31:68" ht="15" customHeight="1" x14ac:dyDescent="0.25">
      <c r="AE8562" s="501" t="e">
        <f t="shared" si="804"/>
        <v>#DIV/0!</v>
      </c>
      <c r="AH8562" s="501" t="e">
        <f t="shared" si="805"/>
        <v>#DIV/0!</v>
      </c>
      <c r="AV8562" s="501" t="e">
        <f t="shared" si="806"/>
        <v>#DIV/0!</v>
      </c>
      <c r="AY8562" s="501" t="e">
        <f t="shared" si="807"/>
        <v>#DIV/0!</v>
      </c>
      <c r="BM8562" s="501" t="e">
        <f t="shared" si="808"/>
        <v>#DIV/0!</v>
      </c>
      <c r="BP8562" s="501" t="e">
        <f t="shared" si="809"/>
        <v>#DIV/0!</v>
      </c>
    </row>
    <row r="8563" spans="31:68" ht="15" customHeight="1" x14ac:dyDescent="0.25">
      <c r="AE8563" s="501" t="e">
        <f t="shared" si="804"/>
        <v>#DIV/0!</v>
      </c>
      <c r="AH8563" s="501" t="e">
        <f t="shared" si="805"/>
        <v>#DIV/0!</v>
      </c>
      <c r="AV8563" s="501" t="e">
        <f t="shared" si="806"/>
        <v>#DIV/0!</v>
      </c>
      <c r="AY8563" s="501" t="e">
        <f t="shared" si="807"/>
        <v>#DIV/0!</v>
      </c>
      <c r="BM8563" s="501" t="e">
        <f t="shared" si="808"/>
        <v>#DIV/0!</v>
      </c>
      <c r="BP8563" s="501" t="e">
        <f t="shared" si="809"/>
        <v>#DIV/0!</v>
      </c>
    </row>
    <row r="8564" spans="31:68" ht="15" customHeight="1" x14ac:dyDescent="0.25">
      <c r="AE8564" s="501" t="e">
        <f t="shared" si="804"/>
        <v>#DIV/0!</v>
      </c>
      <c r="AH8564" s="501" t="e">
        <f t="shared" si="805"/>
        <v>#DIV/0!</v>
      </c>
      <c r="AV8564" s="501" t="e">
        <f t="shared" si="806"/>
        <v>#DIV/0!</v>
      </c>
      <c r="AY8564" s="501" t="e">
        <f t="shared" si="807"/>
        <v>#DIV/0!</v>
      </c>
      <c r="BM8564" s="501" t="e">
        <f t="shared" si="808"/>
        <v>#DIV/0!</v>
      </c>
      <c r="BP8564" s="501" t="e">
        <f t="shared" si="809"/>
        <v>#DIV/0!</v>
      </c>
    </row>
    <row r="8565" spans="31:68" ht="15" customHeight="1" x14ac:dyDescent="0.25">
      <c r="AE8565" s="501" t="e">
        <f t="shared" si="804"/>
        <v>#DIV/0!</v>
      </c>
      <c r="AH8565" s="501" t="e">
        <f t="shared" si="805"/>
        <v>#DIV/0!</v>
      </c>
      <c r="AV8565" s="501" t="e">
        <f t="shared" si="806"/>
        <v>#DIV/0!</v>
      </c>
      <c r="AY8565" s="501" t="e">
        <f t="shared" si="807"/>
        <v>#DIV/0!</v>
      </c>
      <c r="BM8565" s="501" t="e">
        <f t="shared" si="808"/>
        <v>#DIV/0!</v>
      </c>
      <c r="BP8565" s="501" t="e">
        <f t="shared" si="809"/>
        <v>#DIV/0!</v>
      </c>
    </row>
    <row r="8566" spans="31:68" ht="15" customHeight="1" x14ac:dyDescent="0.25">
      <c r="AE8566" s="501" t="e">
        <f t="shared" si="804"/>
        <v>#DIV/0!</v>
      </c>
      <c r="AH8566" s="501" t="e">
        <f t="shared" si="805"/>
        <v>#DIV/0!</v>
      </c>
      <c r="AV8566" s="501" t="e">
        <f t="shared" si="806"/>
        <v>#DIV/0!</v>
      </c>
      <c r="AY8566" s="501" t="e">
        <f t="shared" si="807"/>
        <v>#DIV/0!</v>
      </c>
      <c r="BM8566" s="501" t="e">
        <f t="shared" si="808"/>
        <v>#DIV/0!</v>
      </c>
      <c r="BP8566" s="501" t="e">
        <f t="shared" si="809"/>
        <v>#DIV/0!</v>
      </c>
    </row>
    <row r="8567" spans="31:68" ht="15" customHeight="1" x14ac:dyDescent="0.25">
      <c r="AE8567" s="501" t="e">
        <f t="shared" si="804"/>
        <v>#DIV/0!</v>
      </c>
      <c r="AH8567" s="501" t="e">
        <f t="shared" si="805"/>
        <v>#DIV/0!</v>
      </c>
      <c r="AV8567" s="501" t="e">
        <f t="shared" si="806"/>
        <v>#DIV/0!</v>
      </c>
      <c r="AY8567" s="501" t="e">
        <f t="shared" si="807"/>
        <v>#DIV/0!</v>
      </c>
      <c r="BM8567" s="501" t="e">
        <f t="shared" si="808"/>
        <v>#DIV/0!</v>
      </c>
      <c r="BP8567" s="501" t="e">
        <f t="shared" si="809"/>
        <v>#DIV/0!</v>
      </c>
    </row>
    <row r="8568" spans="31:68" ht="15" customHeight="1" x14ac:dyDescent="0.25">
      <c r="AE8568" s="501" t="e">
        <f t="shared" si="804"/>
        <v>#DIV/0!</v>
      </c>
      <c r="AH8568" s="501" t="e">
        <f t="shared" si="805"/>
        <v>#DIV/0!</v>
      </c>
      <c r="AV8568" s="501" t="e">
        <f t="shared" si="806"/>
        <v>#DIV/0!</v>
      </c>
      <c r="AY8568" s="501" t="e">
        <f t="shared" si="807"/>
        <v>#DIV/0!</v>
      </c>
      <c r="BM8568" s="501" t="e">
        <f t="shared" si="808"/>
        <v>#DIV/0!</v>
      </c>
      <c r="BP8568" s="501" t="e">
        <f t="shared" si="809"/>
        <v>#DIV/0!</v>
      </c>
    </row>
    <row r="8569" spans="31:68" ht="15" customHeight="1" x14ac:dyDescent="0.25">
      <c r="AE8569" s="501" t="e">
        <f t="shared" si="804"/>
        <v>#DIV/0!</v>
      </c>
      <c r="AH8569" s="501" t="e">
        <f t="shared" si="805"/>
        <v>#DIV/0!</v>
      </c>
      <c r="AV8569" s="501" t="e">
        <f t="shared" si="806"/>
        <v>#DIV/0!</v>
      </c>
      <c r="AY8569" s="501" t="e">
        <f t="shared" si="807"/>
        <v>#DIV/0!</v>
      </c>
      <c r="BM8569" s="501" t="e">
        <f t="shared" si="808"/>
        <v>#DIV/0!</v>
      </c>
      <c r="BP8569" s="501" t="e">
        <f t="shared" si="809"/>
        <v>#DIV/0!</v>
      </c>
    </row>
    <row r="8570" spans="31:68" ht="15" customHeight="1" x14ac:dyDescent="0.25">
      <c r="AE8570" s="501" t="e">
        <f t="shared" si="804"/>
        <v>#DIV/0!</v>
      </c>
      <c r="AH8570" s="501" t="e">
        <f t="shared" si="805"/>
        <v>#DIV/0!</v>
      </c>
      <c r="AV8570" s="501" t="e">
        <f t="shared" si="806"/>
        <v>#DIV/0!</v>
      </c>
      <c r="AY8570" s="501" t="e">
        <f t="shared" si="807"/>
        <v>#DIV/0!</v>
      </c>
      <c r="BM8570" s="501" t="e">
        <f t="shared" si="808"/>
        <v>#DIV/0!</v>
      </c>
      <c r="BP8570" s="501" t="e">
        <f t="shared" si="809"/>
        <v>#DIV/0!</v>
      </c>
    </row>
    <row r="8571" spans="31:68" ht="15" customHeight="1" x14ac:dyDescent="0.25">
      <c r="AE8571" s="501" t="e">
        <f t="shared" si="804"/>
        <v>#DIV/0!</v>
      </c>
      <c r="AH8571" s="501" t="e">
        <f t="shared" si="805"/>
        <v>#DIV/0!</v>
      </c>
      <c r="AV8571" s="501" t="e">
        <f t="shared" si="806"/>
        <v>#DIV/0!</v>
      </c>
      <c r="AY8571" s="501" t="e">
        <f t="shared" si="807"/>
        <v>#DIV/0!</v>
      </c>
      <c r="BM8571" s="501" t="e">
        <f t="shared" si="808"/>
        <v>#DIV/0!</v>
      </c>
      <c r="BP8571" s="501" t="e">
        <f t="shared" si="809"/>
        <v>#DIV/0!</v>
      </c>
    </row>
    <row r="8572" spans="31:68" ht="15" customHeight="1" x14ac:dyDescent="0.25">
      <c r="AE8572" s="501" t="e">
        <f t="shared" si="804"/>
        <v>#DIV/0!</v>
      </c>
      <c r="AH8572" s="501" t="e">
        <f t="shared" si="805"/>
        <v>#DIV/0!</v>
      </c>
      <c r="AV8572" s="501" t="e">
        <f t="shared" si="806"/>
        <v>#DIV/0!</v>
      </c>
      <c r="AY8572" s="501" t="e">
        <f t="shared" si="807"/>
        <v>#DIV/0!</v>
      </c>
      <c r="BM8572" s="501" t="e">
        <f t="shared" si="808"/>
        <v>#DIV/0!</v>
      </c>
      <c r="BP8572" s="501" t="e">
        <f t="shared" si="809"/>
        <v>#DIV/0!</v>
      </c>
    </row>
    <row r="8573" spans="31:68" ht="15" customHeight="1" x14ac:dyDescent="0.25">
      <c r="AE8573" s="501" t="e">
        <f t="shared" si="804"/>
        <v>#DIV/0!</v>
      </c>
      <c r="AH8573" s="501" t="e">
        <f t="shared" si="805"/>
        <v>#DIV/0!</v>
      </c>
      <c r="AV8573" s="501" t="e">
        <f t="shared" si="806"/>
        <v>#DIV/0!</v>
      </c>
      <c r="AY8573" s="501" t="e">
        <f t="shared" si="807"/>
        <v>#DIV/0!</v>
      </c>
      <c r="BM8573" s="501" t="e">
        <f t="shared" si="808"/>
        <v>#DIV/0!</v>
      </c>
      <c r="BP8573" s="501" t="e">
        <f t="shared" si="809"/>
        <v>#DIV/0!</v>
      </c>
    </row>
    <row r="8574" spans="31:68" ht="15" customHeight="1" x14ac:dyDescent="0.25">
      <c r="AE8574" s="501" t="e">
        <f t="shared" si="804"/>
        <v>#DIV/0!</v>
      </c>
      <c r="AH8574" s="501" t="e">
        <f t="shared" si="805"/>
        <v>#DIV/0!</v>
      </c>
      <c r="AV8574" s="501" t="e">
        <f t="shared" si="806"/>
        <v>#DIV/0!</v>
      </c>
      <c r="AY8574" s="501" t="e">
        <f t="shared" si="807"/>
        <v>#DIV/0!</v>
      </c>
      <c r="BM8574" s="501" t="e">
        <f t="shared" si="808"/>
        <v>#DIV/0!</v>
      </c>
      <c r="BP8574" s="501" t="e">
        <f t="shared" si="809"/>
        <v>#DIV/0!</v>
      </c>
    </row>
    <row r="8575" spans="31:68" ht="15" customHeight="1" x14ac:dyDescent="0.25">
      <c r="AE8575" s="501" t="e">
        <f t="shared" si="804"/>
        <v>#DIV/0!</v>
      </c>
      <c r="AH8575" s="501" t="e">
        <f t="shared" si="805"/>
        <v>#DIV/0!</v>
      </c>
      <c r="AV8575" s="501" t="e">
        <f t="shared" si="806"/>
        <v>#DIV/0!</v>
      </c>
      <c r="AY8575" s="501" t="e">
        <f t="shared" si="807"/>
        <v>#DIV/0!</v>
      </c>
      <c r="BM8575" s="501" t="e">
        <f t="shared" si="808"/>
        <v>#DIV/0!</v>
      </c>
      <c r="BP8575" s="501" t="e">
        <f t="shared" si="809"/>
        <v>#DIV/0!</v>
      </c>
    </row>
    <row r="8576" spans="31:68" ht="15" customHeight="1" x14ac:dyDescent="0.25">
      <c r="AE8576" s="501" t="e">
        <f t="shared" si="804"/>
        <v>#DIV/0!</v>
      </c>
      <c r="AH8576" s="501" t="e">
        <f t="shared" si="805"/>
        <v>#DIV/0!</v>
      </c>
      <c r="AV8576" s="501" t="e">
        <f t="shared" si="806"/>
        <v>#DIV/0!</v>
      </c>
      <c r="AY8576" s="501" t="e">
        <f t="shared" si="807"/>
        <v>#DIV/0!</v>
      </c>
      <c r="BM8576" s="501" t="e">
        <f t="shared" si="808"/>
        <v>#DIV/0!</v>
      </c>
      <c r="BP8576" s="501" t="e">
        <f t="shared" si="809"/>
        <v>#DIV/0!</v>
      </c>
    </row>
    <row r="8577" spans="31:68" ht="15" customHeight="1" x14ac:dyDescent="0.25">
      <c r="AE8577" s="501" t="e">
        <f t="shared" si="804"/>
        <v>#DIV/0!</v>
      </c>
      <c r="AH8577" s="501" t="e">
        <f t="shared" si="805"/>
        <v>#DIV/0!</v>
      </c>
      <c r="AV8577" s="501" t="e">
        <f t="shared" si="806"/>
        <v>#DIV/0!</v>
      </c>
      <c r="AY8577" s="501" t="e">
        <f t="shared" si="807"/>
        <v>#DIV/0!</v>
      </c>
      <c r="BM8577" s="501" t="e">
        <f t="shared" si="808"/>
        <v>#DIV/0!</v>
      </c>
      <c r="BP8577" s="501" t="e">
        <f t="shared" si="809"/>
        <v>#DIV/0!</v>
      </c>
    </row>
    <row r="8578" spans="31:68" ht="15" customHeight="1" x14ac:dyDescent="0.25">
      <c r="AE8578" s="501" t="e">
        <f t="shared" si="804"/>
        <v>#DIV/0!</v>
      </c>
      <c r="AH8578" s="501" t="e">
        <f t="shared" si="805"/>
        <v>#DIV/0!</v>
      </c>
      <c r="AV8578" s="501" t="e">
        <f t="shared" si="806"/>
        <v>#DIV/0!</v>
      </c>
      <c r="AY8578" s="501" t="e">
        <f t="shared" si="807"/>
        <v>#DIV/0!</v>
      </c>
      <c r="BM8578" s="501" t="e">
        <f t="shared" si="808"/>
        <v>#DIV/0!</v>
      </c>
      <c r="BP8578" s="501" t="e">
        <f t="shared" si="809"/>
        <v>#DIV/0!</v>
      </c>
    </row>
    <row r="8579" spans="31:68" ht="15" customHeight="1" x14ac:dyDescent="0.25">
      <c r="AE8579" s="501" t="e">
        <f t="shared" si="804"/>
        <v>#DIV/0!</v>
      </c>
      <c r="AH8579" s="501" t="e">
        <f t="shared" si="805"/>
        <v>#DIV/0!</v>
      </c>
      <c r="AV8579" s="501" t="e">
        <f t="shared" si="806"/>
        <v>#DIV/0!</v>
      </c>
      <c r="AY8579" s="501" t="e">
        <f t="shared" si="807"/>
        <v>#DIV/0!</v>
      </c>
      <c r="BM8579" s="501" t="e">
        <f t="shared" si="808"/>
        <v>#DIV/0!</v>
      </c>
      <c r="BP8579" s="501" t="e">
        <f t="shared" si="809"/>
        <v>#DIV/0!</v>
      </c>
    </row>
    <row r="8580" spans="31:68" ht="15" customHeight="1" x14ac:dyDescent="0.25">
      <c r="AE8580" s="501" t="e">
        <f t="shared" si="804"/>
        <v>#DIV/0!</v>
      </c>
      <c r="AH8580" s="501" t="e">
        <f t="shared" si="805"/>
        <v>#DIV/0!</v>
      </c>
      <c r="AV8580" s="501" t="e">
        <f t="shared" si="806"/>
        <v>#DIV/0!</v>
      </c>
      <c r="AY8580" s="501" t="e">
        <f t="shared" si="807"/>
        <v>#DIV/0!</v>
      </c>
      <c r="BM8580" s="501" t="e">
        <f t="shared" si="808"/>
        <v>#DIV/0!</v>
      </c>
      <c r="BP8580" s="501" t="e">
        <f t="shared" si="809"/>
        <v>#DIV/0!</v>
      </c>
    </row>
    <row r="8581" spans="31:68" ht="15" customHeight="1" x14ac:dyDescent="0.25">
      <c r="AE8581" s="501" t="e">
        <f t="shared" si="804"/>
        <v>#DIV/0!</v>
      </c>
      <c r="AH8581" s="501" t="e">
        <f t="shared" si="805"/>
        <v>#DIV/0!</v>
      </c>
      <c r="AV8581" s="501" t="e">
        <f t="shared" si="806"/>
        <v>#DIV/0!</v>
      </c>
      <c r="AY8581" s="501" t="e">
        <f t="shared" si="807"/>
        <v>#DIV/0!</v>
      </c>
      <c r="BM8581" s="501" t="e">
        <f t="shared" si="808"/>
        <v>#DIV/0!</v>
      </c>
      <c r="BP8581" s="501" t="e">
        <f t="shared" si="809"/>
        <v>#DIV/0!</v>
      </c>
    </row>
    <row r="8582" spans="31:68" ht="15" customHeight="1" x14ac:dyDescent="0.25">
      <c r="AE8582" s="501" t="e">
        <f t="shared" si="804"/>
        <v>#DIV/0!</v>
      </c>
      <c r="AH8582" s="501" t="e">
        <f t="shared" si="805"/>
        <v>#DIV/0!</v>
      </c>
      <c r="AV8582" s="501" t="e">
        <f t="shared" si="806"/>
        <v>#DIV/0!</v>
      </c>
      <c r="AY8582" s="501" t="e">
        <f t="shared" si="807"/>
        <v>#DIV/0!</v>
      </c>
      <c r="BM8582" s="501" t="e">
        <f t="shared" si="808"/>
        <v>#DIV/0!</v>
      </c>
      <c r="BP8582" s="501" t="e">
        <f t="shared" si="809"/>
        <v>#DIV/0!</v>
      </c>
    </row>
    <row r="8583" spans="31:68" ht="15" customHeight="1" x14ac:dyDescent="0.25">
      <c r="AE8583" s="501" t="e">
        <f t="shared" si="804"/>
        <v>#DIV/0!</v>
      </c>
      <c r="AH8583" s="501" t="e">
        <f t="shared" si="805"/>
        <v>#DIV/0!</v>
      </c>
      <c r="AV8583" s="501" t="e">
        <f t="shared" si="806"/>
        <v>#DIV/0!</v>
      </c>
      <c r="AY8583" s="501" t="e">
        <f t="shared" si="807"/>
        <v>#DIV/0!</v>
      </c>
      <c r="BM8583" s="501" t="e">
        <f t="shared" si="808"/>
        <v>#DIV/0!</v>
      </c>
      <c r="BP8583" s="501" t="e">
        <f t="shared" si="809"/>
        <v>#DIV/0!</v>
      </c>
    </row>
    <row r="8584" spans="31:68" ht="15" customHeight="1" x14ac:dyDescent="0.25">
      <c r="AE8584" s="501" t="e">
        <f t="shared" si="804"/>
        <v>#DIV/0!</v>
      </c>
      <c r="AH8584" s="501" t="e">
        <f t="shared" si="805"/>
        <v>#DIV/0!</v>
      </c>
      <c r="AV8584" s="501" t="e">
        <f t="shared" si="806"/>
        <v>#DIV/0!</v>
      </c>
      <c r="AY8584" s="501" t="e">
        <f t="shared" si="807"/>
        <v>#DIV/0!</v>
      </c>
      <c r="BM8584" s="501" t="e">
        <f t="shared" si="808"/>
        <v>#DIV/0!</v>
      </c>
      <c r="BP8584" s="501" t="e">
        <f t="shared" si="809"/>
        <v>#DIV/0!</v>
      </c>
    </row>
    <row r="8585" spans="31:68" ht="15" customHeight="1" x14ac:dyDescent="0.25">
      <c r="AE8585" s="501" t="e">
        <f t="shared" si="804"/>
        <v>#DIV/0!</v>
      </c>
      <c r="AH8585" s="501" t="e">
        <f t="shared" si="805"/>
        <v>#DIV/0!</v>
      </c>
      <c r="AV8585" s="501" t="e">
        <f t="shared" si="806"/>
        <v>#DIV/0!</v>
      </c>
      <c r="AY8585" s="501" t="e">
        <f t="shared" si="807"/>
        <v>#DIV/0!</v>
      </c>
      <c r="BM8585" s="501" t="e">
        <f t="shared" si="808"/>
        <v>#DIV/0!</v>
      </c>
      <c r="BP8585" s="501" t="e">
        <f t="shared" si="809"/>
        <v>#DIV/0!</v>
      </c>
    </row>
    <row r="8586" spans="31:68" ht="15" customHeight="1" x14ac:dyDescent="0.25">
      <c r="AE8586" s="501" t="e">
        <f t="shared" si="804"/>
        <v>#DIV/0!</v>
      </c>
      <c r="AH8586" s="501" t="e">
        <f t="shared" si="805"/>
        <v>#DIV/0!</v>
      </c>
      <c r="AV8586" s="501" t="e">
        <f t="shared" si="806"/>
        <v>#DIV/0!</v>
      </c>
      <c r="AY8586" s="501" t="e">
        <f t="shared" si="807"/>
        <v>#DIV/0!</v>
      </c>
      <c r="BM8586" s="501" t="e">
        <f t="shared" si="808"/>
        <v>#DIV/0!</v>
      </c>
      <c r="BP8586" s="501" t="e">
        <f t="shared" si="809"/>
        <v>#DIV/0!</v>
      </c>
    </row>
    <row r="8587" spans="31:68" ht="15" customHeight="1" x14ac:dyDescent="0.25">
      <c r="AE8587" s="501" t="e">
        <f t="shared" si="804"/>
        <v>#DIV/0!</v>
      </c>
      <c r="AH8587" s="501" t="e">
        <f t="shared" si="805"/>
        <v>#DIV/0!</v>
      </c>
      <c r="AV8587" s="501" t="e">
        <f t="shared" si="806"/>
        <v>#DIV/0!</v>
      </c>
      <c r="AY8587" s="501" t="e">
        <f t="shared" si="807"/>
        <v>#DIV/0!</v>
      </c>
      <c r="BM8587" s="501" t="e">
        <f t="shared" si="808"/>
        <v>#DIV/0!</v>
      </c>
      <c r="BP8587" s="501" t="e">
        <f t="shared" si="809"/>
        <v>#DIV/0!</v>
      </c>
    </row>
    <row r="8588" spans="31:68" ht="15" customHeight="1" x14ac:dyDescent="0.25">
      <c r="AE8588" s="501" t="e">
        <f t="shared" si="804"/>
        <v>#DIV/0!</v>
      </c>
      <c r="AH8588" s="501" t="e">
        <f t="shared" si="805"/>
        <v>#DIV/0!</v>
      </c>
      <c r="AV8588" s="501" t="e">
        <f t="shared" si="806"/>
        <v>#DIV/0!</v>
      </c>
      <c r="AY8588" s="501" t="e">
        <f t="shared" si="807"/>
        <v>#DIV/0!</v>
      </c>
      <c r="BM8588" s="501" t="e">
        <f t="shared" si="808"/>
        <v>#DIV/0!</v>
      </c>
      <c r="BP8588" s="501" t="e">
        <f t="shared" si="809"/>
        <v>#DIV/0!</v>
      </c>
    </row>
    <row r="8589" spans="31:68" ht="15" customHeight="1" x14ac:dyDescent="0.25">
      <c r="AE8589" s="501" t="e">
        <f t="shared" si="804"/>
        <v>#DIV/0!</v>
      </c>
      <c r="AH8589" s="501" t="e">
        <f t="shared" si="805"/>
        <v>#DIV/0!</v>
      </c>
      <c r="AV8589" s="501" t="e">
        <f t="shared" si="806"/>
        <v>#DIV/0!</v>
      </c>
      <c r="AY8589" s="501" t="e">
        <f t="shared" si="807"/>
        <v>#DIV/0!</v>
      </c>
      <c r="BM8589" s="501" t="e">
        <f t="shared" si="808"/>
        <v>#DIV/0!</v>
      </c>
      <c r="BP8589" s="501" t="e">
        <f t="shared" si="809"/>
        <v>#DIV/0!</v>
      </c>
    </row>
    <row r="8590" spans="31:68" ht="15" customHeight="1" x14ac:dyDescent="0.25">
      <c r="AE8590" s="501" t="e">
        <f t="shared" si="804"/>
        <v>#DIV/0!</v>
      </c>
      <c r="AH8590" s="501" t="e">
        <f t="shared" si="805"/>
        <v>#DIV/0!</v>
      </c>
      <c r="AV8590" s="501" t="e">
        <f t="shared" si="806"/>
        <v>#DIV/0!</v>
      </c>
      <c r="AY8590" s="501" t="e">
        <f t="shared" si="807"/>
        <v>#DIV/0!</v>
      </c>
      <c r="BM8590" s="501" t="e">
        <f t="shared" si="808"/>
        <v>#DIV/0!</v>
      </c>
      <c r="BP8590" s="501" t="e">
        <f t="shared" si="809"/>
        <v>#DIV/0!</v>
      </c>
    </row>
    <row r="8591" spans="31:68" ht="15" customHeight="1" x14ac:dyDescent="0.25">
      <c r="AE8591" s="501" t="e">
        <f t="shared" ref="AE8591:AE8654" si="810">IF(AE$10*AC8591+AE$11&lt;(ROUNDUP(AD$10/100,0)*100+999),MAX(0,AE$10*AC8591+AE$11),NA())</f>
        <v>#DIV/0!</v>
      </c>
      <c r="AH8591" s="501" t="e">
        <f t="shared" ref="AH8591:AH8654" si="811">IF(AH$10*AF8591+AH$11&lt;(ROUNDUP(AG$10/100,0)*100+999),MAX(0,AH$10*AF8591+AH$11),NA())</f>
        <v>#DIV/0!</v>
      </c>
      <c r="AV8591" s="501" t="e">
        <f t="shared" ref="AV8591:AV8654" si="812">IF(AV$10*AT8591+AV$11&lt;(ROUNDUP(AU$10/100,0)*100+999),MAX(0,AV$10*AT8591+AV$11),NA())</f>
        <v>#DIV/0!</v>
      </c>
      <c r="AY8591" s="501" t="e">
        <f t="shared" ref="AY8591:AY8654" si="813">IF(AY$10*AW8591+AY$11&lt;(ROUNDUP(AX$10/100,0)*100+999),MAX(0,AY$10*AW8591+AY$11),NA())</f>
        <v>#DIV/0!</v>
      </c>
      <c r="BM8591" s="501" t="e">
        <f t="shared" ref="BM8591:BM8654" si="814">IF(BM$10*BK8591+BM$11&lt;(ROUNDUP(BL$10/100,0)*100+999),MAX(0,BM$10*BK8591+BM$11),NA())</f>
        <v>#DIV/0!</v>
      </c>
      <c r="BP8591" s="501" t="e">
        <f t="shared" ref="BP8591:BP8654" si="815">IF(BP$10*BN8591+BP$11&lt;(ROUNDUP(BO$10/100,0)*100+999),MAX(0,BP$10*BN8591+BP$11),NA())</f>
        <v>#DIV/0!</v>
      </c>
    </row>
    <row r="8592" spans="31:68" ht="15" customHeight="1" x14ac:dyDescent="0.25">
      <c r="AE8592" s="501" t="e">
        <f t="shared" si="810"/>
        <v>#DIV/0!</v>
      </c>
      <c r="AH8592" s="501" t="e">
        <f t="shared" si="811"/>
        <v>#DIV/0!</v>
      </c>
      <c r="AV8592" s="501" t="e">
        <f t="shared" si="812"/>
        <v>#DIV/0!</v>
      </c>
      <c r="AY8592" s="501" t="e">
        <f t="shared" si="813"/>
        <v>#DIV/0!</v>
      </c>
      <c r="BM8592" s="501" t="e">
        <f t="shared" si="814"/>
        <v>#DIV/0!</v>
      </c>
      <c r="BP8592" s="501" t="e">
        <f t="shared" si="815"/>
        <v>#DIV/0!</v>
      </c>
    </row>
    <row r="8593" spans="31:68" ht="15" customHeight="1" x14ac:dyDescent="0.25">
      <c r="AE8593" s="501" t="e">
        <f t="shared" si="810"/>
        <v>#DIV/0!</v>
      </c>
      <c r="AH8593" s="501" t="e">
        <f t="shared" si="811"/>
        <v>#DIV/0!</v>
      </c>
      <c r="AV8593" s="501" t="e">
        <f t="shared" si="812"/>
        <v>#DIV/0!</v>
      </c>
      <c r="AY8593" s="501" t="e">
        <f t="shared" si="813"/>
        <v>#DIV/0!</v>
      </c>
      <c r="BM8593" s="501" t="e">
        <f t="shared" si="814"/>
        <v>#DIV/0!</v>
      </c>
      <c r="BP8593" s="501" t="e">
        <f t="shared" si="815"/>
        <v>#DIV/0!</v>
      </c>
    </row>
    <row r="8594" spans="31:68" ht="15" customHeight="1" x14ac:dyDescent="0.25">
      <c r="AE8594" s="501" t="e">
        <f t="shared" si="810"/>
        <v>#DIV/0!</v>
      </c>
      <c r="AH8594" s="501" t="e">
        <f t="shared" si="811"/>
        <v>#DIV/0!</v>
      </c>
      <c r="AV8594" s="501" t="e">
        <f t="shared" si="812"/>
        <v>#DIV/0!</v>
      </c>
      <c r="AY8594" s="501" t="e">
        <f t="shared" si="813"/>
        <v>#DIV/0!</v>
      </c>
      <c r="BM8594" s="501" t="e">
        <f t="shared" si="814"/>
        <v>#DIV/0!</v>
      </c>
      <c r="BP8594" s="501" t="e">
        <f t="shared" si="815"/>
        <v>#DIV/0!</v>
      </c>
    </row>
    <row r="8595" spans="31:68" ht="15" customHeight="1" x14ac:dyDescent="0.25">
      <c r="AE8595" s="501" t="e">
        <f t="shared" si="810"/>
        <v>#DIV/0!</v>
      </c>
      <c r="AH8595" s="501" t="e">
        <f t="shared" si="811"/>
        <v>#DIV/0!</v>
      </c>
      <c r="AV8595" s="501" t="e">
        <f t="shared" si="812"/>
        <v>#DIV/0!</v>
      </c>
      <c r="AY8595" s="501" t="e">
        <f t="shared" si="813"/>
        <v>#DIV/0!</v>
      </c>
      <c r="BM8595" s="501" t="e">
        <f t="shared" si="814"/>
        <v>#DIV/0!</v>
      </c>
      <c r="BP8595" s="501" t="e">
        <f t="shared" si="815"/>
        <v>#DIV/0!</v>
      </c>
    </row>
    <row r="8596" spans="31:68" ht="15" customHeight="1" x14ac:dyDescent="0.25">
      <c r="AE8596" s="501" t="e">
        <f t="shared" si="810"/>
        <v>#DIV/0!</v>
      </c>
      <c r="AH8596" s="501" t="e">
        <f t="shared" si="811"/>
        <v>#DIV/0!</v>
      </c>
      <c r="AV8596" s="501" t="e">
        <f t="shared" si="812"/>
        <v>#DIV/0!</v>
      </c>
      <c r="AY8596" s="501" t="e">
        <f t="shared" si="813"/>
        <v>#DIV/0!</v>
      </c>
      <c r="BM8596" s="501" t="e">
        <f t="shared" si="814"/>
        <v>#DIV/0!</v>
      </c>
      <c r="BP8596" s="501" t="e">
        <f t="shared" si="815"/>
        <v>#DIV/0!</v>
      </c>
    </row>
    <row r="8597" spans="31:68" ht="15" customHeight="1" x14ac:dyDescent="0.25">
      <c r="AE8597" s="501" t="e">
        <f t="shared" si="810"/>
        <v>#DIV/0!</v>
      </c>
      <c r="AH8597" s="501" t="e">
        <f t="shared" si="811"/>
        <v>#DIV/0!</v>
      </c>
      <c r="AV8597" s="501" t="e">
        <f t="shared" si="812"/>
        <v>#DIV/0!</v>
      </c>
      <c r="AY8597" s="501" t="e">
        <f t="shared" si="813"/>
        <v>#DIV/0!</v>
      </c>
      <c r="BM8597" s="501" t="e">
        <f t="shared" si="814"/>
        <v>#DIV/0!</v>
      </c>
      <c r="BP8597" s="501" t="e">
        <f t="shared" si="815"/>
        <v>#DIV/0!</v>
      </c>
    </row>
    <row r="8598" spans="31:68" ht="15" customHeight="1" x14ac:dyDescent="0.25">
      <c r="AE8598" s="501" t="e">
        <f t="shared" si="810"/>
        <v>#DIV/0!</v>
      </c>
      <c r="AH8598" s="501" t="e">
        <f t="shared" si="811"/>
        <v>#DIV/0!</v>
      </c>
      <c r="AV8598" s="501" t="e">
        <f t="shared" si="812"/>
        <v>#DIV/0!</v>
      </c>
      <c r="AY8598" s="501" t="e">
        <f t="shared" si="813"/>
        <v>#DIV/0!</v>
      </c>
      <c r="BM8598" s="501" t="e">
        <f t="shared" si="814"/>
        <v>#DIV/0!</v>
      </c>
      <c r="BP8598" s="501" t="e">
        <f t="shared" si="815"/>
        <v>#DIV/0!</v>
      </c>
    </row>
    <row r="8599" spans="31:68" ht="15" customHeight="1" x14ac:dyDescent="0.25">
      <c r="AE8599" s="501" t="e">
        <f t="shared" si="810"/>
        <v>#DIV/0!</v>
      </c>
      <c r="AH8599" s="501" t="e">
        <f t="shared" si="811"/>
        <v>#DIV/0!</v>
      </c>
      <c r="AV8599" s="501" t="e">
        <f t="shared" si="812"/>
        <v>#DIV/0!</v>
      </c>
      <c r="AY8599" s="501" t="e">
        <f t="shared" si="813"/>
        <v>#DIV/0!</v>
      </c>
      <c r="BM8599" s="501" t="e">
        <f t="shared" si="814"/>
        <v>#DIV/0!</v>
      </c>
      <c r="BP8599" s="501" t="e">
        <f t="shared" si="815"/>
        <v>#DIV/0!</v>
      </c>
    </row>
    <row r="8600" spans="31:68" ht="15" customHeight="1" x14ac:dyDescent="0.25">
      <c r="AE8600" s="501" t="e">
        <f t="shared" si="810"/>
        <v>#DIV/0!</v>
      </c>
      <c r="AH8600" s="501" t="e">
        <f t="shared" si="811"/>
        <v>#DIV/0!</v>
      </c>
      <c r="AV8600" s="501" t="e">
        <f t="shared" si="812"/>
        <v>#DIV/0!</v>
      </c>
      <c r="AY8600" s="501" t="e">
        <f t="shared" si="813"/>
        <v>#DIV/0!</v>
      </c>
      <c r="BM8600" s="501" t="e">
        <f t="shared" si="814"/>
        <v>#DIV/0!</v>
      </c>
      <c r="BP8600" s="501" t="e">
        <f t="shared" si="815"/>
        <v>#DIV/0!</v>
      </c>
    </row>
    <row r="8601" spans="31:68" ht="15" customHeight="1" x14ac:dyDescent="0.25">
      <c r="AE8601" s="501" t="e">
        <f t="shared" si="810"/>
        <v>#DIV/0!</v>
      </c>
      <c r="AH8601" s="501" t="e">
        <f t="shared" si="811"/>
        <v>#DIV/0!</v>
      </c>
      <c r="AV8601" s="501" t="e">
        <f t="shared" si="812"/>
        <v>#DIV/0!</v>
      </c>
      <c r="AY8601" s="501" t="e">
        <f t="shared" si="813"/>
        <v>#DIV/0!</v>
      </c>
      <c r="BM8601" s="501" t="e">
        <f t="shared" si="814"/>
        <v>#DIV/0!</v>
      </c>
      <c r="BP8601" s="501" t="e">
        <f t="shared" si="815"/>
        <v>#DIV/0!</v>
      </c>
    </row>
    <row r="8602" spans="31:68" ht="15" customHeight="1" x14ac:dyDescent="0.25">
      <c r="AE8602" s="501" t="e">
        <f t="shared" si="810"/>
        <v>#DIV/0!</v>
      </c>
      <c r="AH8602" s="501" t="e">
        <f t="shared" si="811"/>
        <v>#DIV/0!</v>
      </c>
      <c r="AV8602" s="501" t="e">
        <f t="shared" si="812"/>
        <v>#DIV/0!</v>
      </c>
      <c r="AY8602" s="501" t="e">
        <f t="shared" si="813"/>
        <v>#DIV/0!</v>
      </c>
      <c r="BM8602" s="501" t="e">
        <f t="shared" si="814"/>
        <v>#DIV/0!</v>
      </c>
      <c r="BP8602" s="501" t="e">
        <f t="shared" si="815"/>
        <v>#DIV/0!</v>
      </c>
    </row>
    <row r="8603" spans="31:68" ht="15" customHeight="1" x14ac:dyDescent="0.25">
      <c r="AE8603" s="501" t="e">
        <f t="shared" si="810"/>
        <v>#DIV/0!</v>
      </c>
      <c r="AH8603" s="501" t="e">
        <f t="shared" si="811"/>
        <v>#DIV/0!</v>
      </c>
      <c r="AV8603" s="501" t="e">
        <f t="shared" si="812"/>
        <v>#DIV/0!</v>
      </c>
      <c r="AY8603" s="501" t="e">
        <f t="shared" si="813"/>
        <v>#DIV/0!</v>
      </c>
      <c r="BM8603" s="501" t="e">
        <f t="shared" si="814"/>
        <v>#DIV/0!</v>
      </c>
      <c r="BP8603" s="501" t="e">
        <f t="shared" si="815"/>
        <v>#DIV/0!</v>
      </c>
    </row>
    <row r="8604" spans="31:68" ht="15" customHeight="1" x14ac:dyDescent="0.25">
      <c r="AE8604" s="501" t="e">
        <f t="shared" si="810"/>
        <v>#DIV/0!</v>
      </c>
      <c r="AH8604" s="501" t="e">
        <f t="shared" si="811"/>
        <v>#DIV/0!</v>
      </c>
      <c r="AV8604" s="501" t="e">
        <f t="shared" si="812"/>
        <v>#DIV/0!</v>
      </c>
      <c r="AY8604" s="501" t="e">
        <f t="shared" si="813"/>
        <v>#DIV/0!</v>
      </c>
      <c r="BM8604" s="501" t="e">
        <f t="shared" si="814"/>
        <v>#DIV/0!</v>
      </c>
      <c r="BP8604" s="501" t="e">
        <f t="shared" si="815"/>
        <v>#DIV/0!</v>
      </c>
    </row>
    <row r="8605" spans="31:68" ht="15" customHeight="1" x14ac:dyDescent="0.25">
      <c r="AE8605" s="501" t="e">
        <f t="shared" si="810"/>
        <v>#DIV/0!</v>
      </c>
      <c r="AH8605" s="501" t="e">
        <f t="shared" si="811"/>
        <v>#DIV/0!</v>
      </c>
      <c r="AV8605" s="501" t="e">
        <f t="shared" si="812"/>
        <v>#DIV/0!</v>
      </c>
      <c r="AY8605" s="501" t="e">
        <f t="shared" si="813"/>
        <v>#DIV/0!</v>
      </c>
      <c r="BM8605" s="501" t="e">
        <f t="shared" si="814"/>
        <v>#DIV/0!</v>
      </c>
      <c r="BP8605" s="501" t="e">
        <f t="shared" si="815"/>
        <v>#DIV/0!</v>
      </c>
    </row>
    <row r="8606" spans="31:68" ht="15" customHeight="1" x14ac:dyDescent="0.25">
      <c r="AE8606" s="501" t="e">
        <f t="shared" si="810"/>
        <v>#DIV/0!</v>
      </c>
      <c r="AH8606" s="501" t="e">
        <f t="shared" si="811"/>
        <v>#DIV/0!</v>
      </c>
      <c r="AV8606" s="501" t="e">
        <f t="shared" si="812"/>
        <v>#DIV/0!</v>
      </c>
      <c r="AY8606" s="501" t="e">
        <f t="shared" si="813"/>
        <v>#DIV/0!</v>
      </c>
      <c r="BM8606" s="501" t="e">
        <f t="shared" si="814"/>
        <v>#DIV/0!</v>
      </c>
      <c r="BP8606" s="501" t="e">
        <f t="shared" si="815"/>
        <v>#DIV/0!</v>
      </c>
    </row>
    <row r="8607" spans="31:68" ht="15" customHeight="1" x14ac:dyDescent="0.25">
      <c r="AE8607" s="501" t="e">
        <f t="shared" si="810"/>
        <v>#DIV/0!</v>
      </c>
      <c r="AH8607" s="501" t="e">
        <f t="shared" si="811"/>
        <v>#DIV/0!</v>
      </c>
      <c r="AV8607" s="501" t="e">
        <f t="shared" si="812"/>
        <v>#DIV/0!</v>
      </c>
      <c r="AY8607" s="501" t="e">
        <f t="shared" si="813"/>
        <v>#DIV/0!</v>
      </c>
      <c r="BM8607" s="501" t="e">
        <f t="shared" si="814"/>
        <v>#DIV/0!</v>
      </c>
      <c r="BP8607" s="501" t="e">
        <f t="shared" si="815"/>
        <v>#DIV/0!</v>
      </c>
    </row>
    <row r="8608" spans="31:68" ht="15" customHeight="1" x14ac:dyDescent="0.25">
      <c r="AE8608" s="501" t="e">
        <f t="shared" si="810"/>
        <v>#DIV/0!</v>
      </c>
      <c r="AH8608" s="501" t="e">
        <f t="shared" si="811"/>
        <v>#DIV/0!</v>
      </c>
      <c r="AV8608" s="501" t="e">
        <f t="shared" si="812"/>
        <v>#DIV/0!</v>
      </c>
      <c r="AY8608" s="501" t="e">
        <f t="shared" si="813"/>
        <v>#DIV/0!</v>
      </c>
      <c r="BM8608" s="501" t="e">
        <f t="shared" si="814"/>
        <v>#DIV/0!</v>
      </c>
      <c r="BP8608" s="501" t="e">
        <f t="shared" si="815"/>
        <v>#DIV/0!</v>
      </c>
    </row>
    <row r="8609" spans="31:68" ht="15" customHeight="1" x14ac:dyDescent="0.25">
      <c r="AE8609" s="501" t="e">
        <f t="shared" si="810"/>
        <v>#DIV/0!</v>
      </c>
      <c r="AH8609" s="501" t="e">
        <f t="shared" si="811"/>
        <v>#DIV/0!</v>
      </c>
      <c r="AV8609" s="501" t="e">
        <f t="shared" si="812"/>
        <v>#DIV/0!</v>
      </c>
      <c r="AY8609" s="501" t="e">
        <f t="shared" si="813"/>
        <v>#DIV/0!</v>
      </c>
      <c r="BM8609" s="501" t="e">
        <f t="shared" si="814"/>
        <v>#DIV/0!</v>
      </c>
      <c r="BP8609" s="501" t="e">
        <f t="shared" si="815"/>
        <v>#DIV/0!</v>
      </c>
    </row>
    <row r="8610" spans="31:68" ht="15" customHeight="1" x14ac:dyDescent="0.25">
      <c r="AE8610" s="501" t="e">
        <f t="shared" si="810"/>
        <v>#DIV/0!</v>
      </c>
      <c r="AH8610" s="501" t="e">
        <f t="shared" si="811"/>
        <v>#DIV/0!</v>
      </c>
      <c r="AV8610" s="501" t="e">
        <f t="shared" si="812"/>
        <v>#DIV/0!</v>
      </c>
      <c r="AY8610" s="501" t="e">
        <f t="shared" si="813"/>
        <v>#DIV/0!</v>
      </c>
      <c r="BM8610" s="501" t="e">
        <f t="shared" si="814"/>
        <v>#DIV/0!</v>
      </c>
      <c r="BP8610" s="501" t="e">
        <f t="shared" si="815"/>
        <v>#DIV/0!</v>
      </c>
    </row>
    <row r="8611" spans="31:68" ht="15" customHeight="1" x14ac:dyDescent="0.25">
      <c r="AE8611" s="501" t="e">
        <f t="shared" si="810"/>
        <v>#DIV/0!</v>
      </c>
      <c r="AH8611" s="501" t="e">
        <f t="shared" si="811"/>
        <v>#DIV/0!</v>
      </c>
      <c r="AV8611" s="501" t="e">
        <f t="shared" si="812"/>
        <v>#DIV/0!</v>
      </c>
      <c r="AY8611" s="501" t="e">
        <f t="shared" si="813"/>
        <v>#DIV/0!</v>
      </c>
      <c r="BM8611" s="501" t="e">
        <f t="shared" si="814"/>
        <v>#DIV/0!</v>
      </c>
      <c r="BP8611" s="501" t="e">
        <f t="shared" si="815"/>
        <v>#DIV/0!</v>
      </c>
    </row>
    <row r="8612" spans="31:68" ht="15" customHeight="1" x14ac:dyDescent="0.25">
      <c r="AE8612" s="501" t="e">
        <f t="shared" si="810"/>
        <v>#DIV/0!</v>
      </c>
      <c r="AH8612" s="501" t="e">
        <f t="shared" si="811"/>
        <v>#DIV/0!</v>
      </c>
      <c r="AV8612" s="501" t="e">
        <f t="shared" si="812"/>
        <v>#DIV/0!</v>
      </c>
      <c r="AY8612" s="501" t="e">
        <f t="shared" si="813"/>
        <v>#DIV/0!</v>
      </c>
      <c r="BM8612" s="501" t="e">
        <f t="shared" si="814"/>
        <v>#DIV/0!</v>
      </c>
      <c r="BP8612" s="501" t="e">
        <f t="shared" si="815"/>
        <v>#DIV/0!</v>
      </c>
    </row>
    <row r="8613" spans="31:68" ht="15" customHeight="1" x14ac:dyDescent="0.25">
      <c r="AE8613" s="501" t="e">
        <f t="shared" si="810"/>
        <v>#DIV/0!</v>
      </c>
      <c r="AH8613" s="501" t="e">
        <f t="shared" si="811"/>
        <v>#DIV/0!</v>
      </c>
      <c r="AV8613" s="501" t="e">
        <f t="shared" si="812"/>
        <v>#DIV/0!</v>
      </c>
      <c r="AY8613" s="501" t="e">
        <f t="shared" si="813"/>
        <v>#DIV/0!</v>
      </c>
      <c r="BM8613" s="501" t="e">
        <f t="shared" si="814"/>
        <v>#DIV/0!</v>
      </c>
      <c r="BP8613" s="501" t="e">
        <f t="shared" si="815"/>
        <v>#DIV/0!</v>
      </c>
    </row>
    <row r="8614" spans="31:68" ht="15" customHeight="1" x14ac:dyDescent="0.25">
      <c r="AE8614" s="501" t="e">
        <f t="shared" si="810"/>
        <v>#DIV/0!</v>
      </c>
      <c r="AH8614" s="501" t="e">
        <f t="shared" si="811"/>
        <v>#DIV/0!</v>
      </c>
      <c r="AV8614" s="501" t="e">
        <f t="shared" si="812"/>
        <v>#DIV/0!</v>
      </c>
      <c r="AY8614" s="501" t="e">
        <f t="shared" si="813"/>
        <v>#DIV/0!</v>
      </c>
      <c r="BM8614" s="501" t="e">
        <f t="shared" si="814"/>
        <v>#DIV/0!</v>
      </c>
      <c r="BP8614" s="501" t="e">
        <f t="shared" si="815"/>
        <v>#DIV/0!</v>
      </c>
    </row>
    <row r="8615" spans="31:68" ht="15" customHeight="1" x14ac:dyDescent="0.25">
      <c r="AE8615" s="501" t="e">
        <f t="shared" si="810"/>
        <v>#DIV/0!</v>
      </c>
      <c r="AH8615" s="501" t="e">
        <f t="shared" si="811"/>
        <v>#DIV/0!</v>
      </c>
      <c r="AV8615" s="501" t="e">
        <f t="shared" si="812"/>
        <v>#DIV/0!</v>
      </c>
      <c r="AY8615" s="501" t="e">
        <f t="shared" si="813"/>
        <v>#DIV/0!</v>
      </c>
      <c r="BM8615" s="501" t="e">
        <f t="shared" si="814"/>
        <v>#DIV/0!</v>
      </c>
      <c r="BP8615" s="501" t="e">
        <f t="shared" si="815"/>
        <v>#DIV/0!</v>
      </c>
    </row>
    <row r="8616" spans="31:68" ht="15" customHeight="1" x14ac:dyDescent="0.25">
      <c r="AE8616" s="501" t="e">
        <f t="shared" si="810"/>
        <v>#DIV/0!</v>
      </c>
      <c r="AH8616" s="501" t="e">
        <f t="shared" si="811"/>
        <v>#DIV/0!</v>
      </c>
      <c r="AV8616" s="501" t="e">
        <f t="shared" si="812"/>
        <v>#DIV/0!</v>
      </c>
      <c r="AY8616" s="501" t="e">
        <f t="shared" si="813"/>
        <v>#DIV/0!</v>
      </c>
      <c r="BM8616" s="501" t="e">
        <f t="shared" si="814"/>
        <v>#DIV/0!</v>
      </c>
      <c r="BP8616" s="501" t="e">
        <f t="shared" si="815"/>
        <v>#DIV/0!</v>
      </c>
    </row>
    <row r="8617" spans="31:68" ht="15" customHeight="1" x14ac:dyDescent="0.25">
      <c r="AE8617" s="501" t="e">
        <f t="shared" si="810"/>
        <v>#DIV/0!</v>
      </c>
      <c r="AH8617" s="501" t="e">
        <f t="shared" si="811"/>
        <v>#DIV/0!</v>
      </c>
      <c r="AV8617" s="501" t="e">
        <f t="shared" si="812"/>
        <v>#DIV/0!</v>
      </c>
      <c r="AY8617" s="501" t="e">
        <f t="shared" si="813"/>
        <v>#DIV/0!</v>
      </c>
      <c r="BM8617" s="501" t="e">
        <f t="shared" si="814"/>
        <v>#DIV/0!</v>
      </c>
      <c r="BP8617" s="501" t="e">
        <f t="shared" si="815"/>
        <v>#DIV/0!</v>
      </c>
    </row>
    <row r="8618" spans="31:68" ht="15" customHeight="1" x14ac:dyDescent="0.25">
      <c r="AE8618" s="501" t="e">
        <f t="shared" si="810"/>
        <v>#DIV/0!</v>
      </c>
      <c r="AH8618" s="501" t="e">
        <f t="shared" si="811"/>
        <v>#DIV/0!</v>
      </c>
      <c r="AV8618" s="501" t="e">
        <f t="shared" si="812"/>
        <v>#DIV/0!</v>
      </c>
      <c r="AY8618" s="501" t="e">
        <f t="shared" si="813"/>
        <v>#DIV/0!</v>
      </c>
      <c r="BM8618" s="501" t="e">
        <f t="shared" si="814"/>
        <v>#DIV/0!</v>
      </c>
      <c r="BP8618" s="501" t="e">
        <f t="shared" si="815"/>
        <v>#DIV/0!</v>
      </c>
    </row>
    <row r="8619" spans="31:68" ht="15" customHeight="1" x14ac:dyDescent="0.25">
      <c r="AE8619" s="501" t="e">
        <f t="shared" si="810"/>
        <v>#DIV/0!</v>
      </c>
      <c r="AH8619" s="501" t="e">
        <f t="shared" si="811"/>
        <v>#DIV/0!</v>
      </c>
      <c r="AV8619" s="501" t="e">
        <f t="shared" si="812"/>
        <v>#DIV/0!</v>
      </c>
      <c r="AY8619" s="501" t="e">
        <f t="shared" si="813"/>
        <v>#DIV/0!</v>
      </c>
      <c r="BM8619" s="501" t="e">
        <f t="shared" si="814"/>
        <v>#DIV/0!</v>
      </c>
      <c r="BP8619" s="501" t="e">
        <f t="shared" si="815"/>
        <v>#DIV/0!</v>
      </c>
    </row>
    <row r="8620" spans="31:68" ht="15" customHeight="1" x14ac:dyDescent="0.25">
      <c r="AE8620" s="501" t="e">
        <f t="shared" si="810"/>
        <v>#DIV/0!</v>
      </c>
      <c r="AH8620" s="501" t="e">
        <f t="shared" si="811"/>
        <v>#DIV/0!</v>
      </c>
      <c r="AV8620" s="501" t="e">
        <f t="shared" si="812"/>
        <v>#DIV/0!</v>
      </c>
      <c r="AY8620" s="501" t="e">
        <f t="shared" si="813"/>
        <v>#DIV/0!</v>
      </c>
      <c r="BM8620" s="501" t="e">
        <f t="shared" si="814"/>
        <v>#DIV/0!</v>
      </c>
      <c r="BP8620" s="501" t="e">
        <f t="shared" si="815"/>
        <v>#DIV/0!</v>
      </c>
    </row>
    <row r="8621" spans="31:68" ht="15" customHeight="1" x14ac:dyDescent="0.25">
      <c r="AE8621" s="501" t="e">
        <f t="shared" si="810"/>
        <v>#DIV/0!</v>
      </c>
      <c r="AH8621" s="501" t="e">
        <f t="shared" si="811"/>
        <v>#DIV/0!</v>
      </c>
      <c r="AV8621" s="501" t="e">
        <f t="shared" si="812"/>
        <v>#DIV/0!</v>
      </c>
      <c r="AY8621" s="501" t="e">
        <f t="shared" si="813"/>
        <v>#DIV/0!</v>
      </c>
      <c r="BM8621" s="501" t="e">
        <f t="shared" si="814"/>
        <v>#DIV/0!</v>
      </c>
      <c r="BP8621" s="501" t="e">
        <f t="shared" si="815"/>
        <v>#DIV/0!</v>
      </c>
    </row>
    <row r="8622" spans="31:68" ht="15" customHeight="1" x14ac:dyDescent="0.25">
      <c r="AE8622" s="501" t="e">
        <f t="shared" si="810"/>
        <v>#DIV/0!</v>
      </c>
      <c r="AH8622" s="501" t="e">
        <f t="shared" si="811"/>
        <v>#DIV/0!</v>
      </c>
      <c r="AV8622" s="501" t="e">
        <f t="shared" si="812"/>
        <v>#DIV/0!</v>
      </c>
      <c r="AY8622" s="501" t="e">
        <f t="shared" si="813"/>
        <v>#DIV/0!</v>
      </c>
      <c r="BM8622" s="501" t="e">
        <f t="shared" si="814"/>
        <v>#DIV/0!</v>
      </c>
      <c r="BP8622" s="501" t="e">
        <f t="shared" si="815"/>
        <v>#DIV/0!</v>
      </c>
    </row>
    <row r="8623" spans="31:68" ht="15" customHeight="1" x14ac:dyDescent="0.25">
      <c r="AE8623" s="501" t="e">
        <f t="shared" si="810"/>
        <v>#DIV/0!</v>
      </c>
      <c r="AH8623" s="501" t="e">
        <f t="shared" si="811"/>
        <v>#DIV/0!</v>
      </c>
      <c r="AV8623" s="501" t="e">
        <f t="shared" si="812"/>
        <v>#DIV/0!</v>
      </c>
      <c r="AY8623" s="501" t="e">
        <f t="shared" si="813"/>
        <v>#DIV/0!</v>
      </c>
      <c r="BM8623" s="501" t="e">
        <f t="shared" si="814"/>
        <v>#DIV/0!</v>
      </c>
      <c r="BP8623" s="501" t="e">
        <f t="shared" si="815"/>
        <v>#DIV/0!</v>
      </c>
    </row>
    <row r="8624" spans="31:68" ht="15" customHeight="1" x14ac:dyDescent="0.25">
      <c r="AE8624" s="501" t="e">
        <f t="shared" si="810"/>
        <v>#DIV/0!</v>
      </c>
      <c r="AH8624" s="501" t="e">
        <f t="shared" si="811"/>
        <v>#DIV/0!</v>
      </c>
      <c r="AV8624" s="501" t="e">
        <f t="shared" si="812"/>
        <v>#DIV/0!</v>
      </c>
      <c r="AY8624" s="501" t="e">
        <f t="shared" si="813"/>
        <v>#DIV/0!</v>
      </c>
      <c r="BM8624" s="501" t="e">
        <f t="shared" si="814"/>
        <v>#DIV/0!</v>
      </c>
      <c r="BP8624" s="501" t="e">
        <f t="shared" si="815"/>
        <v>#DIV/0!</v>
      </c>
    </row>
    <row r="8625" spans="31:68" ht="15" customHeight="1" x14ac:dyDescent="0.25">
      <c r="AE8625" s="501" t="e">
        <f t="shared" si="810"/>
        <v>#DIV/0!</v>
      </c>
      <c r="AH8625" s="501" t="e">
        <f t="shared" si="811"/>
        <v>#DIV/0!</v>
      </c>
      <c r="AV8625" s="501" t="e">
        <f t="shared" si="812"/>
        <v>#DIV/0!</v>
      </c>
      <c r="AY8625" s="501" t="e">
        <f t="shared" si="813"/>
        <v>#DIV/0!</v>
      </c>
      <c r="BM8625" s="501" t="e">
        <f t="shared" si="814"/>
        <v>#DIV/0!</v>
      </c>
      <c r="BP8625" s="501" t="e">
        <f t="shared" si="815"/>
        <v>#DIV/0!</v>
      </c>
    </row>
    <row r="8626" spans="31:68" ht="15" customHeight="1" x14ac:dyDescent="0.25">
      <c r="AE8626" s="501" t="e">
        <f t="shared" si="810"/>
        <v>#DIV/0!</v>
      </c>
      <c r="AH8626" s="501" t="e">
        <f t="shared" si="811"/>
        <v>#DIV/0!</v>
      </c>
      <c r="AV8626" s="501" t="e">
        <f t="shared" si="812"/>
        <v>#DIV/0!</v>
      </c>
      <c r="AY8626" s="501" t="e">
        <f t="shared" si="813"/>
        <v>#DIV/0!</v>
      </c>
      <c r="BM8626" s="501" t="e">
        <f t="shared" si="814"/>
        <v>#DIV/0!</v>
      </c>
      <c r="BP8626" s="501" t="e">
        <f t="shared" si="815"/>
        <v>#DIV/0!</v>
      </c>
    </row>
    <row r="8627" spans="31:68" ht="15" customHeight="1" x14ac:dyDescent="0.25">
      <c r="AE8627" s="501" t="e">
        <f t="shared" si="810"/>
        <v>#DIV/0!</v>
      </c>
      <c r="AH8627" s="501" t="e">
        <f t="shared" si="811"/>
        <v>#DIV/0!</v>
      </c>
      <c r="AV8627" s="501" t="e">
        <f t="shared" si="812"/>
        <v>#DIV/0!</v>
      </c>
      <c r="AY8627" s="501" t="e">
        <f t="shared" si="813"/>
        <v>#DIV/0!</v>
      </c>
      <c r="BM8627" s="501" t="e">
        <f t="shared" si="814"/>
        <v>#DIV/0!</v>
      </c>
      <c r="BP8627" s="501" t="e">
        <f t="shared" si="815"/>
        <v>#DIV/0!</v>
      </c>
    </row>
    <row r="8628" spans="31:68" ht="15" customHeight="1" x14ac:dyDescent="0.25">
      <c r="AE8628" s="501" t="e">
        <f t="shared" si="810"/>
        <v>#DIV/0!</v>
      </c>
      <c r="AH8628" s="501" t="e">
        <f t="shared" si="811"/>
        <v>#DIV/0!</v>
      </c>
      <c r="AV8628" s="501" t="e">
        <f t="shared" si="812"/>
        <v>#DIV/0!</v>
      </c>
      <c r="AY8628" s="501" t="e">
        <f t="shared" si="813"/>
        <v>#DIV/0!</v>
      </c>
      <c r="BM8628" s="501" t="e">
        <f t="shared" si="814"/>
        <v>#DIV/0!</v>
      </c>
      <c r="BP8628" s="501" t="e">
        <f t="shared" si="815"/>
        <v>#DIV/0!</v>
      </c>
    </row>
    <row r="8629" spans="31:68" ht="15" customHeight="1" x14ac:dyDescent="0.25">
      <c r="AE8629" s="501" t="e">
        <f t="shared" si="810"/>
        <v>#DIV/0!</v>
      </c>
      <c r="AH8629" s="501" t="e">
        <f t="shared" si="811"/>
        <v>#DIV/0!</v>
      </c>
      <c r="AV8629" s="501" t="e">
        <f t="shared" si="812"/>
        <v>#DIV/0!</v>
      </c>
      <c r="AY8629" s="501" t="e">
        <f t="shared" si="813"/>
        <v>#DIV/0!</v>
      </c>
      <c r="BM8629" s="501" t="e">
        <f t="shared" si="814"/>
        <v>#DIV/0!</v>
      </c>
      <c r="BP8629" s="501" t="e">
        <f t="shared" si="815"/>
        <v>#DIV/0!</v>
      </c>
    </row>
    <row r="8630" spans="31:68" ht="15" customHeight="1" x14ac:dyDescent="0.25">
      <c r="AE8630" s="501" t="e">
        <f t="shared" si="810"/>
        <v>#DIV/0!</v>
      </c>
      <c r="AH8630" s="501" t="e">
        <f t="shared" si="811"/>
        <v>#DIV/0!</v>
      </c>
      <c r="AV8630" s="501" t="e">
        <f t="shared" si="812"/>
        <v>#DIV/0!</v>
      </c>
      <c r="AY8630" s="501" t="e">
        <f t="shared" si="813"/>
        <v>#DIV/0!</v>
      </c>
      <c r="BM8630" s="501" t="e">
        <f t="shared" si="814"/>
        <v>#DIV/0!</v>
      </c>
      <c r="BP8630" s="501" t="e">
        <f t="shared" si="815"/>
        <v>#DIV/0!</v>
      </c>
    </row>
    <row r="8631" spans="31:68" ht="15" customHeight="1" x14ac:dyDescent="0.25">
      <c r="AE8631" s="501" t="e">
        <f t="shared" si="810"/>
        <v>#DIV/0!</v>
      </c>
      <c r="AH8631" s="501" t="e">
        <f t="shared" si="811"/>
        <v>#DIV/0!</v>
      </c>
      <c r="AV8631" s="501" t="e">
        <f t="shared" si="812"/>
        <v>#DIV/0!</v>
      </c>
      <c r="AY8631" s="501" t="e">
        <f t="shared" si="813"/>
        <v>#DIV/0!</v>
      </c>
      <c r="BM8631" s="501" t="e">
        <f t="shared" si="814"/>
        <v>#DIV/0!</v>
      </c>
      <c r="BP8631" s="501" t="e">
        <f t="shared" si="815"/>
        <v>#DIV/0!</v>
      </c>
    </row>
    <row r="8632" spans="31:68" ht="15" customHeight="1" x14ac:dyDescent="0.25">
      <c r="AE8632" s="501" t="e">
        <f t="shared" si="810"/>
        <v>#DIV/0!</v>
      </c>
      <c r="AH8632" s="501" t="e">
        <f t="shared" si="811"/>
        <v>#DIV/0!</v>
      </c>
      <c r="AV8632" s="501" t="e">
        <f t="shared" si="812"/>
        <v>#DIV/0!</v>
      </c>
      <c r="AY8632" s="501" t="e">
        <f t="shared" si="813"/>
        <v>#DIV/0!</v>
      </c>
      <c r="BM8632" s="501" t="e">
        <f t="shared" si="814"/>
        <v>#DIV/0!</v>
      </c>
      <c r="BP8632" s="501" t="e">
        <f t="shared" si="815"/>
        <v>#DIV/0!</v>
      </c>
    </row>
    <row r="8633" spans="31:68" ht="15" customHeight="1" x14ac:dyDescent="0.25">
      <c r="AE8633" s="501" t="e">
        <f t="shared" si="810"/>
        <v>#DIV/0!</v>
      </c>
      <c r="AH8633" s="501" t="e">
        <f t="shared" si="811"/>
        <v>#DIV/0!</v>
      </c>
      <c r="AV8633" s="501" t="e">
        <f t="shared" si="812"/>
        <v>#DIV/0!</v>
      </c>
      <c r="AY8633" s="501" t="e">
        <f t="shared" si="813"/>
        <v>#DIV/0!</v>
      </c>
      <c r="BM8633" s="501" t="e">
        <f t="shared" si="814"/>
        <v>#DIV/0!</v>
      </c>
      <c r="BP8633" s="501" t="e">
        <f t="shared" si="815"/>
        <v>#DIV/0!</v>
      </c>
    </row>
    <row r="8634" spans="31:68" ht="15" customHeight="1" x14ac:dyDescent="0.25">
      <c r="AE8634" s="501" t="e">
        <f t="shared" si="810"/>
        <v>#DIV/0!</v>
      </c>
      <c r="AH8634" s="501" t="e">
        <f t="shared" si="811"/>
        <v>#DIV/0!</v>
      </c>
      <c r="AV8634" s="501" t="e">
        <f t="shared" si="812"/>
        <v>#DIV/0!</v>
      </c>
      <c r="AY8634" s="501" t="e">
        <f t="shared" si="813"/>
        <v>#DIV/0!</v>
      </c>
      <c r="BM8634" s="501" t="e">
        <f t="shared" si="814"/>
        <v>#DIV/0!</v>
      </c>
      <c r="BP8634" s="501" t="e">
        <f t="shared" si="815"/>
        <v>#DIV/0!</v>
      </c>
    </row>
    <row r="8635" spans="31:68" ht="15" customHeight="1" x14ac:dyDescent="0.25">
      <c r="AE8635" s="501" t="e">
        <f t="shared" si="810"/>
        <v>#DIV/0!</v>
      </c>
      <c r="AH8635" s="501" t="e">
        <f t="shared" si="811"/>
        <v>#DIV/0!</v>
      </c>
      <c r="AV8635" s="501" t="e">
        <f t="shared" si="812"/>
        <v>#DIV/0!</v>
      </c>
      <c r="AY8635" s="501" t="e">
        <f t="shared" si="813"/>
        <v>#DIV/0!</v>
      </c>
      <c r="BM8635" s="501" t="e">
        <f t="shared" si="814"/>
        <v>#DIV/0!</v>
      </c>
      <c r="BP8635" s="501" t="e">
        <f t="shared" si="815"/>
        <v>#DIV/0!</v>
      </c>
    </row>
    <row r="8636" spans="31:68" ht="15" customHeight="1" x14ac:dyDescent="0.25">
      <c r="AE8636" s="501" t="e">
        <f t="shared" si="810"/>
        <v>#DIV/0!</v>
      </c>
      <c r="AH8636" s="501" t="e">
        <f t="shared" si="811"/>
        <v>#DIV/0!</v>
      </c>
      <c r="AV8636" s="501" t="e">
        <f t="shared" si="812"/>
        <v>#DIV/0!</v>
      </c>
      <c r="AY8636" s="501" t="e">
        <f t="shared" si="813"/>
        <v>#DIV/0!</v>
      </c>
      <c r="BM8636" s="501" t="e">
        <f t="shared" si="814"/>
        <v>#DIV/0!</v>
      </c>
      <c r="BP8636" s="501" t="e">
        <f t="shared" si="815"/>
        <v>#DIV/0!</v>
      </c>
    </row>
    <row r="8637" spans="31:68" ht="15" customHeight="1" x14ac:dyDescent="0.25">
      <c r="AE8637" s="501" t="e">
        <f t="shared" si="810"/>
        <v>#DIV/0!</v>
      </c>
      <c r="AH8637" s="501" t="e">
        <f t="shared" si="811"/>
        <v>#DIV/0!</v>
      </c>
      <c r="AV8637" s="501" t="e">
        <f t="shared" si="812"/>
        <v>#DIV/0!</v>
      </c>
      <c r="AY8637" s="501" t="e">
        <f t="shared" si="813"/>
        <v>#DIV/0!</v>
      </c>
      <c r="BM8637" s="501" t="e">
        <f t="shared" si="814"/>
        <v>#DIV/0!</v>
      </c>
      <c r="BP8637" s="501" t="e">
        <f t="shared" si="815"/>
        <v>#DIV/0!</v>
      </c>
    </row>
    <row r="8638" spans="31:68" ht="15" customHeight="1" x14ac:dyDescent="0.25">
      <c r="AE8638" s="501" t="e">
        <f t="shared" si="810"/>
        <v>#DIV/0!</v>
      </c>
      <c r="AH8638" s="501" t="e">
        <f t="shared" si="811"/>
        <v>#DIV/0!</v>
      </c>
      <c r="AV8638" s="501" t="e">
        <f t="shared" si="812"/>
        <v>#DIV/0!</v>
      </c>
      <c r="AY8638" s="501" t="e">
        <f t="shared" si="813"/>
        <v>#DIV/0!</v>
      </c>
      <c r="BM8638" s="501" t="e">
        <f t="shared" si="814"/>
        <v>#DIV/0!</v>
      </c>
      <c r="BP8638" s="501" t="e">
        <f t="shared" si="815"/>
        <v>#DIV/0!</v>
      </c>
    </row>
    <row r="8639" spans="31:68" ht="15" customHeight="1" x14ac:dyDescent="0.25">
      <c r="AE8639" s="501" t="e">
        <f t="shared" si="810"/>
        <v>#DIV/0!</v>
      </c>
      <c r="AH8639" s="501" t="e">
        <f t="shared" si="811"/>
        <v>#DIV/0!</v>
      </c>
      <c r="AV8639" s="501" t="e">
        <f t="shared" si="812"/>
        <v>#DIV/0!</v>
      </c>
      <c r="AY8639" s="501" t="e">
        <f t="shared" si="813"/>
        <v>#DIV/0!</v>
      </c>
      <c r="BM8639" s="501" t="e">
        <f t="shared" si="814"/>
        <v>#DIV/0!</v>
      </c>
      <c r="BP8639" s="501" t="e">
        <f t="shared" si="815"/>
        <v>#DIV/0!</v>
      </c>
    </row>
    <row r="8640" spans="31:68" ht="15" customHeight="1" x14ac:dyDescent="0.25">
      <c r="AE8640" s="501" t="e">
        <f t="shared" si="810"/>
        <v>#DIV/0!</v>
      </c>
      <c r="AH8640" s="501" t="e">
        <f t="shared" si="811"/>
        <v>#DIV/0!</v>
      </c>
      <c r="AV8640" s="501" t="e">
        <f t="shared" si="812"/>
        <v>#DIV/0!</v>
      </c>
      <c r="AY8640" s="501" t="e">
        <f t="shared" si="813"/>
        <v>#DIV/0!</v>
      </c>
      <c r="BM8640" s="501" t="e">
        <f t="shared" si="814"/>
        <v>#DIV/0!</v>
      </c>
      <c r="BP8640" s="501" t="e">
        <f t="shared" si="815"/>
        <v>#DIV/0!</v>
      </c>
    </row>
    <row r="8641" spans="31:68" ht="15" customHeight="1" x14ac:dyDescent="0.25">
      <c r="AE8641" s="501" t="e">
        <f t="shared" si="810"/>
        <v>#DIV/0!</v>
      </c>
      <c r="AH8641" s="501" t="e">
        <f t="shared" si="811"/>
        <v>#DIV/0!</v>
      </c>
      <c r="AV8641" s="501" t="e">
        <f t="shared" si="812"/>
        <v>#DIV/0!</v>
      </c>
      <c r="AY8641" s="501" t="e">
        <f t="shared" si="813"/>
        <v>#DIV/0!</v>
      </c>
      <c r="BM8641" s="501" t="e">
        <f t="shared" si="814"/>
        <v>#DIV/0!</v>
      </c>
      <c r="BP8641" s="501" t="e">
        <f t="shared" si="815"/>
        <v>#DIV/0!</v>
      </c>
    </row>
    <row r="8642" spans="31:68" ht="15" customHeight="1" x14ac:dyDescent="0.25">
      <c r="AE8642" s="501" t="e">
        <f t="shared" si="810"/>
        <v>#DIV/0!</v>
      </c>
      <c r="AH8642" s="501" t="e">
        <f t="shared" si="811"/>
        <v>#DIV/0!</v>
      </c>
      <c r="AV8642" s="501" t="e">
        <f t="shared" si="812"/>
        <v>#DIV/0!</v>
      </c>
      <c r="AY8642" s="501" t="e">
        <f t="shared" si="813"/>
        <v>#DIV/0!</v>
      </c>
      <c r="BM8642" s="501" t="e">
        <f t="shared" si="814"/>
        <v>#DIV/0!</v>
      </c>
      <c r="BP8642" s="501" t="e">
        <f t="shared" si="815"/>
        <v>#DIV/0!</v>
      </c>
    </row>
    <row r="8643" spans="31:68" ht="15" customHeight="1" x14ac:dyDescent="0.25">
      <c r="AE8643" s="501" t="e">
        <f t="shared" si="810"/>
        <v>#DIV/0!</v>
      </c>
      <c r="AH8643" s="501" t="e">
        <f t="shared" si="811"/>
        <v>#DIV/0!</v>
      </c>
      <c r="AV8643" s="501" t="e">
        <f t="shared" si="812"/>
        <v>#DIV/0!</v>
      </c>
      <c r="AY8643" s="501" t="e">
        <f t="shared" si="813"/>
        <v>#DIV/0!</v>
      </c>
      <c r="BM8643" s="501" t="e">
        <f t="shared" si="814"/>
        <v>#DIV/0!</v>
      </c>
      <c r="BP8643" s="501" t="e">
        <f t="shared" si="815"/>
        <v>#DIV/0!</v>
      </c>
    </row>
    <row r="8644" spans="31:68" ht="15" customHeight="1" x14ac:dyDescent="0.25">
      <c r="AE8644" s="501" t="e">
        <f t="shared" si="810"/>
        <v>#DIV/0!</v>
      </c>
      <c r="AH8644" s="501" t="e">
        <f t="shared" si="811"/>
        <v>#DIV/0!</v>
      </c>
      <c r="AV8644" s="501" t="e">
        <f t="shared" si="812"/>
        <v>#DIV/0!</v>
      </c>
      <c r="AY8644" s="501" t="e">
        <f t="shared" si="813"/>
        <v>#DIV/0!</v>
      </c>
      <c r="BM8644" s="501" t="e">
        <f t="shared" si="814"/>
        <v>#DIV/0!</v>
      </c>
      <c r="BP8644" s="501" t="e">
        <f t="shared" si="815"/>
        <v>#DIV/0!</v>
      </c>
    </row>
    <row r="8645" spans="31:68" ht="15" customHeight="1" x14ac:dyDescent="0.25">
      <c r="AE8645" s="501" t="e">
        <f t="shared" si="810"/>
        <v>#DIV/0!</v>
      </c>
      <c r="AH8645" s="501" t="e">
        <f t="shared" si="811"/>
        <v>#DIV/0!</v>
      </c>
      <c r="AV8645" s="501" t="e">
        <f t="shared" si="812"/>
        <v>#DIV/0!</v>
      </c>
      <c r="AY8645" s="501" t="e">
        <f t="shared" si="813"/>
        <v>#DIV/0!</v>
      </c>
      <c r="BM8645" s="501" t="e">
        <f t="shared" si="814"/>
        <v>#DIV/0!</v>
      </c>
      <c r="BP8645" s="501" t="e">
        <f t="shared" si="815"/>
        <v>#DIV/0!</v>
      </c>
    </row>
    <row r="8646" spans="31:68" ht="15" customHeight="1" x14ac:dyDescent="0.25">
      <c r="AE8646" s="501" t="e">
        <f t="shared" si="810"/>
        <v>#DIV/0!</v>
      </c>
      <c r="AH8646" s="501" t="e">
        <f t="shared" si="811"/>
        <v>#DIV/0!</v>
      </c>
      <c r="AV8646" s="501" t="e">
        <f t="shared" si="812"/>
        <v>#DIV/0!</v>
      </c>
      <c r="AY8646" s="501" t="e">
        <f t="shared" si="813"/>
        <v>#DIV/0!</v>
      </c>
      <c r="BM8646" s="501" t="e">
        <f t="shared" si="814"/>
        <v>#DIV/0!</v>
      </c>
      <c r="BP8646" s="501" t="e">
        <f t="shared" si="815"/>
        <v>#DIV/0!</v>
      </c>
    </row>
    <row r="8647" spans="31:68" ht="15" customHeight="1" x14ac:dyDescent="0.25">
      <c r="AE8647" s="501" t="e">
        <f t="shared" si="810"/>
        <v>#DIV/0!</v>
      </c>
      <c r="AH8647" s="501" t="e">
        <f t="shared" si="811"/>
        <v>#DIV/0!</v>
      </c>
      <c r="AV8647" s="501" t="e">
        <f t="shared" si="812"/>
        <v>#DIV/0!</v>
      </c>
      <c r="AY8647" s="501" t="e">
        <f t="shared" si="813"/>
        <v>#DIV/0!</v>
      </c>
      <c r="BM8647" s="501" t="e">
        <f t="shared" si="814"/>
        <v>#DIV/0!</v>
      </c>
      <c r="BP8647" s="501" t="e">
        <f t="shared" si="815"/>
        <v>#DIV/0!</v>
      </c>
    </row>
    <row r="8648" spans="31:68" ht="15" customHeight="1" x14ac:dyDescent="0.25">
      <c r="AE8648" s="501" t="e">
        <f t="shared" si="810"/>
        <v>#DIV/0!</v>
      </c>
      <c r="AH8648" s="501" t="e">
        <f t="shared" si="811"/>
        <v>#DIV/0!</v>
      </c>
      <c r="AV8648" s="501" t="e">
        <f t="shared" si="812"/>
        <v>#DIV/0!</v>
      </c>
      <c r="AY8648" s="501" t="e">
        <f t="shared" si="813"/>
        <v>#DIV/0!</v>
      </c>
      <c r="BM8648" s="501" t="e">
        <f t="shared" si="814"/>
        <v>#DIV/0!</v>
      </c>
      <c r="BP8648" s="501" t="e">
        <f t="shared" si="815"/>
        <v>#DIV/0!</v>
      </c>
    </row>
    <row r="8649" spans="31:68" ht="15" customHeight="1" x14ac:dyDescent="0.25">
      <c r="AE8649" s="501" t="e">
        <f t="shared" si="810"/>
        <v>#DIV/0!</v>
      </c>
      <c r="AH8649" s="501" t="e">
        <f t="shared" si="811"/>
        <v>#DIV/0!</v>
      </c>
      <c r="AV8649" s="501" t="e">
        <f t="shared" si="812"/>
        <v>#DIV/0!</v>
      </c>
      <c r="AY8649" s="501" t="e">
        <f t="shared" si="813"/>
        <v>#DIV/0!</v>
      </c>
      <c r="BM8649" s="501" t="e">
        <f t="shared" si="814"/>
        <v>#DIV/0!</v>
      </c>
      <c r="BP8649" s="501" t="e">
        <f t="shared" si="815"/>
        <v>#DIV/0!</v>
      </c>
    </row>
    <row r="8650" spans="31:68" ht="15" customHeight="1" x14ac:dyDescent="0.25">
      <c r="AE8650" s="501" t="e">
        <f t="shared" si="810"/>
        <v>#DIV/0!</v>
      </c>
      <c r="AH8650" s="501" t="e">
        <f t="shared" si="811"/>
        <v>#DIV/0!</v>
      </c>
      <c r="AV8650" s="501" t="e">
        <f t="shared" si="812"/>
        <v>#DIV/0!</v>
      </c>
      <c r="AY8650" s="501" t="e">
        <f t="shared" si="813"/>
        <v>#DIV/0!</v>
      </c>
      <c r="BM8650" s="501" t="e">
        <f t="shared" si="814"/>
        <v>#DIV/0!</v>
      </c>
      <c r="BP8650" s="501" t="e">
        <f t="shared" si="815"/>
        <v>#DIV/0!</v>
      </c>
    </row>
    <row r="8651" spans="31:68" ht="15" customHeight="1" x14ac:dyDescent="0.25">
      <c r="AE8651" s="501" t="e">
        <f t="shared" si="810"/>
        <v>#DIV/0!</v>
      </c>
      <c r="AH8651" s="501" t="e">
        <f t="shared" si="811"/>
        <v>#DIV/0!</v>
      </c>
      <c r="AV8651" s="501" t="e">
        <f t="shared" si="812"/>
        <v>#DIV/0!</v>
      </c>
      <c r="AY8651" s="501" t="e">
        <f t="shared" si="813"/>
        <v>#DIV/0!</v>
      </c>
      <c r="BM8651" s="501" t="e">
        <f t="shared" si="814"/>
        <v>#DIV/0!</v>
      </c>
      <c r="BP8651" s="501" t="e">
        <f t="shared" si="815"/>
        <v>#DIV/0!</v>
      </c>
    </row>
    <row r="8652" spans="31:68" ht="15" customHeight="1" x14ac:dyDescent="0.25">
      <c r="AE8652" s="501" t="e">
        <f t="shared" si="810"/>
        <v>#DIV/0!</v>
      </c>
      <c r="AH8652" s="501" t="e">
        <f t="shared" si="811"/>
        <v>#DIV/0!</v>
      </c>
      <c r="AV8652" s="501" t="e">
        <f t="shared" si="812"/>
        <v>#DIV/0!</v>
      </c>
      <c r="AY8652" s="501" t="e">
        <f t="shared" si="813"/>
        <v>#DIV/0!</v>
      </c>
      <c r="BM8652" s="501" t="e">
        <f t="shared" si="814"/>
        <v>#DIV/0!</v>
      </c>
      <c r="BP8652" s="501" t="e">
        <f t="shared" si="815"/>
        <v>#DIV/0!</v>
      </c>
    </row>
    <row r="8653" spans="31:68" ht="15" customHeight="1" x14ac:dyDescent="0.25">
      <c r="AE8653" s="501" t="e">
        <f t="shared" si="810"/>
        <v>#DIV/0!</v>
      </c>
      <c r="AH8653" s="501" t="e">
        <f t="shared" si="811"/>
        <v>#DIV/0!</v>
      </c>
      <c r="AV8653" s="501" t="e">
        <f t="shared" si="812"/>
        <v>#DIV/0!</v>
      </c>
      <c r="AY8653" s="501" t="e">
        <f t="shared" si="813"/>
        <v>#DIV/0!</v>
      </c>
      <c r="BM8653" s="501" t="e">
        <f t="shared" si="814"/>
        <v>#DIV/0!</v>
      </c>
      <c r="BP8653" s="501" t="e">
        <f t="shared" si="815"/>
        <v>#DIV/0!</v>
      </c>
    </row>
    <row r="8654" spans="31:68" ht="15" customHeight="1" x14ac:dyDescent="0.25">
      <c r="AE8654" s="501" t="e">
        <f t="shared" si="810"/>
        <v>#DIV/0!</v>
      </c>
      <c r="AH8654" s="501" t="e">
        <f t="shared" si="811"/>
        <v>#DIV/0!</v>
      </c>
      <c r="AV8654" s="501" t="e">
        <f t="shared" si="812"/>
        <v>#DIV/0!</v>
      </c>
      <c r="AY8654" s="501" t="e">
        <f t="shared" si="813"/>
        <v>#DIV/0!</v>
      </c>
      <c r="BM8654" s="501" t="e">
        <f t="shared" si="814"/>
        <v>#DIV/0!</v>
      </c>
      <c r="BP8654" s="501" t="e">
        <f t="shared" si="815"/>
        <v>#DIV/0!</v>
      </c>
    </row>
    <row r="8655" spans="31:68" ht="15" customHeight="1" x14ac:dyDescent="0.25">
      <c r="AE8655" s="501" t="e">
        <f t="shared" ref="AE8655:AE8718" si="816">IF(AE$10*AC8655+AE$11&lt;(ROUNDUP(AD$10/100,0)*100+999),MAX(0,AE$10*AC8655+AE$11),NA())</f>
        <v>#DIV/0!</v>
      </c>
      <c r="AH8655" s="501" t="e">
        <f t="shared" ref="AH8655:AH8718" si="817">IF(AH$10*AF8655+AH$11&lt;(ROUNDUP(AG$10/100,0)*100+999),MAX(0,AH$10*AF8655+AH$11),NA())</f>
        <v>#DIV/0!</v>
      </c>
      <c r="AV8655" s="501" t="e">
        <f t="shared" ref="AV8655:AV8718" si="818">IF(AV$10*AT8655+AV$11&lt;(ROUNDUP(AU$10/100,0)*100+999),MAX(0,AV$10*AT8655+AV$11),NA())</f>
        <v>#DIV/0!</v>
      </c>
      <c r="AY8655" s="501" t="e">
        <f t="shared" ref="AY8655:AY8718" si="819">IF(AY$10*AW8655+AY$11&lt;(ROUNDUP(AX$10/100,0)*100+999),MAX(0,AY$10*AW8655+AY$11),NA())</f>
        <v>#DIV/0!</v>
      </c>
      <c r="BM8655" s="501" t="e">
        <f t="shared" ref="BM8655:BM8718" si="820">IF(BM$10*BK8655+BM$11&lt;(ROUNDUP(BL$10/100,0)*100+999),MAX(0,BM$10*BK8655+BM$11),NA())</f>
        <v>#DIV/0!</v>
      </c>
      <c r="BP8655" s="501" t="e">
        <f t="shared" ref="BP8655:BP8718" si="821">IF(BP$10*BN8655+BP$11&lt;(ROUNDUP(BO$10/100,0)*100+999),MAX(0,BP$10*BN8655+BP$11),NA())</f>
        <v>#DIV/0!</v>
      </c>
    </row>
    <row r="8656" spans="31:68" ht="15" customHeight="1" x14ac:dyDescent="0.25">
      <c r="AE8656" s="501" t="e">
        <f t="shared" si="816"/>
        <v>#DIV/0!</v>
      </c>
      <c r="AH8656" s="501" t="e">
        <f t="shared" si="817"/>
        <v>#DIV/0!</v>
      </c>
      <c r="AV8656" s="501" t="e">
        <f t="shared" si="818"/>
        <v>#DIV/0!</v>
      </c>
      <c r="AY8656" s="501" t="e">
        <f t="shared" si="819"/>
        <v>#DIV/0!</v>
      </c>
      <c r="BM8656" s="501" t="e">
        <f t="shared" si="820"/>
        <v>#DIV/0!</v>
      </c>
      <c r="BP8656" s="501" t="e">
        <f t="shared" si="821"/>
        <v>#DIV/0!</v>
      </c>
    </row>
    <row r="8657" spans="31:68" ht="15" customHeight="1" x14ac:dyDescent="0.25">
      <c r="AE8657" s="501" t="e">
        <f t="shared" si="816"/>
        <v>#DIV/0!</v>
      </c>
      <c r="AH8657" s="501" t="e">
        <f t="shared" si="817"/>
        <v>#DIV/0!</v>
      </c>
      <c r="AV8657" s="501" t="e">
        <f t="shared" si="818"/>
        <v>#DIV/0!</v>
      </c>
      <c r="AY8657" s="501" t="e">
        <f t="shared" si="819"/>
        <v>#DIV/0!</v>
      </c>
      <c r="BM8657" s="501" t="e">
        <f t="shared" si="820"/>
        <v>#DIV/0!</v>
      </c>
      <c r="BP8657" s="501" t="e">
        <f t="shared" si="821"/>
        <v>#DIV/0!</v>
      </c>
    </row>
    <row r="8658" spans="31:68" ht="15" customHeight="1" x14ac:dyDescent="0.25">
      <c r="AE8658" s="501" t="e">
        <f t="shared" si="816"/>
        <v>#DIV/0!</v>
      </c>
      <c r="AH8658" s="501" t="e">
        <f t="shared" si="817"/>
        <v>#DIV/0!</v>
      </c>
      <c r="AV8658" s="501" t="e">
        <f t="shared" si="818"/>
        <v>#DIV/0!</v>
      </c>
      <c r="AY8658" s="501" t="e">
        <f t="shared" si="819"/>
        <v>#DIV/0!</v>
      </c>
      <c r="BM8658" s="501" t="e">
        <f t="shared" si="820"/>
        <v>#DIV/0!</v>
      </c>
      <c r="BP8658" s="501" t="e">
        <f t="shared" si="821"/>
        <v>#DIV/0!</v>
      </c>
    </row>
    <row r="8659" spans="31:68" ht="15" customHeight="1" x14ac:dyDescent="0.25">
      <c r="AE8659" s="501" t="e">
        <f t="shared" si="816"/>
        <v>#DIV/0!</v>
      </c>
      <c r="AH8659" s="501" t="e">
        <f t="shared" si="817"/>
        <v>#DIV/0!</v>
      </c>
      <c r="AV8659" s="501" t="e">
        <f t="shared" si="818"/>
        <v>#DIV/0!</v>
      </c>
      <c r="AY8659" s="501" t="e">
        <f t="shared" si="819"/>
        <v>#DIV/0!</v>
      </c>
      <c r="BM8659" s="501" t="e">
        <f t="shared" si="820"/>
        <v>#DIV/0!</v>
      </c>
      <c r="BP8659" s="501" t="e">
        <f t="shared" si="821"/>
        <v>#DIV/0!</v>
      </c>
    </row>
    <row r="8660" spans="31:68" ht="15" customHeight="1" x14ac:dyDescent="0.25">
      <c r="AE8660" s="501" t="e">
        <f t="shared" si="816"/>
        <v>#DIV/0!</v>
      </c>
      <c r="AH8660" s="501" t="e">
        <f t="shared" si="817"/>
        <v>#DIV/0!</v>
      </c>
      <c r="AV8660" s="501" t="e">
        <f t="shared" si="818"/>
        <v>#DIV/0!</v>
      </c>
      <c r="AY8660" s="501" t="e">
        <f t="shared" si="819"/>
        <v>#DIV/0!</v>
      </c>
      <c r="BM8660" s="501" t="e">
        <f t="shared" si="820"/>
        <v>#DIV/0!</v>
      </c>
      <c r="BP8660" s="501" t="e">
        <f t="shared" si="821"/>
        <v>#DIV/0!</v>
      </c>
    </row>
    <row r="8661" spans="31:68" ht="15" customHeight="1" x14ac:dyDescent="0.25">
      <c r="AE8661" s="501" t="e">
        <f t="shared" si="816"/>
        <v>#DIV/0!</v>
      </c>
      <c r="AH8661" s="501" t="e">
        <f t="shared" si="817"/>
        <v>#DIV/0!</v>
      </c>
      <c r="AV8661" s="501" t="e">
        <f t="shared" si="818"/>
        <v>#DIV/0!</v>
      </c>
      <c r="AY8661" s="501" t="e">
        <f t="shared" si="819"/>
        <v>#DIV/0!</v>
      </c>
      <c r="BM8661" s="501" t="e">
        <f t="shared" si="820"/>
        <v>#DIV/0!</v>
      </c>
      <c r="BP8661" s="501" t="e">
        <f t="shared" si="821"/>
        <v>#DIV/0!</v>
      </c>
    </row>
    <row r="8662" spans="31:68" ht="15" customHeight="1" x14ac:dyDescent="0.25">
      <c r="AE8662" s="501" t="e">
        <f t="shared" si="816"/>
        <v>#DIV/0!</v>
      </c>
      <c r="AH8662" s="501" t="e">
        <f t="shared" si="817"/>
        <v>#DIV/0!</v>
      </c>
      <c r="AV8662" s="501" t="e">
        <f t="shared" si="818"/>
        <v>#DIV/0!</v>
      </c>
      <c r="AY8662" s="501" t="e">
        <f t="shared" si="819"/>
        <v>#DIV/0!</v>
      </c>
      <c r="BM8662" s="501" t="e">
        <f t="shared" si="820"/>
        <v>#DIV/0!</v>
      </c>
      <c r="BP8662" s="501" t="e">
        <f t="shared" si="821"/>
        <v>#DIV/0!</v>
      </c>
    </row>
    <row r="8663" spans="31:68" ht="15" customHeight="1" x14ac:dyDescent="0.25">
      <c r="AE8663" s="501" t="e">
        <f t="shared" si="816"/>
        <v>#DIV/0!</v>
      </c>
      <c r="AH8663" s="501" t="e">
        <f t="shared" si="817"/>
        <v>#DIV/0!</v>
      </c>
      <c r="AV8663" s="501" t="e">
        <f t="shared" si="818"/>
        <v>#DIV/0!</v>
      </c>
      <c r="AY8663" s="501" t="e">
        <f t="shared" si="819"/>
        <v>#DIV/0!</v>
      </c>
      <c r="BM8663" s="501" t="e">
        <f t="shared" si="820"/>
        <v>#DIV/0!</v>
      </c>
      <c r="BP8663" s="501" t="e">
        <f t="shared" si="821"/>
        <v>#DIV/0!</v>
      </c>
    </row>
    <row r="8664" spans="31:68" ht="15" customHeight="1" x14ac:dyDescent="0.25">
      <c r="AE8664" s="501" t="e">
        <f t="shared" si="816"/>
        <v>#DIV/0!</v>
      </c>
      <c r="AH8664" s="501" t="e">
        <f t="shared" si="817"/>
        <v>#DIV/0!</v>
      </c>
      <c r="AV8664" s="501" t="e">
        <f t="shared" si="818"/>
        <v>#DIV/0!</v>
      </c>
      <c r="AY8664" s="501" t="e">
        <f t="shared" si="819"/>
        <v>#DIV/0!</v>
      </c>
      <c r="BM8664" s="501" t="e">
        <f t="shared" si="820"/>
        <v>#DIV/0!</v>
      </c>
      <c r="BP8664" s="501" t="e">
        <f t="shared" si="821"/>
        <v>#DIV/0!</v>
      </c>
    </row>
    <row r="8665" spans="31:68" ht="15" customHeight="1" x14ac:dyDescent="0.25">
      <c r="AE8665" s="501" t="e">
        <f t="shared" si="816"/>
        <v>#DIV/0!</v>
      </c>
      <c r="AH8665" s="501" t="e">
        <f t="shared" si="817"/>
        <v>#DIV/0!</v>
      </c>
      <c r="AV8665" s="501" t="e">
        <f t="shared" si="818"/>
        <v>#DIV/0!</v>
      </c>
      <c r="AY8665" s="501" t="e">
        <f t="shared" si="819"/>
        <v>#DIV/0!</v>
      </c>
      <c r="BM8665" s="501" t="e">
        <f t="shared" si="820"/>
        <v>#DIV/0!</v>
      </c>
      <c r="BP8665" s="501" t="e">
        <f t="shared" si="821"/>
        <v>#DIV/0!</v>
      </c>
    </row>
    <row r="8666" spans="31:68" ht="15" customHeight="1" x14ac:dyDescent="0.25">
      <c r="AE8666" s="501" t="e">
        <f t="shared" si="816"/>
        <v>#DIV/0!</v>
      </c>
      <c r="AH8666" s="501" t="e">
        <f t="shared" si="817"/>
        <v>#DIV/0!</v>
      </c>
      <c r="AV8666" s="501" t="e">
        <f t="shared" si="818"/>
        <v>#DIV/0!</v>
      </c>
      <c r="AY8666" s="501" t="e">
        <f t="shared" si="819"/>
        <v>#DIV/0!</v>
      </c>
      <c r="BM8666" s="501" t="e">
        <f t="shared" si="820"/>
        <v>#DIV/0!</v>
      </c>
      <c r="BP8666" s="501" t="e">
        <f t="shared" si="821"/>
        <v>#DIV/0!</v>
      </c>
    </row>
    <row r="8667" spans="31:68" ht="15" customHeight="1" x14ac:dyDescent="0.25">
      <c r="AE8667" s="501" t="e">
        <f t="shared" si="816"/>
        <v>#DIV/0!</v>
      </c>
      <c r="AH8667" s="501" t="e">
        <f t="shared" si="817"/>
        <v>#DIV/0!</v>
      </c>
      <c r="AV8667" s="501" t="e">
        <f t="shared" si="818"/>
        <v>#DIV/0!</v>
      </c>
      <c r="AY8667" s="501" t="e">
        <f t="shared" si="819"/>
        <v>#DIV/0!</v>
      </c>
      <c r="BM8667" s="501" t="e">
        <f t="shared" si="820"/>
        <v>#DIV/0!</v>
      </c>
      <c r="BP8667" s="501" t="e">
        <f t="shared" si="821"/>
        <v>#DIV/0!</v>
      </c>
    </row>
    <row r="8668" spans="31:68" ht="15" customHeight="1" x14ac:dyDescent="0.25">
      <c r="AE8668" s="501" t="e">
        <f t="shared" si="816"/>
        <v>#DIV/0!</v>
      </c>
      <c r="AH8668" s="501" t="e">
        <f t="shared" si="817"/>
        <v>#DIV/0!</v>
      </c>
      <c r="AV8668" s="501" t="e">
        <f t="shared" si="818"/>
        <v>#DIV/0!</v>
      </c>
      <c r="AY8668" s="501" t="e">
        <f t="shared" si="819"/>
        <v>#DIV/0!</v>
      </c>
      <c r="BM8668" s="501" t="e">
        <f t="shared" si="820"/>
        <v>#DIV/0!</v>
      </c>
      <c r="BP8668" s="501" t="e">
        <f t="shared" si="821"/>
        <v>#DIV/0!</v>
      </c>
    </row>
    <row r="8669" spans="31:68" ht="15" customHeight="1" x14ac:dyDescent="0.25">
      <c r="AE8669" s="501" t="e">
        <f t="shared" si="816"/>
        <v>#DIV/0!</v>
      </c>
      <c r="AH8669" s="501" t="e">
        <f t="shared" si="817"/>
        <v>#DIV/0!</v>
      </c>
      <c r="AV8669" s="501" t="e">
        <f t="shared" si="818"/>
        <v>#DIV/0!</v>
      </c>
      <c r="AY8669" s="501" t="e">
        <f t="shared" si="819"/>
        <v>#DIV/0!</v>
      </c>
      <c r="BM8669" s="501" t="e">
        <f t="shared" si="820"/>
        <v>#DIV/0!</v>
      </c>
      <c r="BP8669" s="501" t="e">
        <f t="shared" si="821"/>
        <v>#DIV/0!</v>
      </c>
    </row>
    <row r="8670" spans="31:68" ht="15" customHeight="1" x14ac:dyDescent="0.25">
      <c r="AE8670" s="501" t="e">
        <f t="shared" si="816"/>
        <v>#DIV/0!</v>
      </c>
      <c r="AH8670" s="501" t="e">
        <f t="shared" si="817"/>
        <v>#DIV/0!</v>
      </c>
      <c r="AV8670" s="501" t="e">
        <f t="shared" si="818"/>
        <v>#DIV/0!</v>
      </c>
      <c r="AY8670" s="501" t="e">
        <f t="shared" si="819"/>
        <v>#DIV/0!</v>
      </c>
      <c r="BM8670" s="501" t="e">
        <f t="shared" si="820"/>
        <v>#DIV/0!</v>
      </c>
      <c r="BP8670" s="501" t="e">
        <f t="shared" si="821"/>
        <v>#DIV/0!</v>
      </c>
    </row>
    <row r="8671" spans="31:68" ht="15" customHeight="1" x14ac:dyDescent="0.25">
      <c r="AE8671" s="501" t="e">
        <f t="shared" si="816"/>
        <v>#DIV/0!</v>
      </c>
      <c r="AH8671" s="501" t="e">
        <f t="shared" si="817"/>
        <v>#DIV/0!</v>
      </c>
      <c r="AV8671" s="501" t="e">
        <f t="shared" si="818"/>
        <v>#DIV/0!</v>
      </c>
      <c r="AY8671" s="501" t="e">
        <f t="shared" si="819"/>
        <v>#DIV/0!</v>
      </c>
      <c r="BM8671" s="501" t="e">
        <f t="shared" si="820"/>
        <v>#DIV/0!</v>
      </c>
      <c r="BP8671" s="501" t="e">
        <f t="shared" si="821"/>
        <v>#DIV/0!</v>
      </c>
    </row>
    <row r="8672" spans="31:68" ht="15" customHeight="1" x14ac:dyDescent="0.25">
      <c r="AE8672" s="501" t="e">
        <f t="shared" si="816"/>
        <v>#DIV/0!</v>
      </c>
      <c r="AH8672" s="501" t="e">
        <f t="shared" si="817"/>
        <v>#DIV/0!</v>
      </c>
      <c r="AV8672" s="501" t="e">
        <f t="shared" si="818"/>
        <v>#DIV/0!</v>
      </c>
      <c r="AY8672" s="501" t="e">
        <f t="shared" si="819"/>
        <v>#DIV/0!</v>
      </c>
      <c r="BM8672" s="501" t="e">
        <f t="shared" si="820"/>
        <v>#DIV/0!</v>
      </c>
      <c r="BP8672" s="501" t="e">
        <f t="shared" si="821"/>
        <v>#DIV/0!</v>
      </c>
    </row>
    <row r="8673" spans="31:68" ht="15" customHeight="1" x14ac:dyDescent="0.25">
      <c r="AE8673" s="501" t="e">
        <f t="shared" si="816"/>
        <v>#DIV/0!</v>
      </c>
      <c r="AH8673" s="501" t="e">
        <f t="shared" si="817"/>
        <v>#DIV/0!</v>
      </c>
      <c r="AV8673" s="501" t="e">
        <f t="shared" si="818"/>
        <v>#DIV/0!</v>
      </c>
      <c r="AY8673" s="501" t="e">
        <f t="shared" si="819"/>
        <v>#DIV/0!</v>
      </c>
      <c r="BM8673" s="501" t="e">
        <f t="shared" si="820"/>
        <v>#DIV/0!</v>
      </c>
      <c r="BP8673" s="501" t="e">
        <f t="shared" si="821"/>
        <v>#DIV/0!</v>
      </c>
    </row>
    <row r="8674" spans="31:68" ht="15" customHeight="1" x14ac:dyDescent="0.25">
      <c r="AE8674" s="501" t="e">
        <f t="shared" si="816"/>
        <v>#DIV/0!</v>
      </c>
      <c r="AH8674" s="501" t="e">
        <f t="shared" si="817"/>
        <v>#DIV/0!</v>
      </c>
      <c r="AV8674" s="501" t="e">
        <f t="shared" si="818"/>
        <v>#DIV/0!</v>
      </c>
      <c r="AY8674" s="501" t="e">
        <f t="shared" si="819"/>
        <v>#DIV/0!</v>
      </c>
      <c r="BM8674" s="501" t="e">
        <f t="shared" si="820"/>
        <v>#DIV/0!</v>
      </c>
      <c r="BP8674" s="501" t="e">
        <f t="shared" si="821"/>
        <v>#DIV/0!</v>
      </c>
    </row>
    <row r="8675" spans="31:68" ht="15" customHeight="1" x14ac:dyDescent="0.25">
      <c r="AE8675" s="501" t="e">
        <f t="shared" si="816"/>
        <v>#DIV/0!</v>
      </c>
      <c r="AH8675" s="501" t="e">
        <f t="shared" si="817"/>
        <v>#DIV/0!</v>
      </c>
      <c r="AV8675" s="501" t="e">
        <f t="shared" si="818"/>
        <v>#DIV/0!</v>
      </c>
      <c r="AY8675" s="501" t="e">
        <f t="shared" si="819"/>
        <v>#DIV/0!</v>
      </c>
      <c r="BM8675" s="501" t="e">
        <f t="shared" si="820"/>
        <v>#DIV/0!</v>
      </c>
      <c r="BP8675" s="501" t="e">
        <f t="shared" si="821"/>
        <v>#DIV/0!</v>
      </c>
    </row>
    <row r="8676" spans="31:68" ht="15" customHeight="1" x14ac:dyDescent="0.25">
      <c r="AE8676" s="501" t="e">
        <f t="shared" si="816"/>
        <v>#DIV/0!</v>
      </c>
      <c r="AH8676" s="501" t="e">
        <f t="shared" si="817"/>
        <v>#DIV/0!</v>
      </c>
      <c r="AV8676" s="501" t="e">
        <f t="shared" si="818"/>
        <v>#DIV/0!</v>
      </c>
      <c r="AY8676" s="501" t="e">
        <f t="shared" si="819"/>
        <v>#DIV/0!</v>
      </c>
      <c r="BM8676" s="501" t="e">
        <f t="shared" si="820"/>
        <v>#DIV/0!</v>
      </c>
      <c r="BP8676" s="501" t="e">
        <f t="shared" si="821"/>
        <v>#DIV/0!</v>
      </c>
    </row>
    <row r="8677" spans="31:68" ht="15" customHeight="1" x14ac:dyDescent="0.25">
      <c r="AE8677" s="501" t="e">
        <f t="shared" si="816"/>
        <v>#DIV/0!</v>
      </c>
      <c r="AH8677" s="501" t="e">
        <f t="shared" si="817"/>
        <v>#DIV/0!</v>
      </c>
      <c r="AV8677" s="501" t="e">
        <f t="shared" si="818"/>
        <v>#DIV/0!</v>
      </c>
      <c r="AY8677" s="501" t="e">
        <f t="shared" si="819"/>
        <v>#DIV/0!</v>
      </c>
      <c r="BM8677" s="501" t="e">
        <f t="shared" si="820"/>
        <v>#DIV/0!</v>
      </c>
      <c r="BP8677" s="501" t="e">
        <f t="shared" si="821"/>
        <v>#DIV/0!</v>
      </c>
    </row>
    <row r="8678" spans="31:68" ht="15" customHeight="1" x14ac:dyDescent="0.25">
      <c r="AE8678" s="501" t="e">
        <f t="shared" si="816"/>
        <v>#DIV/0!</v>
      </c>
      <c r="AH8678" s="501" t="e">
        <f t="shared" si="817"/>
        <v>#DIV/0!</v>
      </c>
      <c r="AV8678" s="501" t="e">
        <f t="shared" si="818"/>
        <v>#DIV/0!</v>
      </c>
      <c r="AY8678" s="501" t="e">
        <f t="shared" si="819"/>
        <v>#DIV/0!</v>
      </c>
      <c r="BM8678" s="501" t="e">
        <f t="shared" si="820"/>
        <v>#DIV/0!</v>
      </c>
      <c r="BP8678" s="501" t="e">
        <f t="shared" si="821"/>
        <v>#DIV/0!</v>
      </c>
    </row>
    <row r="8679" spans="31:68" ht="15" customHeight="1" x14ac:dyDescent="0.25">
      <c r="AE8679" s="501" t="e">
        <f t="shared" si="816"/>
        <v>#DIV/0!</v>
      </c>
      <c r="AH8679" s="501" t="e">
        <f t="shared" si="817"/>
        <v>#DIV/0!</v>
      </c>
      <c r="AV8679" s="501" t="e">
        <f t="shared" si="818"/>
        <v>#DIV/0!</v>
      </c>
      <c r="AY8679" s="501" t="e">
        <f t="shared" si="819"/>
        <v>#DIV/0!</v>
      </c>
      <c r="BM8679" s="501" t="e">
        <f t="shared" si="820"/>
        <v>#DIV/0!</v>
      </c>
      <c r="BP8679" s="501" t="e">
        <f t="shared" si="821"/>
        <v>#DIV/0!</v>
      </c>
    </row>
    <row r="8680" spans="31:68" ht="15" customHeight="1" x14ac:dyDescent="0.25">
      <c r="AE8680" s="501" t="e">
        <f t="shared" si="816"/>
        <v>#DIV/0!</v>
      </c>
      <c r="AH8680" s="501" t="e">
        <f t="shared" si="817"/>
        <v>#DIV/0!</v>
      </c>
      <c r="AV8680" s="501" t="e">
        <f t="shared" si="818"/>
        <v>#DIV/0!</v>
      </c>
      <c r="AY8680" s="501" t="e">
        <f t="shared" si="819"/>
        <v>#DIV/0!</v>
      </c>
      <c r="BM8680" s="501" t="e">
        <f t="shared" si="820"/>
        <v>#DIV/0!</v>
      </c>
      <c r="BP8680" s="501" t="e">
        <f t="shared" si="821"/>
        <v>#DIV/0!</v>
      </c>
    </row>
    <row r="8681" spans="31:68" ht="15" customHeight="1" x14ac:dyDescent="0.25">
      <c r="AE8681" s="501" t="e">
        <f t="shared" si="816"/>
        <v>#DIV/0!</v>
      </c>
      <c r="AH8681" s="501" t="e">
        <f t="shared" si="817"/>
        <v>#DIV/0!</v>
      </c>
      <c r="AV8681" s="501" t="e">
        <f t="shared" si="818"/>
        <v>#DIV/0!</v>
      </c>
      <c r="AY8681" s="501" t="e">
        <f t="shared" si="819"/>
        <v>#DIV/0!</v>
      </c>
      <c r="BM8681" s="501" t="e">
        <f t="shared" si="820"/>
        <v>#DIV/0!</v>
      </c>
      <c r="BP8681" s="501" t="e">
        <f t="shared" si="821"/>
        <v>#DIV/0!</v>
      </c>
    </row>
    <row r="8682" spans="31:68" ht="15" customHeight="1" x14ac:dyDescent="0.25">
      <c r="AE8682" s="501" t="e">
        <f t="shared" si="816"/>
        <v>#DIV/0!</v>
      </c>
      <c r="AH8682" s="501" t="e">
        <f t="shared" si="817"/>
        <v>#DIV/0!</v>
      </c>
      <c r="AV8682" s="501" t="e">
        <f t="shared" si="818"/>
        <v>#DIV/0!</v>
      </c>
      <c r="AY8682" s="501" t="e">
        <f t="shared" si="819"/>
        <v>#DIV/0!</v>
      </c>
      <c r="BM8682" s="501" t="e">
        <f t="shared" si="820"/>
        <v>#DIV/0!</v>
      </c>
      <c r="BP8682" s="501" t="e">
        <f t="shared" si="821"/>
        <v>#DIV/0!</v>
      </c>
    </row>
    <row r="8683" spans="31:68" ht="15" customHeight="1" x14ac:dyDescent="0.25">
      <c r="AE8683" s="501" t="e">
        <f t="shared" si="816"/>
        <v>#DIV/0!</v>
      </c>
      <c r="AH8683" s="501" t="e">
        <f t="shared" si="817"/>
        <v>#DIV/0!</v>
      </c>
      <c r="AV8683" s="501" t="e">
        <f t="shared" si="818"/>
        <v>#DIV/0!</v>
      </c>
      <c r="AY8683" s="501" t="e">
        <f t="shared" si="819"/>
        <v>#DIV/0!</v>
      </c>
      <c r="BM8683" s="501" t="e">
        <f t="shared" si="820"/>
        <v>#DIV/0!</v>
      </c>
      <c r="BP8683" s="501" t="e">
        <f t="shared" si="821"/>
        <v>#DIV/0!</v>
      </c>
    </row>
    <row r="8684" spans="31:68" ht="15" customHeight="1" x14ac:dyDescent="0.25">
      <c r="AE8684" s="501" t="e">
        <f t="shared" si="816"/>
        <v>#DIV/0!</v>
      </c>
      <c r="AH8684" s="501" t="e">
        <f t="shared" si="817"/>
        <v>#DIV/0!</v>
      </c>
      <c r="AV8684" s="501" t="e">
        <f t="shared" si="818"/>
        <v>#DIV/0!</v>
      </c>
      <c r="AY8684" s="501" t="e">
        <f t="shared" si="819"/>
        <v>#DIV/0!</v>
      </c>
      <c r="BM8684" s="501" t="e">
        <f t="shared" si="820"/>
        <v>#DIV/0!</v>
      </c>
      <c r="BP8684" s="501" t="e">
        <f t="shared" si="821"/>
        <v>#DIV/0!</v>
      </c>
    </row>
    <row r="8685" spans="31:68" ht="15" customHeight="1" x14ac:dyDescent="0.25">
      <c r="AE8685" s="501" t="e">
        <f t="shared" si="816"/>
        <v>#DIV/0!</v>
      </c>
      <c r="AH8685" s="501" t="e">
        <f t="shared" si="817"/>
        <v>#DIV/0!</v>
      </c>
      <c r="AV8685" s="501" t="e">
        <f t="shared" si="818"/>
        <v>#DIV/0!</v>
      </c>
      <c r="AY8685" s="501" t="e">
        <f t="shared" si="819"/>
        <v>#DIV/0!</v>
      </c>
      <c r="BM8685" s="501" t="e">
        <f t="shared" si="820"/>
        <v>#DIV/0!</v>
      </c>
      <c r="BP8685" s="501" t="e">
        <f t="shared" si="821"/>
        <v>#DIV/0!</v>
      </c>
    </row>
    <row r="8686" spans="31:68" ht="15" customHeight="1" x14ac:dyDescent="0.25">
      <c r="AE8686" s="501" t="e">
        <f t="shared" si="816"/>
        <v>#DIV/0!</v>
      </c>
      <c r="AH8686" s="501" t="e">
        <f t="shared" si="817"/>
        <v>#DIV/0!</v>
      </c>
      <c r="AV8686" s="501" t="e">
        <f t="shared" si="818"/>
        <v>#DIV/0!</v>
      </c>
      <c r="AY8686" s="501" t="e">
        <f t="shared" si="819"/>
        <v>#DIV/0!</v>
      </c>
      <c r="BM8686" s="501" t="e">
        <f t="shared" si="820"/>
        <v>#DIV/0!</v>
      </c>
      <c r="BP8686" s="501" t="e">
        <f t="shared" si="821"/>
        <v>#DIV/0!</v>
      </c>
    </row>
    <row r="8687" spans="31:68" ht="15" customHeight="1" x14ac:dyDescent="0.25">
      <c r="AE8687" s="501" t="e">
        <f t="shared" si="816"/>
        <v>#DIV/0!</v>
      </c>
      <c r="AH8687" s="501" t="e">
        <f t="shared" si="817"/>
        <v>#DIV/0!</v>
      </c>
      <c r="AV8687" s="501" t="e">
        <f t="shared" si="818"/>
        <v>#DIV/0!</v>
      </c>
      <c r="AY8687" s="501" t="e">
        <f t="shared" si="819"/>
        <v>#DIV/0!</v>
      </c>
      <c r="BM8687" s="501" t="e">
        <f t="shared" si="820"/>
        <v>#DIV/0!</v>
      </c>
      <c r="BP8687" s="501" t="e">
        <f t="shared" si="821"/>
        <v>#DIV/0!</v>
      </c>
    </row>
    <row r="8688" spans="31:68" ht="15" customHeight="1" x14ac:dyDescent="0.25">
      <c r="AE8688" s="501" t="e">
        <f t="shared" si="816"/>
        <v>#DIV/0!</v>
      </c>
      <c r="AH8688" s="501" t="e">
        <f t="shared" si="817"/>
        <v>#DIV/0!</v>
      </c>
      <c r="AV8688" s="501" t="e">
        <f t="shared" si="818"/>
        <v>#DIV/0!</v>
      </c>
      <c r="AY8688" s="501" t="e">
        <f t="shared" si="819"/>
        <v>#DIV/0!</v>
      </c>
      <c r="BM8688" s="501" t="e">
        <f t="shared" si="820"/>
        <v>#DIV/0!</v>
      </c>
      <c r="BP8688" s="501" t="e">
        <f t="shared" si="821"/>
        <v>#DIV/0!</v>
      </c>
    </row>
    <row r="8689" spans="31:68" ht="15" customHeight="1" x14ac:dyDescent="0.25">
      <c r="AE8689" s="501" t="e">
        <f t="shared" si="816"/>
        <v>#DIV/0!</v>
      </c>
      <c r="AH8689" s="501" t="e">
        <f t="shared" si="817"/>
        <v>#DIV/0!</v>
      </c>
      <c r="AV8689" s="501" t="e">
        <f t="shared" si="818"/>
        <v>#DIV/0!</v>
      </c>
      <c r="AY8689" s="501" t="e">
        <f t="shared" si="819"/>
        <v>#DIV/0!</v>
      </c>
      <c r="BM8689" s="501" t="e">
        <f t="shared" si="820"/>
        <v>#DIV/0!</v>
      </c>
      <c r="BP8689" s="501" t="e">
        <f t="shared" si="821"/>
        <v>#DIV/0!</v>
      </c>
    </row>
    <row r="8690" spans="31:68" ht="15" customHeight="1" x14ac:dyDescent="0.25">
      <c r="AE8690" s="501" t="e">
        <f t="shared" si="816"/>
        <v>#DIV/0!</v>
      </c>
      <c r="AH8690" s="501" t="e">
        <f t="shared" si="817"/>
        <v>#DIV/0!</v>
      </c>
      <c r="AV8690" s="501" t="e">
        <f t="shared" si="818"/>
        <v>#DIV/0!</v>
      </c>
      <c r="AY8690" s="501" t="e">
        <f t="shared" si="819"/>
        <v>#DIV/0!</v>
      </c>
      <c r="BM8690" s="501" t="e">
        <f t="shared" si="820"/>
        <v>#DIV/0!</v>
      </c>
      <c r="BP8690" s="501" t="e">
        <f t="shared" si="821"/>
        <v>#DIV/0!</v>
      </c>
    </row>
    <row r="8691" spans="31:68" ht="15" customHeight="1" x14ac:dyDescent="0.25">
      <c r="AE8691" s="501" t="e">
        <f t="shared" si="816"/>
        <v>#DIV/0!</v>
      </c>
      <c r="AH8691" s="501" t="e">
        <f t="shared" si="817"/>
        <v>#DIV/0!</v>
      </c>
      <c r="AV8691" s="501" t="e">
        <f t="shared" si="818"/>
        <v>#DIV/0!</v>
      </c>
      <c r="AY8691" s="501" t="e">
        <f t="shared" si="819"/>
        <v>#DIV/0!</v>
      </c>
      <c r="BM8691" s="501" t="e">
        <f t="shared" si="820"/>
        <v>#DIV/0!</v>
      </c>
      <c r="BP8691" s="501" t="e">
        <f t="shared" si="821"/>
        <v>#DIV/0!</v>
      </c>
    </row>
    <row r="8692" spans="31:68" ht="15" customHeight="1" x14ac:dyDescent="0.25">
      <c r="AE8692" s="501" t="e">
        <f t="shared" si="816"/>
        <v>#DIV/0!</v>
      </c>
      <c r="AH8692" s="501" t="e">
        <f t="shared" si="817"/>
        <v>#DIV/0!</v>
      </c>
      <c r="AV8692" s="501" t="e">
        <f t="shared" si="818"/>
        <v>#DIV/0!</v>
      </c>
      <c r="AY8692" s="501" t="e">
        <f t="shared" si="819"/>
        <v>#DIV/0!</v>
      </c>
      <c r="BM8692" s="501" t="e">
        <f t="shared" si="820"/>
        <v>#DIV/0!</v>
      </c>
      <c r="BP8692" s="501" t="e">
        <f t="shared" si="821"/>
        <v>#DIV/0!</v>
      </c>
    </row>
    <row r="8693" spans="31:68" ht="15" customHeight="1" x14ac:dyDescent="0.25">
      <c r="AE8693" s="501" t="e">
        <f t="shared" si="816"/>
        <v>#DIV/0!</v>
      </c>
      <c r="AH8693" s="501" t="e">
        <f t="shared" si="817"/>
        <v>#DIV/0!</v>
      </c>
      <c r="AV8693" s="501" t="e">
        <f t="shared" si="818"/>
        <v>#DIV/0!</v>
      </c>
      <c r="AY8693" s="501" t="e">
        <f t="shared" si="819"/>
        <v>#DIV/0!</v>
      </c>
      <c r="BM8693" s="501" t="e">
        <f t="shared" si="820"/>
        <v>#DIV/0!</v>
      </c>
      <c r="BP8693" s="501" t="e">
        <f t="shared" si="821"/>
        <v>#DIV/0!</v>
      </c>
    </row>
    <row r="8694" spans="31:68" ht="15" customHeight="1" x14ac:dyDescent="0.25">
      <c r="AE8694" s="501" t="e">
        <f t="shared" si="816"/>
        <v>#DIV/0!</v>
      </c>
      <c r="AH8694" s="501" t="e">
        <f t="shared" si="817"/>
        <v>#DIV/0!</v>
      </c>
      <c r="AV8694" s="501" t="e">
        <f t="shared" si="818"/>
        <v>#DIV/0!</v>
      </c>
      <c r="AY8694" s="501" t="e">
        <f t="shared" si="819"/>
        <v>#DIV/0!</v>
      </c>
      <c r="BM8694" s="501" t="e">
        <f t="shared" si="820"/>
        <v>#DIV/0!</v>
      </c>
      <c r="BP8694" s="501" t="e">
        <f t="shared" si="821"/>
        <v>#DIV/0!</v>
      </c>
    </row>
    <row r="8695" spans="31:68" ht="15" customHeight="1" x14ac:dyDescent="0.25">
      <c r="AE8695" s="501" t="e">
        <f t="shared" si="816"/>
        <v>#DIV/0!</v>
      </c>
      <c r="AH8695" s="501" t="e">
        <f t="shared" si="817"/>
        <v>#DIV/0!</v>
      </c>
      <c r="AV8695" s="501" t="e">
        <f t="shared" si="818"/>
        <v>#DIV/0!</v>
      </c>
      <c r="AY8695" s="501" t="e">
        <f t="shared" si="819"/>
        <v>#DIV/0!</v>
      </c>
      <c r="BM8695" s="501" t="e">
        <f t="shared" si="820"/>
        <v>#DIV/0!</v>
      </c>
      <c r="BP8695" s="501" t="e">
        <f t="shared" si="821"/>
        <v>#DIV/0!</v>
      </c>
    </row>
    <row r="8696" spans="31:68" ht="15" customHeight="1" x14ac:dyDescent="0.25">
      <c r="AE8696" s="501" t="e">
        <f t="shared" si="816"/>
        <v>#DIV/0!</v>
      </c>
      <c r="AH8696" s="501" t="e">
        <f t="shared" si="817"/>
        <v>#DIV/0!</v>
      </c>
      <c r="AV8696" s="501" t="e">
        <f t="shared" si="818"/>
        <v>#DIV/0!</v>
      </c>
      <c r="AY8696" s="501" t="e">
        <f t="shared" si="819"/>
        <v>#DIV/0!</v>
      </c>
      <c r="BM8696" s="501" t="e">
        <f t="shared" si="820"/>
        <v>#DIV/0!</v>
      </c>
      <c r="BP8696" s="501" t="e">
        <f t="shared" si="821"/>
        <v>#DIV/0!</v>
      </c>
    </row>
    <row r="8697" spans="31:68" ht="15" customHeight="1" x14ac:dyDescent="0.25">
      <c r="AE8697" s="501" t="e">
        <f t="shared" si="816"/>
        <v>#DIV/0!</v>
      </c>
      <c r="AH8697" s="501" t="e">
        <f t="shared" si="817"/>
        <v>#DIV/0!</v>
      </c>
      <c r="AV8697" s="501" t="e">
        <f t="shared" si="818"/>
        <v>#DIV/0!</v>
      </c>
      <c r="AY8697" s="501" t="e">
        <f t="shared" si="819"/>
        <v>#DIV/0!</v>
      </c>
      <c r="BM8697" s="501" t="e">
        <f t="shared" si="820"/>
        <v>#DIV/0!</v>
      </c>
      <c r="BP8697" s="501" t="e">
        <f t="shared" si="821"/>
        <v>#DIV/0!</v>
      </c>
    </row>
    <row r="8698" spans="31:68" ht="15" customHeight="1" x14ac:dyDescent="0.25">
      <c r="AE8698" s="501" t="e">
        <f t="shared" si="816"/>
        <v>#DIV/0!</v>
      </c>
      <c r="AH8698" s="501" t="e">
        <f t="shared" si="817"/>
        <v>#DIV/0!</v>
      </c>
      <c r="AV8698" s="501" t="e">
        <f t="shared" si="818"/>
        <v>#DIV/0!</v>
      </c>
      <c r="AY8698" s="501" t="e">
        <f t="shared" si="819"/>
        <v>#DIV/0!</v>
      </c>
      <c r="BM8698" s="501" t="e">
        <f t="shared" si="820"/>
        <v>#DIV/0!</v>
      </c>
      <c r="BP8698" s="501" t="e">
        <f t="shared" si="821"/>
        <v>#DIV/0!</v>
      </c>
    </row>
    <row r="8699" spans="31:68" ht="15" customHeight="1" x14ac:dyDescent="0.25">
      <c r="AE8699" s="501" t="e">
        <f t="shared" si="816"/>
        <v>#DIV/0!</v>
      </c>
      <c r="AH8699" s="501" t="e">
        <f t="shared" si="817"/>
        <v>#DIV/0!</v>
      </c>
      <c r="AV8699" s="501" t="e">
        <f t="shared" si="818"/>
        <v>#DIV/0!</v>
      </c>
      <c r="AY8699" s="501" t="e">
        <f t="shared" si="819"/>
        <v>#DIV/0!</v>
      </c>
      <c r="BM8699" s="501" t="e">
        <f t="shared" si="820"/>
        <v>#DIV/0!</v>
      </c>
      <c r="BP8699" s="501" t="e">
        <f t="shared" si="821"/>
        <v>#DIV/0!</v>
      </c>
    </row>
    <row r="8700" spans="31:68" ht="15" customHeight="1" x14ac:dyDescent="0.25">
      <c r="AE8700" s="501" t="e">
        <f t="shared" si="816"/>
        <v>#DIV/0!</v>
      </c>
      <c r="AH8700" s="501" t="e">
        <f t="shared" si="817"/>
        <v>#DIV/0!</v>
      </c>
      <c r="AV8700" s="501" t="e">
        <f t="shared" si="818"/>
        <v>#DIV/0!</v>
      </c>
      <c r="AY8700" s="501" t="e">
        <f t="shared" si="819"/>
        <v>#DIV/0!</v>
      </c>
      <c r="BM8700" s="501" t="e">
        <f t="shared" si="820"/>
        <v>#DIV/0!</v>
      </c>
      <c r="BP8700" s="501" t="e">
        <f t="shared" si="821"/>
        <v>#DIV/0!</v>
      </c>
    </row>
    <row r="8701" spans="31:68" ht="15" customHeight="1" x14ac:dyDescent="0.25">
      <c r="AE8701" s="501" t="e">
        <f t="shared" si="816"/>
        <v>#DIV/0!</v>
      </c>
      <c r="AH8701" s="501" t="e">
        <f t="shared" si="817"/>
        <v>#DIV/0!</v>
      </c>
      <c r="AV8701" s="501" t="e">
        <f t="shared" si="818"/>
        <v>#DIV/0!</v>
      </c>
      <c r="AY8701" s="501" t="e">
        <f t="shared" si="819"/>
        <v>#DIV/0!</v>
      </c>
      <c r="BM8701" s="501" t="e">
        <f t="shared" si="820"/>
        <v>#DIV/0!</v>
      </c>
      <c r="BP8701" s="501" t="e">
        <f t="shared" si="821"/>
        <v>#DIV/0!</v>
      </c>
    </row>
    <row r="8702" spans="31:68" ht="15" customHeight="1" x14ac:dyDescent="0.25">
      <c r="AE8702" s="501" t="e">
        <f t="shared" si="816"/>
        <v>#DIV/0!</v>
      </c>
      <c r="AH8702" s="501" t="e">
        <f t="shared" si="817"/>
        <v>#DIV/0!</v>
      </c>
      <c r="AV8702" s="501" t="e">
        <f t="shared" si="818"/>
        <v>#DIV/0!</v>
      </c>
      <c r="AY8702" s="501" t="e">
        <f t="shared" si="819"/>
        <v>#DIV/0!</v>
      </c>
      <c r="BM8702" s="501" t="e">
        <f t="shared" si="820"/>
        <v>#DIV/0!</v>
      </c>
      <c r="BP8702" s="501" t="e">
        <f t="shared" si="821"/>
        <v>#DIV/0!</v>
      </c>
    </row>
    <row r="8703" spans="31:68" ht="15" customHeight="1" x14ac:dyDescent="0.25">
      <c r="AE8703" s="501" t="e">
        <f t="shared" si="816"/>
        <v>#DIV/0!</v>
      </c>
      <c r="AH8703" s="501" t="e">
        <f t="shared" si="817"/>
        <v>#DIV/0!</v>
      </c>
      <c r="AV8703" s="501" t="e">
        <f t="shared" si="818"/>
        <v>#DIV/0!</v>
      </c>
      <c r="AY8703" s="501" t="e">
        <f t="shared" si="819"/>
        <v>#DIV/0!</v>
      </c>
      <c r="BM8703" s="501" t="e">
        <f t="shared" si="820"/>
        <v>#DIV/0!</v>
      </c>
      <c r="BP8703" s="501" t="e">
        <f t="shared" si="821"/>
        <v>#DIV/0!</v>
      </c>
    </row>
    <row r="8704" spans="31:68" ht="15" customHeight="1" x14ac:dyDescent="0.25">
      <c r="AE8704" s="501" t="e">
        <f t="shared" si="816"/>
        <v>#DIV/0!</v>
      </c>
      <c r="AH8704" s="501" t="e">
        <f t="shared" si="817"/>
        <v>#DIV/0!</v>
      </c>
      <c r="AV8704" s="501" t="e">
        <f t="shared" si="818"/>
        <v>#DIV/0!</v>
      </c>
      <c r="AY8704" s="501" t="e">
        <f t="shared" si="819"/>
        <v>#DIV/0!</v>
      </c>
      <c r="BM8704" s="501" t="e">
        <f t="shared" si="820"/>
        <v>#DIV/0!</v>
      </c>
      <c r="BP8704" s="501" t="e">
        <f t="shared" si="821"/>
        <v>#DIV/0!</v>
      </c>
    </row>
    <row r="8705" spans="31:68" ht="15" customHeight="1" x14ac:dyDescent="0.25">
      <c r="AE8705" s="501" t="e">
        <f t="shared" si="816"/>
        <v>#DIV/0!</v>
      </c>
      <c r="AH8705" s="501" t="e">
        <f t="shared" si="817"/>
        <v>#DIV/0!</v>
      </c>
      <c r="AV8705" s="501" t="e">
        <f t="shared" si="818"/>
        <v>#DIV/0!</v>
      </c>
      <c r="AY8705" s="501" t="e">
        <f t="shared" si="819"/>
        <v>#DIV/0!</v>
      </c>
      <c r="BM8705" s="501" t="e">
        <f t="shared" si="820"/>
        <v>#DIV/0!</v>
      </c>
      <c r="BP8705" s="501" t="e">
        <f t="shared" si="821"/>
        <v>#DIV/0!</v>
      </c>
    </row>
    <row r="8706" spans="31:68" ht="15" customHeight="1" x14ac:dyDescent="0.25">
      <c r="AE8706" s="501" t="e">
        <f t="shared" si="816"/>
        <v>#DIV/0!</v>
      </c>
      <c r="AH8706" s="501" t="e">
        <f t="shared" si="817"/>
        <v>#DIV/0!</v>
      </c>
      <c r="AV8706" s="501" t="e">
        <f t="shared" si="818"/>
        <v>#DIV/0!</v>
      </c>
      <c r="AY8706" s="501" t="e">
        <f t="shared" si="819"/>
        <v>#DIV/0!</v>
      </c>
      <c r="BM8706" s="501" t="e">
        <f t="shared" si="820"/>
        <v>#DIV/0!</v>
      </c>
      <c r="BP8706" s="501" t="e">
        <f t="shared" si="821"/>
        <v>#DIV/0!</v>
      </c>
    </row>
    <row r="8707" spans="31:68" ht="15" customHeight="1" x14ac:dyDescent="0.25">
      <c r="AE8707" s="501" t="e">
        <f t="shared" si="816"/>
        <v>#DIV/0!</v>
      </c>
      <c r="AH8707" s="501" t="e">
        <f t="shared" si="817"/>
        <v>#DIV/0!</v>
      </c>
      <c r="AV8707" s="501" t="e">
        <f t="shared" si="818"/>
        <v>#DIV/0!</v>
      </c>
      <c r="AY8707" s="501" t="e">
        <f t="shared" si="819"/>
        <v>#DIV/0!</v>
      </c>
      <c r="BM8707" s="501" t="e">
        <f t="shared" si="820"/>
        <v>#DIV/0!</v>
      </c>
      <c r="BP8707" s="501" t="e">
        <f t="shared" si="821"/>
        <v>#DIV/0!</v>
      </c>
    </row>
    <row r="8708" spans="31:68" ht="15" customHeight="1" x14ac:dyDescent="0.25">
      <c r="AE8708" s="501" t="e">
        <f t="shared" si="816"/>
        <v>#DIV/0!</v>
      </c>
      <c r="AH8708" s="501" t="e">
        <f t="shared" si="817"/>
        <v>#DIV/0!</v>
      </c>
      <c r="AV8708" s="501" t="e">
        <f t="shared" si="818"/>
        <v>#DIV/0!</v>
      </c>
      <c r="AY8708" s="501" t="e">
        <f t="shared" si="819"/>
        <v>#DIV/0!</v>
      </c>
      <c r="BM8708" s="501" t="e">
        <f t="shared" si="820"/>
        <v>#DIV/0!</v>
      </c>
      <c r="BP8708" s="501" t="e">
        <f t="shared" si="821"/>
        <v>#DIV/0!</v>
      </c>
    </row>
    <row r="8709" spans="31:68" ht="15" customHeight="1" x14ac:dyDescent="0.25">
      <c r="AE8709" s="501" t="e">
        <f t="shared" si="816"/>
        <v>#DIV/0!</v>
      </c>
      <c r="AH8709" s="501" t="e">
        <f t="shared" si="817"/>
        <v>#DIV/0!</v>
      </c>
      <c r="AV8709" s="501" t="e">
        <f t="shared" si="818"/>
        <v>#DIV/0!</v>
      </c>
      <c r="AY8709" s="501" t="e">
        <f t="shared" si="819"/>
        <v>#DIV/0!</v>
      </c>
      <c r="BM8709" s="501" t="e">
        <f t="shared" si="820"/>
        <v>#DIV/0!</v>
      </c>
      <c r="BP8709" s="501" t="e">
        <f t="shared" si="821"/>
        <v>#DIV/0!</v>
      </c>
    </row>
    <row r="8710" spans="31:68" ht="15" customHeight="1" x14ac:dyDescent="0.25">
      <c r="AE8710" s="501" t="e">
        <f t="shared" si="816"/>
        <v>#DIV/0!</v>
      </c>
      <c r="AH8710" s="501" t="e">
        <f t="shared" si="817"/>
        <v>#DIV/0!</v>
      </c>
      <c r="AV8710" s="501" t="e">
        <f t="shared" si="818"/>
        <v>#DIV/0!</v>
      </c>
      <c r="AY8710" s="501" t="e">
        <f t="shared" si="819"/>
        <v>#DIV/0!</v>
      </c>
      <c r="BM8710" s="501" t="e">
        <f t="shared" si="820"/>
        <v>#DIV/0!</v>
      </c>
      <c r="BP8710" s="501" t="e">
        <f t="shared" si="821"/>
        <v>#DIV/0!</v>
      </c>
    </row>
    <row r="8711" spans="31:68" ht="15" customHeight="1" x14ac:dyDescent="0.25">
      <c r="AE8711" s="501" t="e">
        <f t="shared" si="816"/>
        <v>#DIV/0!</v>
      </c>
      <c r="AH8711" s="501" t="e">
        <f t="shared" si="817"/>
        <v>#DIV/0!</v>
      </c>
      <c r="AV8711" s="501" t="e">
        <f t="shared" si="818"/>
        <v>#DIV/0!</v>
      </c>
      <c r="AY8711" s="501" t="e">
        <f t="shared" si="819"/>
        <v>#DIV/0!</v>
      </c>
      <c r="BM8711" s="501" t="e">
        <f t="shared" si="820"/>
        <v>#DIV/0!</v>
      </c>
      <c r="BP8711" s="501" t="e">
        <f t="shared" si="821"/>
        <v>#DIV/0!</v>
      </c>
    </row>
    <row r="8712" spans="31:68" ht="15" customHeight="1" x14ac:dyDescent="0.25">
      <c r="AE8712" s="501" t="e">
        <f t="shared" si="816"/>
        <v>#DIV/0!</v>
      </c>
      <c r="AH8712" s="501" t="e">
        <f t="shared" si="817"/>
        <v>#DIV/0!</v>
      </c>
      <c r="AV8712" s="501" t="e">
        <f t="shared" si="818"/>
        <v>#DIV/0!</v>
      </c>
      <c r="AY8712" s="501" t="e">
        <f t="shared" si="819"/>
        <v>#DIV/0!</v>
      </c>
      <c r="BM8712" s="501" t="e">
        <f t="shared" si="820"/>
        <v>#DIV/0!</v>
      </c>
      <c r="BP8712" s="501" t="e">
        <f t="shared" si="821"/>
        <v>#DIV/0!</v>
      </c>
    </row>
    <row r="8713" spans="31:68" ht="15" customHeight="1" x14ac:dyDescent="0.25">
      <c r="AE8713" s="501" t="e">
        <f t="shared" si="816"/>
        <v>#DIV/0!</v>
      </c>
      <c r="AH8713" s="501" t="e">
        <f t="shared" si="817"/>
        <v>#DIV/0!</v>
      </c>
      <c r="AV8713" s="501" t="e">
        <f t="shared" si="818"/>
        <v>#DIV/0!</v>
      </c>
      <c r="AY8713" s="501" t="e">
        <f t="shared" si="819"/>
        <v>#DIV/0!</v>
      </c>
      <c r="BM8713" s="501" t="e">
        <f t="shared" si="820"/>
        <v>#DIV/0!</v>
      </c>
      <c r="BP8713" s="501" t="e">
        <f t="shared" si="821"/>
        <v>#DIV/0!</v>
      </c>
    </row>
    <row r="8714" spans="31:68" ht="15" customHeight="1" x14ac:dyDescent="0.25">
      <c r="AE8714" s="501" t="e">
        <f t="shared" si="816"/>
        <v>#DIV/0!</v>
      </c>
      <c r="AH8714" s="501" t="e">
        <f t="shared" si="817"/>
        <v>#DIV/0!</v>
      </c>
      <c r="AV8714" s="501" t="e">
        <f t="shared" si="818"/>
        <v>#DIV/0!</v>
      </c>
      <c r="AY8714" s="501" t="e">
        <f t="shared" si="819"/>
        <v>#DIV/0!</v>
      </c>
      <c r="BM8714" s="501" t="e">
        <f t="shared" si="820"/>
        <v>#DIV/0!</v>
      </c>
      <c r="BP8714" s="501" t="e">
        <f t="shared" si="821"/>
        <v>#DIV/0!</v>
      </c>
    </row>
    <row r="8715" spans="31:68" ht="15" customHeight="1" x14ac:dyDescent="0.25">
      <c r="AE8715" s="501" t="e">
        <f t="shared" si="816"/>
        <v>#DIV/0!</v>
      </c>
      <c r="AH8715" s="501" t="e">
        <f t="shared" si="817"/>
        <v>#DIV/0!</v>
      </c>
      <c r="AV8715" s="501" t="e">
        <f t="shared" si="818"/>
        <v>#DIV/0!</v>
      </c>
      <c r="AY8715" s="501" t="e">
        <f t="shared" si="819"/>
        <v>#DIV/0!</v>
      </c>
      <c r="BM8715" s="501" t="e">
        <f t="shared" si="820"/>
        <v>#DIV/0!</v>
      </c>
      <c r="BP8715" s="501" t="e">
        <f t="shared" si="821"/>
        <v>#DIV/0!</v>
      </c>
    </row>
    <row r="8716" spans="31:68" ht="15" customHeight="1" x14ac:dyDescent="0.25">
      <c r="AE8716" s="501" t="e">
        <f t="shared" si="816"/>
        <v>#DIV/0!</v>
      </c>
      <c r="AH8716" s="501" t="e">
        <f t="shared" si="817"/>
        <v>#DIV/0!</v>
      </c>
      <c r="AV8716" s="501" t="e">
        <f t="shared" si="818"/>
        <v>#DIV/0!</v>
      </c>
      <c r="AY8716" s="501" t="e">
        <f t="shared" si="819"/>
        <v>#DIV/0!</v>
      </c>
      <c r="BM8716" s="501" t="e">
        <f t="shared" si="820"/>
        <v>#DIV/0!</v>
      </c>
      <c r="BP8716" s="501" t="e">
        <f t="shared" si="821"/>
        <v>#DIV/0!</v>
      </c>
    </row>
    <row r="8717" spans="31:68" ht="15" customHeight="1" x14ac:dyDescent="0.25">
      <c r="AE8717" s="501" t="e">
        <f t="shared" si="816"/>
        <v>#DIV/0!</v>
      </c>
      <c r="AH8717" s="501" t="e">
        <f t="shared" si="817"/>
        <v>#DIV/0!</v>
      </c>
      <c r="AV8717" s="501" t="e">
        <f t="shared" si="818"/>
        <v>#DIV/0!</v>
      </c>
      <c r="AY8717" s="501" t="e">
        <f t="shared" si="819"/>
        <v>#DIV/0!</v>
      </c>
      <c r="BM8717" s="501" t="e">
        <f t="shared" si="820"/>
        <v>#DIV/0!</v>
      </c>
      <c r="BP8717" s="501" t="e">
        <f t="shared" si="821"/>
        <v>#DIV/0!</v>
      </c>
    </row>
    <row r="8718" spans="31:68" ht="15" customHeight="1" x14ac:dyDescent="0.25">
      <c r="AE8718" s="501" t="e">
        <f t="shared" si="816"/>
        <v>#DIV/0!</v>
      </c>
      <c r="AH8718" s="501" t="e">
        <f t="shared" si="817"/>
        <v>#DIV/0!</v>
      </c>
      <c r="AV8718" s="501" t="e">
        <f t="shared" si="818"/>
        <v>#DIV/0!</v>
      </c>
      <c r="AY8718" s="501" t="e">
        <f t="shared" si="819"/>
        <v>#DIV/0!</v>
      </c>
      <c r="BM8718" s="501" t="e">
        <f t="shared" si="820"/>
        <v>#DIV/0!</v>
      </c>
      <c r="BP8718" s="501" t="e">
        <f t="shared" si="821"/>
        <v>#DIV/0!</v>
      </c>
    </row>
    <row r="8719" spans="31:68" ht="15" customHeight="1" x14ac:dyDescent="0.25">
      <c r="AE8719" s="501" t="e">
        <f t="shared" ref="AE8719:AE8782" si="822">IF(AE$10*AC8719+AE$11&lt;(ROUNDUP(AD$10/100,0)*100+999),MAX(0,AE$10*AC8719+AE$11),NA())</f>
        <v>#DIV/0!</v>
      </c>
      <c r="AH8719" s="501" t="e">
        <f t="shared" ref="AH8719:AH8782" si="823">IF(AH$10*AF8719+AH$11&lt;(ROUNDUP(AG$10/100,0)*100+999),MAX(0,AH$10*AF8719+AH$11),NA())</f>
        <v>#DIV/0!</v>
      </c>
      <c r="AV8719" s="501" t="e">
        <f t="shared" ref="AV8719:AV8782" si="824">IF(AV$10*AT8719+AV$11&lt;(ROUNDUP(AU$10/100,0)*100+999),MAX(0,AV$10*AT8719+AV$11),NA())</f>
        <v>#DIV/0!</v>
      </c>
      <c r="AY8719" s="501" t="e">
        <f t="shared" ref="AY8719:AY8782" si="825">IF(AY$10*AW8719+AY$11&lt;(ROUNDUP(AX$10/100,0)*100+999),MAX(0,AY$10*AW8719+AY$11),NA())</f>
        <v>#DIV/0!</v>
      </c>
      <c r="BM8719" s="501" t="e">
        <f t="shared" ref="BM8719:BM8782" si="826">IF(BM$10*BK8719+BM$11&lt;(ROUNDUP(BL$10/100,0)*100+999),MAX(0,BM$10*BK8719+BM$11),NA())</f>
        <v>#DIV/0!</v>
      </c>
      <c r="BP8719" s="501" t="e">
        <f t="shared" ref="BP8719:BP8782" si="827">IF(BP$10*BN8719+BP$11&lt;(ROUNDUP(BO$10/100,0)*100+999),MAX(0,BP$10*BN8719+BP$11),NA())</f>
        <v>#DIV/0!</v>
      </c>
    </row>
    <row r="8720" spans="31:68" ht="15" customHeight="1" x14ac:dyDescent="0.25">
      <c r="AE8720" s="501" t="e">
        <f t="shared" si="822"/>
        <v>#DIV/0!</v>
      </c>
      <c r="AH8720" s="501" t="e">
        <f t="shared" si="823"/>
        <v>#DIV/0!</v>
      </c>
      <c r="AV8720" s="501" t="e">
        <f t="shared" si="824"/>
        <v>#DIV/0!</v>
      </c>
      <c r="AY8720" s="501" t="e">
        <f t="shared" si="825"/>
        <v>#DIV/0!</v>
      </c>
      <c r="BM8720" s="501" t="e">
        <f t="shared" si="826"/>
        <v>#DIV/0!</v>
      </c>
      <c r="BP8720" s="501" t="e">
        <f t="shared" si="827"/>
        <v>#DIV/0!</v>
      </c>
    </row>
    <row r="8721" spans="31:68" ht="15" customHeight="1" x14ac:dyDescent="0.25">
      <c r="AE8721" s="501" t="e">
        <f t="shared" si="822"/>
        <v>#DIV/0!</v>
      </c>
      <c r="AH8721" s="501" t="e">
        <f t="shared" si="823"/>
        <v>#DIV/0!</v>
      </c>
      <c r="AV8721" s="501" t="e">
        <f t="shared" si="824"/>
        <v>#DIV/0!</v>
      </c>
      <c r="AY8721" s="501" t="e">
        <f t="shared" si="825"/>
        <v>#DIV/0!</v>
      </c>
      <c r="BM8721" s="501" t="e">
        <f t="shared" si="826"/>
        <v>#DIV/0!</v>
      </c>
      <c r="BP8721" s="501" t="e">
        <f t="shared" si="827"/>
        <v>#DIV/0!</v>
      </c>
    </row>
    <row r="8722" spans="31:68" ht="15" customHeight="1" x14ac:dyDescent="0.25">
      <c r="AE8722" s="501" t="e">
        <f t="shared" si="822"/>
        <v>#DIV/0!</v>
      </c>
      <c r="AH8722" s="501" t="e">
        <f t="shared" si="823"/>
        <v>#DIV/0!</v>
      </c>
      <c r="AV8722" s="501" t="e">
        <f t="shared" si="824"/>
        <v>#DIV/0!</v>
      </c>
      <c r="AY8722" s="501" t="e">
        <f t="shared" si="825"/>
        <v>#DIV/0!</v>
      </c>
      <c r="BM8722" s="501" t="e">
        <f t="shared" si="826"/>
        <v>#DIV/0!</v>
      </c>
      <c r="BP8722" s="501" t="e">
        <f t="shared" si="827"/>
        <v>#DIV/0!</v>
      </c>
    </row>
    <row r="8723" spans="31:68" ht="15" customHeight="1" x14ac:dyDescent="0.25">
      <c r="AE8723" s="501" t="e">
        <f t="shared" si="822"/>
        <v>#DIV/0!</v>
      </c>
      <c r="AH8723" s="501" t="e">
        <f t="shared" si="823"/>
        <v>#DIV/0!</v>
      </c>
      <c r="AV8723" s="501" t="e">
        <f t="shared" si="824"/>
        <v>#DIV/0!</v>
      </c>
      <c r="AY8723" s="501" t="e">
        <f t="shared" si="825"/>
        <v>#DIV/0!</v>
      </c>
      <c r="BM8723" s="501" t="e">
        <f t="shared" si="826"/>
        <v>#DIV/0!</v>
      </c>
      <c r="BP8723" s="501" t="e">
        <f t="shared" si="827"/>
        <v>#DIV/0!</v>
      </c>
    </row>
    <row r="8724" spans="31:68" ht="15" customHeight="1" x14ac:dyDescent="0.25">
      <c r="AE8724" s="501" t="e">
        <f t="shared" si="822"/>
        <v>#DIV/0!</v>
      </c>
      <c r="AH8724" s="501" t="e">
        <f t="shared" si="823"/>
        <v>#DIV/0!</v>
      </c>
      <c r="AV8724" s="501" t="e">
        <f t="shared" si="824"/>
        <v>#DIV/0!</v>
      </c>
      <c r="AY8724" s="501" t="e">
        <f t="shared" si="825"/>
        <v>#DIV/0!</v>
      </c>
      <c r="BM8724" s="501" t="e">
        <f t="shared" si="826"/>
        <v>#DIV/0!</v>
      </c>
      <c r="BP8724" s="501" t="e">
        <f t="shared" si="827"/>
        <v>#DIV/0!</v>
      </c>
    </row>
    <row r="8725" spans="31:68" ht="15" customHeight="1" x14ac:dyDescent="0.25">
      <c r="AE8725" s="501" t="e">
        <f t="shared" si="822"/>
        <v>#DIV/0!</v>
      </c>
      <c r="AH8725" s="501" t="e">
        <f t="shared" si="823"/>
        <v>#DIV/0!</v>
      </c>
      <c r="AV8725" s="501" t="e">
        <f t="shared" si="824"/>
        <v>#DIV/0!</v>
      </c>
      <c r="AY8725" s="501" t="e">
        <f t="shared" si="825"/>
        <v>#DIV/0!</v>
      </c>
      <c r="BM8725" s="501" t="e">
        <f t="shared" si="826"/>
        <v>#DIV/0!</v>
      </c>
      <c r="BP8725" s="501" t="e">
        <f t="shared" si="827"/>
        <v>#DIV/0!</v>
      </c>
    </row>
    <row r="8726" spans="31:68" ht="15" customHeight="1" x14ac:dyDescent="0.25">
      <c r="AE8726" s="501" t="e">
        <f t="shared" si="822"/>
        <v>#DIV/0!</v>
      </c>
      <c r="AH8726" s="501" t="e">
        <f t="shared" si="823"/>
        <v>#DIV/0!</v>
      </c>
      <c r="AV8726" s="501" t="e">
        <f t="shared" si="824"/>
        <v>#DIV/0!</v>
      </c>
      <c r="AY8726" s="501" t="e">
        <f t="shared" si="825"/>
        <v>#DIV/0!</v>
      </c>
      <c r="BM8726" s="501" t="e">
        <f t="shared" si="826"/>
        <v>#DIV/0!</v>
      </c>
      <c r="BP8726" s="501" t="e">
        <f t="shared" si="827"/>
        <v>#DIV/0!</v>
      </c>
    </row>
    <row r="8727" spans="31:68" ht="15" customHeight="1" x14ac:dyDescent="0.25">
      <c r="AE8727" s="501" t="e">
        <f t="shared" si="822"/>
        <v>#DIV/0!</v>
      </c>
      <c r="AH8727" s="501" t="e">
        <f t="shared" si="823"/>
        <v>#DIV/0!</v>
      </c>
      <c r="AV8727" s="501" t="e">
        <f t="shared" si="824"/>
        <v>#DIV/0!</v>
      </c>
      <c r="AY8727" s="501" t="e">
        <f t="shared" si="825"/>
        <v>#DIV/0!</v>
      </c>
      <c r="BM8727" s="501" t="e">
        <f t="shared" si="826"/>
        <v>#DIV/0!</v>
      </c>
      <c r="BP8727" s="501" t="e">
        <f t="shared" si="827"/>
        <v>#DIV/0!</v>
      </c>
    </row>
    <row r="8728" spans="31:68" ht="15" customHeight="1" x14ac:dyDescent="0.25">
      <c r="AE8728" s="501" t="e">
        <f t="shared" si="822"/>
        <v>#DIV/0!</v>
      </c>
      <c r="AH8728" s="501" t="e">
        <f t="shared" si="823"/>
        <v>#DIV/0!</v>
      </c>
      <c r="AV8728" s="501" t="e">
        <f t="shared" si="824"/>
        <v>#DIV/0!</v>
      </c>
      <c r="AY8728" s="501" t="e">
        <f t="shared" si="825"/>
        <v>#DIV/0!</v>
      </c>
      <c r="BM8728" s="501" t="e">
        <f t="shared" si="826"/>
        <v>#DIV/0!</v>
      </c>
      <c r="BP8728" s="501" t="e">
        <f t="shared" si="827"/>
        <v>#DIV/0!</v>
      </c>
    </row>
    <row r="8729" spans="31:68" ht="15" customHeight="1" x14ac:dyDescent="0.25">
      <c r="AE8729" s="501" t="e">
        <f t="shared" si="822"/>
        <v>#DIV/0!</v>
      </c>
      <c r="AH8729" s="501" t="e">
        <f t="shared" si="823"/>
        <v>#DIV/0!</v>
      </c>
      <c r="AV8729" s="501" t="e">
        <f t="shared" si="824"/>
        <v>#DIV/0!</v>
      </c>
      <c r="AY8729" s="501" t="e">
        <f t="shared" si="825"/>
        <v>#DIV/0!</v>
      </c>
      <c r="BM8729" s="501" t="e">
        <f t="shared" si="826"/>
        <v>#DIV/0!</v>
      </c>
      <c r="BP8729" s="501" t="e">
        <f t="shared" si="827"/>
        <v>#DIV/0!</v>
      </c>
    </row>
    <row r="8730" spans="31:68" ht="15" customHeight="1" x14ac:dyDescent="0.25">
      <c r="AE8730" s="501" t="e">
        <f t="shared" si="822"/>
        <v>#DIV/0!</v>
      </c>
      <c r="AH8730" s="501" t="e">
        <f t="shared" si="823"/>
        <v>#DIV/0!</v>
      </c>
      <c r="AV8730" s="501" t="e">
        <f t="shared" si="824"/>
        <v>#DIV/0!</v>
      </c>
      <c r="AY8730" s="501" t="e">
        <f t="shared" si="825"/>
        <v>#DIV/0!</v>
      </c>
      <c r="BM8730" s="501" t="e">
        <f t="shared" si="826"/>
        <v>#DIV/0!</v>
      </c>
      <c r="BP8730" s="501" t="e">
        <f t="shared" si="827"/>
        <v>#DIV/0!</v>
      </c>
    </row>
    <row r="8731" spans="31:68" ht="15" customHeight="1" x14ac:dyDescent="0.25">
      <c r="AE8731" s="501" t="e">
        <f t="shared" si="822"/>
        <v>#DIV/0!</v>
      </c>
      <c r="AH8731" s="501" t="e">
        <f t="shared" si="823"/>
        <v>#DIV/0!</v>
      </c>
      <c r="AV8731" s="501" t="e">
        <f t="shared" si="824"/>
        <v>#DIV/0!</v>
      </c>
      <c r="AY8731" s="501" t="e">
        <f t="shared" si="825"/>
        <v>#DIV/0!</v>
      </c>
      <c r="BM8731" s="501" t="e">
        <f t="shared" si="826"/>
        <v>#DIV/0!</v>
      </c>
      <c r="BP8731" s="501" t="e">
        <f t="shared" si="827"/>
        <v>#DIV/0!</v>
      </c>
    </row>
    <row r="8732" spans="31:68" ht="15" customHeight="1" x14ac:dyDescent="0.25">
      <c r="AE8732" s="501" t="e">
        <f t="shared" si="822"/>
        <v>#DIV/0!</v>
      </c>
      <c r="AH8732" s="501" t="e">
        <f t="shared" si="823"/>
        <v>#DIV/0!</v>
      </c>
      <c r="AV8732" s="501" t="e">
        <f t="shared" si="824"/>
        <v>#DIV/0!</v>
      </c>
      <c r="AY8732" s="501" t="e">
        <f t="shared" si="825"/>
        <v>#DIV/0!</v>
      </c>
      <c r="BM8732" s="501" t="e">
        <f t="shared" si="826"/>
        <v>#DIV/0!</v>
      </c>
      <c r="BP8732" s="501" t="e">
        <f t="shared" si="827"/>
        <v>#DIV/0!</v>
      </c>
    </row>
    <row r="8733" spans="31:68" ht="15" customHeight="1" x14ac:dyDescent="0.25">
      <c r="AE8733" s="501" t="e">
        <f t="shared" si="822"/>
        <v>#DIV/0!</v>
      </c>
      <c r="AH8733" s="501" t="e">
        <f t="shared" si="823"/>
        <v>#DIV/0!</v>
      </c>
      <c r="AV8733" s="501" t="e">
        <f t="shared" si="824"/>
        <v>#DIV/0!</v>
      </c>
      <c r="AY8733" s="501" t="e">
        <f t="shared" si="825"/>
        <v>#DIV/0!</v>
      </c>
      <c r="BM8733" s="501" t="e">
        <f t="shared" si="826"/>
        <v>#DIV/0!</v>
      </c>
      <c r="BP8733" s="501" t="e">
        <f t="shared" si="827"/>
        <v>#DIV/0!</v>
      </c>
    </row>
    <row r="8734" spans="31:68" ht="15" customHeight="1" x14ac:dyDescent="0.25">
      <c r="AE8734" s="501" t="e">
        <f t="shared" si="822"/>
        <v>#DIV/0!</v>
      </c>
      <c r="AH8734" s="501" t="e">
        <f t="shared" si="823"/>
        <v>#DIV/0!</v>
      </c>
      <c r="AV8734" s="501" t="e">
        <f t="shared" si="824"/>
        <v>#DIV/0!</v>
      </c>
      <c r="AY8734" s="501" t="e">
        <f t="shared" si="825"/>
        <v>#DIV/0!</v>
      </c>
      <c r="BM8734" s="501" t="e">
        <f t="shared" si="826"/>
        <v>#DIV/0!</v>
      </c>
      <c r="BP8734" s="501" t="e">
        <f t="shared" si="827"/>
        <v>#DIV/0!</v>
      </c>
    </row>
    <row r="8735" spans="31:68" ht="15" customHeight="1" x14ac:dyDescent="0.25">
      <c r="AE8735" s="501" t="e">
        <f t="shared" si="822"/>
        <v>#DIV/0!</v>
      </c>
      <c r="AH8735" s="501" t="e">
        <f t="shared" si="823"/>
        <v>#DIV/0!</v>
      </c>
      <c r="AV8735" s="501" t="e">
        <f t="shared" si="824"/>
        <v>#DIV/0!</v>
      </c>
      <c r="AY8735" s="501" t="e">
        <f t="shared" si="825"/>
        <v>#DIV/0!</v>
      </c>
      <c r="BM8735" s="501" t="e">
        <f t="shared" si="826"/>
        <v>#DIV/0!</v>
      </c>
      <c r="BP8735" s="501" t="e">
        <f t="shared" si="827"/>
        <v>#DIV/0!</v>
      </c>
    </row>
    <row r="8736" spans="31:68" ht="15" customHeight="1" x14ac:dyDescent="0.25">
      <c r="AE8736" s="501" t="e">
        <f t="shared" si="822"/>
        <v>#DIV/0!</v>
      </c>
      <c r="AH8736" s="501" t="e">
        <f t="shared" si="823"/>
        <v>#DIV/0!</v>
      </c>
      <c r="AV8736" s="501" t="e">
        <f t="shared" si="824"/>
        <v>#DIV/0!</v>
      </c>
      <c r="AY8736" s="501" t="e">
        <f t="shared" si="825"/>
        <v>#DIV/0!</v>
      </c>
      <c r="BM8736" s="501" t="e">
        <f t="shared" si="826"/>
        <v>#DIV/0!</v>
      </c>
      <c r="BP8736" s="501" t="e">
        <f t="shared" si="827"/>
        <v>#DIV/0!</v>
      </c>
    </row>
    <row r="8737" spans="31:68" ht="15" customHeight="1" x14ac:dyDescent="0.25">
      <c r="AE8737" s="501" t="e">
        <f t="shared" si="822"/>
        <v>#DIV/0!</v>
      </c>
      <c r="AH8737" s="501" t="e">
        <f t="shared" si="823"/>
        <v>#DIV/0!</v>
      </c>
      <c r="AV8737" s="501" t="e">
        <f t="shared" si="824"/>
        <v>#DIV/0!</v>
      </c>
      <c r="AY8737" s="501" t="e">
        <f t="shared" si="825"/>
        <v>#DIV/0!</v>
      </c>
      <c r="BM8737" s="501" t="e">
        <f t="shared" si="826"/>
        <v>#DIV/0!</v>
      </c>
      <c r="BP8737" s="501" t="e">
        <f t="shared" si="827"/>
        <v>#DIV/0!</v>
      </c>
    </row>
    <row r="8738" spans="31:68" ht="15" customHeight="1" x14ac:dyDescent="0.25">
      <c r="AE8738" s="501" t="e">
        <f t="shared" si="822"/>
        <v>#DIV/0!</v>
      </c>
      <c r="AH8738" s="501" t="e">
        <f t="shared" si="823"/>
        <v>#DIV/0!</v>
      </c>
      <c r="AV8738" s="501" t="e">
        <f t="shared" si="824"/>
        <v>#DIV/0!</v>
      </c>
      <c r="AY8738" s="501" t="e">
        <f t="shared" si="825"/>
        <v>#DIV/0!</v>
      </c>
      <c r="BM8738" s="501" t="e">
        <f t="shared" si="826"/>
        <v>#DIV/0!</v>
      </c>
      <c r="BP8738" s="501" t="e">
        <f t="shared" si="827"/>
        <v>#DIV/0!</v>
      </c>
    </row>
    <row r="8739" spans="31:68" ht="15" customHeight="1" x14ac:dyDescent="0.25">
      <c r="AE8739" s="501" t="e">
        <f t="shared" si="822"/>
        <v>#DIV/0!</v>
      </c>
      <c r="AH8739" s="501" t="e">
        <f t="shared" si="823"/>
        <v>#DIV/0!</v>
      </c>
      <c r="AV8739" s="501" t="e">
        <f t="shared" si="824"/>
        <v>#DIV/0!</v>
      </c>
      <c r="AY8739" s="501" t="e">
        <f t="shared" si="825"/>
        <v>#DIV/0!</v>
      </c>
      <c r="BM8739" s="501" t="e">
        <f t="shared" si="826"/>
        <v>#DIV/0!</v>
      </c>
      <c r="BP8739" s="501" t="e">
        <f t="shared" si="827"/>
        <v>#DIV/0!</v>
      </c>
    </row>
    <row r="8740" spans="31:68" ht="15" customHeight="1" x14ac:dyDescent="0.25">
      <c r="AE8740" s="501" t="e">
        <f t="shared" si="822"/>
        <v>#DIV/0!</v>
      </c>
      <c r="AH8740" s="501" t="e">
        <f t="shared" si="823"/>
        <v>#DIV/0!</v>
      </c>
      <c r="AV8740" s="501" t="e">
        <f t="shared" si="824"/>
        <v>#DIV/0!</v>
      </c>
      <c r="AY8740" s="501" t="e">
        <f t="shared" si="825"/>
        <v>#DIV/0!</v>
      </c>
      <c r="BM8740" s="501" t="e">
        <f t="shared" si="826"/>
        <v>#DIV/0!</v>
      </c>
      <c r="BP8740" s="501" t="e">
        <f t="shared" si="827"/>
        <v>#DIV/0!</v>
      </c>
    </row>
    <row r="8741" spans="31:68" ht="15" customHeight="1" x14ac:dyDescent="0.25">
      <c r="AE8741" s="501" t="e">
        <f t="shared" si="822"/>
        <v>#DIV/0!</v>
      </c>
      <c r="AH8741" s="501" t="e">
        <f t="shared" si="823"/>
        <v>#DIV/0!</v>
      </c>
      <c r="AV8741" s="501" t="e">
        <f t="shared" si="824"/>
        <v>#DIV/0!</v>
      </c>
      <c r="AY8741" s="501" t="e">
        <f t="shared" si="825"/>
        <v>#DIV/0!</v>
      </c>
      <c r="BM8741" s="501" t="e">
        <f t="shared" si="826"/>
        <v>#DIV/0!</v>
      </c>
      <c r="BP8741" s="501" t="e">
        <f t="shared" si="827"/>
        <v>#DIV/0!</v>
      </c>
    </row>
    <row r="8742" spans="31:68" ht="15" customHeight="1" x14ac:dyDescent="0.25">
      <c r="AE8742" s="501" t="e">
        <f t="shared" si="822"/>
        <v>#DIV/0!</v>
      </c>
      <c r="AH8742" s="501" t="e">
        <f t="shared" si="823"/>
        <v>#DIV/0!</v>
      </c>
      <c r="AV8742" s="501" t="e">
        <f t="shared" si="824"/>
        <v>#DIV/0!</v>
      </c>
      <c r="AY8742" s="501" t="e">
        <f t="shared" si="825"/>
        <v>#DIV/0!</v>
      </c>
      <c r="BM8742" s="501" t="e">
        <f t="shared" si="826"/>
        <v>#DIV/0!</v>
      </c>
      <c r="BP8742" s="501" t="e">
        <f t="shared" si="827"/>
        <v>#DIV/0!</v>
      </c>
    </row>
    <row r="8743" spans="31:68" ht="15" customHeight="1" x14ac:dyDescent="0.25">
      <c r="AE8743" s="501" t="e">
        <f t="shared" si="822"/>
        <v>#DIV/0!</v>
      </c>
      <c r="AH8743" s="501" t="e">
        <f t="shared" si="823"/>
        <v>#DIV/0!</v>
      </c>
      <c r="AV8743" s="501" t="e">
        <f t="shared" si="824"/>
        <v>#DIV/0!</v>
      </c>
      <c r="AY8743" s="501" t="e">
        <f t="shared" si="825"/>
        <v>#DIV/0!</v>
      </c>
      <c r="BM8743" s="501" t="e">
        <f t="shared" si="826"/>
        <v>#DIV/0!</v>
      </c>
      <c r="BP8743" s="501" t="e">
        <f t="shared" si="827"/>
        <v>#DIV/0!</v>
      </c>
    </row>
    <row r="8744" spans="31:68" ht="15" customHeight="1" x14ac:dyDescent="0.25">
      <c r="AE8744" s="501" t="e">
        <f t="shared" si="822"/>
        <v>#DIV/0!</v>
      </c>
      <c r="AH8744" s="501" t="e">
        <f t="shared" si="823"/>
        <v>#DIV/0!</v>
      </c>
      <c r="AV8744" s="501" t="e">
        <f t="shared" si="824"/>
        <v>#DIV/0!</v>
      </c>
      <c r="AY8744" s="501" t="e">
        <f t="shared" si="825"/>
        <v>#DIV/0!</v>
      </c>
      <c r="BM8744" s="501" t="e">
        <f t="shared" si="826"/>
        <v>#DIV/0!</v>
      </c>
      <c r="BP8744" s="501" t="e">
        <f t="shared" si="827"/>
        <v>#DIV/0!</v>
      </c>
    </row>
    <row r="8745" spans="31:68" ht="15" customHeight="1" x14ac:dyDescent="0.25">
      <c r="AE8745" s="501" t="e">
        <f t="shared" si="822"/>
        <v>#DIV/0!</v>
      </c>
      <c r="AH8745" s="501" t="e">
        <f t="shared" si="823"/>
        <v>#DIV/0!</v>
      </c>
      <c r="AV8745" s="501" t="e">
        <f t="shared" si="824"/>
        <v>#DIV/0!</v>
      </c>
      <c r="AY8745" s="501" t="e">
        <f t="shared" si="825"/>
        <v>#DIV/0!</v>
      </c>
      <c r="BM8745" s="501" t="e">
        <f t="shared" si="826"/>
        <v>#DIV/0!</v>
      </c>
      <c r="BP8745" s="501" t="e">
        <f t="shared" si="827"/>
        <v>#DIV/0!</v>
      </c>
    </row>
    <row r="8746" spans="31:68" ht="15" customHeight="1" x14ac:dyDescent="0.25">
      <c r="AE8746" s="501" t="e">
        <f t="shared" si="822"/>
        <v>#DIV/0!</v>
      </c>
      <c r="AH8746" s="501" t="e">
        <f t="shared" si="823"/>
        <v>#DIV/0!</v>
      </c>
      <c r="AV8746" s="501" t="e">
        <f t="shared" si="824"/>
        <v>#DIV/0!</v>
      </c>
      <c r="AY8746" s="501" t="e">
        <f t="shared" si="825"/>
        <v>#DIV/0!</v>
      </c>
      <c r="BM8746" s="501" t="e">
        <f t="shared" si="826"/>
        <v>#DIV/0!</v>
      </c>
      <c r="BP8746" s="501" t="e">
        <f t="shared" si="827"/>
        <v>#DIV/0!</v>
      </c>
    </row>
    <row r="8747" spans="31:68" ht="15" customHeight="1" x14ac:dyDescent="0.25">
      <c r="AE8747" s="501" t="e">
        <f t="shared" si="822"/>
        <v>#DIV/0!</v>
      </c>
      <c r="AH8747" s="501" t="e">
        <f t="shared" si="823"/>
        <v>#DIV/0!</v>
      </c>
      <c r="AV8747" s="501" t="e">
        <f t="shared" si="824"/>
        <v>#DIV/0!</v>
      </c>
      <c r="AY8747" s="501" t="e">
        <f t="shared" si="825"/>
        <v>#DIV/0!</v>
      </c>
      <c r="BM8747" s="501" t="e">
        <f t="shared" si="826"/>
        <v>#DIV/0!</v>
      </c>
      <c r="BP8747" s="501" t="e">
        <f t="shared" si="827"/>
        <v>#DIV/0!</v>
      </c>
    </row>
    <row r="8748" spans="31:68" ht="15" customHeight="1" x14ac:dyDescent="0.25">
      <c r="AE8748" s="501" t="e">
        <f t="shared" si="822"/>
        <v>#DIV/0!</v>
      </c>
      <c r="AH8748" s="501" t="e">
        <f t="shared" si="823"/>
        <v>#DIV/0!</v>
      </c>
      <c r="AV8748" s="501" t="e">
        <f t="shared" si="824"/>
        <v>#DIV/0!</v>
      </c>
      <c r="AY8748" s="501" t="e">
        <f t="shared" si="825"/>
        <v>#DIV/0!</v>
      </c>
      <c r="BM8748" s="501" t="e">
        <f t="shared" si="826"/>
        <v>#DIV/0!</v>
      </c>
      <c r="BP8748" s="501" t="e">
        <f t="shared" si="827"/>
        <v>#DIV/0!</v>
      </c>
    </row>
    <row r="8749" spans="31:68" ht="15" customHeight="1" x14ac:dyDescent="0.25">
      <c r="AE8749" s="501" t="e">
        <f t="shared" si="822"/>
        <v>#DIV/0!</v>
      </c>
      <c r="AH8749" s="501" t="e">
        <f t="shared" si="823"/>
        <v>#DIV/0!</v>
      </c>
      <c r="AV8749" s="501" t="e">
        <f t="shared" si="824"/>
        <v>#DIV/0!</v>
      </c>
      <c r="AY8749" s="501" t="e">
        <f t="shared" si="825"/>
        <v>#DIV/0!</v>
      </c>
      <c r="BM8749" s="501" t="e">
        <f t="shared" si="826"/>
        <v>#DIV/0!</v>
      </c>
      <c r="BP8749" s="501" t="e">
        <f t="shared" si="827"/>
        <v>#DIV/0!</v>
      </c>
    </row>
    <row r="8750" spans="31:68" ht="15" customHeight="1" x14ac:dyDescent="0.25">
      <c r="AE8750" s="501" t="e">
        <f t="shared" si="822"/>
        <v>#DIV/0!</v>
      </c>
      <c r="AH8750" s="501" t="e">
        <f t="shared" si="823"/>
        <v>#DIV/0!</v>
      </c>
      <c r="AV8750" s="501" t="e">
        <f t="shared" si="824"/>
        <v>#DIV/0!</v>
      </c>
      <c r="AY8750" s="501" t="e">
        <f t="shared" si="825"/>
        <v>#DIV/0!</v>
      </c>
      <c r="BM8750" s="501" t="e">
        <f t="shared" si="826"/>
        <v>#DIV/0!</v>
      </c>
      <c r="BP8750" s="501" t="e">
        <f t="shared" si="827"/>
        <v>#DIV/0!</v>
      </c>
    </row>
    <row r="8751" spans="31:68" ht="15" customHeight="1" x14ac:dyDescent="0.25">
      <c r="AE8751" s="501" t="e">
        <f t="shared" si="822"/>
        <v>#DIV/0!</v>
      </c>
      <c r="AH8751" s="501" t="e">
        <f t="shared" si="823"/>
        <v>#DIV/0!</v>
      </c>
      <c r="AV8751" s="501" t="e">
        <f t="shared" si="824"/>
        <v>#DIV/0!</v>
      </c>
      <c r="AY8751" s="501" t="e">
        <f t="shared" si="825"/>
        <v>#DIV/0!</v>
      </c>
      <c r="BM8751" s="501" t="e">
        <f t="shared" si="826"/>
        <v>#DIV/0!</v>
      </c>
      <c r="BP8751" s="501" t="e">
        <f t="shared" si="827"/>
        <v>#DIV/0!</v>
      </c>
    </row>
    <row r="8752" spans="31:68" ht="15" customHeight="1" x14ac:dyDescent="0.25">
      <c r="AE8752" s="501" t="e">
        <f t="shared" si="822"/>
        <v>#DIV/0!</v>
      </c>
      <c r="AH8752" s="501" t="e">
        <f t="shared" si="823"/>
        <v>#DIV/0!</v>
      </c>
      <c r="AV8752" s="501" t="e">
        <f t="shared" si="824"/>
        <v>#DIV/0!</v>
      </c>
      <c r="AY8752" s="501" t="e">
        <f t="shared" si="825"/>
        <v>#DIV/0!</v>
      </c>
      <c r="BM8752" s="501" t="e">
        <f t="shared" si="826"/>
        <v>#DIV/0!</v>
      </c>
      <c r="BP8752" s="501" t="e">
        <f t="shared" si="827"/>
        <v>#DIV/0!</v>
      </c>
    </row>
    <row r="8753" spans="31:68" ht="15" customHeight="1" x14ac:dyDescent="0.25">
      <c r="AE8753" s="501" t="e">
        <f t="shared" si="822"/>
        <v>#DIV/0!</v>
      </c>
      <c r="AH8753" s="501" t="e">
        <f t="shared" si="823"/>
        <v>#DIV/0!</v>
      </c>
      <c r="AV8753" s="501" t="e">
        <f t="shared" si="824"/>
        <v>#DIV/0!</v>
      </c>
      <c r="AY8753" s="501" t="e">
        <f t="shared" si="825"/>
        <v>#DIV/0!</v>
      </c>
      <c r="BM8753" s="501" t="e">
        <f t="shared" si="826"/>
        <v>#DIV/0!</v>
      </c>
      <c r="BP8753" s="501" t="e">
        <f t="shared" si="827"/>
        <v>#DIV/0!</v>
      </c>
    </row>
    <row r="8754" spans="31:68" ht="15" customHeight="1" x14ac:dyDescent="0.25">
      <c r="AE8754" s="501" t="e">
        <f t="shared" si="822"/>
        <v>#DIV/0!</v>
      </c>
      <c r="AH8754" s="501" t="e">
        <f t="shared" si="823"/>
        <v>#DIV/0!</v>
      </c>
      <c r="AV8754" s="501" t="e">
        <f t="shared" si="824"/>
        <v>#DIV/0!</v>
      </c>
      <c r="AY8754" s="501" t="e">
        <f t="shared" si="825"/>
        <v>#DIV/0!</v>
      </c>
      <c r="BM8754" s="501" t="e">
        <f t="shared" si="826"/>
        <v>#DIV/0!</v>
      </c>
      <c r="BP8754" s="501" t="e">
        <f t="shared" si="827"/>
        <v>#DIV/0!</v>
      </c>
    </row>
    <row r="8755" spans="31:68" ht="15" customHeight="1" x14ac:dyDescent="0.25">
      <c r="AE8755" s="501" t="e">
        <f t="shared" si="822"/>
        <v>#DIV/0!</v>
      </c>
      <c r="AH8755" s="501" t="e">
        <f t="shared" si="823"/>
        <v>#DIV/0!</v>
      </c>
      <c r="AV8755" s="501" t="e">
        <f t="shared" si="824"/>
        <v>#DIV/0!</v>
      </c>
      <c r="AY8755" s="501" t="e">
        <f t="shared" si="825"/>
        <v>#DIV/0!</v>
      </c>
      <c r="BM8755" s="501" t="e">
        <f t="shared" si="826"/>
        <v>#DIV/0!</v>
      </c>
      <c r="BP8755" s="501" t="e">
        <f t="shared" si="827"/>
        <v>#DIV/0!</v>
      </c>
    </row>
    <row r="8756" spans="31:68" ht="15" customHeight="1" x14ac:dyDescent="0.25">
      <c r="AE8756" s="501" t="e">
        <f t="shared" si="822"/>
        <v>#DIV/0!</v>
      </c>
      <c r="AH8756" s="501" t="e">
        <f t="shared" si="823"/>
        <v>#DIV/0!</v>
      </c>
      <c r="AV8756" s="501" t="e">
        <f t="shared" si="824"/>
        <v>#DIV/0!</v>
      </c>
      <c r="AY8756" s="501" t="e">
        <f t="shared" si="825"/>
        <v>#DIV/0!</v>
      </c>
      <c r="BM8756" s="501" t="e">
        <f t="shared" si="826"/>
        <v>#DIV/0!</v>
      </c>
      <c r="BP8756" s="501" t="e">
        <f t="shared" si="827"/>
        <v>#DIV/0!</v>
      </c>
    </row>
    <row r="8757" spans="31:68" ht="15" customHeight="1" x14ac:dyDescent="0.25">
      <c r="AE8757" s="501" t="e">
        <f t="shared" si="822"/>
        <v>#DIV/0!</v>
      </c>
      <c r="AH8757" s="501" t="e">
        <f t="shared" si="823"/>
        <v>#DIV/0!</v>
      </c>
      <c r="AV8757" s="501" t="e">
        <f t="shared" si="824"/>
        <v>#DIV/0!</v>
      </c>
      <c r="AY8757" s="501" t="e">
        <f t="shared" si="825"/>
        <v>#DIV/0!</v>
      </c>
      <c r="BM8757" s="501" t="e">
        <f t="shared" si="826"/>
        <v>#DIV/0!</v>
      </c>
      <c r="BP8757" s="501" t="e">
        <f t="shared" si="827"/>
        <v>#DIV/0!</v>
      </c>
    </row>
    <row r="8758" spans="31:68" ht="15" customHeight="1" x14ac:dyDescent="0.25">
      <c r="AE8758" s="501" t="e">
        <f t="shared" si="822"/>
        <v>#DIV/0!</v>
      </c>
      <c r="AH8758" s="501" t="e">
        <f t="shared" si="823"/>
        <v>#DIV/0!</v>
      </c>
      <c r="AV8758" s="501" t="e">
        <f t="shared" si="824"/>
        <v>#DIV/0!</v>
      </c>
      <c r="AY8758" s="501" t="e">
        <f t="shared" si="825"/>
        <v>#DIV/0!</v>
      </c>
      <c r="BM8758" s="501" t="e">
        <f t="shared" si="826"/>
        <v>#DIV/0!</v>
      </c>
      <c r="BP8758" s="501" t="e">
        <f t="shared" si="827"/>
        <v>#DIV/0!</v>
      </c>
    </row>
    <row r="8759" spans="31:68" ht="15" customHeight="1" x14ac:dyDescent="0.25">
      <c r="AE8759" s="501" t="e">
        <f t="shared" si="822"/>
        <v>#DIV/0!</v>
      </c>
      <c r="AH8759" s="501" t="e">
        <f t="shared" si="823"/>
        <v>#DIV/0!</v>
      </c>
      <c r="AV8759" s="501" t="e">
        <f t="shared" si="824"/>
        <v>#DIV/0!</v>
      </c>
      <c r="AY8759" s="501" t="e">
        <f t="shared" si="825"/>
        <v>#DIV/0!</v>
      </c>
      <c r="BM8759" s="501" t="e">
        <f t="shared" si="826"/>
        <v>#DIV/0!</v>
      </c>
      <c r="BP8759" s="501" t="e">
        <f t="shared" si="827"/>
        <v>#DIV/0!</v>
      </c>
    </row>
    <row r="8760" spans="31:68" ht="15" customHeight="1" x14ac:dyDescent="0.25">
      <c r="AE8760" s="501" t="e">
        <f t="shared" si="822"/>
        <v>#DIV/0!</v>
      </c>
      <c r="AH8760" s="501" t="e">
        <f t="shared" si="823"/>
        <v>#DIV/0!</v>
      </c>
      <c r="AV8760" s="501" t="e">
        <f t="shared" si="824"/>
        <v>#DIV/0!</v>
      </c>
      <c r="AY8760" s="501" t="e">
        <f t="shared" si="825"/>
        <v>#DIV/0!</v>
      </c>
      <c r="BM8760" s="501" t="e">
        <f t="shared" si="826"/>
        <v>#DIV/0!</v>
      </c>
      <c r="BP8760" s="501" t="e">
        <f t="shared" si="827"/>
        <v>#DIV/0!</v>
      </c>
    </row>
    <row r="8761" spans="31:68" ht="15" customHeight="1" x14ac:dyDescent="0.25">
      <c r="AE8761" s="501" t="e">
        <f t="shared" si="822"/>
        <v>#DIV/0!</v>
      </c>
      <c r="AH8761" s="501" t="e">
        <f t="shared" si="823"/>
        <v>#DIV/0!</v>
      </c>
      <c r="AV8761" s="501" t="e">
        <f t="shared" si="824"/>
        <v>#DIV/0!</v>
      </c>
      <c r="AY8761" s="501" t="e">
        <f t="shared" si="825"/>
        <v>#DIV/0!</v>
      </c>
      <c r="BM8761" s="501" t="e">
        <f t="shared" si="826"/>
        <v>#DIV/0!</v>
      </c>
      <c r="BP8761" s="501" t="e">
        <f t="shared" si="827"/>
        <v>#DIV/0!</v>
      </c>
    </row>
    <row r="8762" spans="31:68" ht="15" customHeight="1" x14ac:dyDescent="0.25">
      <c r="AE8762" s="501" t="e">
        <f t="shared" si="822"/>
        <v>#DIV/0!</v>
      </c>
      <c r="AH8762" s="501" t="e">
        <f t="shared" si="823"/>
        <v>#DIV/0!</v>
      </c>
      <c r="AV8762" s="501" t="e">
        <f t="shared" si="824"/>
        <v>#DIV/0!</v>
      </c>
      <c r="AY8762" s="501" t="e">
        <f t="shared" si="825"/>
        <v>#DIV/0!</v>
      </c>
      <c r="BM8762" s="501" t="e">
        <f t="shared" si="826"/>
        <v>#DIV/0!</v>
      </c>
      <c r="BP8762" s="501" t="e">
        <f t="shared" si="827"/>
        <v>#DIV/0!</v>
      </c>
    </row>
    <row r="8763" spans="31:68" ht="15" customHeight="1" x14ac:dyDescent="0.25">
      <c r="AE8763" s="501" t="e">
        <f t="shared" si="822"/>
        <v>#DIV/0!</v>
      </c>
      <c r="AH8763" s="501" t="e">
        <f t="shared" si="823"/>
        <v>#DIV/0!</v>
      </c>
      <c r="AV8763" s="501" t="e">
        <f t="shared" si="824"/>
        <v>#DIV/0!</v>
      </c>
      <c r="AY8763" s="501" t="e">
        <f t="shared" si="825"/>
        <v>#DIV/0!</v>
      </c>
      <c r="BM8763" s="501" t="e">
        <f t="shared" si="826"/>
        <v>#DIV/0!</v>
      </c>
      <c r="BP8763" s="501" t="e">
        <f t="shared" si="827"/>
        <v>#DIV/0!</v>
      </c>
    </row>
    <row r="8764" spans="31:68" ht="15" customHeight="1" x14ac:dyDescent="0.25">
      <c r="AE8764" s="501" t="e">
        <f t="shared" si="822"/>
        <v>#DIV/0!</v>
      </c>
      <c r="AH8764" s="501" t="e">
        <f t="shared" si="823"/>
        <v>#DIV/0!</v>
      </c>
      <c r="AV8764" s="501" t="e">
        <f t="shared" si="824"/>
        <v>#DIV/0!</v>
      </c>
      <c r="AY8764" s="501" t="e">
        <f t="shared" si="825"/>
        <v>#DIV/0!</v>
      </c>
      <c r="BM8764" s="501" t="e">
        <f t="shared" si="826"/>
        <v>#DIV/0!</v>
      </c>
      <c r="BP8764" s="501" t="e">
        <f t="shared" si="827"/>
        <v>#DIV/0!</v>
      </c>
    </row>
    <row r="8765" spans="31:68" ht="15" customHeight="1" x14ac:dyDescent="0.25">
      <c r="AE8765" s="501" t="e">
        <f t="shared" si="822"/>
        <v>#DIV/0!</v>
      </c>
      <c r="AH8765" s="501" t="e">
        <f t="shared" si="823"/>
        <v>#DIV/0!</v>
      </c>
      <c r="AV8765" s="501" t="e">
        <f t="shared" si="824"/>
        <v>#DIV/0!</v>
      </c>
      <c r="AY8765" s="501" t="e">
        <f t="shared" si="825"/>
        <v>#DIV/0!</v>
      </c>
      <c r="BM8765" s="501" t="e">
        <f t="shared" si="826"/>
        <v>#DIV/0!</v>
      </c>
      <c r="BP8765" s="501" t="e">
        <f t="shared" si="827"/>
        <v>#DIV/0!</v>
      </c>
    </row>
    <row r="8766" spans="31:68" ht="15" customHeight="1" x14ac:dyDescent="0.25">
      <c r="AE8766" s="501" t="e">
        <f t="shared" si="822"/>
        <v>#DIV/0!</v>
      </c>
      <c r="AH8766" s="501" t="e">
        <f t="shared" si="823"/>
        <v>#DIV/0!</v>
      </c>
      <c r="AV8766" s="501" t="e">
        <f t="shared" si="824"/>
        <v>#DIV/0!</v>
      </c>
      <c r="AY8766" s="501" t="e">
        <f t="shared" si="825"/>
        <v>#DIV/0!</v>
      </c>
      <c r="BM8766" s="501" t="e">
        <f t="shared" si="826"/>
        <v>#DIV/0!</v>
      </c>
      <c r="BP8766" s="501" t="e">
        <f t="shared" si="827"/>
        <v>#DIV/0!</v>
      </c>
    </row>
    <row r="8767" spans="31:68" ht="15" customHeight="1" x14ac:dyDescent="0.25">
      <c r="AE8767" s="501" t="e">
        <f t="shared" si="822"/>
        <v>#DIV/0!</v>
      </c>
      <c r="AH8767" s="501" t="e">
        <f t="shared" si="823"/>
        <v>#DIV/0!</v>
      </c>
      <c r="AV8767" s="501" t="e">
        <f t="shared" si="824"/>
        <v>#DIV/0!</v>
      </c>
      <c r="AY8767" s="501" t="e">
        <f t="shared" si="825"/>
        <v>#DIV/0!</v>
      </c>
      <c r="BM8767" s="501" t="e">
        <f t="shared" si="826"/>
        <v>#DIV/0!</v>
      </c>
      <c r="BP8767" s="501" t="e">
        <f t="shared" si="827"/>
        <v>#DIV/0!</v>
      </c>
    </row>
    <row r="8768" spans="31:68" ht="15" customHeight="1" x14ac:dyDescent="0.25">
      <c r="AE8768" s="501" t="e">
        <f t="shared" si="822"/>
        <v>#DIV/0!</v>
      </c>
      <c r="AH8768" s="501" t="e">
        <f t="shared" si="823"/>
        <v>#DIV/0!</v>
      </c>
      <c r="AV8768" s="501" t="e">
        <f t="shared" si="824"/>
        <v>#DIV/0!</v>
      </c>
      <c r="AY8768" s="501" t="e">
        <f t="shared" si="825"/>
        <v>#DIV/0!</v>
      </c>
      <c r="BM8768" s="501" t="e">
        <f t="shared" si="826"/>
        <v>#DIV/0!</v>
      </c>
      <c r="BP8768" s="501" t="e">
        <f t="shared" si="827"/>
        <v>#DIV/0!</v>
      </c>
    </row>
    <row r="8769" spans="31:68" ht="15" customHeight="1" x14ac:dyDescent="0.25">
      <c r="AE8769" s="501" t="e">
        <f t="shared" si="822"/>
        <v>#DIV/0!</v>
      </c>
      <c r="AH8769" s="501" t="e">
        <f t="shared" si="823"/>
        <v>#DIV/0!</v>
      </c>
      <c r="AV8769" s="501" t="e">
        <f t="shared" si="824"/>
        <v>#DIV/0!</v>
      </c>
      <c r="AY8769" s="501" t="e">
        <f t="shared" si="825"/>
        <v>#DIV/0!</v>
      </c>
      <c r="BM8769" s="501" t="e">
        <f t="shared" si="826"/>
        <v>#DIV/0!</v>
      </c>
      <c r="BP8769" s="501" t="e">
        <f t="shared" si="827"/>
        <v>#DIV/0!</v>
      </c>
    </row>
    <row r="8770" spans="31:68" ht="15" customHeight="1" x14ac:dyDescent="0.25">
      <c r="AE8770" s="501" t="e">
        <f t="shared" si="822"/>
        <v>#DIV/0!</v>
      </c>
      <c r="AH8770" s="501" t="e">
        <f t="shared" si="823"/>
        <v>#DIV/0!</v>
      </c>
      <c r="AV8770" s="501" t="e">
        <f t="shared" si="824"/>
        <v>#DIV/0!</v>
      </c>
      <c r="AY8770" s="501" t="e">
        <f t="shared" si="825"/>
        <v>#DIV/0!</v>
      </c>
      <c r="BM8770" s="501" t="e">
        <f t="shared" si="826"/>
        <v>#DIV/0!</v>
      </c>
      <c r="BP8770" s="501" t="e">
        <f t="shared" si="827"/>
        <v>#DIV/0!</v>
      </c>
    </row>
    <row r="8771" spans="31:68" ht="15" customHeight="1" x14ac:dyDescent="0.25">
      <c r="AE8771" s="501" t="e">
        <f t="shared" si="822"/>
        <v>#DIV/0!</v>
      </c>
      <c r="AH8771" s="501" t="e">
        <f t="shared" si="823"/>
        <v>#DIV/0!</v>
      </c>
      <c r="AV8771" s="501" t="e">
        <f t="shared" si="824"/>
        <v>#DIV/0!</v>
      </c>
      <c r="AY8771" s="501" t="e">
        <f t="shared" si="825"/>
        <v>#DIV/0!</v>
      </c>
      <c r="BM8771" s="501" t="e">
        <f t="shared" si="826"/>
        <v>#DIV/0!</v>
      </c>
      <c r="BP8771" s="501" t="e">
        <f t="shared" si="827"/>
        <v>#DIV/0!</v>
      </c>
    </row>
    <row r="8772" spans="31:68" ht="15" customHeight="1" x14ac:dyDescent="0.25">
      <c r="AE8772" s="501" t="e">
        <f t="shared" si="822"/>
        <v>#DIV/0!</v>
      </c>
      <c r="AH8772" s="501" t="e">
        <f t="shared" si="823"/>
        <v>#DIV/0!</v>
      </c>
      <c r="AV8772" s="501" t="e">
        <f t="shared" si="824"/>
        <v>#DIV/0!</v>
      </c>
      <c r="AY8772" s="501" t="e">
        <f t="shared" si="825"/>
        <v>#DIV/0!</v>
      </c>
      <c r="BM8772" s="501" t="e">
        <f t="shared" si="826"/>
        <v>#DIV/0!</v>
      </c>
      <c r="BP8772" s="501" t="e">
        <f t="shared" si="827"/>
        <v>#DIV/0!</v>
      </c>
    </row>
    <row r="8773" spans="31:68" ht="15" customHeight="1" x14ac:dyDescent="0.25">
      <c r="AE8773" s="501" t="e">
        <f t="shared" si="822"/>
        <v>#DIV/0!</v>
      </c>
      <c r="AH8773" s="501" t="e">
        <f t="shared" si="823"/>
        <v>#DIV/0!</v>
      </c>
      <c r="AV8773" s="501" t="e">
        <f t="shared" si="824"/>
        <v>#DIV/0!</v>
      </c>
      <c r="AY8773" s="501" t="e">
        <f t="shared" si="825"/>
        <v>#DIV/0!</v>
      </c>
      <c r="BM8773" s="501" t="e">
        <f t="shared" si="826"/>
        <v>#DIV/0!</v>
      </c>
      <c r="BP8773" s="501" t="e">
        <f t="shared" si="827"/>
        <v>#DIV/0!</v>
      </c>
    </row>
    <row r="8774" spans="31:68" ht="15" customHeight="1" x14ac:dyDescent="0.25">
      <c r="AE8774" s="501" t="e">
        <f t="shared" si="822"/>
        <v>#DIV/0!</v>
      </c>
      <c r="AH8774" s="501" t="e">
        <f t="shared" si="823"/>
        <v>#DIV/0!</v>
      </c>
      <c r="AV8774" s="501" t="e">
        <f t="shared" si="824"/>
        <v>#DIV/0!</v>
      </c>
      <c r="AY8774" s="501" t="e">
        <f t="shared" si="825"/>
        <v>#DIV/0!</v>
      </c>
      <c r="BM8774" s="501" t="e">
        <f t="shared" si="826"/>
        <v>#DIV/0!</v>
      </c>
      <c r="BP8774" s="501" t="e">
        <f t="shared" si="827"/>
        <v>#DIV/0!</v>
      </c>
    </row>
    <row r="8775" spans="31:68" ht="15" customHeight="1" x14ac:dyDescent="0.25">
      <c r="AE8775" s="501" t="e">
        <f t="shared" si="822"/>
        <v>#DIV/0!</v>
      </c>
      <c r="AH8775" s="501" t="e">
        <f t="shared" si="823"/>
        <v>#DIV/0!</v>
      </c>
      <c r="AV8775" s="501" t="e">
        <f t="shared" si="824"/>
        <v>#DIV/0!</v>
      </c>
      <c r="AY8775" s="501" t="e">
        <f t="shared" si="825"/>
        <v>#DIV/0!</v>
      </c>
      <c r="BM8775" s="501" t="e">
        <f t="shared" si="826"/>
        <v>#DIV/0!</v>
      </c>
      <c r="BP8775" s="501" t="e">
        <f t="shared" si="827"/>
        <v>#DIV/0!</v>
      </c>
    </row>
    <row r="8776" spans="31:68" ht="15" customHeight="1" x14ac:dyDescent="0.25">
      <c r="AE8776" s="501" t="e">
        <f t="shared" si="822"/>
        <v>#DIV/0!</v>
      </c>
      <c r="AH8776" s="501" t="e">
        <f t="shared" si="823"/>
        <v>#DIV/0!</v>
      </c>
      <c r="AV8776" s="501" t="e">
        <f t="shared" si="824"/>
        <v>#DIV/0!</v>
      </c>
      <c r="AY8776" s="501" t="e">
        <f t="shared" si="825"/>
        <v>#DIV/0!</v>
      </c>
      <c r="BM8776" s="501" t="e">
        <f t="shared" si="826"/>
        <v>#DIV/0!</v>
      </c>
      <c r="BP8776" s="501" t="e">
        <f t="shared" si="827"/>
        <v>#DIV/0!</v>
      </c>
    </row>
    <row r="8777" spans="31:68" ht="15" customHeight="1" x14ac:dyDescent="0.25">
      <c r="AE8777" s="501" t="e">
        <f t="shared" si="822"/>
        <v>#DIV/0!</v>
      </c>
      <c r="AH8777" s="501" t="e">
        <f t="shared" si="823"/>
        <v>#DIV/0!</v>
      </c>
      <c r="AV8777" s="501" t="e">
        <f t="shared" si="824"/>
        <v>#DIV/0!</v>
      </c>
      <c r="AY8777" s="501" t="e">
        <f t="shared" si="825"/>
        <v>#DIV/0!</v>
      </c>
      <c r="BM8777" s="501" t="e">
        <f t="shared" si="826"/>
        <v>#DIV/0!</v>
      </c>
      <c r="BP8777" s="501" t="e">
        <f t="shared" si="827"/>
        <v>#DIV/0!</v>
      </c>
    </row>
    <row r="8778" spans="31:68" ht="15" customHeight="1" x14ac:dyDescent="0.25">
      <c r="AE8778" s="501" t="e">
        <f t="shared" si="822"/>
        <v>#DIV/0!</v>
      </c>
      <c r="AH8778" s="501" t="e">
        <f t="shared" si="823"/>
        <v>#DIV/0!</v>
      </c>
      <c r="AV8778" s="501" t="e">
        <f t="shared" si="824"/>
        <v>#DIV/0!</v>
      </c>
      <c r="AY8778" s="501" t="e">
        <f t="shared" si="825"/>
        <v>#DIV/0!</v>
      </c>
      <c r="BM8778" s="501" t="e">
        <f t="shared" si="826"/>
        <v>#DIV/0!</v>
      </c>
      <c r="BP8778" s="501" t="e">
        <f t="shared" si="827"/>
        <v>#DIV/0!</v>
      </c>
    </row>
    <row r="8779" spans="31:68" ht="15" customHeight="1" x14ac:dyDescent="0.25">
      <c r="AE8779" s="501" t="e">
        <f t="shared" si="822"/>
        <v>#DIV/0!</v>
      </c>
      <c r="AH8779" s="501" t="e">
        <f t="shared" si="823"/>
        <v>#DIV/0!</v>
      </c>
      <c r="AV8779" s="501" t="e">
        <f t="shared" si="824"/>
        <v>#DIV/0!</v>
      </c>
      <c r="AY8779" s="501" t="e">
        <f t="shared" si="825"/>
        <v>#DIV/0!</v>
      </c>
      <c r="BM8779" s="501" t="e">
        <f t="shared" si="826"/>
        <v>#DIV/0!</v>
      </c>
      <c r="BP8779" s="501" t="e">
        <f t="shared" si="827"/>
        <v>#DIV/0!</v>
      </c>
    </row>
    <row r="8780" spans="31:68" ht="15" customHeight="1" x14ac:dyDescent="0.25">
      <c r="AE8780" s="501" t="e">
        <f t="shared" si="822"/>
        <v>#DIV/0!</v>
      </c>
      <c r="AH8780" s="501" t="e">
        <f t="shared" si="823"/>
        <v>#DIV/0!</v>
      </c>
      <c r="AV8780" s="501" t="e">
        <f t="shared" si="824"/>
        <v>#DIV/0!</v>
      </c>
      <c r="AY8780" s="501" t="e">
        <f t="shared" si="825"/>
        <v>#DIV/0!</v>
      </c>
      <c r="BM8780" s="501" t="e">
        <f t="shared" si="826"/>
        <v>#DIV/0!</v>
      </c>
      <c r="BP8780" s="501" t="e">
        <f t="shared" si="827"/>
        <v>#DIV/0!</v>
      </c>
    </row>
    <row r="8781" spans="31:68" ht="15" customHeight="1" x14ac:dyDescent="0.25">
      <c r="AE8781" s="501" t="e">
        <f t="shared" si="822"/>
        <v>#DIV/0!</v>
      </c>
      <c r="AH8781" s="501" t="e">
        <f t="shared" si="823"/>
        <v>#DIV/0!</v>
      </c>
      <c r="AV8781" s="501" t="e">
        <f t="shared" si="824"/>
        <v>#DIV/0!</v>
      </c>
      <c r="AY8781" s="501" t="e">
        <f t="shared" si="825"/>
        <v>#DIV/0!</v>
      </c>
      <c r="BM8781" s="501" t="e">
        <f t="shared" si="826"/>
        <v>#DIV/0!</v>
      </c>
      <c r="BP8781" s="501" t="e">
        <f t="shared" si="827"/>
        <v>#DIV/0!</v>
      </c>
    </row>
    <row r="8782" spans="31:68" ht="15" customHeight="1" x14ac:dyDescent="0.25">
      <c r="AE8782" s="501" t="e">
        <f t="shared" si="822"/>
        <v>#DIV/0!</v>
      </c>
      <c r="AH8782" s="501" t="e">
        <f t="shared" si="823"/>
        <v>#DIV/0!</v>
      </c>
      <c r="AV8782" s="501" t="e">
        <f t="shared" si="824"/>
        <v>#DIV/0!</v>
      </c>
      <c r="AY8782" s="501" t="e">
        <f t="shared" si="825"/>
        <v>#DIV/0!</v>
      </c>
      <c r="BM8782" s="501" t="e">
        <f t="shared" si="826"/>
        <v>#DIV/0!</v>
      </c>
      <c r="BP8782" s="501" t="e">
        <f t="shared" si="827"/>
        <v>#DIV/0!</v>
      </c>
    </row>
    <row r="8783" spans="31:68" ht="15" customHeight="1" x14ac:dyDescent="0.25">
      <c r="AE8783" s="501" t="e">
        <f t="shared" ref="AE8783:AE8846" si="828">IF(AE$10*AC8783+AE$11&lt;(ROUNDUP(AD$10/100,0)*100+999),MAX(0,AE$10*AC8783+AE$11),NA())</f>
        <v>#DIV/0!</v>
      </c>
      <c r="AH8783" s="501" t="e">
        <f t="shared" ref="AH8783:AH8846" si="829">IF(AH$10*AF8783+AH$11&lt;(ROUNDUP(AG$10/100,0)*100+999),MAX(0,AH$10*AF8783+AH$11),NA())</f>
        <v>#DIV/0!</v>
      </c>
      <c r="AV8783" s="501" t="e">
        <f t="shared" ref="AV8783:AV8846" si="830">IF(AV$10*AT8783+AV$11&lt;(ROUNDUP(AU$10/100,0)*100+999),MAX(0,AV$10*AT8783+AV$11),NA())</f>
        <v>#DIV/0!</v>
      </c>
      <c r="AY8783" s="501" t="e">
        <f t="shared" ref="AY8783:AY8846" si="831">IF(AY$10*AW8783+AY$11&lt;(ROUNDUP(AX$10/100,0)*100+999),MAX(0,AY$10*AW8783+AY$11),NA())</f>
        <v>#DIV/0!</v>
      </c>
      <c r="BM8783" s="501" t="e">
        <f t="shared" ref="BM8783:BM8846" si="832">IF(BM$10*BK8783+BM$11&lt;(ROUNDUP(BL$10/100,0)*100+999),MAX(0,BM$10*BK8783+BM$11),NA())</f>
        <v>#DIV/0!</v>
      </c>
      <c r="BP8783" s="501" t="e">
        <f t="shared" ref="BP8783:BP8846" si="833">IF(BP$10*BN8783+BP$11&lt;(ROUNDUP(BO$10/100,0)*100+999),MAX(0,BP$10*BN8783+BP$11),NA())</f>
        <v>#DIV/0!</v>
      </c>
    </row>
    <row r="8784" spans="31:68" ht="15" customHeight="1" x14ac:dyDescent="0.25">
      <c r="AE8784" s="501" t="e">
        <f t="shared" si="828"/>
        <v>#DIV/0!</v>
      </c>
      <c r="AH8784" s="501" t="e">
        <f t="shared" si="829"/>
        <v>#DIV/0!</v>
      </c>
      <c r="AV8784" s="501" t="e">
        <f t="shared" si="830"/>
        <v>#DIV/0!</v>
      </c>
      <c r="AY8784" s="501" t="e">
        <f t="shared" si="831"/>
        <v>#DIV/0!</v>
      </c>
      <c r="BM8784" s="501" t="e">
        <f t="shared" si="832"/>
        <v>#DIV/0!</v>
      </c>
      <c r="BP8784" s="501" t="e">
        <f t="shared" si="833"/>
        <v>#DIV/0!</v>
      </c>
    </row>
    <row r="8785" spans="31:68" ht="15" customHeight="1" x14ac:dyDescent="0.25">
      <c r="AE8785" s="501" t="e">
        <f t="shared" si="828"/>
        <v>#DIV/0!</v>
      </c>
      <c r="AH8785" s="501" t="e">
        <f t="shared" si="829"/>
        <v>#DIV/0!</v>
      </c>
      <c r="AV8785" s="501" t="e">
        <f t="shared" si="830"/>
        <v>#DIV/0!</v>
      </c>
      <c r="AY8785" s="501" t="e">
        <f t="shared" si="831"/>
        <v>#DIV/0!</v>
      </c>
      <c r="BM8785" s="501" t="e">
        <f t="shared" si="832"/>
        <v>#DIV/0!</v>
      </c>
      <c r="BP8785" s="501" t="e">
        <f t="shared" si="833"/>
        <v>#DIV/0!</v>
      </c>
    </row>
    <row r="8786" spans="31:68" ht="15" customHeight="1" x14ac:dyDescent="0.25">
      <c r="AE8786" s="501" t="e">
        <f t="shared" si="828"/>
        <v>#DIV/0!</v>
      </c>
      <c r="AH8786" s="501" t="e">
        <f t="shared" si="829"/>
        <v>#DIV/0!</v>
      </c>
      <c r="AV8786" s="501" t="e">
        <f t="shared" si="830"/>
        <v>#DIV/0!</v>
      </c>
      <c r="AY8786" s="501" t="e">
        <f t="shared" si="831"/>
        <v>#DIV/0!</v>
      </c>
      <c r="BM8786" s="501" t="e">
        <f t="shared" si="832"/>
        <v>#DIV/0!</v>
      </c>
      <c r="BP8786" s="501" t="e">
        <f t="shared" si="833"/>
        <v>#DIV/0!</v>
      </c>
    </row>
    <row r="8787" spans="31:68" ht="15" customHeight="1" x14ac:dyDescent="0.25">
      <c r="AE8787" s="501" t="e">
        <f t="shared" si="828"/>
        <v>#DIV/0!</v>
      </c>
      <c r="AH8787" s="501" t="e">
        <f t="shared" si="829"/>
        <v>#DIV/0!</v>
      </c>
      <c r="AV8787" s="501" t="e">
        <f t="shared" si="830"/>
        <v>#DIV/0!</v>
      </c>
      <c r="AY8787" s="501" t="e">
        <f t="shared" si="831"/>
        <v>#DIV/0!</v>
      </c>
      <c r="BM8787" s="501" t="e">
        <f t="shared" si="832"/>
        <v>#DIV/0!</v>
      </c>
      <c r="BP8787" s="501" t="e">
        <f t="shared" si="833"/>
        <v>#DIV/0!</v>
      </c>
    </row>
    <row r="8788" spans="31:68" ht="15" customHeight="1" x14ac:dyDescent="0.25">
      <c r="AE8788" s="501" t="e">
        <f t="shared" si="828"/>
        <v>#DIV/0!</v>
      </c>
      <c r="AH8788" s="501" t="e">
        <f t="shared" si="829"/>
        <v>#DIV/0!</v>
      </c>
      <c r="AV8788" s="501" t="e">
        <f t="shared" si="830"/>
        <v>#DIV/0!</v>
      </c>
      <c r="AY8788" s="501" t="e">
        <f t="shared" si="831"/>
        <v>#DIV/0!</v>
      </c>
      <c r="BM8788" s="501" t="e">
        <f t="shared" si="832"/>
        <v>#DIV/0!</v>
      </c>
      <c r="BP8788" s="501" t="e">
        <f t="shared" si="833"/>
        <v>#DIV/0!</v>
      </c>
    </row>
    <row r="8789" spans="31:68" ht="15" customHeight="1" x14ac:dyDescent="0.25">
      <c r="AE8789" s="501" t="e">
        <f t="shared" si="828"/>
        <v>#DIV/0!</v>
      </c>
      <c r="AH8789" s="501" t="e">
        <f t="shared" si="829"/>
        <v>#DIV/0!</v>
      </c>
      <c r="AV8789" s="501" t="e">
        <f t="shared" si="830"/>
        <v>#DIV/0!</v>
      </c>
      <c r="AY8789" s="501" t="e">
        <f t="shared" si="831"/>
        <v>#DIV/0!</v>
      </c>
      <c r="BM8789" s="501" t="e">
        <f t="shared" si="832"/>
        <v>#DIV/0!</v>
      </c>
      <c r="BP8789" s="501" t="e">
        <f t="shared" si="833"/>
        <v>#DIV/0!</v>
      </c>
    </row>
    <row r="8790" spans="31:68" ht="15" customHeight="1" x14ac:dyDescent="0.25">
      <c r="AE8790" s="501" t="e">
        <f t="shared" si="828"/>
        <v>#DIV/0!</v>
      </c>
      <c r="AH8790" s="501" t="e">
        <f t="shared" si="829"/>
        <v>#DIV/0!</v>
      </c>
      <c r="AV8790" s="501" t="e">
        <f t="shared" si="830"/>
        <v>#DIV/0!</v>
      </c>
      <c r="AY8790" s="501" t="e">
        <f t="shared" si="831"/>
        <v>#DIV/0!</v>
      </c>
      <c r="BM8790" s="501" t="e">
        <f t="shared" si="832"/>
        <v>#DIV/0!</v>
      </c>
      <c r="BP8790" s="501" t="e">
        <f t="shared" si="833"/>
        <v>#DIV/0!</v>
      </c>
    </row>
    <row r="8791" spans="31:68" ht="15" customHeight="1" x14ac:dyDescent="0.25">
      <c r="AE8791" s="501" t="e">
        <f t="shared" si="828"/>
        <v>#DIV/0!</v>
      </c>
      <c r="AH8791" s="501" t="e">
        <f t="shared" si="829"/>
        <v>#DIV/0!</v>
      </c>
      <c r="AV8791" s="501" t="e">
        <f t="shared" si="830"/>
        <v>#DIV/0!</v>
      </c>
      <c r="AY8791" s="501" t="e">
        <f t="shared" si="831"/>
        <v>#DIV/0!</v>
      </c>
      <c r="BM8791" s="501" t="e">
        <f t="shared" si="832"/>
        <v>#DIV/0!</v>
      </c>
      <c r="BP8791" s="501" t="e">
        <f t="shared" si="833"/>
        <v>#DIV/0!</v>
      </c>
    </row>
    <row r="8792" spans="31:68" ht="15" customHeight="1" x14ac:dyDescent="0.25">
      <c r="AE8792" s="501" t="e">
        <f t="shared" si="828"/>
        <v>#DIV/0!</v>
      </c>
      <c r="AH8792" s="501" t="e">
        <f t="shared" si="829"/>
        <v>#DIV/0!</v>
      </c>
      <c r="AV8792" s="501" t="e">
        <f t="shared" si="830"/>
        <v>#DIV/0!</v>
      </c>
      <c r="AY8792" s="501" t="e">
        <f t="shared" si="831"/>
        <v>#DIV/0!</v>
      </c>
      <c r="BM8792" s="501" t="e">
        <f t="shared" si="832"/>
        <v>#DIV/0!</v>
      </c>
      <c r="BP8792" s="501" t="e">
        <f t="shared" si="833"/>
        <v>#DIV/0!</v>
      </c>
    </row>
    <row r="8793" spans="31:68" ht="15" customHeight="1" x14ac:dyDescent="0.25">
      <c r="AE8793" s="501" t="e">
        <f t="shared" si="828"/>
        <v>#DIV/0!</v>
      </c>
      <c r="AH8793" s="501" t="e">
        <f t="shared" si="829"/>
        <v>#DIV/0!</v>
      </c>
      <c r="AV8793" s="501" t="e">
        <f t="shared" si="830"/>
        <v>#DIV/0!</v>
      </c>
      <c r="AY8793" s="501" t="e">
        <f t="shared" si="831"/>
        <v>#DIV/0!</v>
      </c>
      <c r="BM8793" s="501" t="e">
        <f t="shared" si="832"/>
        <v>#DIV/0!</v>
      </c>
      <c r="BP8793" s="501" t="e">
        <f t="shared" si="833"/>
        <v>#DIV/0!</v>
      </c>
    </row>
    <row r="8794" spans="31:68" ht="15" customHeight="1" x14ac:dyDescent="0.25">
      <c r="AE8794" s="501" t="e">
        <f t="shared" si="828"/>
        <v>#DIV/0!</v>
      </c>
      <c r="AH8794" s="501" t="e">
        <f t="shared" si="829"/>
        <v>#DIV/0!</v>
      </c>
      <c r="AV8794" s="501" t="e">
        <f t="shared" si="830"/>
        <v>#DIV/0!</v>
      </c>
      <c r="AY8794" s="501" t="e">
        <f t="shared" si="831"/>
        <v>#DIV/0!</v>
      </c>
      <c r="BM8794" s="501" t="e">
        <f t="shared" si="832"/>
        <v>#DIV/0!</v>
      </c>
      <c r="BP8794" s="501" t="e">
        <f t="shared" si="833"/>
        <v>#DIV/0!</v>
      </c>
    </row>
    <row r="8795" spans="31:68" ht="15" customHeight="1" x14ac:dyDescent="0.25">
      <c r="AE8795" s="501" t="e">
        <f t="shared" si="828"/>
        <v>#DIV/0!</v>
      </c>
      <c r="AH8795" s="501" t="e">
        <f t="shared" si="829"/>
        <v>#DIV/0!</v>
      </c>
      <c r="AV8795" s="501" t="e">
        <f t="shared" si="830"/>
        <v>#DIV/0!</v>
      </c>
      <c r="AY8795" s="501" t="e">
        <f t="shared" si="831"/>
        <v>#DIV/0!</v>
      </c>
      <c r="BM8795" s="501" t="e">
        <f t="shared" si="832"/>
        <v>#DIV/0!</v>
      </c>
      <c r="BP8795" s="501" t="e">
        <f t="shared" si="833"/>
        <v>#DIV/0!</v>
      </c>
    </row>
    <row r="8796" spans="31:68" ht="15" customHeight="1" x14ac:dyDescent="0.25">
      <c r="AE8796" s="501" t="e">
        <f t="shared" si="828"/>
        <v>#DIV/0!</v>
      </c>
      <c r="AH8796" s="501" t="e">
        <f t="shared" si="829"/>
        <v>#DIV/0!</v>
      </c>
      <c r="AV8796" s="501" t="e">
        <f t="shared" si="830"/>
        <v>#DIV/0!</v>
      </c>
      <c r="AY8796" s="501" t="e">
        <f t="shared" si="831"/>
        <v>#DIV/0!</v>
      </c>
      <c r="BM8796" s="501" t="e">
        <f t="shared" si="832"/>
        <v>#DIV/0!</v>
      </c>
      <c r="BP8796" s="501" t="e">
        <f t="shared" si="833"/>
        <v>#DIV/0!</v>
      </c>
    </row>
    <row r="8797" spans="31:68" ht="15" customHeight="1" x14ac:dyDescent="0.25">
      <c r="AE8797" s="501" t="e">
        <f t="shared" si="828"/>
        <v>#DIV/0!</v>
      </c>
      <c r="AH8797" s="501" t="e">
        <f t="shared" si="829"/>
        <v>#DIV/0!</v>
      </c>
      <c r="AV8797" s="501" t="e">
        <f t="shared" si="830"/>
        <v>#DIV/0!</v>
      </c>
      <c r="AY8797" s="501" t="e">
        <f t="shared" si="831"/>
        <v>#DIV/0!</v>
      </c>
      <c r="BM8797" s="501" t="e">
        <f t="shared" si="832"/>
        <v>#DIV/0!</v>
      </c>
      <c r="BP8797" s="501" t="e">
        <f t="shared" si="833"/>
        <v>#DIV/0!</v>
      </c>
    </row>
    <row r="8798" spans="31:68" ht="15" customHeight="1" x14ac:dyDescent="0.25">
      <c r="AE8798" s="501" t="e">
        <f t="shared" si="828"/>
        <v>#DIV/0!</v>
      </c>
      <c r="AH8798" s="501" t="e">
        <f t="shared" si="829"/>
        <v>#DIV/0!</v>
      </c>
      <c r="AV8798" s="501" t="e">
        <f t="shared" si="830"/>
        <v>#DIV/0!</v>
      </c>
      <c r="AY8798" s="501" t="e">
        <f t="shared" si="831"/>
        <v>#DIV/0!</v>
      </c>
      <c r="BM8798" s="501" t="e">
        <f t="shared" si="832"/>
        <v>#DIV/0!</v>
      </c>
      <c r="BP8798" s="501" t="e">
        <f t="shared" si="833"/>
        <v>#DIV/0!</v>
      </c>
    </row>
    <row r="8799" spans="31:68" ht="15" customHeight="1" x14ac:dyDescent="0.25">
      <c r="AE8799" s="501" t="e">
        <f t="shared" si="828"/>
        <v>#DIV/0!</v>
      </c>
      <c r="AH8799" s="501" t="e">
        <f t="shared" si="829"/>
        <v>#DIV/0!</v>
      </c>
      <c r="AV8799" s="501" t="e">
        <f t="shared" si="830"/>
        <v>#DIV/0!</v>
      </c>
      <c r="AY8799" s="501" t="e">
        <f t="shared" si="831"/>
        <v>#DIV/0!</v>
      </c>
      <c r="BM8799" s="501" t="e">
        <f t="shared" si="832"/>
        <v>#DIV/0!</v>
      </c>
      <c r="BP8799" s="501" t="e">
        <f t="shared" si="833"/>
        <v>#DIV/0!</v>
      </c>
    </row>
    <row r="8800" spans="31:68" ht="15" customHeight="1" x14ac:dyDescent="0.25">
      <c r="AE8800" s="501" t="e">
        <f t="shared" si="828"/>
        <v>#DIV/0!</v>
      </c>
      <c r="AH8800" s="501" t="e">
        <f t="shared" si="829"/>
        <v>#DIV/0!</v>
      </c>
      <c r="AV8800" s="501" t="e">
        <f t="shared" si="830"/>
        <v>#DIV/0!</v>
      </c>
      <c r="AY8800" s="501" t="e">
        <f t="shared" si="831"/>
        <v>#DIV/0!</v>
      </c>
      <c r="BM8800" s="501" t="e">
        <f t="shared" si="832"/>
        <v>#DIV/0!</v>
      </c>
      <c r="BP8800" s="501" t="e">
        <f t="shared" si="833"/>
        <v>#DIV/0!</v>
      </c>
    </row>
    <row r="8801" spans="31:68" ht="15" customHeight="1" x14ac:dyDescent="0.25">
      <c r="AE8801" s="501" t="e">
        <f t="shared" si="828"/>
        <v>#DIV/0!</v>
      </c>
      <c r="AH8801" s="501" t="e">
        <f t="shared" si="829"/>
        <v>#DIV/0!</v>
      </c>
      <c r="AV8801" s="501" t="e">
        <f t="shared" si="830"/>
        <v>#DIV/0!</v>
      </c>
      <c r="AY8801" s="501" t="e">
        <f t="shared" si="831"/>
        <v>#DIV/0!</v>
      </c>
      <c r="BM8801" s="501" t="e">
        <f t="shared" si="832"/>
        <v>#DIV/0!</v>
      </c>
      <c r="BP8801" s="501" t="e">
        <f t="shared" si="833"/>
        <v>#DIV/0!</v>
      </c>
    </row>
    <row r="8802" spans="31:68" ht="15" customHeight="1" x14ac:dyDescent="0.25">
      <c r="AE8802" s="501" t="e">
        <f t="shared" si="828"/>
        <v>#DIV/0!</v>
      </c>
      <c r="AH8802" s="501" t="e">
        <f t="shared" si="829"/>
        <v>#DIV/0!</v>
      </c>
      <c r="AV8802" s="501" t="e">
        <f t="shared" si="830"/>
        <v>#DIV/0!</v>
      </c>
      <c r="AY8802" s="501" t="e">
        <f t="shared" si="831"/>
        <v>#DIV/0!</v>
      </c>
      <c r="BM8802" s="501" t="e">
        <f t="shared" si="832"/>
        <v>#DIV/0!</v>
      </c>
      <c r="BP8802" s="501" t="e">
        <f t="shared" si="833"/>
        <v>#DIV/0!</v>
      </c>
    </row>
    <row r="8803" spans="31:68" ht="15" customHeight="1" x14ac:dyDescent="0.25">
      <c r="AE8803" s="501" t="e">
        <f t="shared" si="828"/>
        <v>#DIV/0!</v>
      </c>
      <c r="AH8803" s="501" t="e">
        <f t="shared" si="829"/>
        <v>#DIV/0!</v>
      </c>
      <c r="AV8803" s="501" t="e">
        <f t="shared" si="830"/>
        <v>#DIV/0!</v>
      </c>
      <c r="AY8803" s="501" t="e">
        <f t="shared" si="831"/>
        <v>#DIV/0!</v>
      </c>
      <c r="BM8803" s="501" t="e">
        <f t="shared" si="832"/>
        <v>#DIV/0!</v>
      </c>
      <c r="BP8803" s="501" t="e">
        <f t="shared" si="833"/>
        <v>#DIV/0!</v>
      </c>
    </row>
    <row r="8804" spans="31:68" ht="15" customHeight="1" x14ac:dyDescent="0.25">
      <c r="AE8804" s="501" t="e">
        <f t="shared" si="828"/>
        <v>#DIV/0!</v>
      </c>
      <c r="AH8804" s="501" t="e">
        <f t="shared" si="829"/>
        <v>#DIV/0!</v>
      </c>
      <c r="AV8804" s="501" t="e">
        <f t="shared" si="830"/>
        <v>#DIV/0!</v>
      </c>
      <c r="AY8804" s="501" t="e">
        <f t="shared" si="831"/>
        <v>#DIV/0!</v>
      </c>
      <c r="BM8804" s="501" t="e">
        <f t="shared" si="832"/>
        <v>#DIV/0!</v>
      </c>
      <c r="BP8804" s="501" t="e">
        <f t="shared" si="833"/>
        <v>#DIV/0!</v>
      </c>
    </row>
    <row r="8805" spans="31:68" ht="15" customHeight="1" x14ac:dyDescent="0.25">
      <c r="AE8805" s="501" t="e">
        <f t="shared" si="828"/>
        <v>#DIV/0!</v>
      </c>
      <c r="AH8805" s="501" t="e">
        <f t="shared" si="829"/>
        <v>#DIV/0!</v>
      </c>
      <c r="AV8805" s="501" t="e">
        <f t="shared" si="830"/>
        <v>#DIV/0!</v>
      </c>
      <c r="AY8805" s="501" t="e">
        <f t="shared" si="831"/>
        <v>#DIV/0!</v>
      </c>
      <c r="BM8805" s="501" t="e">
        <f t="shared" si="832"/>
        <v>#DIV/0!</v>
      </c>
      <c r="BP8805" s="501" t="e">
        <f t="shared" si="833"/>
        <v>#DIV/0!</v>
      </c>
    </row>
    <row r="8806" spans="31:68" ht="15" customHeight="1" x14ac:dyDescent="0.25">
      <c r="AE8806" s="501" t="e">
        <f t="shared" si="828"/>
        <v>#DIV/0!</v>
      </c>
      <c r="AH8806" s="501" t="e">
        <f t="shared" si="829"/>
        <v>#DIV/0!</v>
      </c>
      <c r="AV8806" s="501" t="e">
        <f t="shared" si="830"/>
        <v>#DIV/0!</v>
      </c>
      <c r="AY8806" s="501" t="e">
        <f t="shared" si="831"/>
        <v>#DIV/0!</v>
      </c>
      <c r="BM8806" s="501" t="e">
        <f t="shared" si="832"/>
        <v>#DIV/0!</v>
      </c>
      <c r="BP8806" s="501" t="e">
        <f t="shared" si="833"/>
        <v>#DIV/0!</v>
      </c>
    </row>
    <row r="8807" spans="31:68" ht="15" customHeight="1" x14ac:dyDescent="0.25">
      <c r="AE8807" s="501" t="e">
        <f t="shared" si="828"/>
        <v>#DIV/0!</v>
      </c>
      <c r="AH8807" s="501" t="e">
        <f t="shared" si="829"/>
        <v>#DIV/0!</v>
      </c>
      <c r="AV8807" s="501" t="e">
        <f t="shared" si="830"/>
        <v>#DIV/0!</v>
      </c>
      <c r="AY8807" s="501" t="e">
        <f t="shared" si="831"/>
        <v>#DIV/0!</v>
      </c>
      <c r="BM8807" s="501" t="e">
        <f t="shared" si="832"/>
        <v>#DIV/0!</v>
      </c>
      <c r="BP8807" s="501" t="e">
        <f t="shared" si="833"/>
        <v>#DIV/0!</v>
      </c>
    </row>
    <row r="8808" spans="31:68" ht="15" customHeight="1" x14ac:dyDescent="0.25">
      <c r="AE8808" s="501" t="e">
        <f t="shared" si="828"/>
        <v>#DIV/0!</v>
      </c>
      <c r="AH8808" s="501" t="e">
        <f t="shared" si="829"/>
        <v>#DIV/0!</v>
      </c>
      <c r="AV8808" s="501" t="e">
        <f t="shared" si="830"/>
        <v>#DIV/0!</v>
      </c>
      <c r="AY8808" s="501" t="e">
        <f t="shared" si="831"/>
        <v>#DIV/0!</v>
      </c>
      <c r="BM8808" s="501" t="e">
        <f t="shared" si="832"/>
        <v>#DIV/0!</v>
      </c>
      <c r="BP8808" s="501" t="e">
        <f t="shared" si="833"/>
        <v>#DIV/0!</v>
      </c>
    </row>
    <row r="8809" spans="31:68" ht="15" customHeight="1" x14ac:dyDescent="0.25">
      <c r="AE8809" s="501" t="e">
        <f t="shared" si="828"/>
        <v>#DIV/0!</v>
      </c>
      <c r="AH8809" s="501" t="e">
        <f t="shared" si="829"/>
        <v>#DIV/0!</v>
      </c>
      <c r="AV8809" s="501" t="e">
        <f t="shared" si="830"/>
        <v>#DIV/0!</v>
      </c>
      <c r="AY8809" s="501" t="e">
        <f t="shared" si="831"/>
        <v>#DIV/0!</v>
      </c>
      <c r="BM8809" s="501" t="e">
        <f t="shared" si="832"/>
        <v>#DIV/0!</v>
      </c>
      <c r="BP8809" s="501" t="e">
        <f t="shared" si="833"/>
        <v>#DIV/0!</v>
      </c>
    </row>
    <row r="8810" spans="31:68" ht="15" customHeight="1" x14ac:dyDescent="0.25">
      <c r="AE8810" s="501" t="e">
        <f t="shared" si="828"/>
        <v>#DIV/0!</v>
      </c>
      <c r="AH8810" s="501" t="e">
        <f t="shared" si="829"/>
        <v>#DIV/0!</v>
      </c>
      <c r="AV8810" s="501" t="e">
        <f t="shared" si="830"/>
        <v>#DIV/0!</v>
      </c>
      <c r="AY8810" s="501" t="e">
        <f t="shared" si="831"/>
        <v>#DIV/0!</v>
      </c>
      <c r="BM8810" s="501" t="e">
        <f t="shared" si="832"/>
        <v>#DIV/0!</v>
      </c>
      <c r="BP8810" s="501" t="e">
        <f t="shared" si="833"/>
        <v>#DIV/0!</v>
      </c>
    </row>
    <row r="8811" spans="31:68" ht="15" customHeight="1" x14ac:dyDescent="0.25">
      <c r="AE8811" s="501" t="e">
        <f t="shared" si="828"/>
        <v>#DIV/0!</v>
      </c>
      <c r="AH8811" s="501" t="e">
        <f t="shared" si="829"/>
        <v>#DIV/0!</v>
      </c>
      <c r="AV8811" s="501" t="e">
        <f t="shared" si="830"/>
        <v>#DIV/0!</v>
      </c>
      <c r="AY8811" s="501" t="e">
        <f t="shared" si="831"/>
        <v>#DIV/0!</v>
      </c>
      <c r="BM8811" s="501" t="e">
        <f t="shared" si="832"/>
        <v>#DIV/0!</v>
      </c>
      <c r="BP8811" s="501" t="e">
        <f t="shared" si="833"/>
        <v>#DIV/0!</v>
      </c>
    </row>
    <row r="8812" spans="31:68" ht="15" customHeight="1" x14ac:dyDescent="0.25">
      <c r="AE8812" s="501" t="e">
        <f t="shared" si="828"/>
        <v>#DIV/0!</v>
      </c>
      <c r="AH8812" s="501" t="e">
        <f t="shared" si="829"/>
        <v>#DIV/0!</v>
      </c>
      <c r="AV8812" s="501" t="e">
        <f t="shared" si="830"/>
        <v>#DIV/0!</v>
      </c>
      <c r="AY8812" s="501" t="e">
        <f t="shared" si="831"/>
        <v>#DIV/0!</v>
      </c>
      <c r="BM8812" s="501" t="e">
        <f t="shared" si="832"/>
        <v>#DIV/0!</v>
      </c>
      <c r="BP8812" s="501" t="e">
        <f t="shared" si="833"/>
        <v>#DIV/0!</v>
      </c>
    </row>
    <row r="8813" spans="31:68" ht="15" customHeight="1" x14ac:dyDescent="0.25">
      <c r="AE8813" s="501" t="e">
        <f t="shared" si="828"/>
        <v>#DIV/0!</v>
      </c>
      <c r="AH8813" s="501" t="e">
        <f t="shared" si="829"/>
        <v>#DIV/0!</v>
      </c>
      <c r="AV8813" s="501" t="e">
        <f t="shared" si="830"/>
        <v>#DIV/0!</v>
      </c>
      <c r="AY8813" s="501" t="e">
        <f t="shared" si="831"/>
        <v>#DIV/0!</v>
      </c>
      <c r="BM8813" s="501" t="e">
        <f t="shared" si="832"/>
        <v>#DIV/0!</v>
      </c>
      <c r="BP8813" s="501" t="e">
        <f t="shared" si="833"/>
        <v>#DIV/0!</v>
      </c>
    </row>
    <row r="8814" spans="31:68" ht="15" customHeight="1" x14ac:dyDescent="0.25">
      <c r="AE8814" s="501" t="e">
        <f t="shared" si="828"/>
        <v>#DIV/0!</v>
      </c>
      <c r="AH8814" s="501" t="e">
        <f t="shared" si="829"/>
        <v>#DIV/0!</v>
      </c>
      <c r="AV8814" s="501" t="e">
        <f t="shared" si="830"/>
        <v>#DIV/0!</v>
      </c>
      <c r="AY8814" s="501" t="e">
        <f t="shared" si="831"/>
        <v>#DIV/0!</v>
      </c>
      <c r="BM8814" s="501" t="e">
        <f t="shared" si="832"/>
        <v>#DIV/0!</v>
      </c>
      <c r="BP8814" s="501" t="e">
        <f t="shared" si="833"/>
        <v>#DIV/0!</v>
      </c>
    </row>
    <row r="8815" spans="31:68" ht="15" customHeight="1" x14ac:dyDescent="0.25">
      <c r="AE8815" s="501" t="e">
        <f t="shared" si="828"/>
        <v>#DIV/0!</v>
      </c>
      <c r="AH8815" s="501" t="e">
        <f t="shared" si="829"/>
        <v>#DIV/0!</v>
      </c>
      <c r="AV8815" s="501" t="e">
        <f t="shared" si="830"/>
        <v>#DIV/0!</v>
      </c>
      <c r="AY8815" s="501" t="e">
        <f t="shared" si="831"/>
        <v>#DIV/0!</v>
      </c>
      <c r="BM8815" s="501" t="e">
        <f t="shared" si="832"/>
        <v>#DIV/0!</v>
      </c>
      <c r="BP8815" s="501" t="e">
        <f t="shared" si="833"/>
        <v>#DIV/0!</v>
      </c>
    </row>
    <row r="8816" spans="31:68" ht="15" customHeight="1" x14ac:dyDescent="0.25">
      <c r="AE8816" s="501" t="e">
        <f t="shared" si="828"/>
        <v>#DIV/0!</v>
      </c>
      <c r="AH8816" s="501" t="e">
        <f t="shared" si="829"/>
        <v>#DIV/0!</v>
      </c>
      <c r="AV8816" s="501" t="e">
        <f t="shared" si="830"/>
        <v>#DIV/0!</v>
      </c>
      <c r="AY8816" s="501" t="e">
        <f t="shared" si="831"/>
        <v>#DIV/0!</v>
      </c>
      <c r="BM8816" s="501" t="e">
        <f t="shared" si="832"/>
        <v>#DIV/0!</v>
      </c>
      <c r="BP8816" s="501" t="e">
        <f t="shared" si="833"/>
        <v>#DIV/0!</v>
      </c>
    </row>
    <row r="8817" spans="31:68" ht="15" customHeight="1" x14ac:dyDescent="0.25">
      <c r="AE8817" s="501" t="e">
        <f t="shared" si="828"/>
        <v>#DIV/0!</v>
      </c>
      <c r="AH8817" s="501" t="e">
        <f t="shared" si="829"/>
        <v>#DIV/0!</v>
      </c>
      <c r="AV8817" s="501" t="e">
        <f t="shared" si="830"/>
        <v>#DIV/0!</v>
      </c>
      <c r="AY8817" s="501" t="e">
        <f t="shared" si="831"/>
        <v>#DIV/0!</v>
      </c>
      <c r="BM8817" s="501" t="e">
        <f t="shared" si="832"/>
        <v>#DIV/0!</v>
      </c>
      <c r="BP8817" s="501" t="e">
        <f t="shared" si="833"/>
        <v>#DIV/0!</v>
      </c>
    </row>
    <row r="8818" spans="31:68" ht="15" customHeight="1" x14ac:dyDescent="0.25">
      <c r="AE8818" s="501" t="e">
        <f t="shared" si="828"/>
        <v>#DIV/0!</v>
      </c>
      <c r="AH8818" s="501" t="e">
        <f t="shared" si="829"/>
        <v>#DIV/0!</v>
      </c>
      <c r="AV8818" s="501" t="e">
        <f t="shared" si="830"/>
        <v>#DIV/0!</v>
      </c>
      <c r="AY8818" s="501" t="e">
        <f t="shared" si="831"/>
        <v>#DIV/0!</v>
      </c>
      <c r="BM8818" s="501" t="e">
        <f t="shared" si="832"/>
        <v>#DIV/0!</v>
      </c>
      <c r="BP8818" s="501" t="e">
        <f t="shared" si="833"/>
        <v>#DIV/0!</v>
      </c>
    </row>
    <row r="8819" spans="31:68" ht="15" customHeight="1" x14ac:dyDescent="0.25">
      <c r="AE8819" s="501" t="e">
        <f t="shared" si="828"/>
        <v>#DIV/0!</v>
      </c>
      <c r="AH8819" s="501" t="e">
        <f t="shared" si="829"/>
        <v>#DIV/0!</v>
      </c>
      <c r="AV8819" s="501" t="e">
        <f t="shared" si="830"/>
        <v>#DIV/0!</v>
      </c>
      <c r="AY8819" s="501" t="e">
        <f t="shared" si="831"/>
        <v>#DIV/0!</v>
      </c>
      <c r="BM8819" s="501" t="e">
        <f t="shared" si="832"/>
        <v>#DIV/0!</v>
      </c>
      <c r="BP8819" s="501" t="e">
        <f t="shared" si="833"/>
        <v>#DIV/0!</v>
      </c>
    </row>
    <row r="8820" spans="31:68" ht="15" customHeight="1" x14ac:dyDescent="0.25">
      <c r="AE8820" s="501" t="e">
        <f t="shared" si="828"/>
        <v>#DIV/0!</v>
      </c>
      <c r="AH8820" s="501" t="e">
        <f t="shared" si="829"/>
        <v>#DIV/0!</v>
      </c>
      <c r="AV8820" s="501" t="e">
        <f t="shared" si="830"/>
        <v>#DIV/0!</v>
      </c>
      <c r="AY8820" s="501" t="e">
        <f t="shared" si="831"/>
        <v>#DIV/0!</v>
      </c>
      <c r="BM8820" s="501" t="e">
        <f t="shared" si="832"/>
        <v>#DIV/0!</v>
      </c>
      <c r="BP8820" s="501" t="e">
        <f t="shared" si="833"/>
        <v>#DIV/0!</v>
      </c>
    </row>
    <row r="8821" spans="31:68" ht="15" customHeight="1" x14ac:dyDescent="0.25">
      <c r="AE8821" s="501" t="e">
        <f t="shared" si="828"/>
        <v>#DIV/0!</v>
      </c>
      <c r="AH8821" s="501" t="e">
        <f t="shared" si="829"/>
        <v>#DIV/0!</v>
      </c>
      <c r="AV8821" s="501" t="e">
        <f t="shared" si="830"/>
        <v>#DIV/0!</v>
      </c>
      <c r="AY8821" s="501" t="e">
        <f t="shared" si="831"/>
        <v>#DIV/0!</v>
      </c>
      <c r="BM8821" s="501" t="e">
        <f t="shared" si="832"/>
        <v>#DIV/0!</v>
      </c>
      <c r="BP8821" s="501" t="e">
        <f t="shared" si="833"/>
        <v>#DIV/0!</v>
      </c>
    </row>
    <row r="8822" spans="31:68" ht="15" customHeight="1" x14ac:dyDescent="0.25">
      <c r="AE8822" s="501" t="e">
        <f t="shared" si="828"/>
        <v>#DIV/0!</v>
      </c>
      <c r="AH8822" s="501" t="e">
        <f t="shared" si="829"/>
        <v>#DIV/0!</v>
      </c>
      <c r="AV8822" s="501" t="e">
        <f t="shared" si="830"/>
        <v>#DIV/0!</v>
      </c>
      <c r="AY8822" s="501" t="e">
        <f t="shared" si="831"/>
        <v>#DIV/0!</v>
      </c>
      <c r="BM8822" s="501" t="e">
        <f t="shared" si="832"/>
        <v>#DIV/0!</v>
      </c>
      <c r="BP8822" s="501" t="e">
        <f t="shared" si="833"/>
        <v>#DIV/0!</v>
      </c>
    </row>
    <row r="8823" spans="31:68" ht="15" customHeight="1" x14ac:dyDescent="0.25">
      <c r="AE8823" s="501" t="e">
        <f t="shared" si="828"/>
        <v>#DIV/0!</v>
      </c>
      <c r="AH8823" s="501" t="e">
        <f t="shared" si="829"/>
        <v>#DIV/0!</v>
      </c>
      <c r="AV8823" s="501" t="e">
        <f t="shared" si="830"/>
        <v>#DIV/0!</v>
      </c>
      <c r="AY8823" s="501" t="e">
        <f t="shared" si="831"/>
        <v>#DIV/0!</v>
      </c>
      <c r="BM8823" s="501" t="e">
        <f t="shared" si="832"/>
        <v>#DIV/0!</v>
      </c>
      <c r="BP8823" s="501" t="e">
        <f t="shared" si="833"/>
        <v>#DIV/0!</v>
      </c>
    </row>
    <row r="8824" spans="31:68" ht="15" customHeight="1" x14ac:dyDescent="0.25">
      <c r="AE8824" s="501" t="e">
        <f t="shared" si="828"/>
        <v>#DIV/0!</v>
      </c>
      <c r="AH8824" s="501" t="e">
        <f t="shared" si="829"/>
        <v>#DIV/0!</v>
      </c>
      <c r="AV8824" s="501" t="e">
        <f t="shared" si="830"/>
        <v>#DIV/0!</v>
      </c>
      <c r="AY8824" s="501" t="e">
        <f t="shared" si="831"/>
        <v>#DIV/0!</v>
      </c>
      <c r="BM8824" s="501" t="e">
        <f t="shared" si="832"/>
        <v>#DIV/0!</v>
      </c>
      <c r="BP8824" s="501" t="e">
        <f t="shared" si="833"/>
        <v>#DIV/0!</v>
      </c>
    </row>
    <row r="8825" spans="31:68" ht="15" customHeight="1" x14ac:dyDescent="0.25">
      <c r="AE8825" s="501" t="e">
        <f t="shared" si="828"/>
        <v>#DIV/0!</v>
      </c>
      <c r="AH8825" s="501" t="e">
        <f t="shared" si="829"/>
        <v>#DIV/0!</v>
      </c>
      <c r="AV8825" s="501" t="e">
        <f t="shared" si="830"/>
        <v>#DIV/0!</v>
      </c>
      <c r="AY8825" s="501" t="e">
        <f t="shared" si="831"/>
        <v>#DIV/0!</v>
      </c>
      <c r="BM8825" s="501" t="e">
        <f t="shared" si="832"/>
        <v>#DIV/0!</v>
      </c>
      <c r="BP8825" s="501" t="e">
        <f t="shared" si="833"/>
        <v>#DIV/0!</v>
      </c>
    </row>
    <row r="8826" spans="31:68" ht="15" customHeight="1" x14ac:dyDescent="0.25">
      <c r="AE8826" s="501" t="e">
        <f t="shared" si="828"/>
        <v>#DIV/0!</v>
      </c>
      <c r="AH8826" s="501" t="e">
        <f t="shared" si="829"/>
        <v>#DIV/0!</v>
      </c>
      <c r="AV8826" s="501" t="e">
        <f t="shared" si="830"/>
        <v>#DIV/0!</v>
      </c>
      <c r="AY8826" s="501" t="e">
        <f t="shared" si="831"/>
        <v>#DIV/0!</v>
      </c>
      <c r="BM8826" s="501" t="e">
        <f t="shared" si="832"/>
        <v>#DIV/0!</v>
      </c>
      <c r="BP8826" s="501" t="e">
        <f t="shared" si="833"/>
        <v>#DIV/0!</v>
      </c>
    </row>
    <row r="8827" spans="31:68" ht="15" customHeight="1" x14ac:dyDescent="0.25">
      <c r="AE8827" s="501" t="e">
        <f t="shared" si="828"/>
        <v>#DIV/0!</v>
      </c>
      <c r="AH8827" s="501" t="e">
        <f t="shared" si="829"/>
        <v>#DIV/0!</v>
      </c>
      <c r="AV8827" s="501" t="e">
        <f t="shared" si="830"/>
        <v>#DIV/0!</v>
      </c>
      <c r="AY8827" s="501" t="e">
        <f t="shared" si="831"/>
        <v>#DIV/0!</v>
      </c>
      <c r="BM8827" s="501" t="e">
        <f t="shared" si="832"/>
        <v>#DIV/0!</v>
      </c>
      <c r="BP8827" s="501" t="e">
        <f t="shared" si="833"/>
        <v>#DIV/0!</v>
      </c>
    </row>
    <row r="8828" spans="31:68" ht="15" customHeight="1" x14ac:dyDescent="0.25">
      <c r="AE8828" s="501" t="e">
        <f t="shared" si="828"/>
        <v>#DIV/0!</v>
      </c>
      <c r="AH8828" s="501" t="e">
        <f t="shared" si="829"/>
        <v>#DIV/0!</v>
      </c>
      <c r="AV8828" s="501" t="e">
        <f t="shared" si="830"/>
        <v>#DIV/0!</v>
      </c>
      <c r="AY8828" s="501" t="e">
        <f t="shared" si="831"/>
        <v>#DIV/0!</v>
      </c>
      <c r="BM8828" s="501" t="e">
        <f t="shared" si="832"/>
        <v>#DIV/0!</v>
      </c>
      <c r="BP8828" s="501" t="e">
        <f t="shared" si="833"/>
        <v>#DIV/0!</v>
      </c>
    </row>
    <row r="8829" spans="31:68" ht="15" customHeight="1" x14ac:dyDescent="0.25">
      <c r="AE8829" s="501" t="e">
        <f t="shared" si="828"/>
        <v>#DIV/0!</v>
      </c>
      <c r="AH8829" s="501" t="e">
        <f t="shared" si="829"/>
        <v>#DIV/0!</v>
      </c>
      <c r="AV8829" s="501" t="e">
        <f t="shared" si="830"/>
        <v>#DIV/0!</v>
      </c>
      <c r="AY8829" s="501" t="e">
        <f t="shared" si="831"/>
        <v>#DIV/0!</v>
      </c>
      <c r="BM8829" s="501" t="e">
        <f t="shared" si="832"/>
        <v>#DIV/0!</v>
      </c>
      <c r="BP8829" s="501" t="e">
        <f t="shared" si="833"/>
        <v>#DIV/0!</v>
      </c>
    </row>
    <row r="8830" spans="31:68" ht="15" customHeight="1" x14ac:dyDescent="0.25">
      <c r="AE8830" s="501" t="e">
        <f t="shared" si="828"/>
        <v>#DIV/0!</v>
      </c>
      <c r="AH8830" s="501" t="e">
        <f t="shared" si="829"/>
        <v>#DIV/0!</v>
      </c>
      <c r="AV8830" s="501" t="e">
        <f t="shared" si="830"/>
        <v>#DIV/0!</v>
      </c>
      <c r="AY8830" s="501" t="e">
        <f t="shared" si="831"/>
        <v>#DIV/0!</v>
      </c>
      <c r="BM8830" s="501" t="e">
        <f t="shared" si="832"/>
        <v>#DIV/0!</v>
      </c>
      <c r="BP8830" s="501" t="e">
        <f t="shared" si="833"/>
        <v>#DIV/0!</v>
      </c>
    </row>
    <row r="8831" spans="31:68" ht="15" customHeight="1" x14ac:dyDescent="0.25">
      <c r="AE8831" s="501" t="e">
        <f t="shared" si="828"/>
        <v>#DIV/0!</v>
      </c>
      <c r="AH8831" s="501" t="e">
        <f t="shared" si="829"/>
        <v>#DIV/0!</v>
      </c>
      <c r="AV8831" s="501" t="e">
        <f t="shared" si="830"/>
        <v>#DIV/0!</v>
      </c>
      <c r="AY8831" s="501" t="e">
        <f t="shared" si="831"/>
        <v>#DIV/0!</v>
      </c>
      <c r="BM8831" s="501" t="e">
        <f t="shared" si="832"/>
        <v>#DIV/0!</v>
      </c>
      <c r="BP8831" s="501" t="e">
        <f t="shared" si="833"/>
        <v>#DIV/0!</v>
      </c>
    </row>
    <row r="8832" spans="31:68" ht="15" customHeight="1" x14ac:dyDescent="0.25">
      <c r="AE8832" s="501" t="e">
        <f t="shared" si="828"/>
        <v>#DIV/0!</v>
      </c>
      <c r="AH8832" s="501" t="e">
        <f t="shared" si="829"/>
        <v>#DIV/0!</v>
      </c>
      <c r="AV8832" s="501" t="e">
        <f t="shared" si="830"/>
        <v>#DIV/0!</v>
      </c>
      <c r="AY8832" s="501" t="e">
        <f t="shared" si="831"/>
        <v>#DIV/0!</v>
      </c>
      <c r="BM8832" s="501" t="e">
        <f t="shared" si="832"/>
        <v>#DIV/0!</v>
      </c>
      <c r="BP8832" s="501" t="e">
        <f t="shared" si="833"/>
        <v>#DIV/0!</v>
      </c>
    </row>
    <row r="8833" spans="31:68" ht="15" customHeight="1" x14ac:dyDescent="0.25">
      <c r="AE8833" s="501" t="e">
        <f t="shared" si="828"/>
        <v>#DIV/0!</v>
      </c>
      <c r="AH8833" s="501" t="e">
        <f t="shared" si="829"/>
        <v>#DIV/0!</v>
      </c>
      <c r="AV8833" s="501" t="e">
        <f t="shared" si="830"/>
        <v>#DIV/0!</v>
      </c>
      <c r="AY8833" s="501" t="e">
        <f t="shared" si="831"/>
        <v>#DIV/0!</v>
      </c>
      <c r="BM8833" s="501" t="e">
        <f t="shared" si="832"/>
        <v>#DIV/0!</v>
      </c>
      <c r="BP8833" s="501" t="e">
        <f t="shared" si="833"/>
        <v>#DIV/0!</v>
      </c>
    </row>
    <row r="8834" spans="31:68" ht="15" customHeight="1" x14ac:dyDescent="0.25">
      <c r="AE8834" s="501" t="e">
        <f t="shared" si="828"/>
        <v>#DIV/0!</v>
      </c>
      <c r="AH8834" s="501" t="e">
        <f t="shared" si="829"/>
        <v>#DIV/0!</v>
      </c>
      <c r="AV8834" s="501" t="e">
        <f t="shared" si="830"/>
        <v>#DIV/0!</v>
      </c>
      <c r="AY8834" s="501" t="e">
        <f t="shared" si="831"/>
        <v>#DIV/0!</v>
      </c>
      <c r="BM8834" s="501" t="e">
        <f t="shared" si="832"/>
        <v>#DIV/0!</v>
      </c>
      <c r="BP8834" s="501" t="e">
        <f t="shared" si="833"/>
        <v>#DIV/0!</v>
      </c>
    </row>
    <row r="8835" spans="31:68" ht="15" customHeight="1" x14ac:dyDescent="0.25">
      <c r="AE8835" s="501" t="e">
        <f t="shared" si="828"/>
        <v>#DIV/0!</v>
      </c>
      <c r="AH8835" s="501" t="e">
        <f t="shared" si="829"/>
        <v>#DIV/0!</v>
      </c>
      <c r="AV8835" s="501" t="e">
        <f t="shared" si="830"/>
        <v>#DIV/0!</v>
      </c>
      <c r="AY8835" s="501" t="e">
        <f t="shared" si="831"/>
        <v>#DIV/0!</v>
      </c>
      <c r="BM8835" s="501" t="e">
        <f t="shared" si="832"/>
        <v>#DIV/0!</v>
      </c>
      <c r="BP8835" s="501" t="e">
        <f t="shared" si="833"/>
        <v>#DIV/0!</v>
      </c>
    </row>
    <row r="8836" spans="31:68" ht="15" customHeight="1" x14ac:dyDescent="0.25">
      <c r="AE8836" s="501" t="e">
        <f t="shared" si="828"/>
        <v>#DIV/0!</v>
      </c>
      <c r="AH8836" s="501" t="e">
        <f t="shared" si="829"/>
        <v>#DIV/0!</v>
      </c>
      <c r="AV8836" s="501" t="e">
        <f t="shared" si="830"/>
        <v>#DIV/0!</v>
      </c>
      <c r="AY8836" s="501" t="e">
        <f t="shared" si="831"/>
        <v>#DIV/0!</v>
      </c>
      <c r="BM8836" s="501" t="e">
        <f t="shared" si="832"/>
        <v>#DIV/0!</v>
      </c>
      <c r="BP8836" s="501" t="e">
        <f t="shared" si="833"/>
        <v>#DIV/0!</v>
      </c>
    </row>
    <row r="8837" spans="31:68" ht="15" customHeight="1" x14ac:dyDescent="0.25">
      <c r="AE8837" s="501" t="e">
        <f t="shared" si="828"/>
        <v>#DIV/0!</v>
      </c>
      <c r="AH8837" s="501" t="e">
        <f t="shared" si="829"/>
        <v>#DIV/0!</v>
      </c>
      <c r="AV8837" s="501" t="e">
        <f t="shared" si="830"/>
        <v>#DIV/0!</v>
      </c>
      <c r="AY8837" s="501" t="e">
        <f t="shared" si="831"/>
        <v>#DIV/0!</v>
      </c>
      <c r="BM8837" s="501" t="e">
        <f t="shared" si="832"/>
        <v>#DIV/0!</v>
      </c>
      <c r="BP8837" s="501" t="e">
        <f t="shared" si="833"/>
        <v>#DIV/0!</v>
      </c>
    </row>
    <row r="8838" spans="31:68" ht="15" customHeight="1" x14ac:dyDescent="0.25">
      <c r="AE8838" s="501" t="e">
        <f t="shared" si="828"/>
        <v>#DIV/0!</v>
      </c>
      <c r="AH8838" s="501" t="e">
        <f t="shared" si="829"/>
        <v>#DIV/0!</v>
      </c>
      <c r="AV8838" s="501" t="e">
        <f t="shared" si="830"/>
        <v>#DIV/0!</v>
      </c>
      <c r="AY8838" s="501" t="e">
        <f t="shared" si="831"/>
        <v>#DIV/0!</v>
      </c>
      <c r="BM8838" s="501" t="e">
        <f t="shared" si="832"/>
        <v>#DIV/0!</v>
      </c>
      <c r="BP8838" s="501" t="e">
        <f t="shared" si="833"/>
        <v>#DIV/0!</v>
      </c>
    </row>
    <row r="8839" spans="31:68" ht="15" customHeight="1" x14ac:dyDescent="0.25">
      <c r="AE8839" s="501" t="e">
        <f t="shared" si="828"/>
        <v>#DIV/0!</v>
      </c>
      <c r="AH8839" s="501" t="e">
        <f t="shared" si="829"/>
        <v>#DIV/0!</v>
      </c>
      <c r="AV8839" s="501" t="e">
        <f t="shared" si="830"/>
        <v>#DIV/0!</v>
      </c>
      <c r="AY8839" s="501" t="e">
        <f t="shared" si="831"/>
        <v>#DIV/0!</v>
      </c>
      <c r="BM8839" s="501" t="e">
        <f t="shared" si="832"/>
        <v>#DIV/0!</v>
      </c>
      <c r="BP8839" s="501" t="e">
        <f t="shared" si="833"/>
        <v>#DIV/0!</v>
      </c>
    </row>
    <row r="8840" spans="31:68" ht="15" customHeight="1" x14ac:dyDescent="0.25">
      <c r="AE8840" s="501" t="e">
        <f t="shared" si="828"/>
        <v>#DIV/0!</v>
      </c>
      <c r="AH8840" s="501" t="e">
        <f t="shared" si="829"/>
        <v>#DIV/0!</v>
      </c>
      <c r="AV8840" s="501" t="e">
        <f t="shared" si="830"/>
        <v>#DIV/0!</v>
      </c>
      <c r="AY8840" s="501" t="e">
        <f t="shared" si="831"/>
        <v>#DIV/0!</v>
      </c>
      <c r="BM8840" s="501" t="e">
        <f t="shared" si="832"/>
        <v>#DIV/0!</v>
      </c>
      <c r="BP8840" s="501" t="e">
        <f t="shared" si="833"/>
        <v>#DIV/0!</v>
      </c>
    </row>
    <row r="8841" spans="31:68" ht="15" customHeight="1" x14ac:dyDescent="0.25">
      <c r="AE8841" s="501" t="e">
        <f t="shared" si="828"/>
        <v>#DIV/0!</v>
      </c>
      <c r="AH8841" s="501" t="e">
        <f t="shared" si="829"/>
        <v>#DIV/0!</v>
      </c>
      <c r="AV8841" s="501" t="e">
        <f t="shared" si="830"/>
        <v>#DIV/0!</v>
      </c>
      <c r="AY8841" s="501" t="e">
        <f t="shared" si="831"/>
        <v>#DIV/0!</v>
      </c>
      <c r="BM8841" s="501" t="e">
        <f t="shared" si="832"/>
        <v>#DIV/0!</v>
      </c>
      <c r="BP8841" s="501" t="e">
        <f t="shared" si="833"/>
        <v>#DIV/0!</v>
      </c>
    </row>
    <row r="8842" spans="31:68" ht="15" customHeight="1" x14ac:dyDescent="0.25">
      <c r="AE8842" s="501" t="e">
        <f t="shared" si="828"/>
        <v>#DIV/0!</v>
      </c>
      <c r="AH8842" s="501" t="e">
        <f t="shared" si="829"/>
        <v>#DIV/0!</v>
      </c>
      <c r="AV8842" s="501" t="e">
        <f t="shared" si="830"/>
        <v>#DIV/0!</v>
      </c>
      <c r="AY8842" s="501" t="e">
        <f t="shared" si="831"/>
        <v>#DIV/0!</v>
      </c>
      <c r="BM8842" s="501" t="e">
        <f t="shared" si="832"/>
        <v>#DIV/0!</v>
      </c>
      <c r="BP8842" s="501" t="e">
        <f t="shared" si="833"/>
        <v>#DIV/0!</v>
      </c>
    </row>
    <row r="8843" spans="31:68" ht="15" customHeight="1" x14ac:dyDescent="0.25">
      <c r="AE8843" s="501" t="e">
        <f t="shared" si="828"/>
        <v>#DIV/0!</v>
      </c>
      <c r="AH8843" s="501" t="e">
        <f t="shared" si="829"/>
        <v>#DIV/0!</v>
      </c>
      <c r="AV8843" s="501" t="e">
        <f t="shared" si="830"/>
        <v>#DIV/0!</v>
      </c>
      <c r="AY8843" s="501" t="e">
        <f t="shared" si="831"/>
        <v>#DIV/0!</v>
      </c>
      <c r="BM8843" s="501" t="e">
        <f t="shared" si="832"/>
        <v>#DIV/0!</v>
      </c>
      <c r="BP8843" s="501" t="e">
        <f t="shared" si="833"/>
        <v>#DIV/0!</v>
      </c>
    </row>
    <row r="8844" spans="31:68" ht="15" customHeight="1" x14ac:dyDescent="0.25">
      <c r="AE8844" s="501" t="e">
        <f t="shared" si="828"/>
        <v>#DIV/0!</v>
      </c>
      <c r="AH8844" s="501" t="e">
        <f t="shared" si="829"/>
        <v>#DIV/0!</v>
      </c>
      <c r="AV8844" s="501" t="e">
        <f t="shared" si="830"/>
        <v>#DIV/0!</v>
      </c>
      <c r="AY8844" s="501" t="e">
        <f t="shared" si="831"/>
        <v>#DIV/0!</v>
      </c>
      <c r="BM8844" s="501" t="e">
        <f t="shared" si="832"/>
        <v>#DIV/0!</v>
      </c>
      <c r="BP8844" s="501" t="e">
        <f t="shared" si="833"/>
        <v>#DIV/0!</v>
      </c>
    </row>
    <row r="8845" spans="31:68" ht="15" customHeight="1" x14ac:dyDescent="0.25">
      <c r="AE8845" s="501" t="e">
        <f t="shared" si="828"/>
        <v>#DIV/0!</v>
      </c>
      <c r="AH8845" s="501" t="e">
        <f t="shared" si="829"/>
        <v>#DIV/0!</v>
      </c>
      <c r="AV8845" s="501" t="e">
        <f t="shared" si="830"/>
        <v>#DIV/0!</v>
      </c>
      <c r="AY8845" s="501" t="e">
        <f t="shared" si="831"/>
        <v>#DIV/0!</v>
      </c>
      <c r="BM8845" s="501" t="e">
        <f t="shared" si="832"/>
        <v>#DIV/0!</v>
      </c>
      <c r="BP8845" s="501" t="e">
        <f t="shared" si="833"/>
        <v>#DIV/0!</v>
      </c>
    </row>
    <row r="8846" spans="31:68" ht="15" customHeight="1" x14ac:dyDescent="0.25">
      <c r="AE8846" s="501" t="e">
        <f t="shared" si="828"/>
        <v>#DIV/0!</v>
      </c>
      <c r="AH8846" s="501" t="e">
        <f t="shared" si="829"/>
        <v>#DIV/0!</v>
      </c>
      <c r="AV8846" s="501" t="e">
        <f t="shared" si="830"/>
        <v>#DIV/0!</v>
      </c>
      <c r="AY8846" s="501" t="e">
        <f t="shared" si="831"/>
        <v>#DIV/0!</v>
      </c>
      <c r="BM8846" s="501" t="e">
        <f t="shared" si="832"/>
        <v>#DIV/0!</v>
      </c>
      <c r="BP8846" s="501" t="e">
        <f t="shared" si="833"/>
        <v>#DIV/0!</v>
      </c>
    </row>
    <row r="8847" spans="31:68" ht="15" customHeight="1" x14ac:dyDescent="0.25">
      <c r="AE8847" s="501" t="e">
        <f t="shared" ref="AE8847:AE8910" si="834">IF(AE$10*AC8847+AE$11&lt;(ROUNDUP(AD$10/100,0)*100+999),MAX(0,AE$10*AC8847+AE$11),NA())</f>
        <v>#DIV/0!</v>
      </c>
      <c r="AH8847" s="501" t="e">
        <f t="shared" ref="AH8847:AH8910" si="835">IF(AH$10*AF8847+AH$11&lt;(ROUNDUP(AG$10/100,0)*100+999),MAX(0,AH$10*AF8847+AH$11),NA())</f>
        <v>#DIV/0!</v>
      </c>
      <c r="AV8847" s="501" t="e">
        <f t="shared" ref="AV8847:AV8910" si="836">IF(AV$10*AT8847+AV$11&lt;(ROUNDUP(AU$10/100,0)*100+999),MAX(0,AV$10*AT8847+AV$11),NA())</f>
        <v>#DIV/0!</v>
      </c>
      <c r="AY8847" s="501" t="e">
        <f t="shared" ref="AY8847:AY8910" si="837">IF(AY$10*AW8847+AY$11&lt;(ROUNDUP(AX$10/100,0)*100+999),MAX(0,AY$10*AW8847+AY$11),NA())</f>
        <v>#DIV/0!</v>
      </c>
      <c r="BM8847" s="501" t="e">
        <f t="shared" ref="BM8847:BM8910" si="838">IF(BM$10*BK8847+BM$11&lt;(ROUNDUP(BL$10/100,0)*100+999),MAX(0,BM$10*BK8847+BM$11),NA())</f>
        <v>#DIV/0!</v>
      </c>
      <c r="BP8847" s="501" t="e">
        <f t="shared" ref="BP8847:BP8910" si="839">IF(BP$10*BN8847+BP$11&lt;(ROUNDUP(BO$10/100,0)*100+999),MAX(0,BP$10*BN8847+BP$11),NA())</f>
        <v>#DIV/0!</v>
      </c>
    </row>
    <row r="8848" spans="31:68" ht="15" customHeight="1" x14ac:dyDescent="0.25">
      <c r="AE8848" s="501" t="e">
        <f t="shared" si="834"/>
        <v>#DIV/0!</v>
      </c>
      <c r="AH8848" s="501" t="e">
        <f t="shared" si="835"/>
        <v>#DIV/0!</v>
      </c>
      <c r="AV8848" s="501" t="e">
        <f t="shared" si="836"/>
        <v>#DIV/0!</v>
      </c>
      <c r="AY8848" s="501" t="e">
        <f t="shared" si="837"/>
        <v>#DIV/0!</v>
      </c>
      <c r="BM8848" s="501" t="e">
        <f t="shared" si="838"/>
        <v>#DIV/0!</v>
      </c>
      <c r="BP8848" s="501" t="e">
        <f t="shared" si="839"/>
        <v>#DIV/0!</v>
      </c>
    </row>
    <row r="8849" spans="31:68" ht="15" customHeight="1" x14ac:dyDescent="0.25">
      <c r="AE8849" s="501" t="e">
        <f t="shared" si="834"/>
        <v>#DIV/0!</v>
      </c>
      <c r="AH8849" s="501" t="e">
        <f t="shared" si="835"/>
        <v>#DIV/0!</v>
      </c>
      <c r="AV8849" s="501" t="e">
        <f t="shared" si="836"/>
        <v>#DIV/0!</v>
      </c>
      <c r="AY8849" s="501" t="e">
        <f t="shared" si="837"/>
        <v>#DIV/0!</v>
      </c>
      <c r="BM8849" s="501" t="e">
        <f t="shared" si="838"/>
        <v>#DIV/0!</v>
      </c>
      <c r="BP8849" s="501" t="e">
        <f t="shared" si="839"/>
        <v>#DIV/0!</v>
      </c>
    </row>
    <row r="8850" spans="31:68" ht="15" customHeight="1" x14ac:dyDescent="0.25">
      <c r="AE8850" s="501" t="e">
        <f t="shared" si="834"/>
        <v>#DIV/0!</v>
      </c>
      <c r="AH8850" s="501" t="e">
        <f t="shared" si="835"/>
        <v>#DIV/0!</v>
      </c>
      <c r="AV8850" s="501" t="e">
        <f t="shared" si="836"/>
        <v>#DIV/0!</v>
      </c>
      <c r="AY8850" s="501" t="e">
        <f t="shared" si="837"/>
        <v>#DIV/0!</v>
      </c>
      <c r="BM8850" s="501" t="e">
        <f t="shared" si="838"/>
        <v>#DIV/0!</v>
      </c>
      <c r="BP8850" s="501" t="e">
        <f t="shared" si="839"/>
        <v>#DIV/0!</v>
      </c>
    </row>
    <row r="8851" spans="31:68" ht="15" customHeight="1" x14ac:dyDescent="0.25">
      <c r="AE8851" s="501" t="e">
        <f t="shared" si="834"/>
        <v>#DIV/0!</v>
      </c>
      <c r="AH8851" s="501" t="e">
        <f t="shared" si="835"/>
        <v>#DIV/0!</v>
      </c>
      <c r="AV8851" s="501" t="e">
        <f t="shared" si="836"/>
        <v>#DIV/0!</v>
      </c>
      <c r="AY8851" s="501" t="e">
        <f t="shared" si="837"/>
        <v>#DIV/0!</v>
      </c>
      <c r="BM8851" s="501" t="e">
        <f t="shared" si="838"/>
        <v>#DIV/0!</v>
      </c>
      <c r="BP8851" s="501" t="e">
        <f t="shared" si="839"/>
        <v>#DIV/0!</v>
      </c>
    </row>
    <row r="8852" spans="31:68" ht="15" customHeight="1" x14ac:dyDescent="0.25">
      <c r="AE8852" s="501" t="e">
        <f t="shared" si="834"/>
        <v>#DIV/0!</v>
      </c>
      <c r="AH8852" s="501" t="e">
        <f t="shared" si="835"/>
        <v>#DIV/0!</v>
      </c>
      <c r="AV8852" s="501" t="e">
        <f t="shared" si="836"/>
        <v>#DIV/0!</v>
      </c>
      <c r="AY8852" s="501" t="e">
        <f t="shared" si="837"/>
        <v>#DIV/0!</v>
      </c>
      <c r="BM8852" s="501" t="e">
        <f t="shared" si="838"/>
        <v>#DIV/0!</v>
      </c>
      <c r="BP8852" s="501" t="e">
        <f t="shared" si="839"/>
        <v>#DIV/0!</v>
      </c>
    </row>
    <row r="8853" spans="31:68" ht="15" customHeight="1" x14ac:dyDescent="0.25">
      <c r="AE8853" s="501" t="e">
        <f t="shared" si="834"/>
        <v>#DIV/0!</v>
      </c>
      <c r="AH8853" s="501" t="e">
        <f t="shared" si="835"/>
        <v>#DIV/0!</v>
      </c>
      <c r="AV8853" s="501" t="e">
        <f t="shared" si="836"/>
        <v>#DIV/0!</v>
      </c>
      <c r="AY8853" s="501" t="e">
        <f t="shared" si="837"/>
        <v>#DIV/0!</v>
      </c>
      <c r="BM8853" s="501" t="e">
        <f t="shared" si="838"/>
        <v>#DIV/0!</v>
      </c>
      <c r="BP8853" s="501" t="e">
        <f t="shared" si="839"/>
        <v>#DIV/0!</v>
      </c>
    </row>
    <row r="8854" spans="31:68" ht="15" customHeight="1" x14ac:dyDescent="0.25">
      <c r="AE8854" s="501" t="e">
        <f t="shared" si="834"/>
        <v>#DIV/0!</v>
      </c>
      <c r="AH8854" s="501" t="e">
        <f t="shared" si="835"/>
        <v>#DIV/0!</v>
      </c>
      <c r="AV8854" s="501" t="e">
        <f t="shared" si="836"/>
        <v>#DIV/0!</v>
      </c>
      <c r="AY8854" s="501" t="e">
        <f t="shared" si="837"/>
        <v>#DIV/0!</v>
      </c>
      <c r="BM8854" s="501" t="e">
        <f t="shared" si="838"/>
        <v>#DIV/0!</v>
      </c>
      <c r="BP8854" s="501" t="e">
        <f t="shared" si="839"/>
        <v>#DIV/0!</v>
      </c>
    </row>
    <row r="8855" spans="31:68" ht="15" customHeight="1" x14ac:dyDescent="0.25">
      <c r="AE8855" s="501" t="e">
        <f t="shared" si="834"/>
        <v>#DIV/0!</v>
      </c>
      <c r="AH8855" s="501" t="e">
        <f t="shared" si="835"/>
        <v>#DIV/0!</v>
      </c>
      <c r="AV8855" s="501" t="e">
        <f t="shared" si="836"/>
        <v>#DIV/0!</v>
      </c>
      <c r="AY8855" s="501" t="e">
        <f t="shared" si="837"/>
        <v>#DIV/0!</v>
      </c>
      <c r="BM8855" s="501" t="e">
        <f t="shared" si="838"/>
        <v>#DIV/0!</v>
      </c>
      <c r="BP8855" s="501" t="e">
        <f t="shared" si="839"/>
        <v>#DIV/0!</v>
      </c>
    </row>
    <row r="8856" spans="31:68" ht="15" customHeight="1" x14ac:dyDescent="0.25">
      <c r="AE8856" s="501" t="e">
        <f t="shared" si="834"/>
        <v>#DIV/0!</v>
      </c>
      <c r="AH8856" s="501" t="e">
        <f t="shared" si="835"/>
        <v>#DIV/0!</v>
      </c>
      <c r="AV8856" s="501" t="e">
        <f t="shared" si="836"/>
        <v>#DIV/0!</v>
      </c>
      <c r="AY8856" s="501" t="e">
        <f t="shared" si="837"/>
        <v>#DIV/0!</v>
      </c>
      <c r="BM8856" s="501" t="e">
        <f t="shared" si="838"/>
        <v>#DIV/0!</v>
      </c>
      <c r="BP8856" s="501" t="e">
        <f t="shared" si="839"/>
        <v>#DIV/0!</v>
      </c>
    </row>
    <row r="8857" spans="31:68" ht="15" customHeight="1" x14ac:dyDescent="0.25">
      <c r="AE8857" s="501" t="e">
        <f t="shared" si="834"/>
        <v>#DIV/0!</v>
      </c>
      <c r="AH8857" s="501" t="e">
        <f t="shared" si="835"/>
        <v>#DIV/0!</v>
      </c>
      <c r="AV8857" s="501" t="e">
        <f t="shared" si="836"/>
        <v>#DIV/0!</v>
      </c>
      <c r="AY8857" s="501" t="e">
        <f t="shared" si="837"/>
        <v>#DIV/0!</v>
      </c>
      <c r="BM8857" s="501" t="e">
        <f t="shared" si="838"/>
        <v>#DIV/0!</v>
      </c>
      <c r="BP8857" s="501" t="e">
        <f t="shared" si="839"/>
        <v>#DIV/0!</v>
      </c>
    </row>
    <row r="8858" spans="31:68" ht="15" customHeight="1" x14ac:dyDescent="0.25">
      <c r="AE8858" s="501" t="e">
        <f t="shared" si="834"/>
        <v>#DIV/0!</v>
      </c>
      <c r="AH8858" s="501" t="e">
        <f t="shared" si="835"/>
        <v>#DIV/0!</v>
      </c>
      <c r="AV8858" s="501" t="e">
        <f t="shared" si="836"/>
        <v>#DIV/0!</v>
      </c>
      <c r="AY8858" s="501" t="e">
        <f t="shared" si="837"/>
        <v>#DIV/0!</v>
      </c>
      <c r="BM8858" s="501" t="e">
        <f t="shared" si="838"/>
        <v>#DIV/0!</v>
      </c>
      <c r="BP8858" s="501" t="e">
        <f t="shared" si="839"/>
        <v>#DIV/0!</v>
      </c>
    </row>
    <row r="8859" spans="31:68" ht="15" customHeight="1" x14ac:dyDescent="0.25">
      <c r="AE8859" s="501" t="e">
        <f t="shared" si="834"/>
        <v>#DIV/0!</v>
      </c>
      <c r="AH8859" s="501" t="e">
        <f t="shared" si="835"/>
        <v>#DIV/0!</v>
      </c>
      <c r="AV8859" s="501" t="e">
        <f t="shared" si="836"/>
        <v>#DIV/0!</v>
      </c>
      <c r="AY8859" s="501" t="e">
        <f t="shared" si="837"/>
        <v>#DIV/0!</v>
      </c>
      <c r="BM8859" s="501" t="e">
        <f t="shared" si="838"/>
        <v>#DIV/0!</v>
      </c>
      <c r="BP8859" s="501" t="e">
        <f t="shared" si="839"/>
        <v>#DIV/0!</v>
      </c>
    </row>
    <row r="8860" spans="31:68" ht="15" customHeight="1" x14ac:dyDescent="0.25">
      <c r="AE8860" s="501" t="e">
        <f t="shared" si="834"/>
        <v>#DIV/0!</v>
      </c>
      <c r="AH8860" s="501" t="e">
        <f t="shared" si="835"/>
        <v>#DIV/0!</v>
      </c>
      <c r="AV8860" s="501" t="e">
        <f t="shared" si="836"/>
        <v>#DIV/0!</v>
      </c>
      <c r="AY8860" s="501" t="e">
        <f t="shared" si="837"/>
        <v>#DIV/0!</v>
      </c>
      <c r="BM8860" s="501" t="e">
        <f t="shared" si="838"/>
        <v>#DIV/0!</v>
      </c>
      <c r="BP8860" s="501" t="e">
        <f t="shared" si="839"/>
        <v>#DIV/0!</v>
      </c>
    </row>
    <row r="8861" spans="31:68" ht="15" customHeight="1" x14ac:dyDescent="0.25">
      <c r="AE8861" s="501" t="e">
        <f t="shared" si="834"/>
        <v>#DIV/0!</v>
      </c>
      <c r="AH8861" s="501" t="e">
        <f t="shared" si="835"/>
        <v>#DIV/0!</v>
      </c>
      <c r="AV8861" s="501" t="e">
        <f t="shared" si="836"/>
        <v>#DIV/0!</v>
      </c>
      <c r="AY8861" s="501" t="e">
        <f t="shared" si="837"/>
        <v>#DIV/0!</v>
      </c>
      <c r="BM8861" s="501" t="e">
        <f t="shared" si="838"/>
        <v>#DIV/0!</v>
      </c>
      <c r="BP8861" s="501" t="e">
        <f t="shared" si="839"/>
        <v>#DIV/0!</v>
      </c>
    </row>
    <row r="8862" spans="31:68" ht="15" customHeight="1" x14ac:dyDescent="0.25">
      <c r="AE8862" s="501" t="e">
        <f t="shared" si="834"/>
        <v>#DIV/0!</v>
      </c>
      <c r="AH8862" s="501" t="e">
        <f t="shared" si="835"/>
        <v>#DIV/0!</v>
      </c>
      <c r="AV8862" s="501" t="e">
        <f t="shared" si="836"/>
        <v>#DIV/0!</v>
      </c>
      <c r="AY8862" s="501" t="e">
        <f t="shared" si="837"/>
        <v>#DIV/0!</v>
      </c>
      <c r="BM8862" s="501" t="e">
        <f t="shared" si="838"/>
        <v>#DIV/0!</v>
      </c>
      <c r="BP8862" s="501" t="e">
        <f t="shared" si="839"/>
        <v>#DIV/0!</v>
      </c>
    </row>
    <row r="8863" spans="31:68" ht="15" customHeight="1" x14ac:dyDescent="0.25">
      <c r="AE8863" s="501" t="e">
        <f t="shared" si="834"/>
        <v>#DIV/0!</v>
      </c>
      <c r="AH8863" s="501" t="e">
        <f t="shared" si="835"/>
        <v>#DIV/0!</v>
      </c>
      <c r="AV8863" s="501" t="e">
        <f t="shared" si="836"/>
        <v>#DIV/0!</v>
      </c>
      <c r="AY8863" s="501" t="e">
        <f t="shared" si="837"/>
        <v>#DIV/0!</v>
      </c>
      <c r="BM8863" s="501" t="e">
        <f t="shared" si="838"/>
        <v>#DIV/0!</v>
      </c>
      <c r="BP8863" s="501" t="e">
        <f t="shared" si="839"/>
        <v>#DIV/0!</v>
      </c>
    </row>
    <row r="8864" spans="31:68" ht="15" customHeight="1" x14ac:dyDescent="0.25">
      <c r="AE8864" s="501" t="e">
        <f t="shared" si="834"/>
        <v>#DIV/0!</v>
      </c>
      <c r="AH8864" s="501" t="e">
        <f t="shared" si="835"/>
        <v>#DIV/0!</v>
      </c>
      <c r="AV8864" s="501" t="e">
        <f t="shared" si="836"/>
        <v>#DIV/0!</v>
      </c>
      <c r="AY8864" s="501" t="e">
        <f t="shared" si="837"/>
        <v>#DIV/0!</v>
      </c>
      <c r="BM8864" s="501" t="e">
        <f t="shared" si="838"/>
        <v>#DIV/0!</v>
      </c>
      <c r="BP8864" s="501" t="e">
        <f t="shared" si="839"/>
        <v>#DIV/0!</v>
      </c>
    </row>
    <row r="8865" spans="31:68" ht="15" customHeight="1" x14ac:dyDescent="0.25">
      <c r="AE8865" s="501" t="e">
        <f t="shared" si="834"/>
        <v>#DIV/0!</v>
      </c>
      <c r="AH8865" s="501" t="e">
        <f t="shared" si="835"/>
        <v>#DIV/0!</v>
      </c>
      <c r="AV8865" s="501" t="e">
        <f t="shared" si="836"/>
        <v>#DIV/0!</v>
      </c>
      <c r="AY8865" s="501" t="e">
        <f t="shared" si="837"/>
        <v>#DIV/0!</v>
      </c>
      <c r="BM8865" s="501" t="e">
        <f t="shared" si="838"/>
        <v>#DIV/0!</v>
      </c>
      <c r="BP8865" s="501" t="e">
        <f t="shared" si="839"/>
        <v>#DIV/0!</v>
      </c>
    </row>
    <row r="8866" spans="31:68" ht="15" customHeight="1" x14ac:dyDescent="0.25">
      <c r="AE8866" s="501" t="e">
        <f t="shared" si="834"/>
        <v>#DIV/0!</v>
      </c>
      <c r="AH8866" s="501" t="e">
        <f t="shared" si="835"/>
        <v>#DIV/0!</v>
      </c>
      <c r="AV8866" s="501" t="e">
        <f t="shared" si="836"/>
        <v>#DIV/0!</v>
      </c>
      <c r="AY8866" s="501" t="e">
        <f t="shared" si="837"/>
        <v>#DIV/0!</v>
      </c>
      <c r="BM8866" s="501" t="e">
        <f t="shared" si="838"/>
        <v>#DIV/0!</v>
      </c>
      <c r="BP8866" s="501" t="e">
        <f t="shared" si="839"/>
        <v>#DIV/0!</v>
      </c>
    </row>
    <row r="8867" spans="31:68" ht="15" customHeight="1" x14ac:dyDescent="0.25">
      <c r="AE8867" s="501" t="e">
        <f t="shared" si="834"/>
        <v>#DIV/0!</v>
      </c>
      <c r="AH8867" s="501" t="e">
        <f t="shared" si="835"/>
        <v>#DIV/0!</v>
      </c>
      <c r="AV8867" s="501" t="e">
        <f t="shared" si="836"/>
        <v>#DIV/0!</v>
      </c>
      <c r="AY8867" s="501" t="e">
        <f t="shared" si="837"/>
        <v>#DIV/0!</v>
      </c>
      <c r="BM8867" s="501" t="e">
        <f t="shared" si="838"/>
        <v>#DIV/0!</v>
      </c>
      <c r="BP8867" s="501" t="e">
        <f t="shared" si="839"/>
        <v>#DIV/0!</v>
      </c>
    </row>
    <row r="8868" spans="31:68" ht="15" customHeight="1" x14ac:dyDescent="0.25">
      <c r="AE8868" s="501" t="e">
        <f t="shared" si="834"/>
        <v>#DIV/0!</v>
      </c>
      <c r="AH8868" s="501" t="e">
        <f t="shared" si="835"/>
        <v>#DIV/0!</v>
      </c>
      <c r="AV8868" s="501" t="e">
        <f t="shared" si="836"/>
        <v>#DIV/0!</v>
      </c>
      <c r="AY8868" s="501" t="e">
        <f t="shared" si="837"/>
        <v>#DIV/0!</v>
      </c>
      <c r="BM8868" s="501" t="e">
        <f t="shared" si="838"/>
        <v>#DIV/0!</v>
      </c>
      <c r="BP8868" s="501" t="e">
        <f t="shared" si="839"/>
        <v>#DIV/0!</v>
      </c>
    </row>
    <row r="8869" spans="31:68" ht="15" customHeight="1" x14ac:dyDescent="0.25">
      <c r="AE8869" s="501" t="e">
        <f t="shared" si="834"/>
        <v>#DIV/0!</v>
      </c>
      <c r="AH8869" s="501" t="e">
        <f t="shared" si="835"/>
        <v>#DIV/0!</v>
      </c>
      <c r="AV8869" s="501" t="e">
        <f t="shared" si="836"/>
        <v>#DIV/0!</v>
      </c>
      <c r="AY8869" s="501" t="e">
        <f t="shared" si="837"/>
        <v>#DIV/0!</v>
      </c>
      <c r="BM8869" s="501" t="e">
        <f t="shared" si="838"/>
        <v>#DIV/0!</v>
      </c>
      <c r="BP8869" s="501" t="e">
        <f t="shared" si="839"/>
        <v>#DIV/0!</v>
      </c>
    </row>
    <row r="8870" spans="31:68" ht="15" customHeight="1" x14ac:dyDescent="0.25">
      <c r="AE8870" s="501" t="e">
        <f t="shared" si="834"/>
        <v>#DIV/0!</v>
      </c>
      <c r="AH8870" s="501" t="e">
        <f t="shared" si="835"/>
        <v>#DIV/0!</v>
      </c>
      <c r="AV8870" s="501" t="e">
        <f t="shared" si="836"/>
        <v>#DIV/0!</v>
      </c>
      <c r="AY8870" s="501" t="e">
        <f t="shared" si="837"/>
        <v>#DIV/0!</v>
      </c>
      <c r="BM8870" s="501" t="e">
        <f t="shared" si="838"/>
        <v>#DIV/0!</v>
      </c>
      <c r="BP8870" s="501" t="e">
        <f t="shared" si="839"/>
        <v>#DIV/0!</v>
      </c>
    </row>
    <row r="8871" spans="31:68" ht="15" customHeight="1" x14ac:dyDescent="0.25">
      <c r="AE8871" s="501" t="e">
        <f t="shared" si="834"/>
        <v>#DIV/0!</v>
      </c>
      <c r="AH8871" s="501" t="e">
        <f t="shared" si="835"/>
        <v>#DIV/0!</v>
      </c>
      <c r="AV8871" s="501" t="e">
        <f t="shared" si="836"/>
        <v>#DIV/0!</v>
      </c>
      <c r="AY8871" s="501" t="e">
        <f t="shared" si="837"/>
        <v>#DIV/0!</v>
      </c>
      <c r="BM8871" s="501" t="e">
        <f t="shared" si="838"/>
        <v>#DIV/0!</v>
      </c>
      <c r="BP8871" s="501" t="e">
        <f t="shared" si="839"/>
        <v>#DIV/0!</v>
      </c>
    </row>
    <row r="8872" spans="31:68" ht="15" customHeight="1" x14ac:dyDescent="0.25">
      <c r="AE8872" s="501" t="e">
        <f t="shared" si="834"/>
        <v>#DIV/0!</v>
      </c>
      <c r="AH8872" s="501" t="e">
        <f t="shared" si="835"/>
        <v>#DIV/0!</v>
      </c>
      <c r="AV8872" s="501" t="e">
        <f t="shared" si="836"/>
        <v>#DIV/0!</v>
      </c>
      <c r="AY8872" s="501" t="e">
        <f t="shared" si="837"/>
        <v>#DIV/0!</v>
      </c>
      <c r="BM8872" s="501" t="e">
        <f t="shared" si="838"/>
        <v>#DIV/0!</v>
      </c>
      <c r="BP8872" s="501" t="e">
        <f t="shared" si="839"/>
        <v>#DIV/0!</v>
      </c>
    </row>
    <row r="8873" spans="31:68" ht="15" customHeight="1" x14ac:dyDescent="0.25">
      <c r="AE8873" s="501" t="e">
        <f t="shared" si="834"/>
        <v>#DIV/0!</v>
      </c>
      <c r="AH8873" s="501" t="e">
        <f t="shared" si="835"/>
        <v>#DIV/0!</v>
      </c>
      <c r="AV8873" s="501" t="e">
        <f t="shared" si="836"/>
        <v>#DIV/0!</v>
      </c>
      <c r="AY8873" s="501" t="e">
        <f t="shared" si="837"/>
        <v>#DIV/0!</v>
      </c>
      <c r="BM8873" s="501" t="e">
        <f t="shared" si="838"/>
        <v>#DIV/0!</v>
      </c>
      <c r="BP8873" s="501" t="e">
        <f t="shared" si="839"/>
        <v>#DIV/0!</v>
      </c>
    </row>
    <row r="8874" spans="31:68" ht="15" customHeight="1" x14ac:dyDescent="0.25">
      <c r="AE8874" s="501" t="e">
        <f t="shared" si="834"/>
        <v>#DIV/0!</v>
      </c>
      <c r="AH8874" s="501" t="e">
        <f t="shared" si="835"/>
        <v>#DIV/0!</v>
      </c>
      <c r="AV8874" s="501" t="e">
        <f t="shared" si="836"/>
        <v>#DIV/0!</v>
      </c>
      <c r="AY8874" s="501" t="e">
        <f t="shared" si="837"/>
        <v>#DIV/0!</v>
      </c>
      <c r="BM8874" s="501" t="e">
        <f t="shared" si="838"/>
        <v>#DIV/0!</v>
      </c>
      <c r="BP8874" s="501" t="e">
        <f t="shared" si="839"/>
        <v>#DIV/0!</v>
      </c>
    </row>
    <row r="8875" spans="31:68" ht="15" customHeight="1" x14ac:dyDescent="0.25">
      <c r="AE8875" s="501" t="e">
        <f t="shared" si="834"/>
        <v>#DIV/0!</v>
      </c>
      <c r="AH8875" s="501" t="e">
        <f t="shared" si="835"/>
        <v>#DIV/0!</v>
      </c>
      <c r="AV8875" s="501" t="e">
        <f t="shared" si="836"/>
        <v>#DIV/0!</v>
      </c>
      <c r="AY8875" s="501" t="e">
        <f t="shared" si="837"/>
        <v>#DIV/0!</v>
      </c>
      <c r="BM8875" s="501" t="e">
        <f t="shared" si="838"/>
        <v>#DIV/0!</v>
      </c>
      <c r="BP8875" s="501" t="e">
        <f t="shared" si="839"/>
        <v>#DIV/0!</v>
      </c>
    </row>
    <row r="8876" spans="31:68" ht="15" customHeight="1" x14ac:dyDescent="0.25">
      <c r="AE8876" s="501" t="e">
        <f t="shared" si="834"/>
        <v>#DIV/0!</v>
      </c>
      <c r="AH8876" s="501" t="e">
        <f t="shared" si="835"/>
        <v>#DIV/0!</v>
      </c>
      <c r="AV8876" s="501" t="e">
        <f t="shared" si="836"/>
        <v>#DIV/0!</v>
      </c>
      <c r="AY8876" s="501" t="e">
        <f t="shared" si="837"/>
        <v>#DIV/0!</v>
      </c>
      <c r="BM8876" s="501" t="e">
        <f t="shared" si="838"/>
        <v>#DIV/0!</v>
      </c>
      <c r="BP8876" s="501" t="e">
        <f t="shared" si="839"/>
        <v>#DIV/0!</v>
      </c>
    </row>
    <row r="8877" spans="31:68" ht="15" customHeight="1" x14ac:dyDescent="0.25">
      <c r="AE8877" s="501" t="e">
        <f t="shared" si="834"/>
        <v>#DIV/0!</v>
      </c>
      <c r="AH8877" s="501" t="e">
        <f t="shared" si="835"/>
        <v>#DIV/0!</v>
      </c>
      <c r="AV8877" s="501" t="e">
        <f t="shared" si="836"/>
        <v>#DIV/0!</v>
      </c>
      <c r="AY8877" s="501" t="e">
        <f t="shared" si="837"/>
        <v>#DIV/0!</v>
      </c>
      <c r="BM8877" s="501" t="e">
        <f t="shared" si="838"/>
        <v>#DIV/0!</v>
      </c>
      <c r="BP8877" s="501" t="e">
        <f t="shared" si="839"/>
        <v>#DIV/0!</v>
      </c>
    </row>
    <row r="8878" spans="31:68" ht="15" customHeight="1" x14ac:dyDescent="0.25">
      <c r="AE8878" s="501" t="e">
        <f t="shared" si="834"/>
        <v>#DIV/0!</v>
      </c>
      <c r="AH8878" s="501" t="e">
        <f t="shared" si="835"/>
        <v>#DIV/0!</v>
      </c>
      <c r="AV8878" s="501" t="e">
        <f t="shared" si="836"/>
        <v>#DIV/0!</v>
      </c>
      <c r="AY8878" s="501" t="e">
        <f t="shared" si="837"/>
        <v>#DIV/0!</v>
      </c>
      <c r="BM8878" s="501" t="e">
        <f t="shared" si="838"/>
        <v>#DIV/0!</v>
      </c>
      <c r="BP8878" s="501" t="e">
        <f t="shared" si="839"/>
        <v>#DIV/0!</v>
      </c>
    </row>
    <row r="8879" spans="31:68" ht="15" customHeight="1" x14ac:dyDescent="0.25">
      <c r="AE8879" s="501" t="e">
        <f t="shared" si="834"/>
        <v>#DIV/0!</v>
      </c>
      <c r="AH8879" s="501" t="e">
        <f t="shared" si="835"/>
        <v>#DIV/0!</v>
      </c>
      <c r="AV8879" s="501" t="e">
        <f t="shared" si="836"/>
        <v>#DIV/0!</v>
      </c>
      <c r="AY8879" s="501" t="e">
        <f t="shared" si="837"/>
        <v>#DIV/0!</v>
      </c>
      <c r="BM8879" s="501" t="e">
        <f t="shared" si="838"/>
        <v>#DIV/0!</v>
      </c>
      <c r="BP8879" s="501" t="e">
        <f t="shared" si="839"/>
        <v>#DIV/0!</v>
      </c>
    </row>
    <row r="8880" spans="31:68" ht="15" customHeight="1" x14ac:dyDescent="0.25">
      <c r="AE8880" s="501" t="e">
        <f t="shared" si="834"/>
        <v>#DIV/0!</v>
      </c>
      <c r="AH8880" s="501" t="e">
        <f t="shared" si="835"/>
        <v>#DIV/0!</v>
      </c>
      <c r="AV8880" s="501" t="e">
        <f t="shared" si="836"/>
        <v>#DIV/0!</v>
      </c>
      <c r="AY8880" s="501" t="e">
        <f t="shared" si="837"/>
        <v>#DIV/0!</v>
      </c>
      <c r="BM8880" s="501" t="e">
        <f t="shared" si="838"/>
        <v>#DIV/0!</v>
      </c>
      <c r="BP8880" s="501" t="e">
        <f t="shared" si="839"/>
        <v>#DIV/0!</v>
      </c>
    </row>
    <row r="8881" spans="31:68" ht="15" customHeight="1" x14ac:dyDescent="0.25">
      <c r="AE8881" s="501" t="e">
        <f t="shared" si="834"/>
        <v>#DIV/0!</v>
      </c>
      <c r="AH8881" s="501" t="e">
        <f t="shared" si="835"/>
        <v>#DIV/0!</v>
      </c>
      <c r="AV8881" s="501" t="e">
        <f t="shared" si="836"/>
        <v>#DIV/0!</v>
      </c>
      <c r="AY8881" s="501" t="e">
        <f t="shared" si="837"/>
        <v>#DIV/0!</v>
      </c>
      <c r="BM8881" s="501" t="e">
        <f t="shared" si="838"/>
        <v>#DIV/0!</v>
      </c>
      <c r="BP8881" s="501" t="e">
        <f t="shared" si="839"/>
        <v>#DIV/0!</v>
      </c>
    </row>
    <row r="8882" spans="31:68" ht="15" customHeight="1" x14ac:dyDescent="0.25">
      <c r="AE8882" s="501" t="e">
        <f t="shared" si="834"/>
        <v>#DIV/0!</v>
      </c>
      <c r="AH8882" s="501" t="e">
        <f t="shared" si="835"/>
        <v>#DIV/0!</v>
      </c>
      <c r="AV8882" s="501" t="e">
        <f t="shared" si="836"/>
        <v>#DIV/0!</v>
      </c>
      <c r="AY8882" s="501" t="e">
        <f t="shared" si="837"/>
        <v>#DIV/0!</v>
      </c>
      <c r="BM8882" s="501" t="e">
        <f t="shared" si="838"/>
        <v>#DIV/0!</v>
      </c>
      <c r="BP8882" s="501" t="e">
        <f t="shared" si="839"/>
        <v>#DIV/0!</v>
      </c>
    </row>
    <row r="8883" spans="31:68" ht="15" customHeight="1" x14ac:dyDescent="0.25">
      <c r="AE8883" s="501" t="e">
        <f t="shared" si="834"/>
        <v>#DIV/0!</v>
      </c>
      <c r="AH8883" s="501" t="e">
        <f t="shared" si="835"/>
        <v>#DIV/0!</v>
      </c>
      <c r="AV8883" s="501" t="e">
        <f t="shared" si="836"/>
        <v>#DIV/0!</v>
      </c>
      <c r="AY8883" s="501" t="e">
        <f t="shared" si="837"/>
        <v>#DIV/0!</v>
      </c>
      <c r="BM8883" s="501" t="e">
        <f t="shared" si="838"/>
        <v>#DIV/0!</v>
      </c>
      <c r="BP8883" s="501" t="e">
        <f t="shared" si="839"/>
        <v>#DIV/0!</v>
      </c>
    </row>
    <row r="8884" spans="31:68" ht="15" customHeight="1" x14ac:dyDescent="0.25">
      <c r="AE8884" s="501" t="e">
        <f t="shared" si="834"/>
        <v>#DIV/0!</v>
      </c>
      <c r="AH8884" s="501" t="e">
        <f t="shared" si="835"/>
        <v>#DIV/0!</v>
      </c>
      <c r="AV8884" s="501" t="e">
        <f t="shared" si="836"/>
        <v>#DIV/0!</v>
      </c>
      <c r="AY8884" s="501" t="e">
        <f t="shared" si="837"/>
        <v>#DIV/0!</v>
      </c>
      <c r="BM8884" s="501" t="e">
        <f t="shared" si="838"/>
        <v>#DIV/0!</v>
      </c>
      <c r="BP8884" s="501" t="e">
        <f t="shared" si="839"/>
        <v>#DIV/0!</v>
      </c>
    </row>
    <row r="8885" spans="31:68" ht="15" customHeight="1" x14ac:dyDescent="0.25">
      <c r="AE8885" s="501" t="e">
        <f t="shared" si="834"/>
        <v>#DIV/0!</v>
      </c>
      <c r="AH8885" s="501" t="e">
        <f t="shared" si="835"/>
        <v>#DIV/0!</v>
      </c>
      <c r="AV8885" s="501" t="e">
        <f t="shared" si="836"/>
        <v>#DIV/0!</v>
      </c>
      <c r="AY8885" s="501" t="e">
        <f t="shared" si="837"/>
        <v>#DIV/0!</v>
      </c>
      <c r="BM8885" s="501" t="e">
        <f t="shared" si="838"/>
        <v>#DIV/0!</v>
      </c>
      <c r="BP8885" s="501" t="e">
        <f t="shared" si="839"/>
        <v>#DIV/0!</v>
      </c>
    </row>
    <row r="8886" spans="31:68" ht="15" customHeight="1" x14ac:dyDescent="0.25">
      <c r="AE8886" s="501" t="e">
        <f t="shared" si="834"/>
        <v>#DIV/0!</v>
      </c>
      <c r="AH8886" s="501" t="e">
        <f t="shared" si="835"/>
        <v>#DIV/0!</v>
      </c>
      <c r="AV8886" s="501" t="e">
        <f t="shared" si="836"/>
        <v>#DIV/0!</v>
      </c>
      <c r="AY8886" s="501" t="e">
        <f t="shared" si="837"/>
        <v>#DIV/0!</v>
      </c>
      <c r="BM8886" s="501" t="e">
        <f t="shared" si="838"/>
        <v>#DIV/0!</v>
      </c>
      <c r="BP8886" s="501" t="e">
        <f t="shared" si="839"/>
        <v>#DIV/0!</v>
      </c>
    </row>
    <row r="8887" spans="31:68" ht="15" customHeight="1" x14ac:dyDescent="0.25">
      <c r="AE8887" s="501" t="e">
        <f t="shared" si="834"/>
        <v>#DIV/0!</v>
      </c>
      <c r="AH8887" s="501" t="e">
        <f t="shared" si="835"/>
        <v>#DIV/0!</v>
      </c>
      <c r="AV8887" s="501" t="e">
        <f t="shared" si="836"/>
        <v>#DIV/0!</v>
      </c>
      <c r="AY8887" s="501" t="e">
        <f t="shared" si="837"/>
        <v>#DIV/0!</v>
      </c>
      <c r="BM8887" s="501" t="e">
        <f t="shared" si="838"/>
        <v>#DIV/0!</v>
      </c>
      <c r="BP8887" s="501" t="e">
        <f t="shared" si="839"/>
        <v>#DIV/0!</v>
      </c>
    </row>
    <row r="8888" spans="31:68" ht="15" customHeight="1" x14ac:dyDescent="0.25">
      <c r="AE8888" s="501" t="e">
        <f t="shared" si="834"/>
        <v>#DIV/0!</v>
      </c>
      <c r="AH8888" s="501" t="e">
        <f t="shared" si="835"/>
        <v>#DIV/0!</v>
      </c>
      <c r="AV8888" s="501" t="e">
        <f t="shared" si="836"/>
        <v>#DIV/0!</v>
      </c>
      <c r="AY8888" s="501" t="e">
        <f t="shared" si="837"/>
        <v>#DIV/0!</v>
      </c>
      <c r="BM8888" s="501" t="e">
        <f t="shared" si="838"/>
        <v>#DIV/0!</v>
      </c>
      <c r="BP8888" s="501" t="e">
        <f t="shared" si="839"/>
        <v>#DIV/0!</v>
      </c>
    </row>
    <row r="8889" spans="31:68" ht="15" customHeight="1" x14ac:dyDescent="0.25">
      <c r="AE8889" s="501" t="e">
        <f t="shared" si="834"/>
        <v>#DIV/0!</v>
      </c>
      <c r="AH8889" s="501" t="e">
        <f t="shared" si="835"/>
        <v>#DIV/0!</v>
      </c>
      <c r="AV8889" s="501" t="e">
        <f t="shared" si="836"/>
        <v>#DIV/0!</v>
      </c>
      <c r="AY8889" s="501" t="e">
        <f t="shared" si="837"/>
        <v>#DIV/0!</v>
      </c>
      <c r="BM8889" s="501" t="e">
        <f t="shared" si="838"/>
        <v>#DIV/0!</v>
      </c>
      <c r="BP8889" s="501" t="e">
        <f t="shared" si="839"/>
        <v>#DIV/0!</v>
      </c>
    </row>
    <row r="8890" spans="31:68" ht="15" customHeight="1" x14ac:dyDescent="0.25">
      <c r="AE8890" s="501" t="e">
        <f t="shared" si="834"/>
        <v>#DIV/0!</v>
      </c>
      <c r="AH8890" s="501" t="e">
        <f t="shared" si="835"/>
        <v>#DIV/0!</v>
      </c>
      <c r="AV8890" s="501" t="e">
        <f t="shared" si="836"/>
        <v>#DIV/0!</v>
      </c>
      <c r="AY8890" s="501" t="e">
        <f t="shared" si="837"/>
        <v>#DIV/0!</v>
      </c>
      <c r="BM8890" s="501" t="e">
        <f t="shared" si="838"/>
        <v>#DIV/0!</v>
      </c>
      <c r="BP8890" s="501" t="e">
        <f t="shared" si="839"/>
        <v>#DIV/0!</v>
      </c>
    </row>
    <row r="8891" spans="31:68" ht="15" customHeight="1" x14ac:dyDescent="0.25">
      <c r="AE8891" s="501" t="e">
        <f t="shared" si="834"/>
        <v>#DIV/0!</v>
      </c>
      <c r="AH8891" s="501" t="e">
        <f t="shared" si="835"/>
        <v>#DIV/0!</v>
      </c>
      <c r="AV8891" s="501" t="e">
        <f t="shared" si="836"/>
        <v>#DIV/0!</v>
      </c>
      <c r="AY8891" s="501" t="e">
        <f t="shared" si="837"/>
        <v>#DIV/0!</v>
      </c>
      <c r="BM8891" s="501" t="e">
        <f t="shared" si="838"/>
        <v>#DIV/0!</v>
      </c>
      <c r="BP8891" s="501" t="e">
        <f t="shared" si="839"/>
        <v>#DIV/0!</v>
      </c>
    </row>
    <row r="8892" spans="31:68" ht="15" customHeight="1" x14ac:dyDescent="0.25">
      <c r="AE8892" s="501" t="e">
        <f t="shared" si="834"/>
        <v>#DIV/0!</v>
      </c>
      <c r="AH8892" s="501" t="e">
        <f t="shared" si="835"/>
        <v>#DIV/0!</v>
      </c>
      <c r="AV8892" s="501" t="e">
        <f t="shared" si="836"/>
        <v>#DIV/0!</v>
      </c>
      <c r="AY8892" s="501" t="e">
        <f t="shared" si="837"/>
        <v>#DIV/0!</v>
      </c>
      <c r="BM8892" s="501" t="e">
        <f t="shared" si="838"/>
        <v>#DIV/0!</v>
      </c>
      <c r="BP8892" s="501" t="e">
        <f t="shared" si="839"/>
        <v>#DIV/0!</v>
      </c>
    </row>
    <row r="8893" spans="31:68" ht="15" customHeight="1" x14ac:dyDescent="0.25">
      <c r="AE8893" s="501" t="e">
        <f t="shared" si="834"/>
        <v>#DIV/0!</v>
      </c>
      <c r="AH8893" s="501" t="e">
        <f t="shared" si="835"/>
        <v>#DIV/0!</v>
      </c>
      <c r="AV8893" s="501" t="e">
        <f t="shared" si="836"/>
        <v>#DIV/0!</v>
      </c>
      <c r="AY8893" s="501" t="e">
        <f t="shared" si="837"/>
        <v>#DIV/0!</v>
      </c>
      <c r="BM8893" s="501" t="e">
        <f t="shared" si="838"/>
        <v>#DIV/0!</v>
      </c>
      <c r="BP8893" s="501" t="e">
        <f t="shared" si="839"/>
        <v>#DIV/0!</v>
      </c>
    </row>
    <row r="8894" spans="31:68" ht="15" customHeight="1" x14ac:dyDescent="0.25">
      <c r="AE8894" s="501" t="e">
        <f t="shared" si="834"/>
        <v>#DIV/0!</v>
      </c>
      <c r="AH8894" s="501" t="e">
        <f t="shared" si="835"/>
        <v>#DIV/0!</v>
      </c>
      <c r="AV8894" s="501" t="e">
        <f t="shared" si="836"/>
        <v>#DIV/0!</v>
      </c>
      <c r="AY8894" s="501" t="e">
        <f t="shared" si="837"/>
        <v>#DIV/0!</v>
      </c>
      <c r="BM8894" s="501" t="e">
        <f t="shared" si="838"/>
        <v>#DIV/0!</v>
      </c>
      <c r="BP8894" s="501" t="e">
        <f t="shared" si="839"/>
        <v>#DIV/0!</v>
      </c>
    </row>
    <row r="8895" spans="31:68" ht="15" customHeight="1" x14ac:dyDescent="0.25">
      <c r="AE8895" s="501" t="e">
        <f t="shared" si="834"/>
        <v>#DIV/0!</v>
      </c>
      <c r="AH8895" s="501" t="e">
        <f t="shared" si="835"/>
        <v>#DIV/0!</v>
      </c>
      <c r="AV8895" s="501" t="e">
        <f t="shared" si="836"/>
        <v>#DIV/0!</v>
      </c>
      <c r="AY8895" s="501" t="e">
        <f t="shared" si="837"/>
        <v>#DIV/0!</v>
      </c>
      <c r="BM8895" s="501" t="e">
        <f t="shared" si="838"/>
        <v>#DIV/0!</v>
      </c>
      <c r="BP8895" s="501" t="e">
        <f t="shared" si="839"/>
        <v>#DIV/0!</v>
      </c>
    </row>
    <row r="8896" spans="31:68" ht="15" customHeight="1" x14ac:dyDescent="0.25">
      <c r="AE8896" s="501" t="e">
        <f t="shared" si="834"/>
        <v>#DIV/0!</v>
      </c>
      <c r="AH8896" s="501" t="e">
        <f t="shared" si="835"/>
        <v>#DIV/0!</v>
      </c>
      <c r="AV8896" s="501" t="e">
        <f t="shared" si="836"/>
        <v>#DIV/0!</v>
      </c>
      <c r="AY8896" s="501" t="e">
        <f t="shared" si="837"/>
        <v>#DIV/0!</v>
      </c>
      <c r="BM8896" s="501" t="e">
        <f t="shared" si="838"/>
        <v>#DIV/0!</v>
      </c>
      <c r="BP8896" s="501" t="e">
        <f t="shared" si="839"/>
        <v>#DIV/0!</v>
      </c>
    </row>
    <row r="8897" spans="31:68" ht="15" customHeight="1" x14ac:dyDescent="0.25">
      <c r="AE8897" s="501" t="e">
        <f t="shared" si="834"/>
        <v>#DIV/0!</v>
      </c>
      <c r="AH8897" s="501" t="e">
        <f t="shared" si="835"/>
        <v>#DIV/0!</v>
      </c>
      <c r="AV8897" s="501" t="e">
        <f t="shared" si="836"/>
        <v>#DIV/0!</v>
      </c>
      <c r="AY8897" s="501" t="e">
        <f t="shared" si="837"/>
        <v>#DIV/0!</v>
      </c>
      <c r="BM8897" s="501" t="e">
        <f t="shared" si="838"/>
        <v>#DIV/0!</v>
      </c>
      <c r="BP8897" s="501" t="e">
        <f t="shared" si="839"/>
        <v>#DIV/0!</v>
      </c>
    </row>
    <row r="8898" spans="31:68" ht="15" customHeight="1" x14ac:dyDescent="0.25">
      <c r="AE8898" s="501" t="e">
        <f t="shared" si="834"/>
        <v>#DIV/0!</v>
      </c>
      <c r="AH8898" s="501" t="e">
        <f t="shared" si="835"/>
        <v>#DIV/0!</v>
      </c>
      <c r="AV8898" s="501" t="e">
        <f t="shared" si="836"/>
        <v>#DIV/0!</v>
      </c>
      <c r="AY8898" s="501" t="e">
        <f t="shared" si="837"/>
        <v>#DIV/0!</v>
      </c>
      <c r="BM8898" s="501" t="e">
        <f t="shared" si="838"/>
        <v>#DIV/0!</v>
      </c>
      <c r="BP8898" s="501" t="e">
        <f t="shared" si="839"/>
        <v>#DIV/0!</v>
      </c>
    </row>
    <row r="8899" spans="31:68" ht="15" customHeight="1" x14ac:dyDescent="0.25">
      <c r="AE8899" s="501" t="e">
        <f t="shared" si="834"/>
        <v>#DIV/0!</v>
      </c>
      <c r="AH8899" s="501" t="e">
        <f t="shared" si="835"/>
        <v>#DIV/0!</v>
      </c>
      <c r="AV8899" s="501" t="e">
        <f t="shared" si="836"/>
        <v>#DIV/0!</v>
      </c>
      <c r="AY8899" s="501" t="e">
        <f t="shared" si="837"/>
        <v>#DIV/0!</v>
      </c>
      <c r="BM8899" s="501" t="e">
        <f t="shared" si="838"/>
        <v>#DIV/0!</v>
      </c>
      <c r="BP8899" s="501" t="e">
        <f t="shared" si="839"/>
        <v>#DIV/0!</v>
      </c>
    </row>
    <row r="8900" spans="31:68" ht="15" customHeight="1" x14ac:dyDescent="0.25">
      <c r="AE8900" s="501" t="e">
        <f t="shared" si="834"/>
        <v>#DIV/0!</v>
      </c>
      <c r="AH8900" s="501" t="e">
        <f t="shared" si="835"/>
        <v>#DIV/0!</v>
      </c>
      <c r="AV8900" s="501" t="e">
        <f t="shared" si="836"/>
        <v>#DIV/0!</v>
      </c>
      <c r="AY8900" s="501" t="e">
        <f t="shared" si="837"/>
        <v>#DIV/0!</v>
      </c>
      <c r="BM8900" s="501" t="e">
        <f t="shared" si="838"/>
        <v>#DIV/0!</v>
      </c>
      <c r="BP8900" s="501" t="e">
        <f t="shared" si="839"/>
        <v>#DIV/0!</v>
      </c>
    </row>
    <row r="8901" spans="31:68" ht="15" customHeight="1" x14ac:dyDescent="0.25">
      <c r="AE8901" s="501" t="e">
        <f t="shared" si="834"/>
        <v>#DIV/0!</v>
      </c>
      <c r="AH8901" s="501" t="e">
        <f t="shared" si="835"/>
        <v>#DIV/0!</v>
      </c>
      <c r="AV8901" s="501" t="e">
        <f t="shared" si="836"/>
        <v>#DIV/0!</v>
      </c>
      <c r="AY8901" s="501" t="e">
        <f t="shared" si="837"/>
        <v>#DIV/0!</v>
      </c>
      <c r="BM8901" s="501" t="e">
        <f t="shared" si="838"/>
        <v>#DIV/0!</v>
      </c>
      <c r="BP8901" s="501" t="e">
        <f t="shared" si="839"/>
        <v>#DIV/0!</v>
      </c>
    </row>
    <row r="8902" spans="31:68" ht="15" customHeight="1" x14ac:dyDescent="0.25">
      <c r="AE8902" s="501" t="e">
        <f t="shared" si="834"/>
        <v>#DIV/0!</v>
      </c>
      <c r="AH8902" s="501" t="e">
        <f t="shared" si="835"/>
        <v>#DIV/0!</v>
      </c>
      <c r="AV8902" s="501" t="e">
        <f t="shared" si="836"/>
        <v>#DIV/0!</v>
      </c>
      <c r="AY8902" s="501" t="e">
        <f t="shared" si="837"/>
        <v>#DIV/0!</v>
      </c>
      <c r="BM8902" s="501" t="e">
        <f t="shared" si="838"/>
        <v>#DIV/0!</v>
      </c>
      <c r="BP8902" s="501" t="e">
        <f t="shared" si="839"/>
        <v>#DIV/0!</v>
      </c>
    </row>
    <row r="8903" spans="31:68" ht="15" customHeight="1" x14ac:dyDescent="0.25">
      <c r="AE8903" s="501" t="e">
        <f t="shared" si="834"/>
        <v>#DIV/0!</v>
      </c>
      <c r="AH8903" s="501" t="e">
        <f t="shared" si="835"/>
        <v>#DIV/0!</v>
      </c>
      <c r="AV8903" s="501" t="e">
        <f t="shared" si="836"/>
        <v>#DIV/0!</v>
      </c>
      <c r="AY8903" s="501" t="e">
        <f t="shared" si="837"/>
        <v>#DIV/0!</v>
      </c>
      <c r="BM8903" s="501" t="e">
        <f t="shared" si="838"/>
        <v>#DIV/0!</v>
      </c>
      <c r="BP8903" s="501" t="e">
        <f t="shared" si="839"/>
        <v>#DIV/0!</v>
      </c>
    </row>
    <row r="8904" spans="31:68" ht="15" customHeight="1" x14ac:dyDescent="0.25">
      <c r="AE8904" s="501" t="e">
        <f t="shared" si="834"/>
        <v>#DIV/0!</v>
      </c>
      <c r="AH8904" s="501" t="e">
        <f t="shared" si="835"/>
        <v>#DIV/0!</v>
      </c>
      <c r="AV8904" s="501" t="e">
        <f t="shared" si="836"/>
        <v>#DIV/0!</v>
      </c>
      <c r="AY8904" s="501" t="e">
        <f t="shared" si="837"/>
        <v>#DIV/0!</v>
      </c>
      <c r="BM8904" s="501" t="e">
        <f t="shared" si="838"/>
        <v>#DIV/0!</v>
      </c>
      <c r="BP8904" s="501" t="e">
        <f t="shared" si="839"/>
        <v>#DIV/0!</v>
      </c>
    </row>
    <row r="8905" spans="31:68" ht="15" customHeight="1" x14ac:dyDescent="0.25">
      <c r="AE8905" s="501" t="e">
        <f t="shared" si="834"/>
        <v>#DIV/0!</v>
      </c>
      <c r="AH8905" s="501" t="e">
        <f t="shared" si="835"/>
        <v>#DIV/0!</v>
      </c>
      <c r="AV8905" s="501" t="e">
        <f t="shared" si="836"/>
        <v>#DIV/0!</v>
      </c>
      <c r="AY8905" s="501" t="e">
        <f t="shared" si="837"/>
        <v>#DIV/0!</v>
      </c>
      <c r="BM8905" s="501" t="e">
        <f t="shared" si="838"/>
        <v>#DIV/0!</v>
      </c>
      <c r="BP8905" s="501" t="e">
        <f t="shared" si="839"/>
        <v>#DIV/0!</v>
      </c>
    </row>
    <row r="8906" spans="31:68" ht="15" customHeight="1" x14ac:dyDescent="0.25">
      <c r="AE8906" s="501" t="e">
        <f t="shared" si="834"/>
        <v>#DIV/0!</v>
      </c>
      <c r="AH8906" s="501" t="e">
        <f t="shared" si="835"/>
        <v>#DIV/0!</v>
      </c>
      <c r="AV8906" s="501" t="e">
        <f t="shared" si="836"/>
        <v>#DIV/0!</v>
      </c>
      <c r="AY8906" s="501" t="e">
        <f t="shared" si="837"/>
        <v>#DIV/0!</v>
      </c>
      <c r="BM8906" s="501" t="e">
        <f t="shared" si="838"/>
        <v>#DIV/0!</v>
      </c>
      <c r="BP8906" s="501" t="e">
        <f t="shared" si="839"/>
        <v>#DIV/0!</v>
      </c>
    </row>
    <row r="8907" spans="31:68" ht="15" customHeight="1" x14ac:dyDescent="0.25">
      <c r="AE8907" s="501" t="e">
        <f t="shared" si="834"/>
        <v>#DIV/0!</v>
      </c>
      <c r="AH8907" s="501" t="e">
        <f t="shared" si="835"/>
        <v>#DIV/0!</v>
      </c>
      <c r="AV8907" s="501" t="e">
        <f t="shared" si="836"/>
        <v>#DIV/0!</v>
      </c>
      <c r="AY8907" s="501" t="e">
        <f t="shared" si="837"/>
        <v>#DIV/0!</v>
      </c>
      <c r="BM8907" s="501" t="e">
        <f t="shared" si="838"/>
        <v>#DIV/0!</v>
      </c>
      <c r="BP8907" s="501" t="e">
        <f t="shared" si="839"/>
        <v>#DIV/0!</v>
      </c>
    </row>
    <row r="8908" spans="31:68" ht="15" customHeight="1" x14ac:dyDescent="0.25">
      <c r="AE8908" s="501" t="e">
        <f t="shared" si="834"/>
        <v>#DIV/0!</v>
      </c>
      <c r="AH8908" s="501" t="e">
        <f t="shared" si="835"/>
        <v>#DIV/0!</v>
      </c>
      <c r="AV8908" s="501" t="e">
        <f t="shared" si="836"/>
        <v>#DIV/0!</v>
      </c>
      <c r="AY8908" s="501" t="e">
        <f t="shared" si="837"/>
        <v>#DIV/0!</v>
      </c>
      <c r="BM8908" s="501" t="e">
        <f t="shared" si="838"/>
        <v>#DIV/0!</v>
      </c>
      <c r="BP8908" s="501" t="e">
        <f t="shared" si="839"/>
        <v>#DIV/0!</v>
      </c>
    </row>
    <row r="8909" spans="31:68" ht="15" customHeight="1" x14ac:dyDescent="0.25">
      <c r="AE8909" s="501" t="e">
        <f t="shared" si="834"/>
        <v>#DIV/0!</v>
      </c>
      <c r="AH8909" s="501" t="e">
        <f t="shared" si="835"/>
        <v>#DIV/0!</v>
      </c>
      <c r="AV8909" s="501" t="e">
        <f t="shared" si="836"/>
        <v>#DIV/0!</v>
      </c>
      <c r="AY8909" s="501" t="e">
        <f t="shared" si="837"/>
        <v>#DIV/0!</v>
      </c>
      <c r="BM8909" s="501" t="e">
        <f t="shared" si="838"/>
        <v>#DIV/0!</v>
      </c>
      <c r="BP8909" s="501" t="e">
        <f t="shared" si="839"/>
        <v>#DIV/0!</v>
      </c>
    </row>
    <row r="8910" spans="31:68" ht="15" customHeight="1" x14ac:dyDescent="0.25">
      <c r="AE8910" s="501" t="e">
        <f t="shared" si="834"/>
        <v>#DIV/0!</v>
      </c>
      <c r="AH8910" s="501" t="e">
        <f t="shared" si="835"/>
        <v>#DIV/0!</v>
      </c>
      <c r="AV8910" s="501" t="e">
        <f t="shared" si="836"/>
        <v>#DIV/0!</v>
      </c>
      <c r="AY8910" s="501" t="e">
        <f t="shared" si="837"/>
        <v>#DIV/0!</v>
      </c>
      <c r="BM8910" s="501" t="e">
        <f t="shared" si="838"/>
        <v>#DIV/0!</v>
      </c>
      <c r="BP8910" s="501" t="e">
        <f t="shared" si="839"/>
        <v>#DIV/0!</v>
      </c>
    </row>
    <row r="8911" spans="31:68" ht="15" customHeight="1" x14ac:dyDescent="0.25">
      <c r="AE8911" s="501" t="e">
        <f t="shared" ref="AE8911:AE8974" si="840">IF(AE$10*AC8911+AE$11&lt;(ROUNDUP(AD$10/100,0)*100+999),MAX(0,AE$10*AC8911+AE$11),NA())</f>
        <v>#DIV/0!</v>
      </c>
      <c r="AH8911" s="501" t="e">
        <f t="shared" ref="AH8911:AH8974" si="841">IF(AH$10*AF8911+AH$11&lt;(ROUNDUP(AG$10/100,0)*100+999),MAX(0,AH$10*AF8911+AH$11),NA())</f>
        <v>#DIV/0!</v>
      </c>
      <c r="AV8911" s="501" t="e">
        <f t="shared" ref="AV8911:AV8974" si="842">IF(AV$10*AT8911+AV$11&lt;(ROUNDUP(AU$10/100,0)*100+999),MAX(0,AV$10*AT8911+AV$11),NA())</f>
        <v>#DIV/0!</v>
      </c>
      <c r="AY8911" s="501" t="e">
        <f t="shared" ref="AY8911:AY8974" si="843">IF(AY$10*AW8911+AY$11&lt;(ROUNDUP(AX$10/100,0)*100+999),MAX(0,AY$10*AW8911+AY$11),NA())</f>
        <v>#DIV/0!</v>
      </c>
      <c r="BM8911" s="501" t="e">
        <f t="shared" ref="BM8911:BM8974" si="844">IF(BM$10*BK8911+BM$11&lt;(ROUNDUP(BL$10/100,0)*100+999),MAX(0,BM$10*BK8911+BM$11),NA())</f>
        <v>#DIV/0!</v>
      </c>
      <c r="BP8911" s="501" t="e">
        <f t="shared" ref="BP8911:BP8974" si="845">IF(BP$10*BN8911+BP$11&lt;(ROUNDUP(BO$10/100,0)*100+999),MAX(0,BP$10*BN8911+BP$11),NA())</f>
        <v>#DIV/0!</v>
      </c>
    </row>
    <row r="8912" spans="31:68" ht="15" customHeight="1" x14ac:dyDescent="0.25">
      <c r="AE8912" s="501" t="e">
        <f t="shared" si="840"/>
        <v>#DIV/0!</v>
      </c>
      <c r="AH8912" s="501" t="e">
        <f t="shared" si="841"/>
        <v>#DIV/0!</v>
      </c>
      <c r="AV8912" s="501" t="e">
        <f t="shared" si="842"/>
        <v>#DIV/0!</v>
      </c>
      <c r="AY8912" s="501" t="e">
        <f t="shared" si="843"/>
        <v>#DIV/0!</v>
      </c>
      <c r="BM8912" s="501" t="e">
        <f t="shared" si="844"/>
        <v>#DIV/0!</v>
      </c>
      <c r="BP8912" s="501" t="e">
        <f t="shared" si="845"/>
        <v>#DIV/0!</v>
      </c>
    </row>
    <row r="8913" spans="31:68" ht="15" customHeight="1" x14ac:dyDescent="0.25">
      <c r="AE8913" s="501" t="e">
        <f t="shared" si="840"/>
        <v>#DIV/0!</v>
      </c>
      <c r="AH8913" s="501" t="e">
        <f t="shared" si="841"/>
        <v>#DIV/0!</v>
      </c>
      <c r="AV8913" s="501" t="e">
        <f t="shared" si="842"/>
        <v>#DIV/0!</v>
      </c>
      <c r="AY8913" s="501" t="e">
        <f t="shared" si="843"/>
        <v>#DIV/0!</v>
      </c>
      <c r="BM8913" s="501" t="e">
        <f t="shared" si="844"/>
        <v>#DIV/0!</v>
      </c>
      <c r="BP8913" s="501" t="e">
        <f t="shared" si="845"/>
        <v>#DIV/0!</v>
      </c>
    </row>
    <row r="8914" spans="31:68" ht="15" customHeight="1" x14ac:dyDescent="0.25">
      <c r="AE8914" s="501" t="e">
        <f t="shared" si="840"/>
        <v>#DIV/0!</v>
      </c>
      <c r="AH8914" s="501" t="e">
        <f t="shared" si="841"/>
        <v>#DIV/0!</v>
      </c>
      <c r="AV8914" s="501" t="e">
        <f t="shared" si="842"/>
        <v>#DIV/0!</v>
      </c>
      <c r="AY8914" s="501" t="e">
        <f t="shared" si="843"/>
        <v>#DIV/0!</v>
      </c>
      <c r="BM8914" s="501" t="e">
        <f t="shared" si="844"/>
        <v>#DIV/0!</v>
      </c>
      <c r="BP8914" s="501" t="e">
        <f t="shared" si="845"/>
        <v>#DIV/0!</v>
      </c>
    </row>
    <row r="8915" spans="31:68" ht="15" customHeight="1" x14ac:dyDescent="0.25">
      <c r="AE8915" s="501" t="e">
        <f t="shared" si="840"/>
        <v>#DIV/0!</v>
      </c>
      <c r="AH8915" s="501" t="e">
        <f t="shared" si="841"/>
        <v>#DIV/0!</v>
      </c>
      <c r="AV8915" s="501" t="e">
        <f t="shared" si="842"/>
        <v>#DIV/0!</v>
      </c>
      <c r="AY8915" s="501" t="e">
        <f t="shared" si="843"/>
        <v>#DIV/0!</v>
      </c>
      <c r="BM8915" s="501" t="e">
        <f t="shared" si="844"/>
        <v>#DIV/0!</v>
      </c>
      <c r="BP8915" s="501" t="e">
        <f t="shared" si="845"/>
        <v>#DIV/0!</v>
      </c>
    </row>
    <row r="8916" spans="31:68" ht="15" customHeight="1" x14ac:dyDescent="0.25">
      <c r="AE8916" s="501" t="e">
        <f t="shared" si="840"/>
        <v>#DIV/0!</v>
      </c>
      <c r="AH8916" s="501" t="e">
        <f t="shared" si="841"/>
        <v>#DIV/0!</v>
      </c>
      <c r="AV8916" s="501" t="e">
        <f t="shared" si="842"/>
        <v>#DIV/0!</v>
      </c>
      <c r="AY8916" s="501" t="e">
        <f t="shared" si="843"/>
        <v>#DIV/0!</v>
      </c>
      <c r="BM8916" s="501" t="e">
        <f t="shared" si="844"/>
        <v>#DIV/0!</v>
      </c>
      <c r="BP8916" s="501" t="e">
        <f t="shared" si="845"/>
        <v>#DIV/0!</v>
      </c>
    </row>
    <row r="8917" spans="31:68" ht="15" customHeight="1" x14ac:dyDescent="0.25">
      <c r="AE8917" s="501" t="e">
        <f t="shared" si="840"/>
        <v>#DIV/0!</v>
      </c>
      <c r="AH8917" s="501" t="e">
        <f t="shared" si="841"/>
        <v>#DIV/0!</v>
      </c>
      <c r="AV8917" s="501" t="e">
        <f t="shared" si="842"/>
        <v>#DIV/0!</v>
      </c>
      <c r="AY8917" s="501" t="e">
        <f t="shared" si="843"/>
        <v>#DIV/0!</v>
      </c>
      <c r="BM8917" s="501" t="e">
        <f t="shared" si="844"/>
        <v>#DIV/0!</v>
      </c>
      <c r="BP8917" s="501" t="e">
        <f t="shared" si="845"/>
        <v>#DIV/0!</v>
      </c>
    </row>
    <row r="8918" spans="31:68" ht="15" customHeight="1" x14ac:dyDescent="0.25">
      <c r="AE8918" s="501" t="e">
        <f t="shared" si="840"/>
        <v>#DIV/0!</v>
      </c>
      <c r="AH8918" s="501" t="e">
        <f t="shared" si="841"/>
        <v>#DIV/0!</v>
      </c>
      <c r="AV8918" s="501" t="e">
        <f t="shared" si="842"/>
        <v>#DIV/0!</v>
      </c>
      <c r="AY8918" s="501" t="e">
        <f t="shared" si="843"/>
        <v>#DIV/0!</v>
      </c>
      <c r="BM8918" s="501" t="e">
        <f t="shared" si="844"/>
        <v>#DIV/0!</v>
      </c>
      <c r="BP8918" s="501" t="e">
        <f t="shared" si="845"/>
        <v>#DIV/0!</v>
      </c>
    </row>
    <row r="8919" spans="31:68" ht="15" customHeight="1" x14ac:dyDescent="0.25">
      <c r="AE8919" s="501" t="e">
        <f t="shared" si="840"/>
        <v>#DIV/0!</v>
      </c>
      <c r="AH8919" s="501" t="e">
        <f t="shared" si="841"/>
        <v>#DIV/0!</v>
      </c>
      <c r="AV8919" s="501" t="e">
        <f t="shared" si="842"/>
        <v>#DIV/0!</v>
      </c>
      <c r="AY8919" s="501" t="e">
        <f t="shared" si="843"/>
        <v>#DIV/0!</v>
      </c>
      <c r="BM8919" s="501" t="e">
        <f t="shared" si="844"/>
        <v>#DIV/0!</v>
      </c>
      <c r="BP8919" s="501" t="e">
        <f t="shared" si="845"/>
        <v>#DIV/0!</v>
      </c>
    </row>
    <row r="8920" spans="31:68" ht="15" customHeight="1" x14ac:dyDescent="0.25">
      <c r="AE8920" s="501" t="e">
        <f t="shared" si="840"/>
        <v>#DIV/0!</v>
      </c>
      <c r="AH8920" s="501" t="e">
        <f t="shared" si="841"/>
        <v>#DIV/0!</v>
      </c>
      <c r="AV8920" s="501" t="e">
        <f t="shared" si="842"/>
        <v>#DIV/0!</v>
      </c>
      <c r="AY8920" s="501" t="e">
        <f t="shared" si="843"/>
        <v>#DIV/0!</v>
      </c>
      <c r="BM8920" s="501" t="e">
        <f t="shared" si="844"/>
        <v>#DIV/0!</v>
      </c>
      <c r="BP8920" s="501" t="e">
        <f t="shared" si="845"/>
        <v>#DIV/0!</v>
      </c>
    </row>
    <row r="8921" spans="31:68" ht="15" customHeight="1" x14ac:dyDescent="0.25">
      <c r="AE8921" s="501" t="e">
        <f t="shared" si="840"/>
        <v>#DIV/0!</v>
      </c>
      <c r="AH8921" s="501" t="e">
        <f t="shared" si="841"/>
        <v>#DIV/0!</v>
      </c>
      <c r="AV8921" s="501" t="e">
        <f t="shared" si="842"/>
        <v>#DIV/0!</v>
      </c>
      <c r="AY8921" s="501" t="e">
        <f t="shared" si="843"/>
        <v>#DIV/0!</v>
      </c>
      <c r="BM8921" s="501" t="e">
        <f t="shared" si="844"/>
        <v>#DIV/0!</v>
      </c>
      <c r="BP8921" s="501" t="e">
        <f t="shared" si="845"/>
        <v>#DIV/0!</v>
      </c>
    </row>
    <row r="8922" spans="31:68" ht="15" customHeight="1" x14ac:dyDescent="0.25">
      <c r="AE8922" s="501" t="e">
        <f t="shared" si="840"/>
        <v>#DIV/0!</v>
      </c>
      <c r="AH8922" s="501" t="e">
        <f t="shared" si="841"/>
        <v>#DIV/0!</v>
      </c>
      <c r="AV8922" s="501" t="e">
        <f t="shared" si="842"/>
        <v>#DIV/0!</v>
      </c>
      <c r="AY8922" s="501" t="e">
        <f t="shared" si="843"/>
        <v>#DIV/0!</v>
      </c>
      <c r="BM8922" s="501" t="e">
        <f t="shared" si="844"/>
        <v>#DIV/0!</v>
      </c>
      <c r="BP8922" s="501" t="e">
        <f t="shared" si="845"/>
        <v>#DIV/0!</v>
      </c>
    </row>
    <row r="8923" spans="31:68" ht="15" customHeight="1" x14ac:dyDescent="0.25">
      <c r="AE8923" s="501" t="e">
        <f t="shared" si="840"/>
        <v>#DIV/0!</v>
      </c>
      <c r="AH8923" s="501" t="e">
        <f t="shared" si="841"/>
        <v>#DIV/0!</v>
      </c>
      <c r="AV8923" s="501" t="e">
        <f t="shared" si="842"/>
        <v>#DIV/0!</v>
      </c>
      <c r="AY8923" s="501" t="e">
        <f t="shared" si="843"/>
        <v>#DIV/0!</v>
      </c>
      <c r="BM8923" s="501" t="e">
        <f t="shared" si="844"/>
        <v>#DIV/0!</v>
      </c>
      <c r="BP8923" s="501" t="e">
        <f t="shared" si="845"/>
        <v>#DIV/0!</v>
      </c>
    </row>
    <row r="8924" spans="31:68" ht="15" customHeight="1" x14ac:dyDescent="0.25">
      <c r="AE8924" s="501" t="e">
        <f t="shared" si="840"/>
        <v>#DIV/0!</v>
      </c>
      <c r="AH8924" s="501" t="e">
        <f t="shared" si="841"/>
        <v>#DIV/0!</v>
      </c>
      <c r="AV8924" s="501" t="e">
        <f t="shared" si="842"/>
        <v>#DIV/0!</v>
      </c>
      <c r="AY8924" s="501" t="e">
        <f t="shared" si="843"/>
        <v>#DIV/0!</v>
      </c>
      <c r="BM8924" s="501" t="e">
        <f t="shared" si="844"/>
        <v>#DIV/0!</v>
      </c>
      <c r="BP8924" s="501" t="e">
        <f t="shared" si="845"/>
        <v>#DIV/0!</v>
      </c>
    </row>
    <row r="8925" spans="31:68" ht="15" customHeight="1" x14ac:dyDescent="0.25">
      <c r="AE8925" s="501" t="e">
        <f t="shared" si="840"/>
        <v>#DIV/0!</v>
      </c>
      <c r="AH8925" s="501" t="e">
        <f t="shared" si="841"/>
        <v>#DIV/0!</v>
      </c>
      <c r="AV8925" s="501" t="e">
        <f t="shared" si="842"/>
        <v>#DIV/0!</v>
      </c>
      <c r="AY8925" s="501" t="e">
        <f t="shared" si="843"/>
        <v>#DIV/0!</v>
      </c>
      <c r="BM8925" s="501" t="e">
        <f t="shared" si="844"/>
        <v>#DIV/0!</v>
      </c>
      <c r="BP8925" s="501" t="e">
        <f t="shared" si="845"/>
        <v>#DIV/0!</v>
      </c>
    </row>
    <row r="8926" spans="31:68" ht="15" customHeight="1" x14ac:dyDescent="0.25">
      <c r="AE8926" s="501" t="e">
        <f t="shared" si="840"/>
        <v>#DIV/0!</v>
      </c>
      <c r="AH8926" s="501" t="e">
        <f t="shared" si="841"/>
        <v>#DIV/0!</v>
      </c>
      <c r="AV8926" s="501" t="e">
        <f t="shared" si="842"/>
        <v>#DIV/0!</v>
      </c>
      <c r="AY8926" s="501" t="e">
        <f t="shared" si="843"/>
        <v>#DIV/0!</v>
      </c>
      <c r="BM8926" s="501" t="e">
        <f t="shared" si="844"/>
        <v>#DIV/0!</v>
      </c>
      <c r="BP8926" s="501" t="e">
        <f t="shared" si="845"/>
        <v>#DIV/0!</v>
      </c>
    </row>
    <row r="8927" spans="31:68" ht="15" customHeight="1" x14ac:dyDescent="0.25">
      <c r="AE8927" s="501" t="e">
        <f t="shared" si="840"/>
        <v>#DIV/0!</v>
      </c>
      <c r="AH8927" s="501" t="e">
        <f t="shared" si="841"/>
        <v>#DIV/0!</v>
      </c>
      <c r="AV8927" s="501" t="e">
        <f t="shared" si="842"/>
        <v>#DIV/0!</v>
      </c>
      <c r="AY8927" s="501" t="e">
        <f t="shared" si="843"/>
        <v>#DIV/0!</v>
      </c>
      <c r="BM8927" s="501" t="e">
        <f t="shared" si="844"/>
        <v>#DIV/0!</v>
      </c>
      <c r="BP8927" s="501" t="e">
        <f t="shared" si="845"/>
        <v>#DIV/0!</v>
      </c>
    </row>
    <row r="8928" spans="31:68" ht="15" customHeight="1" x14ac:dyDescent="0.25">
      <c r="AE8928" s="501" t="e">
        <f t="shared" si="840"/>
        <v>#DIV/0!</v>
      </c>
      <c r="AH8928" s="501" t="e">
        <f t="shared" si="841"/>
        <v>#DIV/0!</v>
      </c>
      <c r="AV8928" s="501" t="e">
        <f t="shared" si="842"/>
        <v>#DIV/0!</v>
      </c>
      <c r="AY8928" s="501" t="e">
        <f t="shared" si="843"/>
        <v>#DIV/0!</v>
      </c>
      <c r="BM8928" s="501" t="e">
        <f t="shared" si="844"/>
        <v>#DIV/0!</v>
      </c>
      <c r="BP8928" s="501" t="e">
        <f t="shared" si="845"/>
        <v>#DIV/0!</v>
      </c>
    </row>
    <row r="8929" spans="31:68" ht="15" customHeight="1" x14ac:dyDescent="0.25">
      <c r="AE8929" s="501" t="e">
        <f t="shared" si="840"/>
        <v>#DIV/0!</v>
      </c>
      <c r="AH8929" s="501" t="e">
        <f t="shared" si="841"/>
        <v>#DIV/0!</v>
      </c>
      <c r="AV8929" s="501" t="e">
        <f t="shared" si="842"/>
        <v>#DIV/0!</v>
      </c>
      <c r="AY8929" s="501" t="e">
        <f t="shared" si="843"/>
        <v>#DIV/0!</v>
      </c>
      <c r="BM8929" s="501" t="e">
        <f t="shared" si="844"/>
        <v>#DIV/0!</v>
      </c>
      <c r="BP8929" s="501" t="e">
        <f t="shared" si="845"/>
        <v>#DIV/0!</v>
      </c>
    </row>
    <row r="8930" spans="31:68" ht="15" customHeight="1" x14ac:dyDescent="0.25">
      <c r="AE8930" s="501" t="e">
        <f t="shared" si="840"/>
        <v>#DIV/0!</v>
      </c>
      <c r="AH8930" s="501" t="e">
        <f t="shared" si="841"/>
        <v>#DIV/0!</v>
      </c>
      <c r="AV8930" s="501" t="e">
        <f t="shared" si="842"/>
        <v>#DIV/0!</v>
      </c>
      <c r="AY8930" s="501" t="e">
        <f t="shared" si="843"/>
        <v>#DIV/0!</v>
      </c>
      <c r="BM8930" s="501" t="e">
        <f t="shared" si="844"/>
        <v>#DIV/0!</v>
      </c>
      <c r="BP8930" s="501" t="e">
        <f t="shared" si="845"/>
        <v>#DIV/0!</v>
      </c>
    </row>
    <row r="8931" spans="31:68" ht="15" customHeight="1" x14ac:dyDescent="0.25">
      <c r="AE8931" s="501" t="e">
        <f t="shared" si="840"/>
        <v>#DIV/0!</v>
      </c>
      <c r="AH8931" s="501" t="e">
        <f t="shared" si="841"/>
        <v>#DIV/0!</v>
      </c>
      <c r="AV8931" s="501" t="e">
        <f t="shared" si="842"/>
        <v>#DIV/0!</v>
      </c>
      <c r="AY8931" s="501" t="e">
        <f t="shared" si="843"/>
        <v>#DIV/0!</v>
      </c>
      <c r="BM8931" s="501" t="e">
        <f t="shared" si="844"/>
        <v>#DIV/0!</v>
      </c>
      <c r="BP8931" s="501" t="e">
        <f t="shared" si="845"/>
        <v>#DIV/0!</v>
      </c>
    </row>
    <row r="8932" spans="31:68" ht="15" customHeight="1" x14ac:dyDescent="0.25">
      <c r="AE8932" s="501" t="e">
        <f t="shared" si="840"/>
        <v>#DIV/0!</v>
      </c>
      <c r="AH8932" s="501" t="e">
        <f t="shared" si="841"/>
        <v>#DIV/0!</v>
      </c>
      <c r="AV8932" s="501" t="e">
        <f t="shared" si="842"/>
        <v>#DIV/0!</v>
      </c>
      <c r="AY8932" s="501" t="e">
        <f t="shared" si="843"/>
        <v>#DIV/0!</v>
      </c>
      <c r="BM8932" s="501" t="e">
        <f t="shared" si="844"/>
        <v>#DIV/0!</v>
      </c>
      <c r="BP8932" s="501" t="e">
        <f t="shared" si="845"/>
        <v>#DIV/0!</v>
      </c>
    </row>
    <row r="8933" spans="31:68" ht="15" customHeight="1" x14ac:dyDescent="0.25">
      <c r="AE8933" s="501" t="e">
        <f t="shared" si="840"/>
        <v>#DIV/0!</v>
      </c>
      <c r="AH8933" s="501" t="e">
        <f t="shared" si="841"/>
        <v>#DIV/0!</v>
      </c>
      <c r="AV8933" s="501" t="e">
        <f t="shared" si="842"/>
        <v>#DIV/0!</v>
      </c>
      <c r="AY8933" s="501" t="e">
        <f t="shared" si="843"/>
        <v>#DIV/0!</v>
      </c>
      <c r="BM8933" s="501" t="e">
        <f t="shared" si="844"/>
        <v>#DIV/0!</v>
      </c>
      <c r="BP8933" s="501" t="e">
        <f t="shared" si="845"/>
        <v>#DIV/0!</v>
      </c>
    </row>
    <row r="8934" spans="31:68" ht="15" customHeight="1" x14ac:dyDescent="0.25">
      <c r="AE8934" s="501" t="e">
        <f t="shared" si="840"/>
        <v>#DIV/0!</v>
      </c>
      <c r="AH8934" s="501" t="e">
        <f t="shared" si="841"/>
        <v>#DIV/0!</v>
      </c>
      <c r="AV8934" s="501" t="e">
        <f t="shared" si="842"/>
        <v>#DIV/0!</v>
      </c>
      <c r="AY8934" s="501" t="e">
        <f t="shared" si="843"/>
        <v>#DIV/0!</v>
      </c>
      <c r="BM8934" s="501" t="e">
        <f t="shared" si="844"/>
        <v>#DIV/0!</v>
      </c>
      <c r="BP8934" s="501" t="e">
        <f t="shared" si="845"/>
        <v>#DIV/0!</v>
      </c>
    </row>
    <row r="8935" spans="31:68" ht="15" customHeight="1" x14ac:dyDescent="0.25">
      <c r="AE8935" s="501" t="e">
        <f t="shared" si="840"/>
        <v>#DIV/0!</v>
      </c>
      <c r="AH8935" s="501" t="e">
        <f t="shared" si="841"/>
        <v>#DIV/0!</v>
      </c>
      <c r="AV8935" s="501" t="e">
        <f t="shared" si="842"/>
        <v>#DIV/0!</v>
      </c>
      <c r="AY8935" s="501" t="e">
        <f t="shared" si="843"/>
        <v>#DIV/0!</v>
      </c>
      <c r="BM8935" s="501" t="e">
        <f t="shared" si="844"/>
        <v>#DIV/0!</v>
      </c>
      <c r="BP8935" s="501" t="e">
        <f t="shared" si="845"/>
        <v>#DIV/0!</v>
      </c>
    </row>
    <row r="8936" spans="31:68" ht="15" customHeight="1" x14ac:dyDescent="0.25">
      <c r="AE8936" s="501" t="e">
        <f t="shared" si="840"/>
        <v>#DIV/0!</v>
      </c>
      <c r="AH8936" s="501" t="e">
        <f t="shared" si="841"/>
        <v>#DIV/0!</v>
      </c>
      <c r="AV8936" s="501" t="e">
        <f t="shared" si="842"/>
        <v>#DIV/0!</v>
      </c>
      <c r="AY8936" s="501" t="e">
        <f t="shared" si="843"/>
        <v>#DIV/0!</v>
      </c>
      <c r="BM8936" s="501" t="e">
        <f t="shared" si="844"/>
        <v>#DIV/0!</v>
      </c>
      <c r="BP8936" s="501" t="e">
        <f t="shared" si="845"/>
        <v>#DIV/0!</v>
      </c>
    </row>
    <row r="8937" spans="31:68" ht="15" customHeight="1" x14ac:dyDescent="0.25">
      <c r="AE8937" s="501" t="e">
        <f t="shared" si="840"/>
        <v>#DIV/0!</v>
      </c>
      <c r="AH8937" s="501" t="e">
        <f t="shared" si="841"/>
        <v>#DIV/0!</v>
      </c>
      <c r="AV8937" s="501" t="e">
        <f t="shared" si="842"/>
        <v>#DIV/0!</v>
      </c>
      <c r="AY8937" s="501" t="e">
        <f t="shared" si="843"/>
        <v>#DIV/0!</v>
      </c>
      <c r="BM8937" s="501" t="e">
        <f t="shared" si="844"/>
        <v>#DIV/0!</v>
      </c>
      <c r="BP8937" s="501" t="e">
        <f t="shared" si="845"/>
        <v>#DIV/0!</v>
      </c>
    </row>
    <row r="8938" spans="31:68" ht="15" customHeight="1" x14ac:dyDescent="0.25">
      <c r="AE8938" s="501" t="e">
        <f t="shared" si="840"/>
        <v>#DIV/0!</v>
      </c>
      <c r="AH8938" s="501" t="e">
        <f t="shared" si="841"/>
        <v>#DIV/0!</v>
      </c>
      <c r="AV8938" s="501" t="e">
        <f t="shared" si="842"/>
        <v>#DIV/0!</v>
      </c>
      <c r="AY8938" s="501" t="e">
        <f t="shared" si="843"/>
        <v>#DIV/0!</v>
      </c>
      <c r="BM8938" s="501" t="e">
        <f t="shared" si="844"/>
        <v>#DIV/0!</v>
      </c>
      <c r="BP8938" s="501" t="e">
        <f t="shared" si="845"/>
        <v>#DIV/0!</v>
      </c>
    </row>
    <row r="8939" spans="31:68" ht="15" customHeight="1" x14ac:dyDescent="0.25">
      <c r="AE8939" s="501" t="e">
        <f t="shared" si="840"/>
        <v>#DIV/0!</v>
      </c>
      <c r="AH8939" s="501" t="e">
        <f t="shared" si="841"/>
        <v>#DIV/0!</v>
      </c>
      <c r="AV8939" s="501" t="e">
        <f t="shared" si="842"/>
        <v>#DIV/0!</v>
      </c>
      <c r="AY8939" s="501" t="e">
        <f t="shared" si="843"/>
        <v>#DIV/0!</v>
      </c>
      <c r="BM8939" s="501" t="e">
        <f t="shared" si="844"/>
        <v>#DIV/0!</v>
      </c>
      <c r="BP8939" s="501" t="e">
        <f t="shared" si="845"/>
        <v>#DIV/0!</v>
      </c>
    </row>
    <row r="8940" spans="31:68" ht="15" customHeight="1" x14ac:dyDescent="0.25">
      <c r="AE8940" s="501" t="e">
        <f t="shared" si="840"/>
        <v>#DIV/0!</v>
      </c>
      <c r="AH8940" s="501" t="e">
        <f t="shared" si="841"/>
        <v>#DIV/0!</v>
      </c>
      <c r="AV8940" s="501" t="e">
        <f t="shared" si="842"/>
        <v>#DIV/0!</v>
      </c>
      <c r="AY8940" s="501" t="e">
        <f t="shared" si="843"/>
        <v>#DIV/0!</v>
      </c>
      <c r="BM8940" s="501" t="e">
        <f t="shared" si="844"/>
        <v>#DIV/0!</v>
      </c>
      <c r="BP8940" s="501" t="e">
        <f t="shared" si="845"/>
        <v>#DIV/0!</v>
      </c>
    </row>
    <row r="8941" spans="31:68" ht="15" customHeight="1" x14ac:dyDescent="0.25">
      <c r="AE8941" s="501" t="e">
        <f t="shared" si="840"/>
        <v>#DIV/0!</v>
      </c>
      <c r="AH8941" s="501" t="e">
        <f t="shared" si="841"/>
        <v>#DIV/0!</v>
      </c>
      <c r="AV8941" s="501" t="e">
        <f t="shared" si="842"/>
        <v>#DIV/0!</v>
      </c>
      <c r="AY8941" s="501" t="e">
        <f t="shared" si="843"/>
        <v>#DIV/0!</v>
      </c>
      <c r="BM8941" s="501" t="e">
        <f t="shared" si="844"/>
        <v>#DIV/0!</v>
      </c>
      <c r="BP8941" s="501" t="e">
        <f t="shared" si="845"/>
        <v>#DIV/0!</v>
      </c>
    </row>
    <row r="8942" spans="31:68" ht="15" customHeight="1" x14ac:dyDescent="0.25">
      <c r="AE8942" s="501" t="e">
        <f t="shared" si="840"/>
        <v>#DIV/0!</v>
      </c>
      <c r="AH8942" s="501" t="e">
        <f t="shared" si="841"/>
        <v>#DIV/0!</v>
      </c>
      <c r="AV8942" s="501" t="e">
        <f t="shared" si="842"/>
        <v>#DIV/0!</v>
      </c>
      <c r="AY8942" s="501" t="e">
        <f t="shared" si="843"/>
        <v>#DIV/0!</v>
      </c>
      <c r="BM8942" s="501" t="e">
        <f t="shared" si="844"/>
        <v>#DIV/0!</v>
      </c>
      <c r="BP8942" s="501" t="e">
        <f t="shared" si="845"/>
        <v>#DIV/0!</v>
      </c>
    </row>
    <row r="8943" spans="31:68" ht="15" customHeight="1" x14ac:dyDescent="0.25">
      <c r="AE8943" s="501" t="e">
        <f t="shared" si="840"/>
        <v>#DIV/0!</v>
      </c>
      <c r="AH8943" s="501" t="e">
        <f t="shared" si="841"/>
        <v>#DIV/0!</v>
      </c>
      <c r="AV8943" s="501" t="e">
        <f t="shared" si="842"/>
        <v>#DIV/0!</v>
      </c>
      <c r="AY8943" s="501" t="e">
        <f t="shared" si="843"/>
        <v>#DIV/0!</v>
      </c>
      <c r="BM8943" s="501" t="e">
        <f t="shared" si="844"/>
        <v>#DIV/0!</v>
      </c>
      <c r="BP8943" s="501" t="e">
        <f t="shared" si="845"/>
        <v>#DIV/0!</v>
      </c>
    </row>
    <row r="8944" spans="31:68" ht="15" customHeight="1" x14ac:dyDescent="0.25">
      <c r="AE8944" s="501" t="e">
        <f t="shared" si="840"/>
        <v>#DIV/0!</v>
      </c>
      <c r="AH8944" s="501" t="e">
        <f t="shared" si="841"/>
        <v>#DIV/0!</v>
      </c>
      <c r="AV8944" s="501" t="e">
        <f t="shared" si="842"/>
        <v>#DIV/0!</v>
      </c>
      <c r="AY8944" s="501" t="e">
        <f t="shared" si="843"/>
        <v>#DIV/0!</v>
      </c>
      <c r="BM8944" s="501" t="e">
        <f t="shared" si="844"/>
        <v>#DIV/0!</v>
      </c>
      <c r="BP8944" s="501" t="e">
        <f t="shared" si="845"/>
        <v>#DIV/0!</v>
      </c>
    </row>
    <row r="8945" spans="31:68" ht="15" customHeight="1" x14ac:dyDescent="0.25">
      <c r="AE8945" s="501" t="e">
        <f t="shared" si="840"/>
        <v>#DIV/0!</v>
      </c>
      <c r="AH8945" s="501" t="e">
        <f t="shared" si="841"/>
        <v>#DIV/0!</v>
      </c>
      <c r="AV8945" s="501" t="e">
        <f t="shared" si="842"/>
        <v>#DIV/0!</v>
      </c>
      <c r="AY8945" s="501" t="e">
        <f t="shared" si="843"/>
        <v>#DIV/0!</v>
      </c>
      <c r="BM8945" s="501" t="e">
        <f t="shared" si="844"/>
        <v>#DIV/0!</v>
      </c>
      <c r="BP8945" s="501" t="e">
        <f t="shared" si="845"/>
        <v>#DIV/0!</v>
      </c>
    </row>
    <row r="8946" spans="31:68" ht="15" customHeight="1" x14ac:dyDescent="0.25">
      <c r="AE8946" s="501" t="e">
        <f t="shared" si="840"/>
        <v>#DIV/0!</v>
      </c>
      <c r="AH8946" s="501" t="e">
        <f t="shared" si="841"/>
        <v>#DIV/0!</v>
      </c>
      <c r="AV8946" s="501" t="e">
        <f t="shared" si="842"/>
        <v>#DIV/0!</v>
      </c>
      <c r="AY8946" s="501" t="e">
        <f t="shared" si="843"/>
        <v>#DIV/0!</v>
      </c>
      <c r="BM8946" s="501" t="e">
        <f t="shared" si="844"/>
        <v>#DIV/0!</v>
      </c>
      <c r="BP8946" s="501" t="e">
        <f t="shared" si="845"/>
        <v>#DIV/0!</v>
      </c>
    </row>
    <row r="8947" spans="31:68" ht="15" customHeight="1" x14ac:dyDescent="0.25">
      <c r="AE8947" s="501" t="e">
        <f t="shared" si="840"/>
        <v>#DIV/0!</v>
      </c>
      <c r="AH8947" s="501" t="e">
        <f t="shared" si="841"/>
        <v>#DIV/0!</v>
      </c>
      <c r="AV8947" s="501" t="e">
        <f t="shared" si="842"/>
        <v>#DIV/0!</v>
      </c>
      <c r="AY8947" s="501" t="e">
        <f t="shared" si="843"/>
        <v>#DIV/0!</v>
      </c>
      <c r="BM8947" s="501" t="e">
        <f t="shared" si="844"/>
        <v>#DIV/0!</v>
      </c>
      <c r="BP8947" s="501" t="e">
        <f t="shared" si="845"/>
        <v>#DIV/0!</v>
      </c>
    </row>
    <row r="8948" spans="31:68" ht="15" customHeight="1" x14ac:dyDescent="0.25">
      <c r="AE8948" s="501" t="e">
        <f t="shared" si="840"/>
        <v>#DIV/0!</v>
      </c>
      <c r="AH8948" s="501" t="e">
        <f t="shared" si="841"/>
        <v>#DIV/0!</v>
      </c>
      <c r="AV8948" s="501" t="e">
        <f t="shared" si="842"/>
        <v>#DIV/0!</v>
      </c>
      <c r="AY8948" s="501" t="e">
        <f t="shared" si="843"/>
        <v>#DIV/0!</v>
      </c>
      <c r="BM8948" s="501" t="e">
        <f t="shared" si="844"/>
        <v>#DIV/0!</v>
      </c>
      <c r="BP8948" s="501" t="e">
        <f t="shared" si="845"/>
        <v>#DIV/0!</v>
      </c>
    </row>
    <row r="8949" spans="31:68" ht="15" customHeight="1" x14ac:dyDescent="0.25">
      <c r="AE8949" s="501" t="e">
        <f t="shared" si="840"/>
        <v>#DIV/0!</v>
      </c>
      <c r="AH8949" s="501" t="e">
        <f t="shared" si="841"/>
        <v>#DIV/0!</v>
      </c>
      <c r="AV8949" s="501" t="e">
        <f t="shared" si="842"/>
        <v>#DIV/0!</v>
      </c>
      <c r="AY8949" s="501" t="e">
        <f t="shared" si="843"/>
        <v>#DIV/0!</v>
      </c>
      <c r="BM8949" s="501" t="e">
        <f t="shared" si="844"/>
        <v>#DIV/0!</v>
      </c>
      <c r="BP8949" s="501" t="e">
        <f t="shared" si="845"/>
        <v>#DIV/0!</v>
      </c>
    </row>
    <row r="8950" spans="31:68" ht="15" customHeight="1" x14ac:dyDescent="0.25">
      <c r="AE8950" s="501" t="e">
        <f t="shared" si="840"/>
        <v>#DIV/0!</v>
      </c>
      <c r="AH8950" s="501" t="e">
        <f t="shared" si="841"/>
        <v>#DIV/0!</v>
      </c>
      <c r="AV8950" s="501" t="e">
        <f t="shared" si="842"/>
        <v>#DIV/0!</v>
      </c>
      <c r="AY8950" s="501" t="e">
        <f t="shared" si="843"/>
        <v>#DIV/0!</v>
      </c>
      <c r="BM8950" s="501" t="e">
        <f t="shared" si="844"/>
        <v>#DIV/0!</v>
      </c>
      <c r="BP8950" s="501" t="e">
        <f t="shared" si="845"/>
        <v>#DIV/0!</v>
      </c>
    </row>
    <row r="8951" spans="31:68" ht="15" customHeight="1" x14ac:dyDescent="0.25">
      <c r="AE8951" s="501" t="e">
        <f t="shared" si="840"/>
        <v>#DIV/0!</v>
      </c>
      <c r="AH8951" s="501" t="e">
        <f t="shared" si="841"/>
        <v>#DIV/0!</v>
      </c>
      <c r="AV8951" s="501" t="e">
        <f t="shared" si="842"/>
        <v>#DIV/0!</v>
      </c>
      <c r="AY8951" s="501" t="e">
        <f t="shared" si="843"/>
        <v>#DIV/0!</v>
      </c>
      <c r="BM8951" s="501" t="e">
        <f t="shared" si="844"/>
        <v>#DIV/0!</v>
      </c>
      <c r="BP8951" s="501" t="e">
        <f t="shared" si="845"/>
        <v>#DIV/0!</v>
      </c>
    </row>
    <row r="8952" spans="31:68" ht="15" customHeight="1" x14ac:dyDescent="0.25">
      <c r="AE8952" s="501" t="e">
        <f t="shared" si="840"/>
        <v>#DIV/0!</v>
      </c>
      <c r="AH8952" s="501" t="e">
        <f t="shared" si="841"/>
        <v>#DIV/0!</v>
      </c>
      <c r="AV8952" s="501" t="e">
        <f t="shared" si="842"/>
        <v>#DIV/0!</v>
      </c>
      <c r="AY8952" s="501" t="e">
        <f t="shared" si="843"/>
        <v>#DIV/0!</v>
      </c>
      <c r="BM8952" s="501" t="e">
        <f t="shared" si="844"/>
        <v>#DIV/0!</v>
      </c>
      <c r="BP8952" s="501" t="e">
        <f t="shared" si="845"/>
        <v>#DIV/0!</v>
      </c>
    </row>
    <row r="8953" spans="31:68" ht="15" customHeight="1" x14ac:dyDescent="0.25">
      <c r="AE8953" s="501" t="e">
        <f t="shared" si="840"/>
        <v>#DIV/0!</v>
      </c>
      <c r="AH8953" s="501" t="e">
        <f t="shared" si="841"/>
        <v>#DIV/0!</v>
      </c>
      <c r="AV8953" s="501" t="e">
        <f t="shared" si="842"/>
        <v>#DIV/0!</v>
      </c>
      <c r="AY8953" s="501" t="e">
        <f t="shared" si="843"/>
        <v>#DIV/0!</v>
      </c>
      <c r="BM8953" s="501" t="e">
        <f t="shared" si="844"/>
        <v>#DIV/0!</v>
      </c>
      <c r="BP8953" s="501" t="e">
        <f t="shared" si="845"/>
        <v>#DIV/0!</v>
      </c>
    </row>
    <row r="8954" spans="31:68" ht="15" customHeight="1" x14ac:dyDescent="0.25">
      <c r="AE8954" s="501" t="e">
        <f t="shared" si="840"/>
        <v>#DIV/0!</v>
      </c>
      <c r="AH8954" s="501" t="e">
        <f t="shared" si="841"/>
        <v>#DIV/0!</v>
      </c>
      <c r="AV8954" s="501" t="e">
        <f t="shared" si="842"/>
        <v>#DIV/0!</v>
      </c>
      <c r="AY8954" s="501" t="e">
        <f t="shared" si="843"/>
        <v>#DIV/0!</v>
      </c>
      <c r="BM8954" s="501" t="e">
        <f t="shared" si="844"/>
        <v>#DIV/0!</v>
      </c>
      <c r="BP8954" s="501" t="e">
        <f t="shared" si="845"/>
        <v>#DIV/0!</v>
      </c>
    </row>
    <row r="8955" spans="31:68" ht="15" customHeight="1" x14ac:dyDescent="0.25">
      <c r="AE8955" s="501" t="e">
        <f t="shared" si="840"/>
        <v>#DIV/0!</v>
      </c>
      <c r="AH8955" s="501" t="e">
        <f t="shared" si="841"/>
        <v>#DIV/0!</v>
      </c>
      <c r="AV8955" s="501" t="e">
        <f t="shared" si="842"/>
        <v>#DIV/0!</v>
      </c>
      <c r="AY8955" s="501" t="e">
        <f t="shared" si="843"/>
        <v>#DIV/0!</v>
      </c>
      <c r="BM8955" s="501" t="e">
        <f t="shared" si="844"/>
        <v>#DIV/0!</v>
      </c>
      <c r="BP8955" s="501" t="e">
        <f t="shared" si="845"/>
        <v>#DIV/0!</v>
      </c>
    </row>
    <row r="8956" spans="31:68" ht="15" customHeight="1" x14ac:dyDescent="0.25">
      <c r="AE8956" s="501" t="e">
        <f t="shared" si="840"/>
        <v>#DIV/0!</v>
      </c>
      <c r="AH8956" s="501" t="e">
        <f t="shared" si="841"/>
        <v>#DIV/0!</v>
      </c>
      <c r="AV8956" s="501" t="e">
        <f t="shared" si="842"/>
        <v>#DIV/0!</v>
      </c>
      <c r="AY8956" s="501" t="e">
        <f t="shared" si="843"/>
        <v>#DIV/0!</v>
      </c>
      <c r="BM8956" s="501" t="e">
        <f t="shared" si="844"/>
        <v>#DIV/0!</v>
      </c>
      <c r="BP8956" s="501" t="e">
        <f t="shared" si="845"/>
        <v>#DIV/0!</v>
      </c>
    </row>
    <row r="8957" spans="31:68" ht="15" customHeight="1" x14ac:dyDescent="0.25">
      <c r="AE8957" s="501" t="e">
        <f t="shared" si="840"/>
        <v>#DIV/0!</v>
      </c>
      <c r="AH8957" s="501" t="e">
        <f t="shared" si="841"/>
        <v>#DIV/0!</v>
      </c>
      <c r="AV8957" s="501" t="e">
        <f t="shared" si="842"/>
        <v>#DIV/0!</v>
      </c>
      <c r="AY8957" s="501" t="e">
        <f t="shared" si="843"/>
        <v>#DIV/0!</v>
      </c>
      <c r="BM8957" s="501" t="e">
        <f t="shared" si="844"/>
        <v>#DIV/0!</v>
      </c>
      <c r="BP8957" s="501" t="e">
        <f t="shared" si="845"/>
        <v>#DIV/0!</v>
      </c>
    </row>
    <row r="8958" spans="31:68" ht="15" customHeight="1" x14ac:dyDescent="0.25">
      <c r="AE8958" s="501" t="e">
        <f t="shared" si="840"/>
        <v>#DIV/0!</v>
      </c>
      <c r="AH8958" s="501" t="e">
        <f t="shared" si="841"/>
        <v>#DIV/0!</v>
      </c>
      <c r="AV8958" s="501" t="e">
        <f t="shared" si="842"/>
        <v>#DIV/0!</v>
      </c>
      <c r="AY8958" s="501" t="e">
        <f t="shared" si="843"/>
        <v>#DIV/0!</v>
      </c>
      <c r="BM8958" s="501" t="e">
        <f t="shared" si="844"/>
        <v>#DIV/0!</v>
      </c>
      <c r="BP8958" s="501" t="e">
        <f t="shared" si="845"/>
        <v>#DIV/0!</v>
      </c>
    </row>
    <row r="8959" spans="31:68" ht="15" customHeight="1" x14ac:dyDescent="0.25">
      <c r="AE8959" s="501" t="e">
        <f t="shared" si="840"/>
        <v>#DIV/0!</v>
      </c>
      <c r="AH8959" s="501" t="e">
        <f t="shared" si="841"/>
        <v>#DIV/0!</v>
      </c>
      <c r="AV8959" s="501" t="e">
        <f t="shared" si="842"/>
        <v>#DIV/0!</v>
      </c>
      <c r="AY8959" s="501" t="e">
        <f t="shared" si="843"/>
        <v>#DIV/0!</v>
      </c>
      <c r="BM8959" s="501" t="e">
        <f t="shared" si="844"/>
        <v>#DIV/0!</v>
      </c>
      <c r="BP8959" s="501" t="e">
        <f t="shared" si="845"/>
        <v>#DIV/0!</v>
      </c>
    </row>
    <row r="8960" spans="31:68" ht="15" customHeight="1" x14ac:dyDescent="0.25">
      <c r="AE8960" s="501" t="e">
        <f t="shared" si="840"/>
        <v>#DIV/0!</v>
      </c>
      <c r="AH8960" s="501" t="e">
        <f t="shared" si="841"/>
        <v>#DIV/0!</v>
      </c>
      <c r="AV8960" s="501" t="e">
        <f t="shared" si="842"/>
        <v>#DIV/0!</v>
      </c>
      <c r="AY8960" s="501" t="e">
        <f t="shared" si="843"/>
        <v>#DIV/0!</v>
      </c>
      <c r="BM8960" s="501" t="e">
        <f t="shared" si="844"/>
        <v>#DIV/0!</v>
      </c>
      <c r="BP8960" s="501" t="e">
        <f t="shared" si="845"/>
        <v>#DIV/0!</v>
      </c>
    </row>
    <row r="8961" spans="31:68" ht="15" customHeight="1" x14ac:dyDescent="0.25">
      <c r="AE8961" s="501" t="e">
        <f t="shared" si="840"/>
        <v>#DIV/0!</v>
      </c>
      <c r="AH8961" s="501" t="e">
        <f t="shared" si="841"/>
        <v>#DIV/0!</v>
      </c>
      <c r="AV8961" s="501" t="e">
        <f t="shared" si="842"/>
        <v>#DIV/0!</v>
      </c>
      <c r="AY8961" s="501" t="e">
        <f t="shared" si="843"/>
        <v>#DIV/0!</v>
      </c>
      <c r="BM8961" s="501" t="e">
        <f t="shared" si="844"/>
        <v>#DIV/0!</v>
      </c>
      <c r="BP8961" s="501" t="e">
        <f t="shared" si="845"/>
        <v>#DIV/0!</v>
      </c>
    </row>
    <row r="8962" spans="31:68" ht="15" customHeight="1" x14ac:dyDescent="0.25">
      <c r="AE8962" s="501" t="e">
        <f t="shared" si="840"/>
        <v>#DIV/0!</v>
      </c>
      <c r="AH8962" s="501" t="e">
        <f t="shared" si="841"/>
        <v>#DIV/0!</v>
      </c>
      <c r="AV8962" s="501" t="e">
        <f t="shared" si="842"/>
        <v>#DIV/0!</v>
      </c>
      <c r="AY8962" s="501" t="e">
        <f t="shared" si="843"/>
        <v>#DIV/0!</v>
      </c>
      <c r="BM8962" s="501" t="e">
        <f t="shared" si="844"/>
        <v>#DIV/0!</v>
      </c>
      <c r="BP8962" s="501" t="e">
        <f t="shared" si="845"/>
        <v>#DIV/0!</v>
      </c>
    </row>
    <row r="8963" spans="31:68" ht="15" customHeight="1" x14ac:dyDescent="0.25">
      <c r="AE8963" s="501" t="e">
        <f t="shared" si="840"/>
        <v>#DIV/0!</v>
      </c>
      <c r="AH8963" s="501" t="e">
        <f t="shared" si="841"/>
        <v>#DIV/0!</v>
      </c>
      <c r="AV8963" s="501" t="e">
        <f t="shared" si="842"/>
        <v>#DIV/0!</v>
      </c>
      <c r="AY8963" s="501" t="e">
        <f t="shared" si="843"/>
        <v>#DIV/0!</v>
      </c>
      <c r="BM8963" s="501" t="e">
        <f t="shared" si="844"/>
        <v>#DIV/0!</v>
      </c>
      <c r="BP8963" s="501" t="e">
        <f t="shared" si="845"/>
        <v>#DIV/0!</v>
      </c>
    </row>
    <row r="8964" spans="31:68" ht="15" customHeight="1" x14ac:dyDescent="0.25">
      <c r="AE8964" s="501" t="e">
        <f t="shared" si="840"/>
        <v>#DIV/0!</v>
      </c>
      <c r="AH8964" s="501" t="e">
        <f t="shared" si="841"/>
        <v>#DIV/0!</v>
      </c>
      <c r="AV8964" s="501" t="e">
        <f t="shared" si="842"/>
        <v>#DIV/0!</v>
      </c>
      <c r="AY8964" s="501" t="e">
        <f t="shared" si="843"/>
        <v>#DIV/0!</v>
      </c>
      <c r="BM8964" s="501" t="e">
        <f t="shared" si="844"/>
        <v>#DIV/0!</v>
      </c>
      <c r="BP8964" s="501" t="e">
        <f t="shared" si="845"/>
        <v>#DIV/0!</v>
      </c>
    </row>
    <row r="8965" spans="31:68" ht="15" customHeight="1" x14ac:dyDescent="0.25">
      <c r="AE8965" s="501" t="e">
        <f t="shared" si="840"/>
        <v>#DIV/0!</v>
      </c>
      <c r="AH8965" s="501" t="e">
        <f t="shared" si="841"/>
        <v>#DIV/0!</v>
      </c>
      <c r="AV8965" s="501" t="e">
        <f t="shared" si="842"/>
        <v>#DIV/0!</v>
      </c>
      <c r="AY8965" s="501" t="e">
        <f t="shared" si="843"/>
        <v>#DIV/0!</v>
      </c>
      <c r="BM8965" s="501" t="e">
        <f t="shared" si="844"/>
        <v>#DIV/0!</v>
      </c>
      <c r="BP8965" s="501" t="e">
        <f t="shared" si="845"/>
        <v>#DIV/0!</v>
      </c>
    </row>
    <row r="8966" spans="31:68" ht="15" customHeight="1" x14ac:dyDescent="0.25">
      <c r="AE8966" s="501" t="e">
        <f t="shared" si="840"/>
        <v>#DIV/0!</v>
      </c>
      <c r="AH8966" s="501" t="e">
        <f t="shared" si="841"/>
        <v>#DIV/0!</v>
      </c>
      <c r="AV8966" s="501" t="e">
        <f t="shared" si="842"/>
        <v>#DIV/0!</v>
      </c>
      <c r="AY8966" s="501" t="e">
        <f t="shared" si="843"/>
        <v>#DIV/0!</v>
      </c>
      <c r="BM8966" s="501" t="e">
        <f t="shared" si="844"/>
        <v>#DIV/0!</v>
      </c>
      <c r="BP8966" s="501" t="e">
        <f t="shared" si="845"/>
        <v>#DIV/0!</v>
      </c>
    </row>
    <row r="8967" spans="31:68" ht="15" customHeight="1" x14ac:dyDescent="0.25">
      <c r="AE8967" s="501" t="e">
        <f t="shared" si="840"/>
        <v>#DIV/0!</v>
      </c>
      <c r="AH8967" s="501" t="e">
        <f t="shared" si="841"/>
        <v>#DIV/0!</v>
      </c>
      <c r="AV8967" s="501" t="e">
        <f t="shared" si="842"/>
        <v>#DIV/0!</v>
      </c>
      <c r="AY8967" s="501" t="e">
        <f t="shared" si="843"/>
        <v>#DIV/0!</v>
      </c>
      <c r="BM8967" s="501" t="e">
        <f t="shared" si="844"/>
        <v>#DIV/0!</v>
      </c>
      <c r="BP8967" s="501" t="e">
        <f t="shared" si="845"/>
        <v>#DIV/0!</v>
      </c>
    </row>
    <row r="8968" spans="31:68" ht="15" customHeight="1" x14ac:dyDescent="0.25">
      <c r="AE8968" s="501" t="e">
        <f t="shared" si="840"/>
        <v>#DIV/0!</v>
      </c>
      <c r="AH8968" s="501" t="e">
        <f t="shared" si="841"/>
        <v>#DIV/0!</v>
      </c>
      <c r="AV8968" s="501" t="e">
        <f t="shared" si="842"/>
        <v>#DIV/0!</v>
      </c>
      <c r="AY8968" s="501" t="e">
        <f t="shared" si="843"/>
        <v>#DIV/0!</v>
      </c>
      <c r="BM8968" s="501" t="e">
        <f t="shared" si="844"/>
        <v>#DIV/0!</v>
      </c>
      <c r="BP8968" s="501" t="e">
        <f t="shared" si="845"/>
        <v>#DIV/0!</v>
      </c>
    </row>
    <row r="8969" spans="31:68" ht="15" customHeight="1" x14ac:dyDescent="0.25">
      <c r="AE8969" s="501" t="e">
        <f t="shared" si="840"/>
        <v>#DIV/0!</v>
      </c>
      <c r="AH8969" s="501" t="e">
        <f t="shared" si="841"/>
        <v>#DIV/0!</v>
      </c>
      <c r="AV8969" s="501" t="e">
        <f t="shared" si="842"/>
        <v>#DIV/0!</v>
      </c>
      <c r="AY8969" s="501" t="e">
        <f t="shared" si="843"/>
        <v>#DIV/0!</v>
      </c>
      <c r="BM8969" s="501" t="e">
        <f t="shared" si="844"/>
        <v>#DIV/0!</v>
      </c>
      <c r="BP8969" s="501" t="e">
        <f t="shared" si="845"/>
        <v>#DIV/0!</v>
      </c>
    </row>
    <row r="8970" spans="31:68" ht="15" customHeight="1" x14ac:dyDescent="0.25">
      <c r="AE8970" s="501" t="e">
        <f t="shared" si="840"/>
        <v>#DIV/0!</v>
      </c>
      <c r="AH8970" s="501" t="e">
        <f t="shared" si="841"/>
        <v>#DIV/0!</v>
      </c>
      <c r="AV8970" s="501" t="e">
        <f t="shared" si="842"/>
        <v>#DIV/0!</v>
      </c>
      <c r="AY8970" s="501" t="e">
        <f t="shared" si="843"/>
        <v>#DIV/0!</v>
      </c>
      <c r="BM8970" s="501" t="e">
        <f t="shared" si="844"/>
        <v>#DIV/0!</v>
      </c>
      <c r="BP8970" s="501" t="e">
        <f t="shared" si="845"/>
        <v>#DIV/0!</v>
      </c>
    </row>
    <row r="8971" spans="31:68" ht="15" customHeight="1" x14ac:dyDescent="0.25">
      <c r="AE8971" s="501" t="e">
        <f t="shared" si="840"/>
        <v>#DIV/0!</v>
      </c>
      <c r="AH8971" s="501" t="e">
        <f t="shared" si="841"/>
        <v>#DIV/0!</v>
      </c>
      <c r="AV8971" s="501" t="e">
        <f t="shared" si="842"/>
        <v>#DIV/0!</v>
      </c>
      <c r="AY8971" s="501" t="e">
        <f t="shared" si="843"/>
        <v>#DIV/0!</v>
      </c>
      <c r="BM8971" s="501" t="e">
        <f t="shared" si="844"/>
        <v>#DIV/0!</v>
      </c>
      <c r="BP8971" s="501" t="e">
        <f t="shared" si="845"/>
        <v>#DIV/0!</v>
      </c>
    </row>
    <row r="8972" spans="31:68" ht="15" customHeight="1" x14ac:dyDescent="0.25">
      <c r="AE8972" s="501" t="e">
        <f t="shared" si="840"/>
        <v>#DIV/0!</v>
      </c>
      <c r="AH8972" s="501" t="e">
        <f t="shared" si="841"/>
        <v>#DIV/0!</v>
      </c>
      <c r="AV8972" s="501" t="e">
        <f t="shared" si="842"/>
        <v>#DIV/0!</v>
      </c>
      <c r="AY8972" s="501" t="e">
        <f t="shared" si="843"/>
        <v>#DIV/0!</v>
      </c>
      <c r="BM8972" s="501" t="e">
        <f t="shared" si="844"/>
        <v>#DIV/0!</v>
      </c>
      <c r="BP8972" s="501" t="e">
        <f t="shared" si="845"/>
        <v>#DIV/0!</v>
      </c>
    </row>
    <row r="8973" spans="31:68" ht="15" customHeight="1" x14ac:dyDescent="0.25">
      <c r="AE8973" s="501" t="e">
        <f t="shared" si="840"/>
        <v>#DIV/0!</v>
      </c>
      <c r="AH8973" s="501" t="e">
        <f t="shared" si="841"/>
        <v>#DIV/0!</v>
      </c>
      <c r="AV8973" s="501" t="e">
        <f t="shared" si="842"/>
        <v>#DIV/0!</v>
      </c>
      <c r="AY8973" s="501" t="e">
        <f t="shared" si="843"/>
        <v>#DIV/0!</v>
      </c>
      <c r="BM8973" s="501" t="e">
        <f t="shared" si="844"/>
        <v>#DIV/0!</v>
      </c>
      <c r="BP8973" s="501" t="e">
        <f t="shared" si="845"/>
        <v>#DIV/0!</v>
      </c>
    </row>
    <row r="8974" spans="31:68" ht="15" customHeight="1" x14ac:dyDescent="0.25">
      <c r="AE8974" s="501" t="e">
        <f t="shared" si="840"/>
        <v>#DIV/0!</v>
      </c>
      <c r="AH8974" s="501" t="e">
        <f t="shared" si="841"/>
        <v>#DIV/0!</v>
      </c>
      <c r="AV8974" s="501" t="e">
        <f t="shared" si="842"/>
        <v>#DIV/0!</v>
      </c>
      <c r="AY8974" s="501" t="e">
        <f t="shared" si="843"/>
        <v>#DIV/0!</v>
      </c>
      <c r="BM8974" s="501" t="e">
        <f t="shared" si="844"/>
        <v>#DIV/0!</v>
      </c>
      <c r="BP8974" s="501" t="e">
        <f t="shared" si="845"/>
        <v>#DIV/0!</v>
      </c>
    </row>
    <row r="8975" spans="31:68" ht="15" customHeight="1" x14ac:dyDescent="0.25">
      <c r="AE8975" s="501" t="e">
        <f t="shared" ref="AE8975:AE9038" si="846">IF(AE$10*AC8975+AE$11&lt;(ROUNDUP(AD$10/100,0)*100+999),MAX(0,AE$10*AC8975+AE$11),NA())</f>
        <v>#DIV/0!</v>
      </c>
      <c r="AH8975" s="501" t="e">
        <f t="shared" ref="AH8975:AH9038" si="847">IF(AH$10*AF8975+AH$11&lt;(ROUNDUP(AG$10/100,0)*100+999),MAX(0,AH$10*AF8975+AH$11),NA())</f>
        <v>#DIV/0!</v>
      </c>
      <c r="AV8975" s="501" t="e">
        <f t="shared" ref="AV8975:AV9038" si="848">IF(AV$10*AT8975+AV$11&lt;(ROUNDUP(AU$10/100,0)*100+999),MAX(0,AV$10*AT8975+AV$11),NA())</f>
        <v>#DIV/0!</v>
      </c>
      <c r="AY8975" s="501" t="e">
        <f t="shared" ref="AY8975:AY9038" si="849">IF(AY$10*AW8975+AY$11&lt;(ROUNDUP(AX$10/100,0)*100+999),MAX(0,AY$10*AW8975+AY$11),NA())</f>
        <v>#DIV/0!</v>
      </c>
      <c r="BM8975" s="501" t="e">
        <f t="shared" ref="BM8975:BM9038" si="850">IF(BM$10*BK8975+BM$11&lt;(ROUNDUP(BL$10/100,0)*100+999),MAX(0,BM$10*BK8975+BM$11),NA())</f>
        <v>#DIV/0!</v>
      </c>
      <c r="BP8975" s="501" t="e">
        <f t="shared" ref="BP8975:BP9038" si="851">IF(BP$10*BN8975+BP$11&lt;(ROUNDUP(BO$10/100,0)*100+999),MAX(0,BP$10*BN8975+BP$11),NA())</f>
        <v>#DIV/0!</v>
      </c>
    </row>
    <row r="8976" spans="31:68" ht="15" customHeight="1" x14ac:dyDescent="0.25">
      <c r="AE8976" s="501" t="e">
        <f t="shared" si="846"/>
        <v>#DIV/0!</v>
      </c>
      <c r="AH8976" s="501" t="e">
        <f t="shared" si="847"/>
        <v>#DIV/0!</v>
      </c>
      <c r="AV8976" s="501" t="e">
        <f t="shared" si="848"/>
        <v>#DIV/0!</v>
      </c>
      <c r="AY8976" s="501" t="e">
        <f t="shared" si="849"/>
        <v>#DIV/0!</v>
      </c>
      <c r="BM8976" s="501" t="e">
        <f t="shared" si="850"/>
        <v>#DIV/0!</v>
      </c>
      <c r="BP8976" s="501" t="e">
        <f t="shared" si="851"/>
        <v>#DIV/0!</v>
      </c>
    </row>
    <row r="8977" spans="31:68" ht="15" customHeight="1" x14ac:dyDescent="0.25">
      <c r="AE8977" s="501" t="e">
        <f t="shared" si="846"/>
        <v>#DIV/0!</v>
      </c>
      <c r="AH8977" s="501" t="e">
        <f t="shared" si="847"/>
        <v>#DIV/0!</v>
      </c>
      <c r="AV8977" s="501" t="e">
        <f t="shared" si="848"/>
        <v>#DIV/0!</v>
      </c>
      <c r="AY8977" s="501" t="e">
        <f t="shared" si="849"/>
        <v>#DIV/0!</v>
      </c>
      <c r="BM8977" s="501" t="e">
        <f t="shared" si="850"/>
        <v>#DIV/0!</v>
      </c>
      <c r="BP8977" s="501" t="e">
        <f t="shared" si="851"/>
        <v>#DIV/0!</v>
      </c>
    </row>
    <row r="8978" spans="31:68" ht="15" customHeight="1" x14ac:dyDescent="0.25">
      <c r="AE8978" s="501" t="e">
        <f t="shared" si="846"/>
        <v>#DIV/0!</v>
      </c>
      <c r="AH8978" s="501" t="e">
        <f t="shared" si="847"/>
        <v>#DIV/0!</v>
      </c>
      <c r="AV8978" s="501" t="e">
        <f t="shared" si="848"/>
        <v>#DIV/0!</v>
      </c>
      <c r="AY8978" s="501" t="e">
        <f t="shared" si="849"/>
        <v>#DIV/0!</v>
      </c>
      <c r="BM8978" s="501" t="e">
        <f t="shared" si="850"/>
        <v>#DIV/0!</v>
      </c>
      <c r="BP8978" s="501" t="e">
        <f t="shared" si="851"/>
        <v>#DIV/0!</v>
      </c>
    </row>
    <row r="8979" spans="31:68" ht="15" customHeight="1" x14ac:dyDescent="0.25">
      <c r="AE8979" s="501" t="e">
        <f t="shared" si="846"/>
        <v>#DIV/0!</v>
      </c>
      <c r="AH8979" s="501" t="e">
        <f t="shared" si="847"/>
        <v>#DIV/0!</v>
      </c>
      <c r="AV8979" s="501" t="e">
        <f t="shared" si="848"/>
        <v>#DIV/0!</v>
      </c>
      <c r="AY8979" s="501" t="e">
        <f t="shared" si="849"/>
        <v>#DIV/0!</v>
      </c>
      <c r="BM8979" s="501" t="e">
        <f t="shared" si="850"/>
        <v>#DIV/0!</v>
      </c>
      <c r="BP8979" s="501" t="e">
        <f t="shared" si="851"/>
        <v>#DIV/0!</v>
      </c>
    </row>
    <row r="8980" spans="31:68" ht="15" customHeight="1" x14ac:dyDescent="0.25">
      <c r="AE8980" s="501" t="e">
        <f t="shared" si="846"/>
        <v>#DIV/0!</v>
      </c>
      <c r="AH8980" s="501" t="e">
        <f t="shared" si="847"/>
        <v>#DIV/0!</v>
      </c>
      <c r="AV8980" s="501" t="e">
        <f t="shared" si="848"/>
        <v>#DIV/0!</v>
      </c>
      <c r="AY8980" s="501" t="e">
        <f t="shared" si="849"/>
        <v>#DIV/0!</v>
      </c>
      <c r="BM8980" s="501" t="e">
        <f t="shared" si="850"/>
        <v>#DIV/0!</v>
      </c>
      <c r="BP8980" s="501" t="e">
        <f t="shared" si="851"/>
        <v>#DIV/0!</v>
      </c>
    </row>
    <row r="8981" spans="31:68" ht="15" customHeight="1" x14ac:dyDescent="0.25">
      <c r="AE8981" s="501" t="e">
        <f t="shared" si="846"/>
        <v>#DIV/0!</v>
      </c>
      <c r="AH8981" s="501" t="e">
        <f t="shared" si="847"/>
        <v>#DIV/0!</v>
      </c>
      <c r="AV8981" s="501" t="e">
        <f t="shared" si="848"/>
        <v>#DIV/0!</v>
      </c>
      <c r="AY8981" s="501" t="e">
        <f t="shared" si="849"/>
        <v>#DIV/0!</v>
      </c>
      <c r="BM8981" s="501" t="e">
        <f t="shared" si="850"/>
        <v>#DIV/0!</v>
      </c>
      <c r="BP8981" s="501" t="e">
        <f t="shared" si="851"/>
        <v>#DIV/0!</v>
      </c>
    </row>
    <row r="8982" spans="31:68" ht="15" customHeight="1" x14ac:dyDescent="0.25">
      <c r="AE8982" s="501" t="e">
        <f t="shared" si="846"/>
        <v>#DIV/0!</v>
      </c>
      <c r="AH8982" s="501" t="e">
        <f t="shared" si="847"/>
        <v>#DIV/0!</v>
      </c>
      <c r="AV8982" s="501" t="e">
        <f t="shared" si="848"/>
        <v>#DIV/0!</v>
      </c>
      <c r="AY8982" s="501" t="e">
        <f t="shared" si="849"/>
        <v>#DIV/0!</v>
      </c>
      <c r="BM8982" s="501" t="e">
        <f t="shared" si="850"/>
        <v>#DIV/0!</v>
      </c>
      <c r="BP8982" s="501" t="e">
        <f t="shared" si="851"/>
        <v>#DIV/0!</v>
      </c>
    </row>
    <row r="8983" spans="31:68" ht="15" customHeight="1" x14ac:dyDescent="0.25">
      <c r="AE8983" s="501" t="e">
        <f t="shared" si="846"/>
        <v>#DIV/0!</v>
      </c>
      <c r="AH8983" s="501" t="e">
        <f t="shared" si="847"/>
        <v>#DIV/0!</v>
      </c>
      <c r="AV8983" s="501" t="e">
        <f t="shared" si="848"/>
        <v>#DIV/0!</v>
      </c>
      <c r="AY8983" s="501" t="e">
        <f t="shared" si="849"/>
        <v>#DIV/0!</v>
      </c>
      <c r="BM8983" s="501" t="e">
        <f t="shared" si="850"/>
        <v>#DIV/0!</v>
      </c>
      <c r="BP8983" s="501" t="e">
        <f t="shared" si="851"/>
        <v>#DIV/0!</v>
      </c>
    </row>
    <row r="8984" spans="31:68" ht="15" customHeight="1" x14ac:dyDescent="0.25">
      <c r="AE8984" s="501" t="e">
        <f t="shared" si="846"/>
        <v>#DIV/0!</v>
      </c>
      <c r="AH8984" s="501" t="e">
        <f t="shared" si="847"/>
        <v>#DIV/0!</v>
      </c>
      <c r="AV8984" s="501" t="e">
        <f t="shared" si="848"/>
        <v>#DIV/0!</v>
      </c>
      <c r="AY8984" s="501" t="e">
        <f t="shared" si="849"/>
        <v>#DIV/0!</v>
      </c>
      <c r="BM8984" s="501" t="e">
        <f t="shared" si="850"/>
        <v>#DIV/0!</v>
      </c>
      <c r="BP8984" s="501" t="e">
        <f t="shared" si="851"/>
        <v>#DIV/0!</v>
      </c>
    </row>
    <row r="8985" spans="31:68" ht="15" customHeight="1" x14ac:dyDescent="0.25">
      <c r="AE8985" s="501" t="e">
        <f t="shared" si="846"/>
        <v>#DIV/0!</v>
      </c>
      <c r="AH8985" s="501" t="e">
        <f t="shared" si="847"/>
        <v>#DIV/0!</v>
      </c>
      <c r="AV8985" s="501" t="e">
        <f t="shared" si="848"/>
        <v>#DIV/0!</v>
      </c>
      <c r="AY8985" s="501" t="e">
        <f t="shared" si="849"/>
        <v>#DIV/0!</v>
      </c>
      <c r="BM8985" s="501" t="e">
        <f t="shared" si="850"/>
        <v>#DIV/0!</v>
      </c>
      <c r="BP8985" s="501" t="e">
        <f t="shared" si="851"/>
        <v>#DIV/0!</v>
      </c>
    </row>
    <row r="8986" spans="31:68" ht="15" customHeight="1" x14ac:dyDescent="0.25">
      <c r="AE8986" s="501" t="e">
        <f t="shared" si="846"/>
        <v>#DIV/0!</v>
      </c>
      <c r="AH8986" s="501" t="e">
        <f t="shared" si="847"/>
        <v>#DIV/0!</v>
      </c>
      <c r="AV8986" s="501" t="e">
        <f t="shared" si="848"/>
        <v>#DIV/0!</v>
      </c>
      <c r="AY8986" s="501" t="e">
        <f t="shared" si="849"/>
        <v>#DIV/0!</v>
      </c>
      <c r="BM8986" s="501" t="e">
        <f t="shared" si="850"/>
        <v>#DIV/0!</v>
      </c>
      <c r="BP8986" s="501" t="e">
        <f t="shared" si="851"/>
        <v>#DIV/0!</v>
      </c>
    </row>
    <row r="8987" spans="31:68" ht="15" customHeight="1" x14ac:dyDescent="0.25">
      <c r="AE8987" s="501" t="e">
        <f t="shared" si="846"/>
        <v>#DIV/0!</v>
      </c>
      <c r="AH8987" s="501" t="e">
        <f t="shared" si="847"/>
        <v>#DIV/0!</v>
      </c>
      <c r="AV8987" s="501" t="e">
        <f t="shared" si="848"/>
        <v>#DIV/0!</v>
      </c>
      <c r="AY8987" s="501" t="e">
        <f t="shared" si="849"/>
        <v>#DIV/0!</v>
      </c>
      <c r="BM8987" s="501" t="e">
        <f t="shared" si="850"/>
        <v>#DIV/0!</v>
      </c>
      <c r="BP8987" s="501" t="e">
        <f t="shared" si="851"/>
        <v>#DIV/0!</v>
      </c>
    </row>
    <row r="8988" spans="31:68" ht="15" customHeight="1" x14ac:dyDescent="0.25">
      <c r="AE8988" s="501" t="e">
        <f t="shared" si="846"/>
        <v>#DIV/0!</v>
      </c>
      <c r="AH8988" s="501" t="e">
        <f t="shared" si="847"/>
        <v>#DIV/0!</v>
      </c>
      <c r="AV8988" s="501" t="e">
        <f t="shared" si="848"/>
        <v>#DIV/0!</v>
      </c>
      <c r="AY8988" s="501" t="e">
        <f t="shared" si="849"/>
        <v>#DIV/0!</v>
      </c>
      <c r="BM8988" s="501" t="e">
        <f t="shared" si="850"/>
        <v>#DIV/0!</v>
      </c>
      <c r="BP8988" s="501" t="e">
        <f t="shared" si="851"/>
        <v>#DIV/0!</v>
      </c>
    </row>
    <row r="8989" spans="31:68" ht="15" customHeight="1" x14ac:dyDescent="0.25">
      <c r="AE8989" s="501" t="e">
        <f t="shared" si="846"/>
        <v>#DIV/0!</v>
      </c>
      <c r="AH8989" s="501" t="e">
        <f t="shared" si="847"/>
        <v>#DIV/0!</v>
      </c>
      <c r="AV8989" s="501" t="e">
        <f t="shared" si="848"/>
        <v>#DIV/0!</v>
      </c>
      <c r="AY8989" s="501" t="e">
        <f t="shared" si="849"/>
        <v>#DIV/0!</v>
      </c>
      <c r="BM8989" s="501" t="e">
        <f t="shared" si="850"/>
        <v>#DIV/0!</v>
      </c>
      <c r="BP8989" s="501" t="e">
        <f t="shared" si="851"/>
        <v>#DIV/0!</v>
      </c>
    </row>
    <row r="8990" spans="31:68" ht="15" customHeight="1" x14ac:dyDescent="0.25">
      <c r="AE8990" s="501" t="e">
        <f t="shared" si="846"/>
        <v>#DIV/0!</v>
      </c>
      <c r="AH8990" s="501" t="e">
        <f t="shared" si="847"/>
        <v>#DIV/0!</v>
      </c>
      <c r="AV8990" s="501" t="e">
        <f t="shared" si="848"/>
        <v>#DIV/0!</v>
      </c>
      <c r="AY8990" s="501" t="e">
        <f t="shared" si="849"/>
        <v>#DIV/0!</v>
      </c>
      <c r="BM8990" s="501" t="e">
        <f t="shared" si="850"/>
        <v>#DIV/0!</v>
      </c>
      <c r="BP8990" s="501" t="e">
        <f t="shared" si="851"/>
        <v>#DIV/0!</v>
      </c>
    </row>
    <row r="8991" spans="31:68" ht="15" customHeight="1" x14ac:dyDescent="0.25">
      <c r="AE8991" s="501" t="e">
        <f t="shared" si="846"/>
        <v>#DIV/0!</v>
      </c>
      <c r="AH8991" s="501" t="e">
        <f t="shared" si="847"/>
        <v>#DIV/0!</v>
      </c>
      <c r="AV8991" s="501" t="e">
        <f t="shared" si="848"/>
        <v>#DIV/0!</v>
      </c>
      <c r="AY8991" s="501" t="e">
        <f t="shared" si="849"/>
        <v>#DIV/0!</v>
      </c>
      <c r="BM8991" s="501" t="e">
        <f t="shared" si="850"/>
        <v>#DIV/0!</v>
      </c>
      <c r="BP8991" s="501" t="e">
        <f t="shared" si="851"/>
        <v>#DIV/0!</v>
      </c>
    </row>
    <row r="8992" spans="31:68" ht="15" customHeight="1" x14ac:dyDescent="0.25">
      <c r="AE8992" s="501" t="e">
        <f t="shared" si="846"/>
        <v>#DIV/0!</v>
      </c>
      <c r="AH8992" s="501" t="e">
        <f t="shared" si="847"/>
        <v>#DIV/0!</v>
      </c>
      <c r="AV8992" s="501" t="e">
        <f t="shared" si="848"/>
        <v>#DIV/0!</v>
      </c>
      <c r="AY8992" s="501" t="e">
        <f t="shared" si="849"/>
        <v>#DIV/0!</v>
      </c>
      <c r="BM8992" s="501" t="e">
        <f t="shared" si="850"/>
        <v>#DIV/0!</v>
      </c>
      <c r="BP8992" s="501" t="e">
        <f t="shared" si="851"/>
        <v>#DIV/0!</v>
      </c>
    </row>
    <row r="8993" spans="31:68" ht="15" customHeight="1" x14ac:dyDescent="0.25">
      <c r="AE8993" s="501" t="e">
        <f t="shared" si="846"/>
        <v>#DIV/0!</v>
      </c>
      <c r="AH8993" s="501" t="e">
        <f t="shared" si="847"/>
        <v>#DIV/0!</v>
      </c>
      <c r="AV8993" s="501" t="e">
        <f t="shared" si="848"/>
        <v>#DIV/0!</v>
      </c>
      <c r="AY8993" s="501" t="e">
        <f t="shared" si="849"/>
        <v>#DIV/0!</v>
      </c>
      <c r="BM8993" s="501" t="e">
        <f t="shared" si="850"/>
        <v>#DIV/0!</v>
      </c>
      <c r="BP8993" s="501" t="e">
        <f t="shared" si="851"/>
        <v>#DIV/0!</v>
      </c>
    </row>
    <row r="8994" spans="31:68" ht="15" customHeight="1" x14ac:dyDescent="0.25">
      <c r="AE8994" s="501" t="e">
        <f t="shared" si="846"/>
        <v>#DIV/0!</v>
      </c>
      <c r="AH8994" s="501" t="e">
        <f t="shared" si="847"/>
        <v>#DIV/0!</v>
      </c>
      <c r="AV8994" s="501" t="e">
        <f t="shared" si="848"/>
        <v>#DIV/0!</v>
      </c>
      <c r="AY8994" s="501" t="e">
        <f t="shared" si="849"/>
        <v>#DIV/0!</v>
      </c>
      <c r="BM8994" s="501" t="e">
        <f t="shared" si="850"/>
        <v>#DIV/0!</v>
      </c>
      <c r="BP8994" s="501" t="e">
        <f t="shared" si="851"/>
        <v>#DIV/0!</v>
      </c>
    </row>
    <row r="8995" spans="31:68" ht="15" customHeight="1" x14ac:dyDescent="0.25">
      <c r="AE8995" s="501" t="e">
        <f t="shared" si="846"/>
        <v>#DIV/0!</v>
      </c>
      <c r="AH8995" s="501" t="e">
        <f t="shared" si="847"/>
        <v>#DIV/0!</v>
      </c>
      <c r="AV8995" s="501" t="e">
        <f t="shared" si="848"/>
        <v>#DIV/0!</v>
      </c>
      <c r="AY8995" s="501" t="e">
        <f t="shared" si="849"/>
        <v>#DIV/0!</v>
      </c>
      <c r="BM8995" s="501" t="e">
        <f t="shared" si="850"/>
        <v>#DIV/0!</v>
      </c>
      <c r="BP8995" s="501" t="e">
        <f t="shared" si="851"/>
        <v>#DIV/0!</v>
      </c>
    </row>
    <row r="8996" spans="31:68" ht="15" customHeight="1" x14ac:dyDescent="0.25">
      <c r="AE8996" s="501" t="e">
        <f t="shared" si="846"/>
        <v>#DIV/0!</v>
      </c>
      <c r="AH8996" s="501" t="e">
        <f t="shared" si="847"/>
        <v>#DIV/0!</v>
      </c>
      <c r="AV8996" s="501" t="e">
        <f t="shared" si="848"/>
        <v>#DIV/0!</v>
      </c>
      <c r="AY8996" s="501" t="e">
        <f t="shared" si="849"/>
        <v>#DIV/0!</v>
      </c>
      <c r="BM8996" s="501" t="e">
        <f t="shared" si="850"/>
        <v>#DIV/0!</v>
      </c>
      <c r="BP8996" s="501" t="e">
        <f t="shared" si="851"/>
        <v>#DIV/0!</v>
      </c>
    </row>
    <row r="8997" spans="31:68" ht="15" customHeight="1" x14ac:dyDescent="0.25">
      <c r="AE8997" s="501" t="e">
        <f t="shared" si="846"/>
        <v>#DIV/0!</v>
      </c>
      <c r="AH8997" s="501" t="e">
        <f t="shared" si="847"/>
        <v>#DIV/0!</v>
      </c>
      <c r="AV8997" s="501" t="e">
        <f t="shared" si="848"/>
        <v>#DIV/0!</v>
      </c>
      <c r="AY8997" s="501" t="e">
        <f t="shared" si="849"/>
        <v>#DIV/0!</v>
      </c>
      <c r="BM8997" s="501" t="e">
        <f t="shared" si="850"/>
        <v>#DIV/0!</v>
      </c>
      <c r="BP8997" s="501" t="e">
        <f t="shared" si="851"/>
        <v>#DIV/0!</v>
      </c>
    </row>
    <row r="8998" spans="31:68" ht="15" customHeight="1" x14ac:dyDescent="0.25">
      <c r="AE8998" s="501" t="e">
        <f t="shared" si="846"/>
        <v>#DIV/0!</v>
      </c>
      <c r="AH8998" s="501" t="e">
        <f t="shared" si="847"/>
        <v>#DIV/0!</v>
      </c>
      <c r="AV8998" s="501" t="e">
        <f t="shared" si="848"/>
        <v>#DIV/0!</v>
      </c>
      <c r="AY8998" s="501" t="e">
        <f t="shared" si="849"/>
        <v>#DIV/0!</v>
      </c>
      <c r="BM8998" s="501" t="e">
        <f t="shared" si="850"/>
        <v>#DIV/0!</v>
      </c>
      <c r="BP8998" s="501" t="e">
        <f t="shared" si="851"/>
        <v>#DIV/0!</v>
      </c>
    </row>
    <row r="8999" spans="31:68" ht="15" customHeight="1" x14ac:dyDescent="0.25">
      <c r="AE8999" s="501" t="e">
        <f t="shared" si="846"/>
        <v>#DIV/0!</v>
      </c>
      <c r="AH8999" s="501" t="e">
        <f t="shared" si="847"/>
        <v>#DIV/0!</v>
      </c>
      <c r="AV8999" s="501" t="e">
        <f t="shared" si="848"/>
        <v>#DIV/0!</v>
      </c>
      <c r="AY8999" s="501" t="e">
        <f t="shared" si="849"/>
        <v>#DIV/0!</v>
      </c>
      <c r="BM8999" s="501" t="e">
        <f t="shared" si="850"/>
        <v>#DIV/0!</v>
      </c>
      <c r="BP8999" s="501" t="e">
        <f t="shared" si="851"/>
        <v>#DIV/0!</v>
      </c>
    </row>
    <row r="9000" spans="31:68" ht="15" customHeight="1" x14ac:dyDescent="0.25">
      <c r="AE9000" s="501" t="e">
        <f t="shared" si="846"/>
        <v>#DIV/0!</v>
      </c>
      <c r="AH9000" s="501" t="e">
        <f t="shared" si="847"/>
        <v>#DIV/0!</v>
      </c>
      <c r="AV9000" s="501" t="e">
        <f t="shared" si="848"/>
        <v>#DIV/0!</v>
      </c>
      <c r="AY9000" s="501" t="e">
        <f t="shared" si="849"/>
        <v>#DIV/0!</v>
      </c>
      <c r="BM9000" s="501" t="e">
        <f t="shared" si="850"/>
        <v>#DIV/0!</v>
      </c>
      <c r="BP9000" s="501" t="e">
        <f t="shared" si="851"/>
        <v>#DIV/0!</v>
      </c>
    </row>
    <row r="9001" spans="31:68" ht="15" customHeight="1" x14ac:dyDescent="0.25">
      <c r="AE9001" s="501" t="e">
        <f t="shared" si="846"/>
        <v>#DIV/0!</v>
      </c>
      <c r="AH9001" s="501" t="e">
        <f t="shared" si="847"/>
        <v>#DIV/0!</v>
      </c>
      <c r="AV9001" s="501" t="e">
        <f t="shared" si="848"/>
        <v>#DIV/0!</v>
      </c>
      <c r="AY9001" s="501" t="e">
        <f t="shared" si="849"/>
        <v>#DIV/0!</v>
      </c>
      <c r="BM9001" s="501" t="e">
        <f t="shared" si="850"/>
        <v>#DIV/0!</v>
      </c>
      <c r="BP9001" s="501" t="e">
        <f t="shared" si="851"/>
        <v>#DIV/0!</v>
      </c>
    </row>
    <row r="9002" spans="31:68" ht="15" customHeight="1" x14ac:dyDescent="0.25">
      <c r="AE9002" s="501" t="e">
        <f t="shared" si="846"/>
        <v>#DIV/0!</v>
      </c>
      <c r="AH9002" s="501" t="e">
        <f t="shared" si="847"/>
        <v>#DIV/0!</v>
      </c>
      <c r="AV9002" s="501" t="e">
        <f t="shared" si="848"/>
        <v>#DIV/0!</v>
      </c>
      <c r="AY9002" s="501" t="e">
        <f t="shared" si="849"/>
        <v>#DIV/0!</v>
      </c>
      <c r="BM9002" s="501" t="e">
        <f t="shared" si="850"/>
        <v>#DIV/0!</v>
      </c>
      <c r="BP9002" s="501" t="e">
        <f t="shared" si="851"/>
        <v>#DIV/0!</v>
      </c>
    </row>
    <row r="9003" spans="31:68" ht="15" customHeight="1" x14ac:dyDescent="0.25">
      <c r="AE9003" s="501" t="e">
        <f t="shared" si="846"/>
        <v>#DIV/0!</v>
      </c>
      <c r="AH9003" s="501" t="e">
        <f t="shared" si="847"/>
        <v>#DIV/0!</v>
      </c>
      <c r="AV9003" s="501" t="e">
        <f t="shared" si="848"/>
        <v>#DIV/0!</v>
      </c>
      <c r="AY9003" s="501" t="e">
        <f t="shared" si="849"/>
        <v>#DIV/0!</v>
      </c>
      <c r="BM9003" s="501" t="e">
        <f t="shared" si="850"/>
        <v>#DIV/0!</v>
      </c>
      <c r="BP9003" s="501" t="e">
        <f t="shared" si="851"/>
        <v>#DIV/0!</v>
      </c>
    </row>
    <row r="9004" spans="31:68" ht="15" customHeight="1" x14ac:dyDescent="0.25">
      <c r="AE9004" s="501" t="e">
        <f t="shared" si="846"/>
        <v>#DIV/0!</v>
      </c>
      <c r="AH9004" s="501" t="e">
        <f t="shared" si="847"/>
        <v>#DIV/0!</v>
      </c>
      <c r="AV9004" s="501" t="e">
        <f t="shared" si="848"/>
        <v>#DIV/0!</v>
      </c>
      <c r="AY9004" s="501" t="e">
        <f t="shared" si="849"/>
        <v>#DIV/0!</v>
      </c>
      <c r="BM9004" s="501" t="e">
        <f t="shared" si="850"/>
        <v>#DIV/0!</v>
      </c>
      <c r="BP9004" s="501" t="e">
        <f t="shared" si="851"/>
        <v>#DIV/0!</v>
      </c>
    </row>
    <row r="9005" spans="31:68" ht="15" customHeight="1" x14ac:dyDescent="0.25">
      <c r="AE9005" s="501" t="e">
        <f t="shared" si="846"/>
        <v>#DIV/0!</v>
      </c>
      <c r="AH9005" s="501" t="e">
        <f t="shared" si="847"/>
        <v>#DIV/0!</v>
      </c>
      <c r="AV9005" s="501" t="e">
        <f t="shared" si="848"/>
        <v>#DIV/0!</v>
      </c>
      <c r="AY9005" s="501" t="e">
        <f t="shared" si="849"/>
        <v>#DIV/0!</v>
      </c>
      <c r="BM9005" s="501" t="e">
        <f t="shared" si="850"/>
        <v>#DIV/0!</v>
      </c>
      <c r="BP9005" s="501" t="e">
        <f t="shared" si="851"/>
        <v>#DIV/0!</v>
      </c>
    </row>
    <row r="9006" spans="31:68" ht="15" customHeight="1" x14ac:dyDescent="0.25">
      <c r="AE9006" s="501" t="e">
        <f t="shared" si="846"/>
        <v>#DIV/0!</v>
      </c>
      <c r="AH9006" s="501" t="e">
        <f t="shared" si="847"/>
        <v>#DIV/0!</v>
      </c>
      <c r="AV9006" s="501" t="e">
        <f t="shared" si="848"/>
        <v>#DIV/0!</v>
      </c>
      <c r="AY9006" s="501" t="e">
        <f t="shared" si="849"/>
        <v>#DIV/0!</v>
      </c>
      <c r="BM9006" s="501" t="e">
        <f t="shared" si="850"/>
        <v>#DIV/0!</v>
      </c>
      <c r="BP9006" s="501" t="e">
        <f t="shared" si="851"/>
        <v>#DIV/0!</v>
      </c>
    </row>
    <row r="9007" spans="31:68" ht="15" customHeight="1" x14ac:dyDescent="0.25">
      <c r="AE9007" s="501" t="e">
        <f t="shared" si="846"/>
        <v>#DIV/0!</v>
      </c>
      <c r="AH9007" s="501" t="e">
        <f t="shared" si="847"/>
        <v>#DIV/0!</v>
      </c>
      <c r="AV9007" s="501" t="e">
        <f t="shared" si="848"/>
        <v>#DIV/0!</v>
      </c>
      <c r="AY9007" s="501" t="e">
        <f t="shared" si="849"/>
        <v>#DIV/0!</v>
      </c>
      <c r="BM9007" s="501" t="e">
        <f t="shared" si="850"/>
        <v>#DIV/0!</v>
      </c>
      <c r="BP9007" s="501" t="e">
        <f t="shared" si="851"/>
        <v>#DIV/0!</v>
      </c>
    </row>
    <row r="9008" spans="31:68" ht="15" customHeight="1" x14ac:dyDescent="0.25">
      <c r="AE9008" s="501" t="e">
        <f t="shared" si="846"/>
        <v>#DIV/0!</v>
      </c>
      <c r="AH9008" s="501" t="e">
        <f t="shared" si="847"/>
        <v>#DIV/0!</v>
      </c>
      <c r="AV9008" s="501" t="e">
        <f t="shared" si="848"/>
        <v>#DIV/0!</v>
      </c>
      <c r="AY9008" s="501" t="e">
        <f t="shared" si="849"/>
        <v>#DIV/0!</v>
      </c>
      <c r="BM9008" s="501" t="e">
        <f t="shared" si="850"/>
        <v>#DIV/0!</v>
      </c>
      <c r="BP9008" s="501" t="e">
        <f t="shared" si="851"/>
        <v>#DIV/0!</v>
      </c>
    </row>
    <row r="9009" spans="31:68" ht="15" customHeight="1" x14ac:dyDescent="0.25">
      <c r="AE9009" s="501" t="e">
        <f t="shared" si="846"/>
        <v>#DIV/0!</v>
      </c>
      <c r="AH9009" s="501" t="e">
        <f t="shared" si="847"/>
        <v>#DIV/0!</v>
      </c>
      <c r="AV9009" s="501" t="e">
        <f t="shared" si="848"/>
        <v>#DIV/0!</v>
      </c>
      <c r="AY9009" s="501" t="e">
        <f t="shared" si="849"/>
        <v>#DIV/0!</v>
      </c>
      <c r="BM9009" s="501" t="e">
        <f t="shared" si="850"/>
        <v>#DIV/0!</v>
      </c>
      <c r="BP9009" s="501" t="e">
        <f t="shared" si="851"/>
        <v>#DIV/0!</v>
      </c>
    </row>
    <row r="9010" spans="31:68" ht="15" customHeight="1" x14ac:dyDescent="0.25">
      <c r="AE9010" s="501" t="e">
        <f t="shared" si="846"/>
        <v>#DIV/0!</v>
      </c>
      <c r="AH9010" s="501" t="e">
        <f t="shared" si="847"/>
        <v>#DIV/0!</v>
      </c>
      <c r="AV9010" s="501" t="e">
        <f t="shared" si="848"/>
        <v>#DIV/0!</v>
      </c>
      <c r="AY9010" s="501" t="e">
        <f t="shared" si="849"/>
        <v>#DIV/0!</v>
      </c>
      <c r="BM9010" s="501" t="e">
        <f t="shared" si="850"/>
        <v>#DIV/0!</v>
      </c>
      <c r="BP9010" s="501" t="e">
        <f t="shared" si="851"/>
        <v>#DIV/0!</v>
      </c>
    </row>
    <row r="9011" spans="31:68" ht="15" customHeight="1" x14ac:dyDescent="0.25">
      <c r="AE9011" s="501" t="e">
        <f t="shared" si="846"/>
        <v>#DIV/0!</v>
      </c>
      <c r="AH9011" s="501" t="e">
        <f t="shared" si="847"/>
        <v>#DIV/0!</v>
      </c>
      <c r="AV9011" s="501" t="e">
        <f t="shared" si="848"/>
        <v>#DIV/0!</v>
      </c>
      <c r="AY9011" s="501" t="e">
        <f t="shared" si="849"/>
        <v>#DIV/0!</v>
      </c>
      <c r="BM9011" s="501" t="e">
        <f t="shared" si="850"/>
        <v>#DIV/0!</v>
      </c>
      <c r="BP9011" s="501" t="e">
        <f t="shared" si="851"/>
        <v>#DIV/0!</v>
      </c>
    </row>
    <row r="9012" spans="31:68" ht="15" customHeight="1" x14ac:dyDescent="0.25">
      <c r="AE9012" s="501" t="e">
        <f t="shared" si="846"/>
        <v>#DIV/0!</v>
      </c>
      <c r="AH9012" s="501" t="e">
        <f t="shared" si="847"/>
        <v>#DIV/0!</v>
      </c>
      <c r="AV9012" s="501" t="e">
        <f t="shared" si="848"/>
        <v>#DIV/0!</v>
      </c>
      <c r="AY9012" s="501" t="e">
        <f t="shared" si="849"/>
        <v>#DIV/0!</v>
      </c>
      <c r="BM9012" s="501" t="e">
        <f t="shared" si="850"/>
        <v>#DIV/0!</v>
      </c>
      <c r="BP9012" s="501" t="e">
        <f t="shared" si="851"/>
        <v>#DIV/0!</v>
      </c>
    </row>
    <row r="9013" spans="31:68" ht="15" customHeight="1" x14ac:dyDescent="0.25">
      <c r="AE9013" s="501" t="e">
        <f t="shared" si="846"/>
        <v>#DIV/0!</v>
      </c>
      <c r="AH9013" s="501" t="e">
        <f t="shared" si="847"/>
        <v>#DIV/0!</v>
      </c>
      <c r="AV9013" s="501" t="e">
        <f t="shared" si="848"/>
        <v>#DIV/0!</v>
      </c>
      <c r="AY9013" s="501" t="e">
        <f t="shared" si="849"/>
        <v>#DIV/0!</v>
      </c>
      <c r="BM9013" s="501" t="e">
        <f t="shared" si="850"/>
        <v>#DIV/0!</v>
      </c>
      <c r="BP9013" s="501" t="e">
        <f t="shared" si="851"/>
        <v>#DIV/0!</v>
      </c>
    </row>
    <row r="9014" spans="31:68" ht="15" customHeight="1" x14ac:dyDescent="0.25">
      <c r="AE9014" s="501" t="e">
        <f t="shared" si="846"/>
        <v>#DIV/0!</v>
      </c>
      <c r="AH9014" s="501" t="e">
        <f t="shared" si="847"/>
        <v>#DIV/0!</v>
      </c>
      <c r="AV9014" s="501" t="e">
        <f t="shared" si="848"/>
        <v>#DIV/0!</v>
      </c>
      <c r="AY9014" s="501" t="e">
        <f t="shared" si="849"/>
        <v>#DIV/0!</v>
      </c>
      <c r="BM9014" s="501" t="e">
        <f t="shared" si="850"/>
        <v>#DIV/0!</v>
      </c>
      <c r="BP9014" s="501" t="e">
        <f t="shared" si="851"/>
        <v>#DIV/0!</v>
      </c>
    </row>
    <row r="9015" spans="31:68" ht="15" customHeight="1" x14ac:dyDescent="0.25">
      <c r="AE9015" s="501" t="e">
        <f t="shared" si="846"/>
        <v>#DIV/0!</v>
      </c>
      <c r="AH9015" s="501" t="e">
        <f t="shared" si="847"/>
        <v>#DIV/0!</v>
      </c>
      <c r="AV9015" s="501" t="e">
        <f t="shared" si="848"/>
        <v>#DIV/0!</v>
      </c>
      <c r="AY9015" s="501" t="e">
        <f t="shared" si="849"/>
        <v>#DIV/0!</v>
      </c>
      <c r="BM9015" s="501" t="e">
        <f t="shared" si="850"/>
        <v>#DIV/0!</v>
      </c>
      <c r="BP9015" s="501" t="e">
        <f t="shared" si="851"/>
        <v>#DIV/0!</v>
      </c>
    </row>
    <row r="9016" spans="31:68" ht="15" customHeight="1" x14ac:dyDescent="0.25">
      <c r="AE9016" s="501" t="e">
        <f t="shared" si="846"/>
        <v>#DIV/0!</v>
      </c>
      <c r="AH9016" s="501" t="e">
        <f t="shared" si="847"/>
        <v>#DIV/0!</v>
      </c>
      <c r="AV9016" s="501" t="e">
        <f t="shared" si="848"/>
        <v>#DIV/0!</v>
      </c>
      <c r="AY9016" s="501" t="e">
        <f t="shared" si="849"/>
        <v>#DIV/0!</v>
      </c>
      <c r="BM9016" s="501" t="e">
        <f t="shared" si="850"/>
        <v>#DIV/0!</v>
      </c>
      <c r="BP9016" s="501" t="e">
        <f t="shared" si="851"/>
        <v>#DIV/0!</v>
      </c>
    </row>
    <row r="9017" spans="31:68" ht="15" customHeight="1" x14ac:dyDescent="0.25">
      <c r="AE9017" s="501" t="e">
        <f t="shared" si="846"/>
        <v>#DIV/0!</v>
      </c>
      <c r="AH9017" s="501" t="e">
        <f t="shared" si="847"/>
        <v>#DIV/0!</v>
      </c>
      <c r="AV9017" s="501" t="e">
        <f t="shared" si="848"/>
        <v>#DIV/0!</v>
      </c>
      <c r="AY9017" s="501" t="e">
        <f t="shared" si="849"/>
        <v>#DIV/0!</v>
      </c>
      <c r="BM9017" s="501" t="e">
        <f t="shared" si="850"/>
        <v>#DIV/0!</v>
      </c>
      <c r="BP9017" s="501" t="e">
        <f t="shared" si="851"/>
        <v>#DIV/0!</v>
      </c>
    </row>
    <row r="9018" spans="31:68" ht="15" customHeight="1" x14ac:dyDescent="0.25">
      <c r="AE9018" s="501" t="e">
        <f t="shared" si="846"/>
        <v>#DIV/0!</v>
      </c>
      <c r="AH9018" s="501" t="e">
        <f t="shared" si="847"/>
        <v>#DIV/0!</v>
      </c>
      <c r="AV9018" s="501" t="e">
        <f t="shared" si="848"/>
        <v>#DIV/0!</v>
      </c>
      <c r="AY9018" s="501" t="e">
        <f t="shared" si="849"/>
        <v>#DIV/0!</v>
      </c>
      <c r="BM9018" s="501" t="e">
        <f t="shared" si="850"/>
        <v>#DIV/0!</v>
      </c>
      <c r="BP9018" s="501" t="e">
        <f t="shared" si="851"/>
        <v>#DIV/0!</v>
      </c>
    </row>
    <row r="9019" spans="31:68" ht="15" customHeight="1" x14ac:dyDescent="0.25">
      <c r="AE9019" s="501" t="e">
        <f t="shared" si="846"/>
        <v>#DIV/0!</v>
      </c>
      <c r="AH9019" s="501" t="e">
        <f t="shared" si="847"/>
        <v>#DIV/0!</v>
      </c>
      <c r="AV9019" s="501" t="e">
        <f t="shared" si="848"/>
        <v>#DIV/0!</v>
      </c>
      <c r="AY9019" s="501" t="e">
        <f t="shared" si="849"/>
        <v>#DIV/0!</v>
      </c>
      <c r="BM9019" s="501" t="e">
        <f t="shared" si="850"/>
        <v>#DIV/0!</v>
      </c>
      <c r="BP9019" s="501" t="e">
        <f t="shared" si="851"/>
        <v>#DIV/0!</v>
      </c>
    </row>
    <row r="9020" spans="31:68" ht="15" customHeight="1" x14ac:dyDescent="0.25">
      <c r="AE9020" s="501" t="e">
        <f t="shared" si="846"/>
        <v>#DIV/0!</v>
      </c>
      <c r="AH9020" s="501" t="e">
        <f t="shared" si="847"/>
        <v>#DIV/0!</v>
      </c>
      <c r="AV9020" s="501" t="e">
        <f t="shared" si="848"/>
        <v>#DIV/0!</v>
      </c>
      <c r="AY9020" s="501" t="e">
        <f t="shared" si="849"/>
        <v>#DIV/0!</v>
      </c>
      <c r="BM9020" s="501" t="e">
        <f t="shared" si="850"/>
        <v>#DIV/0!</v>
      </c>
      <c r="BP9020" s="501" t="e">
        <f t="shared" si="851"/>
        <v>#DIV/0!</v>
      </c>
    </row>
    <row r="9021" spans="31:68" ht="15" customHeight="1" x14ac:dyDescent="0.25">
      <c r="AE9021" s="501" t="e">
        <f t="shared" si="846"/>
        <v>#DIV/0!</v>
      </c>
      <c r="AH9021" s="501" t="e">
        <f t="shared" si="847"/>
        <v>#DIV/0!</v>
      </c>
      <c r="AV9021" s="501" t="e">
        <f t="shared" si="848"/>
        <v>#DIV/0!</v>
      </c>
      <c r="AY9021" s="501" t="e">
        <f t="shared" si="849"/>
        <v>#DIV/0!</v>
      </c>
      <c r="BM9021" s="501" t="e">
        <f t="shared" si="850"/>
        <v>#DIV/0!</v>
      </c>
      <c r="BP9021" s="501" t="e">
        <f t="shared" si="851"/>
        <v>#DIV/0!</v>
      </c>
    </row>
    <row r="9022" spans="31:68" ht="15" customHeight="1" x14ac:dyDescent="0.25">
      <c r="AE9022" s="501" t="e">
        <f t="shared" si="846"/>
        <v>#DIV/0!</v>
      </c>
      <c r="AH9022" s="501" t="e">
        <f t="shared" si="847"/>
        <v>#DIV/0!</v>
      </c>
      <c r="AV9022" s="501" t="e">
        <f t="shared" si="848"/>
        <v>#DIV/0!</v>
      </c>
      <c r="AY9022" s="501" t="e">
        <f t="shared" si="849"/>
        <v>#DIV/0!</v>
      </c>
      <c r="BM9022" s="501" t="e">
        <f t="shared" si="850"/>
        <v>#DIV/0!</v>
      </c>
      <c r="BP9022" s="501" t="e">
        <f t="shared" si="851"/>
        <v>#DIV/0!</v>
      </c>
    </row>
    <row r="9023" spans="31:68" ht="15" customHeight="1" x14ac:dyDescent="0.25">
      <c r="AE9023" s="501" t="e">
        <f t="shared" si="846"/>
        <v>#DIV/0!</v>
      </c>
      <c r="AH9023" s="501" t="e">
        <f t="shared" si="847"/>
        <v>#DIV/0!</v>
      </c>
      <c r="AV9023" s="501" t="e">
        <f t="shared" si="848"/>
        <v>#DIV/0!</v>
      </c>
      <c r="AY9023" s="501" t="e">
        <f t="shared" si="849"/>
        <v>#DIV/0!</v>
      </c>
      <c r="BM9023" s="501" t="e">
        <f t="shared" si="850"/>
        <v>#DIV/0!</v>
      </c>
      <c r="BP9023" s="501" t="e">
        <f t="shared" si="851"/>
        <v>#DIV/0!</v>
      </c>
    </row>
    <row r="9024" spans="31:68" ht="15" customHeight="1" x14ac:dyDescent="0.25">
      <c r="AE9024" s="501" t="e">
        <f t="shared" si="846"/>
        <v>#DIV/0!</v>
      </c>
      <c r="AH9024" s="501" t="e">
        <f t="shared" si="847"/>
        <v>#DIV/0!</v>
      </c>
      <c r="AV9024" s="501" t="e">
        <f t="shared" si="848"/>
        <v>#DIV/0!</v>
      </c>
      <c r="AY9024" s="501" t="e">
        <f t="shared" si="849"/>
        <v>#DIV/0!</v>
      </c>
      <c r="BM9024" s="501" t="e">
        <f t="shared" si="850"/>
        <v>#DIV/0!</v>
      </c>
      <c r="BP9024" s="501" t="e">
        <f t="shared" si="851"/>
        <v>#DIV/0!</v>
      </c>
    </row>
    <row r="9025" spans="31:68" ht="15" customHeight="1" x14ac:dyDescent="0.25">
      <c r="AE9025" s="501" t="e">
        <f t="shared" si="846"/>
        <v>#DIV/0!</v>
      </c>
      <c r="AH9025" s="501" t="e">
        <f t="shared" si="847"/>
        <v>#DIV/0!</v>
      </c>
      <c r="AV9025" s="501" t="e">
        <f t="shared" si="848"/>
        <v>#DIV/0!</v>
      </c>
      <c r="AY9025" s="501" t="e">
        <f t="shared" si="849"/>
        <v>#DIV/0!</v>
      </c>
      <c r="BM9025" s="501" t="e">
        <f t="shared" si="850"/>
        <v>#DIV/0!</v>
      </c>
      <c r="BP9025" s="501" t="e">
        <f t="shared" si="851"/>
        <v>#DIV/0!</v>
      </c>
    </row>
    <row r="9026" spans="31:68" ht="15" customHeight="1" x14ac:dyDescent="0.25">
      <c r="AE9026" s="501" t="e">
        <f t="shared" si="846"/>
        <v>#DIV/0!</v>
      </c>
      <c r="AH9026" s="501" t="e">
        <f t="shared" si="847"/>
        <v>#DIV/0!</v>
      </c>
      <c r="AV9026" s="501" t="e">
        <f t="shared" si="848"/>
        <v>#DIV/0!</v>
      </c>
      <c r="AY9026" s="501" t="e">
        <f t="shared" si="849"/>
        <v>#DIV/0!</v>
      </c>
      <c r="BM9026" s="501" t="e">
        <f t="shared" si="850"/>
        <v>#DIV/0!</v>
      </c>
      <c r="BP9026" s="501" t="e">
        <f t="shared" si="851"/>
        <v>#DIV/0!</v>
      </c>
    </row>
    <row r="9027" spans="31:68" ht="15" customHeight="1" x14ac:dyDescent="0.25">
      <c r="AE9027" s="501" t="e">
        <f t="shared" si="846"/>
        <v>#DIV/0!</v>
      </c>
      <c r="AH9027" s="501" t="e">
        <f t="shared" si="847"/>
        <v>#DIV/0!</v>
      </c>
      <c r="AV9027" s="501" t="e">
        <f t="shared" si="848"/>
        <v>#DIV/0!</v>
      </c>
      <c r="AY9027" s="501" t="e">
        <f t="shared" si="849"/>
        <v>#DIV/0!</v>
      </c>
      <c r="BM9027" s="501" t="e">
        <f t="shared" si="850"/>
        <v>#DIV/0!</v>
      </c>
      <c r="BP9027" s="501" t="e">
        <f t="shared" si="851"/>
        <v>#DIV/0!</v>
      </c>
    </row>
    <row r="9028" spans="31:68" ht="15" customHeight="1" x14ac:dyDescent="0.25">
      <c r="AE9028" s="501" t="e">
        <f t="shared" si="846"/>
        <v>#DIV/0!</v>
      </c>
      <c r="AH9028" s="501" t="e">
        <f t="shared" si="847"/>
        <v>#DIV/0!</v>
      </c>
      <c r="AV9028" s="501" t="e">
        <f t="shared" si="848"/>
        <v>#DIV/0!</v>
      </c>
      <c r="AY9028" s="501" t="e">
        <f t="shared" si="849"/>
        <v>#DIV/0!</v>
      </c>
      <c r="BM9028" s="501" t="e">
        <f t="shared" si="850"/>
        <v>#DIV/0!</v>
      </c>
      <c r="BP9028" s="501" t="e">
        <f t="shared" si="851"/>
        <v>#DIV/0!</v>
      </c>
    </row>
    <row r="9029" spans="31:68" ht="15" customHeight="1" x14ac:dyDescent="0.25">
      <c r="AE9029" s="501" t="e">
        <f t="shared" si="846"/>
        <v>#DIV/0!</v>
      </c>
      <c r="AH9029" s="501" t="e">
        <f t="shared" si="847"/>
        <v>#DIV/0!</v>
      </c>
      <c r="AV9029" s="501" t="e">
        <f t="shared" si="848"/>
        <v>#DIV/0!</v>
      </c>
      <c r="AY9029" s="501" t="e">
        <f t="shared" si="849"/>
        <v>#DIV/0!</v>
      </c>
      <c r="BM9029" s="501" t="e">
        <f t="shared" si="850"/>
        <v>#DIV/0!</v>
      </c>
      <c r="BP9029" s="501" t="e">
        <f t="shared" si="851"/>
        <v>#DIV/0!</v>
      </c>
    </row>
    <row r="9030" spans="31:68" ht="15" customHeight="1" x14ac:dyDescent="0.25">
      <c r="AE9030" s="501" t="e">
        <f t="shared" si="846"/>
        <v>#DIV/0!</v>
      </c>
      <c r="AH9030" s="501" t="e">
        <f t="shared" si="847"/>
        <v>#DIV/0!</v>
      </c>
      <c r="AV9030" s="501" t="e">
        <f t="shared" si="848"/>
        <v>#DIV/0!</v>
      </c>
      <c r="AY9030" s="501" t="e">
        <f t="shared" si="849"/>
        <v>#DIV/0!</v>
      </c>
      <c r="BM9030" s="501" t="e">
        <f t="shared" si="850"/>
        <v>#DIV/0!</v>
      </c>
      <c r="BP9030" s="501" t="e">
        <f t="shared" si="851"/>
        <v>#DIV/0!</v>
      </c>
    </row>
    <row r="9031" spans="31:68" ht="15" customHeight="1" x14ac:dyDescent="0.25">
      <c r="AE9031" s="501" t="e">
        <f t="shared" si="846"/>
        <v>#DIV/0!</v>
      </c>
      <c r="AH9031" s="501" t="e">
        <f t="shared" si="847"/>
        <v>#DIV/0!</v>
      </c>
      <c r="AV9031" s="501" t="e">
        <f t="shared" si="848"/>
        <v>#DIV/0!</v>
      </c>
      <c r="AY9031" s="501" t="e">
        <f t="shared" si="849"/>
        <v>#DIV/0!</v>
      </c>
      <c r="BM9031" s="501" t="e">
        <f t="shared" si="850"/>
        <v>#DIV/0!</v>
      </c>
      <c r="BP9031" s="501" t="e">
        <f t="shared" si="851"/>
        <v>#DIV/0!</v>
      </c>
    </row>
    <row r="9032" spans="31:68" ht="15" customHeight="1" x14ac:dyDescent="0.25">
      <c r="AE9032" s="501" t="e">
        <f t="shared" si="846"/>
        <v>#DIV/0!</v>
      </c>
      <c r="AH9032" s="501" t="e">
        <f t="shared" si="847"/>
        <v>#DIV/0!</v>
      </c>
      <c r="AV9032" s="501" t="e">
        <f t="shared" si="848"/>
        <v>#DIV/0!</v>
      </c>
      <c r="AY9032" s="501" t="e">
        <f t="shared" si="849"/>
        <v>#DIV/0!</v>
      </c>
      <c r="BM9032" s="501" t="e">
        <f t="shared" si="850"/>
        <v>#DIV/0!</v>
      </c>
      <c r="BP9032" s="501" t="e">
        <f t="shared" si="851"/>
        <v>#DIV/0!</v>
      </c>
    </row>
    <row r="9033" spans="31:68" ht="15" customHeight="1" x14ac:dyDescent="0.25">
      <c r="AE9033" s="501" t="e">
        <f t="shared" si="846"/>
        <v>#DIV/0!</v>
      </c>
      <c r="AH9033" s="501" t="e">
        <f t="shared" si="847"/>
        <v>#DIV/0!</v>
      </c>
      <c r="AV9033" s="501" t="e">
        <f t="shared" si="848"/>
        <v>#DIV/0!</v>
      </c>
      <c r="AY9033" s="501" t="e">
        <f t="shared" si="849"/>
        <v>#DIV/0!</v>
      </c>
      <c r="BM9033" s="501" t="e">
        <f t="shared" si="850"/>
        <v>#DIV/0!</v>
      </c>
      <c r="BP9033" s="501" t="e">
        <f t="shared" si="851"/>
        <v>#DIV/0!</v>
      </c>
    </row>
    <row r="9034" spans="31:68" ht="15" customHeight="1" x14ac:dyDescent="0.25">
      <c r="AE9034" s="501" t="e">
        <f t="shared" si="846"/>
        <v>#DIV/0!</v>
      </c>
      <c r="AH9034" s="501" t="e">
        <f t="shared" si="847"/>
        <v>#DIV/0!</v>
      </c>
      <c r="AV9034" s="501" t="e">
        <f t="shared" si="848"/>
        <v>#DIV/0!</v>
      </c>
      <c r="AY9034" s="501" t="e">
        <f t="shared" si="849"/>
        <v>#DIV/0!</v>
      </c>
      <c r="BM9034" s="501" t="e">
        <f t="shared" si="850"/>
        <v>#DIV/0!</v>
      </c>
      <c r="BP9034" s="501" t="e">
        <f t="shared" si="851"/>
        <v>#DIV/0!</v>
      </c>
    </row>
    <row r="9035" spans="31:68" ht="15" customHeight="1" x14ac:dyDescent="0.25">
      <c r="AE9035" s="501" t="e">
        <f t="shared" si="846"/>
        <v>#DIV/0!</v>
      </c>
      <c r="AH9035" s="501" t="e">
        <f t="shared" si="847"/>
        <v>#DIV/0!</v>
      </c>
      <c r="AV9035" s="501" t="e">
        <f t="shared" si="848"/>
        <v>#DIV/0!</v>
      </c>
      <c r="AY9035" s="501" t="e">
        <f t="shared" si="849"/>
        <v>#DIV/0!</v>
      </c>
      <c r="BM9035" s="501" t="e">
        <f t="shared" si="850"/>
        <v>#DIV/0!</v>
      </c>
      <c r="BP9035" s="501" t="e">
        <f t="shared" si="851"/>
        <v>#DIV/0!</v>
      </c>
    </row>
    <row r="9036" spans="31:68" ht="15" customHeight="1" x14ac:dyDescent="0.25">
      <c r="AE9036" s="501" t="e">
        <f t="shared" si="846"/>
        <v>#DIV/0!</v>
      </c>
      <c r="AH9036" s="501" t="e">
        <f t="shared" si="847"/>
        <v>#DIV/0!</v>
      </c>
      <c r="AV9036" s="501" t="e">
        <f t="shared" si="848"/>
        <v>#DIV/0!</v>
      </c>
      <c r="AY9036" s="501" t="e">
        <f t="shared" si="849"/>
        <v>#DIV/0!</v>
      </c>
      <c r="BM9036" s="501" t="e">
        <f t="shared" si="850"/>
        <v>#DIV/0!</v>
      </c>
      <c r="BP9036" s="501" t="e">
        <f t="shared" si="851"/>
        <v>#DIV/0!</v>
      </c>
    </row>
    <row r="9037" spans="31:68" ht="15" customHeight="1" x14ac:dyDescent="0.25">
      <c r="AE9037" s="501" t="e">
        <f t="shared" si="846"/>
        <v>#DIV/0!</v>
      </c>
      <c r="AH9037" s="501" t="e">
        <f t="shared" si="847"/>
        <v>#DIV/0!</v>
      </c>
      <c r="AV9037" s="501" t="e">
        <f t="shared" si="848"/>
        <v>#DIV/0!</v>
      </c>
      <c r="AY9037" s="501" t="e">
        <f t="shared" si="849"/>
        <v>#DIV/0!</v>
      </c>
      <c r="BM9037" s="501" t="e">
        <f t="shared" si="850"/>
        <v>#DIV/0!</v>
      </c>
      <c r="BP9037" s="501" t="e">
        <f t="shared" si="851"/>
        <v>#DIV/0!</v>
      </c>
    </row>
    <row r="9038" spans="31:68" ht="15" customHeight="1" x14ac:dyDescent="0.25">
      <c r="AE9038" s="501" t="e">
        <f t="shared" si="846"/>
        <v>#DIV/0!</v>
      </c>
      <c r="AH9038" s="501" t="e">
        <f t="shared" si="847"/>
        <v>#DIV/0!</v>
      </c>
      <c r="AV9038" s="501" t="e">
        <f t="shared" si="848"/>
        <v>#DIV/0!</v>
      </c>
      <c r="AY9038" s="501" t="e">
        <f t="shared" si="849"/>
        <v>#DIV/0!</v>
      </c>
      <c r="BM9038" s="501" t="e">
        <f t="shared" si="850"/>
        <v>#DIV/0!</v>
      </c>
      <c r="BP9038" s="501" t="e">
        <f t="shared" si="851"/>
        <v>#DIV/0!</v>
      </c>
    </row>
    <row r="9039" spans="31:68" ht="15" customHeight="1" x14ac:dyDescent="0.25">
      <c r="AE9039" s="501" t="e">
        <f t="shared" ref="AE9039:AE9102" si="852">IF(AE$10*AC9039+AE$11&lt;(ROUNDUP(AD$10/100,0)*100+999),MAX(0,AE$10*AC9039+AE$11),NA())</f>
        <v>#DIV/0!</v>
      </c>
      <c r="AH9039" s="501" t="e">
        <f t="shared" ref="AH9039:AH9102" si="853">IF(AH$10*AF9039+AH$11&lt;(ROUNDUP(AG$10/100,0)*100+999),MAX(0,AH$10*AF9039+AH$11),NA())</f>
        <v>#DIV/0!</v>
      </c>
      <c r="AV9039" s="501" t="e">
        <f t="shared" ref="AV9039:AV9102" si="854">IF(AV$10*AT9039+AV$11&lt;(ROUNDUP(AU$10/100,0)*100+999),MAX(0,AV$10*AT9039+AV$11),NA())</f>
        <v>#DIV/0!</v>
      </c>
      <c r="AY9039" s="501" t="e">
        <f t="shared" ref="AY9039:AY9102" si="855">IF(AY$10*AW9039+AY$11&lt;(ROUNDUP(AX$10/100,0)*100+999),MAX(0,AY$10*AW9039+AY$11),NA())</f>
        <v>#DIV/0!</v>
      </c>
      <c r="BM9039" s="501" t="e">
        <f t="shared" ref="BM9039:BM9102" si="856">IF(BM$10*BK9039+BM$11&lt;(ROUNDUP(BL$10/100,0)*100+999),MAX(0,BM$10*BK9039+BM$11),NA())</f>
        <v>#DIV/0!</v>
      </c>
      <c r="BP9039" s="501" t="e">
        <f t="shared" ref="BP9039:BP9102" si="857">IF(BP$10*BN9039+BP$11&lt;(ROUNDUP(BO$10/100,0)*100+999),MAX(0,BP$10*BN9039+BP$11),NA())</f>
        <v>#DIV/0!</v>
      </c>
    </row>
    <row r="9040" spans="31:68" ht="15" customHeight="1" x14ac:dyDescent="0.25">
      <c r="AE9040" s="501" t="e">
        <f t="shared" si="852"/>
        <v>#DIV/0!</v>
      </c>
      <c r="AH9040" s="501" t="e">
        <f t="shared" si="853"/>
        <v>#DIV/0!</v>
      </c>
      <c r="AV9040" s="501" t="e">
        <f t="shared" si="854"/>
        <v>#DIV/0!</v>
      </c>
      <c r="AY9040" s="501" t="e">
        <f t="shared" si="855"/>
        <v>#DIV/0!</v>
      </c>
      <c r="BM9040" s="501" t="e">
        <f t="shared" si="856"/>
        <v>#DIV/0!</v>
      </c>
      <c r="BP9040" s="501" t="e">
        <f t="shared" si="857"/>
        <v>#DIV/0!</v>
      </c>
    </row>
    <row r="9041" spans="31:68" ht="15" customHeight="1" x14ac:dyDescent="0.25">
      <c r="AE9041" s="501" t="e">
        <f t="shared" si="852"/>
        <v>#DIV/0!</v>
      </c>
      <c r="AH9041" s="501" t="e">
        <f t="shared" si="853"/>
        <v>#DIV/0!</v>
      </c>
      <c r="AV9041" s="501" t="e">
        <f t="shared" si="854"/>
        <v>#DIV/0!</v>
      </c>
      <c r="AY9041" s="501" t="e">
        <f t="shared" si="855"/>
        <v>#DIV/0!</v>
      </c>
      <c r="BM9041" s="501" t="e">
        <f t="shared" si="856"/>
        <v>#DIV/0!</v>
      </c>
      <c r="BP9041" s="501" t="e">
        <f t="shared" si="857"/>
        <v>#DIV/0!</v>
      </c>
    </row>
    <row r="9042" spans="31:68" ht="15" customHeight="1" x14ac:dyDescent="0.25">
      <c r="AE9042" s="501" t="e">
        <f t="shared" si="852"/>
        <v>#DIV/0!</v>
      </c>
      <c r="AH9042" s="501" t="e">
        <f t="shared" si="853"/>
        <v>#DIV/0!</v>
      </c>
      <c r="AV9042" s="501" t="e">
        <f t="shared" si="854"/>
        <v>#DIV/0!</v>
      </c>
      <c r="AY9042" s="501" t="e">
        <f t="shared" si="855"/>
        <v>#DIV/0!</v>
      </c>
      <c r="BM9042" s="501" t="e">
        <f t="shared" si="856"/>
        <v>#DIV/0!</v>
      </c>
      <c r="BP9042" s="501" t="e">
        <f t="shared" si="857"/>
        <v>#DIV/0!</v>
      </c>
    </row>
    <row r="9043" spans="31:68" ht="15" customHeight="1" x14ac:dyDescent="0.25">
      <c r="AE9043" s="501" t="e">
        <f t="shared" si="852"/>
        <v>#DIV/0!</v>
      </c>
      <c r="AH9043" s="501" t="e">
        <f t="shared" si="853"/>
        <v>#DIV/0!</v>
      </c>
      <c r="AV9043" s="501" t="e">
        <f t="shared" si="854"/>
        <v>#DIV/0!</v>
      </c>
      <c r="AY9043" s="501" t="e">
        <f t="shared" si="855"/>
        <v>#DIV/0!</v>
      </c>
      <c r="BM9043" s="501" t="e">
        <f t="shared" si="856"/>
        <v>#DIV/0!</v>
      </c>
      <c r="BP9043" s="501" t="e">
        <f t="shared" si="857"/>
        <v>#DIV/0!</v>
      </c>
    </row>
    <row r="9044" spans="31:68" ht="15" customHeight="1" x14ac:dyDescent="0.25">
      <c r="AE9044" s="501" t="e">
        <f t="shared" si="852"/>
        <v>#DIV/0!</v>
      </c>
      <c r="AH9044" s="501" t="e">
        <f t="shared" si="853"/>
        <v>#DIV/0!</v>
      </c>
      <c r="AV9044" s="501" t="e">
        <f t="shared" si="854"/>
        <v>#DIV/0!</v>
      </c>
      <c r="AY9044" s="501" t="e">
        <f t="shared" si="855"/>
        <v>#DIV/0!</v>
      </c>
      <c r="BM9044" s="501" t="e">
        <f t="shared" si="856"/>
        <v>#DIV/0!</v>
      </c>
      <c r="BP9044" s="501" t="e">
        <f t="shared" si="857"/>
        <v>#DIV/0!</v>
      </c>
    </row>
    <row r="9045" spans="31:68" ht="15" customHeight="1" x14ac:dyDescent="0.25">
      <c r="AE9045" s="501" t="e">
        <f t="shared" si="852"/>
        <v>#DIV/0!</v>
      </c>
      <c r="AH9045" s="501" t="e">
        <f t="shared" si="853"/>
        <v>#DIV/0!</v>
      </c>
      <c r="AV9045" s="501" t="e">
        <f t="shared" si="854"/>
        <v>#DIV/0!</v>
      </c>
      <c r="AY9045" s="501" t="e">
        <f t="shared" si="855"/>
        <v>#DIV/0!</v>
      </c>
      <c r="BM9045" s="501" t="e">
        <f t="shared" si="856"/>
        <v>#DIV/0!</v>
      </c>
      <c r="BP9045" s="501" t="e">
        <f t="shared" si="857"/>
        <v>#DIV/0!</v>
      </c>
    </row>
    <row r="9046" spans="31:68" ht="15" customHeight="1" x14ac:dyDescent="0.25">
      <c r="AE9046" s="501" t="e">
        <f t="shared" si="852"/>
        <v>#DIV/0!</v>
      </c>
      <c r="AH9046" s="501" t="e">
        <f t="shared" si="853"/>
        <v>#DIV/0!</v>
      </c>
      <c r="AV9046" s="501" t="e">
        <f t="shared" si="854"/>
        <v>#DIV/0!</v>
      </c>
      <c r="AY9046" s="501" t="e">
        <f t="shared" si="855"/>
        <v>#DIV/0!</v>
      </c>
      <c r="BM9046" s="501" t="e">
        <f t="shared" si="856"/>
        <v>#DIV/0!</v>
      </c>
      <c r="BP9046" s="501" t="e">
        <f t="shared" si="857"/>
        <v>#DIV/0!</v>
      </c>
    </row>
    <row r="9047" spans="31:68" ht="15" customHeight="1" x14ac:dyDescent="0.25">
      <c r="AE9047" s="501" t="e">
        <f t="shared" si="852"/>
        <v>#DIV/0!</v>
      </c>
      <c r="AH9047" s="501" t="e">
        <f t="shared" si="853"/>
        <v>#DIV/0!</v>
      </c>
      <c r="AV9047" s="501" t="e">
        <f t="shared" si="854"/>
        <v>#DIV/0!</v>
      </c>
      <c r="AY9047" s="501" t="e">
        <f t="shared" si="855"/>
        <v>#DIV/0!</v>
      </c>
      <c r="BM9047" s="501" t="e">
        <f t="shared" si="856"/>
        <v>#DIV/0!</v>
      </c>
      <c r="BP9047" s="501" t="e">
        <f t="shared" si="857"/>
        <v>#DIV/0!</v>
      </c>
    </row>
    <row r="9048" spans="31:68" ht="15" customHeight="1" x14ac:dyDescent="0.25">
      <c r="AE9048" s="501" t="e">
        <f t="shared" si="852"/>
        <v>#DIV/0!</v>
      </c>
      <c r="AH9048" s="501" t="e">
        <f t="shared" si="853"/>
        <v>#DIV/0!</v>
      </c>
      <c r="AV9048" s="501" t="e">
        <f t="shared" si="854"/>
        <v>#DIV/0!</v>
      </c>
      <c r="AY9048" s="501" t="e">
        <f t="shared" si="855"/>
        <v>#DIV/0!</v>
      </c>
      <c r="BM9048" s="501" t="e">
        <f t="shared" si="856"/>
        <v>#DIV/0!</v>
      </c>
      <c r="BP9048" s="501" t="e">
        <f t="shared" si="857"/>
        <v>#DIV/0!</v>
      </c>
    </row>
    <row r="9049" spans="31:68" ht="15" customHeight="1" x14ac:dyDescent="0.25">
      <c r="AE9049" s="501" t="e">
        <f t="shared" si="852"/>
        <v>#DIV/0!</v>
      </c>
      <c r="AH9049" s="501" t="e">
        <f t="shared" si="853"/>
        <v>#DIV/0!</v>
      </c>
      <c r="AV9049" s="501" t="e">
        <f t="shared" si="854"/>
        <v>#DIV/0!</v>
      </c>
      <c r="AY9049" s="501" t="e">
        <f t="shared" si="855"/>
        <v>#DIV/0!</v>
      </c>
      <c r="BM9049" s="501" t="e">
        <f t="shared" si="856"/>
        <v>#DIV/0!</v>
      </c>
      <c r="BP9049" s="501" t="e">
        <f t="shared" si="857"/>
        <v>#DIV/0!</v>
      </c>
    </row>
    <row r="9050" spans="31:68" ht="15" customHeight="1" x14ac:dyDescent="0.25">
      <c r="AE9050" s="501" t="e">
        <f t="shared" si="852"/>
        <v>#DIV/0!</v>
      </c>
      <c r="AH9050" s="501" t="e">
        <f t="shared" si="853"/>
        <v>#DIV/0!</v>
      </c>
      <c r="AV9050" s="501" t="e">
        <f t="shared" si="854"/>
        <v>#DIV/0!</v>
      </c>
      <c r="AY9050" s="501" t="e">
        <f t="shared" si="855"/>
        <v>#DIV/0!</v>
      </c>
      <c r="BM9050" s="501" t="e">
        <f t="shared" si="856"/>
        <v>#DIV/0!</v>
      </c>
      <c r="BP9050" s="501" t="e">
        <f t="shared" si="857"/>
        <v>#DIV/0!</v>
      </c>
    </row>
    <row r="9051" spans="31:68" ht="15" customHeight="1" x14ac:dyDescent="0.25">
      <c r="AE9051" s="501" t="e">
        <f t="shared" si="852"/>
        <v>#DIV/0!</v>
      </c>
      <c r="AH9051" s="501" t="e">
        <f t="shared" si="853"/>
        <v>#DIV/0!</v>
      </c>
      <c r="AV9051" s="501" t="e">
        <f t="shared" si="854"/>
        <v>#DIV/0!</v>
      </c>
      <c r="AY9051" s="501" t="e">
        <f t="shared" si="855"/>
        <v>#DIV/0!</v>
      </c>
      <c r="BM9051" s="501" t="e">
        <f t="shared" si="856"/>
        <v>#DIV/0!</v>
      </c>
      <c r="BP9051" s="501" t="e">
        <f t="shared" si="857"/>
        <v>#DIV/0!</v>
      </c>
    </row>
    <row r="9052" spans="31:68" ht="15" customHeight="1" x14ac:dyDescent="0.25">
      <c r="AE9052" s="501" t="e">
        <f t="shared" si="852"/>
        <v>#DIV/0!</v>
      </c>
      <c r="AH9052" s="501" t="e">
        <f t="shared" si="853"/>
        <v>#DIV/0!</v>
      </c>
      <c r="AV9052" s="501" t="e">
        <f t="shared" si="854"/>
        <v>#DIV/0!</v>
      </c>
      <c r="AY9052" s="501" t="e">
        <f t="shared" si="855"/>
        <v>#DIV/0!</v>
      </c>
      <c r="BM9052" s="501" t="e">
        <f t="shared" si="856"/>
        <v>#DIV/0!</v>
      </c>
      <c r="BP9052" s="501" t="e">
        <f t="shared" si="857"/>
        <v>#DIV/0!</v>
      </c>
    </row>
    <row r="9053" spans="31:68" ht="15" customHeight="1" x14ac:dyDescent="0.25">
      <c r="AE9053" s="501" t="e">
        <f t="shared" si="852"/>
        <v>#DIV/0!</v>
      </c>
      <c r="AH9053" s="501" t="e">
        <f t="shared" si="853"/>
        <v>#DIV/0!</v>
      </c>
      <c r="AV9053" s="501" t="e">
        <f t="shared" si="854"/>
        <v>#DIV/0!</v>
      </c>
      <c r="AY9053" s="501" t="e">
        <f t="shared" si="855"/>
        <v>#DIV/0!</v>
      </c>
      <c r="BM9053" s="501" t="e">
        <f t="shared" si="856"/>
        <v>#DIV/0!</v>
      </c>
      <c r="BP9053" s="501" t="e">
        <f t="shared" si="857"/>
        <v>#DIV/0!</v>
      </c>
    </row>
    <row r="9054" spans="31:68" ht="15" customHeight="1" x14ac:dyDescent="0.25">
      <c r="AE9054" s="501" t="e">
        <f t="shared" si="852"/>
        <v>#DIV/0!</v>
      </c>
      <c r="AH9054" s="501" t="e">
        <f t="shared" si="853"/>
        <v>#DIV/0!</v>
      </c>
      <c r="AV9054" s="501" t="e">
        <f t="shared" si="854"/>
        <v>#DIV/0!</v>
      </c>
      <c r="AY9054" s="501" t="e">
        <f t="shared" si="855"/>
        <v>#DIV/0!</v>
      </c>
      <c r="BM9054" s="501" t="e">
        <f t="shared" si="856"/>
        <v>#DIV/0!</v>
      </c>
      <c r="BP9054" s="501" t="e">
        <f t="shared" si="857"/>
        <v>#DIV/0!</v>
      </c>
    </row>
    <row r="9055" spans="31:68" ht="15" customHeight="1" x14ac:dyDescent="0.25">
      <c r="AE9055" s="501" t="e">
        <f t="shared" si="852"/>
        <v>#DIV/0!</v>
      </c>
      <c r="AH9055" s="501" t="e">
        <f t="shared" si="853"/>
        <v>#DIV/0!</v>
      </c>
      <c r="AV9055" s="501" t="e">
        <f t="shared" si="854"/>
        <v>#DIV/0!</v>
      </c>
      <c r="AY9055" s="501" t="e">
        <f t="shared" si="855"/>
        <v>#DIV/0!</v>
      </c>
      <c r="BM9055" s="501" t="e">
        <f t="shared" si="856"/>
        <v>#DIV/0!</v>
      </c>
      <c r="BP9055" s="501" t="e">
        <f t="shared" si="857"/>
        <v>#DIV/0!</v>
      </c>
    </row>
    <row r="9056" spans="31:68" ht="15" customHeight="1" x14ac:dyDescent="0.25">
      <c r="AE9056" s="501" t="e">
        <f t="shared" si="852"/>
        <v>#DIV/0!</v>
      </c>
      <c r="AH9056" s="501" t="e">
        <f t="shared" si="853"/>
        <v>#DIV/0!</v>
      </c>
      <c r="AV9056" s="501" t="e">
        <f t="shared" si="854"/>
        <v>#DIV/0!</v>
      </c>
      <c r="AY9056" s="501" t="e">
        <f t="shared" si="855"/>
        <v>#DIV/0!</v>
      </c>
      <c r="BM9056" s="501" t="e">
        <f t="shared" si="856"/>
        <v>#DIV/0!</v>
      </c>
      <c r="BP9056" s="501" t="e">
        <f t="shared" si="857"/>
        <v>#DIV/0!</v>
      </c>
    </row>
    <row r="9057" spans="31:68" ht="15" customHeight="1" x14ac:dyDescent="0.25">
      <c r="AE9057" s="501" t="e">
        <f t="shared" si="852"/>
        <v>#DIV/0!</v>
      </c>
      <c r="AH9057" s="501" t="e">
        <f t="shared" si="853"/>
        <v>#DIV/0!</v>
      </c>
      <c r="AV9057" s="501" t="e">
        <f t="shared" si="854"/>
        <v>#DIV/0!</v>
      </c>
      <c r="AY9057" s="501" t="e">
        <f t="shared" si="855"/>
        <v>#DIV/0!</v>
      </c>
      <c r="BM9057" s="501" t="e">
        <f t="shared" si="856"/>
        <v>#DIV/0!</v>
      </c>
      <c r="BP9057" s="501" t="e">
        <f t="shared" si="857"/>
        <v>#DIV/0!</v>
      </c>
    </row>
    <row r="9058" spans="31:68" ht="15" customHeight="1" x14ac:dyDescent="0.25">
      <c r="AE9058" s="501" t="e">
        <f t="shared" si="852"/>
        <v>#DIV/0!</v>
      </c>
      <c r="AH9058" s="501" t="e">
        <f t="shared" si="853"/>
        <v>#DIV/0!</v>
      </c>
      <c r="AV9058" s="501" t="e">
        <f t="shared" si="854"/>
        <v>#DIV/0!</v>
      </c>
      <c r="AY9058" s="501" t="e">
        <f t="shared" si="855"/>
        <v>#DIV/0!</v>
      </c>
      <c r="BM9058" s="501" t="e">
        <f t="shared" si="856"/>
        <v>#DIV/0!</v>
      </c>
      <c r="BP9058" s="501" t="e">
        <f t="shared" si="857"/>
        <v>#DIV/0!</v>
      </c>
    </row>
    <row r="9059" spans="31:68" ht="15" customHeight="1" x14ac:dyDescent="0.25">
      <c r="AE9059" s="501" t="e">
        <f t="shared" si="852"/>
        <v>#DIV/0!</v>
      </c>
      <c r="AH9059" s="501" t="e">
        <f t="shared" si="853"/>
        <v>#DIV/0!</v>
      </c>
      <c r="AV9059" s="501" t="e">
        <f t="shared" si="854"/>
        <v>#DIV/0!</v>
      </c>
      <c r="AY9059" s="501" t="e">
        <f t="shared" si="855"/>
        <v>#DIV/0!</v>
      </c>
      <c r="BM9059" s="501" t="e">
        <f t="shared" si="856"/>
        <v>#DIV/0!</v>
      </c>
      <c r="BP9059" s="501" t="e">
        <f t="shared" si="857"/>
        <v>#DIV/0!</v>
      </c>
    </row>
    <row r="9060" spans="31:68" ht="15" customHeight="1" x14ac:dyDescent="0.25">
      <c r="AE9060" s="501" t="e">
        <f t="shared" si="852"/>
        <v>#DIV/0!</v>
      </c>
      <c r="AH9060" s="501" t="e">
        <f t="shared" si="853"/>
        <v>#DIV/0!</v>
      </c>
      <c r="AV9060" s="501" t="e">
        <f t="shared" si="854"/>
        <v>#DIV/0!</v>
      </c>
      <c r="AY9060" s="501" t="e">
        <f t="shared" si="855"/>
        <v>#DIV/0!</v>
      </c>
      <c r="BM9060" s="501" t="e">
        <f t="shared" si="856"/>
        <v>#DIV/0!</v>
      </c>
      <c r="BP9060" s="501" t="e">
        <f t="shared" si="857"/>
        <v>#DIV/0!</v>
      </c>
    </row>
    <row r="9061" spans="31:68" ht="15" customHeight="1" x14ac:dyDescent="0.25">
      <c r="AE9061" s="501" t="e">
        <f t="shared" si="852"/>
        <v>#DIV/0!</v>
      </c>
      <c r="AH9061" s="501" t="e">
        <f t="shared" si="853"/>
        <v>#DIV/0!</v>
      </c>
      <c r="AV9061" s="501" t="e">
        <f t="shared" si="854"/>
        <v>#DIV/0!</v>
      </c>
      <c r="AY9061" s="501" t="e">
        <f t="shared" si="855"/>
        <v>#DIV/0!</v>
      </c>
      <c r="BM9061" s="501" t="e">
        <f t="shared" si="856"/>
        <v>#DIV/0!</v>
      </c>
      <c r="BP9061" s="501" t="e">
        <f t="shared" si="857"/>
        <v>#DIV/0!</v>
      </c>
    </row>
    <row r="9062" spans="31:68" ht="15" customHeight="1" x14ac:dyDescent="0.25">
      <c r="AE9062" s="501" t="e">
        <f t="shared" si="852"/>
        <v>#DIV/0!</v>
      </c>
      <c r="AH9062" s="501" t="e">
        <f t="shared" si="853"/>
        <v>#DIV/0!</v>
      </c>
      <c r="AV9062" s="501" t="e">
        <f t="shared" si="854"/>
        <v>#DIV/0!</v>
      </c>
      <c r="AY9062" s="501" t="e">
        <f t="shared" si="855"/>
        <v>#DIV/0!</v>
      </c>
      <c r="BM9062" s="501" t="e">
        <f t="shared" si="856"/>
        <v>#DIV/0!</v>
      </c>
      <c r="BP9062" s="501" t="e">
        <f t="shared" si="857"/>
        <v>#DIV/0!</v>
      </c>
    </row>
    <row r="9063" spans="31:68" ht="15" customHeight="1" x14ac:dyDescent="0.25">
      <c r="AE9063" s="501" t="e">
        <f t="shared" si="852"/>
        <v>#DIV/0!</v>
      </c>
      <c r="AH9063" s="501" t="e">
        <f t="shared" si="853"/>
        <v>#DIV/0!</v>
      </c>
      <c r="AV9063" s="501" t="e">
        <f t="shared" si="854"/>
        <v>#DIV/0!</v>
      </c>
      <c r="AY9063" s="501" t="e">
        <f t="shared" si="855"/>
        <v>#DIV/0!</v>
      </c>
      <c r="BM9063" s="501" t="e">
        <f t="shared" si="856"/>
        <v>#DIV/0!</v>
      </c>
      <c r="BP9063" s="501" t="e">
        <f t="shared" si="857"/>
        <v>#DIV/0!</v>
      </c>
    </row>
    <row r="9064" spans="31:68" ht="15" customHeight="1" x14ac:dyDescent="0.25">
      <c r="AE9064" s="501" t="e">
        <f t="shared" si="852"/>
        <v>#DIV/0!</v>
      </c>
      <c r="AH9064" s="501" t="e">
        <f t="shared" si="853"/>
        <v>#DIV/0!</v>
      </c>
      <c r="AV9064" s="501" t="e">
        <f t="shared" si="854"/>
        <v>#DIV/0!</v>
      </c>
      <c r="AY9064" s="501" t="e">
        <f t="shared" si="855"/>
        <v>#DIV/0!</v>
      </c>
      <c r="BM9064" s="501" t="e">
        <f t="shared" si="856"/>
        <v>#DIV/0!</v>
      </c>
      <c r="BP9064" s="501" t="e">
        <f t="shared" si="857"/>
        <v>#DIV/0!</v>
      </c>
    </row>
    <row r="9065" spans="31:68" ht="15" customHeight="1" x14ac:dyDescent="0.25">
      <c r="AE9065" s="501" t="e">
        <f t="shared" si="852"/>
        <v>#DIV/0!</v>
      </c>
      <c r="AH9065" s="501" t="e">
        <f t="shared" si="853"/>
        <v>#DIV/0!</v>
      </c>
      <c r="AV9065" s="501" t="e">
        <f t="shared" si="854"/>
        <v>#DIV/0!</v>
      </c>
      <c r="AY9065" s="501" t="e">
        <f t="shared" si="855"/>
        <v>#DIV/0!</v>
      </c>
      <c r="BM9065" s="501" t="e">
        <f t="shared" si="856"/>
        <v>#DIV/0!</v>
      </c>
      <c r="BP9065" s="501" t="e">
        <f t="shared" si="857"/>
        <v>#DIV/0!</v>
      </c>
    </row>
    <row r="9066" spans="31:68" ht="15" customHeight="1" x14ac:dyDescent="0.25">
      <c r="AE9066" s="501" t="e">
        <f t="shared" si="852"/>
        <v>#DIV/0!</v>
      </c>
      <c r="AH9066" s="501" t="e">
        <f t="shared" si="853"/>
        <v>#DIV/0!</v>
      </c>
      <c r="AV9066" s="501" t="e">
        <f t="shared" si="854"/>
        <v>#DIV/0!</v>
      </c>
      <c r="AY9066" s="501" t="e">
        <f t="shared" si="855"/>
        <v>#DIV/0!</v>
      </c>
      <c r="BM9066" s="501" t="e">
        <f t="shared" si="856"/>
        <v>#DIV/0!</v>
      </c>
      <c r="BP9066" s="501" t="e">
        <f t="shared" si="857"/>
        <v>#DIV/0!</v>
      </c>
    </row>
    <row r="9067" spans="31:68" ht="15" customHeight="1" x14ac:dyDescent="0.25">
      <c r="AE9067" s="501" t="e">
        <f t="shared" si="852"/>
        <v>#DIV/0!</v>
      </c>
      <c r="AH9067" s="501" t="e">
        <f t="shared" si="853"/>
        <v>#DIV/0!</v>
      </c>
      <c r="AV9067" s="501" t="e">
        <f t="shared" si="854"/>
        <v>#DIV/0!</v>
      </c>
      <c r="AY9067" s="501" t="e">
        <f t="shared" si="855"/>
        <v>#DIV/0!</v>
      </c>
      <c r="BM9067" s="501" t="e">
        <f t="shared" si="856"/>
        <v>#DIV/0!</v>
      </c>
      <c r="BP9067" s="501" t="e">
        <f t="shared" si="857"/>
        <v>#DIV/0!</v>
      </c>
    </row>
    <row r="9068" spans="31:68" ht="15" customHeight="1" x14ac:dyDescent="0.25">
      <c r="AE9068" s="501" t="e">
        <f t="shared" si="852"/>
        <v>#DIV/0!</v>
      </c>
      <c r="AH9068" s="501" t="e">
        <f t="shared" si="853"/>
        <v>#DIV/0!</v>
      </c>
      <c r="AV9068" s="501" t="e">
        <f t="shared" si="854"/>
        <v>#DIV/0!</v>
      </c>
      <c r="AY9068" s="501" t="e">
        <f t="shared" si="855"/>
        <v>#DIV/0!</v>
      </c>
      <c r="BM9068" s="501" t="e">
        <f t="shared" si="856"/>
        <v>#DIV/0!</v>
      </c>
      <c r="BP9068" s="501" t="e">
        <f t="shared" si="857"/>
        <v>#DIV/0!</v>
      </c>
    </row>
    <row r="9069" spans="31:68" ht="15" customHeight="1" x14ac:dyDescent="0.25">
      <c r="AE9069" s="501" t="e">
        <f t="shared" si="852"/>
        <v>#DIV/0!</v>
      </c>
      <c r="AH9069" s="501" t="e">
        <f t="shared" si="853"/>
        <v>#DIV/0!</v>
      </c>
      <c r="AV9069" s="501" t="e">
        <f t="shared" si="854"/>
        <v>#DIV/0!</v>
      </c>
      <c r="AY9069" s="501" t="e">
        <f t="shared" si="855"/>
        <v>#DIV/0!</v>
      </c>
      <c r="BM9069" s="501" t="e">
        <f t="shared" si="856"/>
        <v>#DIV/0!</v>
      </c>
      <c r="BP9069" s="501" t="e">
        <f t="shared" si="857"/>
        <v>#DIV/0!</v>
      </c>
    </row>
    <row r="9070" spans="31:68" ht="15" customHeight="1" x14ac:dyDescent="0.25">
      <c r="AE9070" s="501" t="e">
        <f t="shared" si="852"/>
        <v>#DIV/0!</v>
      </c>
      <c r="AH9070" s="501" t="e">
        <f t="shared" si="853"/>
        <v>#DIV/0!</v>
      </c>
      <c r="AV9070" s="501" t="e">
        <f t="shared" si="854"/>
        <v>#DIV/0!</v>
      </c>
      <c r="AY9070" s="501" t="e">
        <f t="shared" si="855"/>
        <v>#DIV/0!</v>
      </c>
      <c r="BM9070" s="501" t="e">
        <f t="shared" si="856"/>
        <v>#DIV/0!</v>
      </c>
      <c r="BP9070" s="501" t="e">
        <f t="shared" si="857"/>
        <v>#DIV/0!</v>
      </c>
    </row>
    <row r="9071" spans="31:68" ht="15" customHeight="1" x14ac:dyDescent="0.25">
      <c r="AE9071" s="501" t="e">
        <f t="shared" si="852"/>
        <v>#DIV/0!</v>
      </c>
      <c r="AH9071" s="501" t="e">
        <f t="shared" si="853"/>
        <v>#DIV/0!</v>
      </c>
      <c r="AV9071" s="501" t="e">
        <f t="shared" si="854"/>
        <v>#DIV/0!</v>
      </c>
      <c r="AY9071" s="501" t="e">
        <f t="shared" si="855"/>
        <v>#DIV/0!</v>
      </c>
      <c r="BM9071" s="501" t="e">
        <f t="shared" si="856"/>
        <v>#DIV/0!</v>
      </c>
      <c r="BP9071" s="501" t="e">
        <f t="shared" si="857"/>
        <v>#DIV/0!</v>
      </c>
    </row>
    <row r="9072" spans="31:68" ht="15" customHeight="1" x14ac:dyDescent="0.25">
      <c r="AE9072" s="501" t="e">
        <f t="shared" si="852"/>
        <v>#DIV/0!</v>
      </c>
      <c r="AH9072" s="501" t="e">
        <f t="shared" si="853"/>
        <v>#DIV/0!</v>
      </c>
      <c r="AV9072" s="501" t="e">
        <f t="shared" si="854"/>
        <v>#DIV/0!</v>
      </c>
      <c r="AY9072" s="501" t="e">
        <f t="shared" si="855"/>
        <v>#DIV/0!</v>
      </c>
      <c r="BM9072" s="501" t="e">
        <f t="shared" si="856"/>
        <v>#DIV/0!</v>
      </c>
      <c r="BP9072" s="501" t="e">
        <f t="shared" si="857"/>
        <v>#DIV/0!</v>
      </c>
    </row>
    <row r="9073" spans="31:68" ht="15" customHeight="1" x14ac:dyDescent="0.25">
      <c r="AE9073" s="501" t="e">
        <f t="shared" si="852"/>
        <v>#DIV/0!</v>
      </c>
      <c r="AH9073" s="501" t="e">
        <f t="shared" si="853"/>
        <v>#DIV/0!</v>
      </c>
      <c r="AV9073" s="501" t="e">
        <f t="shared" si="854"/>
        <v>#DIV/0!</v>
      </c>
      <c r="AY9073" s="501" t="e">
        <f t="shared" si="855"/>
        <v>#DIV/0!</v>
      </c>
      <c r="BM9073" s="501" t="e">
        <f t="shared" si="856"/>
        <v>#DIV/0!</v>
      </c>
      <c r="BP9073" s="501" t="e">
        <f t="shared" si="857"/>
        <v>#DIV/0!</v>
      </c>
    </row>
    <row r="9074" spans="31:68" ht="15" customHeight="1" x14ac:dyDescent="0.25">
      <c r="AE9074" s="501" t="e">
        <f t="shared" si="852"/>
        <v>#DIV/0!</v>
      </c>
      <c r="AH9074" s="501" t="e">
        <f t="shared" si="853"/>
        <v>#DIV/0!</v>
      </c>
      <c r="AV9074" s="501" t="e">
        <f t="shared" si="854"/>
        <v>#DIV/0!</v>
      </c>
      <c r="AY9074" s="501" t="e">
        <f t="shared" si="855"/>
        <v>#DIV/0!</v>
      </c>
      <c r="BM9074" s="501" t="e">
        <f t="shared" si="856"/>
        <v>#DIV/0!</v>
      </c>
      <c r="BP9074" s="501" t="e">
        <f t="shared" si="857"/>
        <v>#DIV/0!</v>
      </c>
    </row>
    <row r="9075" spans="31:68" ht="15" customHeight="1" x14ac:dyDescent="0.25">
      <c r="AE9075" s="501" t="e">
        <f t="shared" si="852"/>
        <v>#DIV/0!</v>
      </c>
      <c r="AH9075" s="501" t="e">
        <f t="shared" si="853"/>
        <v>#DIV/0!</v>
      </c>
      <c r="AV9075" s="501" t="e">
        <f t="shared" si="854"/>
        <v>#DIV/0!</v>
      </c>
      <c r="AY9075" s="501" t="e">
        <f t="shared" si="855"/>
        <v>#DIV/0!</v>
      </c>
      <c r="BM9075" s="501" t="e">
        <f t="shared" si="856"/>
        <v>#DIV/0!</v>
      </c>
      <c r="BP9075" s="501" t="e">
        <f t="shared" si="857"/>
        <v>#DIV/0!</v>
      </c>
    </row>
    <row r="9076" spans="31:68" ht="15" customHeight="1" x14ac:dyDescent="0.25">
      <c r="AE9076" s="501" t="e">
        <f t="shared" si="852"/>
        <v>#DIV/0!</v>
      </c>
      <c r="AH9076" s="501" t="e">
        <f t="shared" si="853"/>
        <v>#DIV/0!</v>
      </c>
      <c r="AV9076" s="501" t="e">
        <f t="shared" si="854"/>
        <v>#DIV/0!</v>
      </c>
      <c r="AY9076" s="501" t="e">
        <f t="shared" si="855"/>
        <v>#DIV/0!</v>
      </c>
      <c r="BM9076" s="501" t="e">
        <f t="shared" si="856"/>
        <v>#DIV/0!</v>
      </c>
      <c r="BP9076" s="501" t="e">
        <f t="shared" si="857"/>
        <v>#DIV/0!</v>
      </c>
    </row>
    <row r="9077" spans="31:68" ht="15" customHeight="1" x14ac:dyDescent="0.25">
      <c r="AE9077" s="501" t="e">
        <f t="shared" si="852"/>
        <v>#DIV/0!</v>
      </c>
      <c r="AH9077" s="501" t="e">
        <f t="shared" si="853"/>
        <v>#DIV/0!</v>
      </c>
      <c r="AV9077" s="501" t="e">
        <f t="shared" si="854"/>
        <v>#DIV/0!</v>
      </c>
      <c r="AY9077" s="501" t="e">
        <f t="shared" si="855"/>
        <v>#DIV/0!</v>
      </c>
      <c r="BM9077" s="501" t="e">
        <f t="shared" si="856"/>
        <v>#DIV/0!</v>
      </c>
      <c r="BP9077" s="501" t="e">
        <f t="shared" si="857"/>
        <v>#DIV/0!</v>
      </c>
    </row>
    <row r="9078" spans="31:68" ht="15" customHeight="1" x14ac:dyDescent="0.25">
      <c r="AE9078" s="501" t="e">
        <f t="shared" si="852"/>
        <v>#DIV/0!</v>
      </c>
      <c r="AH9078" s="501" t="e">
        <f t="shared" si="853"/>
        <v>#DIV/0!</v>
      </c>
      <c r="AV9078" s="501" t="e">
        <f t="shared" si="854"/>
        <v>#DIV/0!</v>
      </c>
      <c r="AY9078" s="501" t="e">
        <f t="shared" si="855"/>
        <v>#DIV/0!</v>
      </c>
      <c r="BM9078" s="501" t="e">
        <f t="shared" si="856"/>
        <v>#DIV/0!</v>
      </c>
      <c r="BP9078" s="501" t="e">
        <f t="shared" si="857"/>
        <v>#DIV/0!</v>
      </c>
    </row>
    <row r="9079" spans="31:68" ht="15" customHeight="1" x14ac:dyDescent="0.25">
      <c r="AE9079" s="501" t="e">
        <f t="shared" si="852"/>
        <v>#DIV/0!</v>
      </c>
      <c r="AH9079" s="501" t="e">
        <f t="shared" si="853"/>
        <v>#DIV/0!</v>
      </c>
      <c r="AV9079" s="501" t="e">
        <f t="shared" si="854"/>
        <v>#DIV/0!</v>
      </c>
      <c r="AY9079" s="501" t="e">
        <f t="shared" si="855"/>
        <v>#DIV/0!</v>
      </c>
      <c r="BM9079" s="501" t="e">
        <f t="shared" si="856"/>
        <v>#DIV/0!</v>
      </c>
      <c r="BP9079" s="501" t="e">
        <f t="shared" si="857"/>
        <v>#DIV/0!</v>
      </c>
    </row>
    <row r="9080" spans="31:68" ht="15" customHeight="1" x14ac:dyDescent="0.25">
      <c r="AE9080" s="501" t="e">
        <f t="shared" si="852"/>
        <v>#DIV/0!</v>
      </c>
      <c r="AH9080" s="501" t="e">
        <f t="shared" si="853"/>
        <v>#DIV/0!</v>
      </c>
      <c r="AV9080" s="501" t="e">
        <f t="shared" si="854"/>
        <v>#DIV/0!</v>
      </c>
      <c r="AY9080" s="501" t="e">
        <f t="shared" si="855"/>
        <v>#DIV/0!</v>
      </c>
      <c r="BM9080" s="501" t="e">
        <f t="shared" si="856"/>
        <v>#DIV/0!</v>
      </c>
      <c r="BP9080" s="501" t="e">
        <f t="shared" si="857"/>
        <v>#DIV/0!</v>
      </c>
    </row>
    <row r="9081" spans="31:68" ht="15" customHeight="1" x14ac:dyDescent="0.25">
      <c r="AE9081" s="501" t="e">
        <f t="shared" si="852"/>
        <v>#DIV/0!</v>
      </c>
      <c r="AH9081" s="501" t="e">
        <f t="shared" si="853"/>
        <v>#DIV/0!</v>
      </c>
      <c r="AV9081" s="501" t="e">
        <f t="shared" si="854"/>
        <v>#DIV/0!</v>
      </c>
      <c r="AY9081" s="501" t="e">
        <f t="shared" si="855"/>
        <v>#DIV/0!</v>
      </c>
      <c r="BM9081" s="501" t="e">
        <f t="shared" si="856"/>
        <v>#DIV/0!</v>
      </c>
      <c r="BP9081" s="501" t="e">
        <f t="shared" si="857"/>
        <v>#DIV/0!</v>
      </c>
    </row>
    <row r="9082" spans="31:68" ht="15" customHeight="1" x14ac:dyDescent="0.25">
      <c r="AE9082" s="501" t="e">
        <f t="shared" si="852"/>
        <v>#DIV/0!</v>
      </c>
      <c r="AH9082" s="501" t="e">
        <f t="shared" si="853"/>
        <v>#DIV/0!</v>
      </c>
      <c r="AV9082" s="501" t="e">
        <f t="shared" si="854"/>
        <v>#DIV/0!</v>
      </c>
      <c r="AY9082" s="501" t="e">
        <f t="shared" si="855"/>
        <v>#DIV/0!</v>
      </c>
      <c r="BM9082" s="501" t="e">
        <f t="shared" si="856"/>
        <v>#DIV/0!</v>
      </c>
      <c r="BP9082" s="501" t="e">
        <f t="shared" si="857"/>
        <v>#DIV/0!</v>
      </c>
    </row>
    <row r="9083" spans="31:68" ht="15" customHeight="1" x14ac:dyDescent="0.25">
      <c r="AE9083" s="501" t="e">
        <f t="shared" si="852"/>
        <v>#DIV/0!</v>
      </c>
      <c r="AH9083" s="501" t="e">
        <f t="shared" si="853"/>
        <v>#DIV/0!</v>
      </c>
      <c r="AV9083" s="501" t="e">
        <f t="shared" si="854"/>
        <v>#DIV/0!</v>
      </c>
      <c r="AY9083" s="501" t="e">
        <f t="shared" si="855"/>
        <v>#DIV/0!</v>
      </c>
      <c r="BM9083" s="501" t="e">
        <f t="shared" si="856"/>
        <v>#DIV/0!</v>
      </c>
      <c r="BP9083" s="501" t="e">
        <f t="shared" si="857"/>
        <v>#DIV/0!</v>
      </c>
    </row>
    <row r="9084" spans="31:68" ht="15" customHeight="1" x14ac:dyDescent="0.25">
      <c r="AE9084" s="501" t="e">
        <f t="shared" si="852"/>
        <v>#DIV/0!</v>
      </c>
      <c r="AH9084" s="501" t="e">
        <f t="shared" si="853"/>
        <v>#DIV/0!</v>
      </c>
      <c r="AV9084" s="501" t="e">
        <f t="shared" si="854"/>
        <v>#DIV/0!</v>
      </c>
      <c r="AY9084" s="501" t="e">
        <f t="shared" si="855"/>
        <v>#DIV/0!</v>
      </c>
      <c r="BM9084" s="501" t="e">
        <f t="shared" si="856"/>
        <v>#DIV/0!</v>
      </c>
      <c r="BP9084" s="501" t="e">
        <f t="shared" si="857"/>
        <v>#DIV/0!</v>
      </c>
    </row>
    <row r="9085" spans="31:68" ht="15" customHeight="1" x14ac:dyDescent="0.25">
      <c r="AE9085" s="501" t="e">
        <f t="shared" si="852"/>
        <v>#DIV/0!</v>
      </c>
      <c r="AH9085" s="501" t="e">
        <f t="shared" si="853"/>
        <v>#DIV/0!</v>
      </c>
      <c r="AV9085" s="501" t="e">
        <f t="shared" si="854"/>
        <v>#DIV/0!</v>
      </c>
      <c r="AY9085" s="501" t="e">
        <f t="shared" si="855"/>
        <v>#DIV/0!</v>
      </c>
      <c r="BM9085" s="501" t="e">
        <f t="shared" si="856"/>
        <v>#DIV/0!</v>
      </c>
      <c r="BP9085" s="501" t="e">
        <f t="shared" si="857"/>
        <v>#DIV/0!</v>
      </c>
    </row>
    <row r="9086" spans="31:68" ht="15" customHeight="1" x14ac:dyDescent="0.25">
      <c r="AE9086" s="501" t="e">
        <f t="shared" si="852"/>
        <v>#DIV/0!</v>
      </c>
      <c r="AH9086" s="501" t="e">
        <f t="shared" si="853"/>
        <v>#DIV/0!</v>
      </c>
      <c r="AV9086" s="501" t="e">
        <f t="shared" si="854"/>
        <v>#DIV/0!</v>
      </c>
      <c r="AY9086" s="501" t="e">
        <f t="shared" si="855"/>
        <v>#DIV/0!</v>
      </c>
      <c r="BM9086" s="501" t="e">
        <f t="shared" si="856"/>
        <v>#DIV/0!</v>
      </c>
      <c r="BP9086" s="501" t="e">
        <f t="shared" si="857"/>
        <v>#DIV/0!</v>
      </c>
    </row>
    <row r="9087" spans="31:68" ht="15" customHeight="1" x14ac:dyDescent="0.25">
      <c r="AE9087" s="501" t="e">
        <f t="shared" si="852"/>
        <v>#DIV/0!</v>
      </c>
      <c r="AH9087" s="501" t="e">
        <f t="shared" si="853"/>
        <v>#DIV/0!</v>
      </c>
      <c r="AV9087" s="501" t="e">
        <f t="shared" si="854"/>
        <v>#DIV/0!</v>
      </c>
      <c r="AY9087" s="501" t="e">
        <f t="shared" si="855"/>
        <v>#DIV/0!</v>
      </c>
      <c r="BM9087" s="501" t="e">
        <f t="shared" si="856"/>
        <v>#DIV/0!</v>
      </c>
      <c r="BP9087" s="501" t="e">
        <f t="shared" si="857"/>
        <v>#DIV/0!</v>
      </c>
    </row>
    <row r="9088" spans="31:68" ht="15" customHeight="1" x14ac:dyDescent="0.25">
      <c r="AE9088" s="501" t="e">
        <f t="shared" si="852"/>
        <v>#DIV/0!</v>
      </c>
      <c r="AH9088" s="501" t="e">
        <f t="shared" si="853"/>
        <v>#DIV/0!</v>
      </c>
      <c r="AV9088" s="501" t="e">
        <f t="shared" si="854"/>
        <v>#DIV/0!</v>
      </c>
      <c r="AY9088" s="501" t="e">
        <f t="shared" si="855"/>
        <v>#DIV/0!</v>
      </c>
      <c r="BM9088" s="501" t="e">
        <f t="shared" si="856"/>
        <v>#DIV/0!</v>
      </c>
      <c r="BP9088" s="501" t="e">
        <f t="shared" si="857"/>
        <v>#DIV/0!</v>
      </c>
    </row>
    <row r="9089" spans="31:68" ht="15" customHeight="1" x14ac:dyDescent="0.25">
      <c r="AE9089" s="501" t="e">
        <f t="shared" si="852"/>
        <v>#DIV/0!</v>
      </c>
      <c r="AH9089" s="501" t="e">
        <f t="shared" si="853"/>
        <v>#DIV/0!</v>
      </c>
      <c r="AV9089" s="501" t="e">
        <f t="shared" si="854"/>
        <v>#DIV/0!</v>
      </c>
      <c r="AY9089" s="501" t="e">
        <f t="shared" si="855"/>
        <v>#DIV/0!</v>
      </c>
      <c r="BM9089" s="501" t="e">
        <f t="shared" si="856"/>
        <v>#DIV/0!</v>
      </c>
      <c r="BP9089" s="501" t="e">
        <f t="shared" si="857"/>
        <v>#DIV/0!</v>
      </c>
    </row>
    <row r="9090" spans="31:68" ht="15" customHeight="1" x14ac:dyDescent="0.25">
      <c r="AE9090" s="501" t="e">
        <f t="shared" si="852"/>
        <v>#DIV/0!</v>
      </c>
      <c r="AH9090" s="501" t="e">
        <f t="shared" si="853"/>
        <v>#DIV/0!</v>
      </c>
      <c r="AV9090" s="501" t="e">
        <f t="shared" si="854"/>
        <v>#DIV/0!</v>
      </c>
      <c r="AY9090" s="501" t="e">
        <f t="shared" si="855"/>
        <v>#DIV/0!</v>
      </c>
      <c r="BM9090" s="501" t="e">
        <f t="shared" si="856"/>
        <v>#DIV/0!</v>
      </c>
      <c r="BP9090" s="501" t="e">
        <f t="shared" si="857"/>
        <v>#DIV/0!</v>
      </c>
    </row>
    <row r="9091" spans="31:68" ht="15" customHeight="1" x14ac:dyDescent="0.25">
      <c r="AE9091" s="501" t="e">
        <f t="shared" si="852"/>
        <v>#DIV/0!</v>
      </c>
      <c r="AH9091" s="501" t="e">
        <f t="shared" si="853"/>
        <v>#DIV/0!</v>
      </c>
      <c r="AV9091" s="501" t="e">
        <f t="shared" si="854"/>
        <v>#DIV/0!</v>
      </c>
      <c r="AY9091" s="501" t="e">
        <f t="shared" si="855"/>
        <v>#DIV/0!</v>
      </c>
      <c r="BM9091" s="501" t="e">
        <f t="shared" si="856"/>
        <v>#DIV/0!</v>
      </c>
      <c r="BP9091" s="501" t="e">
        <f t="shared" si="857"/>
        <v>#DIV/0!</v>
      </c>
    </row>
    <row r="9092" spans="31:68" ht="15" customHeight="1" x14ac:dyDescent="0.25">
      <c r="AE9092" s="501" t="e">
        <f t="shared" si="852"/>
        <v>#DIV/0!</v>
      </c>
      <c r="AH9092" s="501" t="e">
        <f t="shared" si="853"/>
        <v>#DIV/0!</v>
      </c>
      <c r="AV9092" s="501" t="e">
        <f t="shared" si="854"/>
        <v>#DIV/0!</v>
      </c>
      <c r="AY9092" s="501" t="e">
        <f t="shared" si="855"/>
        <v>#DIV/0!</v>
      </c>
      <c r="BM9092" s="501" t="e">
        <f t="shared" si="856"/>
        <v>#DIV/0!</v>
      </c>
      <c r="BP9092" s="501" t="e">
        <f t="shared" si="857"/>
        <v>#DIV/0!</v>
      </c>
    </row>
    <row r="9093" spans="31:68" ht="15" customHeight="1" x14ac:dyDescent="0.25">
      <c r="AE9093" s="501" t="e">
        <f t="shared" si="852"/>
        <v>#DIV/0!</v>
      </c>
      <c r="AH9093" s="501" t="e">
        <f t="shared" si="853"/>
        <v>#DIV/0!</v>
      </c>
      <c r="AV9093" s="501" t="e">
        <f t="shared" si="854"/>
        <v>#DIV/0!</v>
      </c>
      <c r="AY9093" s="501" t="e">
        <f t="shared" si="855"/>
        <v>#DIV/0!</v>
      </c>
      <c r="BM9093" s="501" t="e">
        <f t="shared" si="856"/>
        <v>#DIV/0!</v>
      </c>
      <c r="BP9093" s="501" t="e">
        <f t="shared" si="857"/>
        <v>#DIV/0!</v>
      </c>
    </row>
    <row r="9094" spans="31:68" ht="15" customHeight="1" x14ac:dyDescent="0.25">
      <c r="AE9094" s="501" t="e">
        <f t="shared" si="852"/>
        <v>#DIV/0!</v>
      </c>
      <c r="AH9094" s="501" t="e">
        <f t="shared" si="853"/>
        <v>#DIV/0!</v>
      </c>
      <c r="AV9094" s="501" t="e">
        <f t="shared" si="854"/>
        <v>#DIV/0!</v>
      </c>
      <c r="AY9094" s="501" t="e">
        <f t="shared" si="855"/>
        <v>#DIV/0!</v>
      </c>
      <c r="BM9094" s="501" t="e">
        <f t="shared" si="856"/>
        <v>#DIV/0!</v>
      </c>
      <c r="BP9094" s="501" t="e">
        <f t="shared" si="857"/>
        <v>#DIV/0!</v>
      </c>
    </row>
    <row r="9095" spans="31:68" ht="15" customHeight="1" x14ac:dyDescent="0.25">
      <c r="AE9095" s="501" t="e">
        <f t="shared" si="852"/>
        <v>#DIV/0!</v>
      </c>
      <c r="AH9095" s="501" t="e">
        <f t="shared" si="853"/>
        <v>#DIV/0!</v>
      </c>
      <c r="AV9095" s="501" t="e">
        <f t="shared" si="854"/>
        <v>#DIV/0!</v>
      </c>
      <c r="AY9095" s="501" t="e">
        <f t="shared" si="855"/>
        <v>#DIV/0!</v>
      </c>
      <c r="BM9095" s="501" t="e">
        <f t="shared" si="856"/>
        <v>#DIV/0!</v>
      </c>
      <c r="BP9095" s="501" t="e">
        <f t="shared" si="857"/>
        <v>#DIV/0!</v>
      </c>
    </row>
    <row r="9096" spans="31:68" ht="15" customHeight="1" x14ac:dyDescent="0.25">
      <c r="AE9096" s="501" t="e">
        <f t="shared" si="852"/>
        <v>#DIV/0!</v>
      </c>
      <c r="AH9096" s="501" t="e">
        <f t="shared" si="853"/>
        <v>#DIV/0!</v>
      </c>
      <c r="AV9096" s="501" t="e">
        <f t="shared" si="854"/>
        <v>#DIV/0!</v>
      </c>
      <c r="AY9096" s="501" t="e">
        <f t="shared" si="855"/>
        <v>#DIV/0!</v>
      </c>
      <c r="BM9096" s="501" t="e">
        <f t="shared" si="856"/>
        <v>#DIV/0!</v>
      </c>
      <c r="BP9096" s="501" t="e">
        <f t="shared" si="857"/>
        <v>#DIV/0!</v>
      </c>
    </row>
    <row r="9097" spans="31:68" ht="15" customHeight="1" x14ac:dyDescent="0.25">
      <c r="AE9097" s="501" t="e">
        <f t="shared" si="852"/>
        <v>#DIV/0!</v>
      </c>
      <c r="AH9097" s="501" t="e">
        <f t="shared" si="853"/>
        <v>#DIV/0!</v>
      </c>
      <c r="AV9097" s="501" t="e">
        <f t="shared" si="854"/>
        <v>#DIV/0!</v>
      </c>
      <c r="AY9097" s="501" t="e">
        <f t="shared" si="855"/>
        <v>#DIV/0!</v>
      </c>
      <c r="BM9097" s="501" t="e">
        <f t="shared" si="856"/>
        <v>#DIV/0!</v>
      </c>
      <c r="BP9097" s="501" t="e">
        <f t="shared" si="857"/>
        <v>#DIV/0!</v>
      </c>
    </row>
    <row r="9098" spans="31:68" ht="15" customHeight="1" x14ac:dyDescent="0.25">
      <c r="AE9098" s="501" t="e">
        <f t="shared" si="852"/>
        <v>#DIV/0!</v>
      </c>
      <c r="AH9098" s="501" t="e">
        <f t="shared" si="853"/>
        <v>#DIV/0!</v>
      </c>
      <c r="AV9098" s="501" t="e">
        <f t="shared" si="854"/>
        <v>#DIV/0!</v>
      </c>
      <c r="AY9098" s="501" t="e">
        <f t="shared" si="855"/>
        <v>#DIV/0!</v>
      </c>
      <c r="BM9098" s="501" t="e">
        <f t="shared" si="856"/>
        <v>#DIV/0!</v>
      </c>
      <c r="BP9098" s="501" t="e">
        <f t="shared" si="857"/>
        <v>#DIV/0!</v>
      </c>
    </row>
    <row r="9099" spans="31:68" ht="15" customHeight="1" x14ac:dyDescent="0.25">
      <c r="AE9099" s="501" t="e">
        <f t="shared" si="852"/>
        <v>#DIV/0!</v>
      </c>
      <c r="AH9099" s="501" t="e">
        <f t="shared" si="853"/>
        <v>#DIV/0!</v>
      </c>
      <c r="AV9099" s="501" t="e">
        <f t="shared" si="854"/>
        <v>#DIV/0!</v>
      </c>
      <c r="AY9099" s="501" t="e">
        <f t="shared" si="855"/>
        <v>#DIV/0!</v>
      </c>
      <c r="BM9099" s="501" t="e">
        <f t="shared" si="856"/>
        <v>#DIV/0!</v>
      </c>
      <c r="BP9099" s="501" t="e">
        <f t="shared" si="857"/>
        <v>#DIV/0!</v>
      </c>
    </row>
    <row r="9100" spans="31:68" ht="15" customHeight="1" x14ac:dyDescent="0.25">
      <c r="AE9100" s="501" t="e">
        <f t="shared" si="852"/>
        <v>#DIV/0!</v>
      </c>
      <c r="AH9100" s="501" t="e">
        <f t="shared" si="853"/>
        <v>#DIV/0!</v>
      </c>
      <c r="AV9100" s="501" t="e">
        <f t="shared" si="854"/>
        <v>#DIV/0!</v>
      </c>
      <c r="AY9100" s="501" t="e">
        <f t="shared" si="855"/>
        <v>#DIV/0!</v>
      </c>
      <c r="BM9100" s="501" t="e">
        <f t="shared" si="856"/>
        <v>#DIV/0!</v>
      </c>
      <c r="BP9100" s="501" t="e">
        <f t="shared" si="857"/>
        <v>#DIV/0!</v>
      </c>
    </row>
    <row r="9101" spans="31:68" ht="15" customHeight="1" x14ac:dyDescent="0.25">
      <c r="AE9101" s="501" t="e">
        <f t="shared" si="852"/>
        <v>#DIV/0!</v>
      </c>
      <c r="AH9101" s="501" t="e">
        <f t="shared" si="853"/>
        <v>#DIV/0!</v>
      </c>
      <c r="AV9101" s="501" t="e">
        <f t="shared" si="854"/>
        <v>#DIV/0!</v>
      </c>
      <c r="AY9101" s="501" t="e">
        <f t="shared" si="855"/>
        <v>#DIV/0!</v>
      </c>
      <c r="BM9101" s="501" t="e">
        <f t="shared" si="856"/>
        <v>#DIV/0!</v>
      </c>
      <c r="BP9101" s="501" t="e">
        <f t="shared" si="857"/>
        <v>#DIV/0!</v>
      </c>
    </row>
    <row r="9102" spans="31:68" ht="15" customHeight="1" x14ac:dyDescent="0.25">
      <c r="AE9102" s="501" t="e">
        <f t="shared" si="852"/>
        <v>#DIV/0!</v>
      </c>
      <c r="AH9102" s="501" t="e">
        <f t="shared" si="853"/>
        <v>#DIV/0!</v>
      </c>
      <c r="AV9102" s="501" t="e">
        <f t="shared" si="854"/>
        <v>#DIV/0!</v>
      </c>
      <c r="AY9102" s="501" t="e">
        <f t="shared" si="855"/>
        <v>#DIV/0!</v>
      </c>
      <c r="BM9102" s="501" t="e">
        <f t="shared" si="856"/>
        <v>#DIV/0!</v>
      </c>
      <c r="BP9102" s="501" t="e">
        <f t="shared" si="857"/>
        <v>#DIV/0!</v>
      </c>
    </row>
    <row r="9103" spans="31:68" ht="15" customHeight="1" x14ac:dyDescent="0.25">
      <c r="AE9103" s="501" t="e">
        <f t="shared" ref="AE9103:AE9166" si="858">IF(AE$10*AC9103+AE$11&lt;(ROUNDUP(AD$10/100,0)*100+999),MAX(0,AE$10*AC9103+AE$11),NA())</f>
        <v>#DIV/0!</v>
      </c>
      <c r="AH9103" s="501" t="e">
        <f t="shared" ref="AH9103:AH9166" si="859">IF(AH$10*AF9103+AH$11&lt;(ROUNDUP(AG$10/100,0)*100+999),MAX(0,AH$10*AF9103+AH$11),NA())</f>
        <v>#DIV/0!</v>
      </c>
      <c r="AV9103" s="501" t="e">
        <f t="shared" ref="AV9103:AV9166" si="860">IF(AV$10*AT9103+AV$11&lt;(ROUNDUP(AU$10/100,0)*100+999),MAX(0,AV$10*AT9103+AV$11),NA())</f>
        <v>#DIV/0!</v>
      </c>
      <c r="AY9103" s="501" t="e">
        <f t="shared" ref="AY9103:AY9166" si="861">IF(AY$10*AW9103+AY$11&lt;(ROUNDUP(AX$10/100,0)*100+999),MAX(0,AY$10*AW9103+AY$11),NA())</f>
        <v>#DIV/0!</v>
      </c>
      <c r="BM9103" s="501" t="e">
        <f t="shared" ref="BM9103:BM9166" si="862">IF(BM$10*BK9103+BM$11&lt;(ROUNDUP(BL$10/100,0)*100+999),MAX(0,BM$10*BK9103+BM$11),NA())</f>
        <v>#DIV/0!</v>
      </c>
      <c r="BP9103" s="501" t="e">
        <f t="shared" ref="BP9103:BP9166" si="863">IF(BP$10*BN9103+BP$11&lt;(ROUNDUP(BO$10/100,0)*100+999),MAX(0,BP$10*BN9103+BP$11),NA())</f>
        <v>#DIV/0!</v>
      </c>
    </row>
    <row r="9104" spans="31:68" ht="15" customHeight="1" x14ac:dyDescent="0.25">
      <c r="AE9104" s="501" t="e">
        <f t="shared" si="858"/>
        <v>#DIV/0!</v>
      </c>
      <c r="AH9104" s="501" t="e">
        <f t="shared" si="859"/>
        <v>#DIV/0!</v>
      </c>
      <c r="AV9104" s="501" t="e">
        <f t="shared" si="860"/>
        <v>#DIV/0!</v>
      </c>
      <c r="AY9104" s="501" t="e">
        <f t="shared" si="861"/>
        <v>#DIV/0!</v>
      </c>
      <c r="BM9104" s="501" t="e">
        <f t="shared" si="862"/>
        <v>#DIV/0!</v>
      </c>
      <c r="BP9104" s="501" t="e">
        <f t="shared" si="863"/>
        <v>#DIV/0!</v>
      </c>
    </row>
    <row r="9105" spans="31:68" ht="15" customHeight="1" x14ac:dyDescent="0.25">
      <c r="AE9105" s="501" t="e">
        <f t="shared" si="858"/>
        <v>#DIV/0!</v>
      </c>
      <c r="AH9105" s="501" t="e">
        <f t="shared" si="859"/>
        <v>#DIV/0!</v>
      </c>
      <c r="AV9105" s="501" t="e">
        <f t="shared" si="860"/>
        <v>#DIV/0!</v>
      </c>
      <c r="AY9105" s="501" t="e">
        <f t="shared" si="861"/>
        <v>#DIV/0!</v>
      </c>
      <c r="BM9105" s="501" t="e">
        <f t="shared" si="862"/>
        <v>#DIV/0!</v>
      </c>
      <c r="BP9105" s="501" t="e">
        <f t="shared" si="863"/>
        <v>#DIV/0!</v>
      </c>
    </row>
    <row r="9106" spans="31:68" ht="15" customHeight="1" x14ac:dyDescent="0.25">
      <c r="AE9106" s="501" t="e">
        <f t="shared" si="858"/>
        <v>#DIV/0!</v>
      </c>
      <c r="AH9106" s="501" t="e">
        <f t="shared" si="859"/>
        <v>#DIV/0!</v>
      </c>
      <c r="AV9106" s="501" t="e">
        <f t="shared" si="860"/>
        <v>#DIV/0!</v>
      </c>
      <c r="AY9106" s="501" t="e">
        <f t="shared" si="861"/>
        <v>#DIV/0!</v>
      </c>
      <c r="BM9106" s="501" t="e">
        <f t="shared" si="862"/>
        <v>#DIV/0!</v>
      </c>
      <c r="BP9106" s="501" t="e">
        <f t="shared" si="863"/>
        <v>#DIV/0!</v>
      </c>
    </row>
    <row r="9107" spans="31:68" ht="15" customHeight="1" x14ac:dyDescent="0.25">
      <c r="AE9107" s="501" t="e">
        <f t="shared" si="858"/>
        <v>#DIV/0!</v>
      </c>
      <c r="AH9107" s="501" t="e">
        <f t="shared" si="859"/>
        <v>#DIV/0!</v>
      </c>
      <c r="AV9107" s="501" t="e">
        <f t="shared" si="860"/>
        <v>#DIV/0!</v>
      </c>
      <c r="AY9107" s="501" t="e">
        <f t="shared" si="861"/>
        <v>#DIV/0!</v>
      </c>
      <c r="BM9107" s="501" t="e">
        <f t="shared" si="862"/>
        <v>#DIV/0!</v>
      </c>
      <c r="BP9107" s="501" t="e">
        <f t="shared" si="863"/>
        <v>#DIV/0!</v>
      </c>
    </row>
    <row r="9108" spans="31:68" ht="15" customHeight="1" x14ac:dyDescent="0.25">
      <c r="AE9108" s="501" t="e">
        <f t="shared" si="858"/>
        <v>#DIV/0!</v>
      </c>
      <c r="AH9108" s="501" t="e">
        <f t="shared" si="859"/>
        <v>#DIV/0!</v>
      </c>
      <c r="AV9108" s="501" t="e">
        <f t="shared" si="860"/>
        <v>#DIV/0!</v>
      </c>
      <c r="AY9108" s="501" t="e">
        <f t="shared" si="861"/>
        <v>#DIV/0!</v>
      </c>
      <c r="BM9108" s="501" t="e">
        <f t="shared" si="862"/>
        <v>#DIV/0!</v>
      </c>
      <c r="BP9108" s="501" t="e">
        <f t="shared" si="863"/>
        <v>#DIV/0!</v>
      </c>
    </row>
    <row r="9109" spans="31:68" ht="15" customHeight="1" x14ac:dyDescent="0.25">
      <c r="AE9109" s="501" t="e">
        <f t="shared" si="858"/>
        <v>#DIV/0!</v>
      </c>
      <c r="AH9109" s="501" t="e">
        <f t="shared" si="859"/>
        <v>#DIV/0!</v>
      </c>
      <c r="AV9109" s="501" t="e">
        <f t="shared" si="860"/>
        <v>#DIV/0!</v>
      </c>
      <c r="AY9109" s="501" t="e">
        <f t="shared" si="861"/>
        <v>#DIV/0!</v>
      </c>
      <c r="BM9109" s="501" t="e">
        <f t="shared" si="862"/>
        <v>#DIV/0!</v>
      </c>
      <c r="BP9109" s="501" t="e">
        <f t="shared" si="863"/>
        <v>#DIV/0!</v>
      </c>
    </row>
    <row r="9110" spans="31:68" ht="15" customHeight="1" x14ac:dyDescent="0.25">
      <c r="AE9110" s="501" t="e">
        <f t="shared" si="858"/>
        <v>#DIV/0!</v>
      </c>
      <c r="AH9110" s="501" t="e">
        <f t="shared" si="859"/>
        <v>#DIV/0!</v>
      </c>
      <c r="AV9110" s="501" t="e">
        <f t="shared" si="860"/>
        <v>#DIV/0!</v>
      </c>
      <c r="AY9110" s="501" t="e">
        <f t="shared" si="861"/>
        <v>#DIV/0!</v>
      </c>
      <c r="BM9110" s="501" t="e">
        <f t="shared" si="862"/>
        <v>#DIV/0!</v>
      </c>
      <c r="BP9110" s="501" t="e">
        <f t="shared" si="863"/>
        <v>#DIV/0!</v>
      </c>
    </row>
    <row r="9111" spans="31:68" ht="15" customHeight="1" x14ac:dyDescent="0.25">
      <c r="AE9111" s="501" t="e">
        <f t="shared" si="858"/>
        <v>#DIV/0!</v>
      </c>
      <c r="AH9111" s="501" t="e">
        <f t="shared" si="859"/>
        <v>#DIV/0!</v>
      </c>
      <c r="AV9111" s="501" t="e">
        <f t="shared" si="860"/>
        <v>#DIV/0!</v>
      </c>
      <c r="AY9111" s="501" t="e">
        <f t="shared" si="861"/>
        <v>#DIV/0!</v>
      </c>
      <c r="BM9111" s="501" t="e">
        <f t="shared" si="862"/>
        <v>#DIV/0!</v>
      </c>
      <c r="BP9111" s="501" t="e">
        <f t="shared" si="863"/>
        <v>#DIV/0!</v>
      </c>
    </row>
    <row r="9112" spans="31:68" ht="15" customHeight="1" x14ac:dyDescent="0.25">
      <c r="AE9112" s="501" t="e">
        <f t="shared" si="858"/>
        <v>#DIV/0!</v>
      </c>
      <c r="AH9112" s="501" t="e">
        <f t="shared" si="859"/>
        <v>#DIV/0!</v>
      </c>
      <c r="AV9112" s="501" t="e">
        <f t="shared" si="860"/>
        <v>#DIV/0!</v>
      </c>
      <c r="AY9112" s="501" t="e">
        <f t="shared" si="861"/>
        <v>#DIV/0!</v>
      </c>
      <c r="BM9112" s="501" t="e">
        <f t="shared" si="862"/>
        <v>#DIV/0!</v>
      </c>
      <c r="BP9112" s="501" t="e">
        <f t="shared" si="863"/>
        <v>#DIV/0!</v>
      </c>
    </row>
    <row r="9113" spans="31:68" ht="15" customHeight="1" x14ac:dyDescent="0.25">
      <c r="AE9113" s="501" t="e">
        <f t="shared" si="858"/>
        <v>#DIV/0!</v>
      </c>
      <c r="AH9113" s="501" t="e">
        <f t="shared" si="859"/>
        <v>#DIV/0!</v>
      </c>
      <c r="AV9113" s="501" t="e">
        <f t="shared" si="860"/>
        <v>#DIV/0!</v>
      </c>
      <c r="AY9113" s="501" t="e">
        <f t="shared" si="861"/>
        <v>#DIV/0!</v>
      </c>
      <c r="BM9113" s="501" t="e">
        <f t="shared" si="862"/>
        <v>#DIV/0!</v>
      </c>
      <c r="BP9113" s="501" t="e">
        <f t="shared" si="863"/>
        <v>#DIV/0!</v>
      </c>
    </row>
    <row r="9114" spans="31:68" ht="15" customHeight="1" x14ac:dyDescent="0.25">
      <c r="AE9114" s="501" t="e">
        <f t="shared" si="858"/>
        <v>#DIV/0!</v>
      </c>
      <c r="AH9114" s="501" t="e">
        <f t="shared" si="859"/>
        <v>#DIV/0!</v>
      </c>
      <c r="AV9114" s="501" t="e">
        <f t="shared" si="860"/>
        <v>#DIV/0!</v>
      </c>
      <c r="AY9114" s="501" t="e">
        <f t="shared" si="861"/>
        <v>#DIV/0!</v>
      </c>
      <c r="BM9114" s="501" t="e">
        <f t="shared" si="862"/>
        <v>#DIV/0!</v>
      </c>
      <c r="BP9114" s="501" t="e">
        <f t="shared" si="863"/>
        <v>#DIV/0!</v>
      </c>
    </row>
    <row r="9115" spans="31:68" ht="15" customHeight="1" x14ac:dyDescent="0.25">
      <c r="AE9115" s="501" t="e">
        <f t="shared" si="858"/>
        <v>#DIV/0!</v>
      </c>
      <c r="AH9115" s="501" t="e">
        <f t="shared" si="859"/>
        <v>#DIV/0!</v>
      </c>
      <c r="AV9115" s="501" t="e">
        <f t="shared" si="860"/>
        <v>#DIV/0!</v>
      </c>
      <c r="AY9115" s="501" t="e">
        <f t="shared" si="861"/>
        <v>#DIV/0!</v>
      </c>
      <c r="BM9115" s="501" t="e">
        <f t="shared" si="862"/>
        <v>#DIV/0!</v>
      </c>
      <c r="BP9115" s="501" t="e">
        <f t="shared" si="863"/>
        <v>#DIV/0!</v>
      </c>
    </row>
    <row r="9116" spans="31:68" ht="15" customHeight="1" x14ac:dyDescent="0.25">
      <c r="AE9116" s="501" t="e">
        <f t="shared" si="858"/>
        <v>#DIV/0!</v>
      </c>
      <c r="AH9116" s="501" t="e">
        <f t="shared" si="859"/>
        <v>#DIV/0!</v>
      </c>
      <c r="AV9116" s="501" t="e">
        <f t="shared" si="860"/>
        <v>#DIV/0!</v>
      </c>
      <c r="AY9116" s="501" t="e">
        <f t="shared" si="861"/>
        <v>#DIV/0!</v>
      </c>
      <c r="BM9116" s="501" t="e">
        <f t="shared" si="862"/>
        <v>#DIV/0!</v>
      </c>
      <c r="BP9116" s="501" t="e">
        <f t="shared" si="863"/>
        <v>#DIV/0!</v>
      </c>
    </row>
    <row r="9117" spans="31:68" ht="15" customHeight="1" x14ac:dyDescent="0.25">
      <c r="AE9117" s="501" t="e">
        <f t="shared" si="858"/>
        <v>#DIV/0!</v>
      </c>
      <c r="AH9117" s="501" t="e">
        <f t="shared" si="859"/>
        <v>#DIV/0!</v>
      </c>
      <c r="AV9117" s="501" t="e">
        <f t="shared" si="860"/>
        <v>#DIV/0!</v>
      </c>
      <c r="AY9117" s="501" t="e">
        <f t="shared" si="861"/>
        <v>#DIV/0!</v>
      </c>
      <c r="BM9117" s="501" t="e">
        <f t="shared" si="862"/>
        <v>#DIV/0!</v>
      </c>
      <c r="BP9117" s="501" t="e">
        <f t="shared" si="863"/>
        <v>#DIV/0!</v>
      </c>
    </row>
    <row r="9118" spans="31:68" ht="15" customHeight="1" x14ac:dyDescent="0.25">
      <c r="AE9118" s="501" t="e">
        <f t="shared" si="858"/>
        <v>#DIV/0!</v>
      </c>
      <c r="AH9118" s="501" t="e">
        <f t="shared" si="859"/>
        <v>#DIV/0!</v>
      </c>
      <c r="AV9118" s="501" t="e">
        <f t="shared" si="860"/>
        <v>#DIV/0!</v>
      </c>
      <c r="AY9118" s="501" t="e">
        <f t="shared" si="861"/>
        <v>#DIV/0!</v>
      </c>
      <c r="BM9118" s="501" t="e">
        <f t="shared" si="862"/>
        <v>#DIV/0!</v>
      </c>
      <c r="BP9118" s="501" t="e">
        <f t="shared" si="863"/>
        <v>#DIV/0!</v>
      </c>
    </row>
    <row r="9119" spans="31:68" ht="15" customHeight="1" x14ac:dyDescent="0.25">
      <c r="AE9119" s="501" t="e">
        <f t="shared" si="858"/>
        <v>#DIV/0!</v>
      </c>
      <c r="AH9119" s="501" t="e">
        <f t="shared" si="859"/>
        <v>#DIV/0!</v>
      </c>
      <c r="AV9119" s="501" t="e">
        <f t="shared" si="860"/>
        <v>#DIV/0!</v>
      </c>
      <c r="AY9119" s="501" t="e">
        <f t="shared" si="861"/>
        <v>#DIV/0!</v>
      </c>
      <c r="BM9119" s="501" t="e">
        <f t="shared" si="862"/>
        <v>#DIV/0!</v>
      </c>
      <c r="BP9119" s="501" t="e">
        <f t="shared" si="863"/>
        <v>#DIV/0!</v>
      </c>
    </row>
    <row r="9120" spans="31:68" ht="15" customHeight="1" x14ac:dyDescent="0.25">
      <c r="AE9120" s="501" t="e">
        <f t="shared" si="858"/>
        <v>#DIV/0!</v>
      </c>
      <c r="AH9120" s="501" t="e">
        <f t="shared" si="859"/>
        <v>#DIV/0!</v>
      </c>
      <c r="AV9120" s="501" t="e">
        <f t="shared" si="860"/>
        <v>#DIV/0!</v>
      </c>
      <c r="AY9120" s="501" t="e">
        <f t="shared" si="861"/>
        <v>#DIV/0!</v>
      </c>
      <c r="BM9120" s="501" t="e">
        <f t="shared" si="862"/>
        <v>#DIV/0!</v>
      </c>
      <c r="BP9120" s="501" t="e">
        <f t="shared" si="863"/>
        <v>#DIV/0!</v>
      </c>
    </row>
    <row r="9121" spans="31:68" ht="15" customHeight="1" x14ac:dyDescent="0.25">
      <c r="AE9121" s="501" t="e">
        <f t="shared" si="858"/>
        <v>#DIV/0!</v>
      </c>
      <c r="AH9121" s="501" t="e">
        <f t="shared" si="859"/>
        <v>#DIV/0!</v>
      </c>
      <c r="AV9121" s="501" t="e">
        <f t="shared" si="860"/>
        <v>#DIV/0!</v>
      </c>
      <c r="AY9121" s="501" t="e">
        <f t="shared" si="861"/>
        <v>#DIV/0!</v>
      </c>
      <c r="BM9121" s="501" t="e">
        <f t="shared" si="862"/>
        <v>#DIV/0!</v>
      </c>
      <c r="BP9121" s="501" t="e">
        <f t="shared" si="863"/>
        <v>#DIV/0!</v>
      </c>
    </row>
    <row r="9122" spans="31:68" ht="15" customHeight="1" x14ac:dyDescent="0.25">
      <c r="AE9122" s="501" t="e">
        <f t="shared" si="858"/>
        <v>#DIV/0!</v>
      </c>
      <c r="AH9122" s="501" t="e">
        <f t="shared" si="859"/>
        <v>#DIV/0!</v>
      </c>
      <c r="AV9122" s="501" t="e">
        <f t="shared" si="860"/>
        <v>#DIV/0!</v>
      </c>
      <c r="AY9122" s="501" t="e">
        <f t="shared" si="861"/>
        <v>#DIV/0!</v>
      </c>
      <c r="BM9122" s="501" t="e">
        <f t="shared" si="862"/>
        <v>#DIV/0!</v>
      </c>
      <c r="BP9122" s="501" t="e">
        <f t="shared" si="863"/>
        <v>#DIV/0!</v>
      </c>
    </row>
    <row r="9123" spans="31:68" ht="15" customHeight="1" x14ac:dyDescent="0.25">
      <c r="AE9123" s="501" t="e">
        <f t="shared" si="858"/>
        <v>#DIV/0!</v>
      </c>
      <c r="AH9123" s="501" t="e">
        <f t="shared" si="859"/>
        <v>#DIV/0!</v>
      </c>
      <c r="AV9123" s="501" t="e">
        <f t="shared" si="860"/>
        <v>#DIV/0!</v>
      </c>
      <c r="AY9123" s="501" t="e">
        <f t="shared" si="861"/>
        <v>#DIV/0!</v>
      </c>
      <c r="BM9123" s="501" t="e">
        <f t="shared" si="862"/>
        <v>#DIV/0!</v>
      </c>
      <c r="BP9123" s="501" t="e">
        <f t="shared" si="863"/>
        <v>#DIV/0!</v>
      </c>
    </row>
    <row r="9124" spans="31:68" ht="15" customHeight="1" x14ac:dyDescent="0.25">
      <c r="AE9124" s="501" t="e">
        <f t="shared" si="858"/>
        <v>#DIV/0!</v>
      </c>
      <c r="AH9124" s="501" t="e">
        <f t="shared" si="859"/>
        <v>#DIV/0!</v>
      </c>
      <c r="AV9124" s="501" t="e">
        <f t="shared" si="860"/>
        <v>#DIV/0!</v>
      </c>
      <c r="AY9124" s="501" t="e">
        <f t="shared" si="861"/>
        <v>#DIV/0!</v>
      </c>
      <c r="BM9124" s="501" t="e">
        <f t="shared" si="862"/>
        <v>#DIV/0!</v>
      </c>
      <c r="BP9124" s="501" t="e">
        <f t="shared" si="863"/>
        <v>#DIV/0!</v>
      </c>
    </row>
    <row r="9125" spans="31:68" ht="15" customHeight="1" x14ac:dyDescent="0.25">
      <c r="AE9125" s="501" t="e">
        <f t="shared" si="858"/>
        <v>#DIV/0!</v>
      </c>
      <c r="AH9125" s="501" t="e">
        <f t="shared" si="859"/>
        <v>#DIV/0!</v>
      </c>
      <c r="AV9125" s="501" t="e">
        <f t="shared" si="860"/>
        <v>#DIV/0!</v>
      </c>
      <c r="AY9125" s="501" t="e">
        <f t="shared" si="861"/>
        <v>#DIV/0!</v>
      </c>
      <c r="BM9125" s="501" t="e">
        <f t="shared" si="862"/>
        <v>#DIV/0!</v>
      </c>
      <c r="BP9125" s="501" t="e">
        <f t="shared" si="863"/>
        <v>#DIV/0!</v>
      </c>
    </row>
    <row r="9126" spans="31:68" ht="15" customHeight="1" x14ac:dyDescent="0.25">
      <c r="AE9126" s="501" t="e">
        <f t="shared" si="858"/>
        <v>#DIV/0!</v>
      </c>
      <c r="AH9126" s="501" t="e">
        <f t="shared" si="859"/>
        <v>#DIV/0!</v>
      </c>
      <c r="AV9126" s="501" t="e">
        <f t="shared" si="860"/>
        <v>#DIV/0!</v>
      </c>
      <c r="AY9126" s="501" t="e">
        <f t="shared" si="861"/>
        <v>#DIV/0!</v>
      </c>
      <c r="BM9126" s="501" t="e">
        <f t="shared" si="862"/>
        <v>#DIV/0!</v>
      </c>
      <c r="BP9126" s="501" t="e">
        <f t="shared" si="863"/>
        <v>#DIV/0!</v>
      </c>
    </row>
    <row r="9127" spans="31:68" ht="15" customHeight="1" x14ac:dyDescent="0.25">
      <c r="AE9127" s="501" t="e">
        <f t="shared" si="858"/>
        <v>#DIV/0!</v>
      </c>
      <c r="AH9127" s="501" t="e">
        <f t="shared" si="859"/>
        <v>#DIV/0!</v>
      </c>
      <c r="AV9127" s="501" t="e">
        <f t="shared" si="860"/>
        <v>#DIV/0!</v>
      </c>
      <c r="AY9127" s="501" t="e">
        <f t="shared" si="861"/>
        <v>#DIV/0!</v>
      </c>
      <c r="BM9127" s="501" t="e">
        <f t="shared" si="862"/>
        <v>#DIV/0!</v>
      </c>
      <c r="BP9127" s="501" t="e">
        <f t="shared" si="863"/>
        <v>#DIV/0!</v>
      </c>
    </row>
    <row r="9128" spans="31:68" ht="15" customHeight="1" x14ac:dyDescent="0.25">
      <c r="AE9128" s="501" t="e">
        <f t="shared" si="858"/>
        <v>#DIV/0!</v>
      </c>
      <c r="AH9128" s="501" t="e">
        <f t="shared" si="859"/>
        <v>#DIV/0!</v>
      </c>
      <c r="AV9128" s="501" t="e">
        <f t="shared" si="860"/>
        <v>#DIV/0!</v>
      </c>
      <c r="AY9128" s="501" t="e">
        <f t="shared" si="861"/>
        <v>#DIV/0!</v>
      </c>
      <c r="BM9128" s="501" t="e">
        <f t="shared" si="862"/>
        <v>#DIV/0!</v>
      </c>
      <c r="BP9128" s="501" t="e">
        <f t="shared" si="863"/>
        <v>#DIV/0!</v>
      </c>
    </row>
    <row r="9129" spans="31:68" ht="15" customHeight="1" x14ac:dyDescent="0.25">
      <c r="AE9129" s="501" t="e">
        <f t="shared" si="858"/>
        <v>#DIV/0!</v>
      </c>
      <c r="AH9129" s="501" t="e">
        <f t="shared" si="859"/>
        <v>#DIV/0!</v>
      </c>
      <c r="AV9129" s="501" t="e">
        <f t="shared" si="860"/>
        <v>#DIV/0!</v>
      </c>
      <c r="AY9129" s="501" t="e">
        <f t="shared" si="861"/>
        <v>#DIV/0!</v>
      </c>
      <c r="BM9129" s="501" t="e">
        <f t="shared" si="862"/>
        <v>#DIV/0!</v>
      </c>
      <c r="BP9129" s="501" t="e">
        <f t="shared" si="863"/>
        <v>#DIV/0!</v>
      </c>
    </row>
    <row r="9130" spans="31:68" ht="15" customHeight="1" x14ac:dyDescent="0.25">
      <c r="AE9130" s="501" t="e">
        <f t="shared" si="858"/>
        <v>#DIV/0!</v>
      </c>
      <c r="AH9130" s="501" t="e">
        <f t="shared" si="859"/>
        <v>#DIV/0!</v>
      </c>
      <c r="AV9130" s="501" t="e">
        <f t="shared" si="860"/>
        <v>#DIV/0!</v>
      </c>
      <c r="AY9130" s="501" t="e">
        <f t="shared" si="861"/>
        <v>#DIV/0!</v>
      </c>
      <c r="BM9130" s="501" t="e">
        <f t="shared" si="862"/>
        <v>#DIV/0!</v>
      </c>
      <c r="BP9130" s="501" t="e">
        <f t="shared" si="863"/>
        <v>#DIV/0!</v>
      </c>
    </row>
    <row r="9131" spans="31:68" ht="15" customHeight="1" x14ac:dyDescent="0.25">
      <c r="AE9131" s="501" t="e">
        <f t="shared" si="858"/>
        <v>#DIV/0!</v>
      </c>
      <c r="AH9131" s="501" t="e">
        <f t="shared" si="859"/>
        <v>#DIV/0!</v>
      </c>
      <c r="AV9131" s="501" t="e">
        <f t="shared" si="860"/>
        <v>#DIV/0!</v>
      </c>
      <c r="AY9131" s="501" t="e">
        <f t="shared" si="861"/>
        <v>#DIV/0!</v>
      </c>
      <c r="BM9131" s="501" t="e">
        <f t="shared" si="862"/>
        <v>#DIV/0!</v>
      </c>
      <c r="BP9131" s="501" t="e">
        <f t="shared" si="863"/>
        <v>#DIV/0!</v>
      </c>
    </row>
    <row r="9132" spans="31:68" ht="15" customHeight="1" x14ac:dyDescent="0.25">
      <c r="AE9132" s="501" t="e">
        <f t="shared" si="858"/>
        <v>#DIV/0!</v>
      </c>
      <c r="AH9132" s="501" t="e">
        <f t="shared" si="859"/>
        <v>#DIV/0!</v>
      </c>
      <c r="AV9132" s="501" t="e">
        <f t="shared" si="860"/>
        <v>#DIV/0!</v>
      </c>
      <c r="AY9132" s="501" t="e">
        <f t="shared" si="861"/>
        <v>#DIV/0!</v>
      </c>
      <c r="BM9132" s="501" t="e">
        <f t="shared" si="862"/>
        <v>#DIV/0!</v>
      </c>
      <c r="BP9132" s="501" t="e">
        <f t="shared" si="863"/>
        <v>#DIV/0!</v>
      </c>
    </row>
    <row r="9133" spans="31:68" ht="15" customHeight="1" x14ac:dyDescent="0.25">
      <c r="AE9133" s="501" t="e">
        <f t="shared" si="858"/>
        <v>#DIV/0!</v>
      </c>
      <c r="AH9133" s="501" t="e">
        <f t="shared" si="859"/>
        <v>#DIV/0!</v>
      </c>
      <c r="AV9133" s="501" t="e">
        <f t="shared" si="860"/>
        <v>#DIV/0!</v>
      </c>
      <c r="AY9133" s="501" t="e">
        <f t="shared" si="861"/>
        <v>#DIV/0!</v>
      </c>
      <c r="BM9133" s="501" t="e">
        <f t="shared" si="862"/>
        <v>#DIV/0!</v>
      </c>
      <c r="BP9133" s="501" t="e">
        <f t="shared" si="863"/>
        <v>#DIV/0!</v>
      </c>
    </row>
    <row r="9134" spans="31:68" ht="15" customHeight="1" x14ac:dyDescent="0.25">
      <c r="AE9134" s="501" t="e">
        <f t="shared" si="858"/>
        <v>#DIV/0!</v>
      </c>
      <c r="AH9134" s="501" t="e">
        <f t="shared" si="859"/>
        <v>#DIV/0!</v>
      </c>
      <c r="AV9134" s="501" t="e">
        <f t="shared" si="860"/>
        <v>#DIV/0!</v>
      </c>
      <c r="AY9134" s="501" t="e">
        <f t="shared" si="861"/>
        <v>#DIV/0!</v>
      </c>
      <c r="BM9134" s="501" t="e">
        <f t="shared" si="862"/>
        <v>#DIV/0!</v>
      </c>
      <c r="BP9134" s="501" t="e">
        <f t="shared" si="863"/>
        <v>#DIV/0!</v>
      </c>
    </row>
    <row r="9135" spans="31:68" ht="15" customHeight="1" x14ac:dyDescent="0.25">
      <c r="AE9135" s="501" t="e">
        <f t="shared" si="858"/>
        <v>#DIV/0!</v>
      </c>
      <c r="AH9135" s="501" t="e">
        <f t="shared" si="859"/>
        <v>#DIV/0!</v>
      </c>
      <c r="AV9135" s="501" t="e">
        <f t="shared" si="860"/>
        <v>#DIV/0!</v>
      </c>
      <c r="AY9135" s="501" t="e">
        <f t="shared" si="861"/>
        <v>#DIV/0!</v>
      </c>
      <c r="BM9135" s="501" t="e">
        <f t="shared" si="862"/>
        <v>#DIV/0!</v>
      </c>
      <c r="BP9135" s="501" t="e">
        <f t="shared" si="863"/>
        <v>#DIV/0!</v>
      </c>
    </row>
    <row r="9136" spans="31:68" ht="15" customHeight="1" x14ac:dyDescent="0.25">
      <c r="AE9136" s="501" t="e">
        <f t="shared" si="858"/>
        <v>#DIV/0!</v>
      </c>
      <c r="AH9136" s="501" t="e">
        <f t="shared" si="859"/>
        <v>#DIV/0!</v>
      </c>
      <c r="AV9136" s="501" t="e">
        <f t="shared" si="860"/>
        <v>#DIV/0!</v>
      </c>
      <c r="AY9136" s="501" t="e">
        <f t="shared" si="861"/>
        <v>#DIV/0!</v>
      </c>
      <c r="BM9136" s="501" t="e">
        <f t="shared" si="862"/>
        <v>#DIV/0!</v>
      </c>
      <c r="BP9136" s="501" t="e">
        <f t="shared" si="863"/>
        <v>#DIV/0!</v>
      </c>
    </row>
    <row r="9137" spans="31:68" ht="15" customHeight="1" x14ac:dyDescent="0.25">
      <c r="AE9137" s="501" t="e">
        <f t="shared" si="858"/>
        <v>#DIV/0!</v>
      </c>
      <c r="AH9137" s="501" t="e">
        <f t="shared" si="859"/>
        <v>#DIV/0!</v>
      </c>
      <c r="AV9137" s="501" t="e">
        <f t="shared" si="860"/>
        <v>#DIV/0!</v>
      </c>
      <c r="AY9137" s="501" t="e">
        <f t="shared" si="861"/>
        <v>#DIV/0!</v>
      </c>
      <c r="BM9137" s="501" t="e">
        <f t="shared" si="862"/>
        <v>#DIV/0!</v>
      </c>
      <c r="BP9137" s="501" t="e">
        <f t="shared" si="863"/>
        <v>#DIV/0!</v>
      </c>
    </row>
    <row r="9138" spans="31:68" ht="15" customHeight="1" x14ac:dyDescent="0.25">
      <c r="AE9138" s="501" t="e">
        <f t="shared" si="858"/>
        <v>#DIV/0!</v>
      </c>
      <c r="AH9138" s="501" t="e">
        <f t="shared" si="859"/>
        <v>#DIV/0!</v>
      </c>
      <c r="AV9138" s="501" t="e">
        <f t="shared" si="860"/>
        <v>#DIV/0!</v>
      </c>
      <c r="AY9138" s="501" t="e">
        <f t="shared" si="861"/>
        <v>#DIV/0!</v>
      </c>
      <c r="BM9138" s="501" t="e">
        <f t="shared" si="862"/>
        <v>#DIV/0!</v>
      </c>
      <c r="BP9138" s="501" t="e">
        <f t="shared" si="863"/>
        <v>#DIV/0!</v>
      </c>
    </row>
    <row r="9139" spans="31:68" ht="15" customHeight="1" x14ac:dyDescent="0.25">
      <c r="AE9139" s="501" t="e">
        <f t="shared" si="858"/>
        <v>#DIV/0!</v>
      </c>
      <c r="AH9139" s="501" t="e">
        <f t="shared" si="859"/>
        <v>#DIV/0!</v>
      </c>
      <c r="AV9139" s="501" t="e">
        <f t="shared" si="860"/>
        <v>#DIV/0!</v>
      </c>
      <c r="AY9139" s="501" t="e">
        <f t="shared" si="861"/>
        <v>#DIV/0!</v>
      </c>
      <c r="BM9139" s="501" t="e">
        <f t="shared" si="862"/>
        <v>#DIV/0!</v>
      </c>
      <c r="BP9139" s="501" t="e">
        <f t="shared" si="863"/>
        <v>#DIV/0!</v>
      </c>
    </row>
    <row r="9140" spans="31:68" ht="15" customHeight="1" x14ac:dyDescent="0.25">
      <c r="AE9140" s="501" t="e">
        <f t="shared" si="858"/>
        <v>#DIV/0!</v>
      </c>
      <c r="AH9140" s="501" t="e">
        <f t="shared" si="859"/>
        <v>#DIV/0!</v>
      </c>
      <c r="AV9140" s="501" t="e">
        <f t="shared" si="860"/>
        <v>#DIV/0!</v>
      </c>
      <c r="AY9140" s="501" t="e">
        <f t="shared" si="861"/>
        <v>#DIV/0!</v>
      </c>
      <c r="BM9140" s="501" t="e">
        <f t="shared" si="862"/>
        <v>#DIV/0!</v>
      </c>
      <c r="BP9140" s="501" t="e">
        <f t="shared" si="863"/>
        <v>#DIV/0!</v>
      </c>
    </row>
    <row r="9141" spans="31:68" ht="15" customHeight="1" x14ac:dyDescent="0.25">
      <c r="AE9141" s="501" t="e">
        <f t="shared" si="858"/>
        <v>#DIV/0!</v>
      </c>
      <c r="AH9141" s="501" t="e">
        <f t="shared" si="859"/>
        <v>#DIV/0!</v>
      </c>
      <c r="AV9141" s="501" t="e">
        <f t="shared" si="860"/>
        <v>#DIV/0!</v>
      </c>
      <c r="AY9141" s="501" t="e">
        <f t="shared" si="861"/>
        <v>#DIV/0!</v>
      </c>
      <c r="BM9141" s="501" t="e">
        <f t="shared" si="862"/>
        <v>#DIV/0!</v>
      </c>
      <c r="BP9141" s="501" t="e">
        <f t="shared" si="863"/>
        <v>#DIV/0!</v>
      </c>
    </row>
    <row r="9142" spans="31:68" ht="15" customHeight="1" x14ac:dyDescent="0.25">
      <c r="AE9142" s="501" t="e">
        <f t="shared" si="858"/>
        <v>#DIV/0!</v>
      </c>
      <c r="AH9142" s="501" t="e">
        <f t="shared" si="859"/>
        <v>#DIV/0!</v>
      </c>
      <c r="AV9142" s="501" t="e">
        <f t="shared" si="860"/>
        <v>#DIV/0!</v>
      </c>
      <c r="AY9142" s="501" t="e">
        <f t="shared" si="861"/>
        <v>#DIV/0!</v>
      </c>
      <c r="BM9142" s="501" t="e">
        <f t="shared" si="862"/>
        <v>#DIV/0!</v>
      </c>
      <c r="BP9142" s="501" t="e">
        <f t="shared" si="863"/>
        <v>#DIV/0!</v>
      </c>
    </row>
    <row r="9143" spans="31:68" ht="15" customHeight="1" x14ac:dyDescent="0.25">
      <c r="AE9143" s="501" t="e">
        <f t="shared" si="858"/>
        <v>#DIV/0!</v>
      </c>
      <c r="AH9143" s="501" t="e">
        <f t="shared" si="859"/>
        <v>#DIV/0!</v>
      </c>
      <c r="AV9143" s="501" t="e">
        <f t="shared" si="860"/>
        <v>#DIV/0!</v>
      </c>
      <c r="AY9143" s="501" t="e">
        <f t="shared" si="861"/>
        <v>#DIV/0!</v>
      </c>
      <c r="BM9143" s="501" t="e">
        <f t="shared" si="862"/>
        <v>#DIV/0!</v>
      </c>
      <c r="BP9143" s="501" t="e">
        <f t="shared" si="863"/>
        <v>#DIV/0!</v>
      </c>
    </row>
    <row r="9144" spans="31:68" ht="15" customHeight="1" x14ac:dyDescent="0.25">
      <c r="AE9144" s="501" t="e">
        <f t="shared" si="858"/>
        <v>#DIV/0!</v>
      </c>
      <c r="AH9144" s="501" t="e">
        <f t="shared" si="859"/>
        <v>#DIV/0!</v>
      </c>
      <c r="AV9144" s="501" t="e">
        <f t="shared" si="860"/>
        <v>#DIV/0!</v>
      </c>
      <c r="AY9144" s="501" t="e">
        <f t="shared" si="861"/>
        <v>#DIV/0!</v>
      </c>
      <c r="BM9144" s="501" t="e">
        <f t="shared" si="862"/>
        <v>#DIV/0!</v>
      </c>
      <c r="BP9144" s="501" t="e">
        <f t="shared" si="863"/>
        <v>#DIV/0!</v>
      </c>
    </row>
    <row r="9145" spans="31:68" ht="15" customHeight="1" x14ac:dyDescent="0.25">
      <c r="AE9145" s="501" t="e">
        <f t="shared" si="858"/>
        <v>#DIV/0!</v>
      </c>
      <c r="AH9145" s="501" t="e">
        <f t="shared" si="859"/>
        <v>#DIV/0!</v>
      </c>
      <c r="AV9145" s="501" t="e">
        <f t="shared" si="860"/>
        <v>#DIV/0!</v>
      </c>
      <c r="AY9145" s="501" t="e">
        <f t="shared" si="861"/>
        <v>#DIV/0!</v>
      </c>
      <c r="BM9145" s="501" t="e">
        <f t="shared" si="862"/>
        <v>#DIV/0!</v>
      </c>
      <c r="BP9145" s="501" t="e">
        <f t="shared" si="863"/>
        <v>#DIV/0!</v>
      </c>
    </row>
    <row r="9146" spans="31:68" ht="15" customHeight="1" x14ac:dyDescent="0.25">
      <c r="AE9146" s="501" t="e">
        <f t="shared" si="858"/>
        <v>#DIV/0!</v>
      </c>
      <c r="AH9146" s="501" t="e">
        <f t="shared" si="859"/>
        <v>#DIV/0!</v>
      </c>
      <c r="AV9146" s="501" t="e">
        <f t="shared" si="860"/>
        <v>#DIV/0!</v>
      </c>
      <c r="AY9146" s="501" t="e">
        <f t="shared" si="861"/>
        <v>#DIV/0!</v>
      </c>
      <c r="BM9146" s="501" t="e">
        <f t="shared" si="862"/>
        <v>#DIV/0!</v>
      </c>
      <c r="BP9146" s="501" t="e">
        <f t="shared" si="863"/>
        <v>#DIV/0!</v>
      </c>
    </row>
    <row r="9147" spans="31:68" ht="15" customHeight="1" x14ac:dyDescent="0.25">
      <c r="AE9147" s="501" t="e">
        <f t="shared" si="858"/>
        <v>#DIV/0!</v>
      </c>
      <c r="AH9147" s="501" t="e">
        <f t="shared" si="859"/>
        <v>#DIV/0!</v>
      </c>
      <c r="AV9147" s="501" t="e">
        <f t="shared" si="860"/>
        <v>#DIV/0!</v>
      </c>
      <c r="AY9147" s="501" t="e">
        <f t="shared" si="861"/>
        <v>#DIV/0!</v>
      </c>
      <c r="BM9147" s="501" t="e">
        <f t="shared" si="862"/>
        <v>#DIV/0!</v>
      </c>
      <c r="BP9147" s="501" t="e">
        <f t="shared" si="863"/>
        <v>#DIV/0!</v>
      </c>
    </row>
    <row r="9148" spans="31:68" ht="15" customHeight="1" x14ac:dyDescent="0.25">
      <c r="AE9148" s="501" t="e">
        <f t="shared" si="858"/>
        <v>#DIV/0!</v>
      </c>
      <c r="AH9148" s="501" t="e">
        <f t="shared" si="859"/>
        <v>#DIV/0!</v>
      </c>
      <c r="AV9148" s="501" t="e">
        <f t="shared" si="860"/>
        <v>#DIV/0!</v>
      </c>
      <c r="AY9148" s="501" t="e">
        <f t="shared" si="861"/>
        <v>#DIV/0!</v>
      </c>
      <c r="BM9148" s="501" t="e">
        <f t="shared" si="862"/>
        <v>#DIV/0!</v>
      </c>
      <c r="BP9148" s="501" t="e">
        <f t="shared" si="863"/>
        <v>#DIV/0!</v>
      </c>
    </row>
    <row r="9149" spans="31:68" ht="15" customHeight="1" x14ac:dyDescent="0.25">
      <c r="AE9149" s="501" t="e">
        <f t="shared" si="858"/>
        <v>#DIV/0!</v>
      </c>
      <c r="AH9149" s="501" t="e">
        <f t="shared" si="859"/>
        <v>#DIV/0!</v>
      </c>
      <c r="AV9149" s="501" t="e">
        <f t="shared" si="860"/>
        <v>#DIV/0!</v>
      </c>
      <c r="AY9149" s="501" t="e">
        <f t="shared" si="861"/>
        <v>#DIV/0!</v>
      </c>
      <c r="BM9149" s="501" t="e">
        <f t="shared" si="862"/>
        <v>#DIV/0!</v>
      </c>
      <c r="BP9149" s="501" t="e">
        <f t="shared" si="863"/>
        <v>#DIV/0!</v>
      </c>
    </row>
    <row r="9150" spans="31:68" ht="15" customHeight="1" x14ac:dyDescent="0.25">
      <c r="AE9150" s="501" t="e">
        <f t="shared" si="858"/>
        <v>#DIV/0!</v>
      </c>
      <c r="AH9150" s="501" t="e">
        <f t="shared" si="859"/>
        <v>#DIV/0!</v>
      </c>
      <c r="AV9150" s="501" t="e">
        <f t="shared" si="860"/>
        <v>#DIV/0!</v>
      </c>
      <c r="AY9150" s="501" t="e">
        <f t="shared" si="861"/>
        <v>#DIV/0!</v>
      </c>
      <c r="BM9150" s="501" t="e">
        <f t="shared" si="862"/>
        <v>#DIV/0!</v>
      </c>
      <c r="BP9150" s="501" t="e">
        <f t="shared" si="863"/>
        <v>#DIV/0!</v>
      </c>
    </row>
    <row r="9151" spans="31:68" ht="15" customHeight="1" x14ac:dyDescent="0.25">
      <c r="AE9151" s="501" t="e">
        <f t="shared" si="858"/>
        <v>#DIV/0!</v>
      </c>
      <c r="AH9151" s="501" t="e">
        <f t="shared" si="859"/>
        <v>#DIV/0!</v>
      </c>
      <c r="AV9151" s="501" t="e">
        <f t="shared" si="860"/>
        <v>#DIV/0!</v>
      </c>
      <c r="AY9151" s="501" t="e">
        <f t="shared" si="861"/>
        <v>#DIV/0!</v>
      </c>
      <c r="BM9151" s="501" t="e">
        <f t="shared" si="862"/>
        <v>#DIV/0!</v>
      </c>
      <c r="BP9151" s="501" t="e">
        <f t="shared" si="863"/>
        <v>#DIV/0!</v>
      </c>
    </row>
    <row r="9152" spans="31:68" ht="15" customHeight="1" x14ac:dyDescent="0.25">
      <c r="AE9152" s="501" t="e">
        <f t="shared" si="858"/>
        <v>#DIV/0!</v>
      </c>
      <c r="AH9152" s="501" t="e">
        <f t="shared" si="859"/>
        <v>#DIV/0!</v>
      </c>
      <c r="AV9152" s="501" t="e">
        <f t="shared" si="860"/>
        <v>#DIV/0!</v>
      </c>
      <c r="AY9152" s="501" t="e">
        <f t="shared" si="861"/>
        <v>#DIV/0!</v>
      </c>
      <c r="BM9152" s="501" t="e">
        <f t="shared" si="862"/>
        <v>#DIV/0!</v>
      </c>
      <c r="BP9152" s="501" t="e">
        <f t="shared" si="863"/>
        <v>#DIV/0!</v>
      </c>
    </row>
    <row r="9153" spans="31:68" ht="15" customHeight="1" x14ac:dyDescent="0.25">
      <c r="AE9153" s="501" t="e">
        <f t="shared" si="858"/>
        <v>#DIV/0!</v>
      </c>
      <c r="AH9153" s="501" t="e">
        <f t="shared" si="859"/>
        <v>#DIV/0!</v>
      </c>
      <c r="AV9153" s="501" t="e">
        <f t="shared" si="860"/>
        <v>#DIV/0!</v>
      </c>
      <c r="AY9153" s="501" t="e">
        <f t="shared" si="861"/>
        <v>#DIV/0!</v>
      </c>
      <c r="BM9153" s="501" t="e">
        <f t="shared" si="862"/>
        <v>#DIV/0!</v>
      </c>
      <c r="BP9153" s="501" t="e">
        <f t="shared" si="863"/>
        <v>#DIV/0!</v>
      </c>
    </row>
    <row r="9154" spans="31:68" ht="15" customHeight="1" x14ac:dyDescent="0.25">
      <c r="AE9154" s="501" t="e">
        <f t="shared" si="858"/>
        <v>#DIV/0!</v>
      </c>
      <c r="AH9154" s="501" t="e">
        <f t="shared" si="859"/>
        <v>#DIV/0!</v>
      </c>
      <c r="AV9154" s="501" t="e">
        <f t="shared" si="860"/>
        <v>#DIV/0!</v>
      </c>
      <c r="AY9154" s="501" t="e">
        <f t="shared" si="861"/>
        <v>#DIV/0!</v>
      </c>
      <c r="BM9154" s="501" t="e">
        <f t="shared" si="862"/>
        <v>#DIV/0!</v>
      </c>
      <c r="BP9154" s="501" t="e">
        <f t="shared" si="863"/>
        <v>#DIV/0!</v>
      </c>
    </row>
    <row r="9155" spans="31:68" ht="15" customHeight="1" x14ac:dyDescent="0.25">
      <c r="AE9155" s="501" t="e">
        <f t="shared" si="858"/>
        <v>#DIV/0!</v>
      </c>
      <c r="AH9155" s="501" t="e">
        <f t="shared" si="859"/>
        <v>#DIV/0!</v>
      </c>
      <c r="AV9155" s="501" t="e">
        <f t="shared" si="860"/>
        <v>#DIV/0!</v>
      </c>
      <c r="AY9155" s="501" t="e">
        <f t="shared" si="861"/>
        <v>#DIV/0!</v>
      </c>
      <c r="BM9155" s="501" t="e">
        <f t="shared" si="862"/>
        <v>#DIV/0!</v>
      </c>
      <c r="BP9155" s="501" t="e">
        <f t="shared" si="863"/>
        <v>#DIV/0!</v>
      </c>
    </row>
    <row r="9156" spans="31:68" ht="15" customHeight="1" x14ac:dyDescent="0.25">
      <c r="AE9156" s="501" t="e">
        <f t="shared" si="858"/>
        <v>#DIV/0!</v>
      </c>
      <c r="AH9156" s="501" t="e">
        <f t="shared" si="859"/>
        <v>#DIV/0!</v>
      </c>
      <c r="AV9156" s="501" t="e">
        <f t="shared" si="860"/>
        <v>#DIV/0!</v>
      </c>
      <c r="AY9156" s="501" t="e">
        <f t="shared" si="861"/>
        <v>#DIV/0!</v>
      </c>
      <c r="BM9156" s="501" t="e">
        <f t="shared" si="862"/>
        <v>#DIV/0!</v>
      </c>
      <c r="BP9156" s="501" t="e">
        <f t="shared" si="863"/>
        <v>#DIV/0!</v>
      </c>
    </row>
    <row r="9157" spans="31:68" ht="15" customHeight="1" x14ac:dyDescent="0.25">
      <c r="AE9157" s="501" t="e">
        <f t="shared" si="858"/>
        <v>#DIV/0!</v>
      </c>
      <c r="AH9157" s="501" t="e">
        <f t="shared" si="859"/>
        <v>#DIV/0!</v>
      </c>
      <c r="AV9157" s="501" t="e">
        <f t="shared" si="860"/>
        <v>#DIV/0!</v>
      </c>
      <c r="AY9157" s="501" t="e">
        <f t="shared" si="861"/>
        <v>#DIV/0!</v>
      </c>
      <c r="BM9157" s="501" t="e">
        <f t="shared" si="862"/>
        <v>#DIV/0!</v>
      </c>
      <c r="BP9157" s="501" t="e">
        <f t="shared" si="863"/>
        <v>#DIV/0!</v>
      </c>
    </row>
    <row r="9158" spans="31:68" ht="15" customHeight="1" x14ac:dyDescent="0.25">
      <c r="AE9158" s="501" t="e">
        <f t="shared" si="858"/>
        <v>#DIV/0!</v>
      </c>
      <c r="AH9158" s="501" t="e">
        <f t="shared" si="859"/>
        <v>#DIV/0!</v>
      </c>
      <c r="AV9158" s="501" t="e">
        <f t="shared" si="860"/>
        <v>#DIV/0!</v>
      </c>
      <c r="AY9158" s="501" t="e">
        <f t="shared" si="861"/>
        <v>#DIV/0!</v>
      </c>
      <c r="BM9158" s="501" t="e">
        <f t="shared" si="862"/>
        <v>#DIV/0!</v>
      </c>
      <c r="BP9158" s="501" t="e">
        <f t="shared" si="863"/>
        <v>#DIV/0!</v>
      </c>
    </row>
    <row r="9159" spans="31:68" ht="15" customHeight="1" x14ac:dyDescent="0.25">
      <c r="AE9159" s="501" t="e">
        <f t="shared" si="858"/>
        <v>#DIV/0!</v>
      </c>
      <c r="AH9159" s="501" t="e">
        <f t="shared" si="859"/>
        <v>#DIV/0!</v>
      </c>
      <c r="AV9159" s="501" t="e">
        <f t="shared" si="860"/>
        <v>#DIV/0!</v>
      </c>
      <c r="AY9159" s="501" t="e">
        <f t="shared" si="861"/>
        <v>#DIV/0!</v>
      </c>
      <c r="BM9159" s="501" t="e">
        <f t="shared" si="862"/>
        <v>#DIV/0!</v>
      </c>
      <c r="BP9159" s="501" t="e">
        <f t="shared" si="863"/>
        <v>#DIV/0!</v>
      </c>
    </row>
    <row r="9160" spans="31:68" ht="15" customHeight="1" x14ac:dyDescent="0.25">
      <c r="AE9160" s="501" t="e">
        <f t="shared" si="858"/>
        <v>#DIV/0!</v>
      </c>
      <c r="AH9160" s="501" t="e">
        <f t="shared" si="859"/>
        <v>#DIV/0!</v>
      </c>
      <c r="AV9160" s="501" t="e">
        <f t="shared" si="860"/>
        <v>#DIV/0!</v>
      </c>
      <c r="AY9160" s="501" t="e">
        <f t="shared" si="861"/>
        <v>#DIV/0!</v>
      </c>
      <c r="BM9160" s="501" t="e">
        <f t="shared" si="862"/>
        <v>#DIV/0!</v>
      </c>
      <c r="BP9160" s="501" t="e">
        <f t="shared" si="863"/>
        <v>#DIV/0!</v>
      </c>
    </row>
    <row r="9161" spans="31:68" ht="15" customHeight="1" x14ac:dyDescent="0.25">
      <c r="AE9161" s="501" t="e">
        <f t="shared" si="858"/>
        <v>#DIV/0!</v>
      </c>
      <c r="AH9161" s="501" t="e">
        <f t="shared" si="859"/>
        <v>#DIV/0!</v>
      </c>
      <c r="AV9161" s="501" t="e">
        <f t="shared" si="860"/>
        <v>#DIV/0!</v>
      </c>
      <c r="AY9161" s="501" t="e">
        <f t="shared" si="861"/>
        <v>#DIV/0!</v>
      </c>
      <c r="BM9161" s="501" t="e">
        <f t="shared" si="862"/>
        <v>#DIV/0!</v>
      </c>
      <c r="BP9161" s="501" t="e">
        <f t="shared" si="863"/>
        <v>#DIV/0!</v>
      </c>
    </row>
    <row r="9162" spans="31:68" ht="15" customHeight="1" x14ac:dyDescent="0.25">
      <c r="AE9162" s="501" t="e">
        <f t="shared" si="858"/>
        <v>#DIV/0!</v>
      </c>
      <c r="AH9162" s="501" t="e">
        <f t="shared" si="859"/>
        <v>#DIV/0!</v>
      </c>
      <c r="AV9162" s="501" t="e">
        <f t="shared" si="860"/>
        <v>#DIV/0!</v>
      </c>
      <c r="AY9162" s="501" t="e">
        <f t="shared" si="861"/>
        <v>#DIV/0!</v>
      </c>
      <c r="BM9162" s="501" t="e">
        <f t="shared" si="862"/>
        <v>#DIV/0!</v>
      </c>
      <c r="BP9162" s="501" t="e">
        <f t="shared" si="863"/>
        <v>#DIV/0!</v>
      </c>
    </row>
    <row r="9163" spans="31:68" ht="15" customHeight="1" x14ac:dyDescent="0.25">
      <c r="AE9163" s="501" t="e">
        <f t="shared" si="858"/>
        <v>#DIV/0!</v>
      </c>
      <c r="AH9163" s="501" t="e">
        <f t="shared" si="859"/>
        <v>#DIV/0!</v>
      </c>
      <c r="AV9163" s="501" t="e">
        <f t="shared" si="860"/>
        <v>#DIV/0!</v>
      </c>
      <c r="AY9163" s="501" t="e">
        <f t="shared" si="861"/>
        <v>#DIV/0!</v>
      </c>
      <c r="BM9163" s="501" t="e">
        <f t="shared" si="862"/>
        <v>#DIV/0!</v>
      </c>
      <c r="BP9163" s="501" t="e">
        <f t="shared" si="863"/>
        <v>#DIV/0!</v>
      </c>
    </row>
    <row r="9164" spans="31:68" ht="15" customHeight="1" x14ac:dyDescent="0.25">
      <c r="AE9164" s="501" t="e">
        <f t="shared" si="858"/>
        <v>#DIV/0!</v>
      </c>
      <c r="AH9164" s="501" t="e">
        <f t="shared" si="859"/>
        <v>#DIV/0!</v>
      </c>
      <c r="AV9164" s="501" t="e">
        <f t="shared" si="860"/>
        <v>#DIV/0!</v>
      </c>
      <c r="AY9164" s="501" t="e">
        <f t="shared" si="861"/>
        <v>#DIV/0!</v>
      </c>
      <c r="BM9164" s="501" t="e">
        <f t="shared" si="862"/>
        <v>#DIV/0!</v>
      </c>
      <c r="BP9164" s="501" t="e">
        <f t="shared" si="863"/>
        <v>#DIV/0!</v>
      </c>
    </row>
    <row r="9165" spans="31:68" ht="15" customHeight="1" x14ac:dyDescent="0.25">
      <c r="AE9165" s="501" t="e">
        <f t="shared" si="858"/>
        <v>#DIV/0!</v>
      </c>
      <c r="AH9165" s="501" t="e">
        <f t="shared" si="859"/>
        <v>#DIV/0!</v>
      </c>
      <c r="AV9165" s="501" t="e">
        <f t="shared" si="860"/>
        <v>#DIV/0!</v>
      </c>
      <c r="AY9165" s="501" t="e">
        <f t="shared" si="861"/>
        <v>#DIV/0!</v>
      </c>
      <c r="BM9165" s="501" t="e">
        <f t="shared" si="862"/>
        <v>#DIV/0!</v>
      </c>
      <c r="BP9165" s="501" t="e">
        <f t="shared" si="863"/>
        <v>#DIV/0!</v>
      </c>
    </row>
    <row r="9166" spans="31:68" ht="15" customHeight="1" x14ac:dyDescent="0.25">
      <c r="AE9166" s="501" t="e">
        <f t="shared" si="858"/>
        <v>#DIV/0!</v>
      </c>
      <c r="AH9166" s="501" t="e">
        <f t="shared" si="859"/>
        <v>#DIV/0!</v>
      </c>
      <c r="AV9166" s="501" t="e">
        <f t="shared" si="860"/>
        <v>#DIV/0!</v>
      </c>
      <c r="AY9166" s="501" t="e">
        <f t="shared" si="861"/>
        <v>#DIV/0!</v>
      </c>
      <c r="BM9166" s="501" t="e">
        <f t="shared" si="862"/>
        <v>#DIV/0!</v>
      </c>
      <c r="BP9166" s="501" t="e">
        <f t="shared" si="863"/>
        <v>#DIV/0!</v>
      </c>
    </row>
    <row r="9167" spans="31:68" ht="15" customHeight="1" x14ac:dyDescent="0.25">
      <c r="AE9167" s="501" t="e">
        <f t="shared" ref="AE9167:AE9230" si="864">IF(AE$10*AC9167+AE$11&lt;(ROUNDUP(AD$10/100,0)*100+999),MAX(0,AE$10*AC9167+AE$11),NA())</f>
        <v>#DIV/0!</v>
      </c>
      <c r="AH9167" s="501" t="e">
        <f t="shared" ref="AH9167:AH9230" si="865">IF(AH$10*AF9167+AH$11&lt;(ROUNDUP(AG$10/100,0)*100+999),MAX(0,AH$10*AF9167+AH$11),NA())</f>
        <v>#DIV/0!</v>
      </c>
      <c r="AV9167" s="501" t="e">
        <f t="shared" ref="AV9167:AV9230" si="866">IF(AV$10*AT9167+AV$11&lt;(ROUNDUP(AU$10/100,0)*100+999),MAX(0,AV$10*AT9167+AV$11),NA())</f>
        <v>#DIV/0!</v>
      </c>
      <c r="AY9167" s="501" t="e">
        <f t="shared" ref="AY9167:AY9230" si="867">IF(AY$10*AW9167+AY$11&lt;(ROUNDUP(AX$10/100,0)*100+999),MAX(0,AY$10*AW9167+AY$11),NA())</f>
        <v>#DIV/0!</v>
      </c>
      <c r="BM9167" s="501" t="e">
        <f t="shared" ref="BM9167:BM9230" si="868">IF(BM$10*BK9167+BM$11&lt;(ROUNDUP(BL$10/100,0)*100+999),MAX(0,BM$10*BK9167+BM$11),NA())</f>
        <v>#DIV/0!</v>
      </c>
      <c r="BP9167" s="501" t="e">
        <f t="shared" ref="BP9167:BP9230" si="869">IF(BP$10*BN9167+BP$11&lt;(ROUNDUP(BO$10/100,0)*100+999),MAX(0,BP$10*BN9167+BP$11),NA())</f>
        <v>#DIV/0!</v>
      </c>
    </row>
    <row r="9168" spans="31:68" ht="15" customHeight="1" x14ac:dyDescent="0.25">
      <c r="AE9168" s="501" t="e">
        <f t="shared" si="864"/>
        <v>#DIV/0!</v>
      </c>
      <c r="AH9168" s="501" t="e">
        <f t="shared" si="865"/>
        <v>#DIV/0!</v>
      </c>
      <c r="AV9168" s="501" t="e">
        <f t="shared" si="866"/>
        <v>#DIV/0!</v>
      </c>
      <c r="AY9168" s="501" t="e">
        <f t="shared" si="867"/>
        <v>#DIV/0!</v>
      </c>
      <c r="BM9168" s="501" t="e">
        <f t="shared" si="868"/>
        <v>#DIV/0!</v>
      </c>
      <c r="BP9168" s="501" t="e">
        <f t="shared" si="869"/>
        <v>#DIV/0!</v>
      </c>
    </row>
    <row r="9169" spans="31:68" ht="15" customHeight="1" x14ac:dyDescent="0.25">
      <c r="AE9169" s="501" t="e">
        <f t="shared" si="864"/>
        <v>#DIV/0!</v>
      </c>
      <c r="AH9169" s="501" t="e">
        <f t="shared" si="865"/>
        <v>#DIV/0!</v>
      </c>
      <c r="AV9169" s="501" t="e">
        <f t="shared" si="866"/>
        <v>#DIV/0!</v>
      </c>
      <c r="AY9169" s="501" t="e">
        <f t="shared" si="867"/>
        <v>#DIV/0!</v>
      </c>
      <c r="BM9169" s="501" t="e">
        <f t="shared" si="868"/>
        <v>#DIV/0!</v>
      </c>
      <c r="BP9169" s="501" t="e">
        <f t="shared" si="869"/>
        <v>#DIV/0!</v>
      </c>
    </row>
    <row r="9170" spans="31:68" ht="15" customHeight="1" x14ac:dyDescent="0.25">
      <c r="AE9170" s="501" t="e">
        <f t="shared" si="864"/>
        <v>#DIV/0!</v>
      </c>
      <c r="AH9170" s="501" t="e">
        <f t="shared" si="865"/>
        <v>#DIV/0!</v>
      </c>
      <c r="AV9170" s="501" t="e">
        <f t="shared" si="866"/>
        <v>#DIV/0!</v>
      </c>
      <c r="AY9170" s="501" t="e">
        <f t="shared" si="867"/>
        <v>#DIV/0!</v>
      </c>
      <c r="BM9170" s="501" t="e">
        <f t="shared" si="868"/>
        <v>#DIV/0!</v>
      </c>
      <c r="BP9170" s="501" t="e">
        <f t="shared" si="869"/>
        <v>#DIV/0!</v>
      </c>
    </row>
    <row r="9171" spans="31:68" ht="15" customHeight="1" x14ac:dyDescent="0.25">
      <c r="AE9171" s="501" t="e">
        <f t="shared" si="864"/>
        <v>#DIV/0!</v>
      </c>
      <c r="AH9171" s="501" t="e">
        <f t="shared" si="865"/>
        <v>#DIV/0!</v>
      </c>
      <c r="AV9171" s="501" t="e">
        <f t="shared" si="866"/>
        <v>#DIV/0!</v>
      </c>
      <c r="AY9171" s="501" t="e">
        <f t="shared" si="867"/>
        <v>#DIV/0!</v>
      </c>
      <c r="BM9171" s="501" t="e">
        <f t="shared" si="868"/>
        <v>#DIV/0!</v>
      </c>
      <c r="BP9171" s="501" t="e">
        <f t="shared" si="869"/>
        <v>#DIV/0!</v>
      </c>
    </row>
    <row r="9172" spans="31:68" ht="15" customHeight="1" x14ac:dyDescent="0.25">
      <c r="AE9172" s="501" t="e">
        <f t="shared" si="864"/>
        <v>#DIV/0!</v>
      </c>
      <c r="AH9172" s="501" t="e">
        <f t="shared" si="865"/>
        <v>#DIV/0!</v>
      </c>
      <c r="AV9172" s="501" t="e">
        <f t="shared" si="866"/>
        <v>#DIV/0!</v>
      </c>
      <c r="AY9172" s="501" t="e">
        <f t="shared" si="867"/>
        <v>#DIV/0!</v>
      </c>
      <c r="BM9172" s="501" t="e">
        <f t="shared" si="868"/>
        <v>#DIV/0!</v>
      </c>
      <c r="BP9172" s="501" t="e">
        <f t="shared" si="869"/>
        <v>#DIV/0!</v>
      </c>
    </row>
    <row r="9173" spans="31:68" ht="15" customHeight="1" x14ac:dyDescent="0.25">
      <c r="AE9173" s="501" t="e">
        <f t="shared" si="864"/>
        <v>#DIV/0!</v>
      </c>
      <c r="AH9173" s="501" t="e">
        <f t="shared" si="865"/>
        <v>#DIV/0!</v>
      </c>
      <c r="AV9173" s="501" t="e">
        <f t="shared" si="866"/>
        <v>#DIV/0!</v>
      </c>
      <c r="AY9173" s="501" t="e">
        <f t="shared" si="867"/>
        <v>#DIV/0!</v>
      </c>
      <c r="BM9173" s="501" t="e">
        <f t="shared" si="868"/>
        <v>#DIV/0!</v>
      </c>
      <c r="BP9173" s="501" t="e">
        <f t="shared" si="869"/>
        <v>#DIV/0!</v>
      </c>
    </row>
    <row r="9174" spans="31:68" ht="15" customHeight="1" x14ac:dyDescent="0.25">
      <c r="AE9174" s="501" t="e">
        <f t="shared" si="864"/>
        <v>#DIV/0!</v>
      </c>
      <c r="AH9174" s="501" t="e">
        <f t="shared" si="865"/>
        <v>#DIV/0!</v>
      </c>
      <c r="AV9174" s="501" t="e">
        <f t="shared" si="866"/>
        <v>#DIV/0!</v>
      </c>
      <c r="AY9174" s="501" t="e">
        <f t="shared" si="867"/>
        <v>#DIV/0!</v>
      </c>
      <c r="BM9174" s="501" t="e">
        <f t="shared" si="868"/>
        <v>#DIV/0!</v>
      </c>
      <c r="BP9174" s="501" t="e">
        <f t="shared" si="869"/>
        <v>#DIV/0!</v>
      </c>
    </row>
    <row r="9175" spans="31:68" ht="15" customHeight="1" x14ac:dyDescent="0.25">
      <c r="AE9175" s="501" t="e">
        <f t="shared" si="864"/>
        <v>#DIV/0!</v>
      </c>
      <c r="AH9175" s="501" t="e">
        <f t="shared" si="865"/>
        <v>#DIV/0!</v>
      </c>
      <c r="AV9175" s="501" t="e">
        <f t="shared" si="866"/>
        <v>#DIV/0!</v>
      </c>
      <c r="AY9175" s="501" t="e">
        <f t="shared" si="867"/>
        <v>#DIV/0!</v>
      </c>
      <c r="BM9175" s="501" t="e">
        <f t="shared" si="868"/>
        <v>#DIV/0!</v>
      </c>
      <c r="BP9175" s="501" t="e">
        <f t="shared" si="869"/>
        <v>#DIV/0!</v>
      </c>
    </row>
    <row r="9176" spans="31:68" ht="15" customHeight="1" x14ac:dyDescent="0.25">
      <c r="AE9176" s="501" t="e">
        <f t="shared" si="864"/>
        <v>#DIV/0!</v>
      </c>
      <c r="AH9176" s="501" t="e">
        <f t="shared" si="865"/>
        <v>#DIV/0!</v>
      </c>
      <c r="AV9176" s="501" t="e">
        <f t="shared" si="866"/>
        <v>#DIV/0!</v>
      </c>
      <c r="AY9176" s="501" t="e">
        <f t="shared" si="867"/>
        <v>#DIV/0!</v>
      </c>
      <c r="BM9176" s="501" t="e">
        <f t="shared" si="868"/>
        <v>#DIV/0!</v>
      </c>
      <c r="BP9176" s="501" t="e">
        <f t="shared" si="869"/>
        <v>#DIV/0!</v>
      </c>
    </row>
    <row r="9177" spans="31:68" ht="15" customHeight="1" x14ac:dyDescent="0.25">
      <c r="AE9177" s="501" t="e">
        <f t="shared" si="864"/>
        <v>#DIV/0!</v>
      </c>
      <c r="AH9177" s="501" t="e">
        <f t="shared" si="865"/>
        <v>#DIV/0!</v>
      </c>
      <c r="AV9177" s="501" t="e">
        <f t="shared" si="866"/>
        <v>#DIV/0!</v>
      </c>
      <c r="AY9177" s="501" t="e">
        <f t="shared" si="867"/>
        <v>#DIV/0!</v>
      </c>
      <c r="BM9177" s="501" t="e">
        <f t="shared" si="868"/>
        <v>#DIV/0!</v>
      </c>
      <c r="BP9177" s="501" t="e">
        <f t="shared" si="869"/>
        <v>#DIV/0!</v>
      </c>
    </row>
    <row r="9178" spans="31:68" ht="15" customHeight="1" x14ac:dyDescent="0.25">
      <c r="AE9178" s="501" t="e">
        <f t="shared" si="864"/>
        <v>#DIV/0!</v>
      </c>
      <c r="AH9178" s="501" t="e">
        <f t="shared" si="865"/>
        <v>#DIV/0!</v>
      </c>
      <c r="AV9178" s="501" t="e">
        <f t="shared" si="866"/>
        <v>#DIV/0!</v>
      </c>
      <c r="AY9178" s="501" t="e">
        <f t="shared" si="867"/>
        <v>#DIV/0!</v>
      </c>
      <c r="BM9178" s="501" t="e">
        <f t="shared" si="868"/>
        <v>#DIV/0!</v>
      </c>
      <c r="BP9178" s="501" t="e">
        <f t="shared" si="869"/>
        <v>#DIV/0!</v>
      </c>
    </row>
    <row r="9179" spans="31:68" ht="15" customHeight="1" x14ac:dyDescent="0.25">
      <c r="AE9179" s="501" t="e">
        <f t="shared" si="864"/>
        <v>#DIV/0!</v>
      </c>
      <c r="AH9179" s="501" t="e">
        <f t="shared" si="865"/>
        <v>#DIV/0!</v>
      </c>
      <c r="AV9179" s="501" t="e">
        <f t="shared" si="866"/>
        <v>#DIV/0!</v>
      </c>
      <c r="AY9179" s="501" t="e">
        <f t="shared" si="867"/>
        <v>#DIV/0!</v>
      </c>
      <c r="BM9179" s="501" t="e">
        <f t="shared" si="868"/>
        <v>#DIV/0!</v>
      </c>
      <c r="BP9179" s="501" t="e">
        <f t="shared" si="869"/>
        <v>#DIV/0!</v>
      </c>
    </row>
    <row r="9180" spans="31:68" ht="15" customHeight="1" x14ac:dyDescent="0.25">
      <c r="AE9180" s="501" t="e">
        <f t="shared" si="864"/>
        <v>#DIV/0!</v>
      </c>
      <c r="AH9180" s="501" t="e">
        <f t="shared" si="865"/>
        <v>#DIV/0!</v>
      </c>
      <c r="AV9180" s="501" t="e">
        <f t="shared" si="866"/>
        <v>#DIV/0!</v>
      </c>
      <c r="AY9180" s="501" t="e">
        <f t="shared" si="867"/>
        <v>#DIV/0!</v>
      </c>
      <c r="BM9180" s="501" t="e">
        <f t="shared" si="868"/>
        <v>#DIV/0!</v>
      </c>
      <c r="BP9180" s="501" t="e">
        <f t="shared" si="869"/>
        <v>#DIV/0!</v>
      </c>
    </row>
    <row r="9181" spans="31:68" ht="15" customHeight="1" x14ac:dyDescent="0.25">
      <c r="AE9181" s="501" t="e">
        <f t="shared" si="864"/>
        <v>#DIV/0!</v>
      </c>
      <c r="AH9181" s="501" t="e">
        <f t="shared" si="865"/>
        <v>#DIV/0!</v>
      </c>
      <c r="AV9181" s="501" t="e">
        <f t="shared" si="866"/>
        <v>#DIV/0!</v>
      </c>
      <c r="AY9181" s="501" t="e">
        <f t="shared" si="867"/>
        <v>#DIV/0!</v>
      </c>
      <c r="BM9181" s="501" t="e">
        <f t="shared" si="868"/>
        <v>#DIV/0!</v>
      </c>
      <c r="BP9181" s="501" t="e">
        <f t="shared" si="869"/>
        <v>#DIV/0!</v>
      </c>
    </row>
    <row r="9182" spans="31:68" ht="15" customHeight="1" x14ac:dyDescent="0.25">
      <c r="AE9182" s="501" t="e">
        <f t="shared" si="864"/>
        <v>#DIV/0!</v>
      </c>
      <c r="AH9182" s="501" t="e">
        <f t="shared" si="865"/>
        <v>#DIV/0!</v>
      </c>
      <c r="AV9182" s="501" t="e">
        <f t="shared" si="866"/>
        <v>#DIV/0!</v>
      </c>
      <c r="AY9182" s="501" t="e">
        <f t="shared" si="867"/>
        <v>#DIV/0!</v>
      </c>
      <c r="BM9182" s="501" t="e">
        <f t="shared" si="868"/>
        <v>#DIV/0!</v>
      </c>
      <c r="BP9182" s="501" t="e">
        <f t="shared" si="869"/>
        <v>#DIV/0!</v>
      </c>
    </row>
    <row r="9183" spans="31:68" ht="15" customHeight="1" x14ac:dyDescent="0.25">
      <c r="AE9183" s="501" t="e">
        <f t="shared" si="864"/>
        <v>#DIV/0!</v>
      </c>
      <c r="AH9183" s="501" t="e">
        <f t="shared" si="865"/>
        <v>#DIV/0!</v>
      </c>
      <c r="AV9183" s="501" t="e">
        <f t="shared" si="866"/>
        <v>#DIV/0!</v>
      </c>
      <c r="AY9183" s="501" t="e">
        <f t="shared" si="867"/>
        <v>#DIV/0!</v>
      </c>
      <c r="BM9183" s="501" t="e">
        <f t="shared" si="868"/>
        <v>#DIV/0!</v>
      </c>
      <c r="BP9183" s="501" t="e">
        <f t="shared" si="869"/>
        <v>#DIV/0!</v>
      </c>
    </row>
    <row r="9184" spans="31:68" ht="15" customHeight="1" x14ac:dyDescent="0.25">
      <c r="AE9184" s="501" t="e">
        <f t="shared" si="864"/>
        <v>#DIV/0!</v>
      </c>
      <c r="AH9184" s="501" t="e">
        <f t="shared" si="865"/>
        <v>#DIV/0!</v>
      </c>
      <c r="AV9184" s="501" t="e">
        <f t="shared" si="866"/>
        <v>#DIV/0!</v>
      </c>
      <c r="AY9184" s="501" t="e">
        <f t="shared" si="867"/>
        <v>#DIV/0!</v>
      </c>
      <c r="BM9184" s="501" t="e">
        <f t="shared" si="868"/>
        <v>#DIV/0!</v>
      </c>
      <c r="BP9184" s="501" t="e">
        <f t="shared" si="869"/>
        <v>#DIV/0!</v>
      </c>
    </row>
    <row r="9185" spans="31:68" ht="15" customHeight="1" x14ac:dyDescent="0.25">
      <c r="AE9185" s="501" t="e">
        <f t="shared" si="864"/>
        <v>#DIV/0!</v>
      </c>
      <c r="AH9185" s="501" t="e">
        <f t="shared" si="865"/>
        <v>#DIV/0!</v>
      </c>
      <c r="AV9185" s="501" t="e">
        <f t="shared" si="866"/>
        <v>#DIV/0!</v>
      </c>
      <c r="AY9185" s="501" t="e">
        <f t="shared" si="867"/>
        <v>#DIV/0!</v>
      </c>
      <c r="BM9185" s="501" t="e">
        <f t="shared" si="868"/>
        <v>#DIV/0!</v>
      </c>
      <c r="BP9185" s="501" t="e">
        <f t="shared" si="869"/>
        <v>#DIV/0!</v>
      </c>
    </row>
    <row r="9186" spans="31:68" ht="15" customHeight="1" x14ac:dyDescent="0.25">
      <c r="AE9186" s="501" t="e">
        <f t="shared" si="864"/>
        <v>#DIV/0!</v>
      </c>
      <c r="AH9186" s="501" t="e">
        <f t="shared" si="865"/>
        <v>#DIV/0!</v>
      </c>
      <c r="AV9186" s="501" t="e">
        <f t="shared" si="866"/>
        <v>#DIV/0!</v>
      </c>
      <c r="AY9186" s="501" t="e">
        <f t="shared" si="867"/>
        <v>#DIV/0!</v>
      </c>
      <c r="BM9186" s="501" t="e">
        <f t="shared" si="868"/>
        <v>#DIV/0!</v>
      </c>
      <c r="BP9186" s="501" t="e">
        <f t="shared" si="869"/>
        <v>#DIV/0!</v>
      </c>
    </row>
    <row r="9187" spans="31:68" ht="15" customHeight="1" x14ac:dyDescent="0.25">
      <c r="AE9187" s="501" t="e">
        <f t="shared" si="864"/>
        <v>#DIV/0!</v>
      </c>
      <c r="AH9187" s="501" t="e">
        <f t="shared" si="865"/>
        <v>#DIV/0!</v>
      </c>
      <c r="AV9187" s="501" t="e">
        <f t="shared" si="866"/>
        <v>#DIV/0!</v>
      </c>
      <c r="AY9187" s="501" t="e">
        <f t="shared" si="867"/>
        <v>#DIV/0!</v>
      </c>
      <c r="BM9187" s="501" t="e">
        <f t="shared" si="868"/>
        <v>#DIV/0!</v>
      </c>
      <c r="BP9187" s="501" t="e">
        <f t="shared" si="869"/>
        <v>#DIV/0!</v>
      </c>
    </row>
    <row r="9188" spans="31:68" ht="15" customHeight="1" x14ac:dyDescent="0.25">
      <c r="AE9188" s="501" t="e">
        <f t="shared" si="864"/>
        <v>#DIV/0!</v>
      </c>
      <c r="AH9188" s="501" t="e">
        <f t="shared" si="865"/>
        <v>#DIV/0!</v>
      </c>
      <c r="AV9188" s="501" t="e">
        <f t="shared" si="866"/>
        <v>#DIV/0!</v>
      </c>
      <c r="AY9188" s="501" t="e">
        <f t="shared" si="867"/>
        <v>#DIV/0!</v>
      </c>
      <c r="BM9188" s="501" t="e">
        <f t="shared" si="868"/>
        <v>#DIV/0!</v>
      </c>
      <c r="BP9188" s="501" t="e">
        <f t="shared" si="869"/>
        <v>#DIV/0!</v>
      </c>
    </row>
    <row r="9189" spans="31:68" ht="15" customHeight="1" x14ac:dyDescent="0.25">
      <c r="AE9189" s="501" t="e">
        <f t="shared" si="864"/>
        <v>#DIV/0!</v>
      </c>
      <c r="AH9189" s="501" t="e">
        <f t="shared" si="865"/>
        <v>#DIV/0!</v>
      </c>
      <c r="AV9189" s="501" t="e">
        <f t="shared" si="866"/>
        <v>#DIV/0!</v>
      </c>
      <c r="AY9189" s="501" t="e">
        <f t="shared" si="867"/>
        <v>#DIV/0!</v>
      </c>
      <c r="BM9189" s="501" t="e">
        <f t="shared" si="868"/>
        <v>#DIV/0!</v>
      </c>
      <c r="BP9189" s="501" t="e">
        <f t="shared" si="869"/>
        <v>#DIV/0!</v>
      </c>
    </row>
    <row r="9190" spans="31:68" ht="15" customHeight="1" x14ac:dyDescent="0.25">
      <c r="AE9190" s="501" t="e">
        <f t="shared" si="864"/>
        <v>#DIV/0!</v>
      </c>
      <c r="AH9190" s="501" t="e">
        <f t="shared" si="865"/>
        <v>#DIV/0!</v>
      </c>
      <c r="AV9190" s="501" t="e">
        <f t="shared" si="866"/>
        <v>#DIV/0!</v>
      </c>
      <c r="AY9190" s="501" t="e">
        <f t="shared" si="867"/>
        <v>#DIV/0!</v>
      </c>
      <c r="BM9190" s="501" t="e">
        <f t="shared" si="868"/>
        <v>#DIV/0!</v>
      </c>
      <c r="BP9190" s="501" t="e">
        <f t="shared" si="869"/>
        <v>#DIV/0!</v>
      </c>
    </row>
    <row r="9191" spans="31:68" ht="15" customHeight="1" x14ac:dyDescent="0.25">
      <c r="AE9191" s="501" t="e">
        <f t="shared" si="864"/>
        <v>#DIV/0!</v>
      </c>
      <c r="AH9191" s="501" t="e">
        <f t="shared" si="865"/>
        <v>#DIV/0!</v>
      </c>
      <c r="AV9191" s="501" t="e">
        <f t="shared" si="866"/>
        <v>#DIV/0!</v>
      </c>
      <c r="AY9191" s="501" t="e">
        <f t="shared" si="867"/>
        <v>#DIV/0!</v>
      </c>
      <c r="BM9191" s="501" t="e">
        <f t="shared" si="868"/>
        <v>#DIV/0!</v>
      </c>
      <c r="BP9191" s="501" t="e">
        <f t="shared" si="869"/>
        <v>#DIV/0!</v>
      </c>
    </row>
    <row r="9192" spans="31:68" ht="15" customHeight="1" x14ac:dyDescent="0.25">
      <c r="AE9192" s="501" t="e">
        <f t="shared" si="864"/>
        <v>#DIV/0!</v>
      </c>
      <c r="AH9192" s="501" t="e">
        <f t="shared" si="865"/>
        <v>#DIV/0!</v>
      </c>
      <c r="AV9192" s="501" t="e">
        <f t="shared" si="866"/>
        <v>#DIV/0!</v>
      </c>
      <c r="AY9192" s="501" t="e">
        <f t="shared" si="867"/>
        <v>#DIV/0!</v>
      </c>
      <c r="BM9192" s="501" t="e">
        <f t="shared" si="868"/>
        <v>#DIV/0!</v>
      </c>
      <c r="BP9192" s="501" t="e">
        <f t="shared" si="869"/>
        <v>#DIV/0!</v>
      </c>
    </row>
    <row r="9193" spans="31:68" ht="15" customHeight="1" x14ac:dyDescent="0.25">
      <c r="AE9193" s="501" t="e">
        <f t="shared" si="864"/>
        <v>#DIV/0!</v>
      </c>
      <c r="AH9193" s="501" t="e">
        <f t="shared" si="865"/>
        <v>#DIV/0!</v>
      </c>
      <c r="AV9193" s="501" t="e">
        <f t="shared" si="866"/>
        <v>#DIV/0!</v>
      </c>
      <c r="AY9193" s="501" t="e">
        <f t="shared" si="867"/>
        <v>#DIV/0!</v>
      </c>
      <c r="BM9193" s="501" t="e">
        <f t="shared" si="868"/>
        <v>#DIV/0!</v>
      </c>
      <c r="BP9193" s="501" t="e">
        <f t="shared" si="869"/>
        <v>#DIV/0!</v>
      </c>
    </row>
    <row r="9194" spans="31:68" ht="15" customHeight="1" x14ac:dyDescent="0.25">
      <c r="AE9194" s="501" t="e">
        <f t="shared" si="864"/>
        <v>#DIV/0!</v>
      </c>
      <c r="AH9194" s="501" t="e">
        <f t="shared" si="865"/>
        <v>#DIV/0!</v>
      </c>
      <c r="AV9194" s="501" t="e">
        <f t="shared" si="866"/>
        <v>#DIV/0!</v>
      </c>
      <c r="AY9194" s="501" t="e">
        <f t="shared" si="867"/>
        <v>#DIV/0!</v>
      </c>
      <c r="BM9194" s="501" t="e">
        <f t="shared" si="868"/>
        <v>#DIV/0!</v>
      </c>
      <c r="BP9194" s="501" t="e">
        <f t="shared" si="869"/>
        <v>#DIV/0!</v>
      </c>
    </row>
    <row r="9195" spans="31:68" ht="15" customHeight="1" x14ac:dyDescent="0.25">
      <c r="AE9195" s="501" t="e">
        <f t="shared" si="864"/>
        <v>#DIV/0!</v>
      </c>
      <c r="AH9195" s="501" t="e">
        <f t="shared" si="865"/>
        <v>#DIV/0!</v>
      </c>
      <c r="AV9195" s="501" t="e">
        <f t="shared" si="866"/>
        <v>#DIV/0!</v>
      </c>
      <c r="AY9195" s="501" t="e">
        <f t="shared" si="867"/>
        <v>#DIV/0!</v>
      </c>
      <c r="BM9195" s="501" t="e">
        <f t="shared" si="868"/>
        <v>#DIV/0!</v>
      </c>
      <c r="BP9195" s="501" t="e">
        <f t="shared" si="869"/>
        <v>#DIV/0!</v>
      </c>
    </row>
    <row r="9196" spans="31:68" ht="15" customHeight="1" x14ac:dyDescent="0.25">
      <c r="AE9196" s="501" t="e">
        <f t="shared" si="864"/>
        <v>#DIV/0!</v>
      </c>
      <c r="AH9196" s="501" t="e">
        <f t="shared" si="865"/>
        <v>#DIV/0!</v>
      </c>
      <c r="AV9196" s="501" t="e">
        <f t="shared" si="866"/>
        <v>#DIV/0!</v>
      </c>
      <c r="AY9196" s="501" t="e">
        <f t="shared" si="867"/>
        <v>#DIV/0!</v>
      </c>
      <c r="BM9196" s="501" t="e">
        <f t="shared" si="868"/>
        <v>#DIV/0!</v>
      </c>
      <c r="BP9196" s="501" t="e">
        <f t="shared" si="869"/>
        <v>#DIV/0!</v>
      </c>
    </row>
    <row r="9197" spans="31:68" ht="15" customHeight="1" x14ac:dyDescent="0.25">
      <c r="AE9197" s="501" t="e">
        <f t="shared" si="864"/>
        <v>#DIV/0!</v>
      </c>
      <c r="AH9197" s="501" t="e">
        <f t="shared" si="865"/>
        <v>#DIV/0!</v>
      </c>
      <c r="AV9197" s="501" t="e">
        <f t="shared" si="866"/>
        <v>#DIV/0!</v>
      </c>
      <c r="AY9197" s="501" t="e">
        <f t="shared" si="867"/>
        <v>#DIV/0!</v>
      </c>
      <c r="BM9197" s="501" t="e">
        <f t="shared" si="868"/>
        <v>#DIV/0!</v>
      </c>
      <c r="BP9197" s="501" t="e">
        <f t="shared" si="869"/>
        <v>#DIV/0!</v>
      </c>
    </row>
    <row r="9198" spans="31:68" ht="15" customHeight="1" x14ac:dyDescent="0.25">
      <c r="AE9198" s="501" t="e">
        <f t="shared" si="864"/>
        <v>#DIV/0!</v>
      </c>
      <c r="AH9198" s="501" t="e">
        <f t="shared" si="865"/>
        <v>#DIV/0!</v>
      </c>
      <c r="AV9198" s="501" t="e">
        <f t="shared" si="866"/>
        <v>#DIV/0!</v>
      </c>
      <c r="AY9198" s="501" t="e">
        <f t="shared" si="867"/>
        <v>#DIV/0!</v>
      </c>
      <c r="BM9198" s="501" t="e">
        <f t="shared" si="868"/>
        <v>#DIV/0!</v>
      </c>
      <c r="BP9198" s="501" t="e">
        <f t="shared" si="869"/>
        <v>#DIV/0!</v>
      </c>
    </row>
    <row r="9199" spans="31:68" ht="15" customHeight="1" x14ac:dyDescent="0.25">
      <c r="AE9199" s="501" t="e">
        <f t="shared" si="864"/>
        <v>#DIV/0!</v>
      </c>
      <c r="AH9199" s="501" t="e">
        <f t="shared" si="865"/>
        <v>#DIV/0!</v>
      </c>
      <c r="AV9199" s="501" t="e">
        <f t="shared" si="866"/>
        <v>#DIV/0!</v>
      </c>
      <c r="AY9199" s="501" t="e">
        <f t="shared" si="867"/>
        <v>#DIV/0!</v>
      </c>
      <c r="BM9199" s="501" t="e">
        <f t="shared" si="868"/>
        <v>#DIV/0!</v>
      </c>
      <c r="BP9199" s="501" t="e">
        <f t="shared" si="869"/>
        <v>#DIV/0!</v>
      </c>
    </row>
    <row r="9200" spans="31:68" ht="15" customHeight="1" x14ac:dyDescent="0.25">
      <c r="AE9200" s="501" t="e">
        <f t="shared" si="864"/>
        <v>#DIV/0!</v>
      </c>
      <c r="AH9200" s="501" t="e">
        <f t="shared" si="865"/>
        <v>#DIV/0!</v>
      </c>
      <c r="AV9200" s="501" t="e">
        <f t="shared" si="866"/>
        <v>#DIV/0!</v>
      </c>
      <c r="AY9200" s="501" t="e">
        <f t="shared" si="867"/>
        <v>#DIV/0!</v>
      </c>
      <c r="BM9200" s="501" t="e">
        <f t="shared" si="868"/>
        <v>#DIV/0!</v>
      </c>
      <c r="BP9200" s="501" t="e">
        <f t="shared" si="869"/>
        <v>#DIV/0!</v>
      </c>
    </row>
    <row r="9201" spans="31:68" ht="15" customHeight="1" x14ac:dyDescent="0.25">
      <c r="AE9201" s="501" t="e">
        <f t="shared" si="864"/>
        <v>#DIV/0!</v>
      </c>
      <c r="AH9201" s="501" t="e">
        <f t="shared" si="865"/>
        <v>#DIV/0!</v>
      </c>
      <c r="AV9201" s="501" t="e">
        <f t="shared" si="866"/>
        <v>#DIV/0!</v>
      </c>
      <c r="AY9201" s="501" t="e">
        <f t="shared" si="867"/>
        <v>#DIV/0!</v>
      </c>
      <c r="BM9201" s="501" t="e">
        <f t="shared" si="868"/>
        <v>#DIV/0!</v>
      </c>
      <c r="BP9201" s="501" t="e">
        <f t="shared" si="869"/>
        <v>#DIV/0!</v>
      </c>
    </row>
    <row r="9202" spans="31:68" ht="15" customHeight="1" x14ac:dyDescent="0.25">
      <c r="AE9202" s="501" t="e">
        <f t="shared" si="864"/>
        <v>#DIV/0!</v>
      </c>
      <c r="AH9202" s="501" t="e">
        <f t="shared" si="865"/>
        <v>#DIV/0!</v>
      </c>
      <c r="AV9202" s="501" t="e">
        <f t="shared" si="866"/>
        <v>#DIV/0!</v>
      </c>
      <c r="AY9202" s="501" t="e">
        <f t="shared" si="867"/>
        <v>#DIV/0!</v>
      </c>
      <c r="BM9202" s="501" t="e">
        <f t="shared" si="868"/>
        <v>#DIV/0!</v>
      </c>
      <c r="BP9202" s="501" t="e">
        <f t="shared" si="869"/>
        <v>#DIV/0!</v>
      </c>
    </row>
    <row r="9203" spans="31:68" ht="15" customHeight="1" x14ac:dyDescent="0.25">
      <c r="AE9203" s="501" t="e">
        <f t="shared" si="864"/>
        <v>#DIV/0!</v>
      </c>
      <c r="AH9203" s="501" t="e">
        <f t="shared" si="865"/>
        <v>#DIV/0!</v>
      </c>
      <c r="AV9203" s="501" t="e">
        <f t="shared" si="866"/>
        <v>#DIV/0!</v>
      </c>
      <c r="AY9203" s="501" t="e">
        <f t="shared" si="867"/>
        <v>#DIV/0!</v>
      </c>
      <c r="BM9203" s="501" t="e">
        <f t="shared" si="868"/>
        <v>#DIV/0!</v>
      </c>
      <c r="BP9203" s="501" t="e">
        <f t="shared" si="869"/>
        <v>#DIV/0!</v>
      </c>
    </row>
    <row r="9204" spans="31:68" ht="15" customHeight="1" x14ac:dyDescent="0.25">
      <c r="AE9204" s="501" t="e">
        <f t="shared" si="864"/>
        <v>#DIV/0!</v>
      </c>
      <c r="AH9204" s="501" t="e">
        <f t="shared" si="865"/>
        <v>#DIV/0!</v>
      </c>
      <c r="AV9204" s="501" t="e">
        <f t="shared" si="866"/>
        <v>#DIV/0!</v>
      </c>
      <c r="AY9204" s="501" t="e">
        <f t="shared" si="867"/>
        <v>#DIV/0!</v>
      </c>
      <c r="BM9204" s="501" t="e">
        <f t="shared" si="868"/>
        <v>#DIV/0!</v>
      </c>
      <c r="BP9204" s="501" t="e">
        <f t="shared" si="869"/>
        <v>#DIV/0!</v>
      </c>
    </row>
    <row r="9205" spans="31:68" ht="15" customHeight="1" x14ac:dyDescent="0.25">
      <c r="AE9205" s="501" t="e">
        <f t="shared" si="864"/>
        <v>#DIV/0!</v>
      </c>
      <c r="AH9205" s="501" t="e">
        <f t="shared" si="865"/>
        <v>#DIV/0!</v>
      </c>
      <c r="AV9205" s="501" t="e">
        <f t="shared" si="866"/>
        <v>#DIV/0!</v>
      </c>
      <c r="AY9205" s="501" t="e">
        <f t="shared" si="867"/>
        <v>#DIV/0!</v>
      </c>
      <c r="BM9205" s="501" t="e">
        <f t="shared" si="868"/>
        <v>#DIV/0!</v>
      </c>
      <c r="BP9205" s="501" t="e">
        <f t="shared" si="869"/>
        <v>#DIV/0!</v>
      </c>
    </row>
    <row r="9206" spans="31:68" ht="15" customHeight="1" x14ac:dyDescent="0.25">
      <c r="AE9206" s="501" t="e">
        <f t="shared" si="864"/>
        <v>#DIV/0!</v>
      </c>
      <c r="AH9206" s="501" t="e">
        <f t="shared" si="865"/>
        <v>#DIV/0!</v>
      </c>
      <c r="AV9206" s="501" t="e">
        <f t="shared" si="866"/>
        <v>#DIV/0!</v>
      </c>
      <c r="AY9206" s="501" t="e">
        <f t="shared" si="867"/>
        <v>#DIV/0!</v>
      </c>
      <c r="BM9206" s="501" t="e">
        <f t="shared" si="868"/>
        <v>#DIV/0!</v>
      </c>
      <c r="BP9206" s="501" t="e">
        <f t="shared" si="869"/>
        <v>#DIV/0!</v>
      </c>
    </row>
    <row r="9207" spans="31:68" ht="15" customHeight="1" x14ac:dyDescent="0.25">
      <c r="AE9207" s="501" t="e">
        <f t="shared" si="864"/>
        <v>#DIV/0!</v>
      </c>
      <c r="AH9207" s="501" t="e">
        <f t="shared" si="865"/>
        <v>#DIV/0!</v>
      </c>
      <c r="AV9207" s="501" t="e">
        <f t="shared" si="866"/>
        <v>#DIV/0!</v>
      </c>
      <c r="AY9207" s="501" t="e">
        <f t="shared" si="867"/>
        <v>#DIV/0!</v>
      </c>
      <c r="BM9207" s="501" t="e">
        <f t="shared" si="868"/>
        <v>#DIV/0!</v>
      </c>
      <c r="BP9207" s="501" t="e">
        <f t="shared" si="869"/>
        <v>#DIV/0!</v>
      </c>
    </row>
    <row r="9208" spans="31:68" ht="15" customHeight="1" x14ac:dyDescent="0.25">
      <c r="AE9208" s="501" t="e">
        <f t="shared" si="864"/>
        <v>#DIV/0!</v>
      </c>
      <c r="AH9208" s="501" t="e">
        <f t="shared" si="865"/>
        <v>#DIV/0!</v>
      </c>
      <c r="AV9208" s="501" t="e">
        <f t="shared" si="866"/>
        <v>#DIV/0!</v>
      </c>
      <c r="AY9208" s="501" t="e">
        <f t="shared" si="867"/>
        <v>#DIV/0!</v>
      </c>
      <c r="BM9208" s="501" t="e">
        <f t="shared" si="868"/>
        <v>#DIV/0!</v>
      </c>
      <c r="BP9208" s="501" t="e">
        <f t="shared" si="869"/>
        <v>#DIV/0!</v>
      </c>
    </row>
    <row r="9209" spans="31:68" ht="15" customHeight="1" x14ac:dyDescent="0.25">
      <c r="AE9209" s="501" t="e">
        <f t="shared" si="864"/>
        <v>#DIV/0!</v>
      </c>
      <c r="AH9209" s="501" t="e">
        <f t="shared" si="865"/>
        <v>#DIV/0!</v>
      </c>
      <c r="AV9209" s="501" t="e">
        <f t="shared" si="866"/>
        <v>#DIV/0!</v>
      </c>
      <c r="AY9209" s="501" t="e">
        <f t="shared" si="867"/>
        <v>#DIV/0!</v>
      </c>
      <c r="BM9209" s="501" t="e">
        <f t="shared" si="868"/>
        <v>#DIV/0!</v>
      </c>
      <c r="BP9209" s="501" t="e">
        <f t="shared" si="869"/>
        <v>#DIV/0!</v>
      </c>
    </row>
    <row r="9210" spans="31:68" ht="15" customHeight="1" x14ac:dyDescent="0.25">
      <c r="AE9210" s="501" t="e">
        <f t="shared" si="864"/>
        <v>#DIV/0!</v>
      </c>
      <c r="AH9210" s="501" t="e">
        <f t="shared" si="865"/>
        <v>#DIV/0!</v>
      </c>
      <c r="AV9210" s="501" t="e">
        <f t="shared" si="866"/>
        <v>#DIV/0!</v>
      </c>
      <c r="AY9210" s="501" t="e">
        <f t="shared" si="867"/>
        <v>#DIV/0!</v>
      </c>
      <c r="BM9210" s="501" t="e">
        <f t="shared" si="868"/>
        <v>#DIV/0!</v>
      </c>
      <c r="BP9210" s="501" t="e">
        <f t="shared" si="869"/>
        <v>#DIV/0!</v>
      </c>
    </row>
    <row r="9211" spans="31:68" ht="15" customHeight="1" x14ac:dyDescent="0.25">
      <c r="AE9211" s="501" t="e">
        <f t="shared" si="864"/>
        <v>#DIV/0!</v>
      </c>
      <c r="AH9211" s="501" t="e">
        <f t="shared" si="865"/>
        <v>#DIV/0!</v>
      </c>
      <c r="AV9211" s="501" t="e">
        <f t="shared" si="866"/>
        <v>#DIV/0!</v>
      </c>
      <c r="AY9211" s="501" t="e">
        <f t="shared" si="867"/>
        <v>#DIV/0!</v>
      </c>
      <c r="BM9211" s="501" t="e">
        <f t="shared" si="868"/>
        <v>#DIV/0!</v>
      </c>
      <c r="BP9211" s="501" t="e">
        <f t="shared" si="869"/>
        <v>#DIV/0!</v>
      </c>
    </row>
    <row r="9212" spans="31:68" ht="15" customHeight="1" x14ac:dyDescent="0.25">
      <c r="AE9212" s="501" t="e">
        <f t="shared" si="864"/>
        <v>#DIV/0!</v>
      </c>
      <c r="AH9212" s="501" t="e">
        <f t="shared" si="865"/>
        <v>#DIV/0!</v>
      </c>
      <c r="AV9212" s="501" t="e">
        <f t="shared" si="866"/>
        <v>#DIV/0!</v>
      </c>
      <c r="AY9212" s="501" t="e">
        <f t="shared" si="867"/>
        <v>#DIV/0!</v>
      </c>
      <c r="BM9212" s="501" t="e">
        <f t="shared" si="868"/>
        <v>#DIV/0!</v>
      </c>
      <c r="BP9212" s="501" t="e">
        <f t="shared" si="869"/>
        <v>#DIV/0!</v>
      </c>
    </row>
    <row r="9213" spans="31:68" ht="15" customHeight="1" x14ac:dyDescent="0.25">
      <c r="AE9213" s="501" t="e">
        <f t="shared" si="864"/>
        <v>#DIV/0!</v>
      </c>
      <c r="AH9213" s="501" t="e">
        <f t="shared" si="865"/>
        <v>#DIV/0!</v>
      </c>
      <c r="AV9213" s="501" t="e">
        <f t="shared" si="866"/>
        <v>#DIV/0!</v>
      </c>
      <c r="AY9213" s="501" t="e">
        <f t="shared" si="867"/>
        <v>#DIV/0!</v>
      </c>
      <c r="BM9213" s="501" t="e">
        <f t="shared" si="868"/>
        <v>#DIV/0!</v>
      </c>
      <c r="BP9213" s="501" t="e">
        <f t="shared" si="869"/>
        <v>#DIV/0!</v>
      </c>
    </row>
    <row r="9214" spans="31:68" ht="15" customHeight="1" x14ac:dyDescent="0.25">
      <c r="AE9214" s="501" t="e">
        <f t="shared" si="864"/>
        <v>#DIV/0!</v>
      </c>
      <c r="AH9214" s="501" t="e">
        <f t="shared" si="865"/>
        <v>#DIV/0!</v>
      </c>
      <c r="AV9214" s="501" t="e">
        <f t="shared" si="866"/>
        <v>#DIV/0!</v>
      </c>
      <c r="AY9214" s="501" t="e">
        <f t="shared" si="867"/>
        <v>#DIV/0!</v>
      </c>
      <c r="BM9214" s="501" t="e">
        <f t="shared" si="868"/>
        <v>#DIV/0!</v>
      </c>
      <c r="BP9214" s="501" t="e">
        <f t="shared" si="869"/>
        <v>#DIV/0!</v>
      </c>
    </row>
    <row r="9215" spans="31:68" ht="15" customHeight="1" x14ac:dyDescent="0.25">
      <c r="AE9215" s="501" t="e">
        <f t="shared" si="864"/>
        <v>#DIV/0!</v>
      </c>
      <c r="AH9215" s="501" t="e">
        <f t="shared" si="865"/>
        <v>#DIV/0!</v>
      </c>
      <c r="AV9215" s="501" t="e">
        <f t="shared" si="866"/>
        <v>#DIV/0!</v>
      </c>
      <c r="AY9215" s="501" t="e">
        <f t="shared" si="867"/>
        <v>#DIV/0!</v>
      </c>
      <c r="BM9215" s="501" t="e">
        <f t="shared" si="868"/>
        <v>#DIV/0!</v>
      </c>
      <c r="BP9215" s="501" t="e">
        <f t="shared" si="869"/>
        <v>#DIV/0!</v>
      </c>
    </row>
    <row r="9216" spans="31:68" ht="15" customHeight="1" x14ac:dyDescent="0.25">
      <c r="AE9216" s="501" t="e">
        <f t="shared" si="864"/>
        <v>#DIV/0!</v>
      </c>
      <c r="AH9216" s="501" t="e">
        <f t="shared" si="865"/>
        <v>#DIV/0!</v>
      </c>
      <c r="AV9216" s="501" t="e">
        <f t="shared" si="866"/>
        <v>#DIV/0!</v>
      </c>
      <c r="AY9216" s="501" t="e">
        <f t="shared" si="867"/>
        <v>#DIV/0!</v>
      </c>
      <c r="BM9216" s="501" t="e">
        <f t="shared" si="868"/>
        <v>#DIV/0!</v>
      </c>
      <c r="BP9216" s="501" t="e">
        <f t="shared" si="869"/>
        <v>#DIV/0!</v>
      </c>
    </row>
    <row r="9217" spans="31:68" ht="15" customHeight="1" x14ac:dyDescent="0.25">
      <c r="AE9217" s="501" t="e">
        <f t="shared" si="864"/>
        <v>#DIV/0!</v>
      </c>
      <c r="AH9217" s="501" t="e">
        <f t="shared" si="865"/>
        <v>#DIV/0!</v>
      </c>
      <c r="AV9217" s="501" t="e">
        <f t="shared" si="866"/>
        <v>#DIV/0!</v>
      </c>
      <c r="AY9217" s="501" t="e">
        <f t="shared" si="867"/>
        <v>#DIV/0!</v>
      </c>
      <c r="BM9217" s="501" t="e">
        <f t="shared" si="868"/>
        <v>#DIV/0!</v>
      </c>
      <c r="BP9217" s="501" t="e">
        <f t="shared" si="869"/>
        <v>#DIV/0!</v>
      </c>
    </row>
    <row r="9218" spans="31:68" ht="15" customHeight="1" x14ac:dyDescent="0.25">
      <c r="AE9218" s="501" t="e">
        <f t="shared" si="864"/>
        <v>#DIV/0!</v>
      </c>
      <c r="AH9218" s="501" t="e">
        <f t="shared" si="865"/>
        <v>#DIV/0!</v>
      </c>
      <c r="AV9218" s="501" t="e">
        <f t="shared" si="866"/>
        <v>#DIV/0!</v>
      </c>
      <c r="AY9218" s="501" t="e">
        <f t="shared" si="867"/>
        <v>#DIV/0!</v>
      </c>
      <c r="BM9218" s="501" t="e">
        <f t="shared" si="868"/>
        <v>#DIV/0!</v>
      </c>
      <c r="BP9218" s="501" t="e">
        <f t="shared" si="869"/>
        <v>#DIV/0!</v>
      </c>
    </row>
    <row r="9219" spans="31:68" ht="15" customHeight="1" x14ac:dyDescent="0.25">
      <c r="AE9219" s="501" t="e">
        <f t="shared" si="864"/>
        <v>#DIV/0!</v>
      </c>
      <c r="AH9219" s="501" t="e">
        <f t="shared" si="865"/>
        <v>#DIV/0!</v>
      </c>
      <c r="AV9219" s="501" t="e">
        <f t="shared" si="866"/>
        <v>#DIV/0!</v>
      </c>
      <c r="AY9219" s="501" t="e">
        <f t="shared" si="867"/>
        <v>#DIV/0!</v>
      </c>
      <c r="BM9219" s="501" t="e">
        <f t="shared" si="868"/>
        <v>#DIV/0!</v>
      </c>
      <c r="BP9219" s="501" t="e">
        <f t="shared" si="869"/>
        <v>#DIV/0!</v>
      </c>
    </row>
    <row r="9220" spans="31:68" ht="15" customHeight="1" x14ac:dyDescent="0.25">
      <c r="AE9220" s="501" t="e">
        <f t="shared" si="864"/>
        <v>#DIV/0!</v>
      </c>
      <c r="AH9220" s="501" t="e">
        <f t="shared" si="865"/>
        <v>#DIV/0!</v>
      </c>
      <c r="AV9220" s="501" t="e">
        <f t="shared" si="866"/>
        <v>#DIV/0!</v>
      </c>
      <c r="AY9220" s="501" t="e">
        <f t="shared" si="867"/>
        <v>#DIV/0!</v>
      </c>
      <c r="BM9220" s="501" t="e">
        <f t="shared" si="868"/>
        <v>#DIV/0!</v>
      </c>
      <c r="BP9220" s="501" t="e">
        <f t="shared" si="869"/>
        <v>#DIV/0!</v>
      </c>
    </row>
    <row r="9221" spans="31:68" ht="15" customHeight="1" x14ac:dyDescent="0.25">
      <c r="AE9221" s="501" t="e">
        <f t="shared" si="864"/>
        <v>#DIV/0!</v>
      </c>
      <c r="AH9221" s="501" t="e">
        <f t="shared" si="865"/>
        <v>#DIV/0!</v>
      </c>
      <c r="AV9221" s="501" t="e">
        <f t="shared" si="866"/>
        <v>#DIV/0!</v>
      </c>
      <c r="AY9221" s="501" t="e">
        <f t="shared" si="867"/>
        <v>#DIV/0!</v>
      </c>
      <c r="BM9221" s="501" t="e">
        <f t="shared" si="868"/>
        <v>#DIV/0!</v>
      </c>
      <c r="BP9221" s="501" t="e">
        <f t="shared" si="869"/>
        <v>#DIV/0!</v>
      </c>
    </row>
    <row r="9222" spans="31:68" ht="15" customHeight="1" x14ac:dyDescent="0.25">
      <c r="AE9222" s="501" t="e">
        <f t="shared" si="864"/>
        <v>#DIV/0!</v>
      </c>
      <c r="AH9222" s="501" t="e">
        <f t="shared" si="865"/>
        <v>#DIV/0!</v>
      </c>
      <c r="AV9222" s="501" t="e">
        <f t="shared" si="866"/>
        <v>#DIV/0!</v>
      </c>
      <c r="AY9222" s="501" t="e">
        <f t="shared" si="867"/>
        <v>#DIV/0!</v>
      </c>
      <c r="BM9222" s="501" t="e">
        <f t="shared" si="868"/>
        <v>#DIV/0!</v>
      </c>
      <c r="BP9222" s="501" t="e">
        <f t="shared" si="869"/>
        <v>#DIV/0!</v>
      </c>
    </row>
    <row r="9223" spans="31:68" ht="15" customHeight="1" x14ac:dyDescent="0.25">
      <c r="AE9223" s="501" t="e">
        <f t="shared" si="864"/>
        <v>#DIV/0!</v>
      </c>
      <c r="AH9223" s="501" t="e">
        <f t="shared" si="865"/>
        <v>#DIV/0!</v>
      </c>
      <c r="AV9223" s="501" t="e">
        <f t="shared" si="866"/>
        <v>#DIV/0!</v>
      </c>
      <c r="AY9223" s="501" t="e">
        <f t="shared" si="867"/>
        <v>#DIV/0!</v>
      </c>
      <c r="BM9223" s="501" t="e">
        <f t="shared" si="868"/>
        <v>#DIV/0!</v>
      </c>
      <c r="BP9223" s="501" t="e">
        <f t="shared" si="869"/>
        <v>#DIV/0!</v>
      </c>
    </row>
    <row r="9224" spans="31:68" ht="15" customHeight="1" x14ac:dyDescent="0.25">
      <c r="AE9224" s="501" t="e">
        <f t="shared" si="864"/>
        <v>#DIV/0!</v>
      </c>
      <c r="AH9224" s="501" t="e">
        <f t="shared" si="865"/>
        <v>#DIV/0!</v>
      </c>
      <c r="AV9224" s="501" t="e">
        <f t="shared" si="866"/>
        <v>#DIV/0!</v>
      </c>
      <c r="AY9224" s="501" t="e">
        <f t="shared" si="867"/>
        <v>#DIV/0!</v>
      </c>
      <c r="BM9224" s="501" t="e">
        <f t="shared" si="868"/>
        <v>#DIV/0!</v>
      </c>
      <c r="BP9224" s="501" t="e">
        <f t="shared" si="869"/>
        <v>#DIV/0!</v>
      </c>
    </row>
    <row r="9225" spans="31:68" ht="15" customHeight="1" x14ac:dyDescent="0.25">
      <c r="AE9225" s="501" t="e">
        <f t="shared" si="864"/>
        <v>#DIV/0!</v>
      </c>
      <c r="AH9225" s="501" t="e">
        <f t="shared" si="865"/>
        <v>#DIV/0!</v>
      </c>
      <c r="AV9225" s="501" t="e">
        <f t="shared" si="866"/>
        <v>#DIV/0!</v>
      </c>
      <c r="AY9225" s="501" t="e">
        <f t="shared" si="867"/>
        <v>#DIV/0!</v>
      </c>
      <c r="BM9225" s="501" t="e">
        <f t="shared" si="868"/>
        <v>#DIV/0!</v>
      </c>
      <c r="BP9225" s="501" t="e">
        <f t="shared" si="869"/>
        <v>#DIV/0!</v>
      </c>
    </row>
    <row r="9226" spans="31:68" ht="15" customHeight="1" x14ac:dyDescent="0.25">
      <c r="AE9226" s="501" t="e">
        <f t="shared" si="864"/>
        <v>#DIV/0!</v>
      </c>
      <c r="AH9226" s="501" t="e">
        <f t="shared" si="865"/>
        <v>#DIV/0!</v>
      </c>
      <c r="AV9226" s="501" t="e">
        <f t="shared" si="866"/>
        <v>#DIV/0!</v>
      </c>
      <c r="AY9226" s="501" t="e">
        <f t="shared" si="867"/>
        <v>#DIV/0!</v>
      </c>
      <c r="BM9226" s="501" t="e">
        <f t="shared" si="868"/>
        <v>#DIV/0!</v>
      </c>
      <c r="BP9226" s="501" t="e">
        <f t="shared" si="869"/>
        <v>#DIV/0!</v>
      </c>
    </row>
    <row r="9227" spans="31:68" ht="15" customHeight="1" x14ac:dyDescent="0.25">
      <c r="AE9227" s="501" t="e">
        <f t="shared" si="864"/>
        <v>#DIV/0!</v>
      </c>
      <c r="AH9227" s="501" t="e">
        <f t="shared" si="865"/>
        <v>#DIV/0!</v>
      </c>
      <c r="AV9227" s="501" t="e">
        <f t="shared" si="866"/>
        <v>#DIV/0!</v>
      </c>
      <c r="AY9227" s="501" t="e">
        <f t="shared" si="867"/>
        <v>#DIV/0!</v>
      </c>
      <c r="BM9227" s="501" t="e">
        <f t="shared" si="868"/>
        <v>#DIV/0!</v>
      </c>
      <c r="BP9227" s="501" t="e">
        <f t="shared" si="869"/>
        <v>#DIV/0!</v>
      </c>
    </row>
    <row r="9228" spans="31:68" ht="15" customHeight="1" x14ac:dyDescent="0.25">
      <c r="AE9228" s="501" t="e">
        <f t="shared" si="864"/>
        <v>#DIV/0!</v>
      </c>
      <c r="AH9228" s="501" t="e">
        <f t="shared" si="865"/>
        <v>#DIV/0!</v>
      </c>
      <c r="AV9228" s="501" t="e">
        <f t="shared" si="866"/>
        <v>#DIV/0!</v>
      </c>
      <c r="AY9228" s="501" t="e">
        <f t="shared" si="867"/>
        <v>#DIV/0!</v>
      </c>
      <c r="BM9228" s="501" t="e">
        <f t="shared" si="868"/>
        <v>#DIV/0!</v>
      </c>
      <c r="BP9228" s="501" t="e">
        <f t="shared" si="869"/>
        <v>#DIV/0!</v>
      </c>
    </row>
    <row r="9229" spans="31:68" ht="15" customHeight="1" x14ac:dyDescent="0.25">
      <c r="AE9229" s="501" t="e">
        <f t="shared" si="864"/>
        <v>#DIV/0!</v>
      </c>
      <c r="AH9229" s="501" t="e">
        <f t="shared" si="865"/>
        <v>#DIV/0!</v>
      </c>
      <c r="AV9229" s="501" t="e">
        <f t="shared" si="866"/>
        <v>#DIV/0!</v>
      </c>
      <c r="AY9229" s="501" t="e">
        <f t="shared" si="867"/>
        <v>#DIV/0!</v>
      </c>
      <c r="BM9229" s="501" t="e">
        <f t="shared" si="868"/>
        <v>#DIV/0!</v>
      </c>
      <c r="BP9229" s="501" t="e">
        <f t="shared" si="869"/>
        <v>#DIV/0!</v>
      </c>
    </row>
    <row r="9230" spans="31:68" ht="15" customHeight="1" x14ac:dyDescent="0.25">
      <c r="AE9230" s="501" t="e">
        <f t="shared" si="864"/>
        <v>#DIV/0!</v>
      </c>
      <c r="AH9230" s="501" t="e">
        <f t="shared" si="865"/>
        <v>#DIV/0!</v>
      </c>
      <c r="AV9230" s="501" t="e">
        <f t="shared" si="866"/>
        <v>#DIV/0!</v>
      </c>
      <c r="AY9230" s="501" t="e">
        <f t="shared" si="867"/>
        <v>#DIV/0!</v>
      </c>
      <c r="BM9230" s="501" t="e">
        <f t="shared" si="868"/>
        <v>#DIV/0!</v>
      </c>
      <c r="BP9230" s="501" t="e">
        <f t="shared" si="869"/>
        <v>#DIV/0!</v>
      </c>
    </row>
    <row r="9231" spans="31:68" ht="15" customHeight="1" x14ac:dyDescent="0.25">
      <c r="AE9231" s="501" t="e">
        <f t="shared" ref="AE9231:AE9294" si="870">IF(AE$10*AC9231+AE$11&lt;(ROUNDUP(AD$10/100,0)*100+999),MAX(0,AE$10*AC9231+AE$11),NA())</f>
        <v>#DIV/0!</v>
      </c>
      <c r="AH9231" s="501" t="e">
        <f t="shared" ref="AH9231:AH9294" si="871">IF(AH$10*AF9231+AH$11&lt;(ROUNDUP(AG$10/100,0)*100+999),MAX(0,AH$10*AF9231+AH$11),NA())</f>
        <v>#DIV/0!</v>
      </c>
      <c r="AV9231" s="501" t="e">
        <f t="shared" ref="AV9231:AV9294" si="872">IF(AV$10*AT9231+AV$11&lt;(ROUNDUP(AU$10/100,0)*100+999),MAX(0,AV$10*AT9231+AV$11),NA())</f>
        <v>#DIV/0!</v>
      </c>
      <c r="AY9231" s="501" t="e">
        <f t="shared" ref="AY9231:AY9294" si="873">IF(AY$10*AW9231+AY$11&lt;(ROUNDUP(AX$10/100,0)*100+999),MAX(0,AY$10*AW9231+AY$11),NA())</f>
        <v>#DIV/0!</v>
      </c>
      <c r="BM9231" s="501" t="e">
        <f t="shared" ref="BM9231:BM9294" si="874">IF(BM$10*BK9231+BM$11&lt;(ROUNDUP(BL$10/100,0)*100+999),MAX(0,BM$10*BK9231+BM$11),NA())</f>
        <v>#DIV/0!</v>
      </c>
      <c r="BP9231" s="501" t="e">
        <f t="shared" ref="BP9231:BP9294" si="875">IF(BP$10*BN9231+BP$11&lt;(ROUNDUP(BO$10/100,0)*100+999),MAX(0,BP$10*BN9231+BP$11),NA())</f>
        <v>#DIV/0!</v>
      </c>
    </row>
    <row r="9232" spans="31:68" ht="15" customHeight="1" x14ac:dyDescent="0.25">
      <c r="AE9232" s="501" t="e">
        <f t="shared" si="870"/>
        <v>#DIV/0!</v>
      </c>
      <c r="AH9232" s="501" t="e">
        <f t="shared" si="871"/>
        <v>#DIV/0!</v>
      </c>
      <c r="AV9232" s="501" t="e">
        <f t="shared" si="872"/>
        <v>#DIV/0!</v>
      </c>
      <c r="AY9232" s="501" t="e">
        <f t="shared" si="873"/>
        <v>#DIV/0!</v>
      </c>
      <c r="BM9232" s="501" t="e">
        <f t="shared" si="874"/>
        <v>#DIV/0!</v>
      </c>
      <c r="BP9232" s="501" t="e">
        <f t="shared" si="875"/>
        <v>#DIV/0!</v>
      </c>
    </row>
    <row r="9233" spans="31:68" ht="15" customHeight="1" x14ac:dyDescent="0.25">
      <c r="AE9233" s="501" t="e">
        <f t="shared" si="870"/>
        <v>#DIV/0!</v>
      </c>
      <c r="AH9233" s="501" t="e">
        <f t="shared" si="871"/>
        <v>#DIV/0!</v>
      </c>
      <c r="AV9233" s="501" t="e">
        <f t="shared" si="872"/>
        <v>#DIV/0!</v>
      </c>
      <c r="AY9233" s="501" t="e">
        <f t="shared" si="873"/>
        <v>#DIV/0!</v>
      </c>
      <c r="BM9233" s="501" t="e">
        <f t="shared" si="874"/>
        <v>#DIV/0!</v>
      </c>
      <c r="BP9233" s="501" t="e">
        <f t="shared" si="875"/>
        <v>#DIV/0!</v>
      </c>
    </row>
    <row r="9234" spans="31:68" ht="15" customHeight="1" x14ac:dyDescent="0.25">
      <c r="AE9234" s="501" t="e">
        <f t="shared" si="870"/>
        <v>#DIV/0!</v>
      </c>
      <c r="AH9234" s="501" t="e">
        <f t="shared" si="871"/>
        <v>#DIV/0!</v>
      </c>
      <c r="AV9234" s="501" t="e">
        <f t="shared" si="872"/>
        <v>#DIV/0!</v>
      </c>
      <c r="AY9234" s="501" t="e">
        <f t="shared" si="873"/>
        <v>#DIV/0!</v>
      </c>
      <c r="BM9234" s="501" t="e">
        <f t="shared" si="874"/>
        <v>#DIV/0!</v>
      </c>
      <c r="BP9234" s="501" t="e">
        <f t="shared" si="875"/>
        <v>#DIV/0!</v>
      </c>
    </row>
    <row r="9235" spans="31:68" ht="15" customHeight="1" x14ac:dyDescent="0.25">
      <c r="AE9235" s="501" t="e">
        <f t="shared" si="870"/>
        <v>#DIV/0!</v>
      </c>
      <c r="AH9235" s="501" t="e">
        <f t="shared" si="871"/>
        <v>#DIV/0!</v>
      </c>
      <c r="AV9235" s="501" t="e">
        <f t="shared" si="872"/>
        <v>#DIV/0!</v>
      </c>
      <c r="AY9235" s="501" t="e">
        <f t="shared" si="873"/>
        <v>#DIV/0!</v>
      </c>
      <c r="BM9235" s="501" t="e">
        <f t="shared" si="874"/>
        <v>#DIV/0!</v>
      </c>
      <c r="BP9235" s="501" t="e">
        <f t="shared" si="875"/>
        <v>#DIV/0!</v>
      </c>
    </row>
    <row r="9236" spans="31:68" ht="15" customHeight="1" x14ac:dyDescent="0.25">
      <c r="AE9236" s="501" t="e">
        <f t="shared" si="870"/>
        <v>#DIV/0!</v>
      </c>
      <c r="AH9236" s="501" t="e">
        <f t="shared" si="871"/>
        <v>#DIV/0!</v>
      </c>
      <c r="AV9236" s="501" t="e">
        <f t="shared" si="872"/>
        <v>#DIV/0!</v>
      </c>
      <c r="AY9236" s="501" t="e">
        <f t="shared" si="873"/>
        <v>#DIV/0!</v>
      </c>
      <c r="BM9236" s="501" t="e">
        <f t="shared" si="874"/>
        <v>#DIV/0!</v>
      </c>
      <c r="BP9236" s="501" t="e">
        <f t="shared" si="875"/>
        <v>#DIV/0!</v>
      </c>
    </row>
    <row r="9237" spans="31:68" ht="15" customHeight="1" x14ac:dyDescent="0.25">
      <c r="AE9237" s="501" t="e">
        <f t="shared" si="870"/>
        <v>#DIV/0!</v>
      </c>
      <c r="AH9237" s="501" t="e">
        <f t="shared" si="871"/>
        <v>#DIV/0!</v>
      </c>
      <c r="AV9237" s="501" t="e">
        <f t="shared" si="872"/>
        <v>#DIV/0!</v>
      </c>
      <c r="AY9237" s="501" t="e">
        <f t="shared" si="873"/>
        <v>#DIV/0!</v>
      </c>
      <c r="BM9237" s="501" t="e">
        <f t="shared" si="874"/>
        <v>#DIV/0!</v>
      </c>
      <c r="BP9237" s="501" t="e">
        <f t="shared" si="875"/>
        <v>#DIV/0!</v>
      </c>
    </row>
    <row r="9238" spans="31:68" ht="15" customHeight="1" x14ac:dyDescent="0.25">
      <c r="AE9238" s="501" t="e">
        <f t="shared" si="870"/>
        <v>#DIV/0!</v>
      </c>
      <c r="AH9238" s="501" t="e">
        <f t="shared" si="871"/>
        <v>#DIV/0!</v>
      </c>
      <c r="AV9238" s="501" t="e">
        <f t="shared" si="872"/>
        <v>#DIV/0!</v>
      </c>
      <c r="AY9238" s="501" t="e">
        <f t="shared" si="873"/>
        <v>#DIV/0!</v>
      </c>
      <c r="BM9238" s="501" t="e">
        <f t="shared" si="874"/>
        <v>#DIV/0!</v>
      </c>
      <c r="BP9238" s="501" t="e">
        <f t="shared" si="875"/>
        <v>#DIV/0!</v>
      </c>
    </row>
    <row r="9239" spans="31:68" ht="15" customHeight="1" x14ac:dyDescent="0.25">
      <c r="AE9239" s="501" t="e">
        <f t="shared" si="870"/>
        <v>#DIV/0!</v>
      </c>
      <c r="AH9239" s="501" t="e">
        <f t="shared" si="871"/>
        <v>#DIV/0!</v>
      </c>
      <c r="AV9239" s="501" t="e">
        <f t="shared" si="872"/>
        <v>#DIV/0!</v>
      </c>
      <c r="AY9239" s="501" t="e">
        <f t="shared" si="873"/>
        <v>#DIV/0!</v>
      </c>
      <c r="BM9239" s="501" t="e">
        <f t="shared" si="874"/>
        <v>#DIV/0!</v>
      </c>
      <c r="BP9239" s="501" t="e">
        <f t="shared" si="875"/>
        <v>#DIV/0!</v>
      </c>
    </row>
    <row r="9240" spans="31:68" ht="15" customHeight="1" x14ac:dyDescent="0.25">
      <c r="AE9240" s="501" t="e">
        <f t="shared" si="870"/>
        <v>#DIV/0!</v>
      </c>
      <c r="AH9240" s="501" t="e">
        <f t="shared" si="871"/>
        <v>#DIV/0!</v>
      </c>
      <c r="AV9240" s="501" t="e">
        <f t="shared" si="872"/>
        <v>#DIV/0!</v>
      </c>
      <c r="AY9240" s="501" t="e">
        <f t="shared" si="873"/>
        <v>#DIV/0!</v>
      </c>
      <c r="BM9240" s="501" t="e">
        <f t="shared" si="874"/>
        <v>#DIV/0!</v>
      </c>
      <c r="BP9240" s="501" t="e">
        <f t="shared" si="875"/>
        <v>#DIV/0!</v>
      </c>
    </row>
    <row r="9241" spans="31:68" ht="15" customHeight="1" x14ac:dyDescent="0.25">
      <c r="AE9241" s="501" t="e">
        <f t="shared" si="870"/>
        <v>#DIV/0!</v>
      </c>
      <c r="AH9241" s="501" t="e">
        <f t="shared" si="871"/>
        <v>#DIV/0!</v>
      </c>
      <c r="AV9241" s="501" t="e">
        <f t="shared" si="872"/>
        <v>#DIV/0!</v>
      </c>
      <c r="AY9241" s="501" t="e">
        <f t="shared" si="873"/>
        <v>#DIV/0!</v>
      </c>
      <c r="BM9241" s="501" t="e">
        <f t="shared" si="874"/>
        <v>#DIV/0!</v>
      </c>
      <c r="BP9241" s="501" t="e">
        <f t="shared" si="875"/>
        <v>#DIV/0!</v>
      </c>
    </row>
    <row r="9242" spans="31:68" ht="15" customHeight="1" x14ac:dyDescent="0.25">
      <c r="AE9242" s="501" t="e">
        <f t="shared" si="870"/>
        <v>#DIV/0!</v>
      </c>
      <c r="AH9242" s="501" t="e">
        <f t="shared" si="871"/>
        <v>#DIV/0!</v>
      </c>
      <c r="AV9242" s="501" t="e">
        <f t="shared" si="872"/>
        <v>#DIV/0!</v>
      </c>
      <c r="AY9242" s="501" t="e">
        <f t="shared" si="873"/>
        <v>#DIV/0!</v>
      </c>
      <c r="BM9242" s="501" t="e">
        <f t="shared" si="874"/>
        <v>#DIV/0!</v>
      </c>
      <c r="BP9242" s="501" t="e">
        <f t="shared" si="875"/>
        <v>#DIV/0!</v>
      </c>
    </row>
    <row r="9243" spans="31:68" ht="15" customHeight="1" x14ac:dyDescent="0.25">
      <c r="AE9243" s="501" t="e">
        <f t="shared" si="870"/>
        <v>#DIV/0!</v>
      </c>
      <c r="AH9243" s="501" t="e">
        <f t="shared" si="871"/>
        <v>#DIV/0!</v>
      </c>
      <c r="AV9243" s="501" t="e">
        <f t="shared" si="872"/>
        <v>#DIV/0!</v>
      </c>
      <c r="AY9243" s="501" t="e">
        <f t="shared" si="873"/>
        <v>#DIV/0!</v>
      </c>
      <c r="BM9243" s="501" t="e">
        <f t="shared" si="874"/>
        <v>#DIV/0!</v>
      </c>
      <c r="BP9243" s="501" t="e">
        <f t="shared" si="875"/>
        <v>#DIV/0!</v>
      </c>
    </row>
    <row r="9244" spans="31:68" ht="15" customHeight="1" x14ac:dyDescent="0.25">
      <c r="AE9244" s="501" t="e">
        <f t="shared" si="870"/>
        <v>#DIV/0!</v>
      </c>
      <c r="AH9244" s="501" t="e">
        <f t="shared" si="871"/>
        <v>#DIV/0!</v>
      </c>
      <c r="AV9244" s="501" t="e">
        <f t="shared" si="872"/>
        <v>#DIV/0!</v>
      </c>
      <c r="AY9244" s="501" t="e">
        <f t="shared" si="873"/>
        <v>#DIV/0!</v>
      </c>
      <c r="BM9244" s="501" t="e">
        <f t="shared" si="874"/>
        <v>#DIV/0!</v>
      </c>
      <c r="BP9244" s="501" t="e">
        <f t="shared" si="875"/>
        <v>#DIV/0!</v>
      </c>
    </row>
    <row r="9245" spans="31:68" ht="15" customHeight="1" x14ac:dyDescent="0.25">
      <c r="AE9245" s="501" t="e">
        <f t="shared" si="870"/>
        <v>#DIV/0!</v>
      </c>
      <c r="AH9245" s="501" t="e">
        <f t="shared" si="871"/>
        <v>#DIV/0!</v>
      </c>
      <c r="AV9245" s="501" t="e">
        <f t="shared" si="872"/>
        <v>#DIV/0!</v>
      </c>
      <c r="AY9245" s="501" t="e">
        <f t="shared" si="873"/>
        <v>#DIV/0!</v>
      </c>
      <c r="BM9245" s="501" t="e">
        <f t="shared" si="874"/>
        <v>#DIV/0!</v>
      </c>
      <c r="BP9245" s="501" t="e">
        <f t="shared" si="875"/>
        <v>#DIV/0!</v>
      </c>
    </row>
    <row r="9246" spans="31:68" ht="15" customHeight="1" x14ac:dyDescent="0.25">
      <c r="AE9246" s="501" t="e">
        <f t="shared" si="870"/>
        <v>#DIV/0!</v>
      </c>
      <c r="AH9246" s="501" t="e">
        <f t="shared" si="871"/>
        <v>#DIV/0!</v>
      </c>
      <c r="AV9246" s="501" t="e">
        <f t="shared" si="872"/>
        <v>#DIV/0!</v>
      </c>
      <c r="AY9246" s="501" t="e">
        <f t="shared" si="873"/>
        <v>#DIV/0!</v>
      </c>
      <c r="BM9246" s="501" t="e">
        <f t="shared" si="874"/>
        <v>#DIV/0!</v>
      </c>
      <c r="BP9246" s="501" t="e">
        <f t="shared" si="875"/>
        <v>#DIV/0!</v>
      </c>
    </row>
    <row r="9247" spans="31:68" ht="15" customHeight="1" x14ac:dyDescent="0.25">
      <c r="AE9247" s="501" t="e">
        <f t="shared" si="870"/>
        <v>#DIV/0!</v>
      </c>
      <c r="AH9247" s="501" t="e">
        <f t="shared" si="871"/>
        <v>#DIV/0!</v>
      </c>
      <c r="AV9247" s="501" t="e">
        <f t="shared" si="872"/>
        <v>#DIV/0!</v>
      </c>
      <c r="AY9247" s="501" t="e">
        <f t="shared" si="873"/>
        <v>#DIV/0!</v>
      </c>
      <c r="BM9247" s="501" t="e">
        <f t="shared" si="874"/>
        <v>#DIV/0!</v>
      </c>
      <c r="BP9247" s="501" t="e">
        <f t="shared" si="875"/>
        <v>#DIV/0!</v>
      </c>
    </row>
    <row r="9248" spans="31:68" ht="15" customHeight="1" x14ac:dyDescent="0.25">
      <c r="AE9248" s="501" t="e">
        <f t="shared" si="870"/>
        <v>#DIV/0!</v>
      </c>
      <c r="AH9248" s="501" t="e">
        <f t="shared" si="871"/>
        <v>#DIV/0!</v>
      </c>
      <c r="AV9248" s="501" t="e">
        <f t="shared" si="872"/>
        <v>#DIV/0!</v>
      </c>
      <c r="AY9248" s="501" t="e">
        <f t="shared" si="873"/>
        <v>#DIV/0!</v>
      </c>
      <c r="BM9248" s="501" t="e">
        <f t="shared" si="874"/>
        <v>#DIV/0!</v>
      </c>
      <c r="BP9248" s="501" t="e">
        <f t="shared" si="875"/>
        <v>#DIV/0!</v>
      </c>
    </row>
    <row r="9249" spans="31:68" ht="15" customHeight="1" x14ac:dyDescent="0.25">
      <c r="AE9249" s="501" t="e">
        <f t="shared" si="870"/>
        <v>#DIV/0!</v>
      </c>
      <c r="AH9249" s="501" t="e">
        <f t="shared" si="871"/>
        <v>#DIV/0!</v>
      </c>
      <c r="AV9249" s="501" t="e">
        <f t="shared" si="872"/>
        <v>#DIV/0!</v>
      </c>
      <c r="AY9249" s="501" t="e">
        <f t="shared" si="873"/>
        <v>#DIV/0!</v>
      </c>
      <c r="BM9249" s="501" t="e">
        <f t="shared" si="874"/>
        <v>#DIV/0!</v>
      </c>
      <c r="BP9249" s="501" t="e">
        <f t="shared" si="875"/>
        <v>#DIV/0!</v>
      </c>
    </row>
    <row r="9250" spans="31:68" ht="15" customHeight="1" x14ac:dyDescent="0.25">
      <c r="AE9250" s="501" t="e">
        <f t="shared" si="870"/>
        <v>#DIV/0!</v>
      </c>
      <c r="AH9250" s="501" t="e">
        <f t="shared" si="871"/>
        <v>#DIV/0!</v>
      </c>
      <c r="AV9250" s="501" t="e">
        <f t="shared" si="872"/>
        <v>#DIV/0!</v>
      </c>
      <c r="AY9250" s="501" t="e">
        <f t="shared" si="873"/>
        <v>#DIV/0!</v>
      </c>
      <c r="BM9250" s="501" t="e">
        <f t="shared" si="874"/>
        <v>#DIV/0!</v>
      </c>
      <c r="BP9250" s="501" t="e">
        <f t="shared" si="875"/>
        <v>#DIV/0!</v>
      </c>
    </row>
    <row r="9251" spans="31:68" ht="15" customHeight="1" x14ac:dyDescent="0.25">
      <c r="AE9251" s="501" t="e">
        <f t="shared" si="870"/>
        <v>#DIV/0!</v>
      </c>
      <c r="AH9251" s="501" t="e">
        <f t="shared" si="871"/>
        <v>#DIV/0!</v>
      </c>
      <c r="AV9251" s="501" t="e">
        <f t="shared" si="872"/>
        <v>#DIV/0!</v>
      </c>
      <c r="AY9251" s="501" t="e">
        <f t="shared" si="873"/>
        <v>#DIV/0!</v>
      </c>
      <c r="BM9251" s="501" t="e">
        <f t="shared" si="874"/>
        <v>#DIV/0!</v>
      </c>
      <c r="BP9251" s="501" t="e">
        <f t="shared" si="875"/>
        <v>#DIV/0!</v>
      </c>
    </row>
    <row r="9252" spans="31:68" ht="15" customHeight="1" x14ac:dyDescent="0.25">
      <c r="AE9252" s="501" t="e">
        <f t="shared" si="870"/>
        <v>#DIV/0!</v>
      </c>
      <c r="AH9252" s="501" t="e">
        <f t="shared" si="871"/>
        <v>#DIV/0!</v>
      </c>
      <c r="AV9252" s="501" t="e">
        <f t="shared" si="872"/>
        <v>#DIV/0!</v>
      </c>
      <c r="AY9252" s="501" t="e">
        <f t="shared" si="873"/>
        <v>#DIV/0!</v>
      </c>
      <c r="BM9252" s="501" t="e">
        <f t="shared" si="874"/>
        <v>#DIV/0!</v>
      </c>
      <c r="BP9252" s="501" t="e">
        <f t="shared" si="875"/>
        <v>#DIV/0!</v>
      </c>
    </row>
    <row r="9253" spans="31:68" ht="15" customHeight="1" x14ac:dyDescent="0.25">
      <c r="AE9253" s="501" t="e">
        <f t="shared" si="870"/>
        <v>#DIV/0!</v>
      </c>
      <c r="AH9253" s="501" t="e">
        <f t="shared" si="871"/>
        <v>#DIV/0!</v>
      </c>
      <c r="AV9253" s="501" t="e">
        <f t="shared" si="872"/>
        <v>#DIV/0!</v>
      </c>
      <c r="AY9253" s="501" t="e">
        <f t="shared" si="873"/>
        <v>#DIV/0!</v>
      </c>
      <c r="BM9253" s="501" t="e">
        <f t="shared" si="874"/>
        <v>#DIV/0!</v>
      </c>
      <c r="BP9253" s="501" t="e">
        <f t="shared" si="875"/>
        <v>#DIV/0!</v>
      </c>
    </row>
    <row r="9254" spans="31:68" ht="15" customHeight="1" x14ac:dyDescent="0.25">
      <c r="AE9254" s="501" t="e">
        <f t="shared" si="870"/>
        <v>#DIV/0!</v>
      </c>
      <c r="AH9254" s="501" t="e">
        <f t="shared" si="871"/>
        <v>#DIV/0!</v>
      </c>
      <c r="AV9254" s="501" t="e">
        <f t="shared" si="872"/>
        <v>#DIV/0!</v>
      </c>
      <c r="AY9254" s="501" t="e">
        <f t="shared" si="873"/>
        <v>#DIV/0!</v>
      </c>
      <c r="BM9254" s="501" t="e">
        <f t="shared" si="874"/>
        <v>#DIV/0!</v>
      </c>
      <c r="BP9254" s="501" t="e">
        <f t="shared" si="875"/>
        <v>#DIV/0!</v>
      </c>
    </row>
    <row r="9255" spans="31:68" ht="15" customHeight="1" x14ac:dyDescent="0.25">
      <c r="AE9255" s="501" t="e">
        <f t="shared" si="870"/>
        <v>#DIV/0!</v>
      </c>
      <c r="AH9255" s="501" t="e">
        <f t="shared" si="871"/>
        <v>#DIV/0!</v>
      </c>
      <c r="AV9255" s="501" t="e">
        <f t="shared" si="872"/>
        <v>#DIV/0!</v>
      </c>
      <c r="AY9255" s="501" t="e">
        <f t="shared" si="873"/>
        <v>#DIV/0!</v>
      </c>
      <c r="BM9255" s="501" t="e">
        <f t="shared" si="874"/>
        <v>#DIV/0!</v>
      </c>
      <c r="BP9255" s="501" t="e">
        <f t="shared" si="875"/>
        <v>#DIV/0!</v>
      </c>
    </row>
    <row r="9256" spans="31:68" ht="15" customHeight="1" x14ac:dyDescent="0.25">
      <c r="AE9256" s="501" t="e">
        <f t="shared" si="870"/>
        <v>#DIV/0!</v>
      </c>
      <c r="AH9256" s="501" t="e">
        <f t="shared" si="871"/>
        <v>#DIV/0!</v>
      </c>
      <c r="AV9256" s="501" t="e">
        <f t="shared" si="872"/>
        <v>#DIV/0!</v>
      </c>
      <c r="AY9256" s="501" t="e">
        <f t="shared" si="873"/>
        <v>#DIV/0!</v>
      </c>
      <c r="BM9256" s="501" t="e">
        <f t="shared" si="874"/>
        <v>#DIV/0!</v>
      </c>
      <c r="BP9256" s="501" t="e">
        <f t="shared" si="875"/>
        <v>#DIV/0!</v>
      </c>
    </row>
    <row r="9257" spans="31:68" ht="15" customHeight="1" x14ac:dyDescent="0.25">
      <c r="AE9257" s="501" t="e">
        <f t="shared" si="870"/>
        <v>#DIV/0!</v>
      </c>
      <c r="AH9257" s="501" t="e">
        <f t="shared" si="871"/>
        <v>#DIV/0!</v>
      </c>
      <c r="AV9257" s="501" t="e">
        <f t="shared" si="872"/>
        <v>#DIV/0!</v>
      </c>
      <c r="AY9257" s="501" t="e">
        <f t="shared" si="873"/>
        <v>#DIV/0!</v>
      </c>
      <c r="BM9257" s="501" t="e">
        <f t="shared" si="874"/>
        <v>#DIV/0!</v>
      </c>
      <c r="BP9257" s="501" t="e">
        <f t="shared" si="875"/>
        <v>#DIV/0!</v>
      </c>
    </row>
    <row r="9258" spans="31:68" ht="15" customHeight="1" x14ac:dyDescent="0.25">
      <c r="AE9258" s="501" t="e">
        <f t="shared" si="870"/>
        <v>#DIV/0!</v>
      </c>
      <c r="AH9258" s="501" t="e">
        <f t="shared" si="871"/>
        <v>#DIV/0!</v>
      </c>
      <c r="AV9258" s="501" t="e">
        <f t="shared" si="872"/>
        <v>#DIV/0!</v>
      </c>
      <c r="AY9258" s="501" t="e">
        <f t="shared" si="873"/>
        <v>#DIV/0!</v>
      </c>
      <c r="BM9258" s="501" t="e">
        <f t="shared" si="874"/>
        <v>#DIV/0!</v>
      </c>
      <c r="BP9258" s="501" t="e">
        <f t="shared" si="875"/>
        <v>#DIV/0!</v>
      </c>
    </row>
    <row r="9259" spans="31:68" ht="15" customHeight="1" x14ac:dyDescent="0.25">
      <c r="AE9259" s="501" t="e">
        <f t="shared" si="870"/>
        <v>#DIV/0!</v>
      </c>
      <c r="AH9259" s="501" t="e">
        <f t="shared" si="871"/>
        <v>#DIV/0!</v>
      </c>
      <c r="AV9259" s="501" t="e">
        <f t="shared" si="872"/>
        <v>#DIV/0!</v>
      </c>
      <c r="AY9259" s="501" t="e">
        <f t="shared" si="873"/>
        <v>#DIV/0!</v>
      </c>
      <c r="BM9259" s="501" t="e">
        <f t="shared" si="874"/>
        <v>#DIV/0!</v>
      </c>
      <c r="BP9259" s="501" t="e">
        <f t="shared" si="875"/>
        <v>#DIV/0!</v>
      </c>
    </row>
    <row r="9260" spans="31:68" ht="15" customHeight="1" x14ac:dyDescent="0.25">
      <c r="AE9260" s="501" t="e">
        <f t="shared" si="870"/>
        <v>#DIV/0!</v>
      </c>
      <c r="AH9260" s="501" t="e">
        <f t="shared" si="871"/>
        <v>#DIV/0!</v>
      </c>
      <c r="AV9260" s="501" t="e">
        <f t="shared" si="872"/>
        <v>#DIV/0!</v>
      </c>
      <c r="AY9260" s="501" t="e">
        <f t="shared" si="873"/>
        <v>#DIV/0!</v>
      </c>
      <c r="BM9260" s="501" t="e">
        <f t="shared" si="874"/>
        <v>#DIV/0!</v>
      </c>
      <c r="BP9260" s="501" t="e">
        <f t="shared" si="875"/>
        <v>#DIV/0!</v>
      </c>
    </row>
    <row r="9261" spans="31:68" ht="15" customHeight="1" x14ac:dyDescent="0.25">
      <c r="AE9261" s="501" t="e">
        <f t="shared" si="870"/>
        <v>#DIV/0!</v>
      </c>
      <c r="AH9261" s="501" t="e">
        <f t="shared" si="871"/>
        <v>#DIV/0!</v>
      </c>
      <c r="AV9261" s="501" t="e">
        <f t="shared" si="872"/>
        <v>#DIV/0!</v>
      </c>
      <c r="AY9261" s="501" t="e">
        <f t="shared" si="873"/>
        <v>#DIV/0!</v>
      </c>
      <c r="BM9261" s="501" t="e">
        <f t="shared" si="874"/>
        <v>#DIV/0!</v>
      </c>
      <c r="BP9261" s="501" t="e">
        <f t="shared" si="875"/>
        <v>#DIV/0!</v>
      </c>
    </row>
    <row r="9262" spans="31:68" ht="15" customHeight="1" x14ac:dyDescent="0.25">
      <c r="AE9262" s="501" t="e">
        <f t="shared" si="870"/>
        <v>#DIV/0!</v>
      </c>
      <c r="AH9262" s="501" t="e">
        <f t="shared" si="871"/>
        <v>#DIV/0!</v>
      </c>
      <c r="AV9262" s="501" t="e">
        <f t="shared" si="872"/>
        <v>#DIV/0!</v>
      </c>
      <c r="AY9262" s="501" t="e">
        <f t="shared" si="873"/>
        <v>#DIV/0!</v>
      </c>
      <c r="BM9262" s="501" t="e">
        <f t="shared" si="874"/>
        <v>#DIV/0!</v>
      </c>
      <c r="BP9262" s="501" t="e">
        <f t="shared" si="875"/>
        <v>#DIV/0!</v>
      </c>
    </row>
    <row r="9263" spans="31:68" ht="15" customHeight="1" x14ac:dyDescent="0.25">
      <c r="AE9263" s="501" t="e">
        <f t="shared" si="870"/>
        <v>#DIV/0!</v>
      </c>
      <c r="AH9263" s="501" t="e">
        <f t="shared" si="871"/>
        <v>#DIV/0!</v>
      </c>
      <c r="AV9263" s="501" t="e">
        <f t="shared" si="872"/>
        <v>#DIV/0!</v>
      </c>
      <c r="AY9263" s="501" t="e">
        <f t="shared" si="873"/>
        <v>#DIV/0!</v>
      </c>
      <c r="BM9263" s="501" t="e">
        <f t="shared" si="874"/>
        <v>#DIV/0!</v>
      </c>
      <c r="BP9263" s="501" t="e">
        <f t="shared" si="875"/>
        <v>#DIV/0!</v>
      </c>
    </row>
    <row r="9264" spans="31:68" ht="15" customHeight="1" x14ac:dyDescent="0.25">
      <c r="AE9264" s="501" t="e">
        <f t="shared" si="870"/>
        <v>#DIV/0!</v>
      </c>
      <c r="AH9264" s="501" t="e">
        <f t="shared" si="871"/>
        <v>#DIV/0!</v>
      </c>
      <c r="AV9264" s="501" t="e">
        <f t="shared" si="872"/>
        <v>#DIV/0!</v>
      </c>
      <c r="AY9264" s="501" t="e">
        <f t="shared" si="873"/>
        <v>#DIV/0!</v>
      </c>
      <c r="BM9264" s="501" t="e">
        <f t="shared" si="874"/>
        <v>#DIV/0!</v>
      </c>
      <c r="BP9264" s="501" t="e">
        <f t="shared" si="875"/>
        <v>#DIV/0!</v>
      </c>
    </row>
    <row r="9265" spans="31:68" ht="15" customHeight="1" x14ac:dyDescent="0.25">
      <c r="AE9265" s="501" t="e">
        <f t="shared" si="870"/>
        <v>#DIV/0!</v>
      </c>
      <c r="AH9265" s="501" t="e">
        <f t="shared" si="871"/>
        <v>#DIV/0!</v>
      </c>
      <c r="AV9265" s="501" t="e">
        <f t="shared" si="872"/>
        <v>#DIV/0!</v>
      </c>
      <c r="AY9265" s="501" t="e">
        <f t="shared" si="873"/>
        <v>#DIV/0!</v>
      </c>
      <c r="BM9265" s="501" t="e">
        <f t="shared" si="874"/>
        <v>#DIV/0!</v>
      </c>
      <c r="BP9265" s="501" t="e">
        <f t="shared" si="875"/>
        <v>#DIV/0!</v>
      </c>
    </row>
    <row r="9266" spans="31:68" ht="15" customHeight="1" x14ac:dyDescent="0.25">
      <c r="AE9266" s="501" t="e">
        <f t="shared" si="870"/>
        <v>#DIV/0!</v>
      </c>
      <c r="AH9266" s="501" t="e">
        <f t="shared" si="871"/>
        <v>#DIV/0!</v>
      </c>
      <c r="AV9266" s="501" t="e">
        <f t="shared" si="872"/>
        <v>#DIV/0!</v>
      </c>
      <c r="AY9266" s="501" t="e">
        <f t="shared" si="873"/>
        <v>#DIV/0!</v>
      </c>
      <c r="BM9266" s="501" t="e">
        <f t="shared" si="874"/>
        <v>#DIV/0!</v>
      </c>
      <c r="BP9266" s="501" t="e">
        <f t="shared" si="875"/>
        <v>#DIV/0!</v>
      </c>
    </row>
    <row r="9267" spans="31:68" ht="15" customHeight="1" x14ac:dyDescent="0.25">
      <c r="AE9267" s="501" t="e">
        <f t="shared" si="870"/>
        <v>#DIV/0!</v>
      </c>
      <c r="AH9267" s="501" t="e">
        <f t="shared" si="871"/>
        <v>#DIV/0!</v>
      </c>
      <c r="AV9267" s="501" t="e">
        <f t="shared" si="872"/>
        <v>#DIV/0!</v>
      </c>
      <c r="AY9267" s="501" t="e">
        <f t="shared" si="873"/>
        <v>#DIV/0!</v>
      </c>
      <c r="BM9267" s="501" t="e">
        <f t="shared" si="874"/>
        <v>#DIV/0!</v>
      </c>
      <c r="BP9267" s="501" t="e">
        <f t="shared" si="875"/>
        <v>#DIV/0!</v>
      </c>
    </row>
    <row r="9268" spans="31:68" ht="15" customHeight="1" x14ac:dyDescent="0.25">
      <c r="AE9268" s="501" t="e">
        <f t="shared" si="870"/>
        <v>#DIV/0!</v>
      </c>
      <c r="AH9268" s="501" t="e">
        <f t="shared" si="871"/>
        <v>#DIV/0!</v>
      </c>
      <c r="AV9268" s="501" t="e">
        <f t="shared" si="872"/>
        <v>#DIV/0!</v>
      </c>
      <c r="AY9268" s="501" t="e">
        <f t="shared" si="873"/>
        <v>#DIV/0!</v>
      </c>
      <c r="BM9268" s="501" t="e">
        <f t="shared" si="874"/>
        <v>#DIV/0!</v>
      </c>
      <c r="BP9268" s="501" t="e">
        <f t="shared" si="875"/>
        <v>#DIV/0!</v>
      </c>
    </row>
    <row r="9269" spans="31:68" ht="15" customHeight="1" x14ac:dyDescent="0.25">
      <c r="AE9269" s="501" t="e">
        <f t="shared" si="870"/>
        <v>#DIV/0!</v>
      </c>
      <c r="AH9269" s="501" t="e">
        <f t="shared" si="871"/>
        <v>#DIV/0!</v>
      </c>
      <c r="AV9269" s="501" t="e">
        <f t="shared" si="872"/>
        <v>#DIV/0!</v>
      </c>
      <c r="AY9269" s="501" t="e">
        <f t="shared" si="873"/>
        <v>#DIV/0!</v>
      </c>
      <c r="BM9269" s="501" t="e">
        <f t="shared" si="874"/>
        <v>#DIV/0!</v>
      </c>
      <c r="BP9269" s="501" t="e">
        <f t="shared" si="875"/>
        <v>#DIV/0!</v>
      </c>
    </row>
    <row r="9270" spans="31:68" ht="15" customHeight="1" x14ac:dyDescent="0.25">
      <c r="AE9270" s="501" t="e">
        <f t="shared" si="870"/>
        <v>#DIV/0!</v>
      </c>
      <c r="AH9270" s="501" t="e">
        <f t="shared" si="871"/>
        <v>#DIV/0!</v>
      </c>
      <c r="AV9270" s="501" t="e">
        <f t="shared" si="872"/>
        <v>#DIV/0!</v>
      </c>
      <c r="AY9270" s="501" t="e">
        <f t="shared" si="873"/>
        <v>#DIV/0!</v>
      </c>
      <c r="BM9270" s="501" t="e">
        <f t="shared" si="874"/>
        <v>#DIV/0!</v>
      </c>
      <c r="BP9270" s="501" t="e">
        <f t="shared" si="875"/>
        <v>#DIV/0!</v>
      </c>
    </row>
    <row r="9271" spans="31:68" ht="15" customHeight="1" x14ac:dyDescent="0.25">
      <c r="AE9271" s="501" t="e">
        <f t="shared" si="870"/>
        <v>#DIV/0!</v>
      </c>
      <c r="AH9271" s="501" t="e">
        <f t="shared" si="871"/>
        <v>#DIV/0!</v>
      </c>
      <c r="AV9271" s="501" t="e">
        <f t="shared" si="872"/>
        <v>#DIV/0!</v>
      </c>
      <c r="AY9271" s="501" t="e">
        <f t="shared" si="873"/>
        <v>#DIV/0!</v>
      </c>
      <c r="BM9271" s="501" t="e">
        <f t="shared" si="874"/>
        <v>#DIV/0!</v>
      </c>
      <c r="BP9271" s="501" t="e">
        <f t="shared" si="875"/>
        <v>#DIV/0!</v>
      </c>
    </row>
    <row r="9272" spans="31:68" ht="15" customHeight="1" x14ac:dyDescent="0.25">
      <c r="AE9272" s="501" t="e">
        <f t="shared" si="870"/>
        <v>#DIV/0!</v>
      </c>
      <c r="AH9272" s="501" t="e">
        <f t="shared" si="871"/>
        <v>#DIV/0!</v>
      </c>
      <c r="AV9272" s="501" t="e">
        <f t="shared" si="872"/>
        <v>#DIV/0!</v>
      </c>
      <c r="AY9272" s="501" t="e">
        <f t="shared" si="873"/>
        <v>#DIV/0!</v>
      </c>
      <c r="BM9272" s="501" t="e">
        <f t="shared" si="874"/>
        <v>#DIV/0!</v>
      </c>
      <c r="BP9272" s="501" t="e">
        <f t="shared" si="875"/>
        <v>#DIV/0!</v>
      </c>
    </row>
    <row r="9273" spans="31:68" ht="15" customHeight="1" x14ac:dyDescent="0.25">
      <c r="AE9273" s="501" t="e">
        <f t="shared" si="870"/>
        <v>#DIV/0!</v>
      </c>
      <c r="AH9273" s="501" t="e">
        <f t="shared" si="871"/>
        <v>#DIV/0!</v>
      </c>
      <c r="AV9273" s="501" t="e">
        <f t="shared" si="872"/>
        <v>#DIV/0!</v>
      </c>
      <c r="AY9273" s="501" t="e">
        <f t="shared" si="873"/>
        <v>#DIV/0!</v>
      </c>
      <c r="BM9273" s="501" t="e">
        <f t="shared" si="874"/>
        <v>#DIV/0!</v>
      </c>
      <c r="BP9273" s="501" t="e">
        <f t="shared" si="875"/>
        <v>#DIV/0!</v>
      </c>
    </row>
    <row r="9274" spans="31:68" ht="15" customHeight="1" x14ac:dyDescent="0.25">
      <c r="AE9274" s="501" t="e">
        <f t="shared" si="870"/>
        <v>#DIV/0!</v>
      </c>
      <c r="AH9274" s="501" t="e">
        <f t="shared" si="871"/>
        <v>#DIV/0!</v>
      </c>
      <c r="AV9274" s="501" t="e">
        <f t="shared" si="872"/>
        <v>#DIV/0!</v>
      </c>
      <c r="AY9274" s="501" t="e">
        <f t="shared" si="873"/>
        <v>#DIV/0!</v>
      </c>
      <c r="BM9274" s="501" t="e">
        <f t="shared" si="874"/>
        <v>#DIV/0!</v>
      </c>
      <c r="BP9274" s="501" t="e">
        <f t="shared" si="875"/>
        <v>#DIV/0!</v>
      </c>
    </row>
    <row r="9275" spans="31:68" ht="15" customHeight="1" x14ac:dyDescent="0.25">
      <c r="AE9275" s="501" t="e">
        <f t="shared" si="870"/>
        <v>#DIV/0!</v>
      </c>
      <c r="AH9275" s="501" t="e">
        <f t="shared" si="871"/>
        <v>#DIV/0!</v>
      </c>
      <c r="AV9275" s="501" t="e">
        <f t="shared" si="872"/>
        <v>#DIV/0!</v>
      </c>
      <c r="AY9275" s="501" t="e">
        <f t="shared" si="873"/>
        <v>#DIV/0!</v>
      </c>
      <c r="BM9275" s="501" t="e">
        <f t="shared" si="874"/>
        <v>#DIV/0!</v>
      </c>
      <c r="BP9275" s="501" t="e">
        <f t="shared" si="875"/>
        <v>#DIV/0!</v>
      </c>
    </row>
    <row r="9276" spans="31:68" ht="15" customHeight="1" x14ac:dyDescent="0.25">
      <c r="AE9276" s="501" t="e">
        <f t="shared" si="870"/>
        <v>#DIV/0!</v>
      </c>
      <c r="AH9276" s="501" t="e">
        <f t="shared" si="871"/>
        <v>#DIV/0!</v>
      </c>
      <c r="AV9276" s="501" t="e">
        <f t="shared" si="872"/>
        <v>#DIV/0!</v>
      </c>
      <c r="AY9276" s="501" t="e">
        <f t="shared" si="873"/>
        <v>#DIV/0!</v>
      </c>
      <c r="BM9276" s="501" t="e">
        <f t="shared" si="874"/>
        <v>#DIV/0!</v>
      </c>
      <c r="BP9276" s="501" t="e">
        <f t="shared" si="875"/>
        <v>#DIV/0!</v>
      </c>
    </row>
    <row r="9277" spans="31:68" ht="15" customHeight="1" x14ac:dyDescent="0.25">
      <c r="AE9277" s="501" t="e">
        <f t="shared" si="870"/>
        <v>#DIV/0!</v>
      </c>
      <c r="AH9277" s="501" t="e">
        <f t="shared" si="871"/>
        <v>#DIV/0!</v>
      </c>
      <c r="AV9277" s="501" t="e">
        <f t="shared" si="872"/>
        <v>#DIV/0!</v>
      </c>
      <c r="AY9277" s="501" t="e">
        <f t="shared" si="873"/>
        <v>#DIV/0!</v>
      </c>
      <c r="BM9277" s="501" t="e">
        <f t="shared" si="874"/>
        <v>#DIV/0!</v>
      </c>
      <c r="BP9277" s="501" t="e">
        <f t="shared" si="875"/>
        <v>#DIV/0!</v>
      </c>
    </row>
    <row r="9278" spans="31:68" ht="15" customHeight="1" x14ac:dyDescent="0.25">
      <c r="AE9278" s="501" t="e">
        <f t="shared" si="870"/>
        <v>#DIV/0!</v>
      </c>
      <c r="AH9278" s="501" t="e">
        <f t="shared" si="871"/>
        <v>#DIV/0!</v>
      </c>
      <c r="AV9278" s="501" t="e">
        <f t="shared" si="872"/>
        <v>#DIV/0!</v>
      </c>
      <c r="AY9278" s="501" t="e">
        <f t="shared" si="873"/>
        <v>#DIV/0!</v>
      </c>
      <c r="BM9278" s="501" t="e">
        <f t="shared" si="874"/>
        <v>#DIV/0!</v>
      </c>
      <c r="BP9278" s="501" t="e">
        <f t="shared" si="875"/>
        <v>#DIV/0!</v>
      </c>
    </row>
    <row r="9279" spans="31:68" ht="15" customHeight="1" x14ac:dyDescent="0.25">
      <c r="AE9279" s="501" t="e">
        <f t="shared" si="870"/>
        <v>#DIV/0!</v>
      </c>
      <c r="AH9279" s="501" t="e">
        <f t="shared" si="871"/>
        <v>#DIV/0!</v>
      </c>
      <c r="AV9279" s="501" t="e">
        <f t="shared" si="872"/>
        <v>#DIV/0!</v>
      </c>
      <c r="AY9279" s="501" t="e">
        <f t="shared" si="873"/>
        <v>#DIV/0!</v>
      </c>
      <c r="BM9279" s="501" t="e">
        <f t="shared" si="874"/>
        <v>#DIV/0!</v>
      </c>
      <c r="BP9279" s="501" t="e">
        <f t="shared" si="875"/>
        <v>#DIV/0!</v>
      </c>
    </row>
    <row r="9280" spans="31:68" ht="15" customHeight="1" x14ac:dyDescent="0.25">
      <c r="AE9280" s="501" t="e">
        <f t="shared" si="870"/>
        <v>#DIV/0!</v>
      </c>
      <c r="AH9280" s="501" t="e">
        <f t="shared" si="871"/>
        <v>#DIV/0!</v>
      </c>
      <c r="AV9280" s="501" t="e">
        <f t="shared" si="872"/>
        <v>#DIV/0!</v>
      </c>
      <c r="AY9280" s="501" t="e">
        <f t="shared" si="873"/>
        <v>#DIV/0!</v>
      </c>
      <c r="BM9280" s="501" t="e">
        <f t="shared" si="874"/>
        <v>#DIV/0!</v>
      </c>
      <c r="BP9280" s="501" t="e">
        <f t="shared" si="875"/>
        <v>#DIV/0!</v>
      </c>
    </row>
    <row r="9281" spans="31:68" ht="15" customHeight="1" x14ac:dyDescent="0.25">
      <c r="AE9281" s="501" t="e">
        <f t="shared" si="870"/>
        <v>#DIV/0!</v>
      </c>
      <c r="AH9281" s="501" t="e">
        <f t="shared" si="871"/>
        <v>#DIV/0!</v>
      </c>
      <c r="AV9281" s="501" t="e">
        <f t="shared" si="872"/>
        <v>#DIV/0!</v>
      </c>
      <c r="AY9281" s="501" t="e">
        <f t="shared" si="873"/>
        <v>#DIV/0!</v>
      </c>
      <c r="BM9281" s="501" t="e">
        <f t="shared" si="874"/>
        <v>#DIV/0!</v>
      </c>
      <c r="BP9281" s="501" t="e">
        <f t="shared" si="875"/>
        <v>#DIV/0!</v>
      </c>
    </row>
    <row r="9282" spans="31:68" ht="15" customHeight="1" x14ac:dyDescent="0.25">
      <c r="AE9282" s="501" t="e">
        <f t="shared" si="870"/>
        <v>#DIV/0!</v>
      </c>
      <c r="AH9282" s="501" t="e">
        <f t="shared" si="871"/>
        <v>#DIV/0!</v>
      </c>
      <c r="AV9282" s="501" t="e">
        <f t="shared" si="872"/>
        <v>#DIV/0!</v>
      </c>
      <c r="AY9282" s="501" t="e">
        <f t="shared" si="873"/>
        <v>#DIV/0!</v>
      </c>
      <c r="BM9282" s="501" t="e">
        <f t="shared" si="874"/>
        <v>#DIV/0!</v>
      </c>
      <c r="BP9282" s="501" t="e">
        <f t="shared" si="875"/>
        <v>#DIV/0!</v>
      </c>
    </row>
    <row r="9283" spans="31:68" ht="15" customHeight="1" x14ac:dyDescent="0.25">
      <c r="AE9283" s="501" t="e">
        <f t="shared" si="870"/>
        <v>#DIV/0!</v>
      </c>
      <c r="AH9283" s="501" t="e">
        <f t="shared" si="871"/>
        <v>#DIV/0!</v>
      </c>
      <c r="AV9283" s="501" t="e">
        <f t="shared" si="872"/>
        <v>#DIV/0!</v>
      </c>
      <c r="AY9283" s="501" t="e">
        <f t="shared" si="873"/>
        <v>#DIV/0!</v>
      </c>
      <c r="BM9283" s="501" t="e">
        <f t="shared" si="874"/>
        <v>#DIV/0!</v>
      </c>
      <c r="BP9283" s="501" t="e">
        <f t="shared" si="875"/>
        <v>#DIV/0!</v>
      </c>
    </row>
    <row r="9284" spans="31:68" ht="15" customHeight="1" x14ac:dyDescent="0.25">
      <c r="AE9284" s="501" t="e">
        <f t="shared" si="870"/>
        <v>#DIV/0!</v>
      </c>
      <c r="AH9284" s="501" t="e">
        <f t="shared" si="871"/>
        <v>#DIV/0!</v>
      </c>
      <c r="AV9284" s="501" t="e">
        <f t="shared" si="872"/>
        <v>#DIV/0!</v>
      </c>
      <c r="AY9284" s="501" t="e">
        <f t="shared" si="873"/>
        <v>#DIV/0!</v>
      </c>
      <c r="BM9284" s="501" t="e">
        <f t="shared" si="874"/>
        <v>#DIV/0!</v>
      </c>
      <c r="BP9284" s="501" t="e">
        <f t="shared" si="875"/>
        <v>#DIV/0!</v>
      </c>
    </row>
    <row r="9285" spans="31:68" ht="15" customHeight="1" x14ac:dyDescent="0.25">
      <c r="AE9285" s="501" t="e">
        <f t="shared" si="870"/>
        <v>#DIV/0!</v>
      </c>
      <c r="AH9285" s="501" t="e">
        <f t="shared" si="871"/>
        <v>#DIV/0!</v>
      </c>
      <c r="AV9285" s="501" t="e">
        <f t="shared" si="872"/>
        <v>#DIV/0!</v>
      </c>
      <c r="AY9285" s="501" t="e">
        <f t="shared" si="873"/>
        <v>#DIV/0!</v>
      </c>
      <c r="BM9285" s="501" t="e">
        <f t="shared" si="874"/>
        <v>#DIV/0!</v>
      </c>
      <c r="BP9285" s="501" t="e">
        <f t="shared" si="875"/>
        <v>#DIV/0!</v>
      </c>
    </row>
    <row r="9286" spans="31:68" ht="15" customHeight="1" x14ac:dyDescent="0.25">
      <c r="AE9286" s="501" t="e">
        <f t="shared" si="870"/>
        <v>#DIV/0!</v>
      </c>
      <c r="AH9286" s="501" t="e">
        <f t="shared" si="871"/>
        <v>#DIV/0!</v>
      </c>
      <c r="AV9286" s="501" t="e">
        <f t="shared" si="872"/>
        <v>#DIV/0!</v>
      </c>
      <c r="AY9286" s="501" t="e">
        <f t="shared" si="873"/>
        <v>#DIV/0!</v>
      </c>
      <c r="BM9286" s="501" t="e">
        <f t="shared" si="874"/>
        <v>#DIV/0!</v>
      </c>
      <c r="BP9286" s="501" t="e">
        <f t="shared" si="875"/>
        <v>#DIV/0!</v>
      </c>
    </row>
    <row r="9287" spans="31:68" ht="15" customHeight="1" x14ac:dyDescent="0.25">
      <c r="AE9287" s="501" t="e">
        <f t="shared" si="870"/>
        <v>#DIV/0!</v>
      </c>
      <c r="AH9287" s="501" t="e">
        <f t="shared" si="871"/>
        <v>#DIV/0!</v>
      </c>
      <c r="AV9287" s="501" t="e">
        <f t="shared" si="872"/>
        <v>#DIV/0!</v>
      </c>
      <c r="AY9287" s="501" t="e">
        <f t="shared" si="873"/>
        <v>#DIV/0!</v>
      </c>
      <c r="BM9287" s="501" t="e">
        <f t="shared" si="874"/>
        <v>#DIV/0!</v>
      </c>
      <c r="BP9287" s="501" t="e">
        <f t="shared" si="875"/>
        <v>#DIV/0!</v>
      </c>
    </row>
    <row r="9288" spans="31:68" ht="15" customHeight="1" x14ac:dyDescent="0.25">
      <c r="AE9288" s="501" t="e">
        <f t="shared" si="870"/>
        <v>#DIV/0!</v>
      </c>
      <c r="AH9288" s="501" t="e">
        <f t="shared" si="871"/>
        <v>#DIV/0!</v>
      </c>
      <c r="AV9288" s="501" t="e">
        <f t="shared" si="872"/>
        <v>#DIV/0!</v>
      </c>
      <c r="AY9288" s="501" t="e">
        <f t="shared" si="873"/>
        <v>#DIV/0!</v>
      </c>
      <c r="BM9288" s="501" t="e">
        <f t="shared" si="874"/>
        <v>#DIV/0!</v>
      </c>
      <c r="BP9288" s="501" t="e">
        <f t="shared" si="875"/>
        <v>#DIV/0!</v>
      </c>
    </row>
    <row r="9289" spans="31:68" ht="15" customHeight="1" x14ac:dyDescent="0.25">
      <c r="AE9289" s="501" t="e">
        <f t="shared" si="870"/>
        <v>#DIV/0!</v>
      </c>
      <c r="AH9289" s="501" t="e">
        <f t="shared" si="871"/>
        <v>#DIV/0!</v>
      </c>
      <c r="AV9289" s="501" t="e">
        <f t="shared" si="872"/>
        <v>#DIV/0!</v>
      </c>
      <c r="AY9289" s="501" t="e">
        <f t="shared" si="873"/>
        <v>#DIV/0!</v>
      </c>
      <c r="BM9289" s="501" t="e">
        <f t="shared" si="874"/>
        <v>#DIV/0!</v>
      </c>
      <c r="BP9289" s="501" t="e">
        <f t="shared" si="875"/>
        <v>#DIV/0!</v>
      </c>
    </row>
    <row r="9290" spans="31:68" ht="15" customHeight="1" x14ac:dyDescent="0.25">
      <c r="AE9290" s="501" t="e">
        <f t="shared" si="870"/>
        <v>#DIV/0!</v>
      </c>
      <c r="AH9290" s="501" t="e">
        <f t="shared" si="871"/>
        <v>#DIV/0!</v>
      </c>
      <c r="AV9290" s="501" t="e">
        <f t="shared" si="872"/>
        <v>#DIV/0!</v>
      </c>
      <c r="AY9290" s="501" t="e">
        <f t="shared" si="873"/>
        <v>#DIV/0!</v>
      </c>
      <c r="BM9290" s="501" t="e">
        <f t="shared" si="874"/>
        <v>#DIV/0!</v>
      </c>
      <c r="BP9290" s="501" t="e">
        <f t="shared" si="875"/>
        <v>#DIV/0!</v>
      </c>
    </row>
    <row r="9291" spans="31:68" ht="15" customHeight="1" x14ac:dyDescent="0.25">
      <c r="AE9291" s="501" t="e">
        <f t="shared" si="870"/>
        <v>#DIV/0!</v>
      </c>
      <c r="AH9291" s="501" t="e">
        <f t="shared" si="871"/>
        <v>#DIV/0!</v>
      </c>
      <c r="AV9291" s="501" t="e">
        <f t="shared" si="872"/>
        <v>#DIV/0!</v>
      </c>
      <c r="AY9291" s="501" t="e">
        <f t="shared" si="873"/>
        <v>#DIV/0!</v>
      </c>
      <c r="BM9291" s="501" t="e">
        <f t="shared" si="874"/>
        <v>#DIV/0!</v>
      </c>
      <c r="BP9291" s="501" t="e">
        <f t="shared" si="875"/>
        <v>#DIV/0!</v>
      </c>
    </row>
    <row r="9292" spans="31:68" ht="15" customHeight="1" x14ac:dyDescent="0.25">
      <c r="AE9292" s="501" t="e">
        <f t="shared" si="870"/>
        <v>#DIV/0!</v>
      </c>
      <c r="AH9292" s="501" t="e">
        <f t="shared" si="871"/>
        <v>#DIV/0!</v>
      </c>
      <c r="AV9292" s="501" t="e">
        <f t="shared" si="872"/>
        <v>#DIV/0!</v>
      </c>
      <c r="AY9292" s="501" t="e">
        <f t="shared" si="873"/>
        <v>#DIV/0!</v>
      </c>
      <c r="BM9292" s="501" t="e">
        <f t="shared" si="874"/>
        <v>#DIV/0!</v>
      </c>
      <c r="BP9292" s="501" t="e">
        <f t="shared" si="875"/>
        <v>#DIV/0!</v>
      </c>
    </row>
    <row r="9293" spans="31:68" ht="15" customHeight="1" x14ac:dyDescent="0.25">
      <c r="AE9293" s="501" t="e">
        <f t="shared" si="870"/>
        <v>#DIV/0!</v>
      </c>
      <c r="AH9293" s="501" t="e">
        <f t="shared" si="871"/>
        <v>#DIV/0!</v>
      </c>
      <c r="AV9293" s="501" t="e">
        <f t="shared" si="872"/>
        <v>#DIV/0!</v>
      </c>
      <c r="AY9293" s="501" t="e">
        <f t="shared" si="873"/>
        <v>#DIV/0!</v>
      </c>
      <c r="BM9293" s="501" t="e">
        <f t="shared" si="874"/>
        <v>#DIV/0!</v>
      </c>
      <c r="BP9293" s="501" t="e">
        <f t="shared" si="875"/>
        <v>#DIV/0!</v>
      </c>
    </row>
    <row r="9294" spans="31:68" ht="15" customHeight="1" x14ac:dyDescent="0.25">
      <c r="AE9294" s="501" t="e">
        <f t="shared" si="870"/>
        <v>#DIV/0!</v>
      </c>
      <c r="AH9294" s="501" t="e">
        <f t="shared" si="871"/>
        <v>#DIV/0!</v>
      </c>
      <c r="AV9294" s="501" t="e">
        <f t="shared" si="872"/>
        <v>#DIV/0!</v>
      </c>
      <c r="AY9294" s="501" t="e">
        <f t="shared" si="873"/>
        <v>#DIV/0!</v>
      </c>
      <c r="BM9294" s="501" t="e">
        <f t="shared" si="874"/>
        <v>#DIV/0!</v>
      </c>
      <c r="BP9294" s="501" t="e">
        <f t="shared" si="875"/>
        <v>#DIV/0!</v>
      </c>
    </row>
    <row r="9295" spans="31:68" ht="15" customHeight="1" x14ac:dyDescent="0.25">
      <c r="AE9295" s="501" t="e">
        <f t="shared" ref="AE9295:AE9358" si="876">IF(AE$10*AC9295+AE$11&lt;(ROUNDUP(AD$10/100,0)*100+999),MAX(0,AE$10*AC9295+AE$11),NA())</f>
        <v>#DIV/0!</v>
      </c>
      <c r="AH9295" s="501" t="e">
        <f t="shared" ref="AH9295:AH9358" si="877">IF(AH$10*AF9295+AH$11&lt;(ROUNDUP(AG$10/100,0)*100+999),MAX(0,AH$10*AF9295+AH$11),NA())</f>
        <v>#DIV/0!</v>
      </c>
      <c r="AV9295" s="501" t="e">
        <f t="shared" ref="AV9295:AV9358" si="878">IF(AV$10*AT9295+AV$11&lt;(ROUNDUP(AU$10/100,0)*100+999),MAX(0,AV$10*AT9295+AV$11),NA())</f>
        <v>#DIV/0!</v>
      </c>
      <c r="AY9295" s="501" t="e">
        <f t="shared" ref="AY9295:AY9358" si="879">IF(AY$10*AW9295+AY$11&lt;(ROUNDUP(AX$10/100,0)*100+999),MAX(0,AY$10*AW9295+AY$11),NA())</f>
        <v>#DIV/0!</v>
      </c>
      <c r="BM9295" s="501" t="e">
        <f t="shared" ref="BM9295:BM9358" si="880">IF(BM$10*BK9295+BM$11&lt;(ROUNDUP(BL$10/100,0)*100+999),MAX(0,BM$10*BK9295+BM$11),NA())</f>
        <v>#DIV/0!</v>
      </c>
      <c r="BP9295" s="501" t="e">
        <f t="shared" ref="BP9295:BP9358" si="881">IF(BP$10*BN9295+BP$11&lt;(ROUNDUP(BO$10/100,0)*100+999),MAX(0,BP$10*BN9295+BP$11),NA())</f>
        <v>#DIV/0!</v>
      </c>
    </row>
    <row r="9296" spans="31:68" ht="15" customHeight="1" x14ac:dyDescent="0.25">
      <c r="AE9296" s="501" t="e">
        <f t="shared" si="876"/>
        <v>#DIV/0!</v>
      </c>
      <c r="AH9296" s="501" t="e">
        <f t="shared" si="877"/>
        <v>#DIV/0!</v>
      </c>
      <c r="AV9296" s="501" t="e">
        <f t="shared" si="878"/>
        <v>#DIV/0!</v>
      </c>
      <c r="AY9296" s="501" t="e">
        <f t="shared" si="879"/>
        <v>#DIV/0!</v>
      </c>
      <c r="BM9296" s="501" t="e">
        <f t="shared" si="880"/>
        <v>#DIV/0!</v>
      </c>
      <c r="BP9296" s="501" t="e">
        <f t="shared" si="881"/>
        <v>#DIV/0!</v>
      </c>
    </row>
    <row r="9297" spans="31:68" ht="15" customHeight="1" x14ac:dyDescent="0.25">
      <c r="AE9297" s="501" t="e">
        <f t="shared" si="876"/>
        <v>#DIV/0!</v>
      </c>
      <c r="AH9297" s="501" t="e">
        <f t="shared" si="877"/>
        <v>#DIV/0!</v>
      </c>
      <c r="AV9297" s="501" t="e">
        <f t="shared" si="878"/>
        <v>#DIV/0!</v>
      </c>
      <c r="AY9297" s="501" t="e">
        <f t="shared" si="879"/>
        <v>#DIV/0!</v>
      </c>
      <c r="BM9297" s="501" t="e">
        <f t="shared" si="880"/>
        <v>#DIV/0!</v>
      </c>
      <c r="BP9297" s="501" t="e">
        <f t="shared" si="881"/>
        <v>#DIV/0!</v>
      </c>
    </row>
    <row r="9298" spans="31:68" ht="15" customHeight="1" x14ac:dyDescent="0.25">
      <c r="AE9298" s="501" t="e">
        <f t="shared" si="876"/>
        <v>#DIV/0!</v>
      </c>
      <c r="AH9298" s="501" t="e">
        <f t="shared" si="877"/>
        <v>#DIV/0!</v>
      </c>
      <c r="AV9298" s="501" t="e">
        <f t="shared" si="878"/>
        <v>#DIV/0!</v>
      </c>
      <c r="AY9298" s="501" t="e">
        <f t="shared" si="879"/>
        <v>#DIV/0!</v>
      </c>
      <c r="BM9298" s="501" t="e">
        <f t="shared" si="880"/>
        <v>#DIV/0!</v>
      </c>
      <c r="BP9298" s="501" t="e">
        <f t="shared" si="881"/>
        <v>#DIV/0!</v>
      </c>
    </row>
    <row r="9299" spans="31:68" ht="15" customHeight="1" x14ac:dyDescent="0.25">
      <c r="AE9299" s="501" t="e">
        <f t="shared" si="876"/>
        <v>#DIV/0!</v>
      </c>
      <c r="AH9299" s="501" t="e">
        <f t="shared" si="877"/>
        <v>#DIV/0!</v>
      </c>
      <c r="AV9299" s="501" t="e">
        <f t="shared" si="878"/>
        <v>#DIV/0!</v>
      </c>
      <c r="AY9299" s="501" t="e">
        <f t="shared" si="879"/>
        <v>#DIV/0!</v>
      </c>
      <c r="BM9299" s="501" t="e">
        <f t="shared" si="880"/>
        <v>#DIV/0!</v>
      </c>
      <c r="BP9299" s="501" t="e">
        <f t="shared" si="881"/>
        <v>#DIV/0!</v>
      </c>
    </row>
    <row r="9300" spans="31:68" ht="15" customHeight="1" x14ac:dyDescent="0.25">
      <c r="AE9300" s="501" t="e">
        <f t="shared" si="876"/>
        <v>#DIV/0!</v>
      </c>
      <c r="AH9300" s="501" t="e">
        <f t="shared" si="877"/>
        <v>#DIV/0!</v>
      </c>
      <c r="AV9300" s="501" t="e">
        <f t="shared" si="878"/>
        <v>#DIV/0!</v>
      </c>
      <c r="AY9300" s="501" t="e">
        <f t="shared" si="879"/>
        <v>#DIV/0!</v>
      </c>
      <c r="BM9300" s="501" t="e">
        <f t="shared" si="880"/>
        <v>#DIV/0!</v>
      </c>
      <c r="BP9300" s="501" t="e">
        <f t="shared" si="881"/>
        <v>#DIV/0!</v>
      </c>
    </row>
    <row r="9301" spans="31:68" ht="15" customHeight="1" x14ac:dyDescent="0.25">
      <c r="AE9301" s="501" t="e">
        <f t="shared" si="876"/>
        <v>#DIV/0!</v>
      </c>
      <c r="AH9301" s="501" t="e">
        <f t="shared" si="877"/>
        <v>#DIV/0!</v>
      </c>
      <c r="AV9301" s="501" t="e">
        <f t="shared" si="878"/>
        <v>#DIV/0!</v>
      </c>
      <c r="AY9301" s="501" t="e">
        <f t="shared" si="879"/>
        <v>#DIV/0!</v>
      </c>
      <c r="BM9301" s="501" t="e">
        <f t="shared" si="880"/>
        <v>#DIV/0!</v>
      </c>
      <c r="BP9301" s="501" t="e">
        <f t="shared" si="881"/>
        <v>#DIV/0!</v>
      </c>
    </row>
    <row r="9302" spans="31:68" ht="15" customHeight="1" x14ac:dyDescent="0.25">
      <c r="AE9302" s="501" t="e">
        <f t="shared" si="876"/>
        <v>#DIV/0!</v>
      </c>
      <c r="AH9302" s="501" t="e">
        <f t="shared" si="877"/>
        <v>#DIV/0!</v>
      </c>
      <c r="AV9302" s="501" t="e">
        <f t="shared" si="878"/>
        <v>#DIV/0!</v>
      </c>
      <c r="AY9302" s="501" t="e">
        <f t="shared" si="879"/>
        <v>#DIV/0!</v>
      </c>
      <c r="BM9302" s="501" t="e">
        <f t="shared" si="880"/>
        <v>#DIV/0!</v>
      </c>
      <c r="BP9302" s="501" t="e">
        <f t="shared" si="881"/>
        <v>#DIV/0!</v>
      </c>
    </row>
    <row r="9303" spans="31:68" ht="15" customHeight="1" x14ac:dyDescent="0.25">
      <c r="AE9303" s="501" t="e">
        <f t="shared" si="876"/>
        <v>#DIV/0!</v>
      </c>
      <c r="AH9303" s="501" t="e">
        <f t="shared" si="877"/>
        <v>#DIV/0!</v>
      </c>
      <c r="AV9303" s="501" t="e">
        <f t="shared" si="878"/>
        <v>#DIV/0!</v>
      </c>
      <c r="AY9303" s="501" t="e">
        <f t="shared" si="879"/>
        <v>#DIV/0!</v>
      </c>
      <c r="BM9303" s="501" t="e">
        <f t="shared" si="880"/>
        <v>#DIV/0!</v>
      </c>
      <c r="BP9303" s="501" t="e">
        <f t="shared" si="881"/>
        <v>#DIV/0!</v>
      </c>
    </row>
    <row r="9304" spans="31:68" ht="15" customHeight="1" x14ac:dyDescent="0.25">
      <c r="AE9304" s="501" t="e">
        <f t="shared" si="876"/>
        <v>#DIV/0!</v>
      </c>
      <c r="AH9304" s="501" t="e">
        <f t="shared" si="877"/>
        <v>#DIV/0!</v>
      </c>
      <c r="AV9304" s="501" t="e">
        <f t="shared" si="878"/>
        <v>#DIV/0!</v>
      </c>
      <c r="AY9304" s="501" t="e">
        <f t="shared" si="879"/>
        <v>#DIV/0!</v>
      </c>
      <c r="BM9304" s="501" t="e">
        <f t="shared" si="880"/>
        <v>#DIV/0!</v>
      </c>
      <c r="BP9304" s="501" t="e">
        <f t="shared" si="881"/>
        <v>#DIV/0!</v>
      </c>
    </row>
    <row r="9305" spans="31:68" ht="15" customHeight="1" x14ac:dyDescent="0.25">
      <c r="AE9305" s="501" t="e">
        <f t="shared" si="876"/>
        <v>#DIV/0!</v>
      </c>
      <c r="AH9305" s="501" t="e">
        <f t="shared" si="877"/>
        <v>#DIV/0!</v>
      </c>
      <c r="AV9305" s="501" t="e">
        <f t="shared" si="878"/>
        <v>#DIV/0!</v>
      </c>
      <c r="AY9305" s="501" t="e">
        <f t="shared" si="879"/>
        <v>#DIV/0!</v>
      </c>
      <c r="BM9305" s="501" t="e">
        <f t="shared" si="880"/>
        <v>#DIV/0!</v>
      </c>
      <c r="BP9305" s="501" t="e">
        <f t="shared" si="881"/>
        <v>#DIV/0!</v>
      </c>
    </row>
    <row r="9306" spans="31:68" ht="15" customHeight="1" x14ac:dyDescent="0.25">
      <c r="AE9306" s="501" t="e">
        <f t="shared" si="876"/>
        <v>#DIV/0!</v>
      </c>
      <c r="AH9306" s="501" t="e">
        <f t="shared" si="877"/>
        <v>#DIV/0!</v>
      </c>
      <c r="AV9306" s="501" t="e">
        <f t="shared" si="878"/>
        <v>#DIV/0!</v>
      </c>
      <c r="AY9306" s="501" t="e">
        <f t="shared" si="879"/>
        <v>#DIV/0!</v>
      </c>
      <c r="BM9306" s="501" t="e">
        <f t="shared" si="880"/>
        <v>#DIV/0!</v>
      </c>
      <c r="BP9306" s="501" t="e">
        <f t="shared" si="881"/>
        <v>#DIV/0!</v>
      </c>
    </row>
    <row r="9307" spans="31:68" ht="15" customHeight="1" x14ac:dyDescent="0.25">
      <c r="AE9307" s="501" t="e">
        <f t="shared" si="876"/>
        <v>#DIV/0!</v>
      </c>
      <c r="AH9307" s="501" t="e">
        <f t="shared" si="877"/>
        <v>#DIV/0!</v>
      </c>
      <c r="AV9307" s="501" t="e">
        <f t="shared" si="878"/>
        <v>#DIV/0!</v>
      </c>
      <c r="AY9307" s="501" t="e">
        <f t="shared" si="879"/>
        <v>#DIV/0!</v>
      </c>
      <c r="BM9307" s="501" t="e">
        <f t="shared" si="880"/>
        <v>#DIV/0!</v>
      </c>
      <c r="BP9307" s="501" t="e">
        <f t="shared" si="881"/>
        <v>#DIV/0!</v>
      </c>
    </row>
    <row r="9308" spans="31:68" ht="15" customHeight="1" x14ac:dyDescent="0.25">
      <c r="AE9308" s="501" t="e">
        <f t="shared" si="876"/>
        <v>#DIV/0!</v>
      </c>
      <c r="AH9308" s="501" t="e">
        <f t="shared" si="877"/>
        <v>#DIV/0!</v>
      </c>
      <c r="AV9308" s="501" t="e">
        <f t="shared" si="878"/>
        <v>#DIV/0!</v>
      </c>
      <c r="AY9308" s="501" t="e">
        <f t="shared" si="879"/>
        <v>#DIV/0!</v>
      </c>
      <c r="BM9308" s="501" t="e">
        <f t="shared" si="880"/>
        <v>#DIV/0!</v>
      </c>
      <c r="BP9308" s="501" t="e">
        <f t="shared" si="881"/>
        <v>#DIV/0!</v>
      </c>
    </row>
    <row r="9309" spans="31:68" ht="15" customHeight="1" x14ac:dyDescent="0.25">
      <c r="AE9309" s="501" t="e">
        <f t="shared" si="876"/>
        <v>#DIV/0!</v>
      </c>
      <c r="AH9309" s="501" t="e">
        <f t="shared" si="877"/>
        <v>#DIV/0!</v>
      </c>
      <c r="AV9309" s="501" t="e">
        <f t="shared" si="878"/>
        <v>#DIV/0!</v>
      </c>
      <c r="AY9309" s="501" t="e">
        <f t="shared" si="879"/>
        <v>#DIV/0!</v>
      </c>
      <c r="BM9309" s="501" t="e">
        <f t="shared" si="880"/>
        <v>#DIV/0!</v>
      </c>
      <c r="BP9309" s="501" t="e">
        <f t="shared" si="881"/>
        <v>#DIV/0!</v>
      </c>
    </row>
    <row r="9310" spans="31:68" ht="15" customHeight="1" x14ac:dyDescent="0.25">
      <c r="AE9310" s="501" t="e">
        <f t="shared" si="876"/>
        <v>#DIV/0!</v>
      </c>
      <c r="AH9310" s="501" t="e">
        <f t="shared" si="877"/>
        <v>#DIV/0!</v>
      </c>
      <c r="AV9310" s="501" t="e">
        <f t="shared" si="878"/>
        <v>#DIV/0!</v>
      </c>
      <c r="AY9310" s="501" t="e">
        <f t="shared" si="879"/>
        <v>#DIV/0!</v>
      </c>
      <c r="BM9310" s="501" t="e">
        <f t="shared" si="880"/>
        <v>#DIV/0!</v>
      </c>
      <c r="BP9310" s="501" t="e">
        <f t="shared" si="881"/>
        <v>#DIV/0!</v>
      </c>
    </row>
    <row r="9311" spans="31:68" ht="15" customHeight="1" x14ac:dyDescent="0.25">
      <c r="AE9311" s="501" t="e">
        <f t="shared" si="876"/>
        <v>#DIV/0!</v>
      </c>
      <c r="AH9311" s="501" t="e">
        <f t="shared" si="877"/>
        <v>#DIV/0!</v>
      </c>
      <c r="AV9311" s="501" t="e">
        <f t="shared" si="878"/>
        <v>#DIV/0!</v>
      </c>
      <c r="AY9311" s="501" t="e">
        <f t="shared" si="879"/>
        <v>#DIV/0!</v>
      </c>
      <c r="BM9311" s="501" t="e">
        <f t="shared" si="880"/>
        <v>#DIV/0!</v>
      </c>
      <c r="BP9311" s="501" t="e">
        <f t="shared" si="881"/>
        <v>#DIV/0!</v>
      </c>
    </row>
    <row r="9312" spans="31:68" ht="15" customHeight="1" x14ac:dyDescent="0.25">
      <c r="AE9312" s="501" t="e">
        <f t="shared" si="876"/>
        <v>#DIV/0!</v>
      </c>
      <c r="AH9312" s="501" t="e">
        <f t="shared" si="877"/>
        <v>#DIV/0!</v>
      </c>
      <c r="AV9312" s="501" t="e">
        <f t="shared" si="878"/>
        <v>#DIV/0!</v>
      </c>
      <c r="AY9312" s="501" t="e">
        <f t="shared" si="879"/>
        <v>#DIV/0!</v>
      </c>
      <c r="BM9312" s="501" t="e">
        <f t="shared" si="880"/>
        <v>#DIV/0!</v>
      </c>
      <c r="BP9312" s="501" t="e">
        <f t="shared" si="881"/>
        <v>#DIV/0!</v>
      </c>
    </row>
    <row r="9313" spans="31:68" ht="15" customHeight="1" x14ac:dyDescent="0.25">
      <c r="AE9313" s="501" t="e">
        <f t="shared" si="876"/>
        <v>#DIV/0!</v>
      </c>
      <c r="AH9313" s="501" t="e">
        <f t="shared" si="877"/>
        <v>#DIV/0!</v>
      </c>
      <c r="AV9313" s="501" t="e">
        <f t="shared" si="878"/>
        <v>#DIV/0!</v>
      </c>
      <c r="AY9313" s="501" t="e">
        <f t="shared" si="879"/>
        <v>#DIV/0!</v>
      </c>
      <c r="BM9313" s="501" t="e">
        <f t="shared" si="880"/>
        <v>#DIV/0!</v>
      </c>
      <c r="BP9313" s="501" t="e">
        <f t="shared" si="881"/>
        <v>#DIV/0!</v>
      </c>
    </row>
    <row r="9314" spans="31:68" ht="15" customHeight="1" x14ac:dyDescent="0.25">
      <c r="AE9314" s="501" t="e">
        <f t="shared" si="876"/>
        <v>#DIV/0!</v>
      </c>
      <c r="AH9314" s="501" t="e">
        <f t="shared" si="877"/>
        <v>#DIV/0!</v>
      </c>
      <c r="AV9314" s="501" t="e">
        <f t="shared" si="878"/>
        <v>#DIV/0!</v>
      </c>
      <c r="AY9314" s="501" t="e">
        <f t="shared" si="879"/>
        <v>#DIV/0!</v>
      </c>
      <c r="BM9314" s="501" t="e">
        <f t="shared" si="880"/>
        <v>#DIV/0!</v>
      </c>
      <c r="BP9314" s="501" t="e">
        <f t="shared" si="881"/>
        <v>#DIV/0!</v>
      </c>
    </row>
    <row r="9315" spans="31:68" ht="15" customHeight="1" x14ac:dyDescent="0.25">
      <c r="AE9315" s="501" t="e">
        <f t="shared" si="876"/>
        <v>#DIV/0!</v>
      </c>
      <c r="AH9315" s="501" t="e">
        <f t="shared" si="877"/>
        <v>#DIV/0!</v>
      </c>
      <c r="AV9315" s="501" t="e">
        <f t="shared" si="878"/>
        <v>#DIV/0!</v>
      </c>
      <c r="AY9315" s="501" t="e">
        <f t="shared" si="879"/>
        <v>#DIV/0!</v>
      </c>
      <c r="BM9315" s="501" t="e">
        <f t="shared" si="880"/>
        <v>#DIV/0!</v>
      </c>
      <c r="BP9315" s="501" t="e">
        <f t="shared" si="881"/>
        <v>#DIV/0!</v>
      </c>
    </row>
    <row r="9316" spans="31:68" ht="15" customHeight="1" x14ac:dyDescent="0.25">
      <c r="AE9316" s="501" t="e">
        <f t="shared" si="876"/>
        <v>#DIV/0!</v>
      </c>
      <c r="AH9316" s="501" t="e">
        <f t="shared" si="877"/>
        <v>#DIV/0!</v>
      </c>
      <c r="AV9316" s="501" t="e">
        <f t="shared" si="878"/>
        <v>#DIV/0!</v>
      </c>
      <c r="AY9316" s="501" t="e">
        <f t="shared" si="879"/>
        <v>#DIV/0!</v>
      </c>
      <c r="BM9316" s="501" t="e">
        <f t="shared" si="880"/>
        <v>#DIV/0!</v>
      </c>
      <c r="BP9316" s="501" t="e">
        <f t="shared" si="881"/>
        <v>#DIV/0!</v>
      </c>
    </row>
    <row r="9317" spans="31:68" ht="15" customHeight="1" x14ac:dyDescent="0.25">
      <c r="AE9317" s="501" t="e">
        <f t="shared" si="876"/>
        <v>#DIV/0!</v>
      </c>
      <c r="AH9317" s="501" t="e">
        <f t="shared" si="877"/>
        <v>#DIV/0!</v>
      </c>
      <c r="AV9317" s="501" t="e">
        <f t="shared" si="878"/>
        <v>#DIV/0!</v>
      </c>
      <c r="AY9317" s="501" t="e">
        <f t="shared" si="879"/>
        <v>#DIV/0!</v>
      </c>
      <c r="BM9317" s="501" t="e">
        <f t="shared" si="880"/>
        <v>#DIV/0!</v>
      </c>
      <c r="BP9317" s="501" t="e">
        <f t="shared" si="881"/>
        <v>#DIV/0!</v>
      </c>
    </row>
    <row r="9318" spans="31:68" ht="15" customHeight="1" x14ac:dyDescent="0.25">
      <c r="AE9318" s="501" t="e">
        <f t="shared" si="876"/>
        <v>#DIV/0!</v>
      </c>
      <c r="AH9318" s="501" t="e">
        <f t="shared" si="877"/>
        <v>#DIV/0!</v>
      </c>
      <c r="AV9318" s="501" t="e">
        <f t="shared" si="878"/>
        <v>#DIV/0!</v>
      </c>
      <c r="AY9318" s="501" t="e">
        <f t="shared" si="879"/>
        <v>#DIV/0!</v>
      </c>
      <c r="BM9318" s="501" t="e">
        <f t="shared" si="880"/>
        <v>#DIV/0!</v>
      </c>
      <c r="BP9318" s="501" t="e">
        <f t="shared" si="881"/>
        <v>#DIV/0!</v>
      </c>
    </row>
    <row r="9319" spans="31:68" ht="15" customHeight="1" x14ac:dyDescent="0.25">
      <c r="AE9319" s="501" t="e">
        <f t="shared" si="876"/>
        <v>#DIV/0!</v>
      </c>
      <c r="AH9319" s="501" t="e">
        <f t="shared" si="877"/>
        <v>#DIV/0!</v>
      </c>
      <c r="AV9319" s="501" t="e">
        <f t="shared" si="878"/>
        <v>#DIV/0!</v>
      </c>
      <c r="AY9319" s="501" t="e">
        <f t="shared" si="879"/>
        <v>#DIV/0!</v>
      </c>
      <c r="BM9319" s="501" t="e">
        <f t="shared" si="880"/>
        <v>#DIV/0!</v>
      </c>
      <c r="BP9319" s="501" t="e">
        <f t="shared" si="881"/>
        <v>#DIV/0!</v>
      </c>
    </row>
    <row r="9320" spans="31:68" ht="15" customHeight="1" x14ac:dyDescent="0.25">
      <c r="AE9320" s="501" t="e">
        <f t="shared" si="876"/>
        <v>#DIV/0!</v>
      </c>
      <c r="AH9320" s="501" t="e">
        <f t="shared" si="877"/>
        <v>#DIV/0!</v>
      </c>
      <c r="AV9320" s="501" t="e">
        <f t="shared" si="878"/>
        <v>#DIV/0!</v>
      </c>
      <c r="AY9320" s="501" t="e">
        <f t="shared" si="879"/>
        <v>#DIV/0!</v>
      </c>
      <c r="BM9320" s="501" t="e">
        <f t="shared" si="880"/>
        <v>#DIV/0!</v>
      </c>
      <c r="BP9320" s="501" t="e">
        <f t="shared" si="881"/>
        <v>#DIV/0!</v>
      </c>
    </row>
    <row r="9321" spans="31:68" ht="15" customHeight="1" x14ac:dyDescent="0.25">
      <c r="AE9321" s="501" t="e">
        <f t="shared" si="876"/>
        <v>#DIV/0!</v>
      </c>
      <c r="AH9321" s="501" t="e">
        <f t="shared" si="877"/>
        <v>#DIV/0!</v>
      </c>
      <c r="AV9321" s="501" t="e">
        <f t="shared" si="878"/>
        <v>#DIV/0!</v>
      </c>
      <c r="AY9321" s="501" t="e">
        <f t="shared" si="879"/>
        <v>#DIV/0!</v>
      </c>
      <c r="BM9321" s="501" t="e">
        <f t="shared" si="880"/>
        <v>#DIV/0!</v>
      </c>
      <c r="BP9321" s="501" t="e">
        <f t="shared" si="881"/>
        <v>#DIV/0!</v>
      </c>
    </row>
    <row r="9322" spans="31:68" ht="15" customHeight="1" x14ac:dyDescent="0.25">
      <c r="AE9322" s="501" t="e">
        <f t="shared" si="876"/>
        <v>#DIV/0!</v>
      </c>
      <c r="AH9322" s="501" t="e">
        <f t="shared" si="877"/>
        <v>#DIV/0!</v>
      </c>
      <c r="AV9322" s="501" t="e">
        <f t="shared" si="878"/>
        <v>#DIV/0!</v>
      </c>
      <c r="AY9322" s="501" t="e">
        <f t="shared" si="879"/>
        <v>#DIV/0!</v>
      </c>
      <c r="BM9322" s="501" t="e">
        <f t="shared" si="880"/>
        <v>#DIV/0!</v>
      </c>
      <c r="BP9322" s="501" t="e">
        <f t="shared" si="881"/>
        <v>#DIV/0!</v>
      </c>
    </row>
    <row r="9323" spans="31:68" ht="15" customHeight="1" x14ac:dyDescent="0.25">
      <c r="AE9323" s="501" t="e">
        <f t="shared" si="876"/>
        <v>#DIV/0!</v>
      </c>
      <c r="AH9323" s="501" t="e">
        <f t="shared" si="877"/>
        <v>#DIV/0!</v>
      </c>
      <c r="AV9323" s="501" t="e">
        <f t="shared" si="878"/>
        <v>#DIV/0!</v>
      </c>
      <c r="AY9323" s="501" t="e">
        <f t="shared" si="879"/>
        <v>#DIV/0!</v>
      </c>
      <c r="BM9323" s="501" t="e">
        <f t="shared" si="880"/>
        <v>#DIV/0!</v>
      </c>
      <c r="BP9323" s="501" t="e">
        <f t="shared" si="881"/>
        <v>#DIV/0!</v>
      </c>
    </row>
    <row r="9324" spans="31:68" ht="15" customHeight="1" x14ac:dyDescent="0.25">
      <c r="AE9324" s="501" t="e">
        <f t="shared" si="876"/>
        <v>#DIV/0!</v>
      </c>
      <c r="AH9324" s="501" t="e">
        <f t="shared" si="877"/>
        <v>#DIV/0!</v>
      </c>
      <c r="AV9324" s="501" t="e">
        <f t="shared" si="878"/>
        <v>#DIV/0!</v>
      </c>
      <c r="AY9324" s="501" t="e">
        <f t="shared" si="879"/>
        <v>#DIV/0!</v>
      </c>
      <c r="BM9324" s="501" t="e">
        <f t="shared" si="880"/>
        <v>#DIV/0!</v>
      </c>
      <c r="BP9324" s="501" t="e">
        <f t="shared" si="881"/>
        <v>#DIV/0!</v>
      </c>
    </row>
    <row r="9325" spans="31:68" ht="15" customHeight="1" x14ac:dyDescent="0.25">
      <c r="AE9325" s="501" t="e">
        <f t="shared" si="876"/>
        <v>#DIV/0!</v>
      </c>
      <c r="AH9325" s="501" t="e">
        <f t="shared" si="877"/>
        <v>#DIV/0!</v>
      </c>
      <c r="AV9325" s="501" t="e">
        <f t="shared" si="878"/>
        <v>#DIV/0!</v>
      </c>
      <c r="AY9325" s="501" t="e">
        <f t="shared" si="879"/>
        <v>#DIV/0!</v>
      </c>
      <c r="BM9325" s="501" t="e">
        <f t="shared" si="880"/>
        <v>#DIV/0!</v>
      </c>
      <c r="BP9325" s="501" t="e">
        <f t="shared" si="881"/>
        <v>#DIV/0!</v>
      </c>
    </row>
    <row r="9326" spans="31:68" ht="15" customHeight="1" x14ac:dyDescent="0.25">
      <c r="AE9326" s="501" t="e">
        <f t="shared" si="876"/>
        <v>#DIV/0!</v>
      </c>
      <c r="AH9326" s="501" t="e">
        <f t="shared" si="877"/>
        <v>#DIV/0!</v>
      </c>
      <c r="AV9326" s="501" t="e">
        <f t="shared" si="878"/>
        <v>#DIV/0!</v>
      </c>
      <c r="AY9326" s="501" t="e">
        <f t="shared" si="879"/>
        <v>#DIV/0!</v>
      </c>
      <c r="BM9326" s="501" t="e">
        <f t="shared" si="880"/>
        <v>#DIV/0!</v>
      </c>
      <c r="BP9326" s="501" t="e">
        <f t="shared" si="881"/>
        <v>#DIV/0!</v>
      </c>
    </row>
    <row r="9327" spans="31:68" ht="15" customHeight="1" x14ac:dyDescent="0.25">
      <c r="AE9327" s="501" t="e">
        <f t="shared" si="876"/>
        <v>#DIV/0!</v>
      </c>
      <c r="AH9327" s="501" t="e">
        <f t="shared" si="877"/>
        <v>#DIV/0!</v>
      </c>
      <c r="AV9327" s="501" t="e">
        <f t="shared" si="878"/>
        <v>#DIV/0!</v>
      </c>
      <c r="AY9327" s="501" t="e">
        <f t="shared" si="879"/>
        <v>#DIV/0!</v>
      </c>
      <c r="BM9327" s="501" t="e">
        <f t="shared" si="880"/>
        <v>#DIV/0!</v>
      </c>
      <c r="BP9327" s="501" t="e">
        <f t="shared" si="881"/>
        <v>#DIV/0!</v>
      </c>
    </row>
    <row r="9328" spans="31:68" ht="15" customHeight="1" x14ac:dyDescent="0.25">
      <c r="AE9328" s="501" t="e">
        <f t="shared" si="876"/>
        <v>#DIV/0!</v>
      </c>
      <c r="AH9328" s="501" t="e">
        <f t="shared" si="877"/>
        <v>#DIV/0!</v>
      </c>
      <c r="AV9328" s="501" t="e">
        <f t="shared" si="878"/>
        <v>#DIV/0!</v>
      </c>
      <c r="AY9328" s="501" t="e">
        <f t="shared" si="879"/>
        <v>#DIV/0!</v>
      </c>
      <c r="BM9328" s="501" t="e">
        <f t="shared" si="880"/>
        <v>#DIV/0!</v>
      </c>
      <c r="BP9328" s="501" t="e">
        <f t="shared" si="881"/>
        <v>#DIV/0!</v>
      </c>
    </row>
    <row r="9329" spans="31:68" ht="15" customHeight="1" x14ac:dyDescent="0.25">
      <c r="AE9329" s="501" t="e">
        <f t="shared" si="876"/>
        <v>#DIV/0!</v>
      </c>
      <c r="AH9329" s="501" t="e">
        <f t="shared" si="877"/>
        <v>#DIV/0!</v>
      </c>
      <c r="AV9329" s="501" t="e">
        <f t="shared" si="878"/>
        <v>#DIV/0!</v>
      </c>
      <c r="AY9329" s="501" t="e">
        <f t="shared" si="879"/>
        <v>#DIV/0!</v>
      </c>
      <c r="BM9329" s="501" t="e">
        <f t="shared" si="880"/>
        <v>#DIV/0!</v>
      </c>
      <c r="BP9329" s="501" t="e">
        <f t="shared" si="881"/>
        <v>#DIV/0!</v>
      </c>
    </row>
    <row r="9330" spans="31:68" ht="15" customHeight="1" x14ac:dyDescent="0.25">
      <c r="AE9330" s="501" t="e">
        <f t="shared" si="876"/>
        <v>#DIV/0!</v>
      </c>
      <c r="AH9330" s="501" t="e">
        <f t="shared" si="877"/>
        <v>#DIV/0!</v>
      </c>
      <c r="AV9330" s="501" t="e">
        <f t="shared" si="878"/>
        <v>#DIV/0!</v>
      </c>
      <c r="AY9330" s="501" t="e">
        <f t="shared" si="879"/>
        <v>#DIV/0!</v>
      </c>
      <c r="BM9330" s="501" t="e">
        <f t="shared" si="880"/>
        <v>#DIV/0!</v>
      </c>
      <c r="BP9330" s="501" t="e">
        <f t="shared" si="881"/>
        <v>#DIV/0!</v>
      </c>
    </row>
    <row r="9331" spans="31:68" ht="15" customHeight="1" x14ac:dyDescent="0.25">
      <c r="AE9331" s="501" t="e">
        <f t="shared" si="876"/>
        <v>#DIV/0!</v>
      </c>
      <c r="AH9331" s="501" t="e">
        <f t="shared" si="877"/>
        <v>#DIV/0!</v>
      </c>
      <c r="AV9331" s="501" t="e">
        <f t="shared" si="878"/>
        <v>#DIV/0!</v>
      </c>
      <c r="AY9331" s="501" t="e">
        <f t="shared" si="879"/>
        <v>#DIV/0!</v>
      </c>
      <c r="BM9331" s="501" t="e">
        <f t="shared" si="880"/>
        <v>#DIV/0!</v>
      </c>
      <c r="BP9331" s="501" t="e">
        <f t="shared" si="881"/>
        <v>#DIV/0!</v>
      </c>
    </row>
    <row r="9332" spans="31:68" ht="15" customHeight="1" x14ac:dyDescent="0.25">
      <c r="AE9332" s="501" t="e">
        <f t="shared" si="876"/>
        <v>#DIV/0!</v>
      </c>
      <c r="AH9332" s="501" t="e">
        <f t="shared" si="877"/>
        <v>#DIV/0!</v>
      </c>
      <c r="AV9332" s="501" t="e">
        <f t="shared" si="878"/>
        <v>#DIV/0!</v>
      </c>
      <c r="AY9332" s="501" t="e">
        <f t="shared" si="879"/>
        <v>#DIV/0!</v>
      </c>
      <c r="BM9332" s="501" t="e">
        <f t="shared" si="880"/>
        <v>#DIV/0!</v>
      </c>
      <c r="BP9332" s="501" t="e">
        <f t="shared" si="881"/>
        <v>#DIV/0!</v>
      </c>
    </row>
    <row r="9333" spans="31:68" ht="15" customHeight="1" x14ac:dyDescent="0.25">
      <c r="AE9333" s="501" t="e">
        <f t="shared" si="876"/>
        <v>#DIV/0!</v>
      </c>
      <c r="AH9333" s="501" t="e">
        <f t="shared" si="877"/>
        <v>#DIV/0!</v>
      </c>
      <c r="AV9333" s="501" t="e">
        <f t="shared" si="878"/>
        <v>#DIV/0!</v>
      </c>
      <c r="AY9333" s="501" t="e">
        <f t="shared" si="879"/>
        <v>#DIV/0!</v>
      </c>
      <c r="BM9333" s="501" t="e">
        <f t="shared" si="880"/>
        <v>#DIV/0!</v>
      </c>
      <c r="BP9333" s="501" t="e">
        <f t="shared" si="881"/>
        <v>#DIV/0!</v>
      </c>
    </row>
    <row r="9334" spans="31:68" ht="15" customHeight="1" x14ac:dyDescent="0.25">
      <c r="AE9334" s="501" t="e">
        <f t="shared" si="876"/>
        <v>#DIV/0!</v>
      </c>
      <c r="AH9334" s="501" t="e">
        <f t="shared" si="877"/>
        <v>#DIV/0!</v>
      </c>
      <c r="AV9334" s="501" t="e">
        <f t="shared" si="878"/>
        <v>#DIV/0!</v>
      </c>
      <c r="AY9334" s="501" t="e">
        <f t="shared" si="879"/>
        <v>#DIV/0!</v>
      </c>
      <c r="BM9334" s="501" t="e">
        <f t="shared" si="880"/>
        <v>#DIV/0!</v>
      </c>
      <c r="BP9334" s="501" t="e">
        <f t="shared" si="881"/>
        <v>#DIV/0!</v>
      </c>
    </row>
    <row r="9335" spans="31:68" ht="15" customHeight="1" x14ac:dyDescent="0.25">
      <c r="AE9335" s="501" t="e">
        <f t="shared" si="876"/>
        <v>#DIV/0!</v>
      </c>
      <c r="AH9335" s="501" t="e">
        <f t="shared" si="877"/>
        <v>#DIV/0!</v>
      </c>
      <c r="AV9335" s="501" t="e">
        <f t="shared" si="878"/>
        <v>#DIV/0!</v>
      </c>
      <c r="AY9335" s="501" t="e">
        <f t="shared" si="879"/>
        <v>#DIV/0!</v>
      </c>
      <c r="BM9335" s="501" t="e">
        <f t="shared" si="880"/>
        <v>#DIV/0!</v>
      </c>
      <c r="BP9335" s="501" t="e">
        <f t="shared" si="881"/>
        <v>#DIV/0!</v>
      </c>
    </row>
    <row r="9336" spans="31:68" ht="15" customHeight="1" x14ac:dyDescent="0.25">
      <c r="AE9336" s="501" t="e">
        <f t="shared" si="876"/>
        <v>#DIV/0!</v>
      </c>
      <c r="AH9336" s="501" t="e">
        <f t="shared" si="877"/>
        <v>#DIV/0!</v>
      </c>
      <c r="AV9336" s="501" t="e">
        <f t="shared" si="878"/>
        <v>#DIV/0!</v>
      </c>
      <c r="AY9336" s="501" t="e">
        <f t="shared" si="879"/>
        <v>#DIV/0!</v>
      </c>
      <c r="BM9336" s="501" t="e">
        <f t="shared" si="880"/>
        <v>#DIV/0!</v>
      </c>
      <c r="BP9336" s="501" t="e">
        <f t="shared" si="881"/>
        <v>#DIV/0!</v>
      </c>
    </row>
    <row r="9337" spans="31:68" ht="15" customHeight="1" x14ac:dyDescent="0.25">
      <c r="AE9337" s="501" t="e">
        <f t="shared" si="876"/>
        <v>#DIV/0!</v>
      </c>
      <c r="AH9337" s="501" t="e">
        <f t="shared" si="877"/>
        <v>#DIV/0!</v>
      </c>
      <c r="AV9337" s="501" t="e">
        <f t="shared" si="878"/>
        <v>#DIV/0!</v>
      </c>
      <c r="AY9337" s="501" t="e">
        <f t="shared" si="879"/>
        <v>#DIV/0!</v>
      </c>
      <c r="BM9337" s="501" t="e">
        <f t="shared" si="880"/>
        <v>#DIV/0!</v>
      </c>
      <c r="BP9337" s="501" t="e">
        <f t="shared" si="881"/>
        <v>#DIV/0!</v>
      </c>
    </row>
    <row r="9338" spans="31:68" ht="15" customHeight="1" x14ac:dyDescent="0.25">
      <c r="AE9338" s="501" t="e">
        <f t="shared" si="876"/>
        <v>#DIV/0!</v>
      </c>
      <c r="AH9338" s="501" t="e">
        <f t="shared" si="877"/>
        <v>#DIV/0!</v>
      </c>
      <c r="AV9338" s="501" t="e">
        <f t="shared" si="878"/>
        <v>#DIV/0!</v>
      </c>
      <c r="AY9338" s="501" t="e">
        <f t="shared" si="879"/>
        <v>#DIV/0!</v>
      </c>
      <c r="BM9338" s="501" t="e">
        <f t="shared" si="880"/>
        <v>#DIV/0!</v>
      </c>
      <c r="BP9338" s="501" t="e">
        <f t="shared" si="881"/>
        <v>#DIV/0!</v>
      </c>
    </row>
    <row r="9339" spans="31:68" ht="15" customHeight="1" x14ac:dyDescent="0.25">
      <c r="AE9339" s="501" t="e">
        <f t="shared" si="876"/>
        <v>#DIV/0!</v>
      </c>
      <c r="AH9339" s="501" t="e">
        <f t="shared" si="877"/>
        <v>#DIV/0!</v>
      </c>
      <c r="AV9339" s="501" t="e">
        <f t="shared" si="878"/>
        <v>#DIV/0!</v>
      </c>
      <c r="AY9339" s="501" t="e">
        <f t="shared" si="879"/>
        <v>#DIV/0!</v>
      </c>
      <c r="BM9339" s="501" t="e">
        <f t="shared" si="880"/>
        <v>#DIV/0!</v>
      </c>
      <c r="BP9339" s="501" t="e">
        <f t="shared" si="881"/>
        <v>#DIV/0!</v>
      </c>
    </row>
    <row r="9340" spans="31:68" ht="15" customHeight="1" x14ac:dyDescent="0.25">
      <c r="AE9340" s="501" t="e">
        <f t="shared" si="876"/>
        <v>#DIV/0!</v>
      </c>
      <c r="AH9340" s="501" t="e">
        <f t="shared" si="877"/>
        <v>#DIV/0!</v>
      </c>
      <c r="AV9340" s="501" t="e">
        <f t="shared" si="878"/>
        <v>#DIV/0!</v>
      </c>
      <c r="AY9340" s="501" t="e">
        <f t="shared" si="879"/>
        <v>#DIV/0!</v>
      </c>
      <c r="BM9340" s="501" t="e">
        <f t="shared" si="880"/>
        <v>#DIV/0!</v>
      </c>
      <c r="BP9340" s="501" t="e">
        <f t="shared" si="881"/>
        <v>#DIV/0!</v>
      </c>
    </row>
    <row r="9341" spans="31:68" ht="15" customHeight="1" x14ac:dyDescent="0.25">
      <c r="AE9341" s="501" t="e">
        <f t="shared" si="876"/>
        <v>#DIV/0!</v>
      </c>
      <c r="AH9341" s="501" t="e">
        <f t="shared" si="877"/>
        <v>#DIV/0!</v>
      </c>
      <c r="AV9341" s="501" t="e">
        <f t="shared" si="878"/>
        <v>#DIV/0!</v>
      </c>
      <c r="AY9341" s="501" t="e">
        <f t="shared" si="879"/>
        <v>#DIV/0!</v>
      </c>
      <c r="BM9341" s="501" t="e">
        <f t="shared" si="880"/>
        <v>#DIV/0!</v>
      </c>
      <c r="BP9341" s="501" t="e">
        <f t="shared" si="881"/>
        <v>#DIV/0!</v>
      </c>
    </row>
    <row r="9342" spans="31:68" ht="15" customHeight="1" x14ac:dyDescent="0.25">
      <c r="AE9342" s="501" t="e">
        <f t="shared" si="876"/>
        <v>#DIV/0!</v>
      </c>
      <c r="AH9342" s="501" t="e">
        <f t="shared" si="877"/>
        <v>#DIV/0!</v>
      </c>
      <c r="AV9342" s="501" t="e">
        <f t="shared" si="878"/>
        <v>#DIV/0!</v>
      </c>
      <c r="AY9342" s="501" t="e">
        <f t="shared" si="879"/>
        <v>#DIV/0!</v>
      </c>
      <c r="BM9342" s="501" t="e">
        <f t="shared" si="880"/>
        <v>#DIV/0!</v>
      </c>
      <c r="BP9342" s="501" t="e">
        <f t="shared" si="881"/>
        <v>#DIV/0!</v>
      </c>
    </row>
    <row r="9343" spans="31:68" ht="15" customHeight="1" x14ac:dyDescent="0.25">
      <c r="AE9343" s="501" t="e">
        <f t="shared" si="876"/>
        <v>#DIV/0!</v>
      </c>
      <c r="AH9343" s="501" t="e">
        <f t="shared" si="877"/>
        <v>#DIV/0!</v>
      </c>
      <c r="AV9343" s="501" t="e">
        <f t="shared" si="878"/>
        <v>#DIV/0!</v>
      </c>
      <c r="AY9343" s="501" t="e">
        <f t="shared" si="879"/>
        <v>#DIV/0!</v>
      </c>
      <c r="BM9343" s="501" t="e">
        <f t="shared" si="880"/>
        <v>#DIV/0!</v>
      </c>
      <c r="BP9343" s="501" t="e">
        <f t="shared" si="881"/>
        <v>#DIV/0!</v>
      </c>
    </row>
    <row r="9344" spans="31:68" ht="15" customHeight="1" x14ac:dyDescent="0.25">
      <c r="AE9344" s="501" t="e">
        <f t="shared" si="876"/>
        <v>#DIV/0!</v>
      </c>
      <c r="AH9344" s="501" t="e">
        <f t="shared" si="877"/>
        <v>#DIV/0!</v>
      </c>
      <c r="AV9344" s="501" t="e">
        <f t="shared" si="878"/>
        <v>#DIV/0!</v>
      </c>
      <c r="AY9344" s="501" t="e">
        <f t="shared" si="879"/>
        <v>#DIV/0!</v>
      </c>
      <c r="BM9344" s="501" t="e">
        <f t="shared" si="880"/>
        <v>#DIV/0!</v>
      </c>
      <c r="BP9344" s="501" t="e">
        <f t="shared" si="881"/>
        <v>#DIV/0!</v>
      </c>
    </row>
    <row r="9345" spans="31:68" ht="15" customHeight="1" x14ac:dyDescent="0.25">
      <c r="AE9345" s="501" t="e">
        <f t="shared" si="876"/>
        <v>#DIV/0!</v>
      </c>
      <c r="AH9345" s="501" t="e">
        <f t="shared" si="877"/>
        <v>#DIV/0!</v>
      </c>
      <c r="AV9345" s="501" t="e">
        <f t="shared" si="878"/>
        <v>#DIV/0!</v>
      </c>
      <c r="AY9345" s="501" t="e">
        <f t="shared" si="879"/>
        <v>#DIV/0!</v>
      </c>
      <c r="BM9345" s="501" t="e">
        <f t="shared" si="880"/>
        <v>#DIV/0!</v>
      </c>
      <c r="BP9345" s="501" t="e">
        <f t="shared" si="881"/>
        <v>#DIV/0!</v>
      </c>
    </row>
    <row r="9346" spans="31:68" ht="15" customHeight="1" x14ac:dyDescent="0.25">
      <c r="AE9346" s="501" t="e">
        <f t="shared" si="876"/>
        <v>#DIV/0!</v>
      </c>
      <c r="AH9346" s="501" t="e">
        <f t="shared" si="877"/>
        <v>#DIV/0!</v>
      </c>
      <c r="AV9346" s="501" t="e">
        <f t="shared" si="878"/>
        <v>#DIV/0!</v>
      </c>
      <c r="AY9346" s="501" t="e">
        <f t="shared" si="879"/>
        <v>#DIV/0!</v>
      </c>
      <c r="BM9346" s="501" t="e">
        <f t="shared" si="880"/>
        <v>#DIV/0!</v>
      </c>
      <c r="BP9346" s="501" t="e">
        <f t="shared" si="881"/>
        <v>#DIV/0!</v>
      </c>
    </row>
    <row r="9347" spans="31:68" ht="15" customHeight="1" x14ac:dyDescent="0.25">
      <c r="AE9347" s="501" t="e">
        <f t="shared" si="876"/>
        <v>#DIV/0!</v>
      </c>
      <c r="AH9347" s="501" t="e">
        <f t="shared" si="877"/>
        <v>#DIV/0!</v>
      </c>
      <c r="AV9347" s="501" t="e">
        <f t="shared" si="878"/>
        <v>#DIV/0!</v>
      </c>
      <c r="AY9347" s="501" t="e">
        <f t="shared" si="879"/>
        <v>#DIV/0!</v>
      </c>
      <c r="BM9347" s="501" t="e">
        <f t="shared" si="880"/>
        <v>#DIV/0!</v>
      </c>
      <c r="BP9347" s="501" t="e">
        <f t="shared" si="881"/>
        <v>#DIV/0!</v>
      </c>
    </row>
    <row r="9348" spans="31:68" ht="15" customHeight="1" x14ac:dyDescent="0.25">
      <c r="AE9348" s="501" t="e">
        <f t="shared" si="876"/>
        <v>#DIV/0!</v>
      </c>
      <c r="AH9348" s="501" t="e">
        <f t="shared" si="877"/>
        <v>#DIV/0!</v>
      </c>
      <c r="AV9348" s="501" t="e">
        <f t="shared" si="878"/>
        <v>#DIV/0!</v>
      </c>
      <c r="AY9348" s="501" t="e">
        <f t="shared" si="879"/>
        <v>#DIV/0!</v>
      </c>
      <c r="BM9348" s="501" t="e">
        <f t="shared" si="880"/>
        <v>#DIV/0!</v>
      </c>
      <c r="BP9348" s="501" t="e">
        <f t="shared" si="881"/>
        <v>#DIV/0!</v>
      </c>
    </row>
    <row r="9349" spans="31:68" ht="15" customHeight="1" x14ac:dyDescent="0.25">
      <c r="AE9349" s="501" t="e">
        <f t="shared" si="876"/>
        <v>#DIV/0!</v>
      </c>
      <c r="AH9349" s="501" t="e">
        <f t="shared" si="877"/>
        <v>#DIV/0!</v>
      </c>
      <c r="AV9349" s="501" t="e">
        <f t="shared" si="878"/>
        <v>#DIV/0!</v>
      </c>
      <c r="AY9349" s="501" t="e">
        <f t="shared" si="879"/>
        <v>#DIV/0!</v>
      </c>
      <c r="BM9349" s="501" t="e">
        <f t="shared" si="880"/>
        <v>#DIV/0!</v>
      </c>
      <c r="BP9349" s="501" t="e">
        <f t="shared" si="881"/>
        <v>#DIV/0!</v>
      </c>
    </row>
    <row r="9350" spans="31:68" ht="15" customHeight="1" x14ac:dyDescent="0.25">
      <c r="AE9350" s="501" t="e">
        <f t="shared" si="876"/>
        <v>#DIV/0!</v>
      </c>
      <c r="AH9350" s="501" t="e">
        <f t="shared" si="877"/>
        <v>#DIV/0!</v>
      </c>
      <c r="AV9350" s="501" t="e">
        <f t="shared" si="878"/>
        <v>#DIV/0!</v>
      </c>
      <c r="AY9350" s="501" t="e">
        <f t="shared" si="879"/>
        <v>#DIV/0!</v>
      </c>
      <c r="BM9350" s="501" t="e">
        <f t="shared" si="880"/>
        <v>#DIV/0!</v>
      </c>
      <c r="BP9350" s="501" t="e">
        <f t="shared" si="881"/>
        <v>#DIV/0!</v>
      </c>
    </row>
    <row r="9351" spans="31:68" ht="15" customHeight="1" x14ac:dyDescent="0.25">
      <c r="AE9351" s="501" t="e">
        <f t="shared" si="876"/>
        <v>#DIV/0!</v>
      </c>
      <c r="AH9351" s="501" t="e">
        <f t="shared" si="877"/>
        <v>#DIV/0!</v>
      </c>
      <c r="AV9351" s="501" t="e">
        <f t="shared" si="878"/>
        <v>#DIV/0!</v>
      </c>
      <c r="AY9351" s="501" t="e">
        <f t="shared" si="879"/>
        <v>#DIV/0!</v>
      </c>
      <c r="BM9351" s="501" t="e">
        <f t="shared" si="880"/>
        <v>#DIV/0!</v>
      </c>
      <c r="BP9351" s="501" t="e">
        <f t="shared" si="881"/>
        <v>#DIV/0!</v>
      </c>
    </row>
    <row r="9352" spans="31:68" ht="15" customHeight="1" x14ac:dyDescent="0.25">
      <c r="AE9352" s="501" t="e">
        <f t="shared" si="876"/>
        <v>#DIV/0!</v>
      </c>
      <c r="AH9352" s="501" t="e">
        <f t="shared" si="877"/>
        <v>#DIV/0!</v>
      </c>
      <c r="AV9352" s="501" t="e">
        <f t="shared" si="878"/>
        <v>#DIV/0!</v>
      </c>
      <c r="AY9352" s="501" t="e">
        <f t="shared" si="879"/>
        <v>#DIV/0!</v>
      </c>
      <c r="BM9352" s="501" t="e">
        <f t="shared" si="880"/>
        <v>#DIV/0!</v>
      </c>
      <c r="BP9352" s="501" t="e">
        <f t="shared" si="881"/>
        <v>#DIV/0!</v>
      </c>
    </row>
    <row r="9353" spans="31:68" ht="15" customHeight="1" x14ac:dyDescent="0.25">
      <c r="AE9353" s="501" t="e">
        <f t="shared" si="876"/>
        <v>#DIV/0!</v>
      </c>
      <c r="AH9353" s="501" t="e">
        <f t="shared" si="877"/>
        <v>#DIV/0!</v>
      </c>
      <c r="AV9353" s="501" t="e">
        <f t="shared" si="878"/>
        <v>#DIV/0!</v>
      </c>
      <c r="AY9353" s="501" t="e">
        <f t="shared" si="879"/>
        <v>#DIV/0!</v>
      </c>
      <c r="BM9353" s="501" t="e">
        <f t="shared" si="880"/>
        <v>#DIV/0!</v>
      </c>
      <c r="BP9353" s="501" t="e">
        <f t="shared" si="881"/>
        <v>#DIV/0!</v>
      </c>
    </row>
    <row r="9354" spans="31:68" ht="15" customHeight="1" x14ac:dyDescent="0.25">
      <c r="AE9354" s="501" t="e">
        <f t="shared" si="876"/>
        <v>#DIV/0!</v>
      </c>
      <c r="AH9354" s="501" t="e">
        <f t="shared" si="877"/>
        <v>#DIV/0!</v>
      </c>
      <c r="AV9354" s="501" t="e">
        <f t="shared" si="878"/>
        <v>#DIV/0!</v>
      </c>
      <c r="AY9354" s="501" t="e">
        <f t="shared" si="879"/>
        <v>#DIV/0!</v>
      </c>
      <c r="BM9354" s="501" t="e">
        <f t="shared" si="880"/>
        <v>#DIV/0!</v>
      </c>
      <c r="BP9354" s="501" t="e">
        <f t="shared" si="881"/>
        <v>#DIV/0!</v>
      </c>
    </row>
    <row r="9355" spans="31:68" ht="15" customHeight="1" x14ac:dyDescent="0.25">
      <c r="AE9355" s="501" t="e">
        <f t="shared" si="876"/>
        <v>#DIV/0!</v>
      </c>
      <c r="AH9355" s="501" t="e">
        <f t="shared" si="877"/>
        <v>#DIV/0!</v>
      </c>
      <c r="AV9355" s="501" t="e">
        <f t="shared" si="878"/>
        <v>#DIV/0!</v>
      </c>
      <c r="AY9355" s="501" t="e">
        <f t="shared" si="879"/>
        <v>#DIV/0!</v>
      </c>
      <c r="BM9355" s="501" t="e">
        <f t="shared" si="880"/>
        <v>#DIV/0!</v>
      </c>
      <c r="BP9355" s="501" t="e">
        <f t="shared" si="881"/>
        <v>#DIV/0!</v>
      </c>
    </row>
    <row r="9356" spans="31:68" ht="15" customHeight="1" x14ac:dyDescent="0.25">
      <c r="AE9356" s="501" t="e">
        <f t="shared" si="876"/>
        <v>#DIV/0!</v>
      </c>
      <c r="AH9356" s="501" t="e">
        <f t="shared" si="877"/>
        <v>#DIV/0!</v>
      </c>
      <c r="AV9356" s="501" t="e">
        <f t="shared" si="878"/>
        <v>#DIV/0!</v>
      </c>
      <c r="AY9356" s="501" t="e">
        <f t="shared" si="879"/>
        <v>#DIV/0!</v>
      </c>
      <c r="BM9356" s="501" t="e">
        <f t="shared" si="880"/>
        <v>#DIV/0!</v>
      </c>
      <c r="BP9356" s="501" t="e">
        <f t="shared" si="881"/>
        <v>#DIV/0!</v>
      </c>
    </row>
    <row r="9357" spans="31:68" ht="15" customHeight="1" x14ac:dyDescent="0.25">
      <c r="AE9357" s="501" t="e">
        <f t="shared" si="876"/>
        <v>#DIV/0!</v>
      </c>
      <c r="AH9357" s="501" t="e">
        <f t="shared" si="877"/>
        <v>#DIV/0!</v>
      </c>
      <c r="AV9357" s="501" t="e">
        <f t="shared" si="878"/>
        <v>#DIV/0!</v>
      </c>
      <c r="AY9357" s="501" t="e">
        <f t="shared" si="879"/>
        <v>#DIV/0!</v>
      </c>
      <c r="BM9357" s="501" t="e">
        <f t="shared" si="880"/>
        <v>#DIV/0!</v>
      </c>
      <c r="BP9357" s="501" t="e">
        <f t="shared" si="881"/>
        <v>#DIV/0!</v>
      </c>
    </row>
    <row r="9358" spans="31:68" ht="15" customHeight="1" x14ac:dyDescent="0.25">
      <c r="AE9358" s="501" t="e">
        <f t="shared" si="876"/>
        <v>#DIV/0!</v>
      </c>
      <c r="AH9358" s="501" t="e">
        <f t="shared" si="877"/>
        <v>#DIV/0!</v>
      </c>
      <c r="AV9358" s="501" t="e">
        <f t="shared" si="878"/>
        <v>#DIV/0!</v>
      </c>
      <c r="AY9358" s="501" t="e">
        <f t="shared" si="879"/>
        <v>#DIV/0!</v>
      </c>
      <c r="BM9358" s="501" t="e">
        <f t="shared" si="880"/>
        <v>#DIV/0!</v>
      </c>
      <c r="BP9358" s="501" t="e">
        <f t="shared" si="881"/>
        <v>#DIV/0!</v>
      </c>
    </row>
    <row r="9359" spans="31:68" ht="15" customHeight="1" x14ac:dyDescent="0.25">
      <c r="AE9359" s="501" t="e">
        <f t="shared" ref="AE9359:AE9422" si="882">IF(AE$10*AC9359+AE$11&lt;(ROUNDUP(AD$10/100,0)*100+999),MAX(0,AE$10*AC9359+AE$11),NA())</f>
        <v>#DIV/0!</v>
      </c>
      <c r="AH9359" s="501" t="e">
        <f t="shared" ref="AH9359:AH9422" si="883">IF(AH$10*AF9359+AH$11&lt;(ROUNDUP(AG$10/100,0)*100+999),MAX(0,AH$10*AF9359+AH$11),NA())</f>
        <v>#DIV/0!</v>
      </c>
      <c r="AV9359" s="501" t="e">
        <f t="shared" ref="AV9359:AV9422" si="884">IF(AV$10*AT9359+AV$11&lt;(ROUNDUP(AU$10/100,0)*100+999),MAX(0,AV$10*AT9359+AV$11),NA())</f>
        <v>#DIV/0!</v>
      </c>
      <c r="AY9359" s="501" t="e">
        <f t="shared" ref="AY9359:AY9422" si="885">IF(AY$10*AW9359+AY$11&lt;(ROUNDUP(AX$10/100,0)*100+999),MAX(0,AY$10*AW9359+AY$11),NA())</f>
        <v>#DIV/0!</v>
      </c>
      <c r="BM9359" s="501" t="e">
        <f t="shared" ref="BM9359:BM9422" si="886">IF(BM$10*BK9359+BM$11&lt;(ROUNDUP(BL$10/100,0)*100+999),MAX(0,BM$10*BK9359+BM$11),NA())</f>
        <v>#DIV/0!</v>
      </c>
      <c r="BP9359" s="501" t="e">
        <f t="shared" ref="BP9359:BP9422" si="887">IF(BP$10*BN9359+BP$11&lt;(ROUNDUP(BO$10/100,0)*100+999),MAX(0,BP$10*BN9359+BP$11),NA())</f>
        <v>#DIV/0!</v>
      </c>
    </row>
    <row r="9360" spans="31:68" ht="15" customHeight="1" x14ac:dyDescent="0.25">
      <c r="AE9360" s="501" t="e">
        <f t="shared" si="882"/>
        <v>#DIV/0!</v>
      </c>
      <c r="AH9360" s="501" t="e">
        <f t="shared" si="883"/>
        <v>#DIV/0!</v>
      </c>
      <c r="AV9360" s="501" t="e">
        <f t="shared" si="884"/>
        <v>#DIV/0!</v>
      </c>
      <c r="AY9360" s="501" t="e">
        <f t="shared" si="885"/>
        <v>#DIV/0!</v>
      </c>
      <c r="BM9360" s="501" t="e">
        <f t="shared" si="886"/>
        <v>#DIV/0!</v>
      </c>
      <c r="BP9360" s="501" t="e">
        <f t="shared" si="887"/>
        <v>#DIV/0!</v>
      </c>
    </row>
    <row r="9361" spans="31:68" ht="15" customHeight="1" x14ac:dyDescent="0.25">
      <c r="AE9361" s="501" t="e">
        <f t="shared" si="882"/>
        <v>#DIV/0!</v>
      </c>
      <c r="AH9361" s="501" t="e">
        <f t="shared" si="883"/>
        <v>#DIV/0!</v>
      </c>
      <c r="AV9361" s="501" t="e">
        <f t="shared" si="884"/>
        <v>#DIV/0!</v>
      </c>
      <c r="AY9361" s="501" t="e">
        <f t="shared" si="885"/>
        <v>#DIV/0!</v>
      </c>
      <c r="BM9361" s="501" t="e">
        <f t="shared" si="886"/>
        <v>#DIV/0!</v>
      </c>
      <c r="BP9361" s="501" t="e">
        <f t="shared" si="887"/>
        <v>#DIV/0!</v>
      </c>
    </row>
    <row r="9362" spans="31:68" ht="15" customHeight="1" x14ac:dyDescent="0.25">
      <c r="AE9362" s="501" t="e">
        <f t="shared" si="882"/>
        <v>#DIV/0!</v>
      </c>
      <c r="AH9362" s="501" t="e">
        <f t="shared" si="883"/>
        <v>#DIV/0!</v>
      </c>
      <c r="AV9362" s="501" t="e">
        <f t="shared" si="884"/>
        <v>#DIV/0!</v>
      </c>
      <c r="AY9362" s="501" t="e">
        <f t="shared" si="885"/>
        <v>#DIV/0!</v>
      </c>
      <c r="BM9362" s="501" t="e">
        <f t="shared" si="886"/>
        <v>#DIV/0!</v>
      </c>
      <c r="BP9362" s="501" t="e">
        <f t="shared" si="887"/>
        <v>#DIV/0!</v>
      </c>
    </row>
    <row r="9363" spans="31:68" ht="15" customHeight="1" x14ac:dyDescent="0.25">
      <c r="AE9363" s="501" t="e">
        <f t="shared" si="882"/>
        <v>#DIV/0!</v>
      </c>
      <c r="AH9363" s="501" t="e">
        <f t="shared" si="883"/>
        <v>#DIV/0!</v>
      </c>
      <c r="AV9363" s="501" t="e">
        <f t="shared" si="884"/>
        <v>#DIV/0!</v>
      </c>
      <c r="AY9363" s="501" t="e">
        <f t="shared" si="885"/>
        <v>#DIV/0!</v>
      </c>
      <c r="BM9363" s="501" t="e">
        <f t="shared" si="886"/>
        <v>#DIV/0!</v>
      </c>
      <c r="BP9363" s="501" t="e">
        <f t="shared" si="887"/>
        <v>#DIV/0!</v>
      </c>
    </row>
    <row r="9364" spans="31:68" ht="15" customHeight="1" x14ac:dyDescent="0.25">
      <c r="AE9364" s="501" t="e">
        <f t="shared" si="882"/>
        <v>#DIV/0!</v>
      </c>
      <c r="AH9364" s="501" t="e">
        <f t="shared" si="883"/>
        <v>#DIV/0!</v>
      </c>
      <c r="AV9364" s="501" t="e">
        <f t="shared" si="884"/>
        <v>#DIV/0!</v>
      </c>
      <c r="AY9364" s="501" t="e">
        <f t="shared" si="885"/>
        <v>#DIV/0!</v>
      </c>
      <c r="BM9364" s="501" t="e">
        <f t="shared" si="886"/>
        <v>#DIV/0!</v>
      </c>
      <c r="BP9364" s="501" t="e">
        <f t="shared" si="887"/>
        <v>#DIV/0!</v>
      </c>
    </row>
    <row r="9365" spans="31:68" ht="15" customHeight="1" x14ac:dyDescent="0.25">
      <c r="AE9365" s="501" t="e">
        <f t="shared" si="882"/>
        <v>#DIV/0!</v>
      </c>
      <c r="AH9365" s="501" t="e">
        <f t="shared" si="883"/>
        <v>#DIV/0!</v>
      </c>
      <c r="AV9365" s="501" t="e">
        <f t="shared" si="884"/>
        <v>#DIV/0!</v>
      </c>
      <c r="AY9365" s="501" t="e">
        <f t="shared" si="885"/>
        <v>#DIV/0!</v>
      </c>
      <c r="BM9365" s="501" t="e">
        <f t="shared" si="886"/>
        <v>#DIV/0!</v>
      </c>
      <c r="BP9365" s="501" t="e">
        <f t="shared" si="887"/>
        <v>#DIV/0!</v>
      </c>
    </row>
    <row r="9366" spans="31:68" ht="15" customHeight="1" x14ac:dyDescent="0.25">
      <c r="AE9366" s="501" t="e">
        <f t="shared" si="882"/>
        <v>#DIV/0!</v>
      </c>
      <c r="AH9366" s="501" t="e">
        <f t="shared" si="883"/>
        <v>#DIV/0!</v>
      </c>
      <c r="AV9366" s="501" t="e">
        <f t="shared" si="884"/>
        <v>#DIV/0!</v>
      </c>
      <c r="AY9366" s="501" t="e">
        <f t="shared" si="885"/>
        <v>#DIV/0!</v>
      </c>
      <c r="BM9366" s="501" t="e">
        <f t="shared" si="886"/>
        <v>#DIV/0!</v>
      </c>
      <c r="BP9366" s="501" t="e">
        <f t="shared" si="887"/>
        <v>#DIV/0!</v>
      </c>
    </row>
    <row r="9367" spans="31:68" ht="15" customHeight="1" x14ac:dyDescent="0.25">
      <c r="AE9367" s="501" t="e">
        <f t="shared" si="882"/>
        <v>#DIV/0!</v>
      </c>
      <c r="AH9367" s="501" t="e">
        <f t="shared" si="883"/>
        <v>#DIV/0!</v>
      </c>
      <c r="AV9367" s="501" t="e">
        <f t="shared" si="884"/>
        <v>#DIV/0!</v>
      </c>
      <c r="AY9367" s="501" t="e">
        <f t="shared" si="885"/>
        <v>#DIV/0!</v>
      </c>
      <c r="BM9367" s="501" t="e">
        <f t="shared" si="886"/>
        <v>#DIV/0!</v>
      </c>
      <c r="BP9367" s="501" t="e">
        <f t="shared" si="887"/>
        <v>#DIV/0!</v>
      </c>
    </row>
    <row r="9368" spans="31:68" ht="15" customHeight="1" x14ac:dyDescent="0.25">
      <c r="AE9368" s="501" t="e">
        <f t="shared" si="882"/>
        <v>#DIV/0!</v>
      </c>
      <c r="AH9368" s="501" t="e">
        <f t="shared" si="883"/>
        <v>#DIV/0!</v>
      </c>
      <c r="AV9368" s="501" t="e">
        <f t="shared" si="884"/>
        <v>#DIV/0!</v>
      </c>
      <c r="AY9368" s="501" t="e">
        <f t="shared" si="885"/>
        <v>#DIV/0!</v>
      </c>
      <c r="BM9368" s="501" t="e">
        <f t="shared" si="886"/>
        <v>#DIV/0!</v>
      </c>
      <c r="BP9368" s="501" t="e">
        <f t="shared" si="887"/>
        <v>#DIV/0!</v>
      </c>
    </row>
    <row r="9369" spans="31:68" ht="15" customHeight="1" x14ac:dyDescent="0.25">
      <c r="AE9369" s="501" t="e">
        <f t="shared" si="882"/>
        <v>#DIV/0!</v>
      </c>
      <c r="AH9369" s="501" t="e">
        <f t="shared" si="883"/>
        <v>#DIV/0!</v>
      </c>
      <c r="AV9369" s="501" t="e">
        <f t="shared" si="884"/>
        <v>#DIV/0!</v>
      </c>
      <c r="AY9369" s="501" t="e">
        <f t="shared" si="885"/>
        <v>#DIV/0!</v>
      </c>
      <c r="BM9369" s="501" t="e">
        <f t="shared" si="886"/>
        <v>#DIV/0!</v>
      </c>
      <c r="BP9369" s="501" t="e">
        <f t="shared" si="887"/>
        <v>#DIV/0!</v>
      </c>
    </row>
    <row r="9370" spans="31:68" ht="15" customHeight="1" x14ac:dyDescent="0.25">
      <c r="AE9370" s="501" t="e">
        <f t="shared" si="882"/>
        <v>#DIV/0!</v>
      </c>
      <c r="AH9370" s="501" t="e">
        <f t="shared" si="883"/>
        <v>#DIV/0!</v>
      </c>
      <c r="AV9370" s="501" t="e">
        <f t="shared" si="884"/>
        <v>#DIV/0!</v>
      </c>
      <c r="AY9370" s="501" t="e">
        <f t="shared" si="885"/>
        <v>#DIV/0!</v>
      </c>
      <c r="BM9370" s="501" t="e">
        <f t="shared" si="886"/>
        <v>#DIV/0!</v>
      </c>
      <c r="BP9370" s="501" t="e">
        <f t="shared" si="887"/>
        <v>#DIV/0!</v>
      </c>
    </row>
    <row r="9371" spans="31:68" ht="15" customHeight="1" x14ac:dyDescent="0.25">
      <c r="AE9371" s="501" t="e">
        <f t="shared" si="882"/>
        <v>#DIV/0!</v>
      </c>
      <c r="AH9371" s="501" t="e">
        <f t="shared" si="883"/>
        <v>#DIV/0!</v>
      </c>
      <c r="AV9371" s="501" t="e">
        <f t="shared" si="884"/>
        <v>#DIV/0!</v>
      </c>
      <c r="AY9371" s="501" t="e">
        <f t="shared" si="885"/>
        <v>#DIV/0!</v>
      </c>
      <c r="BM9371" s="501" t="e">
        <f t="shared" si="886"/>
        <v>#DIV/0!</v>
      </c>
      <c r="BP9371" s="501" t="e">
        <f t="shared" si="887"/>
        <v>#DIV/0!</v>
      </c>
    </row>
    <row r="9372" spans="31:68" ht="15" customHeight="1" x14ac:dyDescent="0.25">
      <c r="AE9372" s="501" t="e">
        <f t="shared" si="882"/>
        <v>#DIV/0!</v>
      </c>
      <c r="AH9372" s="501" t="e">
        <f t="shared" si="883"/>
        <v>#DIV/0!</v>
      </c>
      <c r="AV9372" s="501" t="e">
        <f t="shared" si="884"/>
        <v>#DIV/0!</v>
      </c>
      <c r="AY9372" s="501" t="e">
        <f t="shared" si="885"/>
        <v>#DIV/0!</v>
      </c>
      <c r="BM9372" s="501" t="e">
        <f t="shared" si="886"/>
        <v>#DIV/0!</v>
      </c>
      <c r="BP9372" s="501" t="e">
        <f t="shared" si="887"/>
        <v>#DIV/0!</v>
      </c>
    </row>
    <row r="9373" spans="31:68" ht="15" customHeight="1" x14ac:dyDescent="0.25">
      <c r="AE9373" s="501" t="e">
        <f t="shared" si="882"/>
        <v>#DIV/0!</v>
      </c>
      <c r="AH9373" s="501" t="e">
        <f t="shared" si="883"/>
        <v>#DIV/0!</v>
      </c>
      <c r="AV9373" s="501" t="e">
        <f t="shared" si="884"/>
        <v>#DIV/0!</v>
      </c>
      <c r="AY9373" s="501" t="e">
        <f t="shared" si="885"/>
        <v>#DIV/0!</v>
      </c>
      <c r="BM9373" s="501" t="e">
        <f t="shared" si="886"/>
        <v>#DIV/0!</v>
      </c>
      <c r="BP9373" s="501" t="e">
        <f t="shared" si="887"/>
        <v>#DIV/0!</v>
      </c>
    </row>
    <row r="9374" spans="31:68" ht="15" customHeight="1" x14ac:dyDescent="0.25">
      <c r="AE9374" s="501" t="e">
        <f t="shared" si="882"/>
        <v>#DIV/0!</v>
      </c>
      <c r="AH9374" s="501" t="e">
        <f t="shared" si="883"/>
        <v>#DIV/0!</v>
      </c>
      <c r="AV9374" s="501" t="e">
        <f t="shared" si="884"/>
        <v>#DIV/0!</v>
      </c>
      <c r="AY9374" s="501" t="e">
        <f t="shared" si="885"/>
        <v>#DIV/0!</v>
      </c>
      <c r="BM9374" s="501" t="e">
        <f t="shared" si="886"/>
        <v>#DIV/0!</v>
      </c>
      <c r="BP9374" s="501" t="e">
        <f t="shared" si="887"/>
        <v>#DIV/0!</v>
      </c>
    </row>
    <row r="9375" spans="31:68" ht="15" customHeight="1" x14ac:dyDescent="0.25">
      <c r="AE9375" s="501" t="e">
        <f t="shared" si="882"/>
        <v>#DIV/0!</v>
      </c>
      <c r="AH9375" s="501" t="e">
        <f t="shared" si="883"/>
        <v>#DIV/0!</v>
      </c>
      <c r="AV9375" s="501" t="e">
        <f t="shared" si="884"/>
        <v>#DIV/0!</v>
      </c>
      <c r="AY9375" s="501" t="e">
        <f t="shared" si="885"/>
        <v>#DIV/0!</v>
      </c>
      <c r="BM9375" s="501" t="e">
        <f t="shared" si="886"/>
        <v>#DIV/0!</v>
      </c>
      <c r="BP9375" s="501" t="e">
        <f t="shared" si="887"/>
        <v>#DIV/0!</v>
      </c>
    </row>
    <row r="9376" spans="31:68" ht="15" customHeight="1" x14ac:dyDescent="0.25">
      <c r="AE9376" s="501" t="e">
        <f t="shared" si="882"/>
        <v>#DIV/0!</v>
      </c>
      <c r="AH9376" s="501" t="e">
        <f t="shared" si="883"/>
        <v>#DIV/0!</v>
      </c>
      <c r="AV9376" s="501" t="e">
        <f t="shared" si="884"/>
        <v>#DIV/0!</v>
      </c>
      <c r="AY9376" s="501" t="e">
        <f t="shared" si="885"/>
        <v>#DIV/0!</v>
      </c>
      <c r="BM9376" s="501" t="e">
        <f t="shared" si="886"/>
        <v>#DIV/0!</v>
      </c>
      <c r="BP9376" s="501" t="e">
        <f t="shared" si="887"/>
        <v>#DIV/0!</v>
      </c>
    </row>
    <row r="9377" spans="31:68" ht="15" customHeight="1" x14ac:dyDescent="0.25">
      <c r="AE9377" s="501" t="e">
        <f t="shared" si="882"/>
        <v>#DIV/0!</v>
      </c>
      <c r="AH9377" s="501" t="e">
        <f t="shared" si="883"/>
        <v>#DIV/0!</v>
      </c>
      <c r="AV9377" s="501" t="e">
        <f t="shared" si="884"/>
        <v>#DIV/0!</v>
      </c>
      <c r="AY9377" s="501" t="e">
        <f t="shared" si="885"/>
        <v>#DIV/0!</v>
      </c>
      <c r="BM9377" s="501" t="e">
        <f t="shared" si="886"/>
        <v>#DIV/0!</v>
      </c>
      <c r="BP9377" s="501" t="e">
        <f t="shared" si="887"/>
        <v>#DIV/0!</v>
      </c>
    </row>
    <row r="9378" spans="31:68" ht="15" customHeight="1" x14ac:dyDescent="0.25">
      <c r="AE9378" s="501" t="e">
        <f t="shared" si="882"/>
        <v>#DIV/0!</v>
      </c>
      <c r="AH9378" s="501" t="e">
        <f t="shared" si="883"/>
        <v>#DIV/0!</v>
      </c>
      <c r="AV9378" s="501" t="e">
        <f t="shared" si="884"/>
        <v>#DIV/0!</v>
      </c>
      <c r="AY9378" s="501" t="e">
        <f t="shared" si="885"/>
        <v>#DIV/0!</v>
      </c>
      <c r="BM9378" s="501" t="e">
        <f t="shared" si="886"/>
        <v>#DIV/0!</v>
      </c>
      <c r="BP9378" s="501" t="e">
        <f t="shared" si="887"/>
        <v>#DIV/0!</v>
      </c>
    </row>
    <row r="9379" spans="31:68" ht="15" customHeight="1" x14ac:dyDescent="0.25">
      <c r="AE9379" s="501" t="e">
        <f t="shared" si="882"/>
        <v>#DIV/0!</v>
      </c>
      <c r="AH9379" s="501" t="e">
        <f t="shared" si="883"/>
        <v>#DIV/0!</v>
      </c>
      <c r="AV9379" s="501" t="e">
        <f t="shared" si="884"/>
        <v>#DIV/0!</v>
      </c>
      <c r="AY9379" s="501" t="e">
        <f t="shared" si="885"/>
        <v>#DIV/0!</v>
      </c>
      <c r="BM9379" s="501" t="e">
        <f t="shared" si="886"/>
        <v>#DIV/0!</v>
      </c>
      <c r="BP9379" s="501" t="e">
        <f t="shared" si="887"/>
        <v>#DIV/0!</v>
      </c>
    </row>
    <row r="9380" spans="31:68" ht="15" customHeight="1" x14ac:dyDescent="0.25">
      <c r="AE9380" s="501" t="e">
        <f t="shared" si="882"/>
        <v>#DIV/0!</v>
      </c>
      <c r="AH9380" s="501" t="e">
        <f t="shared" si="883"/>
        <v>#DIV/0!</v>
      </c>
      <c r="AV9380" s="501" t="e">
        <f t="shared" si="884"/>
        <v>#DIV/0!</v>
      </c>
      <c r="AY9380" s="501" t="e">
        <f t="shared" si="885"/>
        <v>#DIV/0!</v>
      </c>
      <c r="BM9380" s="501" t="e">
        <f t="shared" si="886"/>
        <v>#DIV/0!</v>
      </c>
      <c r="BP9380" s="501" t="e">
        <f t="shared" si="887"/>
        <v>#DIV/0!</v>
      </c>
    </row>
    <row r="9381" spans="31:68" ht="15" customHeight="1" x14ac:dyDescent="0.25">
      <c r="AE9381" s="501" t="e">
        <f t="shared" si="882"/>
        <v>#DIV/0!</v>
      </c>
      <c r="AH9381" s="501" t="e">
        <f t="shared" si="883"/>
        <v>#DIV/0!</v>
      </c>
      <c r="AV9381" s="501" t="e">
        <f t="shared" si="884"/>
        <v>#DIV/0!</v>
      </c>
      <c r="AY9381" s="501" t="e">
        <f t="shared" si="885"/>
        <v>#DIV/0!</v>
      </c>
      <c r="BM9381" s="501" t="e">
        <f t="shared" si="886"/>
        <v>#DIV/0!</v>
      </c>
      <c r="BP9381" s="501" t="e">
        <f t="shared" si="887"/>
        <v>#DIV/0!</v>
      </c>
    </row>
    <row r="9382" spans="31:68" ht="15" customHeight="1" x14ac:dyDescent="0.25">
      <c r="AE9382" s="501" t="e">
        <f t="shared" si="882"/>
        <v>#DIV/0!</v>
      </c>
      <c r="AH9382" s="501" t="e">
        <f t="shared" si="883"/>
        <v>#DIV/0!</v>
      </c>
      <c r="AV9382" s="501" t="e">
        <f t="shared" si="884"/>
        <v>#DIV/0!</v>
      </c>
      <c r="AY9382" s="501" t="e">
        <f t="shared" si="885"/>
        <v>#DIV/0!</v>
      </c>
      <c r="BM9382" s="501" t="e">
        <f t="shared" si="886"/>
        <v>#DIV/0!</v>
      </c>
      <c r="BP9382" s="501" t="e">
        <f t="shared" si="887"/>
        <v>#DIV/0!</v>
      </c>
    </row>
    <row r="9383" spans="31:68" ht="15" customHeight="1" x14ac:dyDescent="0.25">
      <c r="AE9383" s="501" t="e">
        <f t="shared" si="882"/>
        <v>#DIV/0!</v>
      </c>
      <c r="AH9383" s="501" t="e">
        <f t="shared" si="883"/>
        <v>#DIV/0!</v>
      </c>
      <c r="AV9383" s="501" t="e">
        <f t="shared" si="884"/>
        <v>#DIV/0!</v>
      </c>
      <c r="AY9383" s="501" t="e">
        <f t="shared" si="885"/>
        <v>#DIV/0!</v>
      </c>
      <c r="BM9383" s="501" t="e">
        <f t="shared" si="886"/>
        <v>#DIV/0!</v>
      </c>
      <c r="BP9383" s="501" t="e">
        <f t="shared" si="887"/>
        <v>#DIV/0!</v>
      </c>
    </row>
    <row r="9384" spans="31:68" ht="15" customHeight="1" x14ac:dyDescent="0.25">
      <c r="AE9384" s="501" t="e">
        <f t="shared" si="882"/>
        <v>#DIV/0!</v>
      </c>
      <c r="AH9384" s="501" t="e">
        <f t="shared" si="883"/>
        <v>#DIV/0!</v>
      </c>
      <c r="AV9384" s="501" t="e">
        <f t="shared" si="884"/>
        <v>#DIV/0!</v>
      </c>
      <c r="AY9384" s="501" t="e">
        <f t="shared" si="885"/>
        <v>#DIV/0!</v>
      </c>
      <c r="BM9384" s="501" t="e">
        <f t="shared" si="886"/>
        <v>#DIV/0!</v>
      </c>
      <c r="BP9384" s="501" t="e">
        <f t="shared" si="887"/>
        <v>#DIV/0!</v>
      </c>
    </row>
    <row r="9385" spans="31:68" ht="15" customHeight="1" x14ac:dyDescent="0.25">
      <c r="AE9385" s="501" t="e">
        <f t="shared" si="882"/>
        <v>#DIV/0!</v>
      </c>
      <c r="AH9385" s="501" t="e">
        <f t="shared" si="883"/>
        <v>#DIV/0!</v>
      </c>
      <c r="AV9385" s="501" t="e">
        <f t="shared" si="884"/>
        <v>#DIV/0!</v>
      </c>
      <c r="AY9385" s="501" t="e">
        <f t="shared" si="885"/>
        <v>#DIV/0!</v>
      </c>
      <c r="BM9385" s="501" t="e">
        <f t="shared" si="886"/>
        <v>#DIV/0!</v>
      </c>
      <c r="BP9385" s="501" t="e">
        <f t="shared" si="887"/>
        <v>#DIV/0!</v>
      </c>
    </row>
    <row r="9386" spans="31:68" ht="15" customHeight="1" x14ac:dyDescent="0.25">
      <c r="AE9386" s="501" t="e">
        <f t="shared" si="882"/>
        <v>#DIV/0!</v>
      </c>
      <c r="AH9386" s="501" t="e">
        <f t="shared" si="883"/>
        <v>#DIV/0!</v>
      </c>
      <c r="AV9386" s="501" t="e">
        <f t="shared" si="884"/>
        <v>#DIV/0!</v>
      </c>
      <c r="AY9386" s="501" t="e">
        <f t="shared" si="885"/>
        <v>#DIV/0!</v>
      </c>
      <c r="BM9386" s="501" t="e">
        <f t="shared" si="886"/>
        <v>#DIV/0!</v>
      </c>
      <c r="BP9386" s="501" t="e">
        <f t="shared" si="887"/>
        <v>#DIV/0!</v>
      </c>
    </row>
    <row r="9387" spans="31:68" ht="15" customHeight="1" x14ac:dyDescent="0.25">
      <c r="AE9387" s="501" t="e">
        <f t="shared" si="882"/>
        <v>#DIV/0!</v>
      </c>
      <c r="AH9387" s="501" t="e">
        <f t="shared" si="883"/>
        <v>#DIV/0!</v>
      </c>
      <c r="AV9387" s="501" t="e">
        <f t="shared" si="884"/>
        <v>#DIV/0!</v>
      </c>
      <c r="AY9387" s="501" t="e">
        <f t="shared" si="885"/>
        <v>#DIV/0!</v>
      </c>
      <c r="BM9387" s="501" t="e">
        <f t="shared" si="886"/>
        <v>#DIV/0!</v>
      </c>
      <c r="BP9387" s="501" t="e">
        <f t="shared" si="887"/>
        <v>#DIV/0!</v>
      </c>
    </row>
    <row r="9388" spans="31:68" ht="15" customHeight="1" x14ac:dyDescent="0.25">
      <c r="AE9388" s="501" t="e">
        <f t="shared" si="882"/>
        <v>#DIV/0!</v>
      </c>
      <c r="AH9388" s="501" t="e">
        <f t="shared" si="883"/>
        <v>#DIV/0!</v>
      </c>
      <c r="AV9388" s="501" t="e">
        <f t="shared" si="884"/>
        <v>#DIV/0!</v>
      </c>
      <c r="AY9388" s="501" t="e">
        <f t="shared" si="885"/>
        <v>#DIV/0!</v>
      </c>
      <c r="BM9388" s="501" t="e">
        <f t="shared" si="886"/>
        <v>#DIV/0!</v>
      </c>
      <c r="BP9388" s="501" t="e">
        <f t="shared" si="887"/>
        <v>#DIV/0!</v>
      </c>
    </row>
    <row r="9389" spans="31:68" ht="15" customHeight="1" x14ac:dyDescent="0.25">
      <c r="AE9389" s="501" t="e">
        <f t="shared" si="882"/>
        <v>#DIV/0!</v>
      </c>
      <c r="AH9389" s="501" t="e">
        <f t="shared" si="883"/>
        <v>#DIV/0!</v>
      </c>
      <c r="AV9389" s="501" t="e">
        <f t="shared" si="884"/>
        <v>#DIV/0!</v>
      </c>
      <c r="AY9389" s="501" t="e">
        <f t="shared" si="885"/>
        <v>#DIV/0!</v>
      </c>
      <c r="BM9389" s="501" t="e">
        <f t="shared" si="886"/>
        <v>#DIV/0!</v>
      </c>
      <c r="BP9389" s="501" t="e">
        <f t="shared" si="887"/>
        <v>#DIV/0!</v>
      </c>
    </row>
    <row r="9390" spans="31:68" ht="15" customHeight="1" x14ac:dyDescent="0.25">
      <c r="AE9390" s="501" t="e">
        <f t="shared" si="882"/>
        <v>#DIV/0!</v>
      </c>
      <c r="AH9390" s="501" t="e">
        <f t="shared" si="883"/>
        <v>#DIV/0!</v>
      </c>
      <c r="AV9390" s="501" t="e">
        <f t="shared" si="884"/>
        <v>#DIV/0!</v>
      </c>
      <c r="AY9390" s="501" t="e">
        <f t="shared" si="885"/>
        <v>#DIV/0!</v>
      </c>
      <c r="BM9390" s="501" t="e">
        <f t="shared" si="886"/>
        <v>#DIV/0!</v>
      </c>
      <c r="BP9390" s="501" t="e">
        <f t="shared" si="887"/>
        <v>#DIV/0!</v>
      </c>
    </row>
    <row r="9391" spans="31:68" ht="15" customHeight="1" x14ac:dyDescent="0.25">
      <c r="AE9391" s="501" t="e">
        <f t="shared" si="882"/>
        <v>#DIV/0!</v>
      </c>
      <c r="AH9391" s="501" t="e">
        <f t="shared" si="883"/>
        <v>#DIV/0!</v>
      </c>
      <c r="AV9391" s="501" t="e">
        <f t="shared" si="884"/>
        <v>#DIV/0!</v>
      </c>
      <c r="AY9391" s="501" t="e">
        <f t="shared" si="885"/>
        <v>#DIV/0!</v>
      </c>
      <c r="BM9391" s="501" t="e">
        <f t="shared" si="886"/>
        <v>#DIV/0!</v>
      </c>
      <c r="BP9391" s="501" t="e">
        <f t="shared" si="887"/>
        <v>#DIV/0!</v>
      </c>
    </row>
    <row r="9392" spans="31:68" ht="15" customHeight="1" x14ac:dyDescent="0.25">
      <c r="AE9392" s="501" t="e">
        <f t="shared" si="882"/>
        <v>#DIV/0!</v>
      </c>
      <c r="AH9392" s="501" t="e">
        <f t="shared" si="883"/>
        <v>#DIV/0!</v>
      </c>
      <c r="AV9392" s="501" t="e">
        <f t="shared" si="884"/>
        <v>#DIV/0!</v>
      </c>
      <c r="AY9392" s="501" t="e">
        <f t="shared" si="885"/>
        <v>#DIV/0!</v>
      </c>
      <c r="BM9392" s="501" t="e">
        <f t="shared" si="886"/>
        <v>#DIV/0!</v>
      </c>
      <c r="BP9392" s="501" t="e">
        <f t="shared" si="887"/>
        <v>#DIV/0!</v>
      </c>
    </row>
    <row r="9393" spans="31:68" ht="15" customHeight="1" x14ac:dyDescent="0.25">
      <c r="AE9393" s="501" t="e">
        <f t="shared" si="882"/>
        <v>#DIV/0!</v>
      </c>
      <c r="AH9393" s="501" t="e">
        <f t="shared" si="883"/>
        <v>#DIV/0!</v>
      </c>
      <c r="AV9393" s="501" t="e">
        <f t="shared" si="884"/>
        <v>#DIV/0!</v>
      </c>
      <c r="AY9393" s="501" t="e">
        <f t="shared" si="885"/>
        <v>#DIV/0!</v>
      </c>
      <c r="BM9393" s="501" t="e">
        <f t="shared" si="886"/>
        <v>#DIV/0!</v>
      </c>
      <c r="BP9393" s="501" t="e">
        <f t="shared" si="887"/>
        <v>#DIV/0!</v>
      </c>
    </row>
    <row r="9394" spans="31:68" ht="15" customHeight="1" x14ac:dyDescent="0.25">
      <c r="AE9394" s="501" t="e">
        <f t="shared" si="882"/>
        <v>#DIV/0!</v>
      </c>
      <c r="AH9394" s="501" t="e">
        <f t="shared" si="883"/>
        <v>#DIV/0!</v>
      </c>
      <c r="AV9394" s="501" t="e">
        <f t="shared" si="884"/>
        <v>#DIV/0!</v>
      </c>
      <c r="AY9394" s="501" t="e">
        <f t="shared" si="885"/>
        <v>#DIV/0!</v>
      </c>
      <c r="BM9394" s="501" t="e">
        <f t="shared" si="886"/>
        <v>#DIV/0!</v>
      </c>
      <c r="BP9394" s="501" t="e">
        <f t="shared" si="887"/>
        <v>#DIV/0!</v>
      </c>
    </row>
    <row r="9395" spans="31:68" ht="15" customHeight="1" x14ac:dyDescent="0.25">
      <c r="AE9395" s="501" t="e">
        <f t="shared" si="882"/>
        <v>#DIV/0!</v>
      </c>
      <c r="AH9395" s="501" t="e">
        <f t="shared" si="883"/>
        <v>#DIV/0!</v>
      </c>
      <c r="AV9395" s="501" t="e">
        <f t="shared" si="884"/>
        <v>#DIV/0!</v>
      </c>
      <c r="AY9395" s="501" t="e">
        <f t="shared" si="885"/>
        <v>#DIV/0!</v>
      </c>
      <c r="BM9395" s="501" t="e">
        <f t="shared" si="886"/>
        <v>#DIV/0!</v>
      </c>
      <c r="BP9395" s="501" t="e">
        <f t="shared" si="887"/>
        <v>#DIV/0!</v>
      </c>
    </row>
    <row r="9396" spans="31:68" ht="15" customHeight="1" x14ac:dyDescent="0.25">
      <c r="AE9396" s="501" t="e">
        <f t="shared" si="882"/>
        <v>#DIV/0!</v>
      </c>
      <c r="AH9396" s="501" t="e">
        <f t="shared" si="883"/>
        <v>#DIV/0!</v>
      </c>
      <c r="AV9396" s="501" t="e">
        <f t="shared" si="884"/>
        <v>#DIV/0!</v>
      </c>
      <c r="AY9396" s="501" t="e">
        <f t="shared" si="885"/>
        <v>#DIV/0!</v>
      </c>
      <c r="BM9396" s="501" t="e">
        <f t="shared" si="886"/>
        <v>#DIV/0!</v>
      </c>
      <c r="BP9396" s="501" t="e">
        <f t="shared" si="887"/>
        <v>#DIV/0!</v>
      </c>
    </row>
    <row r="9397" spans="31:68" ht="15" customHeight="1" x14ac:dyDescent="0.25">
      <c r="AE9397" s="501" t="e">
        <f t="shared" si="882"/>
        <v>#DIV/0!</v>
      </c>
      <c r="AH9397" s="501" t="e">
        <f t="shared" si="883"/>
        <v>#DIV/0!</v>
      </c>
      <c r="AV9397" s="501" t="e">
        <f t="shared" si="884"/>
        <v>#DIV/0!</v>
      </c>
      <c r="AY9397" s="501" t="e">
        <f t="shared" si="885"/>
        <v>#DIV/0!</v>
      </c>
      <c r="BM9397" s="501" t="e">
        <f t="shared" si="886"/>
        <v>#DIV/0!</v>
      </c>
      <c r="BP9397" s="501" t="e">
        <f t="shared" si="887"/>
        <v>#DIV/0!</v>
      </c>
    </row>
    <row r="9398" spans="31:68" ht="15" customHeight="1" x14ac:dyDescent="0.25">
      <c r="AE9398" s="501" t="e">
        <f t="shared" si="882"/>
        <v>#DIV/0!</v>
      </c>
      <c r="AH9398" s="501" t="e">
        <f t="shared" si="883"/>
        <v>#DIV/0!</v>
      </c>
      <c r="AV9398" s="501" t="e">
        <f t="shared" si="884"/>
        <v>#DIV/0!</v>
      </c>
      <c r="AY9398" s="501" t="e">
        <f t="shared" si="885"/>
        <v>#DIV/0!</v>
      </c>
      <c r="BM9398" s="501" t="e">
        <f t="shared" si="886"/>
        <v>#DIV/0!</v>
      </c>
      <c r="BP9398" s="501" t="e">
        <f t="shared" si="887"/>
        <v>#DIV/0!</v>
      </c>
    </row>
    <row r="9399" spans="31:68" ht="15" customHeight="1" x14ac:dyDescent="0.25">
      <c r="AE9399" s="501" t="e">
        <f t="shared" si="882"/>
        <v>#DIV/0!</v>
      </c>
      <c r="AH9399" s="501" t="e">
        <f t="shared" si="883"/>
        <v>#DIV/0!</v>
      </c>
      <c r="AV9399" s="501" t="e">
        <f t="shared" si="884"/>
        <v>#DIV/0!</v>
      </c>
      <c r="AY9399" s="501" t="e">
        <f t="shared" si="885"/>
        <v>#DIV/0!</v>
      </c>
      <c r="BM9399" s="501" t="e">
        <f t="shared" si="886"/>
        <v>#DIV/0!</v>
      </c>
      <c r="BP9399" s="501" t="e">
        <f t="shared" si="887"/>
        <v>#DIV/0!</v>
      </c>
    </row>
    <row r="9400" spans="31:68" ht="15" customHeight="1" x14ac:dyDescent="0.25">
      <c r="AE9400" s="501" t="e">
        <f t="shared" si="882"/>
        <v>#DIV/0!</v>
      </c>
      <c r="AH9400" s="501" t="e">
        <f t="shared" si="883"/>
        <v>#DIV/0!</v>
      </c>
      <c r="AV9400" s="501" t="e">
        <f t="shared" si="884"/>
        <v>#DIV/0!</v>
      </c>
      <c r="AY9400" s="501" t="e">
        <f t="shared" si="885"/>
        <v>#DIV/0!</v>
      </c>
      <c r="BM9400" s="501" t="e">
        <f t="shared" si="886"/>
        <v>#DIV/0!</v>
      </c>
      <c r="BP9400" s="501" t="e">
        <f t="shared" si="887"/>
        <v>#DIV/0!</v>
      </c>
    </row>
    <row r="9401" spans="31:68" ht="15" customHeight="1" x14ac:dyDescent="0.25">
      <c r="AE9401" s="501" t="e">
        <f t="shared" si="882"/>
        <v>#DIV/0!</v>
      </c>
      <c r="AH9401" s="501" t="e">
        <f t="shared" si="883"/>
        <v>#DIV/0!</v>
      </c>
      <c r="AV9401" s="501" t="e">
        <f t="shared" si="884"/>
        <v>#DIV/0!</v>
      </c>
      <c r="AY9401" s="501" t="e">
        <f t="shared" si="885"/>
        <v>#DIV/0!</v>
      </c>
      <c r="BM9401" s="501" t="e">
        <f t="shared" si="886"/>
        <v>#DIV/0!</v>
      </c>
      <c r="BP9401" s="501" t="e">
        <f t="shared" si="887"/>
        <v>#DIV/0!</v>
      </c>
    </row>
    <row r="9402" spans="31:68" ht="15" customHeight="1" x14ac:dyDescent="0.25">
      <c r="AE9402" s="501" t="e">
        <f t="shared" si="882"/>
        <v>#DIV/0!</v>
      </c>
      <c r="AH9402" s="501" t="e">
        <f t="shared" si="883"/>
        <v>#DIV/0!</v>
      </c>
      <c r="AV9402" s="501" t="e">
        <f t="shared" si="884"/>
        <v>#DIV/0!</v>
      </c>
      <c r="AY9402" s="501" t="e">
        <f t="shared" si="885"/>
        <v>#DIV/0!</v>
      </c>
      <c r="BM9402" s="501" t="e">
        <f t="shared" si="886"/>
        <v>#DIV/0!</v>
      </c>
      <c r="BP9402" s="501" t="e">
        <f t="shared" si="887"/>
        <v>#DIV/0!</v>
      </c>
    </row>
    <row r="9403" spans="31:68" ht="15" customHeight="1" x14ac:dyDescent="0.25">
      <c r="AE9403" s="501" t="e">
        <f t="shared" si="882"/>
        <v>#DIV/0!</v>
      </c>
      <c r="AH9403" s="501" t="e">
        <f t="shared" si="883"/>
        <v>#DIV/0!</v>
      </c>
      <c r="AV9403" s="501" t="e">
        <f t="shared" si="884"/>
        <v>#DIV/0!</v>
      </c>
      <c r="AY9403" s="501" t="e">
        <f t="shared" si="885"/>
        <v>#DIV/0!</v>
      </c>
      <c r="BM9403" s="501" t="e">
        <f t="shared" si="886"/>
        <v>#DIV/0!</v>
      </c>
      <c r="BP9403" s="501" t="e">
        <f t="shared" si="887"/>
        <v>#DIV/0!</v>
      </c>
    </row>
    <row r="9404" spans="31:68" ht="15" customHeight="1" x14ac:dyDescent="0.25">
      <c r="AE9404" s="501" t="e">
        <f t="shared" si="882"/>
        <v>#DIV/0!</v>
      </c>
      <c r="AH9404" s="501" t="e">
        <f t="shared" si="883"/>
        <v>#DIV/0!</v>
      </c>
      <c r="AV9404" s="501" t="e">
        <f t="shared" si="884"/>
        <v>#DIV/0!</v>
      </c>
      <c r="AY9404" s="501" t="e">
        <f t="shared" si="885"/>
        <v>#DIV/0!</v>
      </c>
      <c r="BM9404" s="501" t="e">
        <f t="shared" si="886"/>
        <v>#DIV/0!</v>
      </c>
      <c r="BP9404" s="501" t="e">
        <f t="shared" si="887"/>
        <v>#DIV/0!</v>
      </c>
    </row>
    <row r="9405" spans="31:68" ht="15" customHeight="1" x14ac:dyDescent="0.25">
      <c r="AE9405" s="501" t="e">
        <f t="shared" si="882"/>
        <v>#DIV/0!</v>
      </c>
      <c r="AH9405" s="501" t="e">
        <f t="shared" si="883"/>
        <v>#DIV/0!</v>
      </c>
      <c r="AV9405" s="501" t="e">
        <f t="shared" si="884"/>
        <v>#DIV/0!</v>
      </c>
      <c r="AY9405" s="501" t="e">
        <f t="shared" si="885"/>
        <v>#DIV/0!</v>
      </c>
      <c r="BM9405" s="501" t="e">
        <f t="shared" si="886"/>
        <v>#DIV/0!</v>
      </c>
      <c r="BP9405" s="501" t="e">
        <f t="shared" si="887"/>
        <v>#DIV/0!</v>
      </c>
    </row>
    <row r="9406" spans="31:68" ht="15" customHeight="1" x14ac:dyDescent="0.25">
      <c r="AE9406" s="501" t="e">
        <f t="shared" si="882"/>
        <v>#DIV/0!</v>
      </c>
      <c r="AH9406" s="501" t="e">
        <f t="shared" si="883"/>
        <v>#DIV/0!</v>
      </c>
      <c r="AV9406" s="501" t="e">
        <f t="shared" si="884"/>
        <v>#DIV/0!</v>
      </c>
      <c r="AY9406" s="501" t="e">
        <f t="shared" si="885"/>
        <v>#DIV/0!</v>
      </c>
      <c r="BM9406" s="501" t="e">
        <f t="shared" si="886"/>
        <v>#DIV/0!</v>
      </c>
      <c r="BP9406" s="501" t="e">
        <f t="shared" si="887"/>
        <v>#DIV/0!</v>
      </c>
    </row>
    <row r="9407" spans="31:68" ht="15" customHeight="1" x14ac:dyDescent="0.25">
      <c r="AE9407" s="501" t="e">
        <f t="shared" si="882"/>
        <v>#DIV/0!</v>
      </c>
      <c r="AH9407" s="501" t="e">
        <f t="shared" si="883"/>
        <v>#DIV/0!</v>
      </c>
      <c r="AV9407" s="501" t="e">
        <f t="shared" si="884"/>
        <v>#DIV/0!</v>
      </c>
      <c r="AY9407" s="501" t="e">
        <f t="shared" si="885"/>
        <v>#DIV/0!</v>
      </c>
      <c r="BM9407" s="501" t="e">
        <f t="shared" si="886"/>
        <v>#DIV/0!</v>
      </c>
      <c r="BP9407" s="501" t="e">
        <f t="shared" si="887"/>
        <v>#DIV/0!</v>
      </c>
    </row>
    <row r="9408" spans="31:68" ht="15" customHeight="1" x14ac:dyDescent="0.25">
      <c r="AE9408" s="501" t="e">
        <f t="shared" si="882"/>
        <v>#DIV/0!</v>
      </c>
      <c r="AH9408" s="501" t="e">
        <f t="shared" si="883"/>
        <v>#DIV/0!</v>
      </c>
      <c r="AV9408" s="501" t="e">
        <f t="shared" si="884"/>
        <v>#DIV/0!</v>
      </c>
      <c r="AY9408" s="501" t="e">
        <f t="shared" si="885"/>
        <v>#DIV/0!</v>
      </c>
      <c r="BM9408" s="501" t="e">
        <f t="shared" si="886"/>
        <v>#DIV/0!</v>
      </c>
      <c r="BP9408" s="501" t="e">
        <f t="shared" si="887"/>
        <v>#DIV/0!</v>
      </c>
    </row>
    <row r="9409" spans="31:68" ht="15" customHeight="1" x14ac:dyDescent="0.25">
      <c r="AE9409" s="501" t="e">
        <f t="shared" si="882"/>
        <v>#DIV/0!</v>
      </c>
      <c r="AH9409" s="501" t="e">
        <f t="shared" si="883"/>
        <v>#DIV/0!</v>
      </c>
      <c r="AV9409" s="501" t="e">
        <f t="shared" si="884"/>
        <v>#DIV/0!</v>
      </c>
      <c r="AY9409" s="501" t="e">
        <f t="shared" si="885"/>
        <v>#DIV/0!</v>
      </c>
      <c r="BM9409" s="501" t="e">
        <f t="shared" si="886"/>
        <v>#DIV/0!</v>
      </c>
      <c r="BP9409" s="501" t="e">
        <f t="shared" si="887"/>
        <v>#DIV/0!</v>
      </c>
    </row>
    <row r="9410" spans="31:68" ht="15" customHeight="1" x14ac:dyDescent="0.25">
      <c r="AE9410" s="501" t="e">
        <f t="shared" si="882"/>
        <v>#DIV/0!</v>
      </c>
      <c r="AH9410" s="501" t="e">
        <f t="shared" si="883"/>
        <v>#DIV/0!</v>
      </c>
      <c r="AV9410" s="501" t="e">
        <f t="shared" si="884"/>
        <v>#DIV/0!</v>
      </c>
      <c r="AY9410" s="501" t="e">
        <f t="shared" si="885"/>
        <v>#DIV/0!</v>
      </c>
      <c r="BM9410" s="501" t="e">
        <f t="shared" si="886"/>
        <v>#DIV/0!</v>
      </c>
      <c r="BP9410" s="501" t="e">
        <f t="shared" si="887"/>
        <v>#DIV/0!</v>
      </c>
    </row>
    <row r="9411" spans="31:68" ht="15" customHeight="1" x14ac:dyDescent="0.25">
      <c r="AE9411" s="501" t="e">
        <f t="shared" si="882"/>
        <v>#DIV/0!</v>
      </c>
      <c r="AH9411" s="501" t="e">
        <f t="shared" si="883"/>
        <v>#DIV/0!</v>
      </c>
      <c r="AV9411" s="501" t="e">
        <f t="shared" si="884"/>
        <v>#DIV/0!</v>
      </c>
      <c r="AY9411" s="501" t="e">
        <f t="shared" si="885"/>
        <v>#DIV/0!</v>
      </c>
      <c r="BM9411" s="501" t="e">
        <f t="shared" si="886"/>
        <v>#DIV/0!</v>
      </c>
      <c r="BP9411" s="501" t="e">
        <f t="shared" si="887"/>
        <v>#DIV/0!</v>
      </c>
    </row>
    <row r="9412" spans="31:68" ht="15" customHeight="1" x14ac:dyDescent="0.25">
      <c r="AE9412" s="501" t="e">
        <f t="shared" si="882"/>
        <v>#DIV/0!</v>
      </c>
      <c r="AH9412" s="501" t="e">
        <f t="shared" si="883"/>
        <v>#DIV/0!</v>
      </c>
      <c r="AV9412" s="501" t="e">
        <f t="shared" si="884"/>
        <v>#DIV/0!</v>
      </c>
      <c r="AY9412" s="501" t="e">
        <f t="shared" si="885"/>
        <v>#DIV/0!</v>
      </c>
      <c r="BM9412" s="501" t="e">
        <f t="shared" si="886"/>
        <v>#DIV/0!</v>
      </c>
      <c r="BP9412" s="501" t="e">
        <f t="shared" si="887"/>
        <v>#DIV/0!</v>
      </c>
    </row>
    <row r="9413" spans="31:68" ht="15" customHeight="1" x14ac:dyDescent="0.25">
      <c r="AE9413" s="501" t="e">
        <f t="shared" si="882"/>
        <v>#DIV/0!</v>
      </c>
      <c r="AH9413" s="501" t="e">
        <f t="shared" si="883"/>
        <v>#DIV/0!</v>
      </c>
      <c r="AV9413" s="501" t="e">
        <f t="shared" si="884"/>
        <v>#DIV/0!</v>
      </c>
      <c r="AY9413" s="501" t="e">
        <f t="shared" si="885"/>
        <v>#DIV/0!</v>
      </c>
      <c r="BM9413" s="501" t="e">
        <f t="shared" si="886"/>
        <v>#DIV/0!</v>
      </c>
      <c r="BP9413" s="501" t="e">
        <f t="shared" si="887"/>
        <v>#DIV/0!</v>
      </c>
    </row>
    <row r="9414" spans="31:68" ht="15" customHeight="1" x14ac:dyDescent="0.25">
      <c r="AE9414" s="501" t="e">
        <f t="shared" si="882"/>
        <v>#DIV/0!</v>
      </c>
      <c r="AH9414" s="501" t="e">
        <f t="shared" si="883"/>
        <v>#DIV/0!</v>
      </c>
      <c r="AV9414" s="501" t="e">
        <f t="shared" si="884"/>
        <v>#DIV/0!</v>
      </c>
      <c r="AY9414" s="501" t="e">
        <f t="shared" si="885"/>
        <v>#DIV/0!</v>
      </c>
      <c r="BM9414" s="501" t="e">
        <f t="shared" si="886"/>
        <v>#DIV/0!</v>
      </c>
      <c r="BP9414" s="501" t="e">
        <f t="shared" si="887"/>
        <v>#DIV/0!</v>
      </c>
    </row>
    <row r="9415" spans="31:68" ht="15" customHeight="1" x14ac:dyDescent="0.25">
      <c r="AE9415" s="501" t="e">
        <f t="shared" si="882"/>
        <v>#DIV/0!</v>
      </c>
      <c r="AH9415" s="501" t="e">
        <f t="shared" si="883"/>
        <v>#DIV/0!</v>
      </c>
      <c r="AV9415" s="501" t="e">
        <f t="shared" si="884"/>
        <v>#DIV/0!</v>
      </c>
      <c r="AY9415" s="501" t="e">
        <f t="shared" si="885"/>
        <v>#DIV/0!</v>
      </c>
      <c r="BM9415" s="501" t="e">
        <f t="shared" si="886"/>
        <v>#DIV/0!</v>
      </c>
      <c r="BP9415" s="501" t="e">
        <f t="shared" si="887"/>
        <v>#DIV/0!</v>
      </c>
    </row>
    <row r="9416" spans="31:68" ht="15" customHeight="1" x14ac:dyDescent="0.25">
      <c r="AE9416" s="501" t="e">
        <f t="shared" si="882"/>
        <v>#DIV/0!</v>
      </c>
      <c r="AH9416" s="501" t="e">
        <f t="shared" si="883"/>
        <v>#DIV/0!</v>
      </c>
      <c r="AV9416" s="501" t="e">
        <f t="shared" si="884"/>
        <v>#DIV/0!</v>
      </c>
      <c r="AY9416" s="501" t="e">
        <f t="shared" si="885"/>
        <v>#DIV/0!</v>
      </c>
      <c r="BM9416" s="501" t="e">
        <f t="shared" si="886"/>
        <v>#DIV/0!</v>
      </c>
      <c r="BP9416" s="501" t="e">
        <f t="shared" si="887"/>
        <v>#DIV/0!</v>
      </c>
    </row>
    <row r="9417" spans="31:68" ht="15" customHeight="1" x14ac:dyDescent="0.25">
      <c r="AE9417" s="501" t="e">
        <f t="shared" si="882"/>
        <v>#DIV/0!</v>
      </c>
      <c r="AH9417" s="501" t="e">
        <f t="shared" si="883"/>
        <v>#DIV/0!</v>
      </c>
      <c r="AV9417" s="501" t="e">
        <f t="shared" si="884"/>
        <v>#DIV/0!</v>
      </c>
      <c r="AY9417" s="501" t="e">
        <f t="shared" si="885"/>
        <v>#DIV/0!</v>
      </c>
      <c r="BM9417" s="501" t="e">
        <f t="shared" si="886"/>
        <v>#DIV/0!</v>
      </c>
      <c r="BP9417" s="501" t="e">
        <f t="shared" si="887"/>
        <v>#DIV/0!</v>
      </c>
    </row>
    <row r="9418" spans="31:68" ht="15" customHeight="1" x14ac:dyDescent="0.25">
      <c r="AE9418" s="501" t="e">
        <f t="shared" si="882"/>
        <v>#DIV/0!</v>
      </c>
      <c r="AH9418" s="501" t="e">
        <f t="shared" si="883"/>
        <v>#DIV/0!</v>
      </c>
      <c r="AV9418" s="501" t="e">
        <f t="shared" si="884"/>
        <v>#DIV/0!</v>
      </c>
      <c r="AY9418" s="501" t="e">
        <f t="shared" si="885"/>
        <v>#DIV/0!</v>
      </c>
      <c r="BM9418" s="501" t="e">
        <f t="shared" si="886"/>
        <v>#DIV/0!</v>
      </c>
      <c r="BP9418" s="501" t="e">
        <f t="shared" si="887"/>
        <v>#DIV/0!</v>
      </c>
    </row>
    <row r="9419" spans="31:68" ht="15" customHeight="1" x14ac:dyDescent="0.25">
      <c r="AE9419" s="501" t="e">
        <f t="shared" si="882"/>
        <v>#DIV/0!</v>
      </c>
      <c r="AH9419" s="501" t="e">
        <f t="shared" si="883"/>
        <v>#DIV/0!</v>
      </c>
      <c r="AV9419" s="501" t="e">
        <f t="shared" si="884"/>
        <v>#DIV/0!</v>
      </c>
      <c r="AY9419" s="501" t="e">
        <f t="shared" si="885"/>
        <v>#DIV/0!</v>
      </c>
      <c r="BM9419" s="501" t="e">
        <f t="shared" si="886"/>
        <v>#DIV/0!</v>
      </c>
      <c r="BP9419" s="501" t="e">
        <f t="shared" si="887"/>
        <v>#DIV/0!</v>
      </c>
    </row>
    <row r="9420" spans="31:68" ht="15" customHeight="1" x14ac:dyDescent="0.25">
      <c r="AE9420" s="501" t="e">
        <f t="shared" si="882"/>
        <v>#DIV/0!</v>
      </c>
      <c r="AH9420" s="501" t="e">
        <f t="shared" si="883"/>
        <v>#DIV/0!</v>
      </c>
      <c r="AV9420" s="501" t="e">
        <f t="shared" si="884"/>
        <v>#DIV/0!</v>
      </c>
      <c r="AY9420" s="501" t="e">
        <f t="shared" si="885"/>
        <v>#DIV/0!</v>
      </c>
      <c r="BM9420" s="501" t="e">
        <f t="shared" si="886"/>
        <v>#DIV/0!</v>
      </c>
      <c r="BP9420" s="501" t="e">
        <f t="shared" si="887"/>
        <v>#DIV/0!</v>
      </c>
    </row>
    <row r="9421" spans="31:68" ht="15" customHeight="1" x14ac:dyDescent="0.25">
      <c r="AE9421" s="501" t="e">
        <f t="shared" si="882"/>
        <v>#DIV/0!</v>
      </c>
      <c r="AH9421" s="501" t="e">
        <f t="shared" si="883"/>
        <v>#DIV/0!</v>
      </c>
      <c r="AV9421" s="501" t="e">
        <f t="shared" si="884"/>
        <v>#DIV/0!</v>
      </c>
      <c r="AY9421" s="501" t="e">
        <f t="shared" si="885"/>
        <v>#DIV/0!</v>
      </c>
      <c r="BM9421" s="501" t="e">
        <f t="shared" si="886"/>
        <v>#DIV/0!</v>
      </c>
      <c r="BP9421" s="501" t="e">
        <f t="shared" si="887"/>
        <v>#DIV/0!</v>
      </c>
    </row>
    <row r="9422" spans="31:68" ht="15" customHeight="1" x14ac:dyDescent="0.25">
      <c r="AE9422" s="501" t="e">
        <f t="shared" si="882"/>
        <v>#DIV/0!</v>
      </c>
      <c r="AH9422" s="501" t="e">
        <f t="shared" si="883"/>
        <v>#DIV/0!</v>
      </c>
      <c r="AV9422" s="501" t="e">
        <f t="shared" si="884"/>
        <v>#DIV/0!</v>
      </c>
      <c r="AY9422" s="501" t="e">
        <f t="shared" si="885"/>
        <v>#DIV/0!</v>
      </c>
      <c r="BM9422" s="501" t="e">
        <f t="shared" si="886"/>
        <v>#DIV/0!</v>
      </c>
      <c r="BP9422" s="501" t="e">
        <f t="shared" si="887"/>
        <v>#DIV/0!</v>
      </c>
    </row>
    <row r="9423" spans="31:68" ht="15" customHeight="1" x14ac:dyDescent="0.25">
      <c r="AE9423" s="501" t="e">
        <f t="shared" ref="AE9423:AE9486" si="888">IF(AE$10*AC9423+AE$11&lt;(ROUNDUP(AD$10/100,0)*100+999),MAX(0,AE$10*AC9423+AE$11),NA())</f>
        <v>#DIV/0!</v>
      </c>
      <c r="AH9423" s="501" t="e">
        <f t="shared" ref="AH9423:AH9486" si="889">IF(AH$10*AF9423+AH$11&lt;(ROUNDUP(AG$10/100,0)*100+999),MAX(0,AH$10*AF9423+AH$11),NA())</f>
        <v>#DIV/0!</v>
      </c>
      <c r="AV9423" s="501" t="e">
        <f t="shared" ref="AV9423:AV9486" si="890">IF(AV$10*AT9423+AV$11&lt;(ROUNDUP(AU$10/100,0)*100+999),MAX(0,AV$10*AT9423+AV$11),NA())</f>
        <v>#DIV/0!</v>
      </c>
      <c r="AY9423" s="501" t="e">
        <f t="shared" ref="AY9423:AY9486" si="891">IF(AY$10*AW9423+AY$11&lt;(ROUNDUP(AX$10/100,0)*100+999),MAX(0,AY$10*AW9423+AY$11),NA())</f>
        <v>#DIV/0!</v>
      </c>
      <c r="BM9423" s="501" t="e">
        <f t="shared" ref="BM9423:BM9486" si="892">IF(BM$10*BK9423+BM$11&lt;(ROUNDUP(BL$10/100,0)*100+999),MAX(0,BM$10*BK9423+BM$11),NA())</f>
        <v>#DIV/0!</v>
      </c>
      <c r="BP9423" s="501" t="e">
        <f t="shared" ref="BP9423:BP9486" si="893">IF(BP$10*BN9423+BP$11&lt;(ROUNDUP(BO$10/100,0)*100+999),MAX(0,BP$10*BN9423+BP$11),NA())</f>
        <v>#DIV/0!</v>
      </c>
    </row>
    <row r="9424" spans="31:68" ht="15" customHeight="1" x14ac:dyDescent="0.25">
      <c r="AE9424" s="501" t="e">
        <f t="shared" si="888"/>
        <v>#DIV/0!</v>
      </c>
      <c r="AH9424" s="501" t="e">
        <f t="shared" si="889"/>
        <v>#DIV/0!</v>
      </c>
      <c r="AV9424" s="501" t="e">
        <f t="shared" si="890"/>
        <v>#DIV/0!</v>
      </c>
      <c r="AY9424" s="501" t="e">
        <f t="shared" si="891"/>
        <v>#DIV/0!</v>
      </c>
      <c r="BM9424" s="501" t="e">
        <f t="shared" si="892"/>
        <v>#DIV/0!</v>
      </c>
      <c r="BP9424" s="501" t="e">
        <f t="shared" si="893"/>
        <v>#DIV/0!</v>
      </c>
    </row>
    <row r="9425" spans="31:68" ht="15" customHeight="1" x14ac:dyDescent="0.25">
      <c r="AE9425" s="501" t="e">
        <f t="shared" si="888"/>
        <v>#DIV/0!</v>
      </c>
      <c r="AH9425" s="501" t="e">
        <f t="shared" si="889"/>
        <v>#DIV/0!</v>
      </c>
      <c r="AV9425" s="501" t="e">
        <f t="shared" si="890"/>
        <v>#DIV/0!</v>
      </c>
      <c r="AY9425" s="501" t="e">
        <f t="shared" si="891"/>
        <v>#DIV/0!</v>
      </c>
      <c r="BM9425" s="501" t="e">
        <f t="shared" si="892"/>
        <v>#DIV/0!</v>
      </c>
      <c r="BP9425" s="501" t="e">
        <f t="shared" si="893"/>
        <v>#DIV/0!</v>
      </c>
    </row>
    <row r="9426" spans="31:68" ht="15" customHeight="1" x14ac:dyDescent="0.25">
      <c r="AE9426" s="501" t="e">
        <f t="shared" si="888"/>
        <v>#DIV/0!</v>
      </c>
      <c r="AH9426" s="501" t="e">
        <f t="shared" si="889"/>
        <v>#DIV/0!</v>
      </c>
      <c r="AV9426" s="501" t="e">
        <f t="shared" si="890"/>
        <v>#DIV/0!</v>
      </c>
      <c r="AY9426" s="501" t="e">
        <f t="shared" si="891"/>
        <v>#DIV/0!</v>
      </c>
      <c r="BM9426" s="501" t="e">
        <f t="shared" si="892"/>
        <v>#DIV/0!</v>
      </c>
      <c r="BP9426" s="501" t="e">
        <f t="shared" si="893"/>
        <v>#DIV/0!</v>
      </c>
    </row>
    <row r="9427" spans="31:68" ht="15" customHeight="1" x14ac:dyDescent="0.25">
      <c r="AE9427" s="501" t="e">
        <f t="shared" si="888"/>
        <v>#DIV/0!</v>
      </c>
      <c r="AH9427" s="501" t="e">
        <f t="shared" si="889"/>
        <v>#DIV/0!</v>
      </c>
      <c r="AV9427" s="501" t="e">
        <f t="shared" si="890"/>
        <v>#DIV/0!</v>
      </c>
      <c r="AY9427" s="501" t="e">
        <f t="shared" si="891"/>
        <v>#DIV/0!</v>
      </c>
      <c r="BM9427" s="501" t="e">
        <f t="shared" si="892"/>
        <v>#DIV/0!</v>
      </c>
      <c r="BP9427" s="501" t="e">
        <f t="shared" si="893"/>
        <v>#DIV/0!</v>
      </c>
    </row>
    <row r="9428" spans="31:68" ht="15" customHeight="1" x14ac:dyDescent="0.25">
      <c r="AE9428" s="501" t="e">
        <f t="shared" si="888"/>
        <v>#DIV/0!</v>
      </c>
      <c r="AH9428" s="501" t="e">
        <f t="shared" si="889"/>
        <v>#DIV/0!</v>
      </c>
      <c r="AV9428" s="501" t="e">
        <f t="shared" si="890"/>
        <v>#DIV/0!</v>
      </c>
      <c r="AY9428" s="501" t="e">
        <f t="shared" si="891"/>
        <v>#DIV/0!</v>
      </c>
      <c r="BM9428" s="501" t="e">
        <f t="shared" si="892"/>
        <v>#DIV/0!</v>
      </c>
      <c r="BP9428" s="501" t="e">
        <f t="shared" si="893"/>
        <v>#DIV/0!</v>
      </c>
    </row>
    <row r="9429" spans="31:68" ht="15" customHeight="1" x14ac:dyDescent="0.25">
      <c r="AE9429" s="501" t="e">
        <f t="shared" si="888"/>
        <v>#DIV/0!</v>
      </c>
      <c r="AH9429" s="501" t="e">
        <f t="shared" si="889"/>
        <v>#DIV/0!</v>
      </c>
      <c r="AV9429" s="501" t="e">
        <f t="shared" si="890"/>
        <v>#DIV/0!</v>
      </c>
      <c r="AY9429" s="501" t="e">
        <f t="shared" si="891"/>
        <v>#DIV/0!</v>
      </c>
      <c r="BM9429" s="501" t="e">
        <f t="shared" si="892"/>
        <v>#DIV/0!</v>
      </c>
      <c r="BP9429" s="501" t="e">
        <f t="shared" si="893"/>
        <v>#DIV/0!</v>
      </c>
    </row>
    <row r="9430" spans="31:68" ht="15" customHeight="1" x14ac:dyDescent="0.25">
      <c r="AE9430" s="501" t="e">
        <f t="shared" si="888"/>
        <v>#DIV/0!</v>
      </c>
      <c r="AH9430" s="501" t="e">
        <f t="shared" si="889"/>
        <v>#DIV/0!</v>
      </c>
      <c r="AV9430" s="501" t="e">
        <f t="shared" si="890"/>
        <v>#DIV/0!</v>
      </c>
      <c r="AY9430" s="501" t="e">
        <f t="shared" si="891"/>
        <v>#DIV/0!</v>
      </c>
      <c r="BM9430" s="501" t="e">
        <f t="shared" si="892"/>
        <v>#DIV/0!</v>
      </c>
      <c r="BP9430" s="501" t="e">
        <f t="shared" si="893"/>
        <v>#DIV/0!</v>
      </c>
    </row>
    <row r="9431" spans="31:68" ht="15" customHeight="1" x14ac:dyDescent="0.25">
      <c r="AE9431" s="501" t="e">
        <f t="shared" si="888"/>
        <v>#DIV/0!</v>
      </c>
      <c r="AH9431" s="501" t="e">
        <f t="shared" si="889"/>
        <v>#DIV/0!</v>
      </c>
      <c r="AV9431" s="501" t="e">
        <f t="shared" si="890"/>
        <v>#DIV/0!</v>
      </c>
      <c r="AY9431" s="501" t="e">
        <f t="shared" si="891"/>
        <v>#DIV/0!</v>
      </c>
      <c r="BM9431" s="501" t="e">
        <f t="shared" si="892"/>
        <v>#DIV/0!</v>
      </c>
      <c r="BP9431" s="501" t="e">
        <f t="shared" si="893"/>
        <v>#DIV/0!</v>
      </c>
    </row>
    <row r="9432" spans="31:68" ht="15" customHeight="1" x14ac:dyDescent="0.25">
      <c r="AE9432" s="501" t="e">
        <f t="shared" si="888"/>
        <v>#DIV/0!</v>
      </c>
      <c r="AH9432" s="501" t="e">
        <f t="shared" si="889"/>
        <v>#DIV/0!</v>
      </c>
      <c r="AV9432" s="501" t="e">
        <f t="shared" si="890"/>
        <v>#DIV/0!</v>
      </c>
      <c r="AY9432" s="501" t="e">
        <f t="shared" si="891"/>
        <v>#DIV/0!</v>
      </c>
      <c r="BM9432" s="501" t="e">
        <f t="shared" si="892"/>
        <v>#DIV/0!</v>
      </c>
      <c r="BP9432" s="501" t="e">
        <f t="shared" si="893"/>
        <v>#DIV/0!</v>
      </c>
    </row>
    <row r="9433" spans="31:68" ht="15" customHeight="1" x14ac:dyDescent="0.25">
      <c r="AE9433" s="501" t="e">
        <f t="shared" si="888"/>
        <v>#DIV/0!</v>
      </c>
      <c r="AH9433" s="501" t="e">
        <f t="shared" si="889"/>
        <v>#DIV/0!</v>
      </c>
      <c r="AV9433" s="501" t="e">
        <f t="shared" si="890"/>
        <v>#DIV/0!</v>
      </c>
      <c r="AY9433" s="501" t="e">
        <f t="shared" si="891"/>
        <v>#DIV/0!</v>
      </c>
      <c r="BM9433" s="501" t="e">
        <f t="shared" si="892"/>
        <v>#DIV/0!</v>
      </c>
      <c r="BP9433" s="501" t="e">
        <f t="shared" si="893"/>
        <v>#DIV/0!</v>
      </c>
    </row>
    <row r="9434" spans="31:68" ht="15" customHeight="1" x14ac:dyDescent="0.25">
      <c r="AE9434" s="501" t="e">
        <f t="shared" si="888"/>
        <v>#DIV/0!</v>
      </c>
      <c r="AH9434" s="501" t="e">
        <f t="shared" si="889"/>
        <v>#DIV/0!</v>
      </c>
      <c r="AV9434" s="501" t="e">
        <f t="shared" si="890"/>
        <v>#DIV/0!</v>
      </c>
      <c r="AY9434" s="501" t="e">
        <f t="shared" si="891"/>
        <v>#DIV/0!</v>
      </c>
      <c r="BM9434" s="501" t="e">
        <f t="shared" si="892"/>
        <v>#DIV/0!</v>
      </c>
      <c r="BP9434" s="501" t="e">
        <f t="shared" si="893"/>
        <v>#DIV/0!</v>
      </c>
    </row>
    <row r="9435" spans="31:68" ht="15" customHeight="1" x14ac:dyDescent="0.25">
      <c r="AE9435" s="501" t="e">
        <f t="shared" si="888"/>
        <v>#DIV/0!</v>
      </c>
      <c r="AH9435" s="501" t="e">
        <f t="shared" si="889"/>
        <v>#DIV/0!</v>
      </c>
      <c r="AV9435" s="501" t="e">
        <f t="shared" si="890"/>
        <v>#DIV/0!</v>
      </c>
      <c r="AY9435" s="501" t="e">
        <f t="shared" si="891"/>
        <v>#DIV/0!</v>
      </c>
      <c r="BM9435" s="501" t="e">
        <f t="shared" si="892"/>
        <v>#DIV/0!</v>
      </c>
      <c r="BP9435" s="501" t="e">
        <f t="shared" si="893"/>
        <v>#DIV/0!</v>
      </c>
    </row>
    <row r="9436" spans="31:68" ht="15" customHeight="1" x14ac:dyDescent="0.25">
      <c r="AE9436" s="501" t="e">
        <f t="shared" si="888"/>
        <v>#DIV/0!</v>
      </c>
      <c r="AH9436" s="501" t="e">
        <f t="shared" si="889"/>
        <v>#DIV/0!</v>
      </c>
      <c r="AV9436" s="501" t="e">
        <f t="shared" si="890"/>
        <v>#DIV/0!</v>
      </c>
      <c r="AY9436" s="501" t="e">
        <f t="shared" si="891"/>
        <v>#DIV/0!</v>
      </c>
      <c r="BM9436" s="501" t="e">
        <f t="shared" si="892"/>
        <v>#DIV/0!</v>
      </c>
      <c r="BP9436" s="501" t="e">
        <f t="shared" si="893"/>
        <v>#DIV/0!</v>
      </c>
    </row>
    <row r="9437" spans="31:68" ht="15" customHeight="1" x14ac:dyDescent="0.25">
      <c r="AE9437" s="501" t="e">
        <f t="shared" si="888"/>
        <v>#DIV/0!</v>
      </c>
      <c r="AH9437" s="501" t="e">
        <f t="shared" si="889"/>
        <v>#DIV/0!</v>
      </c>
      <c r="AV9437" s="501" t="e">
        <f t="shared" si="890"/>
        <v>#DIV/0!</v>
      </c>
      <c r="AY9437" s="501" t="e">
        <f t="shared" si="891"/>
        <v>#DIV/0!</v>
      </c>
      <c r="BM9437" s="501" t="e">
        <f t="shared" si="892"/>
        <v>#DIV/0!</v>
      </c>
      <c r="BP9437" s="501" t="e">
        <f t="shared" si="893"/>
        <v>#DIV/0!</v>
      </c>
    </row>
    <row r="9438" spans="31:68" ht="15" customHeight="1" x14ac:dyDescent="0.25">
      <c r="AE9438" s="501" t="e">
        <f t="shared" si="888"/>
        <v>#DIV/0!</v>
      </c>
      <c r="AH9438" s="501" t="e">
        <f t="shared" si="889"/>
        <v>#DIV/0!</v>
      </c>
      <c r="AV9438" s="501" t="e">
        <f t="shared" si="890"/>
        <v>#DIV/0!</v>
      </c>
      <c r="AY9438" s="501" t="e">
        <f t="shared" si="891"/>
        <v>#DIV/0!</v>
      </c>
      <c r="BM9438" s="501" t="e">
        <f t="shared" si="892"/>
        <v>#DIV/0!</v>
      </c>
      <c r="BP9438" s="501" t="e">
        <f t="shared" si="893"/>
        <v>#DIV/0!</v>
      </c>
    </row>
    <row r="9439" spans="31:68" ht="15" customHeight="1" x14ac:dyDescent="0.25">
      <c r="AE9439" s="501" t="e">
        <f t="shared" si="888"/>
        <v>#DIV/0!</v>
      </c>
      <c r="AH9439" s="501" t="e">
        <f t="shared" si="889"/>
        <v>#DIV/0!</v>
      </c>
      <c r="AV9439" s="501" t="e">
        <f t="shared" si="890"/>
        <v>#DIV/0!</v>
      </c>
      <c r="AY9439" s="501" t="e">
        <f t="shared" si="891"/>
        <v>#DIV/0!</v>
      </c>
      <c r="BM9439" s="501" t="e">
        <f t="shared" si="892"/>
        <v>#DIV/0!</v>
      </c>
      <c r="BP9439" s="501" t="e">
        <f t="shared" si="893"/>
        <v>#DIV/0!</v>
      </c>
    </row>
    <row r="9440" spans="31:68" ht="15" customHeight="1" x14ac:dyDescent="0.25">
      <c r="AE9440" s="501" t="e">
        <f t="shared" si="888"/>
        <v>#DIV/0!</v>
      </c>
      <c r="AH9440" s="501" t="e">
        <f t="shared" si="889"/>
        <v>#DIV/0!</v>
      </c>
      <c r="AV9440" s="501" t="e">
        <f t="shared" si="890"/>
        <v>#DIV/0!</v>
      </c>
      <c r="AY9440" s="501" t="e">
        <f t="shared" si="891"/>
        <v>#DIV/0!</v>
      </c>
      <c r="BM9440" s="501" t="e">
        <f t="shared" si="892"/>
        <v>#DIV/0!</v>
      </c>
      <c r="BP9440" s="501" t="e">
        <f t="shared" si="893"/>
        <v>#DIV/0!</v>
      </c>
    </row>
    <row r="9441" spans="31:68" ht="15" customHeight="1" x14ac:dyDescent="0.25">
      <c r="AE9441" s="501" t="e">
        <f t="shared" si="888"/>
        <v>#DIV/0!</v>
      </c>
      <c r="AH9441" s="501" t="e">
        <f t="shared" si="889"/>
        <v>#DIV/0!</v>
      </c>
      <c r="AV9441" s="501" t="e">
        <f t="shared" si="890"/>
        <v>#DIV/0!</v>
      </c>
      <c r="AY9441" s="501" t="e">
        <f t="shared" si="891"/>
        <v>#DIV/0!</v>
      </c>
      <c r="BM9441" s="501" t="e">
        <f t="shared" si="892"/>
        <v>#DIV/0!</v>
      </c>
      <c r="BP9441" s="501" t="e">
        <f t="shared" si="893"/>
        <v>#DIV/0!</v>
      </c>
    </row>
    <row r="9442" spans="31:68" ht="15" customHeight="1" x14ac:dyDescent="0.25">
      <c r="AE9442" s="501" t="e">
        <f t="shared" si="888"/>
        <v>#DIV/0!</v>
      </c>
      <c r="AH9442" s="501" t="e">
        <f t="shared" si="889"/>
        <v>#DIV/0!</v>
      </c>
      <c r="AV9442" s="501" t="e">
        <f t="shared" si="890"/>
        <v>#DIV/0!</v>
      </c>
      <c r="AY9442" s="501" t="e">
        <f t="shared" si="891"/>
        <v>#DIV/0!</v>
      </c>
      <c r="BM9442" s="501" t="e">
        <f t="shared" si="892"/>
        <v>#DIV/0!</v>
      </c>
      <c r="BP9442" s="501" t="e">
        <f t="shared" si="893"/>
        <v>#DIV/0!</v>
      </c>
    </row>
    <row r="9443" spans="31:68" ht="15" customHeight="1" x14ac:dyDescent="0.25">
      <c r="AE9443" s="501" t="e">
        <f t="shared" si="888"/>
        <v>#DIV/0!</v>
      </c>
      <c r="AH9443" s="501" t="e">
        <f t="shared" si="889"/>
        <v>#DIV/0!</v>
      </c>
      <c r="AV9443" s="501" t="e">
        <f t="shared" si="890"/>
        <v>#DIV/0!</v>
      </c>
      <c r="AY9443" s="501" t="e">
        <f t="shared" si="891"/>
        <v>#DIV/0!</v>
      </c>
      <c r="BM9443" s="501" t="e">
        <f t="shared" si="892"/>
        <v>#DIV/0!</v>
      </c>
      <c r="BP9443" s="501" t="e">
        <f t="shared" si="893"/>
        <v>#DIV/0!</v>
      </c>
    </row>
    <row r="9444" spans="31:68" ht="15" customHeight="1" x14ac:dyDescent="0.25">
      <c r="AE9444" s="501" t="e">
        <f t="shared" si="888"/>
        <v>#DIV/0!</v>
      </c>
      <c r="AH9444" s="501" t="e">
        <f t="shared" si="889"/>
        <v>#DIV/0!</v>
      </c>
      <c r="AV9444" s="501" t="e">
        <f t="shared" si="890"/>
        <v>#DIV/0!</v>
      </c>
      <c r="AY9444" s="501" t="e">
        <f t="shared" si="891"/>
        <v>#DIV/0!</v>
      </c>
      <c r="BM9444" s="501" t="e">
        <f t="shared" si="892"/>
        <v>#DIV/0!</v>
      </c>
      <c r="BP9444" s="501" t="e">
        <f t="shared" si="893"/>
        <v>#DIV/0!</v>
      </c>
    </row>
    <row r="9445" spans="31:68" ht="15" customHeight="1" x14ac:dyDescent="0.25">
      <c r="AE9445" s="501" t="e">
        <f t="shared" si="888"/>
        <v>#DIV/0!</v>
      </c>
      <c r="AH9445" s="501" t="e">
        <f t="shared" si="889"/>
        <v>#DIV/0!</v>
      </c>
      <c r="AV9445" s="501" t="e">
        <f t="shared" si="890"/>
        <v>#DIV/0!</v>
      </c>
      <c r="AY9445" s="501" t="e">
        <f t="shared" si="891"/>
        <v>#DIV/0!</v>
      </c>
      <c r="BM9445" s="501" t="e">
        <f t="shared" si="892"/>
        <v>#DIV/0!</v>
      </c>
      <c r="BP9445" s="501" t="e">
        <f t="shared" si="893"/>
        <v>#DIV/0!</v>
      </c>
    </row>
    <row r="9446" spans="31:68" ht="15" customHeight="1" x14ac:dyDescent="0.25">
      <c r="AE9446" s="501" t="e">
        <f t="shared" si="888"/>
        <v>#DIV/0!</v>
      </c>
      <c r="AH9446" s="501" t="e">
        <f t="shared" si="889"/>
        <v>#DIV/0!</v>
      </c>
      <c r="AV9446" s="501" t="e">
        <f t="shared" si="890"/>
        <v>#DIV/0!</v>
      </c>
      <c r="AY9446" s="501" t="e">
        <f t="shared" si="891"/>
        <v>#DIV/0!</v>
      </c>
      <c r="BM9446" s="501" t="e">
        <f t="shared" si="892"/>
        <v>#DIV/0!</v>
      </c>
      <c r="BP9446" s="501" t="e">
        <f t="shared" si="893"/>
        <v>#DIV/0!</v>
      </c>
    </row>
    <row r="9447" spans="31:68" ht="15" customHeight="1" x14ac:dyDescent="0.25">
      <c r="AE9447" s="501" t="e">
        <f t="shared" si="888"/>
        <v>#DIV/0!</v>
      </c>
      <c r="AH9447" s="501" t="e">
        <f t="shared" si="889"/>
        <v>#DIV/0!</v>
      </c>
      <c r="AV9447" s="501" t="e">
        <f t="shared" si="890"/>
        <v>#DIV/0!</v>
      </c>
      <c r="AY9447" s="501" t="e">
        <f t="shared" si="891"/>
        <v>#DIV/0!</v>
      </c>
      <c r="BM9447" s="501" t="e">
        <f t="shared" si="892"/>
        <v>#DIV/0!</v>
      </c>
      <c r="BP9447" s="501" t="e">
        <f t="shared" si="893"/>
        <v>#DIV/0!</v>
      </c>
    </row>
    <row r="9448" spans="31:68" ht="15" customHeight="1" x14ac:dyDescent="0.25">
      <c r="AE9448" s="501" t="e">
        <f t="shared" si="888"/>
        <v>#DIV/0!</v>
      </c>
      <c r="AH9448" s="501" t="e">
        <f t="shared" si="889"/>
        <v>#DIV/0!</v>
      </c>
      <c r="AV9448" s="501" t="e">
        <f t="shared" si="890"/>
        <v>#DIV/0!</v>
      </c>
      <c r="AY9448" s="501" t="e">
        <f t="shared" si="891"/>
        <v>#DIV/0!</v>
      </c>
      <c r="BM9448" s="501" t="e">
        <f t="shared" si="892"/>
        <v>#DIV/0!</v>
      </c>
      <c r="BP9448" s="501" t="e">
        <f t="shared" si="893"/>
        <v>#DIV/0!</v>
      </c>
    </row>
    <row r="9449" spans="31:68" ht="15" customHeight="1" x14ac:dyDescent="0.25">
      <c r="AE9449" s="501" t="e">
        <f t="shared" si="888"/>
        <v>#DIV/0!</v>
      </c>
      <c r="AH9449" s="501" t="e">
        <f t="shared" si="889"/>
        <v>#DIV/0!</v>
      </c>
      <c r="AV9449" s="501" t="e">
        <f t="shared" si="890"/>
        <v>#DIV/0!</v>
      </c>
      <c r="AY9449" s="501" t="e">
        <f t="shared" si="891"/>
        <v>#DIV/0!</v>
      </c>
      <c r="BM9449" s="501" t="e">
        <f t="shared" si="892"/>
        <v>#DIV/0!</v>
      </c>
      <c r="BP9449" s="501" t="e">
        <f t="shared" si="893"/>
        <v>#DIV/0!</v>
      </c>
    </row>
    <row r="9450" spans="31:68" ht="15" customHeight="1" x14ac:dyDescent="0.25">
      <c r="AE9450" s="501" t="e">
        <f t="shared" si="888"/>
        <v>#DIV/0!</v>
      </c>
      <c r="AH9450" s="501" t="e">
        <f t="shared" si="889"/>
        <v>#DIV/0!</v>
      </c>
      <c r="AV9450" s="501" t="e">
        <f t="shared" si="890"/>
        <v>#DIV/0!</v>
      </c>
      <c r="AY9450" s="501" t="e">
        <f t="shared" si="891"/>
        <v>#DIV/0!</v>
      </c>
      <c r="BM9450" s="501" t="e">
        <f t="shared" si="892"/>
        <v>#DIV/0!</v>
      </c>
      <c r="BP9450" s="501" t="e">
        <f t="shared" si="893"/>
        <v>#DIV/0!</v>
      </c>
    </row>
    <row r="9451" spans="31:68" ht="15" customHeight="1" x14ac:dyDescent="0.25">
      <c r="AE9451" s="501" t="e">
        <f t="shared" si="888"/>
        <v>#DIV/0!</v>
      </c>
      <c r="AH9451" s="501" t="e">
        <f t="shared" si="889"/>
        <v>#DIV/0!</v>
      </c>
      <c r="AV9451" s="501" t="e">
        <f t="shared" si="890"/>
        <v>#DIV/0!</v>
      </c>
      <c r="AY9451" s="501" t="e">
        <f t="shared" si="891"/>
        <v>#DIV/0!</v>
      </c>
      <c r="BM9451" s="501" t="e">
        <f t="shared" si="892"/>
        <v>#DIV/0!</v>
      </c>
      <c r="BP9451" s="501" t="e">
        <f t="shared" si="893"/>
        <v>#DIV/0!</v>
      </c>
    </row>
    <row r="9452" spans="31:68" ht="15" customHeight="1" x14ac:dyDescent="0.25">
      <c r="AE9452" s="501" t="e">
        <f t="shared" si="888"/>
        <v>#DIV/0!</v>
      </c>
      <c r="AH9452" s="501" t="e">
        <f t="shared" si="889"/>
        <v>#DIV/0!</v>
      </c>
      <c r="AV9452" s="501" t="e">
        <f t="shared" si="890"/>
        <v>#DIV/0!</v>
      </c>
      <c r="AY9452" s="501" t="e">
        <f t="shared" si="891"/>
        <v>#DIV/0!</v>
      </c>
      <c r="BM9452" s="501" t="e">
        <f t="shared" si="892"/>
        <v>#DIV/0!</v>
      </c>
      <c r="BP9452" s="501" t="e">
        <f t="shared" si="893"/>
        <v>#DIV/0!</v>
      </c>
    </row>
    <row r="9453" spans="31:68" ht="15" customHeight="1" x14ac:dyDescent="0.25">
      <c r="AE9453" s="501" t="e">
        <f t="shared" si="888"/>
        <v>#DIV/0!</v>
      </c>
      <c r="AH9453" s="501" t="e">
        <f t="shared" si="889"/>
        <v>#DIV/0!</v>
      </c>
      <c r="AV9453" s="501" t="e">
        <f t="shared" si="890"/>
        <v>#DIV/0!</v>
      </c>
      <c r="AY9453" s="501" t="e">
        <f t="shared" si="891"/>
        <v>#DIV/0!</v>
      </c>
      <c r="BM9453" s="501" t="e">
        <f t="shared" si="892"/>
        <v>#DIV/0!</v>
      </c>
      <c r="BP9453" s="501" t="e">
        <f t="shared" si="893"/>
        <v>#DIV/0!</v>
      </c>
    </row>
    <row r="9454" spans="31:68" ht="15" customHeight="1" x14ac:dyDescent="0.25">
      <c r="AE9454" s="501" t="e">
        <f t="shared" si="888"/>
        <v>#DIV/0!</v>
      </c>
      <c r="AH9454" s="501" t="e">
        <f t="shared" si="889"/>
        <v>#DIV/0!</v>
      </c>
      <c r="AV9454" s="501" t="e">
        <f t="shared" si="890"/>
        <v>#DIV/0!</v>
      </c>
      <c r="AY9454" s="501" t="e">
        <f t="shared" si="891"/>
        <v>#DIV/0!</v>
      </c>
      <c r="BM9454" s="501" t="e">
        <f t="shared" si="892"/>
        <v>#DIV/0!</v>
      </c>
      <c r="BP9454" s="501" t="e">
        <f t="shared" si="893"/>
        <v>#DIV/0!</v>
      </c>
    </row>
    <row r="9455" spans="31:68" ht="15" customHeight="1" x14ac:dyDescent="0.25">
      <c r="AE9455" s="501" t="e">
        <f t="shared" si="888"/>
        <v>#DIV/0!</v>
      </c>
      <c r="AH9455" s="501" t="e">
        <f t="shared" si="889"/>
        <v>#DIV/0!</v>
      </c>
      <c r="AV9455" s="501" t="e">
        <f t="shared" si="890"/>
        <v>#DIV/0!</v>
      </c>
      <c r="AY9455" s="501" t="e">
        <f t="shared" si="891"/>
        <v>#DIV/0!</v>
      </c>
      <c r="BM9455" s="501" t="e">
        <f t="shared" si="892"/>
        <v>#DIV/0!</v>
      </c>
      <c r="BP9455" s="501" t="e">
        <f t="shared" si="893"/>
        <v>#DIV/0!</v>
      </c>
    </row>
    <row r="9456" spans="31:68" ht="15" customHeight="1" x14ac:dyDescent="0.25">
      <c r="AE9456" s="501" t="e">
        <f t="shared" si="888"/>
        <v>#DIV/0!</v>
      </c>
      <c r="AH9456" s="501" t="e">
        <f t="shared" si="889"/>
        <v>#DIV/0!</v>
      </c>
      <c r="AV9456" s="501" t="e">
        <f t="shared" si="890"/>
        <v>#DIV/0!</v>
      </c>
      <c r="AY9456" s="501" t="e">
        <f t="shared" si="891"/>
        <v>#DIV/0!</v>
      </c>
      <c r="BM9456" s="501" t="e">
        <f t="shared" si="892"/>
        <v>#DIV/0!</v>
      </c>
      <c r="BP9456" s="501" t="e">
        <f t="shared" si="893"/>
        <v>#DIV/0!</v>
      </c>
    </row>
    <row r="9457" spans="31:68" ht="15" customHeight="1" x14ac:dyDescent="0.25">
      <c r="AE9457" s="501" t="e">
        <f t="shared" si="888"/>
        <v>#DIV/0!</v>
      </c>
      <c r="AH9457" s="501" t="e">
        <f t="shared" si="889"/>
        <v>#DIV/0!</v>
      </c>
      <c r="AV9457" s="501" t="e">
        <f t="shared" si="890"/>
        <v>#DIV/0!</v>
      </c>
      <c r="AY9457" s="501" t="e">
        <f t="shared" si="891"/>
        <v>#DIV/0!</v>
      </c>
      <c r="BM9457" s="501" t="e">
        <f t="shared" si="892"/>
        <v>#DIV/0!</v>
      </c>
      <c r="BP9457" s="501" t="e">
        <f t="shared" si="893"/>
        <v>#DIV/0!</v>
      </c>
    </row>
    <row r="9458" spans="31:68" ht="15" customHeight="1" x14ac:dyDescent="0.25">
      <c r="AE9458" s="501" t="e">
        <f t="shared" si="888"/>
        <v>#DIV/0!</v>
      </c>
      <c r="AH9458" s="501" t="e">
        <f t="shared" si="889"/>
        <v>#DIV/0!</v>
      </c>
      <c r="AV9458" s="501" t="e">
        <f t="shared" si="890"/>
        <v>#DIV/0!</v>
      </c>
      <c r="AY9458" s="501" t="e">
        <f t="shared" si="891"/>
        <v>#DIV/0!</v>
      </c>
      <c r="BM9458" s="501" t="e">
        <f t="shared" si="892"/>
        <v>#DIV/0!</v>
      </c>
      <c r="BP9458" s="501" t="e">
        <f t="shared" si="893"/>
        <v>#DIV/0!</v>
      </c>
    </row>
    <row r="9459" spans="31:68" ht="15" customHeight="1" x14ac:dyDescent="0.25">
      <c r="AE9459" s="501" t="e">
        <f t="shared" si="888"/>
        <v>#DIV/0!</v>
      </c>
      <c r="AH9459" s="501" t="e">
        <f t="shared" si="889"/>
        <v>#DIV/0!</v>
      </c>
      <c r="AV9459" s="501" t="e">
        <f t="shared" si="890"/>
        <v>#DIV/0!</v>
      </c>
      <c r="AY9459" s="501" t="e">
        <f t="shared" si="891"/>
        <v>#DIV/0!</v>
      </c>
      <c r="BM9459" s="501" t="e">
        <f t="shared" si="892"/>
        <v>#DIV/0!</v>
      </c>
      <c r="BP9459" s="501" t="e">
        <f t="shared" si="893"/>
        <v>#DIV/0!</v>
      </c>
    </row>
    <row r="9460" spans="31:68" ht="15" customHeight="1" x14ac:dyDescent="0.25">
      <c r="AE9460" s="501" t="e">
        <f t="shared" si="888"/>
        <v>#DIV/0!</v>
      </c>
      <c r="AH9460" s="501" t="e">
        <f t="shared" si="889"/>
        <v>#DIV/0!</v>
      </c>
      <c r="AV9460" s="501" t="e">
        <f t="shared" si="890"/>
        <v>#DIV/0!</v>
      </c>
      <c r="AY9460" s="501" t="e">
        <f t="shared" si="891"/>
        <v>#DIV/0!</v>
      </c>
      <c r="BM9460" s="501" t="e">
        <f t="shared" si="892"/>
        <v>#DIV/0!</v>
      </c>
      <c r="BP9460" s="501" t="e">
        <f t="shared" si="893"/>
        <v>#DIV/0!</v>
      </c>
    </row>
    <row r="9461" spans="31:68" ht="15" customHeight="1" x14ac:dyDescent="0.25">
      <c r="AE9461" s="501" t="e">
        <f t="shared" si="888"/>
        <v>#DIV/0!</v>
      </c>
      <c r="AH9461" s="501" t="e">
        <f t="shared" si="889"/>
        <v>#DIV/0!</v>
      </c>
      <c r="AV9461" s="501" t="e">
        <f t="shared" si="890"/>
        <v>#DIV/0!</v>
      </c>
      <c r="AY9461" s="501" t="e">
        <f t="shared" si="891"/>
        <v>#DIV/0!</v>
      </c>
      <c r="BM9461" s="501" t="e">
        <f t="shared" si="892"/>
        <v>#DIV/0!</v>
      </c>
      <c r="BP9461" s="501" t="e">
        <f t="shared" si="893"/>
        <v>#DIV/0!</v>
      </c>
    </row>
    <row r="9462" spans="31:68" ht="15" customHeight="1" x14ac:dyDescent="0.25">
      <c r="AE9462" s="501" t="e">
        <f t="shared" si="888"/>
        <v>#DIV/0!</v>
      </c>
      <c r="AH9462" s="501" t="e">
        <f t="shared" si="889"/>
        <v>#DIV/0!</v>
      </c>
      <c r="AV9462" s="501" t="e">
        <f t="shared" si="890"/>
        <v>#DIV/0!</v>
      </c>
      <c r="AY9462" s="501" t="e">
        <f t="shared" si="891"/>
        <v>#DIV/0!</v>
      </c>
      <c r="BM9462" s="501" t="e">
        <f t="shared" si="892"/>
        <v>#DIV/0!</v>
      </c>
      <c r="BP9462" s="501" t="e">
        <f t="shared" si="893"/>
        <v>#DIV/0!</v>
      </c>
    </row>
    <row r="9463" spans="31:68" ht="15" customHeight="1" x14ac:dyDescent="0.25">
      <c r="AE9463" s="501" t="e">
        <f t="shared" si="888"/>
        <v>#DIV/0!</v>
      </c>
      <c r="AH9463" s="501" t="e">
        <f t="shared" si="889"/>
        <v>#DIV/0!</v>
      </c>
      <c r="AV9463" s="501" t="e">
        <f t="shared" si="890"/>
        <v>#DIV/0!</v>
      </c>
      <c r="AY9463" s="501" t="e">
        <f t="shared" si="891"/>
        <v>#DIV/0!</v>
      </c>
      <c r="BM9463" s="501" t="e">
        <f t="shared" si="892"/>
        <v>#DIV/0!</v>
      </c>
      <c r="BP9463" s="501" t="e">
        <f t="shared" si="893"/>
        <v>#DIV/0!</v>
      </c>
    </row>
    <row r="9464" spans="31:68" ht="15" customHeight="1" x14ac:dyDescent="0.25">
      <c r="AE9464" s="501" t="e">
        <f t="shared" si="888"/>
        <v>#DIV/0!</v>
      </c>
      <c r="AH9464" s="501" t="e">
        <f t="shared" si="889"/>
        <v>#DIV/0!</v>
      </c>
      <c r="AV9464" s="501" t="e">
        <f t="shared" si="890"/>
        <v>#DIV/0!</v>
      </c>
      <c r="AY9464" s="501" t="e">
        <f t="shared" si="891"/>
        <v>#DIV/0!</v>
      </c>
      <c r="BM9464" s="501" t="e">
        <f t="shared" si="892"/>
        <v>#DIV/0!</v>
      </c>
      <c r="BP9464" s="501" t="e">
        <f t="shared" si="893"/>
        <v>#DIV/0!</v>
      </c>
    </row>
    <row r="9465" spans="31:68" ht="15" customHeight="1" x14ac:dyDescent="0.25">
      <c r="AE9465" s="501" t="e">
        <f t="shared" si="888"/>
        <v>#DIV/0!</v>
      </c>
      <c r="AH9465" s="501" t="e">
        <f t="shared" si="889"/>
        <v>#DIV/0!</v>
      </c>
      <c r="AV9465" s="501" t="e">
        <f t="shared" si="890"/>
        <v>#DIV/0!</v>
      </c>
      <c r="AY9465" s="501" t="e">
        <f t="shared" si="891"/>
        <v>#DIV/0!</v>
      </c>
      <c r="BM9465" s="501" t="e">
        <f t="shared" si="892"/>
        <v>#DIV/0!</v>
      </c>
      <c r="BP9465" s="501" t="e">
        <f t="shared" si="893"/>
        <v>#DIV/0!</v>
      </c>
    </row>
    <row r="9466" spans="31:68" ht="15" customHeight="1" x14ac:dyDescent="0.25">
      <c r="AE9466" s="501" t="e">
        <f t="shared" si="888"/>
        <v>#DIV/0!</v>
      </c>
      <c r="AH9466" s="501" t="e">
        <f t="shared" si="889"/>
        <v>#DIV/0!</v>
      </c>
      <c r="AV9466" s="501" t="e">
        <f t="shared" si="890"/>
        <v>#DIV/0!</v>
      </c>
      <c r="AY9466" s="501" t="e">
        <f t="shared" si="891"/>
        <v>#DIV/0!</v>
      </c>
      <c r="BM9466" s="501" t="e">
        <f t="shared" si="892"/>
        <v>#DIV/0!</v>
      </c>
      <c r="BP9466" s="501" t="e">
        <f t="shared" si="893"/>
        <v>#DIV/0!</v>
      </c>
    </row>
    <row r="9467" spans="31:68" ht="15" customHeight="1" x14ac:dyDescent="0.25">
      <c r="AE9467" s="501" t="e">
        <f t="shared" si="888"/>
        <v>#DIV/0!</v>
      </c>
      <c r="AH9467" s="501" t="e">
        <f t="shared" si="889"/>
        <v>#DIV/0!</v>
      </c>
      <c r="AV9467" s="501" t="e">
        <f t="shared" si="890"/>
        <v>#DIV/0!</v>
      </c>
      <c r="AY9467" s="501" t="e">
        <f t="shared" si="891"/>
        <v>#DIV/0!</v>
      </c>
      <c r="BM9467" s="501" t="e">
        <f t="shared" si="892"/>
        <v>#DIV/0!</v>
      </c>
      <c r="BP9467" s="501" t="e">
        <f t="shared" si="893"/>
        <v>#DIV/0!</v>
      </c>
    </row>
    <row r="9468" spans="31:68" ht="15" customHeight="1" x14ac:dyDescent="0.25">
      <c r="AE9468" s="501" t="e">
        <f t="shared" si="888"/>
        <v>#DIV/0!</v>
      </c>
      <c r="AH9468" s="501" t="e">
        <f t="shared" si="889"/>
        <v>#DIV/0!</v>
      </c>
      <c r="AV9468" s="501" t="e">
        <f t="shared" si="890"/>
        <v>#DIV/0!</v>
      </c>
      <c r="AY9468" s="501" t="e">
        <f t="shared" si="891"/>
        <v>#DIV/0!</v>
      </c>
      <c r="BM9468" s="501" t="e">
        <f t="shared" si="892"/>
        <v>#DIV/0!</v>
      </c>
      <c r="BP9468" s="501" t="e">
        <f t="shared" si="893"/>
        <v>#DIV/0!</v>
      </c>
    </row>
    <row r="9469" spans="31:68" ht="15" customHeight="1" x14ac:dyDescent="0.25">
      <c r="AE9469" s="501" t="e">
        <f t="shared" si="888"/>
        <v>#DIV/0!</v>
      </c>
      <c r="AH9469" s="501" t="e">
        <f t="shared" si="889"/>
        <v>#DIV/0!</v>
      </c>
      <c r="AV9469" s="501" t="e">
        <f t="shared" si="890"/>
        <v>#DIV/0!</v>
      </c>
      <c r="AY9469" s="501" t="e">
        <f t="shared" si="891"/>
        <v>#DIV/0!</v>
      </c>
      <c r="BM9469" s="501" t="e">
        <f t="shared" si="892"/>
        <v>#DIV/0!</v>
      </c>
      <c r="BP9469" s="501" t="e">
        <f t="shared" si="893"/>
        <v>#DIV/0!</v>
      </c>
    </row>
    <row r="9470" spans="31:68" ht="15" customHeight="1" x14ac:dyDescent="0.25">
      <c r="AE9470" s="501" t="e">
        <f t="shared" si="888"/>
        <v>#DIV/0!</v>
      </c>
      <c r="AH9470" s="501" t="e">
        <f t="shared" si="889"/>
        <v>#DIV/0!</v>
      </c>
      <c r="AV9470" s="501" t="e">
        <f t="shared" si="890"/>
        <v>#DIV/0!</v>
      </c>
      <c r="AY9470" s="501" t="e">
        <f t="shared" si="891"/>
        <v>#DIV/0!</v>
      </c>
      <c r="BM9470" s="501" t="e">
        <f t="shared" si="892"/>
        <v>#DIV/0!</v>
      </c>
      <c r="BP9470" s="501" t="e">
        <f t="shared" si="893"/>
        <v>#DIV/0!</v>
      </c>
    </row>
    <row r="9471" spans="31:68" ht="15" customHeight="1" x14ac:dyDescent="0.25">
      <c r="AE9471" s="501" t="e">
        <f t="shared" si="888"/>
        <v>#DIV/0!</v>
      </c>
      <c r="AH9471" s="501" t="e">
        <f t="shared" si="889"/>
        <v>#DIV/0!</v>
      </c>
      <c r="AV9471" s="501" t="e">
        <f t="shared" si="890"/>
        <v>#DIV/0!</v>
      </c>
      <c r="AY9471" s="501" t="e">
        <f t="shared" si="891"/>
        <v>#DIV/0!</v>
      </c>
      <c r="BM9471" s="501" t="e">
        <f t="shared" si="892"/>
        <v>#DIV/0!</v>
      </c>
      <c r="BP9471" s="501" t="e">
        <f t="shared" si="893"/>
        <v>#DIV/0!</v>
      </c>
    </row>
    <row r="9472" spans="31:68" ht="15" customHeight="1" x14ac:dyDescent="0.25">
      <c r="AE9472" s="501" t="e">
        <f t="shared" si="888"/>
        <v>#DIV/0!</v>
      </c>
      <c r="AH9472" s="501" t="e">
        <f t="shared" si="889"/>
        <v>#DIV/0!</v>
      </c>
      <c r="AV9472" s="501" t="e">
        <f t="shared" si="890"/>
        <v>#DIV/0!</v>
      </c>
      <c r="AY9472" s="501" t="e">
        <f t="shared" si="891"/>
        <v>#DIV/0!</v>
      </c>
      <c r="BM9472" s="501" t="e">
        <f t="shared" si="892"/>
        <v>#DIV/0!</v>
      </c>
      <c r="BP9472" s="501" t="e">
        <f t="shared" si="893"/>
        <v>#DIV/0!</v>
      </c>
    </row>
    <row r="9473" spans="31:68" ht="15" customHeight="1" x14ac:dyDescent="0.25">
      <c r="AE9473" s="501" t="e">
        <f t="shared" si="888"/>
        <v>#DIV/0!</v>
      </c>
      <c r="AH9473" s="501" t="e">
        <f t="shared" si="889"/>
        <v>#DIV/0!</v>
      </c>
      <c r="AV9473" s="501" t="e">
        <f t="shared" si="890"/>
        <v>#DIV/0!</v>
      </c>
      <c r="AY9473" s="501" t="e">
        <f t="shared" si="891"/>
        <v>#DIV/0!</v>
      </c>
      <c r="BM9473" s="501" t="e">
        <f t="shared" si="892"/>
        <v>#DIV/0!</v>
      </c>
      <c r="BP9473" s="501" t="e">
        <f t="shared" si="893"/>
        <v>#DIV/0!</v>
      </c>
    </row>
    <row r="9474" spans="31:68" ht="15" customHeight="1" x14ac:dyDescent="0.25">
      <c r="AE9474" s="501" t="e">
        <f t="shared" si="888"/>
        <v>#DIV/0!</v>
      </c>
      <c r="AH9474" s="501" t="e">
        <f t="shared" si="889"/>
        <v>#DIV/0!</v>
      </c>
      <c r="AV9474" s="501" t="e">
        <f t="shared" si="890"/>
        <v>#DIV/0!</v>
      </c>
      <c r="AY9474" s="501" t="e">
        <f t="shared" si="891"/>
        <v>#DIV/0!</v>
      </c>
      <c r="BM9474" s="501" t="e">
        <f t="shared" si="892"/>
        <v>#DIV/0!</v>
      </c>
      <c r="BP9474" s="501" t="e">
        <f t="shared" si="893"/>
        <v>#DIV/0!</v>
      </c>
    </row>
    <row r="9475" spans="31:68" ht="15" customHeight="1" x14ac:dyDescent="0.25">
      <c r="AE9475" s="501" t="e">
        <f t="shared" si="888"/>
        <v>#DIV/0!</v>
      </c>
      <c r="AH9475" s="501" t="e">
        <f t="shared" si="889"/>
        <v>#DIV/0!</v>
      </c>
      <c r="AV9475" s="501" t="e">
        <f t="shared" si="890"/>
        <v>#DIV/0!</v>
      </c>
      <c r="AY9475" s="501" t="e">
        <f t="shared" si="891"/>
        <v>#DIV/0!</v>
      </c>
      <c r="BM9475" s="501" t="e">
        <f t="shared" si="892"/>
        <v>#DIV/0!</v>
      </c>
      <c r="BP9475" s="501" t="e">
        <f t="shared" si="893"/>
        <v>#DIV/0!</v>
      </c>
    </row>
    <row r="9476" spans="31:68" ht="15" customHeight="1" x14ac:dyDescent="0.25">
      <c r="AE9476" s="501" t="e">
        <f t="shared" si="888"/>
        <v>#DIV/0!</v>
      </c>
      <c r="AH9476" s="501" t="e">
        <f t="shared" si="889"/>
        <v>#DIV/0!</v>
      </c>
      <c r="AV9476" s="501" t="e">
        <f t="shared" si="890"/>
        <v>#DIV/0!</v>
      </c>
      <c r="AY9476" s="501" t="e">
        <f t="shared" si="891"/>
        <v>#DIV/0!</v>
      </c>
      <c r="BM9476" s="501" t="e">
        <f t="shared" si="892"/>
        <v>#DIV/0!</v>
      </c>
      <c r="BP9476" s="501" t="e">
        <f t="shared" si="893"/>
        <v>#DIV/0!</v>
      </c>
    </row>
    <row r="9477" spans="31:68" ht="15" customHeight="1" x14ac:dyDescent="0.25">
      <c r="AE9477" s="501" t="e">
        <f t="shared" si="888"/>
        <v>#DIV/0!</v>
      </c>
      <c r="AH9477" s="501" t="e">
        <f t="shared" si="889"/>
        <v>#DIV/0!</v>
      </c>
      <c r="AV9477" s="501" t="e">
        <f t="shared" si="890"/>
        <v>#DIV/0!</v>
      </c>
      <c r="AY9477" s="501" t="e">
        <f t="shared" si="891"/>
        <v>#DIV/0!</v>
      </c>
      <c r="BM9477" s="501" t="e">
        <f t="shared" si="892"/>
        <v>#DIV/0!</v>
      </c>
      <c r="BP9477" s="501" t="e">
        <f t="shared" si="893"/>
        <v>#DIV/0!</v>
      </c>
    </row>
    <row r="9478" spans="31:68" ht="15" customHeight="1" x14ac:dyDescent="0.25">
      <c r="AE9478" s="501" t="e">
        <f t="shared" si="888"/>
        <v>#DIV/0!</v>
      </c>
      <c r="AH9478" s="501" t="e">
        <f t="shared" si="889"/>
        <v>#DIV/0!</v>
      </c>
      <c r="AV9478" s="501" t="e">
        <f t="shared" si="890"/>
        <v>#DIV/0!</v>
      </c>
      <c r="AY9478" s="501" t="e">
        <f t="shared" si="891"/>
        <v>#DIV/0!</v>
      </c>
      <c r="BM9478" s="501" t="e">
        <f t="shared" si="892"/>
        <v>#DIV/0!</v>
      </c>
      <c r="BP9478" s="501" t="e">
        <f t="shared" si="893"/>
        <v>#DIV/0!</v>
      </c>
    </row>
    <row r="9479" spans="31:68" ht="15" customHeight="1" x14ac:dyDescent="0.25">
      <c r="AE9479" s="501" t="e">
        <f t="shared" si="888"/>
        <v>#DIV/0!</v>
      </c>
      <c r="AH9479" s="501" t="e">
        <f t="shared" si="889"/>
        <v>#DIV/0!</v>
      </c>
      <c r="AV9479" s="501" t="e">
        <f t="shared" si="890"/>
        <v>#DIV/0!</v>
      </c>
      <c r="AY9479" s="501" t="e">
        <f t="shared" si="891"/>
        <v>#DIV/0!</v>
      </c>
      <c r="BM9479" s="501" t="e">
        <f t="shared" si="892"/>
        <v>#DIV/0!</v>
      </c>
      <c r="BP9479" s="501" t="e">
        <f t="shared" si="893"/>
        <v>#DIV/0!</v>
      </c>
    </row>
    <row r="9480" spans="31:68" ht="15" customHeight="1" x14ac:dyDescent="0.25">
      <c r="AE9480" s="501" t="e">
        <f t="shared" si="888"/>
        <v>#DIV/0!</v>
      </c>
      <c r="AH9480" s="501" t="e">
        <f t="shared" si="889"/>
        <v>#DIV/0!</v>
      </c>
      <c r="AV9480" s="501" t="e">
        <f t="shared" si="890"/>
        <v>#DIV/0!</v>
      </c>
      <c r="AY9480" s="501" t="e">
        <f t="shared" si="891"/>
        <v>#DIV/0!</v>
      </c>
      <c r="BM9480" s="501" t="e">
        <f t="shared" si="892"/>
        <v>#DIV/0!</v>
      </c>
      <c r="BP9480" s="501" t="e">
        <f t="shared" si="893"/>
        <v>#DIV/0!</v>
      </c>
    </row>
    <row r="9481" spans="31:68" ht="15" customHeight="1" x14ac:dyDescent="0.25">
      <c r="AE9481" s="501" t="e">
        <f t="shared" si="888"/>
        <v>#DIV/0!</v>
      </c>
      <c r="AH9481" s="501" t="e">
        <f t="shared" si="889"/>
        <v>#DIV/0!</v>
      </c>
      <c r="AV9481" s="501" t="e">
        <f t="shared" si="890"/>
        <v>#DIV/0!</v>
      </c>
      <c r="AY9481" s="501" t="e">
        <f t="shared" si="891"/>
        <v>#DIV/0!</v>
      </c>
      <c r="BM9481" s="501" t="e">
        <f t="shared" si="892"/>
        <v>#DIV/0!</v>
      </c>
      <c r="BP9481" s="501" t="e">
        <f t="shared" si="893"/>
        <v>#DIV/0!</v>
      </c>
    </row>
    <row r="9482" spans="31:68" ht="15" customHeight="1" x14ac:dyDescent="0.25">
      <c r="AE9482" s="501" t="e">
        <f t="shared" si="888"/>
        <v>#DIV/0!</v>
      </c>
      <c r="AH9482" s="501" t="e">
        <f t="shared" si="889"/>
        <v>#DIV/0!</v>
      </c>
      <c r="AV9482" s="501" t="e">
        <f t="shared" si="890"/>
        <v>#DIV/0!</v>
      </c>
      <c r="AY9482" s="501" t="e">
        <f t="shared" si="891"/>
        <v>#DIV/0!</v>
      </c>
      <c r="BM9482" s="501" t="e">
        <f t="shared" si="892"/>
        <v>#DIV/0!</v>
      </c>
      <c r="BP9482" s="501" t="e">
        <f t="shared" si="893"/>
        <v>#DIV/0!</v>
      </c>
    </row>
    <row r="9483" spans="31:68" ht="15" customHeight="1" x14ac:dyDescent="0.25">
      <c r="AE9483" s="501" t="e">
        <f t="shared" si="888"/>
        <v>#DIV/0!</v>
      </c>
      <c r="AH9483" s="501" t="e">
        <f t="shared" si="889"/>
        <v>#DIV/0!</v>
      </c>
      <c r="AV9483" s="501" t="e">
        <f t="shared" si="890"/>
        <v>#DIV/0!</v>
      </c>
      <c r="AY9483" s="501" t="e">
        <f t="shared" si="891"/>
        <v>#DIV/0!</v>
      </c>
      <c r="BM9483" s="501" t="e">
        <f t="shared" si="892"/>
        <v>#DIV/0!</v>
      </c>
      <c r="BP9483" s="501" t="e">
        <f t="shared" si="893"/>
        <v>#DIV/0!</v>
      </c>
    </row>
    <row r="9484" spans="31:68" ht="15" customHeight="1" x14ac:dyDescent="0.25">
      <c r="AE9484" s="501" t="e">
        <f t="shared" si="888"/>
        <v>#DIV/0!</v>
      </c>
      <c r="AH9484" s="501" t="e">
        <f t="shared" si="889"/>
        <v>#DIV/0!</v>
      </c>
      <c r="AV9484" s="501" t="e">
        <f t="shared" si="890"/>
        <v>#DIV/0!</v>
      </c>
      <c r="AY9484" s="501" t="e">
        <f t="shared" si="891"/>
        <v>#DIV/0!</v>
      </c>
      <c r="BM9484" s="501" t="e">
        <f t="shared" si="892"/>
        <v>#DIV/0!</v>
      </c>
      <c r="BP9484" s="501" t="e">
        <f t="shared" si="893"/>
        <v>#DIV/0!</v>
      </c>
    </row>
    <row r="9485" spans="31:68" ht="15" customHeight="1" x14ac:dyDescent="0.25">
      <c r="AE9485" s="501" t="e">
        <f t="shared" si="888"/>
        <v>#DIV/0!</v>
      </c>
      <c r="AH9485" s="501" t="e">
        <f t="shared" si="889"/>
        <v>#DIV/0!</v>
      </c>
      <c r="AV9485" s="501" t="e">
        <f t="shared" si="890"/>
        <v>#DIV/0!</v>
      </c>
      <c r="AY9485" s="501" t="e">
        <f t="shared" si="891"/>
        <v>#DIV/0!</v>
      </c>
      <c r="BM9485" s="501" t="e">
        <f t="shared" si="892"/>
        <v>#DIV/0!</v>
      </c>
      <c r="BP9485" s="501" t="e">
        <f t="shared" si="893"/>
        <v>#DIV/0!</v>
      </c>
    </row>
    <row r="9486" spans="31:68" ht="15" customHeight="1" x14ac:dyDescent="0.25">
      <c r="AE9486" s="501" t="e">
        <f t="shared" si="888"/>
        <v>#DIV/0!</v>
      </c>
      <c r="AH9486" s="501" t="e">
        <f t="shared" si="889"/>
        <v>#DIV/0!</v>
      </c>
      <c r="AV9486" s="501" t="e">
        <f t="shared" si="890"/>
        <v>#DIV/0!</v>
      </c>
      <c r="AY9486" s="501" t="e">
        <f t="shared" si="891"/>
        <v>#DIV/0!</v>
      </c>
      <c r="BM9486" s="501" t="e">
        <f t="shared" si="892"/>
        <v>#DIV/0!</v>
      </c>
      <c r="BP9486" s="501" t="e">
        <f t="shared" si="893"/>
        <v>#DIV/0!</v>
      </c>
    </row>
    <row r="9487" spans="31:68" ht="15" customHeight="1" x14ac:dyDescent="0.25">
      <c r="AE9487" s="501" t="e">
        <f t="shared" ref="AE9487:AE9550" si="894">IF(AE$10*AC9487+AE$11&lt;(ROUNDUP(AD$10/100,0)*100+999),MAX(0,AE$10*AC9487+AE$11),NA())</f>
        <v>#DIV/0!</v>
      </c>
      <c r="AH9487" s="501" t="e">
        <f t="shared" ref="AH9487:AH9550" si="895">IF(AH$10*AF9487+AH$11&lt;(ROUNDUP(AG$10/100,0)*100+999),MAX(0,AH$10*AF9487+AH$11),NA())</f>
        <v>#DIV/0!</v>
      </c>
      <c r="AV9487" s="501" t="e">
        <f t="shared" ref="AV9487:AV9550" si="896">IF(AV$10*AT9487+AV$11&lt;(ROUNDUP(AU$10/100,0)*100+999),MAX(0,AV$10*AT9487+AV$11),NA())</f>
        <v>#DIV/0!</v>
      </c>
      <c r="AY9487" s="501" t="e">
        <f t="shared" ref="AY9487:AY9550" si="897">IF(AY$10*AW9487+AY$11&lt;(ROUNDUP(AX$10/100,0)*100+999),MAX(0,AY$10*AW9487+AY$11),NA())</f>
        <v>#DIV/0!</v>
      </c>
      <c r="BM9487" s="501" t="e">
        <f t="shared" ref="BM9487:BM9550" si="898">IF(BM$10*BK9487+BM$11&lt;(ROUNDUP(BL$10/100,0)*100+999),MAX(0,BM$10*BK9487+BM$11),NA())</f>
        <v>#DIV/0!</v>
      </c>
      <c r="BP9487" s="501" t="e">
        <f t="shared" ref="BP9487:BP9550" si="899">IF(BP$10*BN9487+BP$11&lt;(ROUNDUP(BO$10/100,0)*100+999),MAX(0,BP$10*BN9487+BP$11),NA())</f>
        <v>#DIV/0!</v>
      </c>
    </row>
    <row r="9488" spans="31:68" ht="15" customHeight="1" x14ac:dyDescent="0.25">
      <c r="AE9488" s="501" t="e">
        <f t="shared" si="894"/>
        <v>#DIV/0!</v>
      </c>
      <c r="AH9488" s="501" t="e">
        <f t="shared" si="895"/>
        <v>#DIV/0!</v>
      </c>
      <c r="AV9488" s="501" t="e">
        <f t="shared" si="896"/>
        <v>#DIV/0!</v>
      </c>
      <c r="AY9488" s="501" t="e">
        <f t="shared" si="897"/>
        <v>#DIV/0!</v>
      </c>
      <c r="BM9488" s="501" t="e">
        <f t="shared" si="898"/>
        <v>#DIV/0!</v>
      </c>
      <c r="BP9488" s="501" t="e">
        <f t="shared" si="899"/>
        <v>#DIV/0!</v>
      </c>
    </row>
    <row r="9489" spans="31:68" ht="15" customHeight="1" x14ac:dyDescent="0.25">
      <c r="AE9489" s="501" t="e">
        <f t="shared" si="894"/>
        <v>#DIV/0!</v>
      </c>
      <c r="AH9489" s="501" t="e">
        <f t="shared" si="895"/>
        <v>#DIV/0!</v>
      </c>
      <c r="AV9489" s="501" t="e">
        <f t="shared" si="896"/>
        <v>#DIV/0!</v>
      </c>
      <c r="AY9489" s="501" t="e">
        <f t="shared" si="897"/>
        <v>#DIV/0!</v>
      </c>
      <c r="BM9489" s="501" t="e">
        <f t="shared" si="898"/>
        <v>#DIV/0!</v>
      </c>
      <c r="BP9489" s="501" t="e">
        <f t="shared" si="899"/>
        <v>#DIV/0!</v>
      </c>
    </row>
    <row r="9490" spans="31:68" ht="15" customHeight="1" x14ac:dyDescent="0.25">
      <c r="AE9490" s="501" t="e">
        <f t="shared" si="894"/>
        <v>#DIV/0!</v>
      </c>
      <c r="AH9490" s="501" t="e">
        <f t="shared" si="895"/>
        <v>#DIV/0!</v>
      </c>
      <c r="AV9490" s="501" t="e">
        <f t="shared" si="896"/>
        <v>#DIV/0!</v>
      </c>
      <c r="AY9490" s="501" t="e">
        <f t="shared" si="897"/>
        <v>#DIV/0!</v>
      </c>
      <c r="BM9490" s="501" t="e">
        <f t="shared" si="898"/>
        <v>#DIV/0!</v>
      </c>
      <c r="BP9490" s="501" t="e">
        <f t="shared" si="899"/>
        <v>#DIV/0!</v>
      </c>
    </row>
    <row r="9491" spans="31:68" ht="15" customHeight="1" x14ac:dyDescent="0.25">
      <c r="AE9491" s="501" t="e">
        <f t="shared" si="894"/>
        <v>#DIV/0!</v>
      </c>
      <c r="AH9491" s="501" t="e">
        <f t="shared" si="895"/>
        <v>#DIV/0!</v>
      </c>
      <c r="AV9491" s="501" t="e">
        <f t="shared" si="896"/>
        <v>#DIV/0!</v>
      </c>
      <c r="AY9491" s="501" t="e">
        <f t="shared" si="897"/>
        <v>#DIV/0!</v>
      </c>
      <c r="BM9491" s="501" t="e">
        <f t="shared" si="898"/>
        <v>#DIV/0!</v>
      </c>
      <c r="BP9491" s="501" t="e">
        <f t="shared" si="899"/>
        <v>#DIV/0!</v>
      </c>
    </row>
    <row r="9492" spans="31:68" ht="15" customHeight="1" x14ac:dyDescent="0.25">
      <c r="AE9492" s="501" t="e">
        <f t="shared" si="894"/>
        <v>#DIV/0!</v>
      </c>
      <c r="AH9492" s="501" t="e">
        <f t="shared" si="895"/>
        <v>#DIV/0!</v>
      </c>
      <c r="AV9492" s="501" t="e">
        <f t="shared" si="896"/>
        <v>#DIV/0!</v>
      </c>
      <c r="AY9492" s="501" t="e">
        <f t="shared" si="897"/>
        <v>#DIV/0!</v>
      </c>
      <c r="BM9492" s="501" t="e">
        <f t="shared" si="898"/>
        <v>#DIV/0!</v>
      </c>
      <c r="BP9492" s="501" t="e">
        <f t="shared" si="899"/>
        <v>#DIV/0!</v>
      </c>
    </row>
    <row r="9493" spans="31:68" ht="15" customHeight="1" x14ac:dyDescent="0.25">
      <c r="AE9493" s="501" t="e">
        <f t="shared" si="894"/>
        <v>#DIV/0!</v>
      </c>
      <c r="AH9493" s="501" t="e">
        <f t="shared" si="895"/>
        <v>#DIV/0!</v>
      </c>
      <c r="AV9493" s="501" t="e">
        <f t="shared" si="896"/>
        <v>#DIV/0!</v>
      </c>
      <c r="AY9493" s="501" t="e">
        <f t="shared" si="897"/>
        <v>#DIV/0!</v>
      </c>
      <c r="BM9493" s="501" t="e">
        <f t="shared" si="898"/>
        <v>#DIV/0!</v>
      </c>
      <c r="BP9493" s="501" t="e">
        <f t="shared" si="899"/>
        <v>#DIV/0!</v>
      </c>
    </row>
    <row r="9494" spans="31:68" ht="15" customHeight="1" x14ac:dyDescent="0.25">
      <c r="AE9494" s="501" t="e">
        <f t="shared" si="894"/>
        <v>#DIV/0!</v>
      </c>
      <c r="AH9494" s="501" t="e">
        <f t="shared" si="895"/>
        <v>#DIV/0!</v>
      </c>
      <c r="AV9494" s="501" t="e">
        <f t="shared" si="896"/>
        <v>#DIV/0!</v>
      </c>
      <c r="AY9494" s="501" t="e">
        <f t="shared" si="897"/>
        <v>#DIV/0!</v>
      </c>
      <c r="BM9494" s="501" t="e">
        <f t="shared" si="898"/>
        <v>#DIV/0!</v>
      </c>
      <c r="BP9494" s="501" t="e">
        <f t="shared" si="899"/>
        <v>#DIV/0!</v>
      </c>
    </row>
    <row r="9495" spans="31:68" ht="15" customHeight="1" x14ac:dyDescent="0.25">
      <c r="AE9495" s="501" t="e">
        <f t="shared" si="894"/>
        <v>#DIV/0!</v>
      </c>
      <c r="AH9495" s="501" t="e">
        <f t="shared" si="895"/>
        <v>#DIV/0!</v>
      </c>
      <c r="AV9495" s="501" t="e">
        <f t="shared" si="896"/>
        <v>#DIV/0!</v>
      </c>
      <c r="AY9495" s="501" t="e">
        <f t="shared" si="897"/>
        <v>#DIV/0!</v>
      </c>
      <c r="BM9495" s="501" t="e">
        <f t="shared" si="898"/>
        <v>#DIV/0!</v>
      </c>
      <c r="BP9495" s="501" t="e">
        <f t="shared" si="899"/>
        <v>#DIV/0!</v>
      </c>
    </row>
    <row r="9496" spans="31:68" ht="15" customHeight="1" x14ac:dyDescent="0.25">
      <c r="AE9496" s="501" t="e">
        <f t="shared" si="894"/>
        <v>#DIV/0!</v>
      </c>
      <c r="AH9496" s="501" t="e">
        <f t="shared" si="895"/>
        <v>#DIV/0!</v>
      </c>
      <c r="AV9496" s="501" t="e">
        <f t="shared" si="896"/>
        <v>#DIV/0!</v>
      </c>
      <c r="AY9496" s="501" t="e">
        <f t="shared" si="897"/>
        <v>#DIV/0!</v>
      </c>
      <c r="BM9496" s="501" t="e">
        <f t="shared" si="898"/>
        <v>#DIV/0!</v>
      </c>
      <c r="BP9496" s="501" t="e">
        <f t="shared" si="899"/>
        <v>#DIV/0!</v>
      </c>
    </row>
    <row r="9497" spans="31:68" ht="15" customHeight="1" x14ac:dyDescent="0.25">
      <c r="AE9497" s="501" t="e">
        <f t="shared" si="894"/>
        <v>#DIV/0!</v>
      </c>
      <c r="AH9497" s="501" t="e">
        <f t="shared" si="895"/>
        <v>#DIV/0!</v>
      </c>
      <c r="AV9497" s="501" t="e">
        <f t="shared" si="896"/>
        <v>#DIV/0!</v>
      </c>
      <c r="AY9497" s="501" t="e">
        <f t="shared" si="897"/>
        <v>#DIV/0!</v>
      </c>
      <c r="BM9497" s="501" t="e">
        <f t="shared" si="898"/>
        <v>#DIV/0!</v>
      </c>
      <c r="BP9497" s="501" t="e">
        <f t="shared" si="899"/>
        <v>#DIV/0!</v>
      </c>
    </row>
    <row r="9498" spans="31:68" ht="15" customHeight="1" x14ac:dyDescent="0.25">
      <c r="AE9498" s="501" t="e">
        <f t="shared" si="894"/>
        <v>#DIV/0!</v>
      </c>
      <c r="AH9498" s="501" t="e">
        <f t="shared" si="895"/>
        <v>#DIV/0!</v>
      </c>
      <c r="AV9498" s="501" t="e">
        <f t="shared" si="896"/>
        <v>#DIV/0!</v>
      </c>
      <c r="AY9498" s="501" t="e">
        <f t="shared" si="897"/>
        <v>#DIV/0!</v>
      </c>
      <c r="BM9498" s="501" t="e">
        <f t="shared" si="898"/>
        <v>#DIV/0!</v>
      </c>
      <c r="BP9498" s="501" t="e">
        <f t="shared" si="899"/>
        <v>#DIV/0!</v>
      </c>
    </row>
    <row r="9499" spans="31:68" ht="15" customHeight="1" x14ac:dyDescent="0.25">
      <c r="AE9499" s="501" t="e">
        <f t="shared" si="894"/>
        <v>#DIV/0!</v>
      </c>
      <c r="AH9499" s="501" t="e">
        <f t="shared" si="895"/>
        <v>#DIV/0!</v>
      </c>
      <c r="AV9499" s="501" t="e">
        <f t="shared" si="896"/>
        <v>#DIV/0!</v>
      </c>
      <c r="AY9499" s="501" t="e">
        <f t="shared" si="897"/>
        <v>#DIV/0!</v>
      </c>
      <c r="BM9499" s="501" t="e">
        <f t="shared" si="898"/>
        <v>#DIV/0!</v>
      </c>
      <c r="BP9499" s="501" t="e">
        <f t="shared" si="899"/>
        <v>#DIV/0!</v>
      </c>
    </row>
    <row r="9500" spans="31:68" ht="15" customHeight="1" x14ac:dyDescent="0.25">
      <c r="AE9500" s="501" t="e">
        <f t="shared" si="894"/>
        <v>#DIV/0!</v>
      </c>
      <c r="AH9500" s="501" t="e">
        <f t="shared" si="895"/>
        <v>#DIV/0!</v>
      </c>
      <c r="AV9500" s="501" t="e">
        <f t="shared" si="896"/>
        <v>#DIV/0!</v>
      </c>
      <c r="AY9500" s="501" t="e">
        <f t="shared" si="897"/>
        <v>#DIV/0!</v>
      </c>
      <c r="BM9500" s="501" t="e">
        <f t="shared" si="898"/>
        <v>#DIV/0!</v>
      </c>
      <c r="BP9500" s="501" t="e">
        <f t="shared" si="899"/>
        <v>#DIV/0!</v>
      </c>
    </row>
    <row r="9501" spans="31:68" ht="15" customHeight="1" x14ac:dyDescent="0.25">
      <c r="AE9501" s="501" t="e">
        <f t="shared" si="894"/>
        <v>#DIV/0!</v>
      </c>
      <c r="AH9501" s="501" t="e">
        <f t="shared" si="895"/>
        <v>#DIV/0!</v>
      </c>
      <c r="AV9501" s="501" t="e">
        <f t="shared" si="896"/>
        <v>#DIV/0!</v>
      </c>
      <c r="AY9501" s="501" t="e">
        <f t="shared" si="897"/>
        <v>#DIV/0!</v>
      </c>
      <c r="BM9501" s="501" t="e">
        <f t="shared" si="898"/>
        <v>#DIV/0!</v>
      </c>
      <c r="BP9501" s="501" t="e">
        <f t="shared" si="899"/>
        <v>#DIV/0!</v>
      </c>
    </row>
    <row r="9502" spans="31:68" ht="15" customHeight="1" x14ac:dyDescent="0.25">
      <c r="AE9502" s="501" t="e">
        <f t="shared" si="894"/>
        <v>#DIV/0!</v>
      </c>
      <c r="AH9502" s="501" t="e">
        <f t="shared" si="895"/>
        <v>#DIV/0!</v>
      </c>
      <c r="AV9502" s="501" t="e">
        <f t="shared" si="896"/>
        <v>#DIV/0!</v>
      </c>
      <c r="AY9502" s="501" t="e">
        <f t="shared" si="897"/>
        <v>#DIV/0!</v>
      </c>
      <c r="BM9502" s="501" t="e">
        <f t="shared" si="898"/>
        <v>#DIV/0!</v>
      </c>
      <c r="BP9502" s="501" t="e">
        <f t="shared" si="899"/>
        <v>#DIV/0!</v>
      </c>
    </row>
    <row r="9503" spans="31:68" ht="15" customHeight="1" x14ac:dyDescent="0.25">
      <c r="AE9503" s="501" t="e">
        <f t="shared" si="894"/>
        <v>#DIV/0!</v>
      </c>
      <c r="AH9503" s="501" t="e">
        <f t="shared" si="895"/>
        <v>#DIV/0!</v>
      </c>
      <c r="AV9503" s="501" t="e">
        <f t="shared" si="896"/>
        <v>#DIV/0!</v>
      </c>
      <c r="AY9503" s="501" t="e">
        <f t="shared" si="897"/>
        <v>#DIV/0!</v>
      </c>
      <c r="BM9503" s="501" t="e">
        <f t="shared" si="898"/>
        <v>#DIV/0!</v>
      </c>
      <c r="BP9503" s="501" t="e">
        <f t="shared" si="899"/>
        <v>#DIV/0!</v>
      </c>
    </row>
    <row r="9504" spans="31:68" ht="15" customHeight="1" x14ac:dyDescent="0.25">
      <c r="AE9504" s="501" t="e">
        <f t="shared" si="894"/>
        <v>#DIV/0!</v>
      </c>
      <c r="AH9504" s="501" t="e">
        <f t="shared" si="895"/>
        <v>#DIV/0!</v>
      </c>
      <c r="AV9504" s="501" t="e">
        <f t="shared" si="896"/>
        <v>#DIV/0!</v>
      </c>
      <c r="AY9504" s="501" t="e">
        <f t="shared" si="897"/>
        <v>#DIV/0!</v>
      </c>
      <c r="BM9504" s="501" t="e">
        <f t="shared" si="898"/>
        <v>#DIV/0!</v>
      </c>
      <c r="BP9504" s="501" t="e">
        <f t="shared" si="899"/>
        <v>#DIV/0!</v>
      </c>
    </row>
    <row r="9505" spans="31:68" ht="15" customHeight="1" x14ac:dyDescent="0.25">
      <c r="AE9505" s="501" t="e">
        <f t="shared" si="894"/>
        <v>#DIV/0!</v>
      </c>
      <c r="AH9505" s="501" t="e">
        <f t="shared" si="895"/>
        <v>#DIV/0!</v>
      </c>
      <c r="AV9505" s="501" t="e">
        <f t="shared" si="896"/>
        <v>#DIV/0!</v>
      </c>
      <c r="AY9505" s="501" t="e">
        <f t="shared" si="897"/>
        <v>#DIV/0!</v>
      </c>
      <c r="BM9505" s="501" t="e">
        <f t="shared" si="898"/>
        <v>#DIV/0!</v>
      </c>
      <c r="BP9505" s="501" t="e">
        <f t="shared" si="899"/>
        <v>#DIV/0!</v>
      </c>
    </row>
    <row r="9506" spans="31:68" ht="15" customHeight="1" x14ac:dyDescent="0.25">
      <c r="AE9506" s="501" t="e">
        <f t="shared" si="894"/>
        <v>#DIV/0!</v>
      </c>
      <c r="AH9506" s="501" t="e">
        <f t="shared" si="895"/>
        <v>#DIV/0!</v>
      </c>
      <c r="AV9506" s="501" t="e">
        <f t="shared" si="896"/>
        <v>#DIV/0!</v>
      </c>
      <c r="AY9506" s="501" t="e">
        <f t="shared" si="897"/>
        <v>#DIV/0!</v>
      </c>
      <c r="BM9506" s="501" t="e">
        <f t="shared" si="898"/>
        <v>#DIV/0!</v>
      </c>
      <c r="BP9506" s="501" t="e">
        <f t="shared" si="899"/>
        <v>#DIV/0!</v>
      </c>
    </row>
    <row r="9507" spans="31:68" ht="15" customHeight="1" x14ac:dyDescent="0.25">
      <c r="AE9507" s="501" t="e">
        <f t="shared" si="894"/>
        <v>#DIV/0!</v>
      </c>
      <c r="AH9507" s="501" t="e">
        <f t="shared" si="895"/>
        <v>#DIV/0!</v>
      </c>
      <c r="AV9507" s="501" t="e">
        <f t="shared" si="896"/>
        <v>#DIV/0!</v>
      </c>
      <c r="AY9507" s="501" t="e">
        <f t="shared" si="897"/>
        <v>#DIV/0!</v>
      </c>
      <c r="BM9507" s="501" t="e">
        <f t="shared" si="898"/>
        <v>#DIV/0!</v>
      </c>
      <c r="BP9507" s="501" t="e">
        <f t="shared" si="899"/>
        <v>#DIV/0!</v>
      </c>
    </row>
    <row r="9508" spans="31:68" ht="15" customHeight="1" x14ac:dyDescent="0.25">
      <c r="AE9508" s="501" t="e">
        <f t="shared" si="894"/>
        <v>#DIV/0!</v>
      </c>
      <c r="AH9508" s="501" t="e">
        <f t="shared" si="895"/>
        <v>#DIV/0!</v>
      </c>
      <c r="AV9508" s="501" t="e">
        <f t="shared" si="896"/>
        <v>#DIV/0!</v>
      </c>
      <c r="AY9508" s="501" t="e">
        <f t="shared" si="897"/>
        <v>#DIV/0!</v>
      </c>
      <c r="BM9508" s="501" t="e">
        <f t="shared" si="898"/>
        <v>#DIV/0!</v>
      </c>
      <c r="BP9508" s="501" t="e">
        <f t="shared" si="899"/>
        <v>#DIV/0!</v>
      </c>
    </row>
    <row r="9509" spans="31:68" ht="15" customHeight="1" x14ac:dyDescent="0.25">
      <c r="AE9509" s="501" t="e">
        <f t="shared" si="894"/>
        <v>#DIV/0!</v>
      </c>
      <c r="AH9509" s="501" t="e">
        <f t="shared" si="895"/>
        <v>#DIV/0!</v>
      </c>
      <c r="AV9509" s="501" t="e">
        <f t="shared" si="896"/>
        <v>#DIV/0!</v>
      </c>
      <c r="AY9509" s="501" t="e">
        <f t="shared" si="897"/>
        <v>#DIV/0!</v>
      </c>
      <c r="BM9509" s="501" t="e">
        <f t="shared" si="898"/>
        <v>#DIV/0!</v>
      </c>
      <c r="BP9509" s="501" t="e">
        <f t="shared" si="899"/>
        <v>#DIV/0!</v>
      </c>
    </row>
    <row r="9510" spans="31:68" ht="15" customHeight="1" x14ac:dyDescent="0.25">
      <c r="AE9510" s="501" t="e">
        <f t="shared" si="894"/>
        <v>#DIV/0!</v>
      </c>
      <c r="AH9510" s="501" t="e">
        <f t="shared" si="895"/>
        <v>#DIV/0!</v>
      </c>
      <c r="AV9510" s="501" t="e">
        <f t="shared" si="896"/>
        <v>#DIV/0!</v>
      </c>
      <c r="AY9510" s="501" t="e">
        <f t="shared" si="897"/>
        <v>#DIV/0!</v>
      </c>
      <c r="BM9510" s="501" t="e">
        <f t="shared" si="898"/>
        <v>#DIV/0!</v>
      </c>
      <c r="BP9510" s="501" t="e">
        <f t="shared" si="899"/>
        <v>#DIV/0!</v>
      </c>
    </row>
    <row r="9511" spans="31:68" ht="15" customHeight="1" x14ac:dyDescent="0.25">
      <c r="AE9511" s="501" t="e">
        <f t="shared" si="894"/>
        <v>#DIV/0!</v>
      </c>
      <c r="AH9511" s="501" t="e">
        <f t="shared" si="895"/>
        <v>#DIV/0!</v>
      </c>
      <c r="AV9511" s="501" t="e">
        <f t="shared" si="896"/>
        <v>#DIV/0!</v>
      </c>
      <c r="AY9511" s="501" t="e">
        <f t="shared" si="897"/>
        <v>#DIV/0!</v>
      </c>
      <c r="BM9511" s="501" t="e">
        <f t="shared" si="898"/>
        <v>#DIV/0!</v>
      </c>
      <c r="BP9511" s="501" t="e">
        <f t="shared" si="899"/>
        <v>#DIV/0!</v>
      </c>
    </row>
    <row r="9512" spans="31:68" ht="15" customHeight="1" x14ac:dyDescent="0.25">
      <c r="AE9512" s="501" t="e">
        <f t="shared" si="894"/>
        <v>#DIV/0!</v>
      </c>
      <c r="AH9512" s="501" t="e">
        <f t="shared" si="895"/>
        <v>#DIV/0!</v>
      </c>
      <c r="AV9512" s="501" t="e">
        <f t="shared" si="896"/>
        <v>#DIV/0!</v>
      </c>
      <c r="AY9512" s="501" t="e">
        <f t="shared" si="897"/>
        <v>#DIV/0!</v>
      </c>
      <c r="BM9512" s="501" t="e">
        <f t="shared" si="898"/>
        <v>#DIV/0!</v>
      </c>
      <c r="BP9512" s="501" t="e">
        <f t="shared" si="899"/>
        <v>#DIV/0!</v>
      </c>
    </row>
    <row r="9513" spans="31:68" ht="15" customHeight="1" x14ac:dyDescent="0.25">
      <c r="AE9513" s="501" t="e">
        <f t="shared" si="894"/>
        <v>#DIV/0!</v>
      </c>
      <c r="AH9513" s="501" t="e">
        <f t="shared" si="895"/>
        <v>#DIV/0!</v>
      </c>
      <c r="AV9513" s="501" t="e">
        <f t="shared" si="896"/>
        <v>#DIV/0!</v>
      </c>
      <c r="AY9513" s="501" t="e">
        <f t="shared" si="897"/>
        <v>#DIV/0!</v>
      </c>
      <c r="BM9513" s="501" t="e">
        <f t="shared" si="898"/>
        <v>#DIV/0!</v>
      </c>
      <c r="BP9513" s="501" t="e">
        <f t="shared" si="899"/>
        <v>#DIV/0!</v>
      </c>
    </row>
    <row r="9514" spans="31:68" ht="15" customHeight="1" x14ac:dyDescent="0.25">
      <c r="AE9514" s="501" t="e">
        <f t="shared" si="894"/>
        <v>#DIV/0!</v>
      </c>
      <c r="AH9514" s="501" t="e">
        <f t="shared" si="895"/>
        <v>#DIV/0!</v>
      </c>
      <c r="AV9514" s="501" t="e">
        <f t="shared" si="896"/>
        <v>#DIV/0!</v>
      </c>
      <c r="AY9514" s="501" t="e">
        <f t="shared" si="897"/>
        <v>#DIV/0!</v>
      </c>
      <c r="BM9514" s="501" t="e">
        <f t="shared" si="898"/>
        <v>#DIV/0!</v>
      </c>
      <c r="BP9514" s="501" t="e">
        <f t="shared" si="899"/>
        <v>#DIV/0!</v>
      </c>
    </row>
    <row r="9515" spans="31:68" ht="15" customHeight="1" x14ac:dyDescent="0.25">
      <c r="AE9515" s="501" t="e">
        <f t="shared" si="894"/>
        <v>#DIV/0!</v>
      </c>
      <c r="AH9515" s="501" t="e">
        <f t="shared" si="895"/>
        <v>#DIV/0!</v>
      </c>
      <c r="AV9515" s="501" t="e">
        <f t="shared" si="896"/>
        <v>#DIV/0!</v>
      </c>
      <c r="AY9515" s="501" t="e">
        <f t="shared" si="897"/>
        <v>#DIV/0!</v>
      </c>
      <c r="BM9515" s="501" t="e">
        <f t="shared" si="898"/>
        <v>#DIV/0!</v>
      </c>
      <c r="BP9515" s="501" t="e">
        <f t="shared" si="899"/>
        <v>#DIV/0!</v>
      </c>
    </row>
    <row r="9516" spans="31:68" ht="15" customHeight="1" x14ac:dyDescent="0.25">
      <c r="AE9516" s="501" t="e">
        <f t="shared" si="894"/>
        <v>#DIV/0!</v>
      </c>
      <c r="AH9516" s="501" t="e">
        <f t="shared" si="895"/>
        <v>#DIV/0!</v>
      </c>
      <c r="AV9516" s="501" t="e">
        <f t="shared" si="896"/>
        <v>#DIV/0!</v>
      </c>
      <c r="AY9516" s="501" t="e">
        <f t="shared" si="897"/>
        <v>#DIV/0!</v>
      </c>
      <c r="BM9516" s="501" t="e">
        <f t="shared" si="898"/>
        <v>#DIV/0!</v>
      </c>
      <c r="BP9516" s="501" t="e">
        <f t="shared" si="899"/>
        <v>#DIV/0!</v>
      </c>
    </row>
    <row r="9517" spans="31:68" ht="15" customHeight="1" x14ac:dyDescent="0.25">
      <c r="AE9517" s="501" t="e">
        <f t="shared" si="894"/>
        <v>#DIV/0!</v>
      </c>
      <c r="AH9517" s="501" t="e">
        <f t="shared" si="895"/>
        <v>#DIV/0!</v>
      </c>
      <c r="AV9517" s="501" t="e">
        <f t="shared" si="896"/>
        <v>#DIV/0!</v>
      </c>
      <c r="AY9517" s="501" t="e">
        <f t="shared" si="897"/>
        <v>#DIV/0!</v>
      </c>
      <c r="BM9517" s="501" t="e">
        <f t="shared" si="898"/>
        <v>#DIV/0!</v>
      </c>
      <c r="BP9517" s="501" t="e">
        <f t="shared" si="899"/>
        <v>#DIV/0!</v>
      </c>
    </row>
    <row r="9518" spans="31:68" ht="15" customHeight="1" x14ac:dyDescent="0.25">
      <c r="AE9518" s="501" t="e">
        <f t="shared" si="894"/>
        <v>#DIV/0!</v>
      </c>
      <c r="AH9518" s="501" t="e">
        <f t="shared" si="895"/>
        <v>#DIV/0!</v>
      </c>
      <c r="AV9518" s="501" t="e">
        <f t="shared" si="896"/>
        <v>#DIV/0!</v>
      </c>
      <c r="AY9518" s="501" t="e">
        <f t="shared" si="897"/>
        <v>#DIV/0!</v>
      </c>
      <c r="BM9518" s="501" t="e">
        <f t="shared" si="898"/>
        <v>#DIV/0!</v>
      </c>
      <c r="BP9518" s="501" t="e">
        <f t="shared" si="899"/>
        <v>#DIV/0!</v>
      </c>
    </row>
    <row r="9519" spans="31:68" ht="15" customHeight="1" x14ac:dyDescent="0.25">
      <c r="AE9519" s="501" t="e">
        <f t="shared" si="894"/>
        <v>#DIV/0!</v>
      </c>
      <c r="AH9519" s="501" t="e">
        <f t="shared" si="895"/>
        <v>#DIV/0!</v>
      </c>
      <c r="AV9519" s="501" t="e">
        <f t="shared" si="896"/>
        <v>#DIV/0!</v>
      </c>
      <c r="AY9519" s="501" t="e">
        <f t="shared" si="897"/>
        <v>#DIV/0!</v>
      </c>
      <c r="BM9519" s="501" t="e">
        <f t="shared" si="898"/>
        <v>#DIV/0!</v>
      </c>
      <c r="BP9519" s="501" t="e">
        <f t="shared" si="899"/>
        <v>#DIV/0!</v>
      </c>
    </row>
    <row r="9520" spans="31:68" ht="15" customHeight="1" x14ac:dyDescent="0.25">
      <c r="AE9520" s="501" t="e">
        <f t="shared" si="894"/>
        <v>#DIV/0!</v>
      </c>
      <c r="AH9520" s="501" t="e">
        <f t="shared" si="895"/>
        <v>#DIV/0!</v>
      </c>
      <c r="AV9520" s="501" t="e">
        <f t="shared" si="896"/>
        <v>#DIV/0!</v>
      </c>
      <c r="AY9520" s="501" t="e">
        <f t="shared" si="897"/>
        <v>#DIV/0!</v>
      </c>
      <c r="BM9520" s="501" t="e">
        <f t="shared" si="898"/>
        <v>#DIV/0!</v>
      </c>
      <c r="BP9520" s="501" t="e">
        <f t="shared" si="899"/>
        <v>#DIV/0!</v>
      </c>
    </row>
    <row r="9521" spans="31:68" ht="15" customHeight="1" x14ac:dyDescent="0.25">
      <c r="AE9521" s="501" t="e">
        <f t="shared" si="894"/>
        <v>#DIV/0!</v>
      </c>
      <c r="AH9521" s="501" t="e">
        <f t="shared" si="895"/>
        <v>#DIV/0!</v>
      </c>
      <c r="AV9521" s="501" t="e">
        <f t="shared" si="896"/>
        <v>#DIV/0!</v>
      </c>
      <c r="AY9521" s="501" t="e">
        <f t="shared" si="897"/>
        <v>#DIV/0!</v>
      </c>
      <c r="BM9521" s="501" t="e">
        <f t="shared" si="898"/>
        <v>#DIV/0!</v>
      </c>
      <c r="BP9521" s="501" t="e">
        <f t="shared" si="899"/>
        <v>#DIV/0!</v>
      </c>
    </row>
    <row r="9522" spans="31:68" ht="15" customHeight="1" x14ac:dyDescent="0.25">
      <c r="AE9522" s="501" t="e">
        <f t="shared" si="894"/>
        <v>#DIV/0!</v>
      </c>
      <c r="AH9522" s="501" t="e">
        <f t="shared" si="895"/>
        <v>#DIV/0!</v>
      </c>
      <c r="AV9522" s="501" t="e">
        <f t="shared" si="896"/>
        <v>#DIV/0!</v>
      </c>
      <c r="AY9522" s="501" t="e">
        <f t="shared" si="897"/>
        <v>#DIV/0!</v>
      </c>
      <c r="BM9522" s="501" t="e">
        <f t="shared" si="898"/>
        <v>#DIV/0!</v>
      </c>
      <c r="BP9522" s="501" t="e">
        <f t="shared" si="899"/>
        <v>#DIV/0!</v>
      </c>
    </row>
    <row r="9523" spans="31:68" ht="15" customHeight="1" x14ac:dyDescent="0.25">
      <c r="AE9523" s="501" t="e">
        <f t="shared" si="894"/>
        <v>#DIV/0!</v>
      </c>
      <c r="AH9523" s="501" t="e">
        <f t="shared" si="895"/>
        <v>#DIV/0!</v>
      </c>
      <c r="AV9523" s="501" t="e">
        <f t="shared" si="896"/>
        <v>#DIV/0!</v>
      </c>
      <c r="AY9523" s="501" t="e">
        <f t="shared" si="897"/>
        <v>#DIV/0!</v>
      </c>
      <c r="BM9523" s="501" t="e">
        <f t="shared" si="898"/>
        <v>#DIV/0!</v>
      </c>
      <c r="BP9523" s="501" t="e">
        <f t="shared" si="899"/>
        <v>#DIV/0!</v>
      </c>
    </row>
    <row r="9524" spans="31:68" ht="15" customHeight="1" x14ac:dyDescent="0.25">
      <c r="AE9524" s="501" t="e">
        <f t="shared" si="894"/>
        <v>#DIV/0!</v>
      </c>
      <c r="AH9524" s="501" t="e">
        <f t="shared" si="895"/>
        <v>#DIV/0!</v>
      </c>
      <c r="AV9524" s="501" t="e">
        <f t="shared" si="896"/>
        <v>#DIV/0!</v>
      </c>
      <c r="AY9524" s="501" t="e">
        <f t="shared" si="897"/>
        <v>#DIV/0!</v>
      </c>
      <c r="BM9524" s="501" t="e">
        <f t="shared" si="898"/>
        <v>#DIV/0!</v>
      </c>
      <c r="BP9524" s="501" t="e">
        <f t="shared" si="899"/>
        <v>#DIV/0!</v>
      </c>
    </row>
    <row r="9525" spans="31:68" ht="15" customHeight="1" x14ac:dyDescent="0.25">
      <c r="AE9525" s="501" t="e">
        <f t="shared" si="894"/>
        <v>#DIV/0!</v>
      </c>
      <c r="AH9525" s="501" t="e">
        <f t="shared" si="895"/>
        <v>#DIV/0!</v>
      </c>
      <c r="AV9525" s="501" t="e">
        <f t="shared" si="896"/>
        <v>#DIV/0!</v>
      </c>
      <c r="AY9525" s="501" t="e">
        <f t="shared" si="897"/>
        <v>#DIV/0!</v>
      </c>
      <c r="BM9525" s="501" t="e">
        <f t="shared" si="898"/>
        <v>#DIV/0!</v>
      </c>
      <c r="BP9525" s="501" t="e">
        <f t="shared" si="899"/>
        <v>#DIV/0!</v>
      </c>
    </row>
    <row r="9526" spans="31:68" ht="15" customHeight="1" x14ac:dyDescent="0.25">
      <c r="AE9526" s="501" t="e">
        <f t="shared" si="894"/>
        <v>#DIV/0!</v>
      </c>
      <c r="AH9526" s="501" t="e">
        <f t="shared" si="895"/>
        <v>#DIV/0!</v>
      </c>
      <c r="AV9526" s="501" t="e">
        <f t="shared" si="896"/>
        <v>#DIV/0!</v>
      </c>
      <c r="AY9526" s="501" t="e">
        <f t="shared" si="897"/>
        <v>#DIV/0!</v>
      </c>
      <c r="BM9526" s="501" t="e">
        <f t="shared" si="898"/>
        <v>#DIV/0!</v>
      </c>
      <c r="BP9526" s="501" t="e">
        <f t="shared" si="899"/>
        <v>#DIV/0!</v>
      </c>
    </row>
    <row r="9527" spans="31:68" ht="15" customHeight="1" x14ac:dyDescent="0.25">
      <c r="AE9527" s="501" t="e">
        <f t="shared" si="894"/>
        <v>#DIV/0!</v>
      </c>
      <c r="AH9527" s="501" t="e">
        <f t="shared" si="895"/>
        <v>#DIV/0!</v>
      </c>
      <c r="AV9527" s="501" t="e">
        <f t="shared" si="896"/>
        <v>#DIV/0!</v>
      </c>
      <c r="AY9527" s="501" t="e">
        <f t="shared" si="897"/>
        <v>#DIV/0!</v>
      </c>
      <c r="BM9527" s="501" t="e">
        <f t="shared" si="898"/>
        <v>#DIV/0!</v>
      </c>
      <c r="BP9527" s="501" t="e">
        <f t="shared" si="899"/>
        <v>#DIV/0!</v>
      </c>
    </row>
    <row r="9528" spans="31:68" ht="15" customHeight="1" x14ac:dyDescent="0.25">
      <c r="AE9528" s="501" t="e">
        <f t="shared" si="894"/>
        <v>#DIV/0!</v>
      </c>
      <c r="AH9528" s="501" t="e">
        <f t="shared" si="895"/>
        <v>#DIV/0!</v>
      </c>
      <c r="AV9528" s="501" t="e">
        <f t="shared" si="896"/>
        <v>#DIV/0!</v>
      </c>
      <c r="AY9528" s="501" t="e">
        <f t="shared" si="897"/>
        <v>#DIV/0!</v>
      </c>
      <c r="BM9528" s="501" t="e">
        <f t="shared" si="898"/>
        <v>#DIV/0!</v>
      </c>
      <c r="BP9528" s="501" t="e">
        <f t="shared" si="899"/>
        <v>#DIV/0!</v>
      </c>
    </row>
    <row r="9529" spans="31:68" ht="15" customHeight="1" x14ac:dyDescent="0.25">
      <c r="AE9529" s="501" t="e">
        <f t="shared" si="894"/>
        <v>#DIV/0!</v>
      </c>
      <c r="AH9529" s="501" t="e">
        <f t="shared" si="895"/>
        <v>#DIV/0!</v>
      </c>
      <c r="AV9529" s="501" t="e">
        <f t="shared" si="896"/>
        <v>#DIV/0!</v>
      </c>
      <c r="AY9529" s="501" t="e">
        <f t="shared" si="897"/>
        <v>#DIV/0!</v>
      </c>
      <c r="BM9529" s="501" t="e">
        <f t="shared" si="898"/>
        <v>#DIV/0!</v>
      </c>
      <c r="BP9529" s="501" t="e">
        <f t="shared" si="899"/>
        <v>#DIV/0!</v>
      </c>
    </row>
    <row r="9530" spans="31:68" ht="15" customHeight="1" x14ac:dyDescent="0.25">
      <c r="AE9530" s="501" t="e">
        <f t="shared" si="894"/>
        <v>#DIV/0!</v>
      </c>
      <c r="AH9530" s="501" t="e">
        <f t="shared" si="895"/>
        <v>#DIV/0!</v>
      </c>
      <c r="AV9530" s="501" t="e">
        <f t="shared" si="896"/>
        <v>#DIV/0!</v>
      </c>
      <c r="AY9530" s="501" t="e">
        <f t="shared" si="897"/>
        <v>#DIV/0!</v>
      </c>
      <c r="BM9530" s="501" t="e">
        <f t="shared" si="898"/>
        <v>#DIV/0!</v>
      </c>
      <c r="BP9530" s="501" t="e">
        <f t="shared" si="899"/>
        <v>#DIV/0!</v>
      </c>
    </row>
    <row r="9531" spans="31:68" ht="15" customHeight="1" x14ac:dyDescent="0.25">
      <c r="AE9531" s="501" t="e">
        <f t="shared" si="894"/>
        <v>#DIV/0!</v>
      </c>
      <c r="AH9531" s="501" t="e">
        <f t="shared" si="895"/>
        <v>#DIV/0!</v>
      </c>
      <c r="AV9531" s="501" t="e">
        <f t="shared" si="896"/>
        <v>#DIV/0!</v>
      </c>
      <c r="AY9531" s="501" t="e">
        <f t="shared" si="897"/>
        <v>#DIV/0!</v>
      </c>
      <c r="BM9531" s="501" t="e">
        <f t="shared" si="898"/>
        <v>#DIV/0!</v>
      </c>
      <c r="BP9531" s="501" t="e">
        <f t="shared" si="899"/>
        <v>#DIV/0!</v>
      </c>
    </row>
    <row r="9532" spans="31:68" ht="15" customHeight="1" x14ac:dyDescent="0.25">
      <c r="AE9532" s="501" t="e">
        <f t="shared" si="894"/>
        <v>#DIV/0!</v>
      </c>
      <c r="AH9532" s="501" t="e">
        <f t="shared" si="895"/>
        <v>#DIV/0!</v>
      </c>
      <c r="AV9532" s="501" t="e">
        <f t="shared" si="896"/>
        <v>#DIV/0!</v>
      </c>
      <c r="AY9532" s="501" t="e">
        <f t="shared" si="897"/>
        <v>#DIV/0!</v>
      </c>
      <c r="BM9532" s="501" t="e">
        <f t="shared" si="898"/>
        <v>#DIV/0!</v>
      </c>
      <c r="BP9532" s="501" t="e">
        <f t="shared" si="899"/>
        <v>#DIV/0!</v>
      </c>
    </row>
    <row r="9533" spans="31:68" ht="15" customHeight="1" x14ac:dyDescent="0.25">
      <c r="AE9533" s="501" t="e">
        <f t="shared" si="894"/>
        <v>#DIV/0!</v>
      </c>
      <c r="AH9533" s="501" t="e">
        <f t="shared" si="895"/>
        <v>#DIV/0!</v>
      </c>
      <c r="AV9533" s="501" t="e">
        <f t="shared" si="896"/>
        <v>#DIV/0!</v>
      </c>
      <c r="AY9533" s="501" t="e">
        <f t="shared" si="897"/>
        <v>#DIV/0!</v>
      </c>
      <c r="BM9533" s="501" t="e">
        <f t="shared" si="898"/>
        <v>#DIV/0!</v>
      </c>
      <c r="BP9533" s="501" t="e">
        <f t="shared" si="899"/>
        <v>#DIV/0!</v>
      </c>
    </row>
    <row r="9534" spans="31:68" ht="15" customHeight="1" x14ac:dyDescent="0.25">
      <c r="AE9534" s="501" t="e">
        <f t="shared" si="894"/>
        <v>#DIV/0!</v>
      </c>
      <c r="AH9534" s="501" t="e">
        <f t="shared" si="895"/>
        <v>#DIV/0!</v>
      </c>
      <c r="AV9534" s="501" t="e">
        <f t="shared" si="896"/>
        <v>#DIV/0!</v>
      </c>
      <c r="AY9534" s="501" t="e">
        <f t="shared" si="897"/>
        <v>#DIV/0!</v>
      </c>
      <c r="BM9534" s="501" t="e">
        <f t="shared" si="898"/>
        <v>#DIV/0!</v>
      </c>
      <c r="BP9534" s="501" t="e">
        <f t="shared" si="899"/>
        <v>#DIV/0!</v>
      </c>
    </row>
    <row r="9535" spans="31:68" ht="15" customHeight="1" x14ac:dyDescent="0.25">
      <c r="AE9535" s="501" t="e">
        <f t="shared" si="894"/>
        <v>#DIV/0!</v>
      </c>
      <c r="AH9535" s="501" t="e">
        <f t="shared" si="895"/>
        <v>#DIV/0!</v>
      </c>
      <c r="AV9535" s="501" t="e">
        <f t="shared" si="896"/>
        <v>#DIV/0!</v>
      </c>
      <c r="AY9535" s="501" t="e">
        <f t="shared" si="897"/>
        <v>#DIV/0!</v>
      </c>
      <c r="BM9535" s="501" t="e">
        <f t="shared" si="898"/>
        <v>#DIV/0!</v>
      </c>
      <c r="BP9535" s="501" t="e">
        <f t="shared" si="899"/>
        <v>#DIV/0!</v>
      </c>
    </row>
    <row r="9536" spans="31:68" ht="15" customHeight="1" x14ac:dyDescent="0.25">
      <c r="AE9536" s="501" t="e">
        <f t="shared" si="894"/>
        <v>#DIV/0!</v>
      </c>
      <c r="AH9536" s="501" t="e">
        <f t="shared" si="895"/>
        <v>#DIV/0!</v>
      </c>
      <c r="AV9536" s="501" t="e">
        <f t="shared" si="896"/>
        <v>#DIV/0!</v>
      </c>
      <c r="AY9536" s="501" t="e">
        <f t="shared" si="897"/>
        <v>#DIV/0!</v>
      </c>
      <c r="BM9536" s="501" t="e">
        <f t="shared" si="898"/>
        <v>#DIV/0!</v>
      </c>
      <c r="BP9536" s="501" t="e">
        <f t="shared" si="899"/>
        <v>#DIV/0!</v>
      </c>
    </row>
    <row r="9537" spans="31:68" ht="15" customHeight="1" x14ac:dyDescent="0.25">
      <c r="AE9537" s="501" t="e">
        <f t="shared" si="894"/>
        <v>#DIV/0!</v>
      </c>
      <c r="AH9537" s="501" t="e">
        <f t="shared" si="895"/>
        <v>#DIV/0!</v>
      </c>
      <c r="AV9537" s="501" t="e">
        <f t="shared" si="896"/>
        <v>#DIV/0!</v>
      </c>
      <c r="AY9537" s="501" t="e">
        <f t="shared" si="897"/>
        <v>#DIV/0!</v>
      </c>
      <c r="BM9537" s="501" t="e">
        <f t="shared" si="898"/>
        <v>#DIV/0!</v>
      </c>
      <c r="BP9537" s="501" t="e">
        <f t="shared" si="899"/>
        <v>#DIV/0!</v>
      </c>
    </row>
    <row r="9538" spans="31:68" ht="15" customHeight="1" x14ac:dyDescent="0.25">
      <c r="AE9538" s="501" t="e">
        <f t="shared" si="894"/>
        <v>#DIV/0!</v>
      </c>
      <c r="AH9538" s="501" t="e">
        <f t="shared" si="895"/>
        <v>#DIV/0!</v>
      </c>
      <c r="AV9538" s="501" t="e">
        <f t="shared" si="896"/>
        <v>#DIV/0!</v>
      </c>
      <c r="AY9538" s="501" t="e">
        <f t="shared" si="897"/>
        <v>#DIV/0!</v>
      </c>
      <c r="BM9538" s="501" t="e">
        <f t="shared" si="898"/>
        <v>#DIV/0!</v>
      </c>
      <c r="BP9538" s="501" t="e">
        <f t="shared" si="899"/>
        <v>#DIV/0!</v>
      </c>
    </row>
    <row r="9539" spans="31:68" ht="15" customHeight="1" x14ac:dyDescent="0.25">
      <c r="AE9539" s="501" t="e">
        <f t="shared" si="894"/>
        <v>#DIV/0!</v>
      </c>
      <c r="AH9539" s="501" t="e">
        <f t="shared" si="895"/>
        <v>#DIV/0!</v>
      </c>
      <c r="AV9539" s="501" t="e">
        <f t="shared" si="896"/>
        <v>#DIV/0!</v>
      </c>
      <c r="AY9539" s="501" t="e">
        <f t="shared" si="897"/>
        <v>#DIV/0!</v>
      </c>
      <c r="BM9539" s="501" t="e">
        <f t="shared" si="898"/>
        <v>#DIV/0!</v>
      </c>
      <c r="BP9539" s="501" t="e">
        <f t="shared" si="899"/>
        <v>#DIV/0!</v>
      </c>
    </row>
    <row r="9540" spans="31:68" ht="15" customHeight="1" x14ac:dyDescent="0.25">
      <c r="AE9540" s="501" t="e">
        <f t="shared" si="894"/>
        <v>#DIV/0!</v>
      </c>
      <c r="AH9540" s="501" t="e">
        <f t="shared" si="895"/>
        <v>#DIV/0!</v>
      </c>
      <c r="AV9540" s="501" t="e">
        <f t="shared" si="896"/>
        <v>#DIV/0!</v>
      </c>
      <c r="AY9540" s="501" t="e">
        <f t="shared" si="897"/>
        <v>#DIV/0!</v>
      </c>
      <c r="BM9540" s="501" t="e">
        <f t="shared" si="898"/>
        <v>#DIV/0!</v>
      </c>
      <c r="BP9540" s="501" t="e">
        <f t="shared" si="899"/>
        <v>#DIV/0!</v>
      </c>
    </row>
    <row r="9541" spans="31:68" ht="15" customHeight="1" x14ac:dyDescent="0.25">
      <c r="AE9541" s="501" t="e">
        <f t="shared" si="894"/>
        <v>#DIV/0!</v>
      </c>
      <c r="AH9541" s="501" t="e">
        <f t="shared" si="895"/>
        <v>#DIV/0!</v>
      </c>
      <c r="AV9541" s="501" t="e">
        <f t="shared" si="896"/>
        <v>#DIV/0!</v>
      </c>
      <c r="AY9541" s="501" t="e">
        <f t="shared" si="897"/>
        <v>#DIV/0!</v>
      </c>
      <c r="BM9541" s="501" t="e">
        <f t="shared" si="898"/>
        <v>#DIV/0!</v>
      </c>
      <c r="BP9541" s="501" t="e">
        <f t="shared" si="899"/>
        <v>#DIV/0!</v>
      </c>
    </row>
    <row r="9542" spans="31:68" ht="15" customHeight="1" x14ac:dyDescent="0.25">
      <c r="AE9542" s="501" t="e">
        <f t="shared" si="894"/>
        <v>#DIV/0!</v>
      </c>
      <c r="AH9542" s="501" t="e">
        <f t="shared" si="895"/>
        <v>#DIV/0!</v>
      </c>
      <c r="AV9542" s="501" t="e">
        <f t="shared" si="896"/>
        <v>#DIV/0!</v>
      </c>
      <c r="AY9542" s="501" t="e">
        <f t="shared" si="897"/>
        <v>#DIV/0!</v>
      </c>
      <c r="BM9542" s="501" t="e">
        <f t="shared" si="898"/>
        <v>#DIV/0!</v>
      </c>
      <c r="BP9542" s="501" t="e">
        <f t="shared" si="899"/>
        <v>#DIV/0!</v>
      </c>
    </row>
    <row r="9543" spans="31:68" ht="15" customHeight="1" x14ac:dyDescent="0.25">
      <c r="AE9543" s="501" t="e">
        <f t="shared" si="894"/>
        <v>#DIV/0!</v>
      </c>
      <c r="AH9543" s="501" t="e">
        <f t="shared" si="895"/>
        <v>#DIV/0!</v>
      </c>
      <c r="AV9543" s="501" t="e">
        <f t="shared" si="896"/>
        <v>#DIV/0!</v>
      </c>
      <c r="AY9543" s="501" t="e">
        <f t="shared" si="897"/>
        <v>#DIV/0!</v>
      </c>
      <c r="BM9543" s="501" t="e">
        <f t="shared" si="898"/>
        <v>#DIV/0!</v>
      </c>
      <c r="BP9543" s="501" t="e">
        <f t="shared" si="899"/>
        <v>#DIV/0!</v>
      </c>
    </row>
    <row r="9544" spans="31:68" ht="15" customHeight="1" x14ac:dyDescent="0.25">
      <c r="AE9544" s="501" t="e">
        <f t="shared" si="894"/>
        <v>#DIV/0!</v>
      </c>
      <c r="AH9544" s="501" t="e">
        <f t="shared" si="895"/>
        <v>#DIV/0!</v>
      </c>
      <c r="AV9544" s="501" t="e">
        <f t="shared" si="896"/>
        <v>#DIV/0!</v>
      </c>
      <c r="AY9544" s="501" t="e">
        <f t="shared" si="897"/>
        <v>#DIV/0!</v>
      </c>
      <c r="BM9544" s="501" t="e">
        <f t="shared" si="898"/>
        <v>#DIV/0!</v>
      </c>
      <c r="BP9544" s="501" t="e">
        <f t="shared" si="899"/>
        <v>#DIV/0!</v>
      </c>
    </row>
    <row r="9545" spans="31:68" ht="15" customHeight="1" x14ac:dyDescent="0.25">
      <c r="AE9545" s="501" t="e">
        <f t="shared" si="894"/>
        <v>#DIV/0!</v>
      </c>
      <c r="AH9545" s="501" t="e">
        <f t="shared" si="895"/>
        <v>#DIV/0!</v>
      </c>
      <c r="AV9545" s="501" t="e">
        <f t="shared" si="896"/>
        <v>#DIV/0!</v>
      </c>
      <c r="AY9545" s="501" t="e">
        <f t="shared" si="897"/>
        <v>#DIV/0!</v>
      </c>
      <c r="BM9545" s="501" t="e">
        <f t="shared" si="898"/>
        <v>#DIV/0!</v>
      </c>
      <c r="BP9545" s="501" t="e">
        <f t="shared" si="899"/>
        <v>#DIV/0!</v>
      </c>
    </row>
    <row r="9546" spans="31:68" ht="15" customHeight="1" x14ac:dyDescent="0.25">
      <c r="AE9546" s="501" t="e">
        <f t="shared" si="894"/>
        <v>#DIV/0!</v>
      </c>
      <c r="AH9546" s="501" t="e">
        <f t="shared" si="895"/>
        <v>#DIV/0!</v>
      </c>
      <c r="AV9546" s="501" t="e">
        <f t="shared" si="896"/>
        <v>#DIV/0!</v>
      </c>
      <c r="AY9546" s="501" t="e">
        <f t="shared" si="897"/>
        <v>#DIV/0!</v>
      </c>
      <c r="BM9546" s="501" t="e">
        <f t="shared" si="898"/>
        <v>#DIV/0!</v>
      </c>
      <c r="BP9546" s="501" t="e">
        <f t="shared" si="899"/>
        <v>#DIV/0!</v>
      </c>
    </row>
    <row r="9547" spans="31:68" ht="15" customHeight="1" x14ac:dyDescent="0.25">
      <c r="AE9547" s="501" t="e">
        <f t="shared" si="894"/>
        <v>#DIV/0!</v>
      </c>
      <c r="AH9547" s="501" t="e">
        <f t="shared" si="895"/>
        <v>#DIV/0!</v>
      </c>
      <c r="AV9547" s="501" t="e">
        <f t="shared" si="896"/>
        <v>#DIV/0!</v>
      </c>
      <c r="AY9547" s="501" t="e">
        <f t="shared" si="897"/>
        <v>#DIV/0!</v>
      </c>
      <c r="BM9547" s="501" t="e">
        <f t="shared" si="898"/>
        <v>#DIV/0!</v>
      </c>
      <c r="BP9547" s="501" t="e">
        <f t="shared" si="899"/>
        <v>#DIV/0!</v>
      </c>
    </row>
    <row r="9548" spans="31:68" ht="15" customHeight="1" x14ac:dyDescent="0.25">
      <c r="AE9548" s="501" t="e">
        <f t="shared" si="894"/>
        <v>#DIV/0!</v>
      </c>
      <c r="AH9548" s="501" t="e">
        <f t="shared" si="895"/>
        <v>#DIV/0!</v>
      </c>
      <c r="AV9548" s="501" t="e">
        <f t="shared" si="896"/>
        <v>#DIV/0!</v>
      </c>
      <c r="AY9548" s="501" t="e">
        <f t="shared" si="897"/>
        <v>#DIV/0!</v>
      </c>
      <c r="BM9548" s="501" t="e">
        <f t="shared" si="898"/>
        <v>#DIV/0!</v>
      </c>
      <c r="BP9548" s="501" t="e">
        <f t="shared" si="899"/>
        <v>#DIV/0!</v>
      </c>
    </row>
    <row r="9549" spans="31:68" ht="15" customHeight="1" x14ac:dyDescent="0.25">
      <c r="AE9549" s="501" t="e">
        <f t="shared" si="894"/>
        <v>#DIV/0!</v>
      </c>
      <c r="AH9549" s="501" t="e">
        <f t="shared" si="895"/>
        <v>#DIV/0!</v>
      </c>
      <c r="AV9549" s="501" t="e">
        <f t="shared" si="896"/>
        <v>#DIV/0!</v>
      </c>
      <c r="AY9549" s="501" t="e">
        <f t="shared" si="897"/>
        <v>#DIV/0!</v>
      </c>
      <c r="BM9549" s="501" t="e">
        <f t="shared" si="898"/>
        <v>#DIV/0!</v>
      </c>
      <c r="BP9549" s="501" t="e">
        <f t="shared" si="899"/>
        <v>#DIV/0!</v>
      </c>
    </row>
    <row r="9550" spans="31:68" ht="15" customHeight="1" x14ac:dyDescent="0.25">
      <c r="AE9550" s="501" t="e">
        <f t="shared" si="894"/>
        <v>#DIV/0!</v>
      </c>
      <c r="AH9550" s="501" t="e">
        <f t="shared" si="895"/>
        <v>#DIV/0!</v>
      </c>
      <c r="AV9550" s="501" t="e">
        <f t="shared" si="896"/>
        <v>#DIV/0!</v>
      </c>
      <c r="AY9550" s="501" t="e">
        <f t="shared" si="897"/>
        <v>#DIV/0!</v>
      </c>
      <c r="BM9550" s="501" t="e">
        <f t="shared" si="898"/>
        <v>#DIV/0!</v>
      </c>
      <c r="BP9550" s="501" t="e">
        <f t="shared" si="899"/>
        <v>#DIV/0!</v>
      </c>
    </row>
    <row r="9551" spans="31:68" ht="15" customHeight="1" x14ac:dyDescent="0.25">
      <c r="AE9551" s="501" t="e">
        <f t="shared" ref="AE9551:AE9614" si="900">IF(AE$10*AC9551+AE$11&lt;(ROUNDUP(AD$10/100,0)*100+999),MAX(0,AE$10*AC9551+AE$11),NA())</f>
        <v>#DIV/0!</v>
      </c>
      <c r="AH9551" s="501" t="e">
        <f t="shared" ref="AH9551:AH9614" si="901">IF(AH$10*AF9551+AH$11&lt;(ROUNDUP(AG$10/100,0)*100+999),MAX(0,AH$10*AF9551+AH$11),NA())</f>
        <v>#DIV/0!</v>
      </c>
      <c r="AV9551" s="501" t="e">
        <f t="shared" ref="AV9551:AV9614" si="902">IF(AV$10*AT9551+AV$11&lt;(ROUNDUP(AU$10/100,0)*100+999),MAX(0,AV$10*AT9551+AV$11),NA())</f>
        <v>#DIV/0!</v>
      </c>
      <c r="AY9551" s="501" t="e">
        <f t="shared" ref="AY9551:AY9614" si="903">IF(AY$10*AW9551+AY$11&lt;(ROUNDUP(AX$10/100,0)*100+999),MAX(0,AY$10*AW9551+AY$11),NA())</f>
        <v>#DIV/0!</v>
      </c>
      <c r="BM9551" s="501" t="e">
        <f t="shared" ref="BM9551:BM9614" si="904">IF(BM$10*BK9551+BM$11&lt;(ROUNDUP(BL$10/100,0)*100+999),MAX(0,BM$10*BK9551+BM$11),NA())</f>
        <v>#DIV/0!</v>
      </c>
      <c r="BP9551" s="501" t="e">
        <f t="shared" ref="BP9551:BP9614" si="905">IF(BP$10*BN9551+BP$11&lt;(ROUNDUP(BO$10/100,0)*100+999),MAX(0,BP$10*BN9551+BP$11),NA())</f>
        <v>#DIV/0!</v>
      </c>
    </row>
    <row r="9552" spans="31:68" ht="15" customHeight="1" x14ac:dyDescent="0.25">
      <c r="AE9552" s="501" t="e">
        <f t="shared" si="900"/>
        <v>#DIV/0!</v>
      </c>
      <c r="AH9552" s="501" t="e">
        <f t="shared" si="901"/>
        <v>#DIV/0!</v>
      </c>
      <c r="AV9552" s="501" t="e">
        <f t="shared" si="902"/>
        <v>#DIV/0!</v>
      </c>
      <c r="AY9552" s="501" t="e">
        <f t="shared" si="903"/>
        <v>#DIV/0!</v>
      </c>
      <c r="BM9552" s="501" t="e">
        <f t="shared" si="904"/>
        <v>#DIV/0!</v>
      </c>
      <c r="BP9552" s="501" t="e">
        <f t="shared" si="905"/>
        <v>#DIV/0!</v>
      </c>
    </row>
    <row r="9553" spans="31:68" ht="15" customHeight="1" x14ac:dyDescent="0.25">
      <c r="AE9553" s="501" t="e">
        <f t="shared" si="900"/>
        <v>#DIV/0!</v>
      </c>
      <c r="AH9553" s="501" t="e">
        <f t="shared" si="901"/>
        <v>#DIV/0!</v>
      </c>
      <c r="AV9553" s="501" t="e">
        <f t="shared" si="902"/>
        <v>#DIV/0!</v>
      </c>
      <c r="AY9553" s="501" t="e">
        <f t="shared" si="903"/>
        <v>#DIV/0!</v>
      </c>
      <c r="BM9553" s="501" t="e">
        <f t="shared" si="904"/>
        <v>#DIV/0!</v>
      </c>
      <c r="BP9553" s="501" t="e">
        <f t="shared" si="905"/>
        <v>#DIV/0!</v>
      </c>
    </row>
    <row r="9554" spans="31:68" ht="15" customHeight="1" x14ac:dyDescent="0.25">
      <c r="AE9554" s="501" t="e">
        <f t="shared" si="900"/>
        <v>#DIV/0!</v>
      </c>
      <c r="AH9554" s="501" t="e">
        <f t="shared" si="901"/>
        <v>#DIV/0!</v>
      </c>
      <c r="AV9554" s="501" t="e">
        <f t="shared" si="902"/>
        <v>#DIV/0!</v>
      </c>
      <c r="AY9554" s="501" t="e">
        <f t="shared" si="903"/>
        <v>#DIV/0!</v>
      </c>
      <c r="BM9554" s="501" t="e">
        <f t="shared" si="904"/>
        <v>#DIV/0!</v>
      </c>
      <c r="BP9554" s="501" t="e">
        <f t="shared" si="905"/>
        <v>#DIV/0!</v>
      </c>
    </row>
    <row r="9555" spans="31:68" ht="15" customHeight="1" x14ac:dyDescent="0.25">
      <c r="AE9555" s="501" t="e">
        <f t="shared" si="900"/>
        <v>#DIV/0!</v>
      </c>
      <c r="AH9555" s="501" t="e">
        <f t="shared" si="901"/>
        <v>#DIV/0!</v>
      </c>
      <c r="AV9555" s="501" t="e">
        <f t="shared" si="902"/>
        <v>#DIV/0!</v>
      </c>
      <c r="AY9555" s="501" t="e">
        <f t="shared" si="903"/>
        <v>#DIV/0!</v>
      </c>
      <c r="BM9555" s="501" t="e">
        <f t="shared" si="904"/>
        <v>#DIV/0!</v>
      </c>
      <c r="BP9555" s="501" t="e">
        <f t="shared" si="905"/>
        <v>#DIV/0!</v>
      </c>
    </row>
    <row r="9556" spans="31:68" ht="15" customHeight="1" x14ac:dyDescent="0.25">
      <c r="AE9556" s="501" t="e">
        <f t="shared" si="900"/>
        <v>#DIV/0!</v>
      </c>
      <c r="AH9556" s="501" t="e">
        <f t="shared" si="901"/>
        <v>#DIV/0!</v>
      </c>
      <c r="AV9556" s="501" t="e">
        <f t="shared" si="902"/>
        <v>#DIV/0!</v>
      </c>
      <c r="AY9556" s="501" t="e">
        <f t="shared" si="903"/>
        <v>#DIV/0!</v>
      </c>
      <c r="BM9556" s="501" t="e">
        <f t="shared" si="904"/>
        <v>#DIV/0!</v>
      </c>
      <c r="BP9556" s="501" t="e">
        <f t="shared" si="905"/>
        <v>#DIV/0!</v>
      </c>
    </row>
    <row r="9557" spans="31:68" ht="15" customHeight="1" x14ac:dyDescent="0.25">
      <c r="AE9557" s="501" t="e">
        <f t="shared" si="900"/>
        <v>#DIV/0!</v>
      </c>
      <c r="AH9557" s="501" t="e">
        <f t="shared" si="901"/>
        <v>#DIV/0!</v>
      </c>
      <c r="AV9557" s="501" t="e">
        <f t="shared" si="902"/>
        <v>#DIV/0!</v>
      </c>
      <c r="AY9557" s="501" t="e">
        <f t="shared" si="903"/>
        <v>#DIV/0!</v>
      </c>
      <c r="BM9557" s="501" t="e">
        <f t="shared" si="904"/>
        <v>#DIV/0!</v>
      </c>
      <c r="BP9557" s="501" t="e">
        <f t="shared" si="905"/>
        <v>#DIV/0!</v>
      </c>
    </row>
    <row r="9558" spans="31:68" ht="15" customHeight="1" x14ac:dyDescent="0.25">
      <c r="AE9558" s="501" t="e">
        <f t="shared" si="900"/>
        <v>#DIV/0!</v>
      </c>
      <c r="AH9558" s="501" t="e">
        <f t="shared" si="901"/>
        <v>#DIV/0!</v>
      </c>
      <c r="AV9558" s="501" t="e">
        <f t="shared" si="902"/>
        <v>#DIV/0!</v>
      </c>
      <c r="AY9558" s="501" t="e">
        <f t="shared" si="903"/>
        <v>#DIV/0!</v>
      </c>
      <c r="BM9558" s="501" t="e">
        <f t="shared" si="904"/>
        <v>#DIV/0!</v>
      </c>
      <c r="BP9558" s="501" t="e">
        <f t="shared" si="905"/>
        <v>#DIV/0!</v>
      </c>
    </row>
    <row r="9559" spans="31:68" ht="15" customHeight="1" x14ac:dyDescent="0.25">
      <c r="AE9559" s="501" t="e">
        <f t="shared" si="900"/>
        <v>#DIV/0!</v>
      </c>
      <c r="AH9559" s="501" t="e">
        <f t="shared" si="901"/>
        <v>#DIV/0!</v>
      </c>
      <c r="AV9559" s="501" t="e">
        <f t="shared" si="902"/>
        <v>#DIV/0!</v>
      </c>
      <c r="AY9559" s="501" t="e">
        <f t="shared" si="903"/>
        <v>#DIV/0!</v>
      </c>
      <c r="BM9559" s="501" t="e">
        <f t="shared" si="904"/>
        <v>#DIV/0!</v>
      </c>
      <c r="BP9559" s="501" t="e">
        <f t="shared" si="905"/>
        <v>#DIV/0!</v>
      </c>
    </row>
    <row r="9560" spans="31:68" ht="15" customHeight="1" x14ac:dyDescent="0.25">
      <c r="AE9560" s="501" t="e">
        <f t="shared" si="900"/>
        <v>#DIV/0!</v>
      </c>
      <c r="AH9560" s="501" t="e">
        <f t="shared" si="901"/>
        <v>#DIV/0!</v>
      </c>
      <c r="AV9560" s="501" t="e">
        <f t="shared" si="902"/>
        <v>#DIV/0!</v>
      </c>
      <c r="AY9560" s="501" t="e">
        <f t="shared" si="903"/>
        <v>#DIV/0!</v>
      </c>
      <c r="BM9560" s="501" t="e">
        <f t="shared" si="904"/>
        <v>#DIV/0!</v>
      </c>
      <c r="BP9560" s="501" t="e">
        <f t="shared" si="905"/>
        <v>#DIV/0!</v>
      </c>
    </row>
    <row r="9561" spans="31:68" ht="15" customHeight="1" x14ac:dyDescent="0.25">
      <c r="AE9561" s="501" t="e">
        <f t="shared" si="900"/>
        <v>#DIV/0!</v>
      </c>
      <c r="AH9561" s="501" t="e">
        <f t="shared" si="901"/>
        <v>#DIV/0!</v>
      </c>
      <c r="AV9561" s="501" t="e">
        <f t="shared" si="902"/>
        <v>#DIV/0!</v>
      </c>
      <c r="AY9561" s="501" t="e">
        <f t="shared" si="903"/>
        <v>#DIV/0!</v>
      </c>
      <c r="BM9561" s="501" t="e">
        <f t="shared" si="904"/>
        <v>#DIV/0!</v>
      </c>
      <c r="BP9561" s="501" t="e">
        <f t="shared" si="905"/>
        <v>#DIV/0!</v>
      </c>
    </row>
    <row r="9562" spans="31:68" ht="15" customHeight="1" x14ac:dyDescent="0.25">
      <c r="AE9562" s="501" t="e">
        <f t="shared" si="900"/>
        <v>#DIV/0!</v>
      </c>
      <c r="AH9562" s="501" t="e">
        <f t="shared" si="901"/>
        <v>#DIV/0!</v>
      </c>
      <c r="AV9562" s="501" t="e">
        <f t="shared" si="902"/>
        <v>#DIV/0!</v>
      </c>
      <c r="AY9562" s="501" t="e">
        <f t="shared" si="903"/>
        <v>#DIV/0!</v>
      </c>
      <c r="BM9562" s="501" t="e">
        <f t="shared" si="904"/>
        <v>#DIV/0!</v>
      </c>
      <c r="BP9562" s="501" t="e">
        <f t="shared" si="905"/>
        <v>#DIV/0!</v>
      </c>
    </row>
    <row r="9563" spans="31:68" ht="15" customHeight="1" x14ac:dyDescent="0.25">
      <c r="AE9563" s="501" t="e">
        <f t="shared" si="900"/>
        <v>#DIV/0!</v>
      </c>
      <c r="AH9563" s="501" t="e">
        <f t="shared" si="901"/>
        <v>#DIV/0!</v>
      </c>
      <c r="AV9563" s="501" t="e">
        <f t="shared" si="902"/>
        <v>#DIV/0!</v>
      </c>
      <c r="AY9563" s="501" t="e">
        <f t="shared" si="903"/>
        <v>#DIV/0!</v>
      </c>
      <c r="BM9563" s="501" t="e">
        <f t="shared" si="904"/>
        <v>#DIV/0!</v>
      </c>
      <c r="BP9563" s="501" t="e">
        <f t="shared" si="905"/>
        <v>#DIV/0!</v>
      </c>
    </row>
    <row r="9564" spans="31:68" ht="15" customHeight="1" x14ac:dyDescent="0.25">
      <c r="AE9564" s="501" t="e">
        <f t="shared" si="900"/>
        <v>#DIV/0!</v>
      </c>
      <c r="AH9564" s="501" t="e">
        <f t="shared" si="901"/>
        <v>#DIV/0!</v>
      </c>
      <c r="AV9564" s="501" t="e">
        <f t="shared" si="902"/>
        <v>#DIV/0!</v>
      </c>
      <c r="AY9564" s="501" t="e">
        <f t="shared" si="903"/>
        <v>#DIV/0!</v>
      </c>
      <c r="BM9564" s="501" t="e">
        <f t="shared" si="904"/>
        <v>#DIV/0!</v>
      </c>
      <c r="BP9564" s="501" t="e">
        <f t="shared" si="905"/>
        <v>#DIV/0!</v>
      </c>
    </row>
    <row r="9565" spans="31:68" ht="15" customHeight="1" x14ac:dyDescent="0.25">
      <c r="AE9565" s="501" t="e">
        <f t="shared" si="900"/>
        <v>#DIV/0!</v>
      </c>
      <c r="AH9565" s="501" t="e">
        <f t="shared" si="901"/>
        <v>#DIV/0!</v>
      </c>
      <c r="AV9565" s="501" t="e">
        <f t="shared" si="902"/>
        <v>#DIV/0!</v>
      </c>
      <c r="AY9565" s="501" t="e">
        <f t="shared" si="903"/>
        <v>#DIV/0!</v>
      </c>
      <c r="BM9565" s="501" t="e">
        <f t="shared" si="904"/>
        <v>#DIV/0!</v>
      </c>
      <c r="BP9565" s="501" t="e">
        <f t="shared" si="905"/>
        <v>#DIV/0!</v>
      </c>
    </row>
    <row r="9566" spans="31:68" ht="15" customHeight="1" x14ac:dyDescent="0.25">
      <c r="AE9566" s="501" t="e">
        <f t="shared" si="900"/>
        <v>#DIV/0!</v>
      </c>
      <c r="AH9566" s="501" t="e">
        <f t="shared" si="901"/>
        <v>#DIV/0!</v>
      </c>
      <c r="AV9566" s="501" t="e">
        <f t="shared" si="902"/>
        <v>#DIV/0!</v>
      </c>
      <c r="AY9566" s="501" t="e">
        <f t="shared" si="903"/>
        <v>#DIV/0!</v>
      </c>
      <c r="BM9566" s="501" t="e">
        <f t="shared" si="904"/>
        <v>#DIV/0!</v>
      </c>
      <c r="BP9566" s="501" t="e">
        <f t="shared" si="905"/>
        <v>#DIV/0!</v>
      </c>
    </row>
    <row r="9567" spans="31:68" ht="15" customHeight="1" x14ac:dyDescent="0.25">
      <c r="AE9567" s="501" t="e">
        <f t="shared" si="900"/>
        <v>#DIV/0!</v>
      </c>
      <c r="AH9567" s="501" t="e">
        <f t="shared" si="901"/>
        <v>#DIV/0!</v>
      </c>
      <c r="AV9567" s="501" t="e">
        <f t="shared" si="902"/>
        <v>#DIV/0!</v>
      </c>
      <c r="AY9567" s="501" t="e">
        <f t="shared" si="903"/>
        <v>#DIV/0!</v>
      </c>
      <c r="BM9567" s="501" t="e">
        <f t="shared" si="904"/>
        <v>#DIV/0!</v>
      </c>
      <c r="BP9567" s="501" t="e">
        <f t="shared" si="905"/>
        <v>#DIV/0!</v>
      </c>
    </row>
    <row r="9568" spans="31:68" ht="15" customHeight="1" x14ac:dyDescent="0.25">
      <c r="AE9568" s="501" t="e">
        <f t="shared" si="900"/>
        <v>#DIV/0!</v>
      </c>
      <c r="AH9568" s="501" t="e">
        <f t="shared" si="901"/>
        <v>#DIV/0!</v>
      </c>
      <c r="AV9568" s="501" t="e">
        <f t="shared" si="902"/>
        <v>#DIV/0!</v>
      </c>
      <c r="AY9568" s="501" t="e">
        <f t="shared" si="903"/>
        <v>#DIV/0!</v>
      </c>
      <c r="BM9568" s="501" t="e">
        <f t="shared" si="904"/>
        <v>#DIV/0!</v>
      </c>
      <c r="BP9568" s="501" t="e">
        <f t="shared" si="905"/>
        <v>#DIV/0!</v>
      </c>
    </row>
    <row r="9569" spans="31:68" ht="15" customHeight="1" x14ac:dyDescent="0.25">
      <c r="AE9569" s="501" t="e">
        <f t="shared" si="900"/>
        <v>#DIV/0!</v>
      </c>
      <c r="AH9569" s="501" t="e">
        <f t="shared" si="901"/>
        <v>#DIV/0!</v>
      </c>
      <c r="AV9569" s="501" t="e">
        <f t="shared" si="902"/>
        <v>#DIV/0!</v>
      </c>
      <c r="AY9569" s="501" t="e">
        <f t="shared" si="903"/>
        <v>#DIV/0!</v>
      </c>
      <c r="BM9569" s="501" t="e">
        <f t="shared" si="904"/>
        <v>#DIV/0!</v>
      </c>
      <c r="BP9569" s="501" t="e">
        <f t="shared" si="905"/>
        <v>#DIV/0!</v>
      </c>
    </row>
    <row r="9570" spans="31:68" ht="15" customHeight="1" x14ac:dyDescent="0.25">
      <c r="AE9570" s="501" t="e">
        <f t="shared" si="900"/>
        <v>#DIV/0!</v>
      </c>
      <c r="AH9570" s="501" t="e">
        <f t="shared" si="901"/>
        <v>#DIV/0!</v>
      </c>
      <c r="AV9570" s="501" t="e">
        <f t="shared" si="902"/>
        <v>#DIV/0!</v>
      </c>
      <c r="AY9570" s="501" t="e">
        <f t="shared" si="903"/>
        <v>#DIV/0!</v>
      </c>
      <c r="BM9570" s="501" t="e">
        <f t="shared" si="904"/>
        <v>#DIV/0!</v>
      </c>
      <c r="BP9570" s="501" t="e">
        <f t="shared" si="905"/>
        <v>#DIV/0!</v>
      </c>
    </row>
    <row r="9571" spans="31:68" ht="15" customHeight="1" x14ac:dyDescent="0.25">
      <c r="AE9571" s="501" t="e">
        <f t="shared" si="900"/>
        <v>#DIV/0!</v>
      </c>
      <c r="AH9571" s="501" t="e">
        <f t="shared" si="901"/>
        <v>#DIV/0!</v>
      </c>
      <c r="AV9571" s="501" t="e">
        <f t="shared" si="902"/>
        <v>#DIV/0!</v>
      </c>
      <c r="AY9571" s="501" t="e">
        <f t="shared" si="903"/>
        <v>#DIV/0!</v>
      </c>
      <c r="BM9571" s="501" t="e">
        <f t="shared" si="904"/>
        <v>#DIV/0!</v>
      </c>
      <c r="BP9571" s="501" t="e">
        <f t="shared" si="905"/>
        <v>#DIV/0!</v>
      </c>
    </row>
    <row r="9572" spans="31:68" ht="15" customHeight="1" x14ac:dyDescent="0.25">
      <c r="AE9572" s="501" t="e">
        <f t="shared" si="900"/>
        <v>#DIV/0!</v>
      </c>
      <c r="AH9572" s="501" t="e">
        <f t="shared" si="901"/>
        <v>#DIV/0!</v>
      </c>
      <c r="AV9572" s="501" t="e">
        <f t="shared" si="902"/>
        <v>#DIV/0!</v>
      </c>
      <c r="AY9572" s="501" t="e">
        <f t="shared" si="903"/>
        <v>#DIV/0!</v>
      </c>
      <c r="BM9572" s="501" t="e">
        <f t="shared" si="904"/>
        <v>#DIV/0!</v>
      </c>
      <c r="BP9572" s="501" t="e">
        <f t="shared" si="905"/>
        <v>#DIV/0!</v>
      </c>
    </row>
    <row r="9573" spans="31:68" ht="15" customHeight="1" x14ac:dyDescent="0.25">
      <c r="AE9573" s="501" t="e">
        <f t="shared" si="900"/>
        <v>#DIV/0!</v>
      </c>
      <c r="AH9573" s="501" t="e">
        <f t="shared" si="901"/>
        <v>#DIV/0!</v>
      </c>
      <c r="AV9573" s="501" t="e">
        <f t="shared" si="902"/>
        <v>#DIV/0!</v>
      </c>
      <c r="AY9573" s="501" t="e">
        <f t="shared" si="903"/>
        <v>#DIV/0!</v>
      </c>
      <c r="BM9573" s="501" t="e">
        <f t="shared" si="904"/>
        <v>#DIV/0!</v>
      </c>
      <c r="BP9573" s="501" t="e">
        <f t="shared" si="905"/>
        <v>#DIV/0!</v>
      </c>
    </row>
    <row r="9574" spans="31:68" ht="15" customHeight="1" x14ac:dyDescent="0.25">
      <c r="AE9574" s="501" t="e">
        <f t="shared" si="900"/>
        <v>#DIV/0!</v>
      </c>
      <c r="AH9574" s="501" t="e">
        <f t="shared" si="901"/>
        <v>#DIV/0!</v>
      </c>
      <c r="AV9574" s="501" t="e">
        <f t="shared" si="902"/>
        <v>#DIV/0!</v>
      </c>
      <c r="AY9574" s="501" t="e">
        <f t="shared" si="903"/>
        <v>#DIV/0!</v>
      </c>
      <c r="BM9574" s="501" t="e">
        <f t="shared" si="904"/>
        <v>#DIV/0!</v>
      </c>
      <c r="BP9574" s="501" t="e">
        <f t="shared" si="905"/>
        <v>#DIV/0!</v>
      </c>
    </row>
    <row r="9575" spans="31:68" ht="15" customHeight="1" x14ac:dyDescent="0.25">
      <c r="AE9575" s="501" t="e">
        <f t="shared" si="900"/>
        <v>#DIV/0!</v>
      </c>
      <c r="AH9575" s="501" t="e">
        <f t="shared" si="901"/>
        <v>#DIV/0!</v>
      </c>
      <c r="AV9575" s="501" t="e">
        <f t="shared" si="902"/>
        <v>#DIV/0!</v>
      </c>
      <c r="AY9575" s="501" t="e">
        <f t="shared" si="903"/>
        <v>#DIV/0!</v>
      </c>
      <c r="BM9575" s="501" t="e">
        <f t="shared" si="904"/>
        <v>#DIV/0!</v>
      </c>
      <c r="BP9575" s="501" t="e">
        <f t="shared" si="905"/>
        <v>#DIV/0!</v>
      </c>
    </row>
    <row r="9576" spans="31:68" ht="15" customHeight="1" x14ac:dyDescent="0.25">
      <c r="AE9576" s="501" t="e">
        <f t="shared" si="900"/>
        <v>#DIV/0!</v>
      </c>
      <c r="AH9576" s="501" t="e">
        <f t="shared" si="901"/>
        <v>#DIV/0!</v>
      </c>
      <c r="AV9576" s="501" t="e">
        <f t="shared" si="902"/>
        <v>#DIV/0!</v>
      </c>
      <c r="AY9576" s="501" t="e">
        <f t="shared" si="903"/>
        <v>#DIV/0!</v>
      </c>
      <c r="BM9576" s="501" t="e">
        <f t="shared" si="904"/>
        <v>#DIV/0!</v>
      </c>
      <c r="BP9576" s="501" t="e">
        <f t="shared" si="905"/>
        <v>#DIV/0!</v>
      </c>
    </row>
    <row r="9577" spans="31:68" ht="15" customHeight="1" x14ac:dyDescent="0.25">
      <c r="AE9577" s="501" t="e">
        <f t="shared" si="900"/>
        <v>#DIV/0!</v>
      </c>
      <c r="AH9577" s="501" t="e">
        <f t="shared" si="901"/>
        <v>#DIV/0!</v>
      </c>
      <c r="AV9577" s="501" t="e">
        <f t="shared" si="902"/>
        <v>#DIV/0!</v>
      </c>
      <c r="AY9577" s="501" t="e">
        <f t="shared" si="903"/>
        <v>#DIV/0!</v>
      </c>
      <c r="BM9577" s="501" t="e">
        <f t="shared" si="904"/>
        <v>#DIV/0!</v>
      </c>
      <c r="BP9577" s="501" t="e">
        <f t="shared" si="905"/>
        <v>#DIV/0!</v>
      </c>
    </row>
    <row r="9578" spans="31:68" ht="15" customHeight="1" x14ac:dyDescent="0.25">
      <c r="AE9578" s="501" t="e">
        <f t="shared" si="900"/>
        <v>#DIV/0!</v>
      </c>
      <c r="AH9578" s="501" t="e">
        <f t="shared" si="901"/>
        <v>#DIV/0!</v>
      </c>
      <c r="AV9578" s="501" t="e">
        <f t="shared" si="902"/>
        <v>#DIV/0!</v>
      </c>
      <c r="AY9578" s="501" t="e">
        <f t="shared" si="903"/>
        <v>#DIV/0!</v>
      </c>
      <c r="BM9578" s="501" t="e">
        <f t="shared" si="904"/>
        <v>#DIV/0!</v>
      </c>
      <c r="BP9578" s="501" t="e">
        <f t="shared" si="905"/>
        <v>#DIV/0!</v>
      </c>
    </row>
    <row r="9579" spans="31:68" ht="15" customHeight="1" x14ac:dyDescent="0.25">
      <c r="AE9579" s="501" t="e">
        <f t="shared" si="900"/>
        <v>#DIV/0!</v>
      </c>
      <c r="AH9579" s="501" t="e">
        <f t="shared" si="901"/>
        <v>#DIV/0!</v>
      </c>
      <c r="AV9579" s="501" t="e">
        <f t="shared" si="902"/>
        <v>#DIV/0!</v>
      </c>
      <c r="AY9579" s="501" t="e">
        <f t="shared" si="903"/>
        <v>#DIV/0!</v>
      </c>
      <c r="BM9579" s="501" t="e">
        <f t="shared" si="904"/>
        <v>#DIV/0!</v>
      </c>
      <c r="BP9579" s="501" t="e">
        <f t="shared" si="905"/>
        <v>#DIV/0!</v>
      </c>
    </row>
    <row r="9580" spans="31:68" ht="15" customHeight="1" x14ac:dyDescent="0.25">
      <c r="AE9580" s="501" t="e">
        <f t="shared" si="900"/>
        <v>#DIV/0!</v>
      </c>
      <c r="AH9580" s="501" t="e">
        <f t="shared" si="901"/>
        <v>#DIV/0!</v>
      </c>
      <c r="AV9580" s="501" t="e">
        <f t="shared" si="902"/>
        <v>#DIV/0!</v>
      </c>
      <c r="AY9580" s="501" t="e">
        <f t="shared" si="903"/>
        <v>#DIV/0!</v>
      </c>
      <c r="BM9580" s="501" t="e">
        <f t="shared" si="904"/>
        <v>#DIV/0!</v>
      </c>
      <c r="BP9580" s="501" t="e">
        <f t="shared" si="905"/>
        <v>#DIV/0!</v>
      </c>
    </row>
    <row r="9581" spans="31:68" ht="15" customHeight="1" x14ac:dyDescent="0.25">
      <c r="AE9581" s="501" t="e">
        <f t="shared" si="900"/>
        <v>#DIV/0!</v>
      </c>
      <c r="AH9581" s="501" t="e">
        <f t="shared" si="901"/>
        <v>#DIV/0!</v>
      </c>
      <c r="AV9581" s="501" t="e">
        <f t="shared" si="902"/>
        <v>#DIV/0!</v>
      </c>
      <c r="AY9581" s="501" t="e">
        <f t="shared" si="903"/>
        <v>#DIV/0!</v>
      </c>
      <c r="BM9581" s="501" t="e">
        <f t="shared" si="904"/>
        <v>#DIV/0!</v>
      </c>
      <c r="BP9581" s="501" t="e">
        <f t="shared" si="905"/>
        <v>#DIV/0!</v>
      </c>
    </row>
    <row r="9582" spans="31:68" ht="15" customHeight="1" x14ac:dyDescent="0.25">
      <c r="AE9582" s="501" t="e">
        <f t="shared" si="900"/>
        <v>#DIV/0!</v>
      </c>
      <c r="AH9582" s="501" t="e">
        <f t="shared" si="901"/>
        <v>#DIV/0!</v>
      </c>
      <c r="AV9582" s="501" t="e">
        <f t="shared" si="902"/>
        <v>#DIV/0!</v>
      </c>
      <c r="AY9582" s="501" t="e">
        <f t="shared" si="903"/>
        <v>#DIV/0!</v>
      </c>
      <c r="BM9582" s="501" t="e">
        <f t="shared" si="904"/>
        <v>#DIV/0!</v>
      </c>
      <c r="BP9582" s="501" t="e">
        <f t="shared" si="905"/>
        <v>#DIV/0!</v>
      </c>
    </row>
    <row r="9583" spans="31:68" ht="15" customHeight="1" x14ac:dyDescent="0.25">
      <c r="AE9583" s="501" t="e">
        <f t="shared" si="900"/>
        <v>#DIV/0!</v>
      </c>
      <c r="AH9583" s="501" t="e">
        <f t="shared" si="901"/>
        <v>#DIV/0!</v>
      </c>
      <c r="AV9583" s="501" t="e">
        <f t="shared" si="902"/>
        <v>#DIV/0!</v>
      </c>
      <c r="AY9583" s="501" t="e">
        <f t="shared" si="903"/>
        <v>#DIV/0!</v>
      </c>
      <c r="BM9583" s="501" t="e">
        <f t="shared" si="904"/>
        <v>#DIV/0!</v>
      </c>
      <c r="BP9583" s="501" t="e">
        <f t="shared" si="905"/>
        <v>#DIV/0!</v>
      </c>
    </row>
    <row r="9584" spans="31:68" ht="15" customHeight="1" x14ac:dyDescent="0.25">
      <c r="AE9584" s="501" t="e">
        <f t="shared" si="900"/>
        <v>#DIV/0!</v>
      </c>
      <c r="AH9584" s="501" t="e">
        <f t="shared" si="901"/>
        <v>#DIV/0!</v>
      </c>
      <c r="AV9584" s="501" t="e">
        <f t="shared" si="902"/>
        <v>#DIV/0!</v>
      </c>
      <c r="AY9584" s="501" t="e">
        <f t="shared" si="903"/>
        <v>#DIV/0!</v>
      </c>
      <c r="BM9584" s="501" t="e">
        <f t="shared" si="904"/>
        <v>#DIV/0!</v>
      </c>
      <c r="BP9584" s="501" t="e">
        <f t="shared" si="905"/>
        <v>#DIV/0!</v>
      </c>
    </row>
    <row r="9585" spans="31:68" ht="15" customHeight="1" x14ac:dyDescent="0.25">
      <c r="AE9585" s="501" t="e">
        <f t="shared" si="900"/>
        <v>#DIV/0!</v>
      </c>
      <c r="AH9585" s="501" t="e">
        <f t="shared" si="901"/>
        <v>#DIV/0!</v>
      </c>
      <c r="AV9585" s="501" t="e">
        <f t="shared" si="902"/>
        <v>#DIV/0!</v>
      </c>
      <c r="AY9585" s="501" t="e">
        <f t="shared" si="903"/>
        <v>#DIV/0!</v>
      </c>
      <c r="BM9585" s="501" t="e">
        <f t="shared" si="904"/>
        <v>#DIV/0!</v>
      </c>
      <c r="BP9585" s="501" t="e">
        <f t="shared" si="905"/>
        <v>#DIV/0!</v>
      </c>
    </row>
    <row r="9586" spans="31:68" ht="15" customHeight="1" x14ac:dyDescent="0.25">
      <c r="AE9586" s="501" t="e">
        <f t="shared" si="900"/>
        <v>#DIV/0!</v>
      </c>
      <c r="AH9586" s="501" t="e">
        <f t="shared" si="901"/>
        <v>#DIV/0!</v>
      </c>
      <c r="AV9586" s="501" t="e">
        <f t="shared" si="902"/>
        <v>#DIV/0!</v>
      </c>
      <c r="AY9586" s="501" t="e">
        <f t="shared" si="903"/>
        <v>#DIV/0!</v>
      </c>
      <c r="BM9586" s="501" t="e">
        <f t="shared" si="904"/>
        <v>#DIV/0!</v>
      </c>
      <c r="BP9586" s="501" t="e">
        <f t="shared" si="905"/>
        <v>#DIV/0!</v>
      </c>
    </row>
    <row r="9587" spans="31:68" ht="15" customHeight="1" x14ac:dyDescent="0.25">
      <c r="AE9587" s="501" t="e">
        <f t="shared" si="900"/>
        <v>#DIV/0!</v>
      </c>
      <c r="AH9587" s="501" t="e">
        <f t="shared" si="901"/>
        <v>#DIV/0!</v>
      </c>
      <c r="AV9587" s="501" t="e">
        <f t="shared" si="902"/>
        <v>#DIV/0!</v>
      </c>
      <c r="AY9587" s="501" t="e">
        <f t="shared" si="903"/>
        <v>#DIV/0!</v>
      </c>
      <c r="BM9587" s="501" t="e">
        <f t="shared" si="904"/>
        <v>#DIV/0!</v>
      </c>
      <c r="BP9587" s="501" t="e">
        <f t="shared" si="905"/>
        <v>#DIV/0!</v>
      </c>
    </row>
    <row r="9588" spans="31:68" ht="15" customHeight="1" x14ac:dyDescent="0.25">
      <c r="AE9588" s="501" t="e">
        <f t="shared" si="900"/>
        <v>#DIV/0!</v>
      </c>
      <c r="AH9588" s="501" t="e">
        <f t="shared" si="901"/>
        <v>#DIV/0!</v>
      </c>
      <c r="AV9588" s="501" t="e">
        <f t="shared" si="902"/>
        <v>#DIV/0!</v>
      </c>
      <c r="AY9588" s="501" t="e">
        <f t="shared" si="903"/>
        <v>#DIV/0!</v>
      </c>
      <c r="BM9588" s="501" t="e">
        <f t="shared" si="904"/>
        <v>#DIV/0!</v>
      </c>
      <c r="BP9588" s="501" t="e">
        <f t="shared" si="905"/>
        <v>#DIV/0!</v>
      </c>
    </row>
    <row r="9589" spans="31:68" ht="15" customHeight="1" x14ac:dyDescent="0.25">
      <c r="AE9589" s="501" t="e">
        <f t="shared" si="900"/>
        <v>#DIV/0!</v>
      </c>
      <c r="AH9589" s="501" t="e">
        <f t="shared" si="901"/>
        <v>#DIV/0!</v>
      </c>
      <c r="AV9589" s="501" t="e">
        <f t="shared" si="902"/>
        <v>#DIV/0!</v>
      </c>
      <c r="AY9589" s="501" t="e">
        <f t="shared" si="903"/>
        <v>#DIV/0!</v>
      </c>
      <c r="BM9589" s="501" t="e">
        <f t="shared" si="904"/>
        <v>#DIV/0!</v>
      </c>
      <c r="BP9589" s="501" t="e">
        <f t="shared" si="905"/>
        <v>#DIV/0!</v>
      </c>
    </row>
    <row r="9590" spans="31:68" ht="15" customHeight="1" x14ac:dyDescent="0.25">
      <c r="AE9590" s="501" t="e">
        <f t="shared" si="900"/>
        <v>#DIV/0!</v>
      </c>
      <c r="AH9590" s="501" t="e">
        <f t="shared" si="901"/>
        <v>#DIV/0!</v>
      </c>
      <c r="AV9590" s="501" t="e">
        <f t="shared" si="902"/>
        <v>#DIV/0!</v>
      </c>
      <c r="AY9590" s="501" t="e">
        <f t="shared" si="903"/>
        <v>#DIV/0!</v>
      </c>
      <c r="BM9590" s="501" t="e">
        <f t="shared" si="904"/>
        <v>#DIV/0!</v>
      </c>
      <c r="BP9590" s="501" t="e">
        <f t="shared" si="905"/>
        <v>#DIV/0!</v>
      </c>
    </row>
    <row r="9591" spans="31:68" ht="15" customHeight="1" x14ac:dyDescent="0.25">
      <c r="AE9591" s="501" t="e">
        <f t="shared" si="900"/>
        <v>#DIV/0!</v>
      </c>
      <c r="AH9591" s="501" t="e">
        <f t="shared" si="901"/>
        <v>#DIV/0!</v>
      </c>
      <c r="AV9591" s="501" t="e">
        <f t="shared" si="902"/>
        <v>#DIV/0!</v>
      </c>
      <c r="AY9591" s="501" t="e">
        <f t="shared" si="903"/>
        <v>#DIV/0!</v>
      </c>
      <c r="BM9591" s="501" t="e">
        <f t="shared" si="904"/>
        <v>#DIV/0!</v>
      </c>
      <c r="BP9591" s="501" t="e">
        <f t="shared" si="905"/>
        <v>#DIV/0!</v>
      </c>
    </row>
    <row r="9592" spans="31:68" ht="15" customHeight="1" x14ac:dyDescent="0.25">
      <c r="AE9592" s="501" t="e">
        <f t="shared" si="900"/>
        <v>#DIV/0!</v>
      </c>
      <c r="AH9592" s="501" t="e">
        <f t="shared" si="901"/>
        <v>#DIV/0!</v>
      </c>
      <c r="AV9592" s="501" t="e">
        <f t="shared" si="902"/>
        <v>#DIV/0!</v>
      </c>
      <c r="AY9592" s="501" t="e">
        <f t="shared" si="903"/>
        <v>#DIV/0!</v>
      </c>
      <c r="BM9592" s="501" t="e">
        <f t="shared" si="904"/>
        <v>#DIV/0!</v>
      </c>
      <c r="BP9592" s="501" t="e">
        <f t="shared" si="905"/>
        <v>#DIV/0!</v>
      </c>
    </row>
    <row r="9593" spans="31:68" ht="15" customHeight="1" x14ac:dyDescent="0.25">
      <c r="AE9593" s="501" t="e">
        <f t="shared" si="900"/>
        <v>#DIV/0!</v>
      </c>
      <c r="AH9593" s="501" t="e">
        <f t="shared" si="901"/>
        <v>#DIV/0!</v>
      </c>
      <c r="AV9593" s="501" t="e">
        <f t="shared" si="902"/>
        <v>#DIV/0!</v>
      </c>
      <c r="AY9593" s="501" t="e">
        <f t="shared" si="903"/>
        <v>#DIV/0!</v>
      </c>
      <c r="BM9593" s="501" t="e">
        <f t="shared" si="904"/>
        <v>#DIV/0!</v>
      </c>
      <c r="BP9593" s="501" t="e">
        <f t="shared" si="905"/>
        <v>#DIV/0!</v>
      </c>
    </row>
    <row r="9594" spans="31:68" ht="15" customHeight="1" x14ac:dyDescent="0.25">
      <c r="AE9594" s="501" t="e">
        <f t="shared" si="900"/>
        <v>#DIV/0!</v>
      </c>
      <c r="AH9594" s="501" t="e">
        <f t="shared" si="901"/>
        <v>#DIV/0!</v>
      </c>
      <c r="AV9594" s="501" t="e">
        <f t="shared" si="902"/>
        <v>#DIV/0!</v>
      </c>
      <c r="AY9594" s="501" t="e">
        <f t="shared" si="903"/>
        <v>#DIV/0!</v>
      </c>
      <c r="BM9594" s="501" t="e">
        <f t="shared" si="904"/>
        <v>#DIV/0!</v>
      </c>
      <c r="BP9594" s="501" t="e">
        <f t="shared" si="905"/>
        <v>#DIV/0!</v>
      </c>
    </row>
    <row r="9595" spans="31:68" ht="15" customHeight="1" x14ac:dyDescent="0.25">
      <c r="AE9595" s="501" t="e">
        <f t="shared" si="900"/>
        <v>#DIV/0!</v>
      </c>
      <c r="AH9595" s="501" t="e">
        <f t="shared" si="901"/>
        <v>#DIV/0!</v>
      </c>
      <c r="AV9595" s="501" t="e">
        <f t="shared" si="902"/>
        <v>#DIV/0!</v>
      </c>
      <c r="AY9595" s="501" t="e">
        <f t="shared" si="903"/>
        <v>#DIV/0!</v>
      </c>
      <c r="BM9595" s="501" t="e">
        <f t="shared" si="904"/>
        <v>#DIV/0!</v>
      </c>
      <c r="BP9595" s="501" t="e">
        <f t="shared" si="905"/>
        <v>#DIV/0!</v>
      </c>
    </row>
    <row r="9596" spans="31:68" ht="15" customHeight="1" x14ac:dyDescent="0.25">
      <c r="AE9596" s="501" t="e">
        <f t="shared" si="900"/>
        <v>#DIV/0!</v>
      </c>
      <c r="AH9596" s="501" t="e">
        <f t="shared" si="901"/>
        <v>#DIV/0!</v>
      </c>
      <c r="AV9596" s="501" t="e">
        <f t="shared" si="902"/>
        <v>#DIV/0!</v>
      </c>
      <c r="AY9596" s="501" t="e">
        <f t="shared" si="903"/>
        <v>#DIV/0!</v>
      </c>
      <c r="BM9596" s="501" t="e">
        <f t="shared" si="904"/>
        <v>#DIV/0!</v>
      </c>
      <c r="BP9596" s="501" t="e">
        <f t="shared" si="905"/>
        <v>#DIV/0!</v>
      </c>
    </row>
    <row r="9597" spans="31:68" ht="15" customHeight="1" x14ac:dyDescent="0.25">
      <c r="AE9597" s="501" t="e">
        <f t="shared" si="900"/>
        <v>#DIV/0!</v>
      </c>
      <c r="AH9597" s="501" t="e">
        <f t="shared" si="901"/>
        <v>#DIV/0!</v>
      </c>
      <c r="AV9597" s="501" t="e">
        <f t="shared" si="902"/>
        <v>#DIV/0!</v>
      </c>
      <c r="AY9597" s="501" t="e">
        <f t="shared" si="903"/>
        <v>#DIV/0!</v>
      </c>
      <c r="BM9597" s="501" t="e">
        <f t="shared" si="904"/>
        <v>#DIV/0!</v>
      </c>
      <c r="BP9597" s="501" t="e">
        <f t="shared" si="905"/>
        <v>#DIV/0!</v>
      </c>
    </row>
    <row r="9598" spans="31:68" ht="15" customHeight="1" x14ac:dyDescent="0.25">
      <c r="AE9598" s="501" t="e">
        <f t="shared" si="900"/>
        <v>#DIV/0!</v>
      </c>
      <c r="AH9598" s="501" t="e">
        <f t="shared" si="901"/>
        <v>#DIV/0!</v>
      </c>
      <c r="AV9598" s="501" t="e">
        <f t="shared" si="902"/>
        <v>#DIV/0!</v>
      </c>
      <c r="AY9598" s="501" t="e">
        <f t="shared" si="903"/>
        <v>#DIV/0!</v>
      </c>
      <c r="BM9598" s="501" t="e">
        <f t="shared" si="904"/>
        <v>#DIV/0!</v>
      </c>
      <c r="BP9598" s="501" t="e">
        <f t="shared" si="905"/>
        <v>#DIV/0!</v>
      </c>
    </row>
    <row r="9599" spans="31:68" ht="15" customHeight="1" x14ac:dyDescent="0.25">
      <c r="AE9599" s="501" t="e">
        <f t="shared" si="900"/>
        <v>#DIV/0!</v>
      </c>
      <c r="AH9599" s="501" t="e">
        <f t="shared" si="901"/>
        <v>#DIV/0!</v>
      </c>
      <c r="AV9599" s="501" t="e">
        <f t="shared" si="902"/>
        <v>#DIV/0!</v>
      </c>
      <c r="AY9599" s="501" t="e">
        <f t="shared" si="903"/>
        <v>#DIV/0!</v>
      </c>
      <c r="BM9599" s="501" t="e">
        <f t="shared" si="904"/>
        <v>#DIV/0!</v>
      </c>
      <c r="BP9599" s="501" t="e">
        <f t="shared" si="905"/>
        <v>#DIV/0!</v>
      </c>
    </row>
    <row r="9600" spans="31:68" ht="15" customHeight="1" x14ac:dyDescent="0.25">
      <c r="AE9600" s="501" t="e">
        <f t="shared" si="900"/>
        <v>#DIV/0!</v>
      </c>
      <c r="AH9600" s="501" t="e">
        <f t="shared" si="901"/>
        <v>#DIV/0!</v>
      </c>
      <c r="AV9600" s="501" t="e">
        <f t="shared" si="902"/>
        <v>#DIV/0!</v>
      </c>
      <c r="AY9600" s="501" t="e">
        <f t="shared" si="903"/>
        <v>#DIV/0!</v>
      </c>
      <c r="BM9600" s="501" t="e">
        <f t="shared" si="904"/>
        <v>#DIV/0!</v>
      </c>
      <c r="BP9600" s="501" t="e">
        <f t="shared" si="905"/>
        <v>#DIV/0!</v>
      </c>
    </row>
    <row r="9601" spans="31:68" ht="15" customHeight="1" x14ac:dyDescent="0.25">
      <c r="AE9601" s="501" t="e">
        <f t="shared" si="900"/>
        <v>#DIV/0!</v>
      </c>
      <c r="AH9601" s="501" t="e">
        <f t="shared" si="901"/>
        <v>#DIV/0!</v>
      </c>
      <c r="AV9601" s="501" t="e">
        <f t="shared" si="902"/>
        <v>#DIV/0!</v>
      </c>
      <c r="AY9601" s="501" t="e">
        <f t="shared" si="903"/>
        <v>#DIV/0!</v>
      </c>
      <c r="BM9601" s="501" t="e">
        <f t="shared" si="904"/>
        <v>#DIV/0!</v>
      </c>
      <c r="BP9601" s="501" t="e">
        <f t="shared" si="905"/>
        <v>#DIV/0!</v>
      </c>
    </row>
    <row r="9602" spans="31:68" ht="15" customHeight="1" x14ac:dyDescent="0.25">
      <c r="AE9602" s="501" t="e">
        <f t="shared" si="900"/>
        <v>#DIV/0!</v>
      </c>
      <c r="AH9602" s="501" t="e">
        <f t="shared" si="901"/>
        <v>#DIV/0!</v>
      </c>
      <c r="AV9602" s="501" t="e">
        <f t="shared" si="902"/>
        <v>#DIV/0!</v>
      </c>
      <c r="AY9602" s="501" t="e">
        <f t="shared" si="903"/>
        <v>#DIV/0!</v>
      </c>
      <c r="BM9602" s="501" t="e">
        <f t="shared" si="904"/>
        <v>#DIV/0!</v>
      </c>
      <c r="BP9602" s="501" t="e">
        <f t="shared" si="905"/>
        <v>#DIV/0!</v>
      </c>
    </row>
    <row r="9603" spans="31:68" ht="15" customHeight="1" x14ac:dyDescent="0.25">
      <c r="AE9603" s="501" t="e">
        <f t="shared" si="900"/>
        <v>#DIV/0!</v>
      </c>
      <c r="AH9603" s="501" t="e">
        <f t="shared" si="901"/>
        <v>#DIV/0!</v>
      </c>
      <c r="AV9603" s="501" t="e">
        <f t="shared" si="902"/>
        <v>#DIV/0!</v>
      </c>
      <c r="AY9603" s="501" t="e">
        <f t="shared" si="903"/>
        <v>#DIV/0!</v>
      </c>
      <c r="BM9603" s="501" t="e">
        <f t="shared" si="904"/>
        <v>#DIV/0!</v>
      </c>
      <c r="BP9603" s="501" t="e">
        <f t="shared" si="905"/>
        <v>#DIV/0!</v>
      </c>
    </row>
    <row r="9604" spans="31:68" ht="15" customHeight="1" x14ac:dyDescent="0.25">
      <c r="AE9604" s="501" t="e">
        <f t="shared" si="900"/>
        <v>#DIV/0!</v>
      </c>
      <c r="AH9604" s="501" t="e">
        <f t="shared" si="901"/>
        <v>#DIV/0!</v>
      </c>
      <c r="AV9604" s="501" t="e">
        <f t="shared" si="902"/>
        <v>#DIV/0!</v>
      </c>
      <c r="AY9604" s="501" t="e">
        <f t="shared" si="903"/>
        <v>#DIV/0!</v>
      </c>
      <c r="BM9604" s="501" t="e">
        <f t="shared" si="904"/>
        <v>#DIV/0!</v>
      </c>
      <c r="BP9604" s="501" t="e">
        <f t="shared" si="905"/>
        <v>#DIV/0!</v>
      </c>
    </row>
    <row r="9605" spans="31:68" ht="15" customHeight="1" x14ac:dyDescent="0.25">
      <c r="AE9605" s="501" t="e">
        <f t="shared" si="900"/>
        <v>#DIV/0!</v>
      </c>
      <c r="AH9605" s="501" t="e">
        <f t="shared" si="901"/>
        <v>#DIV/0!</v>
      </c>
      <c r="AV9605" s="501" t="e">
        <f t="shared" si="902"/>
        <v>#DIV/0!</v>
      </c>
      <c r="AY9605" s="501" t="e">
        <f t="shared" si="903"/>
        <v>#DIV/0!</v>
      </c>
      <c r="BM9605" s="501" t="e">
        <f t="shared" si="904"/>
        <v>#DIV/0!</v>
      </c>
      <c r="BP9605" s="501" t="e">
        <f t="shared" si="905"/>
        <v>#DIV/0!</v>
      </c>
    </row>
    <row r="9606" spans="31:68" ht="15" customHeight="1" x14ac:dyDescent="0.25">
      <c r="AE9606" s="501" t="e">
        <f t="shared" si="900"/>
        <v>#DIV/0!</v>
      </c>
      <c r="AH9606" s="501" t="e">
        <f t="shared" si="901"/>
        <v>#DIV/0!</v>
      </c>
      <c r="AV9606" s="501" t="e">
        <f t="shared" si="902"/>
        <v>#DIV/0!</v>
      </c>
      <c r="AY9606" s="501" t="e">
        <f t="shared" si="903"/>
        <v>#DIV/0!</v>
      </c>
      <c r="BM9606" s="501" t="e">
        <f t="shared" si="904"/>
        <v>#DIV/0!</v>
      </c>
      <c r="BP9606" s="501" t="e">
        <f t="shared" si="905"/>
        <v>#DIV/0!</v>
      </c>
    </row>
    <row r="9607" spans="31:68" ht="15" customHeight="1" x14ac:dyDescent="0.25">
      <c r="AE9607" s="501" t="e">
        <f t="shared" si="900"/>
        <v>#DIV/0!</v>
      </c>
      <c r="AH9607" s="501" t="e">
        <f t="shared" si="901"/>
        <v>#DIV/0!</v>
      </c>
      <c r="AV9607" s="501" t="e">
        <f t="shared" si="902"/>
        <v>#DIV/0!</v>
      </c>
      <c r="AY9607" s="501" t="e">
        <f t="shared" si="903"/>
        <v>#DIV/0!</v>
      </c>
      <c r="BM9607" s="501" t="e">
        <f t="shared" si="904"/>
        <v>#DIV/0!</v>
      </c>
      <c r="BP9607" s="501" t="e">
        <f t="shared" si="905"/>
        <v>#DIV/0!</v>
      </c>
    </row>
    <row r="9608" spans="31:68" ht="15" customHeight="1" x14ac:dyDescent="0.25">
      <c r="AE9608" s="501" t="e">
        <f t="shared" si="900"/>
        <v>#DIV/0!</v>
      </c>
      <c r="AH9608" s="501" t="e">
        <f t="shared" si="901"/>
        <v>#DIV/0!</v>
      </c>
      <c r="AV9608" s="501" t="e">
        <f t="shared" si="902"/>
        <v>#DIV/0!</v>
      </c>
      <c r="AY9608" s="501" t="e">
        <f t="shared" si="903"/>
        <v>#DIV/0!</v>
      </c>
      <c r="BM9608" s="501" t="e">
        <f t="shared" si="904"/>
        <v>#DIV/0!</v>
      </c>
      <c r="BP9608" s="501" t="e">
        <f t="shared" si="905"/>
        <v>#DIV/0!</v>
      </c>
    </row>
    <row r="9609" spans="31:68" ht="15" customHeight="1" x14ac:dyDescent="0.25">
      <c r="AE9609" s="501" t="e">
        <f t="shared" si="900"/>
        <v>#DIV/0!</v>
      </c>
      <c r="AH9609" s="501" t="e">
        <f t="shared" si="901"/>
        <v>#DIV/0!</v>
      </c>
      <c r="AV9609" s="501" t="e">
        <f t="shared" si="902"/>
        <v>#DIV/0!</v>
      </c>
      <c r="AY9609" s="501" t="e">
        <f t="shared" si="903"/>
        <v>#DIV/0!</v>
      </c>
      <c r="BM9609" s="501" t="e">
        <f t="shared" si="904"/>
        <v>#DIV/0!</v>
      </c>
      <c r="BP9609" s="501" t="e">
        <f t="shared" si="905"/>
        <v>#DIV/0!</v>
      </c>
    </row>
    <row r="9610" spans="31:68" ht="15" customHeight="1" x14ac:dyDescent="0.25">
      <c r="AE9610" s="501" t="e">
        <f t="shared" si="900"/>
        <v>#DIV/0!</v>
      </c>
      <c r="AH9610" s="501" t="e">
        <f t="shared" si="901"/>
        <v>#DIV/0!</v>
      </c>
      <c r="AV9610" s="501" t="e">
        <f t="shared" si="902"/>
        <v>#DIV/0!</v>
      </c>
      <c r="AY9610" s="501" t="e">
        <f t="shared" si="903"/>
        <v>#DIV/0!</v>
      </c>
      <c r="BM9610" s="501" t="e">
        <f t="shared" si="904"/>
        <v>#DIV/0!</v>
      </c>
      <c r="BP9610" s="501" t="e">
        <f t="shared" si="905"/>
        <v>#DIV/0!</v>
      </c>
    </row>
    <row r="9611" spans="31:68" ht="15" customHeight="1" x14ac:dyDescent="0.25">
      <c r="AE9611" s="501" t="e">
        <f t="shared" si="900"/>
        <v>#DIV/0!</v>
      </c>
      <c r="AH9611" s="501" t="e">
        <f t="shared" si="901"/>
        <v>#DIV/0!</v>
      </c>
      <c r="AV9611" s="501" t="e">
        <f t="shared" si="902"/>
        <v>#DIV/0!</v>
      </c>
      <c r="AY9611" s="501" t="e">
        <f t="shared" si="903"/>
        <v>#DIV/0!</v>
      </c>
      <c r="BM9611" s="501" t="e">
        <f t="shared" si="904"/>
        <v>#DIV/0!</v>
      </c>
      <c r="BP9611" s="501" t="e">
        <f t="shared" si="905"/>
        <v>#DIV/0!</v>
      </c>
    </row>
    <row r="9612" spans="31:68" ht="15" customHeight="1" x14ac:dyDescent="0.25">
      <c r="AE9612" s="501" t="e">
        <f t="shared" si="900"/>
        <v>#DIV/0!</v>
      </c>
      <c r="AH9612" s="501" t="e">
        <f t="shared" si="901"/>
        <v>#DIV/0!</v>
      </c>
      <c r="AV9612" s="501" t="e">
        <f t="shared" si="902"/>
        <v>#DIV/0!</v>
      </c>
      <c r="AY9612" s="501" t="e">
        <f t="shared" si="903"/>
        <v>#DIV/0!</v>
      </c>
      <c r="BM9612" s="501" t="e">
        <f t="shared" si="904"/>
        <v>#DIV/0!</v>
      </c>
      <c r="BP9612" s="501" t="e">
        <f t="shared" si="905"/>
        <v>#DIV/0!</v>
      </c>
    </row>
    <row r="9613" spans="31:68" ht="15" customHeight="1" x14ac:dyDescent="0.25">
      <c r="AE9613" s="501" t="e">
        <f t="shared" si="900"/>
        <v>#DIV/0!</v>
      </c>
      <c r="AH9613" s="501" t="e">
        <f t="shared" si="901"/>
        <v>#DIV/0!</v>
      </c>
      <c r="AV9613" s="501" t="e">
        <f t="shared" si="902"/>
        <v>#DIV/0!</v>
      </c>
      <c r="AY9613" s="501" t="e">
        <f t="shared" si="903"/>
        <v>#DIV/0!</v>
      </c>
      <c r="BM9613" s="501" t="e">
        <f t="shared" si="904"/>
        <v>#DIV/0!</v>
      </c>
      <c r="BP9613" s="501" t="e">
        <f t="shared" si="905"/>
        <v>#DIV/0!</v>
      </c>
    </row>
    <row r="9614" spans="31:68" ht="15" customHeight="1" x14ac:dyDescent="0.25">
      <c r="AE9614" s="501" t="e">
        <f t="shared" si="900"/>
        <v>#DIV/0!</v>
      </c>
      <c r="AH9614" s="501" t="e">
        <f t="shared" si="901"/>
        <v>#DIV/0!</v>
      </c>
      <c r="AV9614" s="501" t="e">
        <f t="shared" si="902"/>
        <v>#DIV/0!</v>
      </c>
      <c r="AY9614" s="501" t="e">
        <f t="shared" si="903"/>
        <v>#DIV/0!</v>
      </c>
      <c r="BM9614" s="501" t="e">
        <f t="shared" si="904"/>
        <v>#DIV/0!</v>
      </c>
      <c r="BP9614" s="501" t="e">
        <f t="shared" si="905"/>
        <v>#DIV/0!</v>
      </c>
    </row>
    <row r="9615" spans="31:68" ht="15" customHeight="1" x14ac:dyDescent="0.25">
      <c r="AE9615" s="501" t="e">
        <f t="shared" ref="AE9615:AE9678" si="906">IF(AE$10*AC9615+AE$11&lt;(ROUNDUP(AD$10/100,0)*100+999),MAX(0,AE$10*AC9615+AE$11),NA())</f>
        <v>#DIV/0!</v>
      </c>
      <c r="AH9615" s="501" t="e">
        <f t="shared" ref="AH9615:AH9678" si="907">IF(AH$10*AF9615+AH$11&lt;(ROUNDUP(AG$10/100,0)*100+999),MAX(0,AH$10*AF9615+AH$11),NA())</f>
        <v>#DIV/0!</v>
      </c>
      <c r="AV9615" s="501" t="e">
        <f t="shared" ref="AV9615:AV9678" si="908">IF(AV$10*AT9615+AV$11&lt;(ROUNDUP(AU$10/100,0)*100+999),MAX(0,AV$10*AT9615+AV$11),NA())</f>
        <v>#DIV/0!</v>
      </c>
      <c r="AY9615" s="501" t="e">
        <f t="shared" ref="AY9615:AY9678" si="909">IF(AY$10*AW9615+AY$11&lt;(ROUNDUP(AX$10/100,0)*100+999),MAX(0,AY$10*AW9615+AY$11),NA())</f>
        <v>#DIV/0!</v>
      </c>
      <c r="BM9615" s="501" t="e">
        <f t="shared" ref="BM9615:BM9678" si="910">IF(BM$10*BK9615+BM$11&lt;(ROUNDUP(BL$10/100,0)*100+999),MAX(0,BM$10*BK9615+BM$11),NA())</f>
        <v>#DIV/0!</v>
      </c>
      <c r="BP9615" s="501" t="e">
        <f t="shared" ref="BP9615:BP9678" si="911">IF(BP$10*BN9615+BP$11&lt;(ROUNDUP(BO$10/100,0)*100+999),MAX(0,BP$10*BN9615+BP$11),NA())</f>
        <v>#DIV/0!</v>
      </c>
    </row>
    <row r="9616" spans="31:68" ht="15" customHeight="1" x14ac:dyDescent="0.25">
      <c r="AE9616" s="501" t="e">
        <f t="shared" si="906"/>
        <v>#DIV/0!</v>
      </c>
      <c r="AH9616" s="501" t="e">
        <f t="shared" si="907"/>
        <v>#DIV/0!</v>
      </c>
      <c r="AV9616" s="501" t="e">
        <f t="shared" si="908"/>
        <v>#DIV/0!</v>
      </c>
      <c r="AY9616" s="501" t="e">
        <f t="shared" si="909"/>
        <v>#DIV/0!</v>
      </c>
      <c r="BM9616" s="501" t="e">
        <f t="shared" si="910"/>
        <v>#DIV/0!</v>
      </c>
      <c r="BP9616" s="501" t="e">
        <f t="shared" si="911"/>
        <v>#DIV/0!</v>
      </c>
    </row>
    <row r="9617" spans="31:68" ht="15" customHeight="1" x14ac:dyDescent="0.25">
      <c r="AE9617" s="501" t="e">
        <f t="shared" si="906"/>
        <v>#DIV/0!</v>
      </c>
      <c r="AH9617" s="501" t="e">
        <f t="shared" si="907"/>
        <v>#DIV/0!</v>
      </c>
      <c r="AV9617" s="501" t="e">
        <f t="shared" si="908"/>
        <v>#DIV/0!</v>
      </c>
      <c r="AY9617" s="501" t="e">
        <f t="shared" si="909"/>
        <v>#DIV/0!</v>
      </c>
      <c r="BM9617" s="501" t="e">
        <f t="shared" si="910"/>
        <v>#DIV/0!</v>
      </c>
      <c r="BP9617" s="501" t="e">
        <f t="shared" si="911"/>
        <v>#DIV/0!</v>
      </c>
    </row>
    <row r="9618" spans="31:68" ht="15" customHeight="1" x14ac:dyDescent="0.25">
      <c r="AE9618" s="501" t="e">
        <f t="shared" si="906"/>
        <v>#DIV/0!</v>
      </c>
      <c r="AH9618" s="501" t="e">
        <f t="shared" si="907"/>
        <v>#DIV/0!</v>
      </c>
      <c r="AV9618" s="501" t="e">
        <f t="shared" si="908"/>
        <v>#DIV/0!</v>
      </c>
      <c r="AY9618" s="501" t="e">
        <f t="shared" si="909"/>
        <v>#DIV/0!</v>
      </c>
      <c r="BM9618" s="501" t="e">
        <f t="shared" si="910"/>
        <v>#DIV/0!</v>
      </c>
      <c r="BP9618" s="501" t="e">
        <f t="shared" si="911"/>
        <v>#DIV/0!</v>
      </c>
    </row>
    <row r="9619" spans="31:68" ht="15" customHeight="1" x14ac:dyDescent="0.25">
      <c r="AE9619" s="501" t="e">
        <f t="shared" si="906"/>
        <v>#DIV/0!</v>
      </c>
      <c r="AH9619" s="501" t="e">
        <f t="shared" si="907"/>
        <v>#DIV/0!</v>
      </c>
      <c r="AV9619" s="501" t="e">
        <f t="shared" si="908"/>
        <v>#DIV/0!</v>
      </c>
      <c r="AY9619" s="501" t="e">
        <f t="shared" si="909"/>
        <v>#DIV/0!</v>
      </c>
      <c r="BM9619" s="501" t="e">
        <f t="shared" si="910"/>
        <v>#DIV/0!</v>
      </c>
      <c r="BP9619" s="501" t="e">
        <f t="shared" si="911"/>
        <v>#DIV/0!</v>
      </c>
    </row>
    <row r="9620" spans="31:68" ht="15" customHeight="1" x14ac:dyDescent="0.25">
      <c r="AE9620" s="501" t="e">
        <f t="shared" si="906"/>
        <v>#DIV/0!</v>
      </c>
      <c r="AH9620" s="501" t="e">
        <f t="shared" si="907"/>
        <v>#DIV/0!</v>
      </c>
      <c r="AV9620" s="501" t="e">
        <f t="shared" si="908"/>
        <v>#DIV/0!</v>
      </c>
      <c r="AY9620" s="501" t="e">
        <f t="shared" si="909"/>
        <v>#DIV/0!</v>
      </c>
      <c r="BM9620" s="501" t="e">
        <f t="shared" si="910"/>
        <v>#DIV/0!</v>
      </c>
      <c r="BP9620" s="501" t="e">
        <f t="shared" si="911"/>
        <v>#DIV/0!</v>
      </c>
    </row>
    <row r="9621" spans="31:68" ht="15" customHeight="1" x14ac:dyDescent="0.25">
      <c r="AE9621" s="501" t="e">
        <f t="shared" si="906"/>
        <v>#DIV/0!</v>
      </c>
      <c r="AH9621" s="501" t="e">
        <f t="shared" si="907"/>
        <v>#DIV/0!</v>
      </c>
      <c r="AV9621" s="501" t="e">
        <f t="shared" si="908"/>
        <v>#DIV/0!</v>
      </c>
      <c r="AY9621" s="501" t="e">
        <f t="shared" si="909"/>
        <v>#DIV/0!</v>
      </c>
      <c r="BM9621" s="501" t="e">
        <f t="shared" si="910"/>
        <v>#DIV/0!</v>
      </c>
      <c r="BP9621" s="501" t="e">
        <f t="shared" si="911"/>
        <v>#DIV/0!</v>
      </c>
    </row>
    <row r="9622" spans="31:68" ht="15" customHeight="1" x14ac:dyDescent="0.25">
      <c r="AE9622" s="501" t="e">
        <f t="shared" si="906"/>
        <v>#DIV/0!</v>
      </c>
      <c r="AH9622" s="501" t="e">
        <f t="shared" si="907"/>
        <v>#DIV/0!</v>
      </c>
      <c r="AV9622" s="501" t="e">
        <f t="shared" si="908"/>
        <v>#DIV/0!</v>
      </c>
      <c r="AY9622" s="501" t="e">
        <f t="shared" si="909"/>
        <v>#DIV/0!</v>
      </c>
      <c r="BM9622" s="501" t="e">
        <f t="shared" si="910"/>
        <v>#DIV/0!</v>
      </c>
      <c r="BP9622" s="501" t="e">
        <f t="shared" si="911"/>
        <v>#DIV/0!</v>
      </c>
    </row>
    <row r="9623" spans="31:68" ht="15" customHeight="1" x14ac:dyDescent="0.25">
      <c r="AE9623" s="501" t="e">
        <f t="shared" si="906"/>
        <v>#DIV/0!</v>
      </c>
      <c r="AH9623" s="501" t="e">
        <f t="shared" si="907"/>
        <v>#DIV/0!</v>
      </c>
      <c r="AV9623" s="501" t="e">
        <f t="shared" si="908"/>
        <v>#DIV/0!</v>
      </c>
      <c r="AY9623" s="501" t="e">
        <f t="shared" si="909"/>
        <v>#DIV/0!</v>
      </c>
      <c r="BM9623" s="501" t="e">
        <f t="shared" si="910"/>
        <v>#DIV/0!</v>
      </c>
      <c r="BP9623" s="501" t="e">
        <f t="shared" si="911"/>
        <v>#DIV/0!</v>
      </c>
    </row>
    <row r="9624" spans="31:68" ht="15" customHeight="1" x14ac:dyDescent="0.25">
      <c r="AE9624" s="501" t="e">
        <f t="shared" si="906"/>
        <v>#DIV/0!</v>
      </c>
      <c r="AH9624" s="501" t="e">
        <f t="shared" si="907"/>
        <v>#DIV/0!</v>
      </c>
      <c r="AV9624" s="501" t="e">
        <f t="shared" si="908"/>
        <v>#DIV/0!</v>
      </c>
      <c r="AY9624" s="501" t="e">
        <f t="shared" si="909"/>
        <v>#DIV/0!</v>
      </c>
      <c r="BM9624" s="501" t="e">
        <f t="shared" si="910"/>
        <v>#DIV/0!</v>
      </c>
      <c r="BP9624" s="501" t="e">
        <f t="shared" si="911"/>
        <v>#DIV/0!</v>
      </c>
    </row>
    <row r="9625" spans="31:68" ht="15" customHeight="1" x14ac:dyDescent="0.25">
      <c r="AE9625" s="501" t="e">
        <f t="shared" si="906"/>
        <v>#DIV/0!</v>
      </c>
      <c r="AH9625" s="501" t="e">
        <f t="shared" si="907"/>
        <v>#DIV/0!</v>
      </c>
      <c r="AV9625" s="501" t="e">
        <f t="shared" si="908"/>
        <v>#DIV/0!</v>
      </c>
      <c r="AY9625" s="501" t="e">
        <f t="shared" si="909"/>
        <v>#DIV/0!</v>
      </c>
      <c r="BM9625" s="501" t="e">
        <f t="shared" si="910"/>
        <v>#DIV/0!</v>
      </c>
      <c r="BP9625" s="501" t="e">
        <f t="shared" si="911"/>
        <v>#DIV/0!</v>
      </c>
    </row>
    <row r="9626" spans="31:68" ht="15" customHeight="1" x14ac:dyDescent="0.25">
      <c r="AE9626" s="501" t="e">
        <f t="shared" si="906"/>
        <v>#DIV/0!</v>
      </c>
      <c r="AH9626" s="501" t="e">
        <f t="shared" si="907"/>
        <v>#DIV/0!</v>
      </c>
      <c r="AV9626" s="501" t="e">
        <f t="shared" si="908"/>
        <v>#DIV/0!</v>
      </c>
      <c r="AY9626" s="501" t="e">
        <f t="shared" si="909"/>
        <v>#DIV/0!</v>
      </c>
      <c r="BM9626" s="501" t="e">
        <f t="shared" si="910"/>
        <v>#DIV/0!</v>
      </c>
      <c r="BP9626" s="501" t="e">
        <f t="shared" si="911"/>
        <v>#DIV/0!</v>
      </c>
    </row>
    <row r="9627" spans="31:68" ht="15" customHeight="1" x14ac:dyDescent="0.25">
      <c r="AE9627" s="501" t="e">
        <f t="shared" si="906"/>
        <v>#DIV/0!</v>
      </c>
      <c r="AH9627" s="501" t="e">
        <f t="shared" si="907"/>
        <v>#DIV/0!</v>
      </c>
      <c r="AV9627" s="501" t="e">
        <f t="shared" si="908"/>
        <v>#DIV/0!</v>
      </c>
      <c r="AY9627" s="501" t="e">
        <f t="shared" si="909"/>
        <v>#DIV/0!</v>
      </c>
      <c r="BM9627" s="501" t="e">
        <f t="shared" si="910"/>
        <v>#DIV/0!</v>
      </c>
      <c r="BP9627" s="501" t="e">
        <f t="shared" si="911"/>
        <v>#DIV/0!</v>
      </c>
    </row>
    <row r="9628" spans="31:68" ht="15" customHeight="1" x14ac:dyDescent="0.25">
      <c r="AE9628" s="501" t="e">
        <f t="shared" si="906"/>
        <v>#DIV/0!</v>
      </c>
      <c r="AH9628" s="501" t="e">
        <f t="shared" si="907"/>
        <v>#DIV/0!</v>
      </c>
      <c r="AV9628" s="501" t="e">
        <f t="shared" si="908"/>
        <v>#DIV/0!</v>
      </c>
      <c r="AY9628" s="501" t="e">
        <f t="shared" si="909"/>
        <v>#DIV/0!</v>
      </c>
      <c r="BM9628" s="501" t="e">
        <f t="shared" si="910"/>
        <v>#DIV/0!</v>
      </c>
      <c r="BP9628" s="501" t="e">
        <f t="shared" si="911"/>
        <v>#DIV/0!</v>
      </c>
    </row>
    <row r="9629" spans="31:68" ht="15" customHeight="1" x14ac:dyDescent="0.25">
      <c r="AE9629" s="501" t="e">
        <f t="shared" si="906"/>
        <v>#DIV/0!</v>
      </c>
      <c r="AH9629" s="501" t="e">
        <f t="shared" si="907"/>
        <v>#DIV/0!</v>
      </c>
      <c r="AV9629" s="501" t="e">
        <f t="shared" si="908"/>
        <v>#DIV/0!</v>
      </c>
      <c r="AY9629" s="501" t="e">
        <f t="shared" si="909"/>
        <v>#DIV/0!</v>
      </c>
      <c r="BM9629" s="501" t="e">
        <f t="shared" si="910"/>
        <v>#DIV/0!</v>
      </c>
      <c r="BP9629" s="501" t="e">
        <f t="shared" si="911"/>
        <v>#DIV/0!</v>
      </c>
    </row>
    <row r="9630" spans="31:68" ht="15" customHeight="1" x14ac:dyDescent="0.25">
      <c r="AE9630" s="501" t="e">
        <f t="shared" si="906"/>
        <v>#DIV/0!</v>
      </c>
      <c r="AH9630" s="501" t="e">
        <f t="shared" si="907"/>
        <v>#DIV/0!</v>
      </c>
      <c r="AV9630" s="501" t="e">
        <f t="shared" si="908"/>
        <v>#DIV/0!</v>
      </c>
      <c r="AY9630" s="501" t="e">
        <f t="shared" si="909"/>
        <v>#DIV/0!</v>
      </c>
      <c r="BM9630" s="501" t="e">
        <f t="shared" si="910"/>
        <v>#DIV/0!</v>
      </c>
      <c r="BP9630" s="501" t="e">
        <f t="shared" si="911"/>
        <v>#DIV/0!</v>
      </c>
    </row>
    <row r="9631" spans="31:68" ht="15" customHeight="1" x14ac:dyDescent="0.25">
      <c r="AE9631" s="501" t="e">
        <f t="shared" si="906"/>
        <v>#DIV/0!</v>
      </c>
      <c r="AH9631" s="501" t="e">
        <f t="shared" si="907"/>
        <v>#DIV/0!</v>
      </c>
      <c r="AV9631" s="501" t="e">
        <f t="shared" si="908"/>
        <v>#DIV/0!</v>
      </c>
      <c r="AY9631" s="501" t="e">
        <f t="shared" si="909"/>
        <v>#DIV/0!</v>
      </c>
      <c r="BM9631" s="501" t="e">
        <f t="shared" si="910"/>
        <v>#DIV/0!</v>
      </c>
      <c r="BP9631" s="501" t="e">
        <f t="shared" si="911"/>
        <v>#DIV/0!</v>
      </c>
    </row>
    <row r="9632" spans="31:68" ht="15" customHeight="1" x14ac:dyDescent="0.25">
      <c r="AE9632" s="501" t="e">
        <f t="shared" si="906"/>
        <v>#DIV/0!</v>
      </c>
      <c r="AH9632" s="501" t="e">
        <f t="shared" si="907"/>
        <v>#DIV/0!</v>
      </c>
      <c r="AV9632" s="501" t="e">
        <f t="shared" si="908"/>
        <v>#DIV/0!</v>
      </c>
      <c r="AY9632" s="501" t="e">
        <f t="shared" si="909"/>
        <v>#DIV/0!</v>
      </c>
      <c r="BM9632" s="501" t="e">
        <f t="shared" si="910"/>
        <v>#DIV/0!</v>
      </c>
      <c r="BP9632" s="501" t="e">
        <f t="shared" si="911"/>
        <v>#DIV/0!</v>
      </c>
    </row>
    <row r="9633" spans="31:68" ht="15" customHeight="1" x14ac:dyDescent="0.25">
      <c r="AE9633" s="501" t="e">
        <f t="shared" si="906"/>
        <v>#DIV/0!</v>
      </c>
      <c r="AH9633" s="501" t="e">
        <f t="shared" si="907"/>
        <v>#DIV/0!</v>
      </c>
      <c r="AV9633" s="501" t="e">
        <f t="shared" si="908"/>
        <v>#DIV/0!</v>
      </c>
      <c r="AY9633" s="501" t="e">
        <f t="shared" si="909"/>
        <v>#DIV/0!</v>
      </c>
      <c r="BM9633" s="501" t="e">
        <f t="shared" si="910"/>
        <v>#DIV/0!</v>
      </c>
      <c r="BP9633" s="501" t="e">
        <f t="shared" si="911"/>
        <v>#DIV/0!</v>
      </c>
    </row>
    <row r="9634" spans="31:68" ht="15" customHeight="1" x14ac:dyDescent="0.25">
      <c r="AE9634" s="501" t="e">
        <f t="shared" si="906"/>
        <v>#DIV/0!</v>
      </c>
      <c r="AH9634" s="501" t="e">
        <f t="shared" si="907"/>
        <v>#DIV/0!</v>
      </c>
      <c r="AV9634" s="501" t="e">
        <f t="shared" si="908"/>
        <v>#DIV/0!</v>
      </c>
      <c r="AY9634" s="501" t="e">
        <f t="shared" si="909"/>
        <v>#DIV/0!</v>
      </c>
      <c r="BM9634" s="501" t="e">
        <f t="shared" si="910"/>
        <v>#DIV/0!</v>
      </c>
      <c r="BP9634" s="501" t="e">
        <f t="shared" si="911"/>
        <v>#DIV/0!</v>
      </c>
    </row>
    <row r="9635" spans="31:68" ht="15" customHeight="1" x14ac:dyDescent="0.25">
      <c r="AE9635" s="501" t="e">
        <f t="shared" si="906"/>
        <v>#DIV/0!</v>
      </c>
      <c r="AH9635" s="501" t="e">
        <f t="shared" si="907"/>
        <v>#DIV/0!</v>
      </c>
      <c r="AV9635" s="501" t="e">
        <f t="shared" si="908"/>
        <v>#DIV/0!</v>
      </c>
      <c r="AY9635" s="501" t="e">
        <f t="shared" si="909"/>
        <v>#DIV/0!</v>
      </c>
      <c r="BM9635" s="501" t="e">
        <f t="shared" si="910"/>
        <v>#DIV/0!</v>
      </c>
      <c r="BP9635" s="501" t="e">
        <f t="shared" si="911"/>
        <v>#DIV/0!</v>
      </c>
    </row>
    <row r="9636" spans="31:68" ht="15" customHeight="1" x14ac:dyDescent="0.25">
      <c r="AE9636" s="501" t="e">
        <f t="shared" si="906"/>
        <v>#DIV/0!</v>
      </c>
      <c r="AH9636" s="501" t="e">
        <f t="shared" si="907"/>
        <v>#DIV/0!</v>
      </c>
      <c r="AV9636" s="501" t="e">
        <f t="shared" si="908"/>
        <v>#DIV/0!</v>
      </c>
      <c r="AY9636" s="501" t="e">
        <f t="shared" si="909"/>
        <v>#DIV/0!</v>
      </c>
      <c r="BM9636" s="501" t="e">
        <f t="shared" si="910"/>
        <v>#DIV/0!</v>
      </c>
      <c r="BP9636" s="501" t="e">
        <f t="shared" si="911"/>
        <v>#DIV/0!</v>
      </c>
    </row>
    <row r="9637" spans="31:68" ht="15" customHeight="1" x14ac:dyDescent="0.25">
      <c r="AE9637" s="501" t="e">
        <f t="shared" si="906"/>
        <v>#DIV/0!</v>
      </c>
      <c r="AH9637" s="501" t="e">
        <f t="shared" si="907"/>
        <v>#DIV/0!</v>
      </c>
      <c r="AV9637" s="501" t="e">
        <f t="shared" si="908"/>
        <v>#DIV/0!</v>
      </c>
      <c r="AY9637" s="501" t="e">
        <f t="shared" si="909"/>
        <v>#DIV/0!</v>
      </c>
      <c r="BM9637" s="501" t="e">
        <f t="shared" si="910"/>
        <v>#DIV/0!</v>
      </c>
      <c r="BP9637" s="501" t="e">
        <f t="shared" si="911"/>
        <v>#DIV/0!</v>
      </c>
    </row>
    <row r="9638" spans="31:68" ht="15" customHeight="1" x14ac:dyDescent="0.25">
      <c r="AE9638" s="501" t="e">
        <f t="shared" si="906"/>
        <v>#DIV/0!</v>
      </c>
      <c r="AH9638" s="501" t="e">
        <f t="shared" si="907"/>
        <v>#DIV/0!</v>
      </c>
      <c r="AV9638" s="501" t="e">
        <f t="shared" si="908"/>
        <v>#DIV/0!</v>
      </c>
      <c r="AY9638" s="501" t="e">
        <f t="shared" si="909"/>
        <v>#DIV/0!</v>
      </c>
      <c r="BM9638" s="501" t="e">
        <f t="shared" si="910"/>
        <v>#DIV/0!</v>
      </c>
      <c r="BP9638" s="501" t="e">
        <f t="shared" si="911"/>
        <v>#DIV/0!</v>
      </c>
    </row>
    <row r="9639" spans="31:68" ht="15" customHeight="1" x14ac:dyDescent="0.25">
      <c r="AE9639" s="501" t="e">
        <f t="shared" si="906"/>
        <v>#DIV/0!</v>
      </c>
      <c r="AH9639" s="501" t="e">
        <f t="shared" si="907"/>
        <v>#DIV/0!</v>
      </c>
      <c r="AV9639" s="501" t="e">
        <f t="shared" si="908"/>
        <v>#DIV/0!</v>
      </c>
      <c r="AY9639" s="501" t="e">
        <f t="shared" si="909"/>
        <v>#DIV/0!</v>
      </c>
      <c r="BM9639" s="501" t="e">
        <f t="shared" si="910"/>
        <v>#DIV/0!</v>
      </c>
      <c r="BP9639" s="501" t="e">
        <f t="shared" si="911"/>
        <v>#DIV/0!</v>
      </c>
    </row>
    <row r="9640" spans="31:68" ht="15" customHeight="1" x14ac:dyDescent="0.25">
      <c r="AE9640" s="501" t="e">
        <f t="shared" si="906"/>
        <v>#DIV/0!</v>
      </c>
      <c r="AH9640" s="501" t="e">
        <f t="shared" si="907"/>
        <v>#DIV/0!</v>
      </c>
      <c r="AV9640" s="501" t="e">
        <f t="shared" si="908"/>
        <v>#DIV/0!</v>
      </c>
      <c r="AY9640" s="501" t="e">
        <f t="shared" si="909"/>
        <v>#DIV/0!</v>
      </c>
      <c r="BM9640" s="501" t="e">
        <f t="shared" si="910"/>
        <v>#DIV/0!</v>
      </c>
      <c r="BP9640" s="501" t="e">
        <f t="shared" si="911"/>
        <v>#DIV/0!</v>
      </c>
    </row>
    <row r="9641" spans="31:68" ht="15" customHeight="1" x14ac:dyDescent="0.25">
      <c r="AE9641" s="501" t="e">
        <f t="shared" si="906"/>
        <v>#DIV/0!</v>
      </c>
      <c r="AH9641" s="501" t="e">
        <f t="shared" si="907"/>
        <v>#DIV/0!</v>
      </c>
      <c r="AV9641" s="501" t="e">
        <f t="shared" si="908"/>
        <v>#DIV/0!</v>
      </c>
      <c r="AY9641" s="501" t="e">
        <f t="shared" si="909"/>
        <v>#DIV/0!</v>
      </c>
      <c r="BM9641" s="501" t="e">
        <f t="shared" si="910"/>
        <v>#DIV/0!</v>
      </c>
      <c r="BP9641" s="501" t="e">
        <f t="shared" si="911"/>
        <v>#DIV/0!</v>
      </c>
    </row>
    <row r="9642" spans="31:68" ht="15" customHeight="1" x14ac:dyDescent="0.25">
      <c r="AE9642" s="501" t="e">
        <f t="shared" si="906"/>
        <v>#DIV/0!</v>
      </c>
      <c r="AH9642" s="501" t="e">
        <f t="shared" si="907"/>
        <v>#DIV/0!</v>
      </c>
      <c r="AV9642" s="501" t="e">
        <f t="shared" si="908"/>
        <v>#DIV/0!</v>
      </c>
      <c r="AY9642" s="501" t="e">
        <f t="shared" si="909"/>
        <v>#DIV/0!</v>
      </c>
      <c r="BM9642" s="501" t="e">
        <f t="shared" si="910"/>
        <v>#DIV/0!</v>
      </c>
      <c r="BP9642" s="501" t="e">
        <f t="shared" si="911"/>
        <v>#DIV/0!</v>
      </c>
    </row>
    <row r="9643" spans="31:68" ht="15" customHeight="1" x14ac:dyDescent="0.25">
      <c r="AE9643" s="501" t="e">
        <f t="shared" si="906"/>
        <v>#DIV/0!</v>
      </c>
      <c r="AH9643" s="501" t="e">
        <f t="shared" si="907"/>
        <v>#DIV/0!</v>
      </c>
      <c r="AV9643" s="501" t="e">
        <f t="shared" si="908"/>
        <v>#DIV/0!</v>
      </c>
      <c r="AY9643" s="501" t="e">
        <f t="shared" si="909"/>
        <v>#DIV/0!</v>
      </c>
      <c r="BM9643" s="501" t="e">
        <f t="shared" si="910"/>
        <v>#DIV/0!</v>
      </c>
      <c r="BP9643" s="501" t="e">
        <f t="shared" si="911"/>
        <v>#DIV/0!</v>
      </c>
    </row>
    <row r="9644" spans="31:68" ht="15" customHeight="1" x14ac:dyDescent="0.25">
      <c r="AE9644" s="501" t="e">
        <f t="shared" si="906"/>
        <v>#DIV/0!</v>
      </c>
      <c r="AH9644" s="501" t="e">
        <f t="shared" si="907"/>
        <v>#DIV/0!</v>
      </c>
      <c r="AV9644" s="501" t="e">
        <f t="shared" si="908"/>
        <v>#DIV/0!</v>
      </c>
      <c r="AY9644" s="501" t="e">
        <f t="shared" si="909"/>
        <v>#DIV/0!</v>
      </c>
      <c r="BM9644" s="501" t="e">
        <f t="shared" si="910"/>
        <v>#DIV/0!</v>
      </c>
      <c r="BP9644" s="501" t="e">
        <f t="shared" si="911"/>
        <v>#DIV/0!</v>
      </c>
    </row>
    <row r="9645" spans="31:68" ht="15" customHeight="1" x14ac:dyDescent="0.25">
      <c r="AE9645" s="501" t="e">
        <f t="shared" si="906"/>
        <v>#DIV/0!</v>
      </c>
      <c r="AH9645" s="501" t="e">
        <f t="shared" si="907"/>
        <v>#DIV/0!</v>
      </c>
      <c r="AV9645" s="501" t="e">
        <f t="shared" si="908"/>
        <v>#DIV/0!</v>
      </c>
      <c r="AY9645" s="501" t="e">
        <f t="shared" si="909"/>
        <v>#DIV/0!</v>
      </c>
      <c r="BM9645" s="501" t="e">
        <f t="shared" si="910"/>
        <v>#DIV/0!</v>
      </c>
      <c r="BP9645" s="501" t="e">
        <f t="shared" si="911"/>
        <v>#DIV/0!</v>
      </c>
    </row>
    <row r="9646" spans="31:68" ht="15" customHeight="1" x14ac:dyDescent="0.25">
      <c r="AE9646" s="501" t="e">
        <f t="shared" si="906"/>
        <v>#DIV/0!</v>
      </c>
      <c r="AH9646" s="501" t="e">
        <f t="shared" si="907"/>
        <v>#DIV/0!</v>
      </c>
      <c r="AV9646" s="501" t="e">
        <f t="shared" si="908"/>
        <v>#DIV/0!</v>
      </c>
      <c r="AY9646" s="501" t="e">
        <f t="shared" si="909"/>
        <v>#DIV/0!</v>
      </c>
      <c r="BM9646" s="501" t="e">
        <f t="shared" si="910"/>
        <v>#DIV/0!</v>
      </c>
      <c r="BP9646" s="501" t="e">
        <f t="shared" si="911"/>
        <v>#DIV/0!</v>
      </c>
    </row>
    <row r="9647" spans="31:68" ht="15" customHeight="1" x14ac:dyDescent="0.25">
      <c r="AE9647" s="501" t="e">
        <f t="shared" si="906"/>
        <v>#DIV/0!</v>
      </c>
      <c r="AH9647" s="501" t="e">
        <f t="shared" si="907"/>
        <v>#DIV/0!</v>
      </c>
      <c r="AV9647" s="501" t="e">
        <f t="shared" si="908"/>
        <v>#DIV/0!</v>
      </c>
      <c r="AY9647" s="501" t="e">
        <f t="shared" si="909"/>
        <v>#DIV/0!</v>
      </c>
      <c r="BM9647" s="501" t="e">
        <f t="shared" si="910"/>
        <v>#DIV/0!</v>
      </c>
      <c r="BP9647" s="501" t="e">
        <f t="shared" si="911"/>
        <v>#DIV/0!</v>
      </c>
    </row>
    <row r="9648" spans="31:68" ht="15" customHeight="1" x14ac:dyDescent="0.25">
      <c r="AE9648" s="501" t="e">
        <f t="shared" si="906"/>
        <v>#DIV/0!</v>
      </c>
      <c r="AH9648" s="501" t="e">
        <f t="shared" si="907"/>
        <v>#DIV/0!</v>
      </c>
      <c r="AV9648" s="501" t="e">
        <f t="shared" si="908"/>
        <v>#DIV/0!</v>
      </c>
      <c r="AY9648" s="501" t="e">
        <f t="shared" si="909"/>
        <v>#DIV/0!</v>
      </c>
      <c r="BM9648" s="501" t="e">
        <f t="shared" si="910"/>
        <v>#DIV/0!</v>
      </c>
      <c r="BP9648" s="501" t="e">
        <f t="shared" si="911"/>
        <v>#DIV/0!</v>
      </c>
    </row>
    <row r="9649" spans="31:68" ht="15" customHeight="1" x14ac:dyDescent="0.25">
      <c r="AE9649" s="501" t="e">
        <f t="shared" si="906"/>
        <v>#DIV/0!</v>
      </c>
      <c r="AH9649" s="501" t="e">
        <f t="shared" si="907"/>
        <v>#DIV/0!</v>
      </c>
      <c r="AV9649" s="501" t="e">
        <f t="shared" si="908"/>
        <v>#DIV/0!</v>
      </c>
      <c r="AY9649" s="501" t="e">
        <f t="shared" si="909"/>
        <v>#DIV/0!</v>
      </c>
      <c r="BM9649" s="501" t="e">
        <f t="shared" si="910"/>
        <v>#DIV/0!</v>
      </c>
      <c r="BP9649" s="501" t="e">
        <f t="shared" si="911"/>
        <v>#DIV/0!</v>
      </c>
    </row>
    <row r="9650" spans="31:68" ht="15" customHeight="1" x14ac:dyDescent="0.25">
      <c r="AE9650" s="501" t="e">
        <f t="shared" si="906"/>
        <v>#DIV/0!</v>
      </c>
      <c r="AH9650" s="501" t="e">
        <f t="shared" si="907"/>
        <v>#DIV/0!</v>
      </c>
      <c r="AV9650" s="501" t="e">
        <f t="shared" si="908"/>
        <v>#DIV/0!</v>
      </c>
      <c r="AY9650" s="501" t="e">
        <f t="shared" si="909"/>
        <v>#DIV/0!</v>
      </c>
      <c r="BM9650" s="501" t="e">
        <f t="shared" si="910"/>
        <v>#DIV/0!</v>
      </c>
      <c r="BP9650" s="501" t="e">
        <f t="shared" si="911"/>
        <v>#DIV/0!</v>
      </c>
    </row>
    <row r="9651" spans="31:68" ht="15" customHeight="1" x14ac:dyDescent="0.25">
      <c r="AE9651" s="501" t="e">
        <f t="shared" si="906"/>
        <v>#DIV/0!</v>
      </c>
      <c r="AH9651" s="501" t="e">
        <f t="shared" si="907"/>
        <v>#DIV/0!</v>
      </c>
      <c r="AV9651" s="501" t="e">
        <f t="shared" si="908"/>
        <v>#DIV/0!</v>
      </c>
      <c r="AY9651" s="501" t="e">
        <f t="shared" si="909"/>
        <v>#DIV/0!</v>
      </c>
      <c r="BM9651" s="501" t="e">
        <f t="shared" si="910"/>
        <v>#DIV/0!</v>
      </c>
      <c r="BP9651" s="501" t="e">
        <f t="shared" si="911"/>
        <v>#DIV/0!</v>
      </c>
    </row>
    <row r="9652" spans="31:68" ht="15" customHeight="1" x14ac:dyDescent="0.25">
      <c r="AE9652" s="501" t="e">
        <f t="shared" si="906"/>
        <v>#DIV/0!</v>
      </c>
      <c r="AH9652" s="501" t="e">
        <f t="shared" si="907"/>
        <v>#DIV/0!</v>
      </c>
      <c r="AV9652" s="501" t="e">
        <f t="shared" si="908"/>
        <v>#DIV/0!</v>
      </c>
      <c r="AY9652" s="501" t="e">
        <f t="shared" si="909"/>
        <v>#DIV/0!</v>
      </c>
      <c r="BM9652" s="501" t="e">
        <f t="shared" si="910"/>
        <v>#DIV/0!</v>
      </c>
      <c r="BP9652" s="501" t="e">
        <f t="shared" si="911"/>
        <v>#DIV/0!</v>
      </c>
    </row>
    <row r="9653" spans="31:68" ht="15" customHeight="1" x14ac:dyDescent="0.25">
      <c r="AE9653" s="501" t="e">
        <f t="shared" si="906"/>
        <v>#DIV/0!</v>
      </c>
      <c r="AH9653" s="501" t="e">
        <f t="shared" si="907"/>
        <v>#DIV/0!</v>
      </c>
      <c r="AV9653" s="501" t="e">
        <f t="shared" si="908"/>
        <v>#DIV/0!</v>
      </c>
      <c r="AY9653" s="501" t="e">
        <f t="shared" si="909"/>
        <v>#DIV/0!</v>
      </c>
      <c r="BM9653" s="501" t="e">
        <f t="shared" si="910"/>
        <v>#DIV/0!</v>
      </c>
      <c r="BP9653" s="501" t="e">
        <f t="shared" si="911"/>
        <v>#DIV/0!</v>
      </c>
    </row>
    <row r="9654" spans="31:68" ht="15" customHeight="1" x14ac:dyDescent="0.25">
      <c r="AE9654" s="501" t="e">
        <f t="shared" si="906"/>
        <v>#DIV/0!</v>
      </c>
      <c r="AH9654" s="501" t="e">
        <f t="shared" si="907"/>
        <v>#DIV/0!</v>
      </c>
      <c r="AV9654" s="501" t="e">
        <f t="shared" si="908"/>
        <v>#DIV/0!</v>
      </c>
      <c r="AY9654" s="501" t="e">
        <f t="shared" si="909"/>
        <v>#DIV/0!</v>
      </c>
      <c r="BM9654" s="501" t="e">
        <f t="shared" si="910"/>
        <v>#DIV/0!</v>
      </c>
      <c r="BP9654" s="501" t="e">
        <f t="shared" si="911"/>
        <v>#DIV/0!</v>
      </c>
    </row>
    <row r="9655" spans="31:68" ht="15" customHeight="1" x14ac:dyDescent="0.25">
      <c r="AE9655" s="501" t="e">
        <f t="shared" si="906"/>
        <v>#DIV/0!</v>
      </c>
      <c r="AH9655" s="501" t="e">
        <f t="shared" si="907"/>
        <v>#DIV/0!</v>
      </c>
      <c r="AV9655" s="501" t="e">
        <f t="shared" si="908"/>
        <v>#DIV/0!</v>
      </c>
      <c r="AY9655" s="501" t="e">
        <f t="shared" si="909"/>
        <v>#DIV/0!</v>
      </c>
      <c r="BM9655" s="501" t="e">
        <f t="shared" si="910"/>
        <v>#DIV/0!</v>
      </c>
      <c r="BP9655" s="501" t="e">
        <f t="shared" si="911"/>
        <v>#DIV/0!</v>
      </c>
    </row>
    <row r="9656" spans="31:68" ht="15" customHeight="1" x14ac:dyDescent="0.25">
      <c r="AE9656" s="501" t="e">
        <f t="shared" si="906"/>
        <v>#DIV/0!</v>
      </c>
      <c r="AH9656" s="501" t="e">
        <f t="shared" si="907"/>
        <v>#DIV/0!</v>
      </c>
      <c r="AV9656" s="501" t="e">
        <f t="shared" si="908"/>
        <v>#DIV/0!</v>
      </c>
      <c r="AY9656" s="501" t="e">
        <f t="shared" si="909"/>
        <v>#DIV/0!</v>
      </c>
      <c r="BM9656" s="501" t="e">
        <f t="shared" si="910"/>
        <v>#DIV/0!</v>
      </c>
      <c r="BP9656" s="501" t="e">
        <f t="shared" si="911"/>
        <v>#DIV/0!</v>
      </c>
    </row>
    <row r="9657" spans="31:68" ht="15" customHeight="1" x14ac:dyDescent="0.25">
      <c r="AE9657" s="501" t="e">
        <f t="shared" si="906"/>
        <v>#DIV/0!</v>
      </c>
      <c r="AH9657" s="501" t="e">
        <f t="shared" si="907"/>
        <v>#DIV/0!</v>
      </c>
      <c r="AV9657" s="501" t="e">
        <f t="shared" si="908"/>
        <v>#DIV/0!</v>
      </c>
      <c r="AY9657" s="501" t="e">
        <f t="shared" si="909"/>
        <v>#DIV/0!</v>
      </c>
      <c r="BM9657" s="501" t="e">
        <f t="shared" si="910"/>
        <v>#DIV/0!</v>
      </c>
      <c r="BP9657" s="501" t="e">
        <f t="shared" si="911"/>
        <v>#DIV/0!</v>
      </c>
    </row>
    <row r="9658" spans="31:68" ht="15" customHeight="1" x14ac:dyDescent="0.25">
      <c r="AE9658" s="501" t="e">
        <f t="shared" si="906"/>
        <v>#DIV/0!</v>
      </c>
      <c r="AH9658" s="501" t="e">
        <f t="shared" si="907"/>
        <v>#DIV/0!</v>
      </c>
      <c r="AV9658" s="501" t="e">
        <f t="shared" si="908"/>
        <v>#DIV/0!</v>
      </c>
      <c r="AY9658" s="501" t="e">
        <f t="shared" si="909"/>
        <v>#DIV/0!</v>
      </c>
      <c r="BM9658" s="501" t="e">
        <f t="shared" si="910"/>
        <v>#DIV/0!</v>
      </c>
      <c r="BP9658" s="501" t="e">
        <f t="shared" si="911"/>
        <v>#DIV/0!</v>
      </c>
    </row>
    <row r="9659" spans="31:68" ht="15" customHeight="1" x14ac:dyDescent="0.25">
      <c r="AE9659" s="501" t="e">
        <f t="shared" si="906"/>
        <v>#DIV/0!</v>
      </c>
      <c r="AH9659" s="501" t="e">
        <f t="shared" si="907"/>
        <v>#DIV/0!</v>
      </c>
      <c r="AV9659" s="501" t="e">
        <f t="shared" si="908"/>
        <v>#DIV/0!</v>
      </c>
      <c r="AY9659" s="501" t="e">
        <f t="shared" si="909"/>
        <v>#DIV/0!</v>
      </c>
      <c r="BM9659" s="501" t="e">
        <f t="shared" si="910"/>
        <v>#DIV/0!</v>
      </c>
      <c r="BP9659" s="501" t="e">
        <f t="shared" si="911"/>
        <v>#DIV/0!</v>
      </c>
    </row>
    <row r="9660" spans="31:68" ht="15" customHeight="1" x14ac:dyDescent="0.25">
      <c r="AE9660" s="501" t="e">
        <f t="shared" si="906"/>
        <v>#DIV/0!</v>
      </c>
      <c r="AH9660" s="501" t="e">
        <f t="shared" si="907"/>
        <v>#DIV/0!</v>
      </c>
      <c r="AV9660" s="501" t="e">
        <f t="shared" si="908"/>
        <v>#DIV/0!</v>
      </c>
      <c r="AY9660" s="501" t="e">
        <f t="shared" si="909"/>
        <v>#DIV/0!</v>
      </c>
      <c r="BM9660" s="501" t="e">
        <f t="shared" si="910"/>
        <v>#DIV/0!</v>
      </c>
      <c r="BP9660" s="501" t="e">
        <f t="shared" si="911"/>
        <v>#DIV/0!</v>
      </c>
    </row>
    <row r="9661" spans="31:68" ht="15" customHeight="1" x14ac:dyDescent="0.25">
      <c r="AE9661" s="501" t="e">
        <f t="shared" si="906"/>
        <v>#DIV/0!</v>
      </c>
      <c r="AH9661" s="501" t="e">
        <f t="shared" si="907"/>
        <v>#DIV/0!</v>
      </c>
      <c r="AV9661" s="501" t="e">
        <f t="shared" si="908"/>
        <v>#DIV/0!</v>
      </c>
      <c r="AY9661" s="501" t="e">
        <f t="shared" si="909"/>
        <v>#DIV/0!</v>
      </c>
      <c r="BM9661" s="501" t="e">
        <f t="shared" si="910"/>
        <v>#DIV/0!</v>
      </c>
      <c r="BP9661" s="501" t="e">
        <f t="shared" si="911"/>
        <v>#DIV/0!</v>
      </c>
    </row>
    <row r="9662" spans="31:68" ht="15" customHeight="1" x14ac:dyDescent="0.25">
      <c r="AE9662" s="501" t="e">
        <f t="shared" si="906"/>
        <v>#DIV/0!</v>
      </c>
      <c r="AH9662" s="501" t="e">
        <f t="shared" si="907"/>
        <v>#DIV/0!</v>
      </c>
      <c r="AV9662" s="501" t="e">
        <f t="shared" si="908"/>
        <v>#DIV/0!</v>
      </c>
      <c r="AY9662" s="501" t="e">
        <f t="shared" si="909"/>
        <v>#DIV/0!</v>
      </c>
      <c r="BM9662" s="501" t="e">
        <f t="shared" si="910"/>
        <v>#DIV/0!</v>
      </c>
      <c r="BP9662" s="501" t="e">
        <f t="shared" si="911"/>
        <v>#DIV/0!</v>
      </c>
    </row>
    <row r="9663" spans="31:68" ht="15" customHeight="1" x14ac:dyDescent="0.25">
      <c r="AE9663" s="501" t="e">
        <f t="shared" si="906"/>
        <v>#DIV/0!</v>
      </c>
      <c r="AH9663" s="501" t="e">
        <f t="shared" si="907"/>
        <v>#DIV/0!</v>
      </c>
      <c r="AV9663" s="501" t="e">
        <f t="shared" si="908"/>
        <v>#DIV/0!</v>
      </c>
      <c r="AY9663" s="501" t="e">
        <f t="shared" si="909"/>
        <v>#DIV/0!</v>
      </c>
      <c r="BM9663" s="501" t="e">
        <f t="shared" si="910"/>
        <v>#DIV/0!</v>
      </c>
      <c r="BP9663" s="501" t="e">
        <f t="shared" si="911"/>
        <v>#DIV/0!</v>
      </c>
    </row>
    <row r="9664" spans="31:68" ht="15" customHeight="1" x14ac:dyDescent="0.25">
      <c r="AE9664" s="501" t="e">
        <f t="shared" si="906"/>
        <v>#DIV/0!</v>
      </c>
      <c r="AH9664" s="501" t="e">
        <f t="shared" si="907"/>
        <v>#DIV/0!</v>
      </c>
      <c r="AV9664" s="501" t="e">
        <f t="shared" si="908"/>
        <v>#DIV/0!</v>
      </c>
      <c r="AY9664" s="501" t="e">
        <f t="shared" si="909"/>
        <v>#DIV/0!</v>
      </c>
      <c r="BM9664" s="501" t="e">
        <f t="shared" si="910"/>
        <v>#DIV/0!</v>
      </c>
      <c r="BP9664" s="501" t="e">
        <f t="shared" si="911"/>
        <v>#DIV/0!</v>
      </c>
    </row>
    <row r="9665" spans="31:68" ht="15" customHeight="1" x14ac:dyDescent="0.25">
      <c r="AE9665" s="501" t="e">
        <f t="shared" si="906"/>
        <v>#DIV/0!</v>
      </c>
      <c r="AH9665" s="501" t="e">
        <f t="shared" si="907"/>
        <v>#DIV/0!</v>
      </c>
      <c r="AV9665" s="501" t="e">
        <f t="shared" si="908"/>
        <v>#DIV/0!</v>
      </c>
      <c r="AY9665" s="501" t="e">
        <f t="shared" si="909"/>
        <v>#DIV/0!</v>
      </c>
      <c r="BM9665" s="501" t="e">
        <f t="shared" si="910"/>
        <v>#DIV/0!</v>
      </c>
      <c r="BP9665" s="501" t="e">
        <f t="shared" si="911"/>
        <v>#DIV/0!</v>
      </c>
    </row>
    <row r="9666" spans="31:68" ht="15" customHeight="1" x14ac:dyDescent="0.25">
      <c r="AE9666" s="501" t="e">
        <f t="shared" si="906"/>
        <v>#DIV/0!</v>
      </c>
      <c r="AH9666" s="501" t="e">
        <f t="shared" si="907"/>
        <v>#DIV/0!</v>
      </c>
      <c r="AV9666" s="501" t="e">
        <f t="shared" si="908"/>
        <v>#DIV/0!</v>
      </c>
      <c r="AY9666" s="501" t="e">
        <f t="shared" si="909"/>
        <v>#DIV/0!</v>
      </c>
      <c r="BM9666" s="501" t="e">
        <f t="shared" si="910"/>
        <v>#DIV/0!</v>
      </c>
      <c r="BP9666" s="501" t="e">
        <f t="shared" si="911"/>
        <v>#DIV/0!</v>
      </c>
    </row>
    <row r="9667" spans="31:68" ht="15" customHeight="1" x14ac:dyDescent="0.25">
      <c r="AE9667" s="501" t="e">
        <f t="shared" si="906"/>
        <v>#DIV/0!</v>
      </c>
      <c r="AH9667" s="501" t="e">
        <f t="shared" si="907"/>
        <v>#DIV/0!</v>
      </c>
      <c r="AV9667" s="501" t="e">
        <f t="shared" si="908"/>
        <v>#DIV/0!</v>
      </c>
      <c r="AY9667" s="501" t="e">
        <f t="shared" si="909"/>
        <v>#DIV/0!</v>
      </c>
      <c r="BM9667" s="501" t="e">
        <f t="shared" si="910"/>
        <v>#DIV/0!</v>
      </c>
      <c r="BP9667" s="501" t="e">
        <f t="shared" si="911"/>
        <v>#DIV/0!</v>
      </c>
    </row>
    <row r="9668" spans="31:68" ht="15" customHeight="1" x14ac:dyDescent="0.25">
      <c r="AE9668" s="501" t="e">
        <f t="shared" si="906"/>
        <v>#DIV/0!</v>
      </c>
      <c r="AH9668" s="501" t="e">
        <f t="shared" si="907"/>
        <v>#DIV/0!</v>
      </c>
      <c r="AV9668" s="501" t="e">
        <f t="shared" si="908"/>
        <v>#DIV/0!</v>
      </c>
      <c r="AY9668" s="501" t="e">
        <f t="shared" si="909"/>
        <v>#DIV/0!</v>
      </c>
      <c r="BM9668" s="501" t="e">
        <f t="shared" si="910"/>
        <v>#DIV/0!</v>
      </c>
      <c r="BP9668" s="501" t="e">
        <f t="shared" si="911"/>
        <v>#DIV/0!</v>
      </c>
    </row>
    <row r="9669" spans="31:68" ht="15" customHeight="1" x14ac:dyDescent="0.25">
      <c r="AE9669" s="501" t="e">
        <f t="shared" si="906"/>
        <v>#DIV/0!</v>
      </c>
      <c r="AH9669" s="501" t="e">
        <f t="shared" si="907"/>
        <v>#DIV/0!</v>
      </c>
      <c r="AV9669" s="501" t="e">
        <f t="shared" si="908"/>
        <v>#DIV/0!</v>
      </c>
      <c r="AY9669" s="501" t="e">
        <f t="shared" si="909"/>
        <v>#DIV/0!</v>
      </c>
      <c r="BM9669" s="501" t="e">
        <f t="shared" si="910"/>
        <v>#DIV/0!</v>
      </c>
      <c r="BP9669" s="501" t="e">
        <f t="shared" si="911"/>
        <v>#DIV/0!</v>
      </c>
    </row>
    <row r="9670" spans="31:68" ht="15" customHeight="1" x14ac:dyDescent="0.25">
      <c r="AE9670" s="501" t="e">
        <f t="shared" si="906"/>
        <v>#DIV/0!</v>
      </c>
      <c r="AH9670" s="501" t="e">
        <f t="shared" si="907"/>
        <v>#DIV/0!</v>
      </c>
      <c r="AV9670" s="501" t="e">
        <f t="shared" si="908"/>
        <v>#DIV/0!</v>
      </c>
      <c r="AY9670" s="501" t="e">
        <f t="shared" si="909"/>
        <v>#DIV/0!</v>
      </c>
      <c r="BM9670" s="501" t="e">
        <f t="shared" si="910"/>
        <v>#DIV/0!</v>
      </c>
      <c r="BP9670" s="501" t="e">
        <f t="shared" si="911"/>
        <v>#DIV/0!</v>
      </c>
    </row>
    <row r="9671" spans="31:68" ht="15" customHeight="1" x14ac:dyDescent="0.25">
      <c r="AE9671" s="501" t="e">
        <f t="shared" si="906"/>
        <v>#DIV/0!</v>
      </c>
      <c r="AH9671" s="501" t="e">
        <f t="shared" si="907"/>
        <v>#DIV/0!</v>
      </c>
      <c r="AV9671" s="501" t="e">
        <f t="shared" si="908"/>
        <v>#DIV/0!</v>
      </c>
      <c r="AY9671" s="501" t="e">
        <f t="shared" si="909"/>
        <v>#DIV/0!</v>
      </c>
      <c r="BM9671" s="501" t="e">
        <f t="shared" si="910"/>
        <v>#DIV/0!</v>
      </c>
      <c r="BP9671" s="501" t="e">
        <f t="shared" si="911"/>
        <v>#DIV/0!</v>
      </c>
    </row>
    <row r="9672" spans="31:68" ht="15" customHeight="1" x14ac:dyDescent="0.25">
      <c r="AE9672" s="501" t="e">
        <f t="shared" si="906"/>
        <v>#DIV/0!</v>
      </c>
      <c r="AH9672" s="501" t="e">
        <f t="shared" si="907"/>
        <v>#DIV/0!</v>
      </c>
      <c r="AV9672" s="501" t="e">
        <f t="shared" si="908"/>
        <v>#DIV/0!</v>
      </c>
      <c r="AY9672" s="501" t="e">
        <f t="shared" si="909"/>
        <v>#DIV/0!</v>
      </c>
      <c r="BM9672" s="501" t="e">
        <f t="shared" si="910"/>
        <v>#DIV/0!</v>
      </c>
      <c r="BP9672" s="501" t="e">
        <f t="shared" si="911"/>
        <v>#DIV/0!</v>
      </c>
    </row>
    <row r="9673" spans="31:68" ht="15" customHeight="1" x14ac:dyDescent="0.25">
      <c r="AE9673" s="501" t="e">
        <f t="shared" si="906"/>
        <v>#DIV/0!</v>
      </c>
      <c r="AH9673" s="501" t="e">
        <f t="shared" si="907"/>
        <v>#DIV/0!</v>
      </c>
      <c r="AV9673" s="501" t="e">
        <f t="shared" si="908"/>
        <v>#DIV/0!</v>
      </c>
      <c r="AY9673" s="501" t="e">
        <f t="shared" si="909"/>
        <v>#DIV/0!</v>
      </c>
      <c r="BM9673" s="501" t="e">
        <f t="shared" si="910"/>
        <v>#DIV/0!</v>
      </c>
      <c r="BP9673" s="501" t="e">
        <f t="shared" si="911"/>
        <v>#DIV/0!</v>
      </c>
    </row>
    <row r="9674" spans="31:68" ht="15" customHeight="1" x14ac:dyDescent="0.25">
      <c r="AE9674" s="501" t="e">
        <f t="shared" si="906"/>
        <v>#DIV/0!</v>
      </c>
      <c r="AH9674" s="501" t="e">
        <f t="shared" si="907"/>
        <v>#DIV/0!</v>
      </c>
      <c r="AV9674" s="501" t="e">
        <f t="shared" si="908"/>
        <v>#DIV/0!</v>
      </c>
      <c r="AY9674" s="501" t="e">
        <f t="shared" si="909"/>
        <v>#DIV/0!</v>
      </c>
      <c r="BM9674" s="501" t="e">
        <f t="shared" si="910"/>
        <v>#DIV/0!</v>
      </c>
      <c r="BP9674" s="501" t="e">
        <f t="shared" si="911"/>
        <v>#DIV/0!</v>
      </c>
    </row>
    <row r="9675" spans="31:68" ht="15" customHeight="1" x14ac:dyDescent="0.25">
      <c r="AE9675" s="501" t="e">
        <f t="shared" si="906"/>
        <v>#DIV/0!</v>
      </c>
      <c r="AH9675" s="501" t="e">
        <f t="shared" si="907"/>
        <v>#DIV/0!</v>
      </c>
      <c r="AV9675" s="501" t="e">
        <f t="shared" si="908"/>
        <v>#DIV/0!</v>
      </c>
      <c r="AY9675" s="501" t="e">
        <f t="shared" si="909"/>
        <v>#DIV/0!</v>
      </c>
      <c r="BM9675" s="501" t="e">
        <f t="shared" si="910"/>
        <v>#DIV/0!</v>
      </c>
      <c r="BP9675" s="501" t="e">
        <f t="shared" si="911"/>
        <v>#DIV/0!</v>
      </c>
    </row>
    <row r="9676" spans="31:68" ht="15" customHeight="1" x14ac:dyDescent="0.25">
      <c r="AE9676" s="501" t="e">
        <f t="shared" si="906"/>
        <v>#DIV/0!</v>
      </c>
      <c r="AH9676" s="501" t="e">
        <f t="shared" si="907"/>
        <v>#DIV/0!</v>
      </c>
      <c r="AV9676" s="501" t="e">
        <f t="shared" si="908"/>
        <v>#DIV/0!</v>
      </c>
      <c r="AY9676" s="501" t="e">
        <f t="shared" si="909"/>
        <v>#DIV/0!</v>
      </c>
      <c r="BM9676" s="501" t="e">
        <f t="shared" si="910"/>
        <v>#DIV/0!</v>
      </c>
      <c r="BP9676" s="501" t="e">
        <f t="shared" si="911"/>
        <v>#DIV/0!</v>
      </c>
    </row>
    <row r="9677" spans="31:68" ht="15" customHeight="1" x14ac:dyDescent="0.25">
      <c r="AE9677" s="501" t="e">
        <f t="shared" si="906"/>
        <v>#DIV/0!</v>
      </c>
      <c r="AH9677" s="501" t="e">
        <f t="shared" si="907"/>
        <v>#DIV/0!</v>
      </c>
      <c r="AV9677" s="501" t="e">
        <f t="shared" si="908"/>
        <v>#DIV/0!</v>
      </c>
      <c r="AY9677" s="501" t="e">
        <f t="shared" si="909"/>
        <v>#DIV/0!</v>
      </c>
      <c r="BM9677" s="501" t="e">
        <f t="shared" si="910"/>
        <v>#DIV/0!</v>
      </c>
      <c r="BP9677" s="501" t="e">
        <f t="shared" si="911"/>
        <v>#DIV/0!</v>
      </c>
    </row>
    <row r="9678" spans="31:68" ht="15" customHeight="1" x14ac:dyDescent="0.25">
      <c r="AE9678" s="501" t="e">
        <f t="shared" si="906"/>
        <v>#DIV/0!</v>
      </c>
      <c r="AH9678" s="501" t="e">
        <f t="shared" si="907"/>
        <v>#DIV/0!</v>
      </c>
      <c r="AV9678" s="501" t="e">
        <f t="shared" si="908"/>
        <v>#DIV/0!</v>
      </c>
      <c r="AY9678" s="501" t="e">
        <f t="shared" si="909"/>
        <v>#DIV/0!</v>
      </c>
      <c r="BM9678" s="501" t="e">
        <f t="shared" si="910"/>
        <v>#DIV/0!</v>
      </c>
      <c r="BP9678" s="501" t="e">
        <f t="shared" si="911"/>
        <v>#DIV/0!</v>
      </c>
    </row>
    <row r="9679" spans="31:68" ht="15" customHeight="1" x14ac:dyDescent="0.25">
      <c r="AE9679" s="501" t="e">
        <f t="shared" ref="AE9679:AE9742" si="912">IF(AE$10*AC9679+AE$11&lt;(ROUNDUP(AD$10/100,0)*100+999),MAX(0,AE$10*AC9679+AE$11),NA())</f>
        <v>#DIV/0!</v>
      </c>
      <c r="AH9679" s="501" t="e">
        <f t="shared" ref="AH9679:AH9742" si="913">IF(AH$10*AF9679+AH$11&lt;(ROUNDUP(AG$10/100,0)*100+999),MAX(0,AH$10*AF9679+AH$11),NA())</f>
        <v>#DIV/0!</v>
      </c>
      <c r="AV9679" s="501" t="e">
        <f t="shared" ref="AV9679:AV9742" si="914">IF(AV$10*AT9679+AV$11&lt;(ROUNDUP(AU$10/100,0)*100+999),MAX(0,AV$10*AT9679+AV$11),NA())</f>
        <v>#DIV/0!</v>
      </c>
      <c r="AY9679" s="501" t="e">
        <f t="shared" ref="AY9679:AY9742" si="915">IF(AY$10*AW9679+AY$11&lt;(ROUNDUP(AX$10/100,0)*100+999),MAX(0,AY$10*AW9679+AY$11),NA())</f>
        <v>#DIV/0!</v>
      </c>
      <c r="BM9679" s="501" t="e">
        <f t="shared" ref="BM9679:BM9742" si="916">IF(BM$10*BK9679+BM$11&lt;(ROUNDUP(BL$10/100,0)*100+999),MAX(0,BM$10*BK9679+BM$11),NA())</f>
        <v>#DIV/0!</v>
      </c>
      <c r="BP9679" s="501" t="e">
        <f t="shared" ref="BP9679:BP9742" si="917">IF(BP$10*BN9679+BP$11&lt;(ROUNDUP(BO$10/100,0)*100+999),MAX(0,BP$10*BN9679+BP$11),NA())</f>
        <v>#DIV/0!</v>
      </c>
    </row>
    <row r="9680" spans="31:68" ht="15" customHeight="1" x14ac:dyDescent="0.25">
      <c r="AE9680" s="501" t="e">
        <f t="shared" si="912"/>
        <v>#DIV/0!</v>
      </c>
      <c r="AH9680" s="501" t="e">
        <f t="shared" si="913"/>
        <v>#DIV/0!</v>
      </c>
      <c r="AV9680" s="501" t="e">
        <f t="shared" si="914"/>
        <v>#DIV/0!</v>
      </c>
      <c r="AY9680" s="501" t="e">
        <f t="shared" si="915"/>
        <v>#DIV/0!</v>
      </c>
      <c r="BM9680" s="501" t="e">
        <f t="shared" si="916"/>
        <v>#DIV/0!</v>
      </c>
      <c r="BP9680" s="501" t="e">
        <f t="shared" si="917"/>
        <v>#DIV/0!</v>
      </c>
    </row>
    <row r="9681" spans="31:68" ht="15" customHeight="1" x14ac:dyDescent="0.25">
      <c r="AE9681" s="501" t="e">
        <f t="shared" si="912"/>
        <v>#DIV/0!</v>
      </c>
      <c r="AH9681" s="501" t="e">
        <f t="shared" si="913"/>
        <v>#DIV/0!</v>
      </c>
      <c r="AV9681" s="501" t="e">
        <f t="shared" si="914"/>
        <v>#DIV/0!</v>
      </c>
      <c r="AY9681" s="501" t="e">
        <f t="shared" si="915"/>
        <v>#DIV/0!</v>
      </c>
      <c r="BM9681" s="501" t="e">
        <f t="shared" si="916"/>
        <v>#DIV/0!</v>
      </c>
      <c r="BP9681" s="501" t="e">
        <f t="shared" si="917"/>
        <v>#DIV/0!</v>
      </c>
    </row>
    <row r="9682" spans="31:68" ht="15" customHeight="1" x14ac:dyDescent="0.25">
      <c r="AE9682" s="501" t="e">
        <f t="shared" si="912"/>
        <v>#DIV/0!</v>
      </c>
      <c r="AH9682" s="501" t="e">
        <f t="shared" si="913"/>
        <v>#DIV/0!</v>
      </c>
      <c r="AV9682" s="501" t="e">
        <f t="shared" si="914"/>
        <v>#DIV/0!</v>
      </c>
      <c r="AY9682" s="501" t="e">
        <f t="shared" si="915"/>
        <v>#DIV/0!</v>
      </c>
      <c r="BM9682" s="501" t="e">
        <f t="shared" si="916"/>
        <v>#DIV/0!</v>
      </c>
      <c r="BP9682" s="501" t="e">
        <f t="shared" si="917"/>
        <v>#DIV/0!</v>
      </c>
    </row>
    <row r="9683" spans="31:68" ht="15" customHeight="1" x14ac:dyDescent="0.25">
      <c r="AE9683" s="501" t="e">
        <f t="shared" si="912"/>
        <v>#DIV/0!</v>
      </c>
      <c r="AH9683" s="501" t="e">
        <f t="shared" si="913"/>
        <v>#DIV/0!</v>
      </c>
      <c r="AV9683" s="501" t="e">
        <f t="shared" si="914"/>
        <v>#DIV/0!</v>
      </c>
      <c r="AY9683" s="501" t="e">
        <f t="shared" si="915"/>
        <v>#DIV/0!</v>
      </c>
      <c r="BM9683" s="501" t="e">
        <f t="shared" si="916"/>
        <v>#DIV/0!</v>
      </c>
      <c r="BP9683" s="501" t="e">
        <f t="shared" si="917"/>
        <v>#DIV/0!</v>
      </c>
    </row>
    <row r="9684" spans="31:68" ht="15" customHeight="1" x14ac:dyDescent="0.25">
      <c r="AE9684" s="501" t="e">
        <f t="shared" si="912"/>
        <v>#DIV/0!</v>
      </c>
      <c r="AH9684" s="501" t="e">
        <f t="shared" si="913"/>
        <v>#DIV/0!</v>
      </c>
      <c r="AV9684" s="501" t="e">
        <f t="shared" si="914"/>
        <v>#DIV/0!</v>
      </c>
      <c r="AY9684" s="501" t="e">
        <f t="shared" si="915"/>
        <v>#DIV/0!</v>
      </c>
      <c r="BM9684" s="501" t="e">
        <f t="shared" si="916"/>
        <v>#DIV/0!</v>
      </c>
      <c r="BP9684" s="501" t="e">
        <f t="shared" si="917"/>
        <v>#DIV/0!</v>
      </c>
    </row>
    <row r="9685" spans="31:68" ht="15" customHeight="1" x14ac:dyDescent="0.25">
      <c r="AE9685" s="501" t="e">
        <f t="shared" si="912"/>
        <v>#DIV/0!</v>
      </c>
      <c r="AH9685" s="501" t="e">
        <f t="shared" si="913"/>
        <v>#DIV/0!</v>
      </c>
      <c r="AV9685" s="501" t="e">
        <f t="shared" si="914"/>
        <v>#DIV/0!</v>
      </c>
      <c r="AY9685" s="501" t="e">
        <f t="shared" si="915"/>
        <v>#DIV/0!</v>
      </c>
      <c r="BM9685" s="501" t="e">
        <f t="shared" si="916"/>
        <v>#DIV/0!</v>
      </c>
      <c r="BP9685" s="501" t="e">
        <f t="shared" si="917"/>
        <v>#DIV/0!</v>
      </c>
    </row>
    <row r="9686" spans="31:68" ht="15" customHeight="1" x14ac:dyDescent="0.25">
      <c r="AE9686" s="501" t="e">
        <f t="shared" si="912"/>
        <v>#DIV/0!</v>
      </c>
      <c r="AH9686" s="501" t="e">
        <f t="shared" si="913"/>
        <v>#DIV/0!</v>
      </c>
      <c r="AV9686" s="501" t="e">
        <f t="shared" si="914"/>
        <v>#DIV/0!</v>
      </c>
      <c r="AY9686" s="501" t="e">
        <f t="shared" si="915"/>
        <v>#DIV/0!</v>
      </c>
      <c r="BM9686" s="501" t="e">
        <f t="shared" si="916"/>
        <v>#DIV/0!</v>
      </c>
      <c r="BP9686" s="501" t="e">
        <f t="shared" si="917"/>
        <v>#DIV/0!</v>
      </c>
    </row>
    <row r="9687" spans="31:68" ht="15" customHeight="1" x14ac:dyDescent="0.25">
      <c r="AE9687" s="501" t="e">
        <f t="shared" si="912"/>
        <v>#DIV/0!</v>
      </c>
      <c r="AH9687" s="501" t="e">
        <f t="shared" si="913"/>
        <v>#DIV/0!</v>
      </c>
      <c r="AV9687" s="501" t="e">
        <f t="shared" si="914"/>
        <v>#DIV/0!</v>
      </c>
      <c r="AY9687" s="501" t="e">
        <f t="shared" si="915"/>
        <v>#DIV/0!</v>
      </c>
      <c r="BM9687" s="501" t="e">
        <f t="shared" si="916"/>
        <v>#DIV/0!</v>
      </c>
      <c r="BP9687" s="501" t="e">
        <f t="shared" si="917"/>
        <v>#DIV/0!</v>
      </c>
    </row>
    <row r="9688" spans="31:68" ht="15" customHeight="1" x14ac:dyDescent="0.25">
      <c r="AE9688" s="501" t="e">
        <f t="shared" si="912"/>
        <v>#DIV/0!</v>
      </c>
      <c r="AH9688" s="501" t="e">
        <f t="shared" si="913"/>
        <v>#DIV/0!</v>
      </c>
      <c r="AV9688" s="501" t="e">
        <f t="shared" si="914"/>
        <v>#DIV/0!</v>
      </c>
      <c r="AY9688" s="501" t="e">
        <f t="shared" si="915"/>
        <v>#DIV/0!</v>
      </c>
      <c r="BM9688" s="501" t="e">
        <f t="shared" si="916"/>
        <v>#DIV/0!</v>
      </c>
      <c r="BP9688" s="501" t="e">
        <f t="shared" si="917"/>
        <v>#DIV/0!</v>
      </c>
    </row>
    <row r="9689" spans="31:68" ht="15" customHeight="1" x14ac:dyDescent="0.25">
      <c r="AE9689" s="501" t="e">
        <f t="shared" si="912"/>
        <v>#DIV/0!</v>
      </c>
      <c r="AH9689" s="501" t="e">
        <f t="shared" si="913"/>
        <v>#DIV/0!</v>
      </c>
      <c r="AV9689" s="501" t="e">
        <f t="shared" si="914"/>
        <v>#DIV/0!</v>
      </c>
      <c r="AY9689" s="501" t="e">
        <f t="shared" si="915"/>
        <v>#DIV/0!</v>
      </c>
      <c r="BM9689" s="501" t="e">
        <f t="shared" si="916"/>
        <v>#DIV/0!</v>
      </c>
      <c r="BP9689" s="501" t="e">
        <f t="shared" si="917"/>
        <v>#DIV/0!</v>
      </c>
    </row>
    <row r="9690" spans="31:68" ht="15" customHeight="1" x14ac:dyDescent="0.25">
      <c r="AE9690" s="501" t="e">
        <f t="shared" si="912"/>
        <v>#DIV/0!</v>
      </c>
      <c r="AH9690" s="501" t="e">
        <f t="shared" si="913"/>
        <v>#DIV/0!</v>
      </c>
      <c r="AV9690" s="501" t="e">
        <f t="shared" si="914"/>
        <v>#DIV/0!</v>
      </c>
      <c r="AY9690" s="501" t="e">
        <f t="shared" si="915"/>
        <v>#DIV/0!</v>
      </c>
      <c r="BM9690" s="501" t="e">
        <f t="shared" si="916"/>
        <v>#DIV/0!</v>
      </c>
      <c r="BP9690" s="501" t="e">
        <f t="shared" si="917"/>
        <v>#DIV/0!</v>
      </c>
    </row>
    <row r="9691" spans="31:68" ht="15" customHeight="1" x14ac:dyDescent="0.25">
      <c r="AE9691" s="501" t="e">
        <f t="shared" si="912"/>
        <v>#DIV/0!</v>
      </c>
      <c r="AH9691" s="501" t="e">
        <f t="shared" si="913"/>
        <v>#DIV/0!</v>
      </c>
      <c r="AV9691" s="501" t="e">
        <f t="shared" si="914"/>
        <v>#DIV/0!</v>
      </c>
      <c r="AY9691" s="501" t="e">
        <f t="shared" si="915"/>
        <v>#DIV/0!</v>
      </c>
      <c r="BM9691" s="501" t="e">
        <f t="shared" si="916"/>
        <v>#DIV/0!</v>
      </c>
      <c r="BP9691" s="501" t="e">
        <f t="shared" si="917"/>
        <v>#DIV/0!</v>
      </c>
    </row>
    <row r="9692" spans="31:68" ht="15" customHeight="1" x14ac:dyDescent="0.25">
      <c r="AE9692" s="501" t="e">
        <f t="shared" si="912"/>
        <v>#DIV/0!</v>
      </c>
      <c r="AH9692" s="501" t="e">
        <f t="shared" si="913"/>
        <v>#DIV/0!</v>
      </c>
      <c r="AV9692" s="501" t="e">
        <f t="shared" si="914"/>
        <v>#DIV/0!</v>
      </c>
      <c r="AY9692" s="501" t="e">
        <f t="shared" si="915"/>
        <v>#DIV/0!</v>
      </c>
      <c r="BM9692" s="501" t="e">
        <f t="shared" si="916"/>
        <v>#DIV/0!</v>
      </c>
      <c r="BP9692" s="501" t="e">
        <f t="shared" si="917"/>
        <v>#DIV/0!</v>
      </c>
    </row>
    <row r="9693" spans="31:68" ht="15" customHeight="1" x14ac:dyDescent="0.25">
      <c r="AE9693" s="501" t="e">
        <f t="shared" si="912"/>
        <v>#DIV/0!</v>
      </c>
      <c r="AH9693" s="501" t="e">
        <f t="shared" si="913"/>
        <v>#DIV/0!</v>
      </c>
      <c r="AV9693" s="501" t="e">
        <f t="shared" si="914"/>
        <v>#DIV/0!</v>
      </c>
      <c r="AY9693" s="501" t="e">
        <f t="shared" si="915"/>
        <v>#DIV/0!</v>
      </c>
      <c r="BM9693" s="501" t="e">
        <f t="shared" si="916"/>
        <v>#DIV/0!</v>
      </c>
      <c r="BP9693" s="501" t="e">
        <f t="shared" si="917"/>
        <v>#DIV/0!</v>
      </c>
    </row>
    <row r="9694" spans="31:68" ht="15" customHeight="1" x14ac:dyDescent="0.25">
      <c r="AE9694" s="501" t="e">
        <f t="shared" si="912"/>
        <v>#DIV/0!</v>
      </c>
      <c r="AH9694" s="501" t="e">
        <f t="shared" si="913"/>
        <v>#DIV/0!</v>
      </c>
      <c r="AV9694" s="501" t="e">
        <f t="shared" si="914"/>
        <v>#DIV/0!</v>
      </c>
      <c r="AY9694" s="501" t="e">
        <f t="shared" si="915"/>
        <v>#DIV/0!</v>
      </c>
      <c r="BM9694" s="501" t="e">
        <f t="shared" si="916"/>
        <v>#DIV/0!</v>
      </c>
      <c r="BP9694" s="501" t="e">
        <f t="shared" si="917"/>
        <v>#DIV/0!</v>
      </c>
    </row>
    <row r="9695" spans="31:68" ht="15" customHeight="1" x14ac:dyDescent="0.25">
      <c r="AE9695" s="501" t="e">
        <f t="shared" si="912"/>
        <v>#DIV/0!</v>
      </c>
      <c r="AH9695" s="501" t="e">
        <f t="shared" si="913"/>
        <v>#DIV/0!</v>
      </c>
      <c r="AV9695" s="501" t="e">
        <f t="shared" si="914"/>
        <v>#DIV/0!</v>
      </c>
      <c r="AY9695" s="501" t="e">
        <f t="shared" si="915"/>
        <v>#DIV/0!</v>
      </c>
      <c r="BM9695" s="501" t="e">
        <f t="shared" si="916"/>
        <v>#DIV/0!</v>
      </c>
      <c r="BP9695" s="501" t="e">
        <f t="shared" si="917"/>
        <v>#DIV/0!</v>
      </c>
    </row>
    <row r="9696" spans="31:68" ht="15" customHeight="1" x14ac:dyDescent="0.25">
      <c r="AE9696" s="501" t="e">
        <f t="shared" si="912"/>
        <v>#DIV/0!</v>
      </c>
      <c r="AH9696" s="501" t="e">
        <f t="shared" si="913"/>
        <v>#DIV/0!</v>
      </c>
      <c r="AV9696" s="501" t="e">
        <f t="shared" si="914"/>
        <v>#DIV/0!</v>
      </c>
      <c r="AY9696" s="501" t="e">
        <f t="shared" si="915"/>
        <v>#DIV/0!</v>
      </c>
      <c r="BM9696" s="501" t="e">
        <f t="shared" si="916"/>
        <v>#DIV/0!</v>
      </c>
      <c r="BP9696" s="501" t="e">
        <f t="shared" si="917"/>
        <v>#DIV/0!</v>
      </c>
    </row>
    <row r="9697" spans="31:68" ht="15" customHeight="1" x14ac:dyDescent="0.25">
      <c r="AE9697" s="501" t="e">
        <f t="shared" si="912"/>
        <v>#DIV/0!</v>
      </c>
      <c r="AH9697" s="501" t="e">
        <f t="shared" si="913"/>
        <v>#DIV/0!</v>
      </c>
      <c r="AV9697" s="501" t="e">
        <f t="shared" si="914"/>
        <v>#DIV/0!</v>
      </c>
      <c r="AY9697" s="501" t="e">
        <f t="shared" si="915"/>
        <v>#DIV/0!</v>
      </c>
      <c r="BM9697" s="501" t="e">
        <f t="shared" si="916"/>
        <v>#DIV/0!</v>
      </c>
      <c r="BP9697" s="501" t="e">
        <f t="shared" si="917"/>
        <v>#DIV/0!</v>
      </c>
    </row>
    <row r="9698" spans="31:68" ht="15" customHeight="1" x14ac:dyDescent="0.25">
      <c r="AE9698" s="501" t="e">
        <f t="shared" si="912"/>
        <v>#DIV/0!</v>
      </c>
      <c r="AH9698" s="501" t="e">
        <f t="shared" si="913"/>
        <v>#DIV/0!</v>
      </c>
      <c r="AV9698" s="501" t="e">
        <f t="shared" si="914"/>
        <v>#DIV/0!</v>
      </c>
      <c r="AY9698" s="501" t="e">
        <f t="shared" si="915"/>
        <v>#DIV/0!</v>
      </c>
      <c r="BM9698" s="501" t="e">
        <f t="shared" si="916"/>
        <v>#DIV/0!</v>
      </c>
      <c r="BP9698" s="501" t="e">
        <f t="shared" si="917"/>
        <v>#DIV/0!</v>
      </c>
    </row>
    <row r="9699" spans="31:68" ht="15" customHeight="1" x14ac:dyDescent="0.25">
      <c r="AE9699" s="501" t="e">
        <f t="shared" si="912"/>
        <v>#DIV/0!</v>
      </c>
      <c r="AH9699" s="501" t="e">
        <f t="shared" si="913"/>
        <v>#DIV/0!</v>
      </c>
      <c r="AV9699" s="501" t="e">
        <f t="shared" si="914"/>
        <v>#DIV/0!</v>
      </c>
      <c r="AY9699" s="501" t="e">
        <f t="shared" si="915"/>
        <v>#DIV/0!</v>
      </c>
      <c r="BM9699" s="501" t="e">
        <f t="shared" si="916"/>
        <v>#DIV/0!</v>
      </c>
      <c r="BP9699" s="501" t="e">
        <f t="shared" si="917"/>
        <v>#DIV/0!</v>
      </c>
    </row>
    <row r="9700" spans="31:68" ht="15" customHeight="1" x14ac:dyDescent="0.25">
      <c r="AE9700" s="501" t="e">
        <f t="shared" si="912"/>
        <v>#DIV/0!</v>
      </c>
      <c r="AH9700" s="501" t="e">
        <f t="shared" si="913"/>
        <v>#DIV/0!</v>
      </c>
      <c r="AV9700" s="501" t="e">
        <f t="shared" si="914"/>
        <v>#DIV/0!</v>
      </c>
      <c r="AY9700" s="501" t="e">
        <f t="shared" si="915"/>
        <v>#DIV/0!</v>
      </c>
      <c r="BM9700" s="501" t="e">
        <f t="shared" si="916"/>
        <v>#DIV/0!</v>
      </c>
      <c r="BP9700" s="501" t="e">
        <f t="shared" si="917"/>
        <v>#DIV/0!</v>
      </c>
    </row>
    <row r="9701" spans="31:68" ht="15" customHeight="1" x14ac:dyDescent="0.25">
      <c r="AE9701" s="501" t="e">
        <f t="shared" si="912"/>
        <v>#DIV/0!</v>
      </c>
      <c r="AH9701" s="501" t="e">
        <f t="shared" si="913"/>
        <v>#DIV/0!</v>
      </c>
      <c r="AV9701" s="501" t="e">
        <f t="shared" si="914"/>
        <v>#DIV/0!</v>
      </c>
      <c r="AY9701" s="501" t="e">
        <f t="shared" si="915"/>
        <v>#DIV/0!</v>
      </c>
      <c r="BM9701" s="501" t="e">
        <f t="shared" si="916"/>
        <v>#DIV/0!</v>
      </c>
      <c r="BP9701" s="501" t="e">
        <f t="shared" si="917"/>
        <v>#DIV/0!</v>
      </c>
    </row>
    <row r="9702" spans="31:68" ht="15" customHeight="1" x14ac:dyDescent="0.25">
      <c r="AE9702" s="501" t="e">
        <f t="shared" si="912"/>
        <v>#DIV/0!</v>
      </c>
      <c r="AH9702" s="501" t="e">
        <f t="shared" si="913"/>
        <v>#DIV/0!</v>
      </c>
      <c r="AV9702" s="501" t="e">
        <f t="shared" si="914"/>
        <v>#DIV/0!</v>
      </c>
      <c r="AY9702" s="501" t="e">
        <f t="shared" si="915"/>
        <v>#DIV/0!</v>
      </c>
      <c r="BM9702" s="501" t="e">
        <f t="shared" si="916"/>
        <v>#DIV/0!</v>
      </c>
      <c r="BP9702" s="501" t="e">
        <f t="shared" si="917"/>
        <v>#DIV/0!</v>
      </c>
    </row>
    <row r="9703" spans="31:68" ht="15" customHeight="1" x14ac:dyDescent="0.25">
      <c r="AE9703" s="501" t="e">
        <f t="shared" si="912"/>
        <v>#DIV/0!</v>
      </c>
      <c r="AH9703" s="501" t="e">
        <f t="shared" si="913"/>
        <v>#DIV/0!</v>
      </c>
      <c r="AV9703" s="501" t="e">
        <f t="shared" si="914"/>
        <v>#DIV/0!</v>
      </c>
      <c r="AY9703" s="501" t="e">
        <f t="shared" si="915"/>
        <v>#DIV/0!</v>
      </c>
      <c r="BM9703" s="501" t="e">
        <f t="shared" si="916"/>
        <v>#DIV/0!</v>
      </c>
      <c r="BP9703" s="501" t="e">
        <f t="shared" si="917"/>
        <v>#DIV/0!</v>
      </c>
    </row>
    <row r="9704" spans="31:68" ht="15" customHeight="1" x14ac:dyDescent="0.25">
      <c r="AE9704" s="501" t="e">
        <f t="shared" si="912"/>
        <v>#DIV/0!</v>
      </c>
      <c r="AH9704" s="501" t="e">
        <f t="shared" si="913"/>
        <v>#DIV/0!</v>
      </c>
      <c r="AV9704" s="501" t="e">
        <f t="shared" si="914"/>
        <v>#DIV/0!</v>
      </c>
      <c r="AY9704" s="501" t="e">
        <f t="shared" si="915"/>
        <v>#DIV/0!</v>
      </c>
      <c r="BM9704" s="501" t="e">
        <f t="shared" si="916"/>
        <v>#DIV/0!</v>
      </c>
      <c r="BP9704" s="501" t="e">
        <f t="shared" si="917"/>
        <v>#DIV/0!</v>
      </c>
    </row>
    <row r="9705" spans="31:68" ht="15" customHeight="1" x14ac:dyDescent="0.25">
      <c r="AE9705" s="501" t="e">
        <f t="shared" si="912"/>
        <v>#DIV/0!</v>
      </c>
      <c r="AH9705" s="501" t="e">
        <f t="shared" si="913"/>
        <v>#DIV/0!</v>
      </c>
      <c r="AV9705" s="501" t="e">
        <f t="shared" si="914"/>
        <v>#DIV/0!</v>
      </c>
      <c r="AY9705" s="501" t="e">
        <f t="shared" si="915"/>
        <v>#DIV/0!</v>
      </c>
      <c r="BM9705" s="501" t="e">
        <f t="shared" si="916"/>
        <v>#DIV/0!</v>
      </c>
      <c r="BP9705" s="501" t="e">
        <f t="shared" si="917"/>
        <v>#DIV/0!</v>
      </c>
    </row>
    <row r="9706" spans="31:68" ht="15" customHeight="1" x14ac:dyDescent="0.25">
      <c r="AE9706" s="501" t="e">
        <f t="shared" si="912"/>
        <v>#DIV/0!</v>
      </c>
      <c r="AH9706" s="501" t="e">
        <f t="shared" si="913"/>
        <v>#DIV/0!</v>
      </c>
      <c r="AV9706" s="501" t="e">
        <f t="shared" si="914"/>
        <v>#DIV/0!</v>
      </c>
      <c r="AY9706" s="501" t="e">
        <f t="shared" si="915"/>
        <v>#DIV/0!</v>
      </c>
      <c r="BM9706" s="501" t="e">
        <f t="shared" si="916"/>
        <v>#DIV/0!</v>
      </c>
      <c r="BP9706" s="501" t="e">
        <f t="shared" si="917"/>
        <v>#DIV/0!</v>
      </c>
    </row>
    <row r="9707" spans="31:68" ht="15" customHeight="1" x14ac:dyDescent="0.25">
      <c r="AE9707" s="501" t="e">
        <f t="shared" si="912"/>
        <v>#DIV/0!</v>
      </c>
      <c r="AH9707" s="501" t="e">
        <f t="shared" si="913"/>
        <v>#DIV/0!</v>
      </c>
      <c r="AV9707" s="501" t="e">
        <f t="shared" si="914"/>
        <v>#DIV/0!</v>
      </c>
      <c r="AY9707" s="501" t="e">
        <f t="shared" si="915"/>
        <v>#DIV/0!</v>
      </c>
      <c r="BM9707" s="501" t="e">
        <f t="shared" si="916"/>
        <v>#DIV/0!</v>
      </c>
      <c r="BP9707" s="501" t="e">
        <f t="shared" si="917"/>
        <v>#DIV/0!</v>
      </c>
    </row>
    <row r="9708" spans="31:68" ht="15" customHeight="1" x14ac:dyDescent="0.25">
      <c r="AE9708" s="501" t="e">
        <f t="shared" si="912"/>
        <v>#DIV/0!</v>
      </c>
      <c r="AH9708" s="501" t="e">
        <f t="shared" si="913"/>
        <v>#DIV/0!</v>
      </c>
      <c r="AV9708" s="501" t="e">
        <f t="shared" si="914"/>
        <v>#DIV/0!</v>
      </c>
      <c r="AY9708" s="501" t="e">
        <f t="shared" si="915"/>
        <v>#DIV/0!</v>
      </c>
      <c r="BM9708" s="501" t="e">
        <f t="shared" si="916"/>
        <v>#DIV/0!</v>
      </c>
      <c r="BP9708" s="501" t="e">
        <f t="shared" si="917"/>
        <v>#DIV/0!</v>
      </c>
    </row>
    <row r="9709" spans="31:68" ht="15" customHeight="1" x14ac:dyDescent="0.25">
      <c r="AE9709" s="501" t="e">
        <f t="shared" si="912"/>
        <v>#DIV/0!</v>
      </c>
      <c r="AH9709" s="501" t="e">
        <f t="shared" si="913"/>
        <v>#DIV/0!</v>
      </c>
      <c r="AV9709" s="501" t="e">
        <f t="shared" si="914"/>
        <v>#DIV/0!</v>
      </c>
      <c r="AY9709" s="501" t="e">
        <f t="shared" si="915"/>
        <v>#DIV/0!</v>
      </c>
      <c r="BM9709" s="501" t="e">
        <f t="shared" si="916"/>
        <v>#DIV/0!</v>
      </c>
      <c r="BP9709" s="501" t="e">
        <f t="shared" si="917"/>
        <v>#DIV/0!</v>
      </c>
    </row>
    <row r="9710" spans="31:68" ht="15" customHeight="1" x14ac:dyDescent="0.25">
      <c r="AE9710" s="501" t="e">
        <f t="shared" si="912"/>
        <v>#DIV/0!</v>
      </c>
      <c r="AH9710" s="501" t="e">
        <f t="shared" si="913"/>
        <v>#DIV/0!</v>
      </c>
      <c r="AV9710" s="501" t="e">
        <f t="shared" si="914"/>
        <v>#DIV/0!</v>
      </c>
      <c r="AY9710" s="501" t="e">
        <f t="shared" si="915"/>
        <v>#DIV/0!</v>
      </c>
      <c r="BM9710" s="501" t="e">
        <f t="shared" si="916"/>
        <v>#DIV/0!</v>
      </c>
      <c r="BP9710" s="501" t="e">
        <f t="shared" si="917"/>
        <v>#DIV/0!</v>
      </c>
    </row>
    <row r="9711" spans="31:68" ht="15" customHeight="1" x14ac:dyDescent="0.25">
      <c r="AE9711" s="501" t="e">
        <f t="shared" si="912"/>
        <v>#DIV/0!</v>
      </c>
      <c r="AH9711" s="501" t="e">
        <f t="shared" si="913"/>
        <v>#DIV/0!</v>
      </c>
      <c r="AV9711" s="501" t="e">
        <f t="shared" si="914"/>
        <v>#DIV/0!</v>
      </c>
      <c r="AY9711" s="501" t="e">
        <f t="shared" si="915"/>
        <v>#DIV/0!</v>
      </c>
      <c r="BM9711" s="501" t="e">
        <f t="shared" si="916"/>
        <v>#DIV/0!</v>
      </c>
      <c r="BP9711" s="501" t="e">
        <f t="shared" si="917"/>
        <v>#DIV/0!</v>
      </c>
    </row>
    <row r="9712" spans="31:68" ht="15" customHeight="1" x14ac:dyDescent="0.25">
      <c r="AE9712" s="501" t="e">
        <f t="shared" si="912"/>
        <v>#DIV/0!</v>
      </c>
      <c r="AH9712" s="501" t="e">
        <f t="shared" si="913"/>
        <v>#DIV/0!</v>
      </c>
      <c r="AV9712" s="501" t="e">
        <f t="shared" si="914"/>
        <v>#DIV/0!</v>
      </c>
      <c r="AY9712" s="501" t="e">
        <f t="shared" si="915"/>
        <v>#DIV/0!</v>
      </c>
      <c r="BM9712" s="501" t="e">
        <f t="shared" si="916"/>
        <v>#DIV/0!</v>
      </c>
      <c r="BP9712" s="501" t="e">
        <f t="shared" si="917"/>
        <v>#DIV/0!</v>
      </c>
    </row>
    <row r="9713" spans="31:68" ht="15" customHeight="1" x14ac:dyDescent="0.25">
      <c r="AE9713" s="501" t="e">
        <f t="shared" si="912"/>
        <v>#DIV/0!</v>
      </c>
      <c r="AH9713" s="501" t="e">
        <f t="shared" si="913"/>
        <v>#DIV/0!</v>
      </c>
      <c r="AV9713" s="501" t="e">
        <f t="shared" si="914"/>
        <v>#DIV/0!</v>
      </c>
      <c r="AY9713" s="501" t="e">
        <f t="shared" si="915"/>
        <v>#DIV/0!</v>
      </c>
      <c r="BM9713" s="501" t="e">
        <f t="shared" si="916"/>
        <v>#DIV/0!</v>
      </c>
      <c r="BP9713" s="501" t="e">
        <f t="shared" si="917"/>
        <v>#DIV/0!</v>
      </c>
    </row>
    <row r="9714" spans="31:68" ht="15" customHeight="1" x14ac:dyDescent="0.25">
      <c r="AE9714" s="501" t="e">
        <f t="shared" si="912"/>
        <v>#DIV/0!</v>
      </c>
      <c r="AH9714" s="501" t="e">
        <f t="shared" si="913"/>
        <v>#DIV/0!</v>
      </c>
      <c r="AV9714" s="501" t="e">
        <f t="shared" si="914"/>
        <v>#DIV/0!</v>
      </c>
      <c r="AY9714" s="501" t="e">
        <f t="shared" si="915"/>
        <v>#DIV/0!</v>
      </c>
      <c r="BM9714" s="501" t="e">
        <f t="shared" si="916"/>
        <v>#DIV/0!</v>
      </c>
      <c r="BP9714" s="501" t="e">
        <f t="shared" si="917"/>
        <v>#DIV/0!</v>
      </c>
    </row>
    <row r="9715" spans="31:68" ht="15" customHeight="1" x14ac:dyDescent="0.25">
      <c r="AE9715" s="501" t="e">
        <f t="shared" si="912"/>
        <v>#DIV/0!</v>
      </c>
      <c r="AH9715" s="501" t="e">
        <f t="shared" si="913"/>
        <v>#DIV/0!</v>
      </c>
      <c r="AV9715" s="501" t="e">
        <f t="shared" si="914"/>
        <v>#DIV/0!</v>
      </c>
      <c r="AY9715" s="501" t="e">
        <f t="shared" si="915"/>
        <v>#DIV/0!</v>
      </c>
      <c r="BM9715" s="501" t="e">
        <f t="shared" si="916"/>
        <v>#DIV/0!</v>
      </c>
      <c r="BP9715" s="501" t="e">
        <f t="shared" si="917"/>
        <v>#DIV/0!</v>
      </c>
    </row>
    <row r="9716" spans="31:68" ht="15" customHeight="1" x14ac:dyDescent="0.25">
      <c r="AE9716" s="501" t="e">
        <f t="shared" si="912"/>
        <v>#DIV/0!</v>
      </c>
      <c r="AH9716" s="501" t="e">
        <f t="shared" si="913"/>
        <v>#DIV/0!</v>
      </c>
      <c r="AV9716" s="501" t="e">
        <f t="shared" si="914"/>
        <v>#DIV/0!</v>
      </c>
      <c r="AY9716" s="501" t="e">
        <f t="shared" si="915"/>
        <v>#DIV/0!</v>
      </c>
      <c r="BM9716" s="501" t="e">
        <f t="shared" si="916"/>
        <v>#DIV/0!</v>
      </c>
      <c r="BP9716" s="501" t="e">
        <f t="shared" si="917"/>
        <v>#DIV/0!</v>
      </c>
    </row>
    <row r="9717" spans="31:68" ht="15" customHeight="1" x14ac:dyDescent="0.25">
      <c r="AE9717" s="501" t="e">
        <f t="shared" si="912"/>
        <v>#DIV/0!</v>
      </c>
      <c r="AH9717" s="501" t="e">
        <f t="shared" si="913"/>
        <v>#DIV/0!</v>
      </c>
      <c r="AV9717" s="501" t="e">
        <f t="shared" si="914"/>
        <v>#DIV/0!</v>
      </c>
      <c r="AY9717" s="501" t="e">
        <f t="shared" si="915"/>
        <v>#DIV/0!</v>
      </c>
      <c r="BM9717" s="501" t="e">
        <f t="shared" si="916"/>
        <v>#DIV/0!</v>
      </c>
      <c r="BP9717" s="501" t="e">
        <f t="shared" si="917"/>
        <v>#DIV/0!</v>
      </c>
    </row>
    <row r="9718" spans="31:68" ht="15" customHeight="1" x14ac:dyDescent="0.25">
      <c r="AE9718" s="501" t="e">
        <f t="shared" si="912"/>
        <v>#DIV/0!</v>
      </c>
      <c r="AH9718" s="501" t="e">
        <f t="shared" si="913"/>
        <v>#DIV/0!</v>
      </c>
      <c r="AV9718" s="501" t="e">
        <f t="shared" si="914"/>
        <v>#DIV/0!</v>
      </c>
      <c r="AY9718" s="501" t="e">
        <f t="shared" si="915"/>
        <v>#DIV/0!</v>
      </c>
      <c r="BM9718" s="501" t="e">
        <f t="shared" si="916"/>
        <v>#DIV/0!</v>
      </c>
      <c r="BP9718" s="501" t="e">
        <f t="shared" si="917"/>
        <v>#DIV/0!</v>
      </c>
    </row>
    <row r="9719" spans="31:68" ht="15" customHeight="1" x14ac:dyDescent="0.25">
      <c r="AE9719" s="501" t="e">
        <f t="shared" si="912"/>
        <v>#DIV/0!</v>
      </c>
      <c r="AH9719" s="501" t="e">
        <f t="shared" si="913"/>
        <v>#DIV/0!</v>
      </c>
      <c r="AV9719" s="501" t="e">
        <f t="shared" si="914"/>
        <v>#DIV/0!</v>
      </c>
      <c r="AY9719" s="501" t="e">
        <f t="shared" si="915"/>
        <v>#DIV/0!</v>
      </c>
      <c r="BM9719" s="501" t="e">
        <f t="shared" si="916"/>
        <v>#DIV/0!</v>
      </c>
      <c r="BP9719" s="501" t="e">
        <f t="shared" si="917"/>
        <v>#DIV/0!</v>
      </c>
    </row>
    <row r="9720" spans="31:68" ht="15" customHeight="1" x14ac:dyDescent="0.25">
      <c r="AE9720" s="501" t="e">
        <f t="shared" si="912"/>
        <v>#DIV/0!</v>
      </c>
      <c r="AH9720" s="501" t="e">
        <f t="shared" si="913"/>
        <v>#DIV/0!</v>
      </c>
      <c r="AV9720" s="501" t="e">
        <f t="shared" si="914"/>
        <v>#DIV/0!</v>
      </c>
      <c r="AY9720" s="501" t="e">
        <f t="shared" si="915"/>
        <v>#DIV/0!</v>
      </c>
      <c r="BM9720" s="501" t="e">
        <f t="shared" si="916"/>
        <v>#DIV/0!</v>
      </c>
      <c r="BP9720" s="501" t="e">
        <f t="shared" si="917"/>
        <v>#DIV/0!</v>
      </c>
    </row>
    <row r="9721" spans="31:68" ht="15" customHeight="1" x14ac:dyDescent="0.25">
      <c r="AE9721" s="501" t="e">
        <f t="shared" si="912"/>
        <v>#DIV/0!</v>
      </c>
      <c r="AH9721" s="501" t="e">
        <f t="shared" si="913"/>
        <v>#DIV/0!</v>
      </c>
      <c r="AV9721" s="501" t="e">
        <f t="shared" si="914"/>
        <v>#DIV/0!</v>
      </c>
      <c r="AY9721" s="501" t="e">
        <f t="shared" si="915"/>
        <v>#DIV/0!</v>
      </c>
      <c r="BM9721" s="501" t="e">
        <f t="shared" si="916"/>
        <v>#DIV/0!</v>
      </c>
      <c r="BP9721" s="501" t="e">
        <f t="shared" si="917"/>
        <v>#DIV/0!</v>
      </c>
    </row>
    <row r="9722" spans="31:68" ht="15" customHeight="1" x14ac:dyDescent="0.25">
      <c r="AE9722" s="501" t="e">
        <f t="shared" si="912"/>
        <v>#DIV/0!</v>
      </c>
      <c r="AH9722" s="501" t="e">
        <f t="shared" si="913"/>
        <v>#DIV/0!</v>
      </c>
      <c r="AV9722" s="501" t="e">
        <f t="shared" si="914"/>
        <v>#DIV/0!</v>
      </c>
      <c r="AY9722" s="501" t="e">
        <f t="shared" si="915"/>
        <v>#DIV/0!</v>
      </c>
      <c r="BM9722" s="501" t="e">
        <f t="shared" si="916"/>
        <v>#DIV/0!</v>
      </c>
      <c r="BP9722" s="501" t="e">
        <f t="shared" si="917"/>
        <v>#DIV/0!</v>
      </c>
    </row>
    <row r="9723" spans="31:68" ht="15" customHeight="1" x14ac:dyDescent="0.25">
      <c r="AE9723" s="501" t="e">
        <f t="shared" si="912"/>
        <v>#DIV/0!</v>
      </c>
      <c r="AH9723" s="501" t="e">
        <f t="shared" si="913"/>
        <v>#DIV/0!</v>
      </c>
      <c r="AV9723" s="501" t="e">
        <f t="shared" si="914"/>
        <v>#DIV/0!</v>
      </c>
      <c r="AY9723" s="501" t="e">
        <f t="shared" si="915"/>
        <v>#DIV/0!</v>
      </c>
      <c r="BM9723" s="501" t="e">
        <f t="shared" si="916"/>
        <v>#DIV/0!</v>
      </c>
      <c r="BP9723" s="501" t="e">
        <f t="shared" si="917"/>
        <v>#DIV/0!</v>
      </c>
    </row>
    <row r="9724" spans="31:68" ht="15" customHeight="1" x14ac:dyDescent="0.25">
      <c r="AE9724" s="501" t="e">
        <f t="shared" si="912"/>
        <v>#DIV/0!</v>
      </c>
      <c r="AH9724" s="501" t="e">
        <f t="shared" si="913"/>
        <v>#DIV/0!</v>
      </c>
      <c r="AV9724" s="501" t="e">
        <f t="shared" si="914"/>
        <v>#DIV/0!</v>
      </c>
      <c r="AY9724" s="501" t="e">
        <f t="shared" si="915"/>
        <v>#DIV/0!</v>
      </c>
      <c r="BM9724" s="501" t="e">
        <f t="shared" si="916"/>
        <v>#DIV/0!</v>
      </c>
      <c r="BP9724" s="501" t="e">
        <f t="shared" si="917"/>
        <v>#DIV/0!</v>
      </c>
    </row>
    <row r="9725" spans="31:68" ht="15" customHeight="1" x14ac:dyDescent="0.25">
      <c r="AE9725" s="501" t="e">
        <f t="shared" si="912"/>
        <v>#DIV/0!</v>
      </c>
      <c r="AH9725" s="501" t="e">
        <f t="shared" si="913"/>
        <v>#DIV/0!</v>
      </c>
      <c r="AV9725" s="501" t="e">
        <f t="shared" si="914"/>
        <v>#DIV/0!</v>
      </c>
      <c r="AY9725" s="501" t="e">
        <f t="shared" si="915"/>
        <v>#DIV/0!</v>
      </c>
      <c r="BM9725" s="501" t="e">
        <f t="shared" si="916"/>
        <v>#DIV/0!</v>
      </c>
      <c r="BP9725" s="501" t="e">
        <f t="shared" si="917"/>
        <v>#DIV/0!</v>
      </c>
    </row>
    <row r="9726" spans="31:68" ht="15" customHeight="1" x14ac:dyDescent="0.25">
      <c r="AE9726" s="501" t="e">
        <f t="shared" si="912"/>
        <v>#DIV/0!</v>
      </c>
      <c r="AH9726" s="501" t="e">
        <f t="shared" si="913"/>
        <v>#DIV/0!</v>
      </c>
      <c r="AV9726" s="501" t="e">
        <f t="shared" si="914"/>
        <v>#DIV/0!</v>
      </c>
      <c r="AY9726" s="501" t="e">
        <f t="shared" si="915"/>
        <v>#DIV/0!</v>
      </c>
      <c r="BM9726" s="501" t="e">
        <f t="shared" si="916"/>
        <v>#DIV/0!</v>
      </c>
      <c r="BP9726" s="501" t="e">
        <f t="shared" si="917"/>
        <v>#DIV/0!</v>
      </c>
    </row>
    <row r="9727" spans="31:68" ht="15" customHeight="1" x14ac:dyDescent="0.25">
      <c r="AE9727" s="501" t="e">
        <f t="shared" si="912"/>
        <v>#DIV/0!</v>
      </c>
      <c r="AH9727" s="501" t="e">
        <f t="shared" si="913"/>
        <v>#DIV/0!</v>
      </c>
      <c r="AV9727" s="501" t="e">
        <f t="shared" si="914"/>
        <v>#DIV/0!</v>
      </c>
      <c r="AY9727" s="501" t="e">
        <f t="shared" si="915"/>
        <v>#DIV/0!</v>
      </c>
      <c r="BM9727" s="501" t="e">
        <f t="shared" si="916"/>
        <v>#DIV/0!</v>
      </c>
      <c r="BP9727" s="501" t="e">
        <f t="shared" si="917"/>
        <v>#DIV/0!</v>
      </c>
    </row>
    <row r="9728" spans="31:68" ht="15" customHeight="1" x14ac:dyDescent="0.25">
      <c r="AE9728" s="501" t="e">
        <f t="shared" si="912"/>
        <v>#DIV/0!</v>
      </c>
      <c r="AH9728" s="501" t="e">
        <f t="shared" si="913"/>
        <v>#DIV/0!</v>
      </c>
      <c r="AV9728" s="501" t="e">
        <f t="shared" si="914"/>
        <v>#DIV/0!</v>
      </c>
      <c r="AY9728" s="501" t="e">
        <f t="shared" si="915"/>
        <v>#DIV/0!</v>
      </c>
      <c r="BM9728" s="501" t="e">
        <f t="shared" si="916"/>
        <v>#DIV/0!</v>
      </c>
      <c r="BP9728" s="501" t="e">
        <f t="shared" si="917"/>
        <v>#DIV/0!</v>
      </c>
    </row>
    <row r="9729" spans="31:68" ht="15" customHeight="1" x14ac:dyDescent="0.25">
      <c r="AE9729" s="501" t="e">
        <f t="shared" si="912"/>
        <v>#DIV/0!</v>
      </c>
      <c r="AH9729" s="501" t="e">
        <f t="shared" si="913"/>
        <v>#DIV/0!</v>
      </c>
      <c r="AV9729" s="501" t="e">
        <f t="shared" si="914"/>
        <v>#DIV/0!</v>
      </c>
      <c r="AY9729" s="501" t="e">
        <f t="shared" si="915"/>
        <v>#DIV/0!</v>
      </c>
      <c r="BM9729" s="501" t="e">
        <f t="shared" si="916"/>
        <v>#DIV/0!</v>
      </c>
      <c r="BP9729" s="501" t="e">
        <f t="shared" si="917"/>
        <v>#DIV/0!</v>
      </c>
    </row>
    <row r="9730" spans="31:68" ht="15" customHeight="1" x14ac:dyDescent="0.25">
      <c r="AE9730" s="501" t="e">
        <f t="shared" si="912"/>
        <v>#DIV/0!</v>
      </c>
      <c r="AH9730" s="501" t="e">
        <f t="shared" si="913"/>
        <v>#DIV/0!</v>
      </c>
      <c r="AV9730" s="501" t="e">
        <f t="shared" si="914"/>
        <v>#DIV/0!</v>
      </c>
      <c r="AY9730" s="501" t="e">
        <f t="shared" si="915"/>
        <v>#DIV/0!</v>
      </c>
      <c r="BM9730" s="501" t="e">
        <f t="shared" si="916"/>
        <v>#DIV/0!</v>
      </c>
      <c r="BP9730" s="501" t="e">
        <f t="shared" si="917"/>
        <v>#DIV/0!</v>
      </c>
    </row>
    <row r="9731" spans="31:68" ht="15" customHeight="1" x14ac:dyDescent="0.25">
      <c r="AE9731" s="501" t="e">
        <f t="shared" si="912"/>
        <v>#DIV/0!</v>
      </c>
      <c r="AH9731" s="501" t="e">
        <f t="shared" si="913"/>
        <v>#DIV/0!</v>
      </c>
      <c r="AV9731" s="501" t="e">
        <f t="shared" si="914"/>
        <v>#DIV/0!</v>
      </c>
      <c r="AY9731" s="501" t="e">
        <f t="shared" si="915"/>
        <v>#DIV/0!</v>
      </c>
      <c r="BM9731" s="501" t="e">
        <f t="shared" si="916"/>
        <v>#DIV/0!</v>
      </c>
      <c r="BP9731" s="501" t="e">
        <f t="shared" si="917"/>
        <v>#DIV/0!</v>
      </c>
    </row>
    <row r="9732" spans="31:68" ht="15" customHeight="1" x14ac:dyDescent="0.25">
      <c r="AE9732" s="501" t="e">
        <f t="shared" si="912"/>
        <v>#DIV/0!</v>
      </c>
      <c r="AH9732" s="501" t="e">
        <f t="shared" si="913"/>
        <v>#DIV/0!</v>
      </c>
      <c r="AV9732" s="501" t="e">
        <f t="shared" si="914"/>
        <v>#DIV/0!</v>
      </c>
      <c r="AY9732" s="501" t="e">
        <f t="shared" si="915"/>
        <v>#DIV/0!</v>
      </c>
      <c r="BM9732" s="501" t="e">
        <f t="shared" si="916"/>
        <v>#DIV/0!</v>
      </c>
      <c r="BP9732" s="501" t="e">
        <f t="shared" si="917"/>
        <v>#DIV/0!</v>
      </c>
    </row>
    <row r="9733" spans="31:68" ht="15" customHeight="1" x14ac:dyDescent="0.25">
      <c r="AE9733" s="501" t="e">
        <f t="shared" si="912"/>
        <v>#DIV/0!</v>
      </c>
      <c r="AH9733" s="501" t="e">
        <f t="shared" si="913"/>
        <v>#DIV/0!</v>
      </c>
      <c r="AV9733" s="501" t="e">
        <f t="shared" si="914"/>
        <v>#DIV/0!</v>
      </c>
      <c r="AY9733" s="501" t="e">
        <f t="shared" si="915"/>
        <v>#DIV/0!</v>
      </c>
      <c r="BM9733" s="501" t="e">
        <f t="shared" si="916"/>
        <v>#DIV/0!</v>
      </c>
      <c r="BP9733" s="501" t="e">
        <f t="shared" si="917"/>
        <v>#DIV/0!</v>
      </c>
    </row>
    <row r="9734" spans="31:68" ht="15" customHeight="1" x14ac:dyDescent="0.25">
      <c r="AE9734" s="501" t="e">
        <f t="shared" si="912"/>
        <v>#DIV/0!</v>
      </c>
      <c r="AH9734" s="501" t="e">
        <f t="shared" si="913"/>
        <v>#DIV/0!</v>
      </c>
      <c r="AV9734" s="501" t="e">
        <f t="shared" si="914"/>
        <v>#DIV/0!</v>
      </c>
      <c r="AY9734" s="501" t="e">
        <f t="shared" si="915"/>
        <v>#DIV/0!</v>
      </c>
      <c r="BM9734" s="501" t="e">
        <f t="shared" si="916"/>
        <v>#DIV/0!</v>
      </c>
      <c r="BP9734" s="501" t="e">
        <f t="shared" si="917"/>
        <v>#DIV/0!</v>
      </c>
    </row>
    <row r="9735" spans="31:68" ht="15" customHeight="1" x14ac:dyDescent="0.25">
      <c r="AE9735" s="501" t="e">
        <f t="shared" si="912"/>
        <v>#DIV/0!</v>
      </c>
      <c r="AH9735" s="501" t="e">
        <f t="shared" si="913"/>
        <v>#DIV/0!</v>
      </c>
      <c r="AV9735" s="501" t="e">
        <f t="shared" si="914"/>
        <v>#DIV/0!</v>
      </c>
      <c r="AY9735" s="501" t="e">
        <f t="shared" si="915"/>
        <v>#DIV/0!</v>
      </c>
      <c r="BM9735" s="501" t="e">
        <f t="shared" si="916"/>
        <v>#DIV/0!</v>
      </c>
      <c r="BP9735" s="501" t="e">
        <f t="shared" si="917"/>
        <v>#DIV/0!</v>
      </c>
    </row>
    <row r="9736" spans="31:68" ht="15" customHeight="1" x14ac:dyDescent="0.25">
      <c r="AE9736" s="501" t="e">
        <f t="shared" si="912"/>
        <v>#DIV/0!</v>
      </c>
      <c r="AH9736" s="501" t="e">
        <f t="shared" si="913"/>
        <v>#DIV/0!</v>
      </c>
      <c r="AV9736" s="501" t="e">
        <f t="shared" si="914"/>
        <v>#DIV/0!</v>
      </c>
      <c r="AY9736" s="501" t="e">
        <f t="shared" si="915"/>
        <v>#DIV/0!</v>
      </c>
      <c r="BM9736" s="501" t="e">
        <f t="shared" si="916"/>
        <v>#DIV/0!</v>
      </c>
      <c r="BP9736" s="501" t="e">
        <f t="shared" si="917"/>
        <v>#DIV/0!</v>
      </c>
    </row>
    <row r="9737" spans="31:68" ht="15" customHeight="1" x14ac:dyDescent="0.25">
      <c r="AE9737" s="501" t="e">
        <f t="shared" si="912"/>
        <v>#DIV/0!</v>
      </c>
      <c r="AH9737" s="501" t="e">
        <f t="shared" si="913"/>
        <v>#DIV/0!</v>
      </c>
      <c r="AV9737" s="501" t="e">
        <f t="shared" si="914"/>
        <v>#DIV/0!</v>
      </c>
      <c r="AY9737" s="501" t="e">
        <f t="shared" si="915"/>
        <v>#DIV/0!</v>
      </c>
      <c r="BM9737" s="501" t="e">
        <f t="shared" si="916"/>
        <v>#DIV/0!</v>
      </c>
      <c r="BP9737" s="501" t="e">
        <f t="shared" si="917"/>
        <v>#DIV/0!</v>
      </c>
    </row>
    <row r="9738" spans="31:68" ht="15" customHeight="1" x14ac:dyDescent="0.25">
      <c r="AE9738" s="501" t="e">
        <f t="shared" si="912"/>
        <v>#DIV/0!</v>
      </c>
      <c r="AH9738" s="501" t="e">
        <f t="shared" si="913"/>
        <v>#DIV/0!</v>
      </c>
      <c r="AV9738" s="501" t="e">
        <f t="shared" si="914"/>
        <v>#DIV/0!</v>
      </c>
      <c r="AY9738" s="501" t="e">
        <f t="shared" si="915"/>
        <v>#DIV/0!</v>
      </c>
      <c r="BM9738" s="501" t="e">
        <f t="shared" si="916"/>
        <v>#DIV/0!</v>
      </c>
      <c r="BP9738" s="501" t="e">
        <f t="shared" si="917"/>
        <v>#DIV/0!</v>
      </c>
    </row>
    <row r="9739" spans="31:68" ht="15" customHeight="1" x14ac:dyDescent="0.25">
      <c r="AE9739" s="501" t="e">
        <f t="shared" si="912"/>
        <v>#DIV/0!</v>
      </c>
      <c r="AH9739" s="501" t="e">
        <f t="shared" si="913"/>
        <v>#DIV/0!</v>
      </c>
      <c r="AV9739" s="501" t="e">
        <f t="shared" si="914"/>
        <v>#DIV/0!</v>
      </c>
      <c r="AY9739" s="501" t="e">
        <f t="shared" si="915"/>
        <v>#DIV/0!</v>
      </c>
      <c r="BM9739" s="501" t="e">
        <f t="shared" si="916"/>
        <v>#DIV/0!</v>
      </c>
      <c r="BP9739" s="501" t="e">
        <f t="shared" si="917"/>
        <v>#DIV/0!</v>
      </c>
    </row>
    <row r="9740" spans="31:68" ht="15" customHeight="1" x14ac:dyDescent="0.25">
      <c r="AE9740" s="501" t="e">
        <f t="shared" si="912"/>
        <v>#DIV/0!</v>
      </c>
      <c r="AH9740" s="501" t="e">
        <f t="shared" si="913"/>
        <v>#DIV/0!</v>
      </c>
      <c r="AV9740" s="501" t="e">
        <f t="shared" si="914"/>
        <v>#DIV/0!</v>
      </c>
      <c r="AY9740" s="501" t="e">
        <f t="shared" si="915"/>
        <v>#DIV/0!</v>
      </c>
      <c r="BM9740" s="501" t="e">
        <f t="shared" si="916"/>
        <v>#DIV/0!</v>
      </c>
      <c r="BP9740" s="501" t="e">
        <f t="shared" si="917"/>
        <v>#DIV/0!</v>
      </c>
    </row>
    <row r="9741" spans="31:68" ht="15" customHeight="1" x14ac:dyDescent="0.25">
      <c r="AE9741" s="501" t="e">
        <f t="shared" si="912"/>
        <v>#DIV/0!</v>
      </c>
      <c r="AH9741" s="501" t="e">
        <f t="shared" si="913"/>
        <v>#DIV/0!</v>
      </c>
      <c r="AV9741" s="501" t="e">
        <f t="shared" si="914"/>
        <v>#DIV/0!</v>
      </c>
      <c r="AY9741" s="501" t="e">
        <f t="shared" si="915"/>
        <v>#DIV/0!</v>
      </c>
      <c r="BM9741" s="501" t="e">
        <f t="shared" si="916"/>
        <v>#DIV/0!</v>
      </c>
      <c r="BP9741" s="501" t="e">
        <f t="shared" si="917"/>
        <v>#DIV/0!</v>
      </c>
    </row>
    <row r="9742" spans="31:68" ht="15" customHeight="1" x14ac:dyDescent="0.25">
      <c r="AE9742" s="501" t="e">
        <f t="shared" si="912"/>
        <v>#DIV/0!</v>
      </c>
      <c r="AH9742" s="501" t="e">
        <f t="shared" si="913"/>
        <v>#DIV/0!</v>
      </c>
      <c r="AV9742" s="501" t="e">
        <f t="shared" si="914"/>
        <v>#DIV/0!</v>
      </c>
      <c r="AY9742" s="501" t="e">
        <f t="shared" si="915"/>
        <v>#DIV/0!</v>
      </c>
      <c r="BM9742" s="501" t="e">
        <f t="shared" si="916"/>
        <v>#DIV/0!</v>
      </c>
      <c r="BP9742" s="501" t="e">
        <f t="shared" si="917"/>
        <v>#DIV/0!</v>
      </c>
    </row>
    <row r="9743" spans="31:68" ht="15" customHeight="1" x14ac:dyDescent="0.25">
      <c r="AE9743" s="501" t="e">
        <f t="shared" ref="AE9743:AE9806" si="918">IF(AE$10*AC9743+AE$11&lt;(ROUNDUP(AD$10/100,0)*100+999),MAX(0,AE$10*AC9743+AE$11),NA())</f>
        <v>#DIV/0!</v>
      </c>
      <c r="AH9743" s="501" t="e">
        <f t="shared" ref="AH9743:AH9806" si="919">IF(AH$10*AF9743+AH$11&lt;(ROUNDUP(AG$10/100,0)*100+999),MAX(0,AH$10*AF9743+AH$11),NA())</f>
        <v>#DIV/0!</v>
      </c>
      <c r="AV9743" s="501" t="e">
        <f t="shared" ref="AV9743:AV9806" si="920">IF(AV$10*AT9743+AV$11&lt;(ROUNDUP(AU$10/100,0)*100+999),MAX(0,AV$10*AT9743+AV$11),NA())</f>
        <v>#DIV/0!</v>
      </c>
      <c r="AY9743" s="501" t="e">
        <f t="shared" ref="AY9743:AY9806" si="921">IF(AY$10*AW9743+AY$11&lt;(ROUNDUP(AX$10/100,0)*100+999),MAX(0,AY$10*AW9743+AY$11),NA())</f>
        <v>#DIV/0!</v>
      </c>
      <c r="BM9743" s="501" t="e">
        <f t="shared" ref="BM9743:BM9806" si="922">IF(BM$10*BK9743+BM$11&lt;(ROUNDUP(BL$10/100,0)*100+999),MAX(0,BM$10*BK9743+BM$11),NA())</f>
        <v>#DIV/0!</v>
      </c>
      <c r="BP9743" s="501" t="e">
        <f t="shared" ref="BP9743:BP9806" si="923">IF(BP$10*BN9743+BP$11&lt;(ROUNDUP(BO$10/100,0)*100+999),MAX(0,BP$10*BN9743+BP$11),NA())</f>
        <v>#DIV/0!</v>
      </c>
    </row>
    <row r="9744" spans="31:68" ht="15" customHeight="1" x14ac:dyDescent="0.25">
      <c r="AE9744" s="501" t="e">
        <f t="shared" si="918"/>
        <v>#DIV/0!</v>
      </c>
      <c r="AH9744" s="501" t="e">
        <f t="shared" si="919"/>
        <v>#DIV/0!</v>
      </c>
      <c r="AV9744" s="501" t="e">
        <f t="shared" si="920"/>
        <v>#DIV/0!</v>
      </c>
      <c r="AY9744" s="501" t="e">
        <f t="shared" si="921"/>
        <v>#DIV/0!</v>
      </c>
      <c r="BM9744" s="501" t="e">
        <f t="shared" si="922"/>
        <v>#DIV/0!</v>
      </c>
      <c r="BP9744" s="501" t="e">
        <f t="shared" si="923"/>
        <v>#DIV/0!</v>
      </c>
    </row>
    <row r="9745" spans="31:68" ht="15" customHeight="1" x14ac:dyDescent="0.25">
      <c r="AE9745" s="501" t="e">
        <f t="shared" si="918"/>
        <v>#DIV/0!</v>
      </c>
      <c r="AH9745" s="501" t="e">
        <f t="shared" si="919"/>
        <v>#DIV/0!</v>
      </c>
      <c r="AV9745" s="501" t="e">
        <f t="shared" si="920"/>
        <v>#DIV/0!</v>
      </c>
      <c r="AY9745" s="501" t="e">
        <f t="shared" si="921"/>
        <v>#DIV/0!</v>
      </c>
      <c r="BM9745" s="501" t="e">
        <f t="shared" si="922"/>
        <v>#DIV/0!</v>
      </c>
      <c r="BP9745" s="501" t="e">
        <f t="shared" si="923"/>
        <v>#DIV/0!</v>
      </c>
    </row>
    <row r="9746" spans="31:68" ht="15" customHeight="1" x14ac:dyDescent="0.25">
      <c r="AE9746" s="501" t="e">
        <f t="shared" si="918"/>
        <v>#DIV/0!</v>
      </c>
      <c r="AH9746" s="501" t="e">
        <f t="shared" si="919"/>
        <v>#DIV/0!</v>
      </c>
      <c r="AV9746" s="501" t="e">
        <f t="shared" si="920"/>
        <v>#DIV/0!</v>
      </c>
      <c r="AY9746" s="501" t="e">
        <f t="shared" si="921"/>
        <v>#DIV/0!</v>
      </c>
      <c r="BM9746" s="501" t="e">
        <f t="shared" si="922"/>
        <v>#DIV/0!</v>
      </c>
      <c r="BP9746" s="501" t="e">
        <f t="shared" si="923"/>
        <v>#DIV/0!</v>
      </c>
    </row>
    <row r="9747" spans="31:68" ht="15" customHeight="1" x14ac:dyDescent="0.25">
      <c r="AE9747" s="501" t="e">
        <f t="shared" si="918"/>
        <v>#DIV/0!</v>
      </c>
      <c r="AH9747" s="501" t="e">
        <f t="shared" si="919"/>
        <v>#DIV/0!</v>
      </c>
      <c r="AV9747" s="501" t="e">
        <f t="shared" si="920"/>
        <v>#DIV/0!</v>
      </c>
      <c r="AY9747" s="501" t="e">
        <f t="shared" si="921"/>
        <v>#DIV/0!</v>
      </c>
      <c r="BM9747" s="501" t="e">
        <f t="shared" si="922"/>
        <v>#DIV/0!</v>
      </c>
      <c r="BP9747" s="501" t="e">
        <f t="shared" si="923"/>
        <v>#DIV/0!</v>
      </c>
    </row>
    <row r="9748" spans="31:68" ht="15" customHeight="1" x14ac:dyDescent="0.25">
      <c r="AE9748" s="501" t="e">
        <f t="shared" si="918"/>
        <v>#DIV/0!</v>
      </c>
      <c r="AH9748" s="501" t="e">
        <f t="shared" si="919"/>
        <v>#DIV/0!</v>
      </c>
      <c r="AV9748" s="501" t="e">
        <f t="shared" si="920"/>
        <v>#DIV/0!</v>
      </c>
      <c r="AY9748" s="501" t="e">
        <f t="shared" si="921"/>
        <v>#DIV/0!</v>
      </c>
      <c r="BM9748" s="501" t="e">
        <f t="shared" si="922"/>
        <v>#DIV/0!</v>
      </c>
      <c r="BP9748" s="501" t="e">
        <f t="shared" si="923"/>
        <v>#DIV/0!</v>
      </c>
    </row>
    <row r="9749" spans="31:68" ht="15" customHeight="1" x14ac:dyDescent="0.25">
      <c r="AE9749" s="501" t="e">
        <f t="shared" si="918"/>
        <v>#DIV/0!</v>
      </c>
      <c r="AH9749" s="501" t="e">
        <f t="shared" si="919"/>
        <v>#DIV/0!</v>
      </c>
      <c r="AV9749" s="501" t="e">
        <f t="shared" si="920"/>
        <v>#DIV/0!</v>
      </c>
      <c r="AY9749" s="501" t="e">
        <f t="shared" si="921"/>
        <v>#DIV/0!</v>
      </c>
      <c r="BM9749" s="501" t="e">
        <f t="shared" si="922"/>
        <v>#DIV/0!</v>
      </c>
      <c r="BP9749" s="501" t="e">
        <f t="shared" si="923"/>
        <v>#DIV/0!</v>
      </c>
    </row>
    <row r="9750" spans="31:68" ht="15" customHeight="1" x14ac:dyDescent="0.25">
      <c r="AE9750" s="501" t="e">
        <f t="shared" si="918"/>
        <v>#DIV/0!</v>
      </c>
      <c r="AH9750" s="501" t="e">
        <f t="shared" si="919"/>
        <v>#DIV/0!</v>
      </c>
      <c r="AV9750" s="501" t="e">
        <f t="shared" si="920"/>
        <v>#DIV/0!</v>
      </c>
      <c r="AY9750" s="501" t="e">
        <f t="shared" si="921"/>
        <v>#DIV/0!</v>
      </c>
      <c r="BM9750" s="501" t="e">
        <f t="shared" si="922"/>
        <v>#DIV/0!</v>
      </c>
      <c r="BP9750" s="501" t="e">
        <f t="shared" si="923"/>
        <v>#DIV/0!</v>
      </c>
    </row>
    <row r="9751" spans="31:68" ht="15" customHeight="1" x14ac:dyDescent="0.25">
      <c r="AE9751" s="501" t="e">
        <f t="shared" si="918"/>
        <v>#DIV/0!</v>
      </c>
      <c r="AH9751" s="501" t="e">
        <f t="shared" si="919"/>
        <v>#DIV/0!</v>
      </c>
      <c r="AV9751" s="501" t="e">
        <f t="shared" si="920"/>
        <v>#DIV/0!</v>
      </c>
      <c r="AY9751" s="501" t="e">
        <f t="shared" si="921"/>
        <v>#DIV/0!</v>
      </c>
      <c r="BM9751" s="501" t="e">
        <f t="shared" si="922"/>
        <v>#DIV/0!</v>
      </c>
      <c r="BP9751" s="501" t="e">
        <f t="shared" si="923"/>
        <v>#DIV/0!</v>
      </c>
    </row>
    <row r="9752" spans="31:68" ht="15" customHeight="1" x14ac:dyDescent="0.25">
      <c r="AE9752" s="501" t="e">
        <f t="shared" si="918"/>
        <v>#DIV/0!</v>
      </c>
      <c r="AH9752" s="501" t="e">
        <f t="shared" si="919"/>
        <v>#DIV/0!</v>
      </c>
      <c r="AV9752" s="501" t="e">
        <f t="shared" si="920"/>
        <v>#DIV/0!</v>
      </c>
      <c r="AY9752" s="501" t="e">
        <f t="shared" si="921"/>
        <v>#DIV/0!</v>
      </c>
      <c r="BM9752" s="501" t="e">
        <f t="shared" si="922"/>
        <v>#DIV/0!</v>
      </c>
      <c r="BP9752" s="501" t="e">
        <f t="shared" si="923"/>
        <v>#DIV/0!</v>
      </c>
    </row>
    <row r="9753" spans="31:68" ht="15" customHeight="1" x14ac:dyDescent="0.25">
      <c r="AE9753" s="501" t="e">
        <f t="shared" si="918"/>
        <v>#DIV/0!</v>
      </c>
      <c r="AH9753" s="501" t="e">
        <f t="shared" si="919"/>
        <v>#DIV/0!</v>
      </c>
      <c r="AV9753" s="501" t="e">
        <f t="shared" si="920"/>
        <v>#DIV/0!</v>
      </c>
      <c r="AY9753" s="501" t="e">
        <f t="shared" si="921"/>
        <v>#DIV/0!</v>
      </c>
      <c r="BM9753" s="501" t="e">
        <f t="shared" si="922"/>
        <v>#DIV/0!</v>
      </c>
      <c r="BP9753" s="501" t="e">
        <f t="shared" si="923"/>
        <v>#DIV/0!</v>
      </c>
    </row>
    <row r="9754" spans="31:68" ht="15" customHeight="1" x14ac:dyDescent="0.25">
      <c r="AE9754" s="501" t="e">
        <f t="shared" si="918"/>
        <v>#DIV/0!</v>
      </c>
      <c r="AH9754" s="501" t="e">
        <f t="shared" si="919"/>
        <v>#DIV/0!</v>
      </c>
      <c r="AV9754" s="501" t="e">
        <f t="shared" si="920"/>
        <v>#DIV/0!</v>
      </c>
      <c r="AY9754" s="501" t="e">
        <f t="shared" si="921"/>
        <v>#DIV/0!</v>
      </c>
      <c r="BM9754" s="501" t="e">
        <f t="shared" si="922"/>
        <v>#DIV/0!</v>
      </c>
      <c r="BP9754" s="501" t="e">
        <f t="shared" si="923"/>
        <v>#DIV/0!</v>
      </c>
    </row>
    <row r="9755" spans="31:68" ht="15" customHeight="1" x14ac:dyDescent="0.25">
      <c r="AE9755" s="501" t="e">
        <f t="shared" si="918"/>
        <v>#DIV/0!</v>
      </c>
      <c r="AH9755" s="501" t="e">
        <f t="shared" si="919"/>
        <v>#DIV/0!</v>
      </c>
      <c r="AV9755" s="501" t="e">
        <f t="shared" si="920"/>
        <v>#DIV/0!</v>
      </c>
      <c r="AY9755" s="501" t="e">
        <f t="shared" si="921"/>
        <v>#DIV/0!</v>
      </c>
      <c r="BM9755" s="501" t="e">
        <f t="shared" si="922"/>
        <v>#DIV/0!</v>
      </c>
      <c r="BP9755" s="501" t="e">
        <f t="shared" si="923"/>
        <v>#DIV/0!</v>
      </c>
    </row>
    <row r="9756" spans="31:68" ht="15" customHeight="1" x14ac:dyDescent="0.25">
      <c r="AE9756" s="501" t="e">
        <f t="shared" si="918"/>
        <v>#DIV/0!</v>
      </c>
      <c r="AH9756" s="501" t="e">
        <f t="shared" si="919"/>
        <v>#DIV/0!</v>
      </c>
      <c r="AV9756" s="501" t="e">
        <f t="shared" si="920"/>
        <v>#DIV/0!</v>
      </c>
      <c r="AY9756" s="501" t="e">
        <f t="shared" si="921"/>
        <v>#DIV/0!</v>
      </c>
      <c r="BM9756" s="501" t="e">
        <f t="shared" si="922"/>
        <v>#DIV/0!</v>
      </c>
      <c r="BP9756" s="501" t="e">
        <f t="shared" si="923"/>
        <v>#DIV/0!</v>
      </c>
    </row>
    <row r="9757" spans="31:68" ht="15" customHeight="1" x14ac:dyDescent="0.25">
      <c r="AE9757" s="501" t="e">
        <f t="shared" si="918"/>
        <v>#DIV/0!</v>
      </c>
      <c r="AH9757" s="501" t="e">
        <f t="shared" si="919"/>
        <v>#DIV/0!</v>
      </c>
      <c r="AV9757" s="501" t="e">
        <f t="shared" si="920"/>
        <v>#DIV/0!</v>
      </c>
      <c r="AY9757" s="501" t="e">
        <f t="shared" si="921"/>
        <v>#DIV/0!</v>
      </c>
      <c r="BM9757" s="501" t="e">
        <f t="shared" si="922"/>
        <v>#DIV/0!</v>
      </c>
      <c r="BP9757" s="501" t="e">
        <f t="shared" si="923"/>
        <v>#DIV/0!</v>
      </c>
    </row>
    <row r="9758" spans="31:68" ht="15" customHeight="1" x14ac:dyDescent="0.25">
      <c r="AE9758" s="501" t="e">
        <f t="shared" si="918"/>
        <v>#DIV/0!</v>
      </c>
      <c r="AH9758" s="501" t="e">
        <f t="shared" si="919"/>
        <v>#DIV/0!</v>
      </c>
      <c r="AV9758" s="501" t="e">
        <f t="shared" si="920"/>
        <v>#DIV/0!</v>
      </c>
      <c r="AY9758" s="501" t="e">
        <f t="shared" si="921"/>
        <v>#DIV/0!</v>
      </c>
      <c r="BM9758" s="501" t="e">
        <f t="shared" si="922"/>
        <v>#DIV/0!</v>
      </c>
      <c r="BP9758" s="501" t="e">
        <f t="shared" si="923"/>
        <v>#DIV/0!</v>
      </c>
    </row>
    <row r="9759" spans="31:68" ht="15" customHeight="1" x14ac:dyDescent="0.25">
      <c r="AE9759" s="501" t="e">
        <f t="shared" si="918"/>
        <v>#DIV/0!</v>
      </c>
      <c r="AH9759" s="501" t="e">
        <f t="shared" si="919"/>
        <v>#DIV/0!</v>
      </c>
      <c r="AV9759" s="501" t="e">
        <f t="shared" si="920"/>
        <v>#DIV/0!</v>
      </c>
      <c r="AY9759" s="501" t="e">
        <f t="shared" si="921"/>
        <v>#DIV/0!</v>
      </c>
      <c r="BM9759" s="501" t="e">
        <f t="shared" si="922"/>
        <v>#DIV/0!</v>
      </c>
      <c r="BP9759" s="501" t="e">
        <f t="shared" si="923"/>
        <v>#DIV/0!</v>
      </c>
    </row>
    <row r="9760" spans="31:68" ht="15" customHeight="1" x14ac:dyDescent="0.25">
      <c r="AE9760" s="501" t="e">
        <f t="shared" si="918"/>
        <v>#DIV/0!</v>
      </c>
      <c r="AH9760" s="501" t="e">
        <f t="shared" si="919"/>
        <v>#DIV/0!</v>
      </c>
      <c r="AV9760" s="501" t="e">
        <f t="shared" si="920"/>
        <v>#DIV/0!</v>
      </c>
      <c r="AY9760" s="501" t="e">
        <f t="shared" si="921"/>
        <v>#DIV/0!</v>
      </c>
      <c r="BM9760" s="501" t="e">
        <f t="shared" si="922"/>
        <v>#DIV/0!</v>
      </c>
      <c r="BP9760" s="501" t="e">
        <f t="shared" si="923"/>
        <v>#DIV/0!</v>
      </c>
    </row>
    <row r="9761" spans="31:68" ht="15" customHeight="1" x14ac:dyDescent="0.25">
      <c r="AE9761" s="501" t="e">
        <f t="shared" si="918"/>
        <v>#DIV/0!</v>
      </c>
      <c r="AH9761" s="501" t="e">
        <f t="shared" si="919"/>
        <v>#DIV/0!</v>
      </c>
      <c r="AV9761" s="501" t="e">
        <f t="shared" si="920"/>
        <v>#DIV/0!</v>
      </c>
      <c r="AY9761" s="501" t="e">
        <f t="shared" si="921"/>
        <v>#DIV/0!</v>
      </c>
      <c r="BM9761" s="501" t="e">
        <f t="shared" si="922"/>
        <v>#DIV/0!</v>
      </c>
      <c r="BP9761" s="501" t="e">
        <f t="shared" si="923"/>
        <v>#DIV/0!</v>
      </c>
    </row>
    <row r="9762" spans="31:68" ht="15" customHeight="1" x14ac:dyDescent="0.25">
      <c r="AE9762" s="501" t="e">
        <f t="shared" si="918"/>
        <v>#DIV/0!</v>
      </c>
      <c r="AH9762" s="501" t="e">
        <f t="shared" si="919"/>
        <v>#DIV/0!</v>
      </c>
      <c r="AV9762" s="501" t="e">
        <f t="shared" si="920"/>
        <v>#DIV/0!</v>
      </c>
      <c r="AY9762" s="501" t="e">
        <f t="shared" si="921"/>
        <v>#DIV/0!</v>
      </c>
      <c r="BM9762" s="501" t="e">
        <f t="shared" si="922"/>
        <v>#DIV/0!</v>
      </c>
      <c r="BP9762" s="501" t="e">
        <f t="shared" si="923"/>
        <v>#DIV/0!</v>
      </c>
    </row>
    <row r="9763" spans="31:68" ht="15" customHeight="1" x14ac:dyDescent="0.25">
      <c r="AE9763" s="501" t="e">
        <f t="shared" si="918"/>
        <v>#DIV/0!</v>
      </c>
      <c r="AH9763" s="501" t="e">
        <f t="shared" si="919"/>
        <v>#DIV/0!</v>
      </c>
      <c r="AV9763" s="501" t="e">
        <f t="shared" si="920"/>
        <v>#DIV/0!</v>
      </c>
      <c r="AY9763" s="501" t="e">
        <f t="shared" si="921"/>
        <v>#DIV/0!</v>
      </c>
      <c r="BM9763" s="501" t="e">
        <f t="shared" si="922"/>
        <v>#DIV/0!</v>
      </c>
      <c r="BP9763" s="501" t="e">
        <f t="shared" si="923"/>
        <v>#DIV/0!</v>
      </c>
    </row>
    <row r="9764" spans="31:68" ht="15" customHeight="1" x14ac:dyDescent="0.25">
      <c r="AE9764" s="501" t="e">
        <f t="shared" si="918"/>
        <v>#DIV/0!</v>
      </c>
      <c r="AH9764" s="501" t="e">
        <f t="shared" si="919"/>
        <v>#DIV/0!</v>
      </c>
      <c r="AV9764" s="501" t="e">
        <f t="shared" si="920"/>
        <v>#DIV/0!</v>
      </c>
      <c r="AY9764" s="501" t="e">
        <f t="shared" si="921"/>
        <v>#DIV/0!</v>
      </c>
      <c r="BM9764" s="501" t="e">
        <f t="shared" si="922"/>
        <v>#DIV/0!</v>
      </c>
      <c r="BP9764" s="501" t="e">
        <f t="shared" si="923"/>
        <v>#DIV/0!</v>
      </c>
    </row>
    <row r="9765" spans="31:68" ht="15" customHeight="1" x14ac:dyDescent="0.25">
      <c r="AE9765" s="501" t="e">
        <f t="shared" si="918"/>
        <v>#DIV/0!</v>
      </c>
      <c r="AH9765" s="501" t="e">
        <f t="shared" si="919"/>
        <v>#DIV/0!</v>
      </c>
      <c r="AV9765" s="501" t="e">
        <f t="shared" si="920"/>
        <v>#DIV/0!</v>
      </c>
      <c r="AY9765" s="501" t="e">
        <f t="shared" si="921"/>
        <v>#DIV/0!</v>
      </c>
      <c r="BM9765" s="501" t="e">
        <f t="shared" si="922"/>
        <v>#DIV/0!</v>
      </c>
      <c r="BP9765" s="501" t="e">
        <f t="shared" si="923"/>
        <v>#DIV/0!</v>
      </c>
    </row>
    <row r="9766" spans="31:68" ht="15" customHeight="1" x14ac:dyDescent="0.25">
      <c r="AE9766" s="501" t="e">
        <f t="shared" si="918"/>
        <v>#DIV/0!</v>
      </c>
      <c r="AH9766" s="501" t="e">
        <f t="shared" si="919"/>
        <v>#DIV/0!</v>
      </c>
      <c r="AV9766" s="501" t="e">
        <f t="shared" si="920"/>
        <v>#DIV/0!</v>
      </c>
      <c r="AY9766" s="501" t="e">
        <f t="shared" si="921"/>
        <v>#DIV/0!</v>
      </c>
      <c r="BM9766" s="501" t="e">
        <f t="shared" si="922"/>
        <v>#DIV/0!</v>
      </c>
      <c r="BP9766" s="501" t="e">
        <f t="shared" si="923"/>
        <v>#DIV/0!</v>
      </c>
    </row>
    <row r="9767" spans="31:68" ht="15" customHeight="1" x14ac:dyDescent="0.25">
      <c r="AE9767" s="501" t="e">
        <f t="shared" si="918"/>
        <v>#DIV/0!</v>
      </c>
      <c r="AH9767" s="501" t="e">
        <f t="shared" si="919"/>
        <v>#DIV/0!</v>
      </c>
      <c r="AV9767" s="501" t="e">
        <f t="shared" si="920"/>
        <v>#DIV/0!</v>
      </c>
      <c r="AY9767" s="501" t="e">
        <f t="shared" si="921"/>
        <v>#DIV/0!</v>
      </c>
      <c r="BM9767" s="501" t="e">
        <f t="shared" si="922"/>
        <v>#DIV/0!</v>
      </c>
      <c r="BP9767" s="501" t="e">
        <f t="shared" si="923"/>
        <v>#DIV/0!</v>
      </c>
    </row>
    <row r="9768" spans="31:68" ht="15" customHeight="1" x14ac:dyDescent="0.25">
      <c r="AE9768" s="501" t="e">
        <f t="shared" si="918"/>
        <v>#DIV/0!</v>
      </c>
      <c r="AH9768" s="501" t="e">
        <f t="shared" si="919"/>
        <v>#DIV/0!</v>
      </c>
      <c r="AV9768" s="501" t="e">
        <f t="shared" si="920"/>
        <v>#DIV/0!</v>
      </c>
      <c r="AY9768" s="501" t="e">
        <f t="shared" si="921"/>
        <v>#DIV/0!</v>
      </c>
      <c r="BM9768" s="501" t="e">
        <f t="shared" si="922"/>
        <v>#DIV/0!</v>
      </c>
      <c r="BP9768" s="501" t="e">
        <f t="shared" si="923"/>
        <v>#DIV/0!</v>
      </c>
    </row>
    <row r="9769" spans="31:68" ht="15" customHeight="1" x14ac:dyDescent="0.25">
      <c r="AE9769" s="501" t="e">
        <f t="shared" si="918"/>
        <v>#DIV/0!</v>
      </c>
      <c r="AH9769" s="501" t="e">
        <f t="shared" si="919"/>
        <v>#DIV/0!</v>
      </c>
      <c r="AV9769" s="501" t="e">
        <f t="shared" si="920"/>
        <v>#DIV/0!</v>
      </c>
      <c r="AY9769" s="501" t="e">
        <f t="shared" si="921"/>
        <v>#DIV/0!</v>
      </c>
      <c r="BM9769" s="501" t="e">
        <f t="shared" si="922"/>
        <v>#DIV/0!</v>
      </c>
      <c r="BP9769" s="501" t="e">
        <f t="shared" si="923"/>
        <v>#DIV/0!</v>
      </c>
    </row>
    <row r="9770" spans="31:68" ht="15" customHeight="1" x14ac:dyDescent="0.25">
      <c r="AE9770" s="501" t="e">
        <f t="shared" si="918"/>
        <v>#DIV/0!</v>
      </c>
      <c r="AH9770" s="501" t="e">
        <f t="shared" si="919"/>
        <v>#DIV/0!</v>
      </c>
      <c r="AV9770" s="501" t="e">
        <f t="shared" si="920"/>
        <v>#DIV/0!</v>
      </c>
      <c r="AY9770" s="501" t="e">
        <f t="shared" si="921"/>
        <v>#DIV/0!</v>
      </c>
      <c r="BM9770" s="501" t="e">
        <f t="shared" si="922"/>
        <v>#DIV/0!</v>
      </c>
      <c r="BP9770" s="501" t="e">
        <f t="shared" si="923"/>
        <v>#DIV/0!</v>
      </c>
    </row>
    <row r="9771" spans="31:68" ht="15" customHeight="1" x14ac:dyDescent="0.25">
      <c r="AE9771" s="501" t="e">
        <f t="shared" si="918"/>
        <v>#DIV/0!</v>
      </c>
      <c r="AH9771" s="501" t="e">
        <f t="shared" si="919"/>
        <v>#DIV/0!</v>
      </c>
      <c r="AV9771" s="501" t="e">
        <f t="shared" si="920"/>
        <v>#DIV/0!</v>
      </c>
      <c r="AY9771" s="501" t="e">
        <f t="shared" si="921"/>
        <v>#DIV/0!</v>
      </c>
      <c r="BM9771" s="501" t="e">
        <f t="shared" si="922"/>
        <v>#DIV/0!</v>
      </c>
      <c r="BP9771" s="501" t="e">
        <f t="shared" si="923"/>
        <v>#DIV/0!</v>
      </c>
    </row>
    <row r="9772" spans="31:68" ht="15" customHeight="1" x14ac:dyDescent="0.25">
      <c r="AE9772" s="501" t="e">
        <f t="shared" si="918"/>
        <v>#DIV/0!</v>
      </c>
      <c r="AH9772" s="501" t="e">
        <f t="shared" si="919"/>
        <v>#DIV/0!</v>
      </c>
      <c r="AV9772" s="501" t="e">
        <f t="shared" si="920"/>
        <v>#DIV/0!</v>
      </c>
      <c r="AY9772" s="501" t="e">
        <f t="shared" si="921"/>
        <v>#DIV/0!</v>
      </c>
      <c r="BM9772" s="501" t="e">
        <f t="shared" si="922"/>
        <v>#DIV/0!</v>
      </c>
      <c r="BP9772" s="501" t="e">
        <f t="shared" si="923"/>
        <v>#DIV/0!</v>
      </c>
    </row>
    <row r="9773" spans="31:68" ht="15" customHeight="1" x14ac:dyDescent="0.25">
      <c r="AE9773" s="501" t="e">
        <f t="shared" si="918"/>
        <v>#DIV/0!</v>
      </c>
      <c r="AH9773" s="501" t="e">
        <f t="shared" si="919"/>
        <v>#DIV/0!</v>
      </c>
      <c r="AV9773" s="501" t="e">
        <f t="shared" si="920"/>
        <v>#DIV/0!</v>
      </c>
      <c r="AY9773" s="501" t="e">
        <f t="shared" si="921"/>
        <v>#DIV/0!</v>
      </c>
      <c r="BM9773" s="501" t="e">
        <f t="shared" si="922"/>
        <v>#DIV/0!</v>
      </c>
      <c r="BP9773" s="501" t="e">
        <f t="shared" si="923"/>
        <v>#DIV/0!</v>
      </c>
    </row>
    <row r="9774" spans="31:68" ht="15" customHeight="1" x14ac:dyDescent="0.25">
      <c r="AE9774" s="501" t="e">
        <f t="shared" si="918"/>
        <v>#DIV/0!</v>
      </c>
      <c r="AH9774" s="501" t="e">
        <f t="shared" si="919"/>
        <v>#DIV/0!</v>
      </c>
      <c r="AV9774" s="501" t="e">
        <f t="shared" si="920"/>
        <v>#DIV/0!</v>
      </c>
      <c r="AY9774" s="501" t="e">
        <f t="shared" si="921"/>
        <v>#DIV/0!</v>
      </c>
      <c r="BM9774" s="501" t="e">
        <f t="shared" si="922"/>
        <v>#DIV/0!</v>
      </c>
      <c r="BP9774" s="501" t="e">
        <f t="shared" si="923"/>
        <v>#DIV/0!</v>
      </c>
    </row>
    <row r="9775" spans="31:68" ht="15" customHeight="1" x14ac:dyDescent="0.25">
      <c r="AE9775" s="501" t="e">
        <f t="shared" si="918"/>
        <v>#DIV/0!</v>
      </c>
      <c r="AH9775" s="501" t="e">
        <f t="shared" si="919"/>
        <v>#DIV/0!</v>
      </c>
      <c r="AV9775" s="501" t="e">
        <f t="shared" si="920"/>
        <v>#DIV/0!</v>
      </c>
      <c r="AY9775" s="501" t="e">
        <f t="shared" si="921"/>
        <v>#DIV/0!</v>
      </c>
      <c r="BM9775" s="501" t="e">
        <f t="shared" si="922"/>
        <v>#DIV/0!</v>
      </c>
      <c r="BP9775" s="501" t="e">
        <f t="shared" si="923"/>
        <v>#DIV/0!</v>
      </c>
    </row>
    <row r="9776" spans="31:68" ht="15" customHeight="1" x14ac:dyDescent="0.25">
      <c r="AE9776" s="501" t="e">
        <f t="shared" si="918"/>
        <v>#DIV/0!</v>
      </c>
      <c r="AH9776" s="501" t="e">
        <f t="shared" si="919"/>
        <v>#DIV/0!</v>
      </c>
      <c r="AV9776" s="501" t="e">
        <f t="shared" si="920"/>
        <v>#DIV/0!</v>
      </c>
      <c r="AY9776" s="501" t="e">
        <f t="shared" si="921"/>
        <v>#DIV/0!</v>
      </c>
      <c r="BM9776" s="501" t="e">
        <f t="shared" si="922"/>
        <v>#DIV/0!</v>
      </c>
      <c r="BP9776" s="501" t="e">
        <f t="shared" si="923"/>
        <v>#DIV/0!</v>
      </c>
    </row>
    <row r="9777" spans="31:68" ht="15" customHeight="1" x14ac:dyDescent="0.25">
      <c r="AE9777" s="501" t="e">
        <f t="shared" si="918"/>
        <v>#DIV/0!</v>
      </c>
      <c r="AH9777" s="501" t="e">
        <f t="shared" si="919"/>
        <v>#DIV/0!</v>
      </c>
      <c r="AV9777" s="501" t="e">
        <f t="shared" si="920"/>
        <v>#DIV/0!</v>
      </c>
      <c r="AY9777" s="501" t="e">
        <f t="shared" si="921"/>
        <v>#DIV/0!</v>
      </c>
      <c r="BM9777" s="501" t="e">
        <f t="shared" si="922"/>
        <v>#DIV/0!</v>
      </c>
      <c r="BP9777" s="501" t="e">
        <f t="shared" si="923"/>
        <v>#DIV/0!</v>
      </c>
    </row>
    <row r="9778" spans="31:68" ht="15" customHeight="1" x14ac:dyDescent="0.25">
      <c r="AE9778" s="501" t="e">
        <f t="shared" si="918"/>
        <v>#DIV/0!</v>
      </c>
      <c r="AH9778" s="501" t="e">
        <f t="shared" si="919"/>
        <v>#DIV/0!</v>
      </c>
      <c r="AV9778" s="501" t="e">
        <f t="shared" si="920"/>
        <v>#DIV/0!</v>
      </c>
      <c r="AY9778" s="501" t="e">
        <f t="shared" si="921"/>
        <v>#DIV/0!</v>
      </c>
      <c r="BM9778" s="501" t="e">
        <f t="shared" si="922"/>
        <v>#DIV/0!</v>
      </c>
      <c r="BP9778" s="501" t="e">
        <f t="shared" si="923"/>
        <v>#DIV/0!</v>
      </c>
    </row>
    <row r="9779" spans="31:68" ht="15" customHeight="1" x14ac:dyDescent="0.25">
      <c r="AE9779" s="501" t="e">
        <f t="shared" si="918"/>
        <v>#DIV/0!</v>
      </c>
      <c r="AH9779" s="501" t="e">
        <f t="shared" si="919"/>
        <v>#DIV/0!</v>
      </c>
      <c r="AV9779" s="501" t="e">
        <f t="shared" si="920"/>
        <v>#DIV/0!</v>
      </c>
      <c r="AY9779" s="501" t="e">
        <f t="shared" si="921"/>
        <v>#DIV/0!</v>
      </c>
      <c r="BM9779" s="501" t="e">
        <f t="shared" si="922"/>
        <v>#DIV/0!</v>
      </c>
      <c r="BP9779" s="501" t="e">
        <f t="shared" si="923"/>
        <v>#DIV/0!</v>
      </c>
    </row>
    <row r="9780" spans="31:68" ht="15" customHeight="1" x14ac:dyDescent="0.25">
      <c r="AE9780" s="501" t="e">
        <f t="shared" si="918"/>
        <v>#DIV/0!</v>
      </c>
      <c r="AH9780" s="501" t="e">
        <f t="shared" si="919"/>
        <v>#DIV/0!</v>
      </c>
      <c r="AV9780" s="501" t="e">
        <f t="shared" si="920"/>
        <v>#DIV/0!</v>
      </c>
      <c r="AY9780" s="501" t="e">
        <f t="shared" si="921"/>
        <v>#DIV/0!</v>
      </c>
      <c r="BM9780" s="501" t="e">
        <f t="shared" si="922"/>
        <v>#DIV/0!</v>
      </c>
      <c r="BP9780" s="501" t="e">
        <f t="shared" si="923"/>
        <v>#DIV/0!</v>
      </c>
    </row>
    <row r="9781" spans="31:68" ht="15" customHeight="1" x14ac:dyDescent="0.25">
      <c r="AE9781" s="501" t="e">
        <f t="shared" si="918"/>
        <v>#DIV/0!</v>
      </c>
      <c r="AH9781" s="501" t="e">
        <f t="shared" si="919"/>
        <v>#DIV/0!</v>
      </c>
      <c r="AV9781" s="501" t="e">
        <f t="shared" si="920"/>
        <v>#DIV/0!</v>
      </c>
      <c r="AY9781" s="501" t="e">
        <f t="shared" si="921"/>
        <v>#DIV/0!</v>
      </c>
      <c r="BM9781" s="501" t="e">
        <f t="shared" si="922"/>
        <v>#DIV/0!</v>
      </c>
      <c r="BP9781" s="501" t="e">
        <f t="shared" si="923"/>
        <v>#DIV/0!</v>
      </c>
    </row>
    <row r="9782" spans="31:68" ht="15" customHeight="1" x14ac:dyDescent="0.25">
      <c r="AE9782" s="501" t="e">
        <f t="shared" si="918"/>
        <v>#DIV/0!</v>
      </c>
      <c r="AH9782" s="501" t="e">
        <f t="shared" si="919"/>
        <v>#DIV/0!</v>
      </c>
      <c r="AV9782" s="501" t="e">
        <f t="shared" si="920"/>
        <v>#DIV/0!</v>
      </c>
      <c r="AY9782" s="501" t="e">
        <f t="shared" si="921"/>
        <v>#DIV/0!</v>
      </c>
      <c r="BM9782" s="501" t="e">
        <f t="shared" si="922"/>
        <v>#DIV/0!</v>
      </c>
      <c r="BP9782" s="501" t="e">
        <f t="shared" si="923"/>
        <v>#DIV/0!</v>
      </c>
    </row>
    <row r="9783" spans="31:68" ht="15" customHeight="1" x14ac:dyDescent="0.25">
      <c r="AE9783" s="501" t="e">
        <f t="shared" si="918"/>
        <v>#DIV/0!</v>
      </c>
      <c r="AH9783" s="501" t="e">
        <f t="shared" si="919"/>
        <v>#DIV/0!</v>
      </c>
      <c r="AV9783" s="501" t="e">
        <f t="shared" si="920"/>
        <v>#DIV/0!</v>
      </c>
      <c r="AY9783" s="501" t="e">
        <f t="shared" si="921"/>
        <v>#DIV/0!</v>
      </c>
      <c r="BM9783" s="501" t="e">
        <f t="shared" si="922"/>
        <v>#DIV/0!</v>
      </c>
      <c r="BP9783" s="501" t="e">
        <f t="shared" si="923"/>
        <v>#DIV/0!</v>
      </c>
    </row>
    <row r="9784" spans="31:68" ht="15" customHeight="1" x14ac:dyDescent="0.25">
      <c r="AE9784" s="501" t="e">
        <f t="shared" si="918"/>
        <v>#DIV/0!</v>
      </c>
      <c r="AH9784" s="501" t="e">
        <f t="shared" si="919"/>
        <v>#DIV/0!</v>
      </c>
      <c r="AV9784" s="501" t="e">
        <f t="shared" si="920"/>
        <v>#DIV/0!</v>
      </c>
      <c r="AY9784" s="501" t="e">
        <f t="shared" si="921"/>
        <v>#DIV/0!</v>
      </c>
      <c r="BM9784" s="501" t="e">
        <f t="shared" si="922"/>
        <v>#DIV/0!</v>
      </c>
      <c r="BP9784" s="501" t="e">
        <f t="shared" si="923"/>
        <v>#DIV/0!</v>
      </c>
    </row>
    <row r="9785" spans="31:68" ht="15" customHeight="1" x14ac:dyDescent="0.25">
      <c r="AE9785" s="501" t="e">
        <f t="shared" si="918"/>
        <v>#DIV/0!</v>
      </c>
      <c r="AH9785" s="501" t="e">
        <f t="shared" si="919"/>
        <v>#DIV/0!</v>
      </c>
      <c r="AV9785" s="501" t="e">
        <f t="shared" si="920"/>
        <v>#DIV/0!</v>
      </c>
      <c r="AY9785" s="501" t="e">
        <f t="shared" si="921"/>
        <v>#DIV/0!</v>
      </c>
      <c r="BM9785" s="501" t="e">
        <f t="shared" si="922"/>
        <v>#DIV/0!</v>
      </c>
      <c r="BP9785" s="501" t="e">
        <f t="shared" si="923"/>
        <v>#DIV/0!</v>
      </c>
    </row>
    <row r="9786" spans="31:68" ht="15" customHeight="1" x14ac:dyDescent="0.25">
      <c r="AE9786" s="501" t="e">
        <f t="shared" si="918"/>
        <v>#DIV/0!</v>
      </c>
      <c r="AH9786" s="501" t="e">
        <f t="shared" si="919"/>
        <v>#DIV/0!</v>
      </c>
      <c r="AV9786" s="501" t="e">
        <f t="shared" si="920"/>
        <v>#DIV/0!</v>
      </c>
      <c r="AY9786" s="501" t="e">
        <f t="shared" si="921"/>
        <v>#DIV/0!</v>
      </c>
      <c r="BM9786" s="501" t="e">
        <f t="shared" si="922"/>
        <v>#DIV/0!</v>
      </c>
      <c r="BP9786" s="501" t="e">
        <f t="shared" si="923"/>
        <v>#DIV/0!</v>
      </c>
    </row>
    <row r="9787" spans="31:68" ht="15" customHeight="1" x14ac:dyDescent="0.25">
      <c r="AE9787" s="501" t="e">
        <f t="shared" si="918"/>
        <v>#DIV/0!</v>
      </c>
      <c r="AH9787" s="501" t="e">
        <f t="shared" si="919"/>
        <v>#DIV/0!</v>
      </c>
      <c r="AV9787" s="501" t="e">
        <f t="shared" si="920"/>
        <v>#DIV/0!</v>
      </c>
      <c r="AY9787" s="501" t="e">
        <f t="shared" si="921"/>
        <v>#DIV/0!</v>
      </c>
      <c r="BM9787" s="501" t="e">
        <f t="shared" si="922"/>
        <v>#DIV/0!</v>
      </c>
      <c r="BP9787" s="501" t="e">
        <f t="shared" si="923"/>
        <v>#DIV/0!</v>
      </c>
    </row>
    <row r="9788" spans="31:68" ht="15" customHeight="1" x14ac:dyDescent="0.25">
      <c r="AE9788" s="501" t="e">
        <f t="shared" si="918"/>
        <v>#DIV/0!</v>
      </c>
      <c r="AH9788" s="501" t="e">
        <f t="shared" si="919"/>
        <v>#DIV/0!</v>
      </c>
      <c r="AV9788" s="501" t="e">
        <f t="shared" si="920"/>
        <v>#DIV/0!</v>
      </c>
      <c r="AY9788" s="501" t="e">
        <f t="shared" si="921"/>
        <v>#DIV/0!</v>
      </c>
      <c r="BM9788" s="501" t="e">
        <f t="shared" si="922"/>
        <v>#DIV/0!</v>
      </c>
      <c r="BP9788" s="501" t="e">
        <f t="shared" si="923"/>
        <v>#DIV/0!</v>
      </c>
    </row>
    <row r="9789" spans="31:68" ht="15" customHeight="1" x14ac:dyDescent="0.25">
      <c r="AE9789" s="501" t="e">
        <f t="shared" si="918"/>
        <v>#DIV/0!</v>
      </c>
      <c r="AH9789" s="501" t="e">
        <f t="shared" si="919"/>
        <v>#DIV/0!</v>
      </c>
      <c r="AV9789" s="501" t="e">
        <f t="shared" si="920"/>
        <v>#DIV/0!</v>
      </c>
      <c r="AY9789" s="501" t="e">
        <f t="shared" si="921"/>
        <v>#DIV/0!</v>
      </c>
      <c r="BM9789" s="501" t="e">
        <f t="shared" si="922"/>
        <v>#DIV/0!</v>
      </c>
      <c r="BP9789" s="501" t="e">
        <f t="shared" si="923"/>
        <v>#DIV/0!</v>
      </c>
    </row>
    <row r="9790" spans="31:68" ht="15" customHeight="1" x14ac:dyDescent="0.25">
      <c r="AE9790" s="501" t="e">
        <f t="shared" si="918"/>
        <v>#DIV/0!</v>
      </c>
      <c r="AH9790" s="501" t="e">
        <f t="shared" si="919"/>
        <v>#DIV/0!</v>
      </c>
      <c r="AV9790" s="501" t="e">
        <f t="shared" si="920"/>
        <v>#DIV/0!</v>
      </c>
      <c r="AY9790" s="501" t="e">
        <f t="shared" si="921"/>
        <v>#DIV/0!</v>
      </c>
      <c r="BM9790" s="501" t="e">
        <f t="shared" si="922"/>
        <v>#DIV/0!</v>
      </c>
      <c r="BP9790" s="501" t="e">
        <f t="shared" si="923"/>
        <v>#DIV/0!</v>
      </c>
    </row>
    <row r="9791" spans="31:68" ht="15" customHeight="1" x14ac:dyDescent="0.25">
      <c r="AE9791" s="501" t="e">
        <f t="shared" si="918"/>
        <v>#DIV/0!</v>
      </c>
      <c r="AH9791" s="501" t="e">
        <f t="shared" si="919"/>
        <v>#DIV/0!</v>
      </c>
      <c r="AV9791" s="501" t="e">
        <f t="shared" si="920"/>
        <v>#DIV/0!</v>
      </c>
      <c r="AY9791" s="501" t="e">
        <f t="shared" si="921"/>
        <v>#DIV/0!</v>
      </c>
      <c r="BM9791" s="501" t="e">
        <f t="shared" si="922"/>
        <v>#DIV/0!</v>
      </c>
      <c r="BP9791" s="501" t="e">
        <f t="shared" si="923"/>
        <v>#DIV/0!</v>
      </c>
    </row>
    <row r="9792" spans="31:68" ht="15" customHeight="1" x14ac:dyDescent="0.25">
      <c r="AE9792" s="501" t="e">
        <f t="shared" si="918"/>
        <v>#DIV/0!</v>
      </c>
      <c r="AH9792" s="501" t="e">
        <f t="shared" si="919"/>
        <v>#DIV/0!</v>
      </c>
      <c r="AV9792" s="501" t="e">
        <f t="shared" si="920"/>
        <v>#DIV/0!</v>
      </c>
      <c r="AY9792" s="501" t="e">
        <f t="shared" si="921"/>
        <v>#DIV/0!</v>
      </c>
      <c r="BM9792" s="501" t="e">
        <f t="shared" si="922"/>
        <v>#DIV/0!</v>
      </c>
      <c r="BP9792" s="501" t="e">
        <f t="shared" si="923"/>
        <v>#DIV/0!</v>
      </c>
    </row>
    <row r="9793" spans="31:68" ht="15" customHeight="1" x14ac:dyDescent="0.25">
      <c r="AE9793" s="501" t="e">
        <f t="shared" si="918"/>
        <v>#DIV/0!</v>
      </c>
      <c r="AH9793" s="501" t="e">
        <f t="shared" si="919"/>
        <v>#DIV/0!</v>
      </c>
      <c r="AV9793" s="501" t="e">
        <f t="shared" si="920"/>
        <v>#DIV/0!</v>
      </c>
      <c r="AY9793" s="501" t="e">
        <f t="shared" si="921"/>
        <v>#DIV/0!</v>
      </c>
      <c r="BM9793" s="501" t="e">
        <f t="shared" si="922"/>
        <v>#DIV/0!</v>
      </c>
      <c r="BP9793" s="501" t="e">
        <f t="shared" si="923"/>
        <v>#DIV/0!</v>
      </c>
    </row>
    <row r="9794" spans="31:68" ht="15" customHeight="1" x14ac:dyDescent="0.25">
      <c r="AE9794" s="501" t="e">
        <f t="shared" si="918"/>
        <v>#DIV/0!</v>
      </c>
      <c r="AH9794" s="501" t="e">
        <f t="shared" si="919"/>
        <v>#DIV/0!</v>
      </c>
      <c r="AV9794" s="501" t="e">
        <f t="shared" si="920"/>
        <v>#DIV/0!</v>
      </c>
      <c r="AY9794" s="501" t="e">
        <f t="shared" si="921"/>
        <v>#DIV/0!</v>
      </c>
      <c r="BM9794" s="501" t="e">
        <f t="shared" si="922"/>
        <v>#DIV/0!</v>
      </c>
      <c r="BP9794" s="501" t="e">
        <f t="shared" si="923"/>
        <v>#DIV/0!</v>
      </c>
    </row>
    <row r="9795" spans="31:68" ht="15" customHeight="1" x14ac:dyDescent="0.25">
      <c r="AE9795" s="501" t="e">
        <f t="shared" si="918"/>
        <v>#DIV/0!</v>
      </c>
      <c r="AH9795" s="501" t="e">
        <f t="shared" si="919"/>
        <v>#DIV/0!</v>
      </c>
      <c r="AV9795" s="501" t="e">
        <f t="shared" si="920"/>
        <v>#DIV/0!</v>
      </c>
      <c r="AY9795" s="501" t="e">
        <f t="shared" si="921"/>
        <v>#DIV/0!</v>
      </c>
      <c r="BM9795" s="501" t="e">
        <f t="shared" si="922"/>
        <v>#DIV/0!</v>
      </c>
      <c r="BP9795" s="501" t="e">
        <f t="shared" si="923"/>
        <v>#DIV/0!</v>
      </c>
    </row>
    <row r="9796" spans="31:68" ht="15" customHeight="1" x14ac:dyDescent="0.25">
      <c r="AE9796" s="501" t="e">
        <f t="shared" si="918"/>
        <v>#DIV/0!</v>
      </c>
      <c r="AH9796" s="501" t="e">
        <f t="shared" si="919"/>
        <v>#DIV/0!</v>
      </c>
      <c r="AV9796" s="501" t="e">
        <f t="shared" si="920"/>
        <v>#DIV/0!</v>
      </c>
      <c r="AY9796" s="501" t="e">
        <f t="shared" si="921"/>
        <v>#DIV/0!</v>
      </c>
      <c r="BM9796" s="501" t="e">
        <f t="shared" si="922"/>
        <v>#DIV/0!</v>
      </c>
      <c r="BP9796" s="501" t="e">
        <f t="shared" si="923"/>
        <v>#DIV/0!</v>
      </c>
    </row>
    <row r="9797" spans="31:68" ht="15" customHeight="1" x14ac:dyDescent="0.25">
      <c r="AE9797" s="501" t="e">
        <f t="shared" si="918"/>
        <v>#DIV/0!</v>
      </c>
      <c r="AH9797" s="501" t="e">
        <f t="shared" si="919"/>
        <v>#DIV/0!</v>
      </c>
      <c r="AV9797" s="501" t="e">
        <f t="shared" si="920"/>
        <v>#DIV/0!</v>
      </c>
      <c r="AY9797" s="501" t="e">
        <f t="shared" si="921"/>
        <v>#DIV/0!</v>
      </c>
      <c r="BM9797" s="501" t="e">
        <f t="shared" si="922"/>
        <v>#DIV/0!</v>
      </c>
      <c r="BP9797" s="501" t="e">
        <f t="shared" si="923"/>
        <v>#DIV/0!</v>
      </c>
    </row>
    <row r="9798" spans="31:68" ht="15" customHeight="1" x14ac:dyDescent="0.25">
      <c r="AE9798" s="501" t="e">
        <f t="shared" si="918"/>
        <v>#DIV/0!</v>
      </c>
      <c r="AH9798" s="501" t="e">
        <f t="shared" si="919"/>
        <v>#DIV/0!</v>
      </c>
      <c r="AV9798" s="501" t="e">
        <f t="shared" si="920"/>
        <v>#DIV/0!</v>
      </c>
      <c r="AY9798" s="501" t="e">
        <f t="shared" si="921"/>
        <v>#DIV/0!</v>
      </c>
      <c r="BM9798" s="501" t="e">
        <f t="shared" si="922"/>
        <v>#DIV/0!</v>
      </c>
      <c r="BP9798" s="501" t="e">
        <f t="shared" si="923"/>
        <v>#DIV/0!</v>
      </c>
    </row>
    <row r="9799" spans="31:68" ht="15" customHeight="1" x14ac:dyDescent="0.25">
      <c r="AE9799" s="501" t="e">
        <f t="shared" si="918"/>
        <v>#DIV/0!</v>
      </c>
      <c r="AH9799" s="501" t="e">
        <f t="shared" si="919"/>
        <v>#DIV/0!</v>
      </c>
      <c r="AV9799" s="501" t="e">
        <f t="shared" si="920"/>
        <v>#DIV/0!</v>
      </c>
      <c r="AY9799" s="501" t="e">
        <f t="shared" si="921"/>
        <v>#DIV/0!</v>
      </c>
      <c r="BM9799" s="501" t="e">
        <f t="shared" si="922"/>
        <v>#DIV/0!</v>
      </c>
      <c r="BP9799" s="501" t="e">
        <f t="shared" si="923"/>
        <v>#DIV/0!</v>
      </c>
    </row>
    <row r="9800" spans="31:68" ht="15" customHeight="1" x14ac:dyDescent="0.25">
      <c r="AE9800" s="501" t="e">
        <f t="shared" si="918"/>
        <v>#DIV/0!</v>
      </c>
      <c r="AH9800" s="501" t="e">
        <f t="shared" si="919"/>
        <v>#DIV/0!</v>
      </c>
      <c r="AV9800" s="501" t="e">
        <f t="shared" si="920"/>
        <v>#DIV/0!</v>
      </c>
      <c r="AY9800" s="501" t="e">
        <f t="shared" si="921"/>
        <v>#DIV/0!</v>
      </c>
      <c r="BM9800" s="501" t="e">
        <f t="shared" si="922"/>
        <v>#DIV/0!</v>
      </c>
      <c r="BP9800" s="501" t="e">
        <f t="shared" si="923"/>
        <v>#DIV/0!</v>
      </c>
    </row>
    <row r="9801" spans="31:68" ht="15" customHeight="1" x14ac:dyDescent="0.25">
      <c r="AE9801" s="501" t="e">
        <f t="shared" si="918"/>
        <v>#DIV/0!</v>
      </c>
      <c r="AH9801" s="501" t="e">
        <f t="shared" si="919"/>
        <v>#DIV/0!</v>
      </c>
      <c r="AV9801" s="501" t="e">
        <f t="shared" si="920"/>
        <v>#DIV/0!</v>
      </c>
      <c r="AY9801" s="501" t="e">
        <f t="shared" si="921"/>
        <v>#DIV/0!</v>
      </c>
      <c r="BM9801" s="501" t="e">
        <f t="shared" si="922"/>
        <v>#DIV/0!</v>
      </c>
      <c r="BP9801" s="501" t="e">
        <f t="shared" si="923"/>
        <v>#DIV/0!</v>
      </c>
    </row>
    <row r="9802" spans="31:68" ht="15" customHeight="1" x14ac:dyDescent="0.25">
      <c r="AE9802" s="501" t="e">
        <f t="shared" si="918"/>
        <v>#DIV/0!</v>
      </c>
      <c r="AH9802" s="501" t="e">
        <f t="shared" si="919"/>
        <v>#DIV/0!</v>
      </c>
      <c r="AV9802" s="501" t="e">
        <f t="shared" si="920"/>
        <v>#DIV/0!</v>
      </c>
      <c r="AY9802" s="501" t="e">
        <f t="shared" si="921"/>
        <v>#DIV/0!</v>
      </c>
      <c r="BM9802" s="501" t="e">
        <f t="shared" si="922"/>
        <v>#DIV/0!</v>
      </c>
      <c r="BP9802" s="501" t="e">
        <f t="shared" si="923"/>
        <v>#DIV/0!</v>
      </c>
    </row>
    <row r="9803" spans="31:68" ht="15" customHeight="1" x14ac:dyDescent="0.25">
      <c r="AE9803" s="501" t="e">
        <f t="shared" si="918"/>
        <v>#DIV/0!</v>
      </c>
      <c r="AH9803" s="501" t="e">
        <f t="shared" si="919"/>
        <v>#DIV/0!</v>
      </c>
      <c r="AV9803" s="501" t="e">
        <f t="shared" si="920"/>
        <v>#DIV/0!</v>
      </c>
      <c r="AY9803" s="501" t="e">
        <f t="shared" si="921"/>
        <v>#DIV/0!</v>
      </c>
      <c r="BM9803" s="501" t="e">
        <f t="shared" si="922"/>
        <v>#DIV/0!</v>
      </c>
      <c r="BP9803" s="501" t="e">
        <f t="shared" si="923"/>
        <v>#DIV/0!</v>
      </c>
    </row>
    <row r="9804" spans="31:68" ht="15" customHeight="1" x14ac:dyDescent="0.25">
      <c r="AE9804" s="501" t="e">
        <f t="shared" si="918"/>
        <v>#DIV/0!</v>
      </c>
      <c r="AH9804" s="501" t="e">
        <f t="shared" si="919"/>
        <v>#DIV/0!</v>
      </c>
      <c r="AV9804" s="501" t="e">
        <f t="shared" si="920"/>
        <v>#DIV/0!</v>
      </c>
      <c r="AY9804" s="501" t="e">
        <f t="shared" si="921"/>
        <v>#DIV/0!</v>
      </c>
      <c r="BM9804" s="501" t="e">
        <f t="shared" si="922"/>
        <v>#DIV/0!</v>
      </c>
      <c r="BP9804" s="501" t="e">
        <f t="shared" si="923"/>
        <v>#DIV/0!</v>
      </c>
    </row>
    <row r="9805" spans="31:68" ht="15" customHeight="1" x14ac:dyDescent="0.25">
      <c r="AE9805" s="501" t="e">
        <f t="shared" si="918"/>
        <v>#DIV/0!</v>
      </c>
      <c r="AH9805" s="501" t="e">
        <f t="shared" si="919"/>
        <v>#DIV/0!</v>
      </c>
      <c r="AV9805" s="501" t="e">
        <f t="shared" si="920"/>
        <v>#DIV/0!</v>
      </c>
      <c r="AY9805" s="501" t="e">
        <f t="shared" si="921"/>
        <v>#DIV/0!</v>
      </c>
      <c r="BM9805" s="501" t="e">
        <f t="shared" si="922"/>
        <v>#DIV/0!</v>
      </c>
      <c r="BP9805" s="501" t="e">
        <f t="shared" si="923"/>
        <v>#DIV/0!</v>
      </c>
    </row>
    <row r="9806" spans="31:68" ht="15" customHeight="1" x14ac:dyDescent="0.25">
      <c r="AE9806" s="501" t="e">
        <f t="shared" si="918"/>
        <v>#DIV/0!</v>
      </c>
      <c r="AH9806" s="501" t="e">
        <f t="shared" si="919"/>
        <v>#DIV/0!</v>
      </c>
      <c r="AV9806" s="501" t="e">
        <f t="shared" si="920"/>
        <v>#DIV/0!</v>
      </c>
      <c r="AY9806" s="501" t="e">
        <f t="shared" si="921"/>
        <v>#DIV/0!</v>
      </c>
      <c r="BM9806" s="501" t="e">
        <f t="shared" si="922"/>
        <v>#DIV/0!</v>
      </c>
      <c r="BP9806" s="501" t="e">
        <f t="shared" si="923"/>
        <v>#DIV/0!</v>
      </c>
    </row>
    <row r="9807" spans="31:68" ht="15" customHeight="1" x14ac:dyDescent="0.25">
      <c r="AE9807" s="501" t="e">
        <f t="shared" ref="AE9807:AE9870" si="924">IF(AE$10*AC9807+AE$11&lt;(ROUNDUP(AD$10/100,0)*100+999),MAX(0,AE$10*AC9807+AE$11),NA())</f>
        <v>#DIV/0!</v>
      </c>
      <c r="AH9807" s="501" t="e">
        <f t="shared" ref="AH9807:AH9870" si="925">IF(AH$10*AF9807+AH$11&lt;(ROUNDUP(AG$10/100,0)*100+999),MAX(0,AH$10*AF9807+AH$11),NA())</f>
        <v>#DIV/0!</v>
      </c>
      <c r="AV9807" s="501" t="e">
        <f t="shared" ref="AV9807:AV9870" si="926">IF(AV$10*AT9807+AV$11&lt;(ROUNDUP(AU$10/100,0)*100+999),MAX(0,AV$10*AT9807+AV$11),NA())</f>
        <v>#DIV/0!</v>
      </c>
      <c r="AY9807" s="501" t="e">
        <f t="shared" ref="AY9807:AY9870" si="927">IF(AY$10*AW9807+AY$11&lt;(ROUNDUP(AX$10/100,0)*100+999),MAX(0,AY$10*AW9807+AY$11),NA())</f>
        <v>#DIV/0!</v>
      </c>
      <c r="BM9807" s="501" t="e">
        <f t="shared" ref="BM9807:BM9870" si="928">IF(BM$10*BK9807+BM$11&lt;(ROUNDUP(BL$10/100,0)*100+999),MAX(0,BM$10*BK9807+BM$11),NA())</f>
        <v>#DIV/0!</v>
      </c>
      <c r="BP9807" s="501" t="e">
        <f t="shared" ref="BP9807:BP9870" si="929">IF(BP$10*BN9807+BP$11&lt;(ROUNDUP(BO$10/100,0)*100+999),MAX(0,BP$10*BN9807+BP$11),NA())</f>
        <v>#DIV/0!</v>
      </c>
    </row>
    <row r="9808" spans="31:68" ht="15" customHeight="1" x14ac:dyDescent="0.25">
      <c r="AE9808" s="501" t="e">
        <f t="shared" si="924"/>
        <v>#DIV/0!</v>
      </c>
      <c r="AH9808" s="501" t="e">
        <f t="shared" si="925"/>
        <v>#DIV/0!</v>
      </c>
      <c r="AV9808" s="501" t="e">
        <f t="shared" si="926"/>
        <v>#DIV/0!</v>
      </c>
      <c r="AY9808" s="501" t="e">
        <f t="shared" si="927"/>
        <v>#DIV/0!</v>
      </c>
      <c r="BM9808" s="501" t="e">
        <f t="shared" si="928"/>
        <v>#DIV/0!</v>
      </c>
      <c r="BP9808" s="501" t="e">
        <f t="shared" si="929"/>
        <v>#DIV/0!</v>
      </c>
    </row>
    <row r="9809" spans="31:68" ht="15" customHeight="1" x14ac:dyDescent="0.25">
      <c r="AE9809" s="501" t="e">
        <f t="shared" si="924"/>
        <v>#DIV/0!</v>
      </c>
      <c r="AH9809" s="501" t="e">
        <f t="shared" si="925"/>
        <v>#DIV/0!</v>
      </c>
      <c r="AV9809" s="501" t="e">
        <f t="shared" si="926"/>
        <v>#DIV/0!</v>
      </c>
      <c r="AY9809" s="501" t="e">
        <f t="shared" si="927"/>
        <v>#DIV/0!</v>
      </c>
      <c r="BM9809" s="501" t="e">
        <f t="shared" si="928"/>
        <v>#DIV/0!</v>
      </c>
      <c r="BP9809" s="501" t="e">
        <f t="shared" si="929"/>
        <v>#DIV/0!</v>
      </c>
    </row>
    <row r="9810" spans="31:68" ht="15" customHeight="1" x14ac:dyDescent="0.25">
      <c r="AE9810" s="501" t="e">
        <f t="shared" si="924"/>
        <v>#DIV/0!</v>
      </c>
      <c r="AH9810" s="501" t="e">
        <f t="shared" si="925"/>
        <v>#DIV/0!</v>
      </c>
      <c r="AV9810" s="501" t="e">
        <f t="shared" si="926"/>
        <v>#DIV/0!</v>
      </c>
      <c r="AY9810" s="501" t="e">
        <f t="shared" si="927"/>
        <v>#DIV/0!</v>
      </c>
      <c r="BM9810" s="501" t="e">
        <f t="shared" si="928"/>
        <v>#DIV/0!</v>
      </c>
      <c r="BP9810" s="501" t="e">
        <f t="shared" si="929"/>
        <v>#DIV/0!</v>
      </c>
    </row>
    <row r="9811" spans="31:68" ht="15" customHeight="1" x14ac:dyDescent="0.25">
      <c r="AE9811" s="501" t="e">
        <f t="shared" si="924"/>
        <v>#DIV/0!</v>
      </c>
      <c r="AH9811" s="501" t="e">
        <f t="shared" si="925"/>
        <v>#DIV/0!</v>
      </c>
      <c r="AV9811" s="501" t="e">
        <f t="shared" si="926"/>
        <v>#DIV/0!</v>
      </c>
      <c r="AY9811" s="501" t="e">
        <f t="shared" si="927"/>
        <v>#DIV/0!</v>
      </c>
      <c r="BM9811" s="501" t="e">
        <f t="shared" si="928"/>
        <v>#DIV/0!</v>
      </c>
      <c r="BP9811" s="501" t="e">
        <f t="shared" si="929"/>
        <v>#DIV/0!</v>
      </c>
    </row>
    <row r="9812" spans="31:68" ht="15" customHeight="1" x14ac:dyDescent="0.25">
      <c r="AE9812" s="501" t="e">
        <f t="shared" si="924"/>
        <v>#DIV/0!</v>
      </c>
      <c r="AH9812" s="501" t="e">
        <f t="shared" si="925"/>
        <v>#DIV/0!</v>
      </c>
      <c r="AV9812" s="501" t="e">
        <f t="shared" si="926"/>
        <v>#DIV/0!</v>
      </c>
      <c r="AY9812" s="501" t="e">
        <f t="shared" si="927"/>
        <v>#DIV/0!</v>
      </c>
      <c r="BM9812" s="501" t="e">
        <f t="shared" si="928"/>
        <v>#DIV/0!</v>
      </c>
      <c r="BP9812" s="501" t="e">
        <f t="shared" si="929"/>
        <v>#DIV/0!</v>
      </c>
    </row>
    <row r="9813" spans="31:68" ht="15" customHeight="1" x14ac:dyDescent="0.25">
      <c r="AE9813" s="501" t="e">
        <f t="shared" si="924"/>
        <v>#DIV/0!</v>
      </c>
      <c r="AH9813" s="501" t="e">
        <f t="shared" si="925"/>
        <v>#DIV/0!</v>
      </c>
      <c r="AV9813" s="501" t="e">
        <f t="shared" si="926"/>
        <v>#DIV/0!</v>
      </c>
      <c r="AY9813" s="501" t="e">
        <f t="shared" si="927"/>
        <v>#DIV/0!</v>
      </c>
      <c r="BM9813" s="501" t="e">
        <f t="shared" si="928"/>
        <v>#DIV/0!</v>
      </c>
      <c r="BP9813" s="501" t="e">
        <f t="shared" si="929"/>
        <v>#DIV/0!</v>
      </c>
    </row>
    <row r="9814" spans="31:68" ht="15" customHeight="1" x14ac:dyDescent="0.25">
      <c r="AE9814" s="501" t="e">
        <f t="shared" si="924"/>
        <v>#DIV/0!</v>
      </c>
      <c r="AH9814" s="501" t="e">
        <f t="shared" si="925"/>
        <v>#DIV/0!</v>
      </c>
      <c r="AV9814" s="501" t="e">
        <f t="shared" si="926"/>
        <v>#DIV/0!</v>
      </c>
      <c r="AY9814" s="501" t="e">
        <f t="shared" si="927"/>
        <v>#DIV/0!</v>
      </c>
      <c r="BM9814" s="501" t="e">
        <f t="shared" si="928"/>
        <v>#DIV/0!</v>
      </c>
      <c r="BP9814" s="501" t="e">
        <f t="shared" si="929"/>
        <v>#DIV/0!</v>
      </c>
    </row>
    <row r="9815" spans="31:68" ht="15" customHeight="1" x14ac:dyDescent="0.25">
      <c r="AE9815" s="501" t="e">
        <f t="shared" si="924"/>
        <v>#DIV/0!</v>
      </c>
      <c r="AH9815" s="501" t="e">
        <f t="shared" si="925"/>
        <v>#DIV/0!</v>
      </c>
      <c r="AV9815" s="501" t="e">
        <f t="shared" si="926"/>
        <v>#DIV/0!</v>
      </c>
      <c r="AY9815" s="501" t="e">
        <f t="shared" si="927"/>
        <v>#DIV/0!</v>
      </c>
      <c r="BM9815" s="501" t="e">
        <f t="shared" si="928"/>
        <v>#DIV/0!</v>
      </c>
      <c r="BP9815" s="501" t="e">
        <f t="shared" si="929"/>
        <v>#DIV/0!</v>
      </c>
    </row>
    <row r="9816" spans="31:68" ht="15" customHeight="1" x14ac:dyDescent="0.25">
      <c r="AE9816" s="501" t="e">
        <f t="shared" si="924"/>
        <v>#DIV/0!</v>
      </c>
      <c r="AH9816" s="501" t="e">
        <f t="shared" si="925"/>
        <v>#DIV/0!</v>
      </c>
      <c r="AV9816" s="501" t="e">
        <f t="shared" si="926"/>
        <v>#DIV/0!</v>
      </c>
      <c r="AY9816" s="501" t="e">
        <f t="shared" si="927"/>
        <v>#DIV/0!</v>
      </c>
      <c r="BM9816" s="501" t="e">
        <f t="shared" si="928"/>
        <v>#DIV/0!</v>
      </c>
      <c r="BP9816" s="501" t="e">
        <f t="shared" si="929"/>
        <v>#DIV/0!</v>
      </c>
    </row>
    <row r="9817" spans="31:68" ht="15" customHeight="1" x14ac:dyDescent="0.25">
      <c r="AE9817" s="501" t="e">
        <f t="shared" si="924"/>
        <v>#DIV/0!</v>
      </c>
      <c r="AH9817" s="501" t="e">
        <f t="shared" si="925"/>
        <v>#DIV/0!</v>
      </c>
      <c r="AV9817" s="501" t="e">
        <f t="shared" si="926"/>
        <v>#DIV/0!</v>
      </c>
      <c r="AY9817" s="501" t="e">
        <f t="shared" si="927"/>
        <v>#DIV/0!</v>
      </c>
      <c r="BM9817" s="501" t="e">
        <f t="shared" si="928"/>
        <v>#DIV/0!</v>
      </c>
      <c r="BP9817" s="501" t="e">
        <f t="shared" si="929"/>
        <v>#DIV/0!</v>
      </c>
    </row>
    <row r="9818" spans="31:68" ht="15" customHeight="1" x14ac:dyDescent="0.25">
      <c r="AE9818" s="501" t="e">
        <f t="shared" si="924"/>
        <v>#DIV/0!</v>
      </c>
      <c r="AH9818" s="501" t="e">
        <f t="shared" si="925"/>
        <v>#DIV/0!</v>
      </c>
      <c r="AV9818" s="501" t="e">
        <f t="shared" si="926"/>
        <v>#DIV/0!</v>
      </c>
      <c r="AY9818" s="501" t="e">
        <f t="shared" si="927"/>
        <v>#DIV/0!</v>
      </c>
      <c r="BM9818" s="501" t="e">
        <f t="shared" si="928"/>
        <v>#DIV/0!</v>
      </c>
      <c r="BP9818" s="501" t="e">
        <f t="shared" si="929"/>
        <v>#DIV/0!</v>
      </c>
    </row>
    <row r="9819" spans="31:68" ht="15" customHeight="1" x14ac:dyDescent="0.25">
      <c r="AE9819" s="501" t="e">
        <f t="shared" si="924"/>
        <v>#DIV/0!</v>
      </c>
      <c r="AH9819" s="501" t="e">
        <f t="shared" si="925"/>
        <v>#DIV/0!</v>
      </c>
      <c r="AV9819" s="501" t="e">
        <f t="shared" si="926"/>
        <v>#DIV/0!</v>
      </c>
      <c r="AY9819" s="501" t="e">
        <f t="shared" si="927"/>
        <v>#DIV/0!</v>
      </c>
      <c r="BM9819" s="501" t="e">
        <f t="shared" si="928"/>
        <v>#DIV/0!</v>
      </c>
      <c r="BP9819" s="501" t="e">
        <f t="shared" si="929"/>
        <v>#DIV/0!</v>
      </c>
    </row>
    <row r="9820" spans="31:68" ht="15" customHeight="1" x14ac:dyDescent="0.25">
      <c r="AE9820" s="501" t="e">
        <f t="shared" si="924"/>
        <v>#DIV/0!</v>
      </c>
      <c r="AH9820" s="501" t="e">
        <f t="shared" si="925"/>
        <v>#DIV/0!</v>
      </c>
      <c r="AV9820" s="501" t="e">
        <f t="shared" si="926"/>
        <v>#DIV/0!</v>
      </c>
      <c r="AY9820" s="501" t="e">
        <f t="shared" si="927"/>
        <v>#DIV/0!</v>
      </c>
      <c r="BM9820" s="501" t="e">
        <f t="shared" si="928"/>
        <v>#DIV/0!</v>
      </c>
      <c r="BP9820" s="501" t="e">
        <f t="shared" si="929"/>
        <v>#DIV/0!</v>
      </c>
    </row>
    <row r="9821" spans="31:68" ht="15" customHeight="1" x14ac:dyDescent="0.25">
      <c r="AE9821" s="501" t="e">
        <f t="shared" si="924"/>
        <v>#DIV/0!</v>
      </c>
      <c r="AH9821" s="501" t="e">
        <f t="shared" si="925"/>
        <v>#DIV/0!</v>
      </c>
      <c r="AV9821" s="501" t="e">
        <f t="shared" si="926"/>
        <v>#DIV/0!</v>
      </c>
      <c r="AY9821" s="501" t="e">
        <f t="shared" si="927"/>
        <v>#DIV/0!</v>
      </c>
      <c r="BM9821" s="501" t="e">
        <f t="shared" si="928"/>
        <v>#DIV/0!</v>
      </c>
      <c r="BP9821" s="501" t="e">
        <f t="shared" si="929"/>
        <v>#DIV/0!</v>
      </c>
    </row>
    <row r="9822" spans="31:68" ht="15" customHeight="1" x14ac:dyDescent="0.25">
      <c r="AE9822" s="501" t="e">
        <f t="shared" si="924"/>
        <v>#DIV/0!</v>
      </c>
      <c r="AH9822" s="501" t="e">
        <f t="shared" si="925"/>
        <v>#DIV/0!</v>
      </c>
      <c r="AV9822" s="501" t="e">
        <f t="shared" si="926"/>
        <v>#DIV/0!</v>
      </c>
      <c r="AY9822" s="501" t="e">
        <f t="shared" si="927"/>
        <v>#DIV/0!</v>
      </c>
      <c r="BM9822" s="501" t="e">
        <f t="shared" si="928"/>
        <v>#DIV/0!</v>
      </c>
      <c r="BP9822" s="501" t="e">
        <f t="shared" si="929"/>
        <v>#DIV/0!</v>
      </c>
    </row>
    <row r="9823" spans="31:68" ht="15" customHeight="1" x14ac:dyDescent="0.25">
      <c r="AE9823" s="501" t="e">
        <f t="shared" si="924"/>
        <v>#DIV/0!</v>
      </c>
      <c r="AH9823" s="501" t="e">
        <f t="shared" si="925"/>
        <v>#DIV/0!</v>
      </c>
      <c r="AV9823" s="501" t="e">
        <f t="shared" si="926"/>
        <v>#DIV/0!</v>
      </c>
      <c r="AY9823" s="501" t="e">
        <f t="shared" si="927"/>
        <v>#DIV/0!</v>
      </c>
      <c r="BM9823" s="501" t="e">
        <f t="shared" si="928"/>
        <v>#DIV/0!</v>
      </c>
      <c r="BP9823" s="501" t="e">
        <f t="shared" si="929"/>
        <v>#DIV/0!</v>
      </c>
    </row>
    <row r="9824" spans="31:68" ht="15" customHeight="1" x14ac:dyDescent="0.25">
      <c r="AE9824" s="501" t="e">
        <f t="shared" si="924"/>
        <v>#DIV/0!</v>
      </c>
      <c r="AH9824" s="501" t="e">
        <f t="shared" si="925"/>
        <v>#DIV/0!</v>
      </c>
      <c r="AV9824" s="501" t="e">
        <f t="shared" si="926"/>
        <v>#DIV/0!</v>
      </c>
      <c r="AY9824" s="501" t="e">
        <f t="shared" si="927"/>
        <v>#DIV/0!</v>
      </c>
      <c r="BM9824" s="501" t="e">
        <f t="shared" si="928"/>
        <v>#DIV/0!</v>
      </c>
      <c r="BP9824" s="501" t="e">
        <f t="shared" si="929"/>
        <v>#DIV/0!</v>
      </c>
    </row>
    <row r="9825" spans="31:68" ht="15" customHeight="1" x14ac:dyDescent="0.25">
      <c r="AE9825" s="501" t="e">
        <f t="shared" si="924"/>
        <v>#DIV/0!</v>
      </c>
      <c r="AH9825" s="501" t="e">
        <f t="shared" si="925"/>
        <v>#DIV/0!</v>
      </c>
      <c r="AV9825" s="501" t="e">
        <f t="shared" si="926"/>
        <v>#DIV/0!</v>
      </c>
      <c r="AY9825" s="501" t="e">
        <f t="shared" si="927"/>
        <v>#DIV/0!</v>
      </c>
      <c r="BM9825" s="501" t="e">
        <f t="shared" si="928"/>
        <v>#DIV/0!</v>
      </c>
      <c r="BP9825" s="501" t="e">
        <f t="shared" si="929"/>
        <v>#DIV/0!</v>
      </c>
    </row>
    <row r="9826" spans="31:68" ht="15" customHeight="1" x14ac:dyDescent="0.25">
      <c r="AE9826" s="501" t="e">
        <f t="shared" si="924"/>
        <v>#DIV/0!</v>
      </c>
      <c r="AH9826" s="501" t="e">
        <f t="shared" si="925"/>
        <v>#DIV/0!</v>
      </c>
      <c r="AV9826" s="501" t="e">
        <f t="shared" si="926"/>
        <v>#DIV/0!</v>
      </c>
      <c r="AY9826" s="501" t="e">
        <f t="shared" si="927"/>
        <v>#DIV/0!</v>
      </c>
      <c r="BM9826" s="501" t="e">
        <f t="shared" si="928"/>
        <v>#DIV/0!</v>
      </c>
      <c r="BP9826" s="501" t="e">
        <f t="shared" si="929"/>
        <v>#DIV/0!</v>
      </c>
    </row>
    <row r="9827" spans="31:68" ht="15" customHeight="1" x14ac:dyDescent="0.25">
      <c r="AE9827" s="501" t="e">
        <f t="shared" si="924"/>
        <v>#DIV/0!</v>
      </c>
      <c r="AH9827" s="501" t="e">
        <f t="shared" si="925"/>
        <v>#DIV/0!</v>
      </c>
      <c r="AV9827" s="501" t="e">
        <f t="shared" si="926"/>
        <v>#DIV/0!</v>
      </c>
      <c r="AY9827" s="501" t="e">
        <f t="shared" si="927"/>
        <v>#DIV/0!</v>
      </c>
      <c r="BM9827" s="501" t="e">
        <f t="shared" si="928"/>
        <v>#DIV/0!</v>
      </c>
      <c r="BP9827" s="501" t="e">
        <f t="shared" si="929"/>
        <v>#DIV/0!</v>
      </c>
    </row>
    <row r="9828" spans="31:68" ht="15" customHeight="1" x14ac:dyDescent="0.25">
      <c r="AE9828" s="501" t="e">
        <f t="shared" si="924"/>
        <v>#DIV/0!</v>
      </c>
      <c r="AH9828" s="501" t="e">
        <f t="shared" si="925"/>
        <v>#DIV/0!</v>
      </c>
      <c r="AV9828" s="501" t="e">
        <f t="shared" si="926"/>
        <v>#DIV/0!</v>
      </c>
      <c r="AY9828" s="501" t="e">
        <f t="shared" si="927"/>
        <v>#DIV/0!</v>
      </c>
      <c r="BM9828" s="501" t="e">
        <f t="shared" si="928"/>
        <v>#DIV/0!</v>
      </c>
      <c r="BP9828" s="501" t="e">
        <f t="shared" si="929"/>
        <v>#DIV/0!</v>
      </c>
    </row>
    <row r="9829" spans="31:68" ht="15" customHeight="1" x14ac:dyDescent="0.25">
      <c r="AE9829" s="501" t="e">
        <f t="shared" si="924"/>
        <v>#DIV/0!</v>
      </c>
      <c r="AH9829" s="501" t="e">
        <f t="shared" si="925"/>
        <v>#DIV/0!</v>
      </c>
      <c r="AV9829" s="501" t="e">
        <f t="shared" si="926"/>
        <v>#DIV/0!</v>
      </c>
      <c r="AY9829" s="501" t="e">
        <f t="shared" si="927"/>
        <v>#DIV/0!</v>
      </c>
      <c r="BM9829" s="501" t="e">
        <f t="shared" si="928"/>
        <v>#DIV/0!</v>
      </c>
      <c r="BP9829" s="501" t="e">
        <f t="shared" si="929"/>
        <v>#DIV/0!</v>
      </c>
    </row>
    <row r="9830" spans="31:68" ht="15" customHeight="1" x14ac:dyDescent="0.25">
      <c r="AE9830" s="501" t="e">
        <f t="shared" si="924"/>
        <v>#DIV/0!</v>
      </c>
      <c r="AH9830" s="501" t="e">
        <f t="shared" si="925"/>
        <v>#DIV/0!</v>
      </c>
      <c r="AV9830" s="501" t="e">
        <f t="shared" si="926"/>
        <v>#DIV/0!</v>
      </c>
      <c r="AY9830" s="501" t="e">
        <f t="shared" si="927"/>
        <v>#DIV/0!</v>
      </c>
      <c r="BM9830" s="501" t="e">
        <f t="shared" si="928"/>
        <v>#DIV/0!</v>
      </c>
      <c r="BP9830" s="501" t="e">
        <f t="shared" si="929"/>
        <v>#DIV/0!</v>
      </c>
    </row>
    <row r="9831" spans="31:68" ht="15" customHeight="1" x14ac:dyDescent="0.25">
      <c r="AE9831" s="501" t="e">
        <f t="shared" si="924"/>
        <v>#DIV/0!</v>
      </c>
      <c r="AH9831" s="501" t="e">
        <f t="shared" si="925"/>
        <v>#DIV/0!</v>
      </c>
      <c r="AV9831" s="501" t="e">
        <f t="shared" si="926"/>
        <v>#DIV/0!</v>
      </c>
      <c r="AY9831" s="501" t="e">
        <f t="shared" si="927"/>
        <v>#DIV/0!</v>
      </c>
      <c r="BM9831" s="501" t="e">
        <f t="shared" si="928"/>
        <v>#DIV/0!</v>
      </c>
      <c r="BP9831" s="501" t="e">
        <f t="shared" si="929"/>
        <v>#DIV/0!</v>
      </c>
    </row>
    <row r="9832" spans="31:68" ht="15" customHeight="1" x14ac:dyDescent="0.25">
      <c r="AE9832" s="501" t="e">
        <f t="shared" si="924"/>
        <v>#DIV/0!</v>
      </c>
      <c r="AH9832" s="501" t="e">
        <f t="shared" si="925"/>
        <v>#DIV/0!</v>
      </c>
      <c r="AV9832" s="501" t="e">
        <f t="shared" si="926"/>
        <v>#DIV/0!</v>
      </c>
      <c r="AY9832" s="501" t="e">
        <f t="shared" si="927"/>
        <v>#DIV/0!</v>
      </c>
      <c r="BM9832" s="501" t="e">
        <f t="shared" si="928"/>
        <v>#DIV/0!</v>
      </c>
      <c r="BP9832" s="501" t="e">
        <f t="shared" si="929"/>
        <v>#DIV/0!</v>
      </c>
    </row>
    <row r="9833" spans="31:68" ht="15" customHeight="1" x14ac:dyDescent="0.25">
      <c r="AE9833" s="501" t="e">
        <f t="shared" si="924"/>
        <v>#DIV/0!</v>
      </c>
      <c r="AH9833" s="501" t="e">
        <f t="shared" si="925"/>
        <v>#DIV/0!</v>
      </c>
      <c r="AV9833" s="501" t="e">
        <f t="shared" si="926"/>
        <v>#DIV/0!</v>
      </c>
      <c r="AY9833" s="501" t="e">
        <f t="shared" si="927"/>
        <v>#DIV/0!</v>
      </c>
      <c r="BM9833" s="501" t="e">
        <f t="shared" si="928"/>
        <v>#DIV/0!</v>
      </c>
      <c r="BP9833" s="501" t="e">
        <f t="shared" si="929"/>
        <v>#DIV/0!</v>
      </c>
    </row>
    <row r="9834" spans="31:68" ht="15" customHeight="1" x14ac:dyDescent="0.25">
      <c r="AE9834" s="501" t="e">
        <f t="shared" si="924"/>
        <v>#DIV/0!</v>
      </c>
      <c r="AH9834" s="501" t="e">
        <f t="shared" si="925"/>
        <v>#DIV/0!</v>
      </c>
      <c r="AV9834" s="501" t="e">
        <f t="shared" si="926"/>
        <v>#DIV/0!</v>
      </c>
      <c r="AY9834" s="501" t="e">
        <f t="shared" si="927"/>
        <v>#DIV/0!</v>
      </c>
      <c r="BM9834" s="501" t="e">
        <f t="shared" si="928"/>
        <v>#DIV/0!</v>
      </c>
      <c r="BP9834" s="501" t="e">
        <f t="shared" si="929"/>
        <v>#DIV/0!</v>
      </c>
    </row>
    <row r="9835" spans="31:68" ht="15" customHeight="1" x14ac:dyDescent="0.25">
      <c r="AE9835" s="501" t="e">
        <f t="shared" si="924"/>
        <v>#DIV/0!</v>
      </c>
      <c r="AH9835" s="501" t="e">
        <f t="shared" si="925"/>
        <v>#DIV/0!</v>
      </c>
      <c r="AV9835" s="501" t="e">
        <f t="shared" si="926"/>
        <v>#DIV/0!</v>
      </c>
      <c r="AY9835" s="501" t="e">
        <f t="shared" si="927"/>
        <v>#DIV/0!</v>
      </c>
      <c r="BM9835" s="501" t="e">
        <f t="shared" si="928"/>
        <v>#DIV/0!</v>
      </c>
      <c r="BP9835" s="501" t="e">
        <f t="shared" si="929"/>
        <v>#DIV/0!</v>
      </c>
    </row>
    <row r="9836" spans="31:68" ht="15" customHeight="1" x14ac:dyDescent="0.25">
      <c r="AE9836" s="501" t="e">
        <f t="shared" si="924"/>
        <v>#DIV/0!</v>
      </c>
      <c r="AH9836" s="501" t="e">
        <f t="shared" si="925"/>
        <v>#DIV/0!</v>
      </c>
      <c r="AV9836" s="501" t="e">
        <f t="shared" si="926"/>
        <v>#DIV/0!</v>
      </c>
      <c r="AY9836" s="501" t="e">
        <f t="shared" si="927"/>
        <v>#DIV/0!</v>
      </c>
      <c r="BM9836" s="501" t="e">
        <f t="shared" si="928"/>
        <v>#DIV/0!</v>
      </c>
      <c r="BP9836" s="501" t="e">
        <f t="shared" si="929"/>
        <v>#DIV/0!</v>
      </c>
    </row>
    <row r="9837" spans="31:68" ht="15" customHeight="1" x14ac:dyDescent="0.25">
      <c r="AE9837" s="501" t="e">
        <f t="shared" si="924"/>
        <v>#DIV/0!</v>
      </c>
      <c r="AH9837" s="501" t="e">
        <f t="shared" si="925"/>
        <v>#DIV/0!</v>
      </c>
      <c r="AV9837" s="501" t="e">
        <f t="shared" si="926"/>
        <v>#DIV/0!</v>
      </c>
      <c r="AY9837" s="501" t="e">
        <f t="shared" si="927"/>
        <v>#DIV/0!</v>
      </c>
      <c r="BM9837" s="501" t="e">
        <f t="shared" si="928"/>
        <v>#DIV/0!</v>
      </c>
      <c r="BP9837" s="501" t="e">
        <f t="shared" si="929"/>
        <v>#DIV/0!</v>
      </c>
    </row>
    <row r="9838" spans="31:68" ht="15" customHeight="1" x14ac:dyDescent="0.25">
      <c r="AE9838" s="501" t="e">
        <f t="shared" si="924"/>
        <v>#DIV/0!</v>
      </c>
      <c r="AH9838" s="501" t="e">
        <f t="shared" si="925"/>
        <v>#DIV/0!</v>
      </c>
      <c r="AV9838" s="501" t="e">
        <f t="shared" si="926"/>
        <v>#DIV/0!</v>
      </c>
      <c r="AY9838" s="501" t="e">
        <f t="shared" si="927"/>
        <v>#DIV/0!</v>
      </c>
      <c r="BM9838" s="501" t="e">
        <f t="shared" si="928"/>
        <v>#DIV/0!</v>
      </c>
      <c r="BP9838" s="501" t="e">
        <f t="shared" si="929"/>
        <v>#DIV/0!</v>
      </c>
    </row>
    <row r="9839" spans="31:68" ht="15" customHeight="1" x14ac:dyDescent="0.25">
      <c r="AE9839" s="501" t="e">
        <f t="shared" si="924"/>
        <v>#DIV/0!</v>
      </c>
      <c r="AH9839" s="501" t="e">
        <f t="shared" si="925"/>
        <v>#DIV/0!</v>
      </c>
      <c r="AV9839" s="501" t="e">
        <f t="shared" si="926"/>
        <v>#DIV/0!</v>
      </c>
      <c r="AY9839" s="501" t="e">
        <f t="shared" si="927"/>
        <v>#DIV/0!</v>
      </c>
      <c r="BM9839" s="501" t="e">
        <f t="shared" si="928"/>
        <v>#DIV/0!</v>
      </c>
      <c r="BP9839" s="501" t="e">
        <f t="shared" si="929"/>
        <v>#DIV/0!</v>
      </c>
    </row>
    <row r="9840" spans="31:68" ht="15" customHeight="1" x14ac:dyDescent="0.25">
      <c r="AE9840" s="501" t="e">
        <f t="shared" si="924"/>
        <v>#DIV/0!</v>
      </c>
      <c r="AH9840" s="501" t="e">
        <f t="shared" si="925"/>
        <v>#DIV/0!</v>
      </c>
      <c r="AV9840" s="501" t="e">
        <f t="shared" si="926"/>
        <v>#DIV/0!</v>
      </c>
      <c r="AY9840" s="501" t="e">
        <f t="shared" si="927"/>
        <v>#DIV/0!</v>
      </c>
      <c r="BM9840" s="501" t="e">
        <f t="shared" si="928"/>
        <v>#DIV/0!</v>
      </c>
      <c r="BP9840" s="501" t="e">
        <f t="shared" si="929"/>
        <v>#DIV/0!</v>
      </c>
    </row>
    <row r="9841" spans="31:68" ht="15" customHeight="1" x14ac:dyDescent="0.25">
      <c r="AE9841" s="501" t="e">
        <f t="shared" si="924"/>
        <v>#DIV/0!</v>
      </c>
      <c r="AH9841" s="501" t="e">
        <f t="shared" si="925"/>
        <v>#DIV/0!</v>
      </c>
      <c r="AV9841" s="501" t="e">
        <f t="shared" si="926"/>
        <v>#DIV/0!</v>
      </c>
      <c r="AY9841" s="501" t="e">
        <f t="shared" si="927"/>
        <v>#DIV/0!</v>
      </c>
      <c r="BM9841" s="501" t="e">
        <f t="shared" si="928"/>
        <v>#DIV/0!</v>
      </c>
      <c r="BP9841" s="501" t="e">
        <f t="shared" si="929"/>
        <v>#DIV/0!</v>
      </c>
    </row>
    <row r="9842" spans="31:68" ht="15" customHeight="1" x14ac:dyDescent="0.25">
      <c r="AE9842" s="501" t="e">
        <f t="shared" si="924"/>
        <v>#DIV/0!</v>
      </c>
      <c r="AH9842" s="501" t="e">
        <f t="shared" si="925"/>
        <v>#DIV/0!</v>
      </c>
      <c r="AV9842" s="501" t="e">
        <f t="shared" si="926"/>
        <v>#DIV/0!</v>
      </c>
      <c r="AY9842" s="501" t="e">
        <f t="shared" si="927"/>
        <v>#DIV/0!</v>
      </c>
      <c r="BM9842" s="501" t="e">
        <f t="shared" si="928"/>
        <v>#DIV/0!</v>
      </c>
      <c r="BP9842" s="501" t="e">
        <f t="shared" si="929"/>
        <v>#DIV/0!</v>
      </c>
    </row>
    <row r="9843" spans="31:68" ht="15" customHeight="1" x14ac:dyDescent="0.25">
      <c r="AE9843" s="501" t="e">
        <f t="shared" si="924"/>
        <v>#DIV/0!</v>
      </c>
      <c r="AH9843" s="501" t="e">
        <f t="shared" si="925"/>
        <v>#DIV/0!</v>
      </c>
      <c r="AV9843" s="501" t="e">
        <f t="shared" si="926"/>
        <v>#DIV/0!</v>
      </c>
      <c r="AY9843" s="501" t="e">
        <f t="shared" si="927"/>
        <v>#DIV/0!</v>
      </c>
      <c r="BM9843" s="501" t="e">
        <f t="shared" si="928"/>
        <v>#DIV/0!</v>
      </c>
      <c r="BP9843" s="501" t="e">
        <f t="shared" si="929"/>
        <v>#DIV/0!</v>
      </c>
    </row>
    <row r="9844" spans="31:68" ht="15" customHeight="1" x14ac:dyDescent="0.25">
      <c r="AE9844" s="501" t="e">
        <f t="shared" si="924"/>
        <v>#DIV/0!</v>
      </c>
      <c r="AH9844" s="501" t="e">
        <f t="shared" si="925"/>
        <v>#DIV/0!</v>
      </c>
      <c r="AV9844" s="501" t="e">
        <f t="shared" si="926"/>
        <v>#DIV/0!</v>
      </c>
      <c r="AY9844" s="501" t="e">
        <f t="shared" si="927"/>
        <v>#DIV/0!</v>
      </c>
      <c r="BM9844" s="501" t="e">
        <f t="shared" si="928"/>
        <v>#DIV/0!</v>
      </c>
      <c r="BP9844" s="501" t="e">
        <f t="shared" si="929"/>
        <v>#DIV/0!</v>
      </c>
    </row>
    <row r="9845" spans="31:68" ht="15" customHeight="1" x14ac:dyDescent="0.25">
      <c r="AE9845" s="501" t="e">
        <f t="shared" si="924"/>
        <v>#DIV/0!</v>
      </c>
      <c r="AH9845" s="501" t="e">
        <f t="shared" si="925"/>
        <v>#DIV/0!</v>
      </c>
      <c r="AV9845" s="501" t="e">
        <f t="shared" si="926"/>
        <v>#DIV/0!</v>
      </c>
      <c r="AY9845" s="501" t="e">
        <f t="shared" si="927"/>
        <v>#DIV/0!</v>
      </c>
      <c r="BM9845" s="501" t="e">
        <f t="shared" si="928"/>
        <v>#DIV/0!</v>
      </c>
      <c r="BP9845" s="501" t="e">
        <f t="shared" si="929"/>
        <v>#DIV/0!</v>
      </c>
    </row>
    <row r="9846" spans="31:68" ht="15" customHeight="1" x14ac:dyDescent="0.25">
      <c r="AE9846" s="501" t="e">
        <f t="shared" si="924"/>
        <v>#DIV/0!</v>
      </c>
      <c r="AH9846" s="501" t="e">
        <f t="shared" si="925"/>
        <v>#DIV/0!</v>
      </c>
      <c r="AV9846" s="501" t="e">
        <f t="shared" si="926"/>
        <v>#DIV/0!</v>
      </c>
      <c r="AY9846" s="501" t="e">
        <f t="shared" si="927"/>
        <v>#DIV/0!</v>
      </c>
      <c r="BM9846" s="501" t="e">
        <f t="shared" si="928"/>
        <v>#DIV/0!</v>
      </c>
      <c r="BP9846" s="501" t="e">
        <f t="shared" si="929"/>
        <v>#DIV/0!</v>
      </c>
    </row>
    <row r="9847" spans="31:68" ht="15" customHeight="1" x14ac:dyDescent="0.25">
      <c r="AE9847" s="501" t="e">
        <f t="shared" si="924"/>
        <v>#DIV/0!</v>
      </c>
      <c r="AH9847" s="501" t="e">
        <f t="shared" si="925"/>
        <v>#DIV/0!</v>
      </c>
      <c r="AV9847" s="501" t="e">
        <f t="shared" si="926"/>
        <v>#DIV/0!</v>
      </c>
      <c r="AY9847" s="501" t="e">
        <f t="shared" si="927"/>
        <v>#DIV/0!</v>
      </c>
      <c r="BM9847" s="501" t="e">
        <f t="shared" si="928"/>
        <v>#DIV/0!</v>
      </c>
      <c r="BP9847" s="501" t="e">
        <f t="shared" si="929"/>
        <v>#DIV/0!</v>
      </c>
    </row>
    <row r="9848" spans="31:68" ht="15" customHeight="1" x14ac:dyDescent="0.25">
      <c r="AE9848" s="501" t="e">
        <f t="shared" si="924"/>
        <v>#DIV/0!</v>
      </c>
      <c r="AH9848" s="501" t="e">
        <f t="shared" si="925"/>
        <v>#DIV/0!</v>
      </c>
      <c r="AV9848" s="501" t="e">
        <f t="shared" si="926"/>
        <v>#DIV/0!</v>
      </c>
      <c r="AY9848" s="501" t="e">
        <f t="shared" si="927"/>
        <v>#DIV/0!</v>
      </c>
      <c r="BM9848" s="501" t="e">
        <f t="shared" si="928"/>
        <v>#DIV/0!</v>
      </c>
      <c r="BP9848" s="501" t="e">
        <f t="shared" si="929"/>
        <v>#DIV/0!</v>
      </c>
    </row>
    <row r="9849" spans="31:68" ht="15" customHeight="1" x14ac:dyDescent="0.25">
      <c r="AE9849" s="501" t="e">
        <f t="shared" si="924"/>
        <v>#DIV/0!</v>
      </c>
      <c r="AH9849" s="501" t="e">
        <f t="shared" si="925"/>
        <v>#DIV/0!</v>
      </c>
      <c r="AV9849" s="501" t="e">
        <f t="shared" si="926"/>
        <v>#DIV/0!</v>
      </c>
      <c r="AY9849" s="501" t="e">
        <f t="shared" si="927"/>
        <v>#DIV/0!</v>
      </c>
      <c r="BM9849" s="501" t="e">
        <f t="shared" si="928"/>
        <v>#DIV/0!</v>
      </c>
      <c r="BP9849" s="501" t="e">
        <f t="shared" si="929"/>
        <v>#DIV/0!</v>
      </c>
    </row>
    <row r="9850" spans="31:68" ht="15" customHeight="1" x14ac:dyDescent="0.25">
      <c r="AE9850" s="501" t="e">
        <f t="shared" si="924"/>
        <v>#DIV/0!</v>
      </c>
      <c r="AH9850" s="501" t="e">
        <f t="shared" si="925"/>
        <v>#DIV/0!</v>
      </c>
      <c r="AV9850" s="501" t="e">
        <f t="shared" si="926"/>
        <v>#DIV/0!</v>
      </c>
      <c r="AY9850" s="501" t="e">
        <f t="shared" si="927"/>
        <v>#DIV/0!</v>
      </c>
      <c r="BM9850" s="501" t="e">
        <f t="shared" si="928"/>
        <v>#DIV/0!</v>
      </c>
      <c r="BP9850" s="501" t="e">
        <f t="shared" si="929"/>
        <v>#DIV/0!</v>
      </c>
    </row>
    <row r="9851" spans="31:68" ht="15" customHeight="1" x14ac:dyDescent="0.25">
      <c r="AE9851" s="501" t="e">
        <f t="shared" si="924"/>
        <v>#DIV/0!</v>
      </c>
      <c r="AH9851" s="501" t="e">
        <f t="shared" si="925"/>
        <v>#DIV/0!</v>
      </c>
      <c r="AV9851" s="501" t="e">
        <f t="shared" si="926"/>
        <v>#DIV/0!</v>
      </c>
      <c r="AY9851" s="501" t="e">
        <f t="shared" si="927"/>
        <v>#DIV/0!</v>
      </c>
      <c r="BM9851" s="501" t="e">
        <f t="shared" si="928"/>
        <v>#DIV/0!</v>
      </c>
      <c r="BP9851" s="501" t="e">
        <f t="shared" si="929"/>
        <v>#DIV/0!</v>
      </c>
    </row>
    <row r="9852" spans="31:68" ht="15" customHeight="1" x14ac:dyDescent="0.25">
      <c r="AE9852" s="501" t="e">
        <f t="shared" si="924"/>
        <v>#DIV/0!</v>
      </c>
      <c r="AH9852" s="501" t="e">
        <f t="shared" si="925"/>
        <v>#DIV/0!</v>
      </c>
      <c r="AV9852" s="501" t="e">
        <f t="shared" si="926"/>
        <v>#DIV/0!</v>
      </c>
      <c r="AY9852" s="501" t="e">
        <f t="shared" si="927"/>
        <v>#DIV/0!</v>
      </c>
      <c r="BM9852" s="501" t="e">
        <f t="shared" si="928"/>
        <v>#DIV/0!</v>
      </c>
      <c r="BP9852" s="501" t="e">
        <f t="shared" si="929"/>
        <v>#DIV/0!</v>
      </c>
    </row>
    <row r="9853" spans="31:68" ht="15" customHeight="1" x14ac:dyDescent="0.25">
      <c r="AE9853" s="501" t="e">
        <f t="shared" si="924"/>
        <v>#DIV/0!</v>
      </c>
      <c r="AH9853" s="501" t="e">
        <f t="shared" si="925"/>
        <v>#DIV/0!</v>
      </c>
      <c r="AV9853" s="501" t="e">
        <f t="shared" si="926"/>
        <v>#DIV/0!</v>
      </c>
      <c r="AY9853" s="501" t="e">
        <f t="shared" si="927"/>
        <v>#DIV/0!</v>
      </c>
      <c r="BM9853" s="501" t="e">
        <f t="shared" si="928"/>
        <v>#DIV/0!</v>
      </c>
      <c r="BP9853" s="501" t="e">
        <f t="shared" si="929"/>
        <v>#DIV/0!</v>
      </c>
    </row>
    <row r="9854" spans="31:68" ht="15" customHeight="1" x14ac:dyDescent="0.25">
      <c r="AE9854" s="501" t="e">
        <f t="shared" si="924"/>
        <v>#DIV/0!</v>
      </c>
      <c r="AH9854" s="501" t="e">
        <f t="shared" si="925"/>
        <v>#DIV/0!</v>
      </c>
      <c r="AV9854" s="501" t="e">
        <f t="shared" si="926"/>
        <v>#DIV/0!</v>
      </c>
      <c r="AY9854" s="501" t="e">
        <f t="shared" si="927"/>
        <v>#DIV/0!</v>
      </c>
      <c r="BM9854" s="501" t="e">
        <f t="shared" si="928"/>
        <v>#DIV/0!</v>
      </c>
      <c r="BP9854" s="501" t="e">
        <f t="shared" si="929"/>
        <v>#DIV/0!</v>
      </c>
    </row>
    <row r="9855" spans="31:68" ht="15" customHeight="1" x14ac:dyDescent="0.25">
      <c r="AE9855" s="501" t="e">
        <f t="shared" si="924"/>
        <v>#DIV/0!</v>
      </c>
      <c r="AH9855" s="501" t="e">
        <f t="shared" si="925"/>
        <v>#DIV/0!</v>
      </c>
      <c r="AV9855" s="501" t="e">
        <f t="shared" si="926"/>
        <v>#DIV/0!</v>
      </c>
      <c r="AY9855" s="501" t="e">
        <f t="shared" si="927"/>
        <v>#DIV/0!</v>
      </c>
      <c r="BM9855" s="501" t="e">
        <f t="shared" si="928"/>
        <v>#DIV/0!</v>
      </c>
      <c r="BP9855" s="501" t="e">
        <f t="shared" si="929"/>
        <v>#DIV/0!</v>
      </c>
    </row>
    <row r="9856" spans="31:68" ht="15" customHeight="1" x14ac:dyDescent="0.25">
      <c r="AE9856" s="501" t="e">
        <f t="shared" si="924"/>
        <v>#DIV/0!</v>
      </c>
      <c r="AH9856" s="501" t="e">
        <f t="shared" si="925"/>
        <v>#DIV/0!</v>
      </c>
      <c r="AV9856" s="501" t="e">
        <f t="shared" si="926"/>
        <v>#DIV/0!</v>
      </c>
      <c r="AY9856" s="501" t="e">
        <f t="shared" si="927"/>
        <v>#DIV/0!</v>
      </c>
      <c r="BM9856" s="501" t="e">
        <f t="shared" si="928"/>
        <v>#DIV/0!</v>
      </c>
      <c r="BP9856" s="501" t="e">
        <f t="shared" si="929"/>
        <v>#DIV/0!</v>
      </c>
    </row>
    <row r="9857" spans="31:68" ht="15" customHeight="1" x14ac:dyDescent="0.25">
      <c r="AE9857" s="501" t="e">
        <f t="shared" si="924"/>
        <v>#DIV/0!</v>
      </c>
      <c r="AH9857" s="501" t="e">
        <f t="shared" si="925"/>
        <v>#DIV/0!</v>
      </c>
      <c r="AV9857" s="501" t="e">
        <f t="shared" si="926"/>
        <v>#DIV/0!</v>
      </c>
      <c r="AY9857" s="501" t="e">
        <f t="shared" si="927"/>
        <v>#DIV/0!</v>
      </c>
      <c r="BM9857" s="501" t="e">
        <f t="shared" si="928"/>
        <v>#DIV/0!</v>
      </c>
      <c r="BP9857" s="501" t="e">
        <f t="shared" si="929"/>
        <v>#DIV/0!</v>
      </c>
    </row>
    <row r="9858" spans="31:68" ht="15" customHeight="1" x14ac:dyDescent="0.25">
      <c r="AE9858" s="501" t="e">
        <f t="shared" si="924"/>
        <v>#DIV/0!</v>
      </c>
      <c r="AH9858" s="501" t="e">
        <f t="shared" si="925"/>
        <v>#DIV/0!</v>
      </c>
      <c r="AV9858" s="501" t="e">
        <f t="shared" si="926"/>
        <v>#DIV/0!</v>
      </c>
      <c r="AY9858" s="501" t="e">
        <f t="shared" si="927"/>
        <v>#DIV/0!</v>
      </c>
      <c r="BM9858" s="501" t="e">
        <f t="shared" si="928"/>
        <v>#DIV/0!</v>
      </c>
      <c r="BP9858" s="501" t="e">
        <f t="shared" si="929"/>
        <v>#DIV/0!</v>
      </c>
    </row>
    <row r="9859" spans="31:68" ht="15" customHeight="1" x14ac:dyDescent="0.25">
      <c r="AE9859" s="501" t="e">
        <f t="shared" si="924"/>
        <v>#DIV/0!</v>
      </c>
      <c r="AH9859" s="501" t="e">
        <f t="shared" si="925"/>
        <v>#DIV/0!</v>
      </c>
      <c r="AV9859" s="501" t="e">
        <f t="shared" si="926"/>
        <v>#DIV/0!</v>
      </c>
      <c r="AY9859" s="501" t="e">
        <f t="shared" si="927"/>
        <v>#DIV/0!</v>
      </c>
      <c r="BM9859" s="501" t="e">
        <f t="shared" si="928"/>
        <v>#DIV/0!</v>
      </c>
      <c r="BP9859" s="501" t="e">
        <f t="shared" si="929"/>
        <v>#DIV/0!</v>
      </c>
    </row>
    <row r="9860" spans="31:68" ht="15" customHeight="1" x14ac:dyDescent="0.25">
      <c r="AE9860" s="501" t="e">
        <f t="shared" si="924"/>
        <v>#DIV/0!</v>
      </c>
      <c r="AH9860" s="501" t="e">
        <f t="shared" si="925"/>
        <v>#DIV/0!</v>
      </c>
      <c r="AV9860" s="501" t="e">
        <f t="shared" si="926"/>
        <v>#DIV/0!</v>
      </c>
      <c r="AY9860" s="501" t="e">
        <f t="shared" si="927"/>
        <v>#DIV/0!</v>
      </c>
      <c r="BM9860" s="501" t="e">
        <f t="shared" si="928"/>
        <v>#DIV/0!</v>
      </c>
      <c r="BP9860" s="501" t="e">
        <f t="shared" si="929"/>
        <v>#DIV/0!</v>
      </c>
    </row>
    <row r="9861" spans="31:68" ht="15" customHeight="1" x14ac:dyDescent="0.25">
      <c r="AE9861" s="501" t="e">
        <f t="shared" si="924"/>
        <v>#DIV/0!</v>
      </c>
      <c r="AH9861" s="501" t="e">
        <f t="shared" si="925"/>
        <v>#DIV/0!</v>
      </c>
      <c r="AV9861" s="501" t="e">
        <f t="shared" si="926"/>
        <v>#DIV/0!</v>
      </c>
      <c r="AY9861" s="501" t="e">
        <f t="shared" si="927"/>
        <v>#DIV/0!</v>
      </c>
      <c r="BM9861" s="501" t="e">
        <f t="shared" si="928"/>
        <v>#DIV/0!</v>
      </c>
      <c r="BP9861" s="501" t="e">
        <f t="shared" si="929"/>
        <v>#DIV/0!</v>
      </c>
    </row>
    <row r="9862" spans="31:68" ht="15" customHeight="1" x14ac:dyDescent="0.25">
      <c r="AE9862" s="501" t="e">
        <f t="shared" si="924"/>
        <v>#DIV/0!</v>
      </c>
      <c r="AH9862" s="501" t="e">
        <f t="shared" si="925"/>
        <v>#DIV/0!</v>
      </c>
      <c r="AV9862" s="501" t="e">
        <f t="shared" si="926"/>
        <v>#DIV/0!</v>
      </c>
      <c r="AY9862" s="501" t="e">
        <f t="shared" si="927"/>
        <v>#DIV/0!</v>
      </c>
      <c r="BM9862" s="501" t="e">
        <f t="shared" si="928"/>
        <v>#DIV/0!</v>
      </c>
      <c r="BP9862" s="501" t="e">
        <f t="shared" si="929"/>
        <v>#DIV/0!</v>
      </c>
    </row>
    <row r="9863" spans="31:68" ht="15" customHeight="1" x14ac:dyDescent="0.25">
      <c r="AE9863" s="501" t="e">
        <f t="shared" si="924"/>
        <v>#DIV/0!</v>
      </c>
      <c r="AH9863" s="501" t="e">
        <f t="shared" si="925"/>
        <v>#DIV/0!</v>
      </c>
      <c r="AV9863" s="501" t="e">
        <f t="shared" si="926"/>
        <v>#DIV/0!</v>
      </c>
      <c r="AY9863" s="501" t="e">
        <f t="shared" si="927"/>
        <v>#DIV/0!</v>
      </c>
      <c r="BM9863" s="501" t="e">
        <f t="shared" si="928"/>
        <v>#DIV/0!</v>
      </c>
      <c r="BP9863" s="501" t="e">
        <f t="shared" si="929"/>
        <v>#DIV/0!</v>
      </c>
    </row>
    <row r="9864" spans="31:68" ht="15" customHeight="1" x14ac:dyDescent="0.25">
      <c r="AE9864" s="501" t="e">
        <f t="shared" si="924"/>
        <v>#DIV/0!</v>
      </c>
      <c r="AH9864" s="501" t="e">
        <f t="shared" si="925"/>
        <v>#DIV/0!</v>
      </c>
      <c r="AV9864" s="501" t="e">
        <f t="shared" si="926"/>
        <v>#DIV/0!</v>
      </c>
      <c r="AY9864" s="501" t="e">
        <f t="shared" si="927"/>
        <v>#DIV/0!</v>
      </c>
      <c r="BM9864" s="501" t="e">
        <f t="shared" si="928"/>
        <v>#DIV/0!</v>
      </c>
      <c r="BP9864" s="501" t="e">
        <f t="shared" si="929"/>
        <v>#DIV/0!</v>
      </c>
    </row>
    <row r="9865" spans="31:68" ht="15" customHeight="1" x14ac:dyDescent="0.25">
      <c r="AE9865" s="501" t="e">
        <f t="shared" si="924"/>
        <v>#DIV/0!</v>
      </c>
      <c r="AH9865" s="501" t="e">
        <f t="shared" si="925"/>
        <v>#DIV/0!</v>
      </c>
      <c r="AV9865" s="501" t="e">
        <f t="shared" si="926"/>
        <v>#DIV/0!</v>
      </c>
      <c r="AY9865" s="501" t="e">
        <f t="shared" si="927"/>
        <v>#DIV/0!</v>
      </c>
      <c r="BM9865" s="501" t="e">
        <f t="shared" si="928"/>
        <v>#DIV/0!</v>
      </c>
      <c r="BP9865" s="501" t="e">
        <f t="shared" si="929"/>
        <v>#DIV/0!</v>
      </c>
    </row>
    <row r="9866" spans="31:68" ht="15" customHeight="1" x14ac:dyDescent="0.25">
      <c r="AE9866" s="501" t="e">
        <f t="shared" si="924"/>
        <v>#DIV/0!</v>
      </c>
      <c r="AH9866" s="501" t="e">
        <f t="shared" si="925"/>
        <v>#DIV/0!</v>
      </c>
      <c r="AV9866" s="501" t="e">
        <f t="shared" si="926"/>
        <v>#DIV/0!</v>
      </c>
      <c r="AY9866" s="501" t="e">
        <f t="shared" si="927"/>
        <v>#DIV/0!</v>
      </c>
      <c r="BM9866" s="501" t="e">
        <f t="shared" si="928"/>
        <v>#DIV/0!</v>
      </c>
      <c r="BP9866" s="501" t="e">
        <f t="shared" si="929"/>
        <v>#DIV/0!</v>
      </c>
    </row>
    <row r="9867" spans="31:68" ht="15" customHeight="1" x14ac:dyDescent="0.25">
      <c r="AE9867" s="501" t="e">
        <f t="shared" si="924"/>
        <v>#DIV/0!</v>
      </c>
      <c r="AH9867" s="501" t="e">
        <f t="shared" si="925"/>
        <v>#DIV/0!</v>
      </c>
      <c r="AV9867" s="501" t="e">
        <f t="shared" si="926"/>
        <v>#DIV/0!</v>
      </c>
      <c r="AY9867" s="501" t="e">
        <f t="shared" si="927"/>
        <v>#DIV/0!</v>
      </c>
      <c r="BM9867" s="501" t="e">
        <f t="shared" si="928"/>
        <v>#DIV/0!</v>
      </c>
      <c r="BP9867" s="501" t="e">
        <f t="shared" si="929"/>
        <v>#DIV/0!</v>
      </c>
    </row>
    <row r="9868" spans="31:68" ht="15" customHeight="1" x14ac:dyDescent="0.25">
      <c r="AE9868" s="501" t="e">
        <f t="shared" si="924"/>
        <v>#DIV/0!</v>
      </c>
      <c r="AH9868" s="501" t="e">
        <f t="shared" si="925"/>
        <v>#DIV/0!</v>
      </c>
      <c r="AV9868" s="501" t="e">
        <f t="shared" si="926"/>
        <v>#DIV/0!</v>
      </c>
      <c r="AY9868" s="501" t="e">
        <f t="shared" si="927"/>
        <v>#DIV/0!</v>
      </c>
      <c r="BM9868" s="501" t="e">
        <f t="shared" si="928"/>
        <v>#DIV/0!</v>
      </c>
      <c r="BP9868" s="501" t="e">
        <f t="shared" si="929"/>
        <v>#DIV/0!</v>
      </c>
    </row>
    <row r="9869" spans="31:68" ht="15" customHeight="1" x14ac:dyDescent="0.25">
      <c r="AE9869" s="501" t="e">
        <f t="shared" si="924"/>
        <v>#DIV/0!</v>
      </c>
      <c r="AH9869" s="501" t="e">
        <f t="shared" si="925"/>
        <v>#DIV/0!</v>
      </c>
      <c r="AV9869" s="501" t="e">
        <f t="shared" si="926"/>
        <v>#DIV/0!</v>
      </c>
      <c r="AY9869" s="501" t="e">
        <f t="shared" si="927"/>
        <v>#DIV/0!</v>
      </c>
      <c r="BM9869" s="501" t="e">
        <f t="shared" si="928"/>
        <v>#DIV/0!</v>
      </c>
      <c r="BP9869" s="501" t="e">
        <f t="shared" si="929"/>
        <v>#DIV/0!</v>
      </c>
    </row>
    <row r="9870" spans="31:68" ht="15" customHeight="1" x14ac:dyDescent="0.25">
      <c r="AE9870" s="501" t="e">
        <f t="shared" si="924"/>
        <v>#DIV/0!</v>
      </c>
      <c r="AH9870" s="501" t="e">
        <f t="shared" si="925"/>
        <v>#DIV/0!</v>
      </c>
      <c r="AV9870" s="501" t="e">
        <f t="shared" si="926"/>
        <v>#DIV/0!</v>
      </c>
      <c r="AY9870" s="501" t="e">
        <f t="shared" si="927"/>
        <v>#DIV/0!</v>
      </c>
      <c r="BM9870" s="501" t="e">
        <f t="shared" si="928"/>
        <v>#DIV/0!</v>
      </c>
      <c r="BP9870" s="501" t="e">
        <f t="shared" si="929"/>
        <v>#DIV/0!</v>
      </c>
    </row>
    <row r="9871" spans="31:68" ht="15" customHeight="1" x14ac:dyDescent="0.25">
      <c r="AE9871" s="501" t="e">
        <f t="shared" ref="AE9871:AE9934" si="930">IF(AE$10*AC9871+AE$11&lt;(ROUNDUP(AD$10/100,0)*100+999),MAX(0,AE$10*AC9871+AE$11),NA())</f>
        <v>#DIV/0!</v>
      </c>
      <c r="AH9871" s="501" t="e">
        <f t="shared" ref="AH9871:AH9934" si="931">IF(AH$10*AF9871+AH$11&lt;(ROUNDUP(AG$10/100,0)*100+999),MAX(0,AH$10*AF9871+AH$11),NA())</f>
        <v>#DIV/0!</v>
      </c>
      <c r="AV9871" s="501" t="e">
        <f t="shared" ref="AV9871:AV9934" si="932">IF(AV$10*AT9871+AV$11&lt;(ROUNDUP(AU$10/100,0)*100+999),MAX(0,AV$10*AT9871+AV$11),NA())</f>
        <v>#DIV/0!</v>
      </c>
      <c r="AY9871" s="501" t="e">
        <f t="shared" ref="AY9871:AY9934" si="933">IF(AY$10*AW9871+AY$11&lt;(ROUNDUP(AX$10/100,0)*100+999),MAX(0,AY$10*AW9871+AY$11),NA())</f>
        <v>#DIV/0!</v>
      </c>
      <c r="BM9871" s="501" t="e">
        <f t="shared" ref="BM9871:BM9934" si="934">IF(BM$10*BK9871+BM$11&lt;(ROUNDUP(BL$10/100,0)*100+999),MAX(0,BM$10*BK9871+BM$11),NA())</f>
        <v>#DIV/0!</v>
      </c>
      <c r="BP9871" s="501" t="e">
        <f t="shared" ref="BP9871:BP9934" si="935">IF(BP$10*BN9871+BP$11&lt;(ROUNDUP(BO$10/100,0)*100+999),MAX(0,BP$10*BN9871+BP$11),NA())</f>
        <v>#DIV/0!</v>
      </c>
    </row>
    <row r="9872" spans="31:68" ht="15" customHeight="1" x14ac:dyDescent="0.25">
      <c r="AE9872" s="501" t="e">
        <f t="shared" si="930"/>
        <v>#DIV/0!</v>
      </c>
      <c r="AH9872" s="501" t="e">
        <f t="shared" si="931"/>
        <v>#DIV/0!</v>
      </c>
      <c r="AV9872" s="501" t="e">
        <f t="shared" si="932"/>
        <v>#DIV/0!</v>
      </c>
      <c r="AY9872" s="501" t="e">
        <f t="shared" si="933"/>
        <v>#DIV/0!</v>
      </c>
      <c r="BM9872" s="501" t="e">
        <f t="shared" si="934"/>
        <v>#DIV/0!</v>
      </c>
      <c r="BP9872" s="501" t="e">
        <f t="shared" si="935"/>
        <v>#DIV/0!</v>
      </c>
    </row>
    <row r="9873" spans="31:68" ht="15" customHeight="1" x14ac:dyDescent="0.25">
      <c r="AE9873" s="501" t="e">
        <f t="shared" si="930"/>
        <v>#DIV/0!</v>
      </c>
      <c r="AH9873" s="501" t="e">
        <f t="shared" si="931"/>
        <v>#DIV/0!</v>
      </c>
      <c r="AV9873" s="501" t="e">
        <f t="shared" si="932"/>
        <v>#DIV/0!</v>
      </c>
      <c r="AY9873" s="501" t="e">
        <f t="shared" si="933"/>
        <v>#DIV/0!</v>
      </c>
      <c r="BM9873" s="501" t="e">
        <f t="shared" si="934"/>
        <v>#DIV/0!</v>
      </c>
      <c r="BP9873" s="501" t="e">
        <f t="shared" si="935"/>
        <v>#DIV/0!</v>
      </c>
    </row>
    <row r="9874" spans="31:68" ht="15" customHeight="1" x14ac:dyDescent="0.25">
      <c r="AE9874" s="501" t="e">
        <f t="shared" si="930"/>
        <v>#DIV/0!</v>
      </c>
      <c r="AH9874" s="501" t="e">
        <f t="shared" si="931"/>
        <v>#DIV/0!</v>
      </c>
      <c r="AV9874" s="501" t="e">
        <f t="shared" si="932"/>
        <v>#DIV/0!</v>
      </c>
      <c r="AY9874" s="501" t="e">
        <f t="shared" si="933"/>
        <v>#DIV/0!</v>
      </c>
      <c r="BM9874" s="501" t="e">
        <f t="shared" si="934"/>
        <v>#DIV/0!</v>
      </c>
      <c r="BP9874" s="501" t="e">
        <f t="shared" si="935"/>
        <v>#DIV/0!</v>
      </c>
    </row>
    <row r="9875" spans="31:68" ht="15" customHeight="1" x14ac:dyDescent="0.25">
      <c r="AE9875" s="501" t="e">
        <f t="shared" si="930"/>
        <v>#DIV/0!</v>
      </c>
      <c r="AH9875" s="501" t="e">
        <f t="shared" si="931"/>
        <v>#DIV/0!</v>
      </c>
      <c r="AV9875" s="501" t="e">
        <f t="shared" si="932"/>
        <v>#DIV/0!</v>
      </c>
      <c r="AY9875" s="501" t="e">
        <f t="shared" si="933"/>
        <v>#DIV/0!</v>
      </c>
      <c r="BM9875" s="501" t="e">
        <f t="shared" si="934"/>
        <v>#DIV/0!</v>
      </c>
      <c r="BP9875" s="501" t="e">
        <f t="shared" si="935"/>
        <v>#DIV/0!</v>
      </c>
    </row>
    <row r="9876" spans="31:68" ht="15" customHeight="1" x14ac:dyDescent="0.25">
      <c r="AE9876" s="501" t="e">
        <f t="shared" si="930"/>
        <v>#DIV/0!</v>
      </c>
      <c r="AH9876" s="501" t="e">
        <f t="shared" si="931"/>
        <v>#DIV/0!</v>
      </c>
      <c r="AV9876" s="501" t="e">
        <f t="shared" si="932"/>
        <v>#DIV/0!</v>
      </c>
      <c r="AY9876" s="501" t="e">
        <f t="shared" si="933"/>
        <v>#DIV/0!</v>
      </c>
      <c r="BM9876" s="501" t="e">
        <f t="shared" si="934"/>
        <v>#DIV/0!</v>
      </c>
      <c r="BP9876" s="501" t="e">
        <f t="shared" si="935"/>
        <v>#DIV/0!</v>
      </c>
    </row>
    <row r="9877" spans="31:68" ht="15" customHeight="1" x14ac:dyDescent="0.25">
      <c r="AE9877" s="501" t="e">
        <f t="shared" si="930"/>
        <v>#DIV/0!</v>
      </c>
      <c r="AH9877" s="501" t="e">
        <f t="shared" si="931"/>
        <v>#DIV/0!</v>
      </c>
      <c r="AV9877" s="501" t="e">
        <f t="shared" si="932"/>
        <v>#DIV/0!</v>
      </c>
      <c r="AY9877" s="501" t="e">
        <f t="shared" si="933"/>
        <v>#DIV/0!</v>
      </c>
      <c r="BM9877" s="501" t="e">
        <f t="shared" si="934"/>
        <v>#DIV/0!</v>
      </c>
      <c r="BP9877" s="501" t="e">
        <f t="shared" si="935"/>
        <v>#DIV/0!</v>
      </c>
    </row>
    <row r="9878" spans="31:68" ht="15" customHeight="1" x14ac:dyDescent="0.25">
      <c r="AE9878" s="501" t="e">
        <f t="shared" si="930"/>
        <v>#DIV/0!</v>
      </c>
      <c r="AH9878" s="501" t="e">
        <f t="shared" si="931"/>
        <v>#DIV/0!</v>
      </c>
      <c r="AV9878" s="501" t="e">
        <f t="shared" si="932"/>
        <v>#DIV/0!</v>
      </c>
      <c r="AY9878" s="501" t="e">
        <f t="shared" si="933"/>
        <v>#DIV/0!</v>
      </c>
      <c r="BM9878" s="501" t="e">
        <f t="shared" si="934"/>
        <v>#DIV/0!</v>
      </c>
      <c r="BP9878" s="501" t="e">
        <f t="shared" si="935"/>
        <v>#DIV/0!</v>
      </c>
    </row>
    <row r="9879" spans="31:68" ht="15" customHeight="1" x14ac:dyDescent="0.25">
      <c r="AE9879" s="501" t="e">
        <f t="shared" si="930"/>
        <v>#DIV/0!</v>
      </c>
      <c r="AH9879" s="501" t="e">
        <f t="shared" si="931"/>
        <v>#DIV/0!</v>
      </c>
      <c r="AV9879" s="501" t="e">
        <f t="shared" si="932"/>
        <v>#DIV/0!</v>
      </c>
      <c r="AY9879" s="501" t="e">
        <f t="shared" si="933"/>
        <v>#DIV/0!</v>
      </c>
      <c r="BM9879" s="501" t="e">
        <f t="shared" si="934"/>
        <v>#DIV/0!</v>
      </c>
      <c r="BP9879" s="501" t="e">
        <f t="shared" si="935"/>
        <v>#DIV/0!</v>
      </c>
    </row>
    <row r="9880" spans="31:68" ht="15" customHeight="1" x14ac:dyDescent="0.25">
      <c r="AE9880" s="501" t="e">
        <f t="shared" si="930"/>
        <v>#DIV/0!</v>
      </c>
      <c r="AH9880" s="501" t="e">
        <f t="shared" si="931"/>
        <v>#DIV/0!</v>
      </c>
      <c r="AV9880" s="501" t="e">
        <f t="shared" si="932"/>
        <v>#DIV/0!</v>
      </c>
      <c r="AY9880" s="501" t="e">
        <f t="shared" si="933"/>
        <v>#DIV/0!</v>
      </c>
      <c r="BM9880" s="501" t="e">
        <f t="shared" si="934"/>
        <v>#DIV/0!</v>
      </c>
      <c r="BP9880" s="501" t="e">
        <f t="shared" si="935"/>
        <v>#DIV/0!</v>
      </c>
    </row>
    <row r="9881" spans="31:68" ht="15" customHeight="1" x14ac:dyDescent="0.25">
      <c r="AE9881" s="501" t="e">
        <f t="shared" si="930"/>
        <v>#DIV/0!</v>
      </c>
      <c r="AH9881" s="501" t="e">
        <f t="shared" si="931"/>
        <v>#DIV/0!</v>
      </c>
      <c r="AV9881" s="501" t="e">
        <f t="shared" si="932"/>
        <v>#DIV/0!</v>
      </c>
      <c r="AY9881" s="501" t="e">
        <f t="shared" si="933"/>
        <v>#DIV/0!</v>
      </c>
      <c r="BM9881" s="501" t="e">
        <f t="shared" si="934"/>
        <v>#DIV/0!</v>
      </c>
      <c r="BP9881" s="501" t="e">
        <f t="shared" si="935"/>
        <v>#DIV/0!</v>
      </c>
    </row>
    <row r="9882" spans="31:68" ht="15" customHeight="1" x14ac:dyDescent="0.25">
      <c r="AE9882" s="501" t="e">
        <f t="shared" si="930"/>
        <v>#DIV/0!</v>
      </c>
      <c r="AH9882" s="501" t="e">
        <f t="shared" si="931"/>
        <v>#DIV/0!</v>
      </c>
      <c r="AV9882" s="501" t="e">
        <f t="shared" si="932"/>
        <v>#DIV/0!</v>
      </c>
      <c r="AY9882" s="501" t="e">
        <f t="shared" si="933"/>
        <v>#DIV/0!</v>
      </c>
      <c r="BM9882" s="501" t="e">
        <f t="shared" si="934"/>
        <v>#DIV/0!</v>
      </c>
      <c r="BP9882" s="501" t="e">
        <f t="shared" si="935"/>
        <v>#DIV/0!</v>
      </c>
    </row>
    <row r="9883" spans="31:68" ht="15" customHeight="1" x14ac:dyDescent="0.25">
      <c r="AE9883" s="501" t="e">
        <f t="shared" si="930"/>
        <v>#DIV/0!</v>
      </c>
      <c r="AH9883" s="501" t="e">
        <f t="shared" si="931"/>
        <v>#DIV/0!</v>
      </c>
      <c r="AV9883" s="501" t="e">
        <f t="shared" si="932"/>
        <v>#DIV/0!</v>
      </c>
      <c r="AY9883" s="501" t="e">
        <f t="shared" si="933"/>
        <v>#DIV/0!</v>
      </c>
      <c r="BM9883" s="501" t="e">
        <f t="shared" si="934"/>
        <v>#DIV/0!</v>
      </c>
      <c r="BP9883" s="501" t="e">
        <f t="shared" si="935"/>
        <v>#DIV/0!</v>
      </c>
    </row>
    <row r="9884" spans="31:68" ht="15" customHeight="1" x14ac:dyDescent="0.25">
      <c r="AE9884" s="501" t="e">
        <f t="shared" si="930"/>
        <v>#DIV/0!</v>
      </c>
      <c r="AH9884" s="501" t="e">
        <f t="shared" si="931"/>
        <v>#DIV/0!</v>
      </c>
      <c r="AV9884" s="501" t="e">
        <f t="shared" si="932"/>
        <v>#DIV/0!</v>
      </c>
      <c r="AY9884" s="501" t="e">
        <f t="shared" si="933"/>
        <v>#DIV/0!</v>
      </c>
      <c r="BM9884" s="501" t="e">
        <f t="shared" si="934"/>
        <v>#DIV/0!</v>
      </c>
      <c r="BP9884" s="501" t="e">
        <f t="shared" si="935"/>
        <v>#DIV/0!</v>
      </c>
    </row>
    <row r="9885" spans="31:68" ht="15" customHeight="1" x14ac:dyDescent="0.25">
      <c r="AE9885" s="501" t="e">
        <f t="shared" si="930"/>
        <v>#DIV/0!</v>
      </c>
      <c r="AH9885" s="501" t="e">
        <f t="shared" si="931"/>
        <v>#DIV/0!</v>
      </c>
      <c r="AV9885" s="501" t="e">
        <f t="shared" si="932"/>
        <v>#DIV/0!</v>
      </c>
      <c r="AY9885" s="501" t="e">
        <f t="shared" si="933"/>
        <v>#DIV/0!</v>
      </c>
      <c r="BM9885" s="501" t="e">
        <f t="shared" si="934"/>
        <v>#DIV/0!</v>
      </c>
      <c r="BP9885" s="501" t="e">
        <f t="shared" si="935"/>
        <v>#DIV/0!</v>
      </c>
    </row>
    <row r="9886" spans="31:68" ht="15" customHeight="1" x14ac:dyDescent="0.25">
      <c r="AE9886" s="501" t="e">
        <f t="shared" si="930"/>
        <v>#DIV/0!</v>
      </c>
      <c r="AH9886" s="501" t="e">
        <f t="shared" si="931"/>
        <v>#DIV/0!</v>
      </c>
      <c r="AV9886" s="501" t="e">
        <f t="shared" si="932"/>
        <v>#DIV/0!</v>
      </c>
      <c r="AY9886" s="501" t="e">
        <f t="shared" si="933"/>
        <v>#DIV/0!</v>
      </c>
      <c r="BM9886" s="501" t="e">
        <f t="shared" si="934"/>
        <v>#DIV/0!</v>
      </c>
      <c r="BP9886" s="501" t="e">
        <f t="shared" si="935"/>
        <v>#DIV/0!</v>
      </c>
    </row>
    <row r="9887" spans="31:68" ht="15" customHeight="1" x14ac:dyDescent="0.25">
      <c r="AE9887" s="501" t="e">
        <f t="shared" si="930"/>
        <v>#DIV/0!</v>
      </c>
      <c r="AH9887" s="501" t="e">
        <f t="shared" si="931"/>
        <v>#DIV/0!</v>
      </c>
      <c r="AV9887" s="501" t="e">
        <f t="shared" si="932"/>
        <v>#DIV/0!</v>
      </c>
      <c r="AY9887" s="501" t="e">
        <f t="shared" si="933"/>
        <v>#DIV/0!</v>
      </c>
      <c r="BM9887" s="501" t="e">
        <f t="shared" si="934"/>
        <v>#DIV/0!</v>
      </c>
      <c r="BP9887" s="501" t="e">
        <f t="shared" si="935"/>
        <v>#DIV/0!</v>
      </c>
    </row>
    <row r="9888" spans="31:68" ht="15" customHeight="1" x14ac:dyDescent="0.25">
      <c r="AE9888" s="501" t="e">
        <f t="shared" si="930"/>
        <v>#DIV/0!</v>
      </c>
      <c r="AH9888" s="501" t="e">
        <f t="shared" si="931"/>
        <v>#DIV/0!</v>
      </c>
      <c r="AV9888" s="501" t="e">
        <f t="shared" si="932"/>
        <v>#DIV/0!</v>
      </c>
      <c r="AY9888" s="501" t="e">
        <f t="shared" si="933"/>
        <v>#DIV/0!</v>
      </c>
      <c r="BM9888" s="501" t="e">
        <f t="shared" si="934"/>
        <v>#DIV/0!</v>
      </c>
      <c r="BP9888" s="501" t="e">
        <f t="shared" si="935"/>
        <v>#DIV/0!</v>
      </c>
    </row>
    <row r="9889" spans="31:68" ht="15" customHeight="1" x14ac:dyDescent="0.25">
      <c r="AE9889" s="501" t="e">
        <f t="shared" si="930"/>
        <v>#DIV/0!</v>
      </c>
      <c r="AH9889" s="501" t="e">
        <f t="shared" si="931"/>
        <v>#DIV/0!</v>
      </c>
      <c r="AV9889" s="501" t="e">
        <f t="shared" si="932"/>
        <v>#DIV/0!</v>
      </c>
      <c r="AY9889" s="501" t="e">
        <f t="shared" si="933"/>
        <v>#DIV/0!</v>
      </c>
      <c r="BM9889" s="501" t="e">
        <f t="shared" si="934"/>
        <v>#DIV/0!</v>
      </c>
      <c r="BP9889" s="501" t="e">
        <f t="shared" si="935"/>
        <v>#DIV/0!</v>
      </c>
    </row>
    <row r="9890" spans="31:68" ht="15" customHeight="1" x14ac:dyDescent="0.25">
      <c r="AE9890" s="501" t="e">
        <f t="shared" si="930"/>
        <v>#DIV/0!</v>
      </c>
      <c r="AH9890" s="501" t="e">
        <f t="shared" si="931"/>
        <v>#DIV/0!</v>
      </c>
      <c r="AV9890" s="501" t="e">
        <f t="shared" si="932"/>
        <v>#DIV/0!</v>
      </c>
      <c r="AY9890" s="501" t="e">
        <f t="shared" si="933"/>
        <v>#DIV/0!</v>
      </c>
      <c r="BM9890" s="501" t="e">
        <f t="shared" si="934"/>
        <v>#DIV/0!</v>
      </c>
      <c r="BP9890" s="501" t="e">
        <f t="shared" si="935"/>
        <v>#DIV/0!</v>
      </c>
    </row>
    <row r="9891" spans="31:68" ht="15" customHeight="1" x14ac:dyDescent="0.25">
      <c r="AE9891" s="501" t="e">
        <f t="shared" si="930"/>
        <v>#DIV/0!</v>
      </c>
      <c r="AH9891" s="501" t="e">
        <f t="shared" si="931"/>
        <v>#DIV/0!</v>
      </c>
      <c r="AV9891" s="501" t="e">
        <f t="shared" si="932"/>
        <v>#DIV/0!</v>
      </c>
      <c r="AY9891" s="501" t="e">
        <f t="shared" si="933"/>
        <v>#DIV/0!</v>
      </c>
      <c r="BM9891" s="501" t="e">
        <f t="shared" si="934"/>
        <v>#DIV/0!</v>
      </c>
      <c r="BP9891" s="501" t="e">
        <f t="shared" si="935"/>
        <v>#DIV/0!</v>
      </c>
    </row>
    <row r="9892" spans="31:68" ht="15" customHeight="1" x14ac:dyDescent="0.25">
      <c r="AE9892" s="501" t="e">
        <f t="shared" si="930"/>
        <v>#DIV/0!</v>
      </c>
      <c r="AH9892" s="501" t="e">
        <f t="shared" si="931"/>
        <v>#DIV/0!</v>
      </c>
      <c r="AV9892" s="501" t="e">
        <f t="shared" si="932"/>
        <v>#DIV/0!</v>
      </c>
      <c r="AY9892" s="501" t="e">
        <f t="shared" si="933"/>
        <v>#DIV/0!</v>
      </c>
      <c r="BM9892" s="501" t="e">
        <f t="shared" si="934"/>
        <v>#DIV/0!</v>
      </c>
      <c r="BP9892" s="501" t="e">
        <f t="shared" si="935"/>
        <v>#DIV/0!</v>
      </c>
    </row>
    <row r="9893" spans="31:68" ht="15" customHeight="1" x14ac:dyDescent="0.25">
      <c r="AE9893" s="501" t="e">
        <f t="shared" si="930"/>
        <v>#DIV/0!</v>
      </c>
      <c r="AH9893" s="501" t="e">
        <f t="shared" si="931"/>
        <v>#DIV/0!</v>
      </c>
      <c r="AV9893" s="501" t="e">
        <f t="shared" si="932"/>
        <v>#DIV/0!</v>
      </c>
      <c r="AY9893" s="501" t="e">
        <f t="shared" si="933"/>
        <v>#DIV/0!</v>
      </c>
      <c r="BM9893" s="501" t="e">
        <f t="shared" si="934"/>
        <v>#DIV/0!</v>
      </c>
      <c r="BP9893" s="501" t="e">
        <f t="shared" si="935"/>
        <v>#DIV/0!</v>
      </c>
    </row>
    <row r="9894" spans="31:68" ht="15" customHeight="1" x14ac:dyDescent="0.25">
      <c r="AE9894" s="501" t="e">
        <f t="shared" si="930"/>
        <v>#DIV/0!</v>
      </c>
      <c r="AH9894" s="501" t="e">
        <f t="shared" si="931"/>
        <v>#DIV/0!</v>
      </c>
      <c r="AV9894" s="501" t="e">
        <f t="shared" si="932"/>
        <v>#DIV/0!</v>
      </c>
      <c r="AY9894" s="501" t="e">
        <f t="shared" si="933"/>
        <v>#DIV/0!</v>
      </c>
      <c r="BM9894" s="501" t="e">
        <f t="shared" si="934"/>
        <v>#DIV/0!</v>
      </c>
      <c r="BP9894" s="501" t="e">
        <f t="shared" si="935"/>
        <v>#DIV/0!</v>
      </c>
    </row>
    <row r="9895" spans="31:68" ht="15" customHeight="1" x14ac:dyDescent="0.25">
      <c r="AE9895" s="501" t="e">
        <f t="shared" si="930"/>
        <v>#DIV/0!</v>
      </c>
      <c r="AH9895" s="501" t="e">
        <f t="shared" si="931"/>
        <v>#DIV/0!</v>
      </c>
      <c r="AV9895" s="501" t="e">
        <f t="shared" si="932"/>
        <v>#DIV/0!</v>
      </c>
      <c r="AY9895" s="501" t="e">
        <f t="shared" si="933"/>
        <v>#DIV/0!</v>
      </c>
      <c r="BM9895" s="501" t="e">
        <f t="shared" si="934"/>
        <v>#DIV/0!</v>
      </c>
      <c r="BP9895" s="501" t="e">
        <f t="shared" si="935"/>
        <v>#DIV/0!</v>
      </c>
    </row>
    <row r="9896" spans="31:68" ht="15" customHeight="1" x14ac:dyDescent="0.25">
      <c r="AE9896" s="501" t="e">
        <f t="shared" si="930"/>
        <v>#DIV/0!</v>
      </c>
      <c r="AH9896" s="501" t="e">
        <f t="shared" si="931"/>
        <v>#DIV/0!</v>
      </c>
      <c r="AV9896" s="501" t="e">
        <f t="shared" si="932"/>
        <v>#DIV/0!</v>
      </c>
      <c r="AY9896" s="501" t="e">
        <f t="shared" si="933"/>
        <v>#DIV/0!</v>
      </c>
      <c r="BM9896" s="501" t="e">
        <f t="shared" si="934"/>
        <v>#DIV/0!</v>
      </c>
      <c r="BP9896" s="501" t="e">
        <f t="shared" si="935"/>
        <v>#DIV/0!</v>
      </c>
    </row>
    <row r="9897" spans="31:68" ht="15" customHeight="1" x14ac:dyDescent="0.25">
      <c r="AE9897" s="501" t="e">
        <f t="shared" si="930"/>
        <v>#DIV/0!</v>
      </c>
      <c r="AH9897" s="501" t="e">
        <f t="shared" si="931"/>
        <v>#DIV/0!</v>
      </c>
      <c r="AV9897" s="501" t="e">
        <f t="shared" si="932"/>
        <v>#DIV/0!</v>
      </c>
      <c r="AY9897" s="501" t="e">
        <f t="shared" si="933"/>
        <v>#DIV/0!</v>
      </c>
      <c r="BM9897" s="501" t="e">
        <f t="shared" si="934"/>
        <v>#DIV/0!</v>
      </c>
      <c r="BP9897" s="501" t="e">
        <f t="shared" si="935"/>
        <v>#DIV/0!</v>
      </c>
    </row>
    <row r="9898" spans="31:68" ht="15" customHeight="1" x14ac:dyDescent="0.25">
      <c r="AE9898" s="501" t="e">
        <f t="shared" si="930"/>
        <v>#DIV/0!</v>
      </c>
      <c r="AH9898" s="501" t="e">
        <f t="shared" si="931"/>
        <v>#DIV/0!</v>
      </c>
      <c r="AV9898" s="501" t="e">
        <f t="shared" si="932"/>
        <v>#DIV/0!</v>
      </c>
      <c r="AY9898" s="501" t="e">
        <f t="shared" si="933"/>
        <v>#DIV/0!</v>
      </c>
      <c r="BM9898" s="501" t="e">
        <f t="shared" si="934"/>
        <v>#DIV/0!</v>
      </c>
      <c r="BP9898" s="501" t="e">
        <f t="shared" si="935"/>
        <v>#DIV/0!</v>
      </c>
    </row>
    <row r="9899" spans="31:68" ht="15" customHeight="1" x14ac:dyDescent="0.25">
      <c r="AE9899" s="501" t="e">
        <f t="shared" si="930"/>
        <v>#DIV/0!</v>
      </c>
      <c r="AH9899" s="501" t="e">
        <f t="shared" si="931"/>
        <v>#DIV/0!</v>
      </c>
      <c r="AV9899" s="501" t="e">
        <f t="shared" si="932"/>
        <v>#DIV/0!</v>
      </c>
      <c r="AY9899" s="501" t="e">
        <f t="shared" si="933"/>
        <v>#DIV/0!</v>
      </c>
      <c r="BM9899" s="501" t="e">
        <f t="shared" si="934"/>
        <v>#DIV/0!</v>
      </c>
      <c r="BP9899" s="501" t="e">
        <f t="shared" si="935"/>
        <v>#DIV/0!</v>
      </c>
    </row>
    <row r="9900" spans="31:68" ht="15" customHeight="1" x14ac:dyDescent="0.25">
      <c r="AE9900" s="501" t="e">
        <f t="shared" si="930"/>
        <v>#DIV/0!</v>
      </c>
      <c r="AH9900" s="501" t="e">
        <f t="shared" si="931"/>
        <v>#DIV/0!</v>
      </c>
      <c r="AV9900" s="501" t="e">
        <f t="shared" si="932"/>
        <v>#DIV/0!</v>
      </c>
      <c r="AY9900" s="501" t="e">
        <f t="shared" si="933"/>
        <v>#DIV/0!</v>
      </c>
      <c r="BM9900" s="501" t="e">
        <f t="shared" si="934"/>
        <v>#DIV/0!</v>
      </c>
      <c r="BP9900" s="501" t="e">
        <f t="shared" si="935"/>
        <v>#DIV/0!</v>
      </c>
    </row>
    <row r="9901" spans="31:68" ht="15" customHeight="1" x14ac:dyDescent="0.25">
      <c r="AE9901" s="501" t="e">
        <f t="shared" si="930"/>
        <v>#DIV/0!</v>
      </c>
      <c r="AH9901" s="501" t="e">
        <f t="shared" si="931"/>
        <v>#DIV/0!</v>
      </c>
      <c r="AV9901" s="501" t="e">
        <f t="shared" si="932"/>
        <v>#DIV/0!</v>
      </c>
      <c r="AY9901" s="501" t="e">
        <f t="shared" si="933"/>
        <v>#DIV/0!</v>
      </c>
      <c r="BM9901" s="501" t="e">
        <f t="shared" si="934"/>
        <v>#DIV/0!</v>
      </c>
      <c r="BP9901" s="501" t="e">
        <f t="shared" si="935"/>
        <v>#DIV/0!</v>
      </c>
    </row>
    <row r="9902" spans="31:68" ht="15" customHeight="1" x14ac:dyDescent="0.25">
      <c r="AE9902" s="501" t="e">
        <f t="shared" si="930"/>
        <v>#DIV/0!</v>
      </c>
      <c r="AH9902" s="501" t="e">
        <f t="shared" si="931"/>
        <v>#DIV/0!</v>
      </c>
      <c r="AV9902" s="501" t="e">
        <f t="shared" si="932"/>
        <v>#DIV/0!</v>
      </c>
      <c r="AY9902" s="501" t="e">
        <f t="shared" si="933"/>
        <v>#DIV/0!</v>
      </c>
      <c r="BM9902" s="501" t="e">
        <f t="shared" si="934"/>
        <v>#DIV/0!</v>
      </c>
      <c r="BP9902" s="501" t="e">
        <f t="shared" si="935"/>
        <v>#DIV/0!</v>
      </c>
    </row>
    <row r="9903" spans="31:68" ht="15" customHeight="1" x14ac:dyDescent="0.25">
      <c r="AE9903" s="501" t="e">
        <f t="shared" si="930"/>
        <v>#DIV/0!</v>
      </c>
      <c r="AH9903" s="501" t="e">
        <f t="shared" si="931"/>
        <v>#DIV/0!</v>
      </c>
      <c r="AV9903" s="501" t="e">
        <f t="shared" si="932"/>
        <v>#DIV/0!</v>
      </c>
      <c r="AY9903" s="501" t="e">
        <f t="shared" si="933"/>
        <v>#DIV/0!</v>
      </c>
      <c r="BM9903" s="501" t="e">
        <f t="shared" si="934"/>
        <v>#DIV/0!</v>
      </c>
      <c r="BP9903" s="501" t="e">
        <f t="shared" si="935"/>
        <v>#DIV/0!</v>
      </c>
    </row>
    <row r="9904" spans="31:68" ht="15" customHeight="1" x14ac:dyDescent="0.25">
      <c r="AE9904" s="501" t="e">
        <f t="shared" si="930"/>
        <v>#DIV/0!</v>
      </c>
      <c r="AH9904" s="501" t="e">
        <f t="shared" si="931"/>
        <v>#DIV/0!</v>
      </c>
      <c r="AV9904" s="501" t="e">
        <f t="shared" si="932"/>
        <v>#DIV/0!</v>
      </c>
      <c r="AY9904" s="501" t="e">
        <f t="shared" si="933"/>
        <v>#DIV/0!</v>
      </c>
      <c r="BM9904" s="501" t="e">
        <f t="shared" si="934"/>
        <v>#DIV/0!</v>
      </c>
      <c r="BP9904" s="501" t="e">
        <f t="shared" si="935"/>
        <v>#DIV/0!</v>
      </c>
    </row>
    <row r="9905" spans="31:68" ht="15" customHeight="1" x14ac:dyDescent="0.25">
      <c r="AE9905" s="501" t="e">
        <f t="shared" si="930"/>
        <v>#DIV/0!</v>
      </c>
      <c r="AH9905" s="501" t="e">
        <f t="shared" si="931"/>
        <v>#DIV/0!</v>
      </c>
      <c r="AV9905" s="501" t="e">
        <f t="shared" si="932"/>
        <v>#DIV/0!</v>
      </c>
      <c r="AY9905" s="501" t="e">
        <f t="shared" si="933"/>
        <v>#DIV/0!</v>
      </c>
      <c r="BM9905" s="501" t="e">
        <f t="shared" si="934"/>
        <v>#DIV/0!</v>
      </c>
      <c r="BP9905" s="501" t="e">
        <f t="shared" si="935"/>
        <v>#DIV/0!</v>
      </c>
    </row>
    <row r="9906" spans="31:68" ht="15" customHeight="1" x14ac:dyDescent="0.25">
      <c r="AE9906" s="501" t="e">
        <f t="shared" si="930"/>
        <v>#DIV/0!</v>
      </c>
      <c r="AH9906" s="501" t="e">
        <f t="shared" si="931"/>
        <v>#DIV/0!</v>
      </c>
      <c r="AV9906" s="501" t="e">
        <f t="shared" si="932"/>
        <v>#DIV/0!</v>
      </c>
      <c r="AY9906" s="501" t="e">
        <f t="shared" si="933"/>
        <v>#DIV/0!</v>
      </c>
      <c r="BM9906" s="501" t="e">
        <f t="shared" si="934"/>
        <v>#DIV/0!</v>
      </c>
      <c r="BP9906" s="501" t="e">
        <f t="shared" si="935"/>
        <v>#DIV/0!</v>
      </c>
    </row>
    <row r="9907" spans="31:68" ht="15" customHeight="1" x14ac:dyDescent="0.25">
      <c r="AE9907" s="501" t="e">
        <f t="shared" si="930"/>
        <v>#DIV/0!</v>
      </c>
      <c r="AH9907" s="501" t="e">
        <f t="shared" si="931"/>
        <v>#DIV/0!</v>
      </c>
      <c r="AV9907" s="501" t="e">
        <f t="shared" si="932"/>
        <v>#DIV/0!</v>
      </c>
      <c r="AY9907" s="501" t="e">
        <f t="shared" si="933"/>
        <v>#DIV/0!</v>
      </c>
      <c r="BM9907" s="501" t="e">
        <f t="shared" si="934"/>
        <v>#DIV/0!</v>
      </c>
      <c r="BP9907" s="501" t="e">
        <f t="shared" si="935"/>
        <v>#DIV/0!</v>
      </c>
    </row>
    <row r="9908" spans="31:68" ht="15" customHeight="1" x14ac:dyDescent="0.25">
      <c r="AE9908" s="501" t="e">
        <f t="shared" si="930"/>
        <v>#DIV/0!</v>
      </c>
      <c r="AH9908" s="501" t="e">
        <f t="shared" si="931"/>
        <v>#DIV/0!</v>
      </c>
      <c r="AV9908" s="501" t="e">
        <f t="shared" si="932"/>
        <v>#DIV/0!</v>
      </c>
      <c r="AY9908" s="501" t="e">
        <f t="shared" si="933"/>
        <v>#DIV/0!</v>
      </c>
      <c r="BM9908" s="501" t="e">
        <f t="shared" si="934"/>
        <v>#DIV/0!</v>
      </c>
      <c r="BP9908" s="501" t="e">
        <f t="shared" si="935"/>
        <v>#DIV/0!</v>
      </c>
    </row>
    <row r="9909" spans="31:68" ht="15" customHeight="1" x14ac:dyDescent="0.25">
      <c r="AE9909" s="501" t="e">
        <f t="shared" si="930"/>
        <v>#DIV/0!</v>
      </c>
      <c r="AH9909" s="501" t="e">
        <f t="shared" si="931"/>
        <v>#DIV/0!</v>
      </c>
      <c r="AV9909" s="501" t="e">
        <f t="shared" si="932"/>
        <v>#DIV/0!</v>
      </c>
      <c r="AY9909" s="501" t="e">
        <f t="shared" si="933"/>
        <v>#DIV/0!</v>
      </c>
      <c r="BM9909" s="501" t="e">
        <f t="shared" si="934"/>
        <v>#DIV/0!</v>
      </c>
      <c r="BP9909" s="501" t="e">
        <f t="shared" si="935"/>
        <v>#DIV/0!</v>
      </c>
    </row>
    <row r="9910" spans="31:68" ht="15" customHeight="1" x14ac:dyDescent="0.25">
      <c r="AE9910" s="501" t="e">
        <f t="shared" si="930"/>
        <v>#DIV/0!</v>
      </c>
      <c r="AH9910" s="501" t="e">
        <f t="shared" si="931"/>
        <v>#DIV/0!</v>
      </c>
      <c r="AV9910" s="501" t="e">
        <f t="shared" si="932"/>
        <v>#DIV/0!</v>
      </c>
      <c r="AY9910" s="501" t="e">
        <f t="shared" si="933"/>
        <v>#DIV/0!</v>
      </c>
      <c r="BM9910" s="501" t="e">
        <f t="shared" si="934"/>
        <v>#DIV/0!</v>
      </c>
      <c r="BP9910" s="501" t="e">
        <f t="shared" si="935"/>
        <v>#DIV/0!</v>
      </c>
    </row>
    <row r="9911" spans="31:68" ht="15" customHeight="1" x14ac:dyDescent="0.25">
      <c r="AE9911" s="501" t="e">
        <f t="shared" si="930"/>
        <v>#DIV/0!</v>
      </c>
      <c r="AH9911" s="501" t="e">
        <f t="shared" si="931"/>
        <v>#DIV/0!</v>
      </c>
      <c r="AV9911" s="501" t="e">
        <f t="shared" si="932"/>
        <v>#DIV/0!</v>
      </c>
      <c r="AY9911" s="501" t="e">
        <f t="shared" si="933"/>
        <v>#DIV/0!</v>
      </c>
      <c r="BM9911" s="501" t="e">
        <f t="shared" si="934"/>
        <v>#DIV/0!</v>
      </c>
      <c r="BP9911" s="501" t="e">
        <f t="shared" si="935"/>
        <v>#DIV/0!</v>
      </c>
    </row>
    <row r="9912" spans="31:68" ht="15" customHeight="1" x14ac:dyDescent="0.25">
      <c r="AE9912" s="501" t="e">
        <f t="shared" si="930"/>
        <v>#DIV/0!</v>
      </c>
      <c r="AH9912" s="501" t="e">
        <f t="shared" si="931"/>
        <v>#DIV/0!</v>
      </c>
      <c r="AV9912" s="501" t="e">
        <f t="shared" si="932"/>
        <v>#DIV/0!</v>
      </c>
      <c r="AY9912" s="501" t="e">
        <f t="shared" si="933"/>
        <v>#DIV/0!</v>
      </c>
      <c r="BM9912" s="501" t="e">
        <f t="shared" si="934"/>
        <v>#DIV/0!</v>
      </c>
      <c r="BP9912" s="501" t="e">
        <f t="shared" si="935"/>
        <v>#DIV/0!</v>
      </c>
    </row>
    <row r="9913" spans="31:68" ht="15" customHeight="1" x14ac:dyDescent="0.25">
      <c r="AE9913" s="501" t="e">
        <f t="shared" si="930"/>
        <v>#DIV/0!</v>
      </c>
      <c r="AH9913" s="501" t="e">
        <f t="shared" si="931"/>
        <v>#DIV/0!</v>
      </c>
      <c r="AV9913" s="501" t="e">
        <f t="shared" si="932"/>
        <v>#DIV/0!</v>
      </c>
      <c r="AY9913" s="501" t="e">
        <f t="shared" si="933"/>
        <v>#DIV/0!</v>
      </c>
      <c r="BM9913" s="501" t="e">
        <f t="shared" si="934"/>
        <v>#DIV/0!</v>
      </c>
      <c r="BP9913" s="501" t="e">
        <f t="shared" si="935"/>
        <v>#DIV/0!</v>
      </c>
    </row>
    <row r="9914" spans="31:68" ht="15" customHeight="1" x14ac:dyDescent="0.25">
      <c r="AE9914" s="501" t="e">
        <f t="shared" si="930"/>
        <v>#DIV/0!</v>
      </c>
      <c r="AH9914" s="501" t="e">
        <f t="shared" si="931"/>
        <v>#DIV/0!</v>
      </c>
      <c r="AV9914" s="501" t="e">
        <f t="shared" si="932"/>
        <v>#DIV/0!</v>
      </c>
      <c r="AY9914" s="501" t="e">
        <f t="shared" si="933"/>
        <v>#DIV/0!</v>
      </c>
      <c r="BM9914" s="501" t="e">
        <f t="shared" si="934"/>
        <v>#DIV/0!</v>
      </c>
      <c r="BP9914" s="501" t="e">
        <f t="shared" si="935"/>
        <v>#DIV/0!</v>
      </c>
    </row>
    <row r="9915" spans="31:68" ht="15" customHeight="1" x14ac:dyDescent="0.25">
      <c r="AE9915" s="501" t="e">
        <f t="shared" si="930"/>
        <v>#DIV/0!</v>
      </c>
      <c r="AH9915" s="501" t="e">
        <f t="shared" si="931"/>
        <v>#DIV/0!</v>
      </c>
      <c r="AV9915" s="501" t="e">
        <f t="shared" si="932"/>
        <v>#DIV/0!</v>
      </c>
      <c r="AY9915" s="501" t="e">
        <f t="shared" si="933"/>
        <v>#DIV/0!</v>
      </c>
      <c r="BM9915" s="501" t="e">
        <f t="shared" si="934"/>
        <v>#DIV/0!</v>
      </c>
      <c r="BP9915" s="501" t="e">
        <f t="shared" si="935"/>
        <v>#DIV/0!</v>
      </c>
    </row>
    <row r="9916" spans="31:68" ht="15" customHeight="1" x14ac:dyDescent="0.25">
      <c r="AE9916" s="501" t="e">
        <f t="shared" si="930"/>
        <v>#DIV/0!</v>
      </c>
      <c r="AH9916" s="501" t="e">
        <f t="shared" si="931"/>
        <v>#DIV/0!</v>
      </c>
      <c r="AV9916" s="501" t="e">
        <f t="shared" si="932"/>
        <v>#DIV/0!</v>
      </c>
      <c r="AY9916" s="501" t="e">
        <f t="shared" si="933"/>
        <v>#DIV/0!</v>
      </c>
      <c r="BM9916" s="501" t="e">
        <f t="shared" si="934"/>
        <v>#DIV/0!</v>
      </c>
      <c r="BP9916" s="501" t="e">
        <f t="shared" si="935"/>
        <v>#DIV/0!</v>
      </c>
    </row>
    <row r="9917" spans="31:68" ht="15" customHeight="1" x14ac:dyDescent="0.25">
      <c r="AE9917" s="501" t="e">
        <f t="shared" si="930"/>
        <v>#DIV/0!</v>
      </c>
      <c r="AH9917" s="501" t="e">
        <f t="shared" si="931"/>
        <v>#DIV/0!</v>
      </c>
      <c r="AV9917" s="501" t="e">
        <f t="shared" si="932"/>
        <v>#DIV/0!</v>
      </c>
      <c r="AY9917" s="501" t="e">
        <f t="shared" si="933"/>
        <v>#DIV/0!</v>
      </c>
      <c r="BM9917" s="501" t="e">
        <f t="shared" si="934"/>
        <v>#DIV/0!</v>
      </c>
      <c r="BP9917" s="501" t="e">
        <f t="shared" si="935"/>
        <v>#DIV/0!</v>
      </c>
    </row>
    <row r="9918" spans="31:68" ht="15" customHeight="1" x14ac:dyDescent="0.25">
      <c r="AE9918" s="501" t="e">
        <f t="shared" si="930"/>
        <v>#DIV/0!</v>
      </c>
      <c r="AH9918" s="501" t="e">
        <f t="shared" si="931"/>
        <v>#DIV/0!</v>
      </c>
      <c r="AV9918" s="501" t="e">
        <f t="shared" si="932"/>
        <v>#DIV/0!</v>
      </c>
      <c r="AY9918" s="501" t="e">
        <f t="shared" si="933"/>
        <v>#DIV/0!</v>
      </c>
      <c r="BM9918" s="501" t="e">
        <f t="shared" si="934"/>
        <v>#DIV/0!</v>
      </c>
      <c r="BP9918" s="501" t="e">
        <f t="shared" si="935"/>
        <v>#DIV/0!</v>
      </c>
    </row>
    <row r="9919" spans="31:68" ht="15" customHeight="1" x14ac:dyDescent="0.25">
      <c r="AE9919" s="501" t="e">
        <f t="shared" si="930"/>
        <v>#DIV/0!</v>
      </c>
      <c r="AH9919" s="501" t="e">
        <f t="shared" si="931"/>
        <v>#DIV/0!</v>
      </c>
      <c r="AV9919" s="501" t="e">
        <f t="shared" si="932"/>
        <v>#DIV/0!</v>
      </c>
      <c r="AY9919" s="501" t="e">
        <f t="shared" si="933"/>
        <v>#DIV/0!</v>
      </c>
      <c r="BM9919" s="501" t="e">
        <f t="shared" si="934"/>
        <v>#DIV/0!</v>
      </c>
      <c r="BP9919" s="501" t="e">
        <f t="shared" si="935"/>
        <v>#DIV/0!</v>
      </c>
    </row>
    <row r="9920" spans="31:68" ht="15" customHeight="1" x14ac:dyDescent="0.25">
      <c r="AE9920" s="501" t="e">
        <f t="shared" si="930"/>
        <v>#DIV/0!</v>
      </c>
      <c r="AH9920" s="501" t="e">
        <f t="shared" si="931"/>
        <v>#DIV/0!</v>
      </c>
      <c r="AV9920" s="501" t="e">
        <f t="shared" si="932"/>
        <v>#DIV/0!</v>
      </c>
      <c r="AY9920" s="501" t="e">
        <f t="shared" si="933"/>
        <v>#DIV/0!</v>
      </c>
      <c r="BM9920" s="501" t="e">
        <f t="shared" si="934"/>
        <v>#DIV/0!</v>
      </c>
      <c r="BP9920" s="501" t="e">
        <f t="shared" si="935"/>
        <v>#DIV/0!</v>
      </c>
    </row>
    <row r="9921" spans="31:68" ht="15" customHeight="1" x14ac:dyDescent="0.25">
      <c r="AE9921" s="501" t="e">
        <f t="shared" si="930"/>
        <v>#DIV/0!</v>
      </c>
      <c r="AH9921" s="501" t="e">
        <f t="shared" si="931"/>
        <v>#DIV/0!</v>
      </c>
      <c r="AV9921" s="501" t="e">
        <f t="shared" si="932"/>
        <v>#DIV/0!</v>
      </c>
      <c r="AY9921" s="501" t="e">
        <f t="shared" si="933"/>
        <v>#DIV/0!</v>
      </c>
      <c r="BM9921" s="501" t="e">
        <f t="shared" si="934"/>
        <v>#DIV/0!</v>
      </c>
      <c r="BP9921" s="501" t="e">
        <f t="shared" si="935"/>
        <v>#DIV/0!</v>
      </c>
    </row>
    <row r="9922" spans="31:68" ht="15" customHeight="1" x14ac:dyDescent="0.25">
      <c r="AE9922" s="501" t="e">
        <f t="shared" si="930"/>
        <v>#DIV/0!</v>
      </c>
      <c r="AH9922" s="501" t="e">
        <f t="shared" si="931"/>
        <v>#DIV/0!</v>
      </c>
      <c r="AV9922" s="501" t="e">
        <f t="shared" si="932"/>
        <v>#DIV/0!</v>
      </c>
      <c r="AY9922" s="501" t="e">
        <f t="shared" si="933"/>
        <v>#DIV/0!</v>
      </c>
      <c r="BM9922" s="501" t="e">
        <f t="shared" si="934"/>
        <v>#DIV/0!</v>
      </c>
      <c r="BP9922" s="501" t="e">
        <f t="shared" si="935"/>
        <v>#DIV/0!</v>
      </c>
    </row>
    <row r="9923" spans="31:68" ht="15" customHeight="1" x14ac:dyDescent="0.25">
      <c r="AE9923" s="501" t="e">
        <f t="shared" si="930"/>
        <v>#DIV/0!</v>
      </c>
      <c r="AH9923" s="501" t="e">
        <f t="shared" si="931"/>
        <v>#DIV/0!</v>
      </c>
      <c r="AV9923" s="501" t="e">
        <f t="shared" si="932"/>
        <v>#DIV/0!</v>
      </c>
      <c r="AY9923" s="501" t="e">
        <f t="shared" si="933"/>
        <v>#DIV/0!</v>
      </c>
      <c r="BM9923" s="501" t="e">
        <f t="shared" si="934"/>
        <v>#DIV/0!</v>
      </c>
      <c r="BP9923" s="501" t="e">
        <f t="shared" si="935"/>
        <v>#DIV/0!</v>
      </c>
    </row>
    <row r="9924" spans="31:68" ht="15" customHeight="1" x14ac:dyDescent="0.25">
      <c r="AE9924" s="501" t="e">
        <f t="shared" si="930"/>
        <v>#DIV/0!</v>
      </c>
      <c r="AH9924" s="501" t="e">
        <f t="shared" si="931"/>
        <v>#DIV/0!</v>
      </c>
      <c r="AV9924" s="501" t="e">
        <f t="shared" si="932"/>
        <v>#DIV/0!</v>
      </c>
      <c r="AY9924" s="501" t="e">
        <f t="shared" si="933"/>
        <v>#DIV/0!</v>
      </c>
      <c r="BM9924" s="501" t="e">
        <f t="shared" si="934"/>
        <v>#DIV/0!</v>
      </c>
      <c r="BP9924" s="501" t="e">
        <f t="shared" si="935"/>
        <v>#DIV/0!</v>
      </c>
    </row>
    <row r="9925" spans="31:68" ht="15" customHeight="1" x14ac:dyDescent="0.25">
      <c r="AE9925" s="501" t="e">
        <f t="shared" si="930"/>
        <v>#DIV/0!</v>
      </c>
      <c r="AH9925" s="501" t="e">
        <f t="shared" si="931"/>
        <v>#DIV/0!</v>
      </c>
      <c r="AV9925" s="501" t="e">
        <f t="shared" si="932"/>
        <v>#DIV/0!</v>
      </c>
      <c r="AY9925" s="501" t="e">
        <f t="shared" si="933"/>
        <v>#DIV/0!</v>
      </c>
      <c r="BM9925" s="501" t="e">
        <f t="shared" si="934"/>
        <v>#DIV/0!</v>
      </c>
      <c r="BP9925" s="501" t="e">
        <f t="shared" si="935"/>
        <v>#DIV/0!</v>
      </c>
    </row>
    <row r="9926" spans="31:68" ht="15" customHeight="1" x14ac:dyDescent="0.25">
      <c r="AE9926" s="501" t="e">
        <f t="shared" si="930"/>
        <v>#DIV/0!</v>
      </c>
      <c r="AH9926" s="501" t="e">
        <f t="shared" si="931"/>
        <v>#DIV/0!</v>
      </c>
      <c r="AV9926" s="501" t="e">
        <f t="shared" si="932"/>
        <v>#DIV/0!</v>
      </c>
      <c r="AY9926" s="501" t="e">
        <f t="shared" si="933"/>
        <v>#DIV/0!</v>
      </c>
      <c r="BM9926" s="501" t="e">
        <f t="shared" si="934"/>
        <v>#DIV/0!</v>
      </c>
      <c r="BP9926" s="501" t="e">
        <f t="shared" si="935"/>
        <v>#DIV/0!</v>
      </c>
    </row>
    <row r="9927" spans="31:68" ht="15" customHeight="1" x14ac:dyDescent="0.25">
      <c r="AE9927" s="501" t="e">
        <f t="shared" si="930"/>
        <v>#DIV/0!</v>
      </c>
      <c r="AH9927" s="501" t="e">
        <f t="shared" si="931"/>
        <v>#DIV/0!</v>
      </c>
      <c r="AV9927" s="501" t="e">
        <f t="shared" si="932"/>
        <v>#DIV/0!</v>
      </c>
      <c r="AY9927" s="501" t="e">
        <f t="shared" si="933"/>
        <v>#DIV/0!</v>
      </c>
      <c r="BM9927" s="501" t="e">
        <f t="shared" si="934"/>
        <v>#DIV/0!</v>
      </c>
      <c r="BP9927" s="501" t="e">
        <f t="shared" si="935"/>
        <v>#DIV/0!</v>
      </c>
    </row>
    <row r="9928" spans="31:68" ht="15" customHeight="1" x14ac:dyDescent="0.25">
      <c r="AE9928" s="501" t="e">
        <f t="shared" si="930"/>
        <v>#DIV/0!</v>
      </c>
      <c r="AH9928" s="501" t="e">
        <f t="shared" si="931"/>
        <v>#DIV/0!</v>
      </c>
      <c r="AV9928" s="501" t="e">
        <f t="shared" si="932"/>
        <v>#DIV/0!</v>
      </c>
      <c r="AY9928" s="501" t="e">
        <f t="shared" si="933"/>
        <v>#DIV/0!</v>
      </c>
      <c r="BM9928" s="501" t="e">
        <f t="shared" si="934"/>
        <v>#DIV/0!</v>
      </c>
      <c r="BP9928" s="501" t="e">
        <f t="shared" si="935"/>
        <v>#DIV/0!</v>
      </c>
    </row>
    <row r="9929" spans="31:68" ht="15" customHeight="1" x14ac:dyDescent="0.25">
      <c r="AE9929" s="501" t="e">
        <f t="shared" si="930"/>
        <v>#DIV/0!</v>
      </c>
      <c r="AH9929" s="501" t="e">
        <f t="shared" si="931"/>
        <v>#DIV/0!</v>
      </c>
      <c r="AV9929" s="501" t="e">
        <f t="shared" si="932"/>
        <v>#DIV/0!</v>
      </c>
      <c r="AY9929" s="501" t="e">
        <f t="shared" si="933"/>
        <v>#DIV/0!</v>
      </c>
      <c r="BM9929" s="501" t="e">
        <f t="shared" si="934"/>
        <v>#DIV/0!</v>
      </c>
      <c r="BP9929" s="501" t="e">
        <f t="shared" si="935"/>
        <v>#DIV/0!</v>
      </c>
    </row>
    <row r="9930" spans="31:68" ht="15" customHeight="1" x14ac:dyDescent="0.25">
      <c r="AE9930" s="501" t="e">
        <f t="shared" si="930"/>
        <v>#DIV/0!</v>
      </c>
      <c r="AH9930" s="501" t="e">
        <f t="shared" si="931"/>
        <v>#DIV/0!</v>
      </c>
      <c r="AV9930" s="501" t="e">
        <f t="shared" si="932"/>
        <v>#DIV/0!</v>
      </c>
      <c r="AY9930" s="501" t="e">
        <f t="shared" si="933"/>
        <v>#DIV/0!</v>
      </c>
      <c r="BM9930" s="501" t="e">
        <f t="shared" si="934"/>
        <v>#DIV/0!</v>
      </c>
      <c r="BP9930" s="501" t="e">
        <f t="shared" si="935"/>
        <v>#DIV/0!</v>
      </c>
    </row>
    <row r="9931" spans="31:68" ht="15" customHeight="1" x14ac:dyDescent="0.25">
      <c r="AE9931" s="501" t="e">
        <f t="shared" si="930"/>
        <v>#DIV/0!</v>
      </c>
      <c r="AH9931" s="501" t="e">
        <f t="shared" si="931"/>
        <v>#DIV/0!</v>
      </c>
      <c r="AV9931" s="501" t="e">
        <f t="shared" si="932"/>
        <v>#DIV/0!</v>
      </c>
      <c r="AY9931" s="501" t="e">
        <f t="shared" si="933"/>
        <v>#DIV/0!</v>
      </c>
      <c r="BM9931" s="501" t="e">
        <f t="shared" si="934"/>
        <v>#DIV/0!</v>
      </c>
      <c r="BP9931" s="501" t="e">
        <f t="shared" si="935"/>
        <v>#DIV/0!</v>
      </c>
    </row>
    <row r="9932" spans="31:68" ht="15" customHeight="1" x14ac:dyDescent="0.25">
      <c r="AE9932" s="501" t="e">
        <f t="shared" si="930"/>
        <v>#DIV/0!</v>
      </c>
      <c r="AH9932" s="501" t="e">
        <f t="shared" si="931"/>
        <v>#DIV/0!</v>
      </c>
      <c r="AV9932" s="501" t="e">
        <f t="shared" si="932"/>
        <v>#DIV/0!</v>
      </c>
      <c r="AY9932" s="501" t="e">
        <f t="shared" si="933"/>
        <v>#DIV/0!</v>
      </c>
      <c r="BM9932" s="501" t="e">
        <f t="shared" si="934"/>
        <v>#DIV/0!</v>
      </c>
      <c r="BP9932" s="501" t="e">
        <f t="shared" si="935"/>
        <v>#DIV/0!</v>
      </c>
    </row>
    <row r="9933" spans="31:68" ht="15" customHeight="1" x14ac:dyDescent="0.25">
      <c r="AE9933" s="501" t="e">
        <f t="shared" si="930"/>
        <v>#DIV/0!</v>
      </c>
      <c r="AH9933" s="501" t="e">
        <f t="shared" si="931"/>
        <v>#DIV/0!</v>
      </c>
      <c r="AV9933" s="501" t="e">
        <f t="shared" si="932"/>
        <v>#DIV/0!</v>
      </c>
      <c r="AY9933" s="501" t="e">
        <f t="shared" si="933"/>
        <v>#DIV/0!</v>
      </c>
      <c r="BM9933" s="501" t="e">
        <f t="shared" si="934"/>
        <v>#DIV/0!</v>
      </c>
      <c r="BP9933" s="501" t="e">
        <f t="shared" si="935"/>
        <v>#DIV/0!</v>
      </c>
    </row>
    <row r="9934" spans="31:68" ht="15" customHeight="1" x14ac:dyDescent="0.25">
      <c r="AE9934" s="501" t="e">
        <f t="shared" si="930"/>
        <v>#DIV/0!</v>
      </c>
      <c r="AH9934" s="501" t="e">
        <f t="shared" si="931"/>
        <v>#DIV/0!</v>
      </c>
      <c r="AV9934" s="501" t="e">
        <f t="shared" si="932"/>
        <v>#DIV/0!</v>
      </c>
      <c r="AY9934" s="501" t="e">
        <f t="shared" si="933"/>
        <v>#DIV/0!</v>
      </c>
      <c r="BM9934" s="501" t="e">
        <f t="shared" si="934"/>
        <v>#DIV/0!</v>
      </c>
      <c r="BP9934" s="501" t="e">
        <f t="shared" si="935"/>
        <v>#DIV/0!</v>
      </c>
    </row>
    <row r="9935" spans="31:68" ht="15" customHeight="1" x14ac:dyDescent="0.25">
      <c r="AE9935" s="501" t="e">
        <f t="shared" ref="AE9935:AE9998" si="936">IF(AE$10*AC9935+AE$11&lt;(ROUNDUP(AD$10/100,0)*100+999),MAX(0,AE$10*AC9935+AE$11),NA())</f>
        <v>#DIV/0!</v>
      </c>
      <c r="AH9935" s="501" t="e">
        <f t="shared" ref="AH9935:AH9998" si="937">IF(AH$10*AF9935+AH$11&lt;(ROUNDUP(AG$10/100,0)*100+999),MAX(0,AH$10*AF9935+AH$11),NA())</f>
        <v>#DIV/0!</v>
      </c>
      <c r="AV9935" s="501" t="e">
        <f t="shared" ref="AV9935:AV9998" si="938">IF(AV$10*AT9935+AV$11&lt;(ROUNDUP(AU$10/100,0)*100+999),MAX(0,AV$10*AT9935+AV$11),NA())</f>
        <v>#DIV/0!</v>
      </c>
      <c r="AY9935" s="501" t="e">
        <f t="shared" ref="AY9935:AY9998" si="939">IF(AY$10*AW9935+AY$11&lt;(ROUNDUP(AX$10/100,0)*100+999),MAX(0,AY$10*AW9935+AY$11),NA())</f>
        <v>#DIV/0!</v>
      </c>
      <c r="BM9935" s="501" t="e">
        <f t="shared" ref="BM9935:BM9998" si="940">IF(BM$10*BK9935+BM$11&lt;(ROUNDUP(BL$10/100,0)*100+999),MAX(0,BM$10*BK9935+BM$11),NA())</f>
        <v>#DIV/0!</v>
      </c>
      <c r="BP9935" s="501" t="e">
        <f t="shared" ref="BP9935:BP9998" si="941">IF(BP$10*BN9935+BP$11&lt;(ROUNDUP(BO$10/100,0)*100+999),MAX(0,BP$10*BN9935+BP$11),NA())</f>
        <v>#DIV/0!</v>
      </c>
    </row>
    <row r="9936" spans="31:68" ht="15" customHeight="1" x14ac:dyDescent="0.25">
      <c r="AE9936" s="501" t="e">
        <f t="shared" si="936"/>
        <v>#DIV/0!</v>
      </c>
      <c r="AH9936" s="501" t="e">
        <f t="shared" si="937"/>
        <v>#DIV/0!</v>
      </c>
      <c r="AV9936" s="501" t="e">
        <f t="shared" si="938"/>
        <v>#DIV/0!</v>
      </c>
      <c r="AY9936" s="501" t="e">
        <f t="shared" si="939"/>
        <v>#DIV/0!</v>
      </c>
      <c r="BM9936" s="501" t="e">
        <f t="shared" si="940"/>
        <v>#DIV/0!</v>
      </c>
      <c r="BP9936" s="501" t="e">
        <f t="shared" si="941"/>
        <v>#DIV/0!</v>
      </c>
    </row>
    <row r="9937" spans="31:68" ht="15" customHeight="1" x14ac:dyDescent="0.25">
      <c r="AE9937" s="501" t="e">
        <f t="shared" si="936"/>
        <v>#DIV/0!</v>
      </c>
      <c r="AH9937" s="501" t="e">
        <f t="shared" si="937"/>
        <v>#DIV/0!</v>
      </c>
      <c r="AV9937" s="501" t="e">
        <f t="shared" si="938"/>
        <v>#DIV/0!</v>
      </c>
      <c r="AY9937" s="501" t="e">
        <f t="shared" si="939"/>
        <v>#DIV/0!</v>
      </c>
      <c r="BM9937" s="501" t="e">
        <f t="shared" si="940"/>
        <v>#DIV/0!</v>
      </c>
      <c r="BP9937" s="501" t="e">
        <f t="shared" si="941"/>
        <v>#DIV/0!</v>
      </c>
    </row>
    <row r="9938" spans="31:68" ht="15" customHeight="1" x14ac:dyDescent="0.25">
      <c r="AE9938" s="501" t="e">
        <f t="shared" si="936"/>
        <v>#DIV/0!</v>
      </c>
      <c r="AH9938" s="501" t="e">
        <f t="shared" si="937"/>
        <v>#DIV/0!</v>
      </c>
      <c r="AV9938" s="501" t="e">
        <f t="shared" si="938"/>
        <v>#DIV/0!</v>
      </c>
      <c r="AY9938" s="501" t="e">
        <f t="shared" si="939"/>
        <v>#DIV/0!</v>
      </c>
      <c r="BM9938" s="501" t="e">
        <f t="shared" si="940"/>
        <v>#DIV/0!</v>
      </c>
      <c r="BP9938" s="501" t="e">
        <f t="shared" si="941"/>
        <v>#DIV/0!</v>
      </c>
    </row>
    <row r="9939" spans="31:68" ht="15" customHeight="1" x14ac:dyDescent="0.25">
      <c r="AE9939" s="501" t="e">
        <f t="shared" si="936"/>
        <v>#DIV/0!</v>
      </c>
      <c r="AH9939" s="501" t="e">
        <f t="shared" si="937"/>
        <v>#DIV/0!</v>
      </c>
      <c r="AV9939" s="501" t="e">
        <f t="shared" si="938"/>
        <v>#DIV/0!</v>
      </c>
      <c r="AY9939" s="501" t="e">
        <f t="shared" si="939"/>
        <v>#DIV/0!</v>
      </c>
      <c r="BM9939" s="501" t="e">
        <f t="shared" si="940"/>
        <v>#DIV/0!</v>
      </c>
      <c r="BP9939" s="501" t="e">
        <f t="shared" si="941"/>
        <v>#DIV/0!</v>
      </c>
    </row>
    <row r="9940" spans="31:68" ht="15" customHeight="1" x14ac:dyDescent="0.25">
      <c r="AE9940" s="501" t="e">
        <f t="shared" si="936"/>
        <v>#DIV/0!</v>
      </c>
      <c r="AH9940" s="501" t="e">
        <f t="shared" si="937"/>
        <v>#DIV/0!</v>
      </c>
      <c r="AV9940" s="501" t="e">
        <f t="shared" si="938"/>
        <v>#DIV/0!</v>
      </c>
      <c r="AY9940" s="501" t="e">
        <f t="shared" si="939"/>
        <v>#DIV/0!</v>
      </c>
      <c r="BM9940" s="501" t="e">
        <f t="shared" si="940"/>
        <v>#DIV/0!</v>
      </c>
      <c r="BP9940" s="501" t="e">
        <f t="shared" si="941"/>
        <v>#DIV/0!</v>
      </c>
    </row>
    <row r="9941" spans="31:68" ht="15" customHeight="1" x14ac:dyDescent="0.25">
      <c r="AE9941" s="501" t="e">
        <f t="shared" si="936"/>
        <v>#DIV/0!</v>
      </c>
      <c r="AH9941" s="501" t="e">
        <f t="shared" si="937"/>
        <v>#DIV/0!</v>
      </c>
      <c r="AV9941" s="501" t="e">
        <f t="shared" si="938"/>
        <v>#DIV/0!</v>
      </c>
      <c r="AY9941" s="501" t="e">
        <f t="shared" si="939"/>
        <v>#DIV/0!</v>
      </c>
      <c r="BM9941" s="501" t="e">
        <f t="shared" si="940"/>
        <v>#DIV/0!</v>
      </c>
      <c r="BP9941" s="501" t="e">
        <f t="shared" si="941"/>
        <v>#DIV/0!</v>
      </c>
    </row>
    <row r="9942" spans="31:68" ht="15" customHeight="1" x14ac:dyDescent="0.25">
      <c r="AE9942" s="501" t="e">
        <f t="shared" si="936"/>
        <v>#DIV/0!</v>
      </c>
      <c r="AH9942" s="501" t="e">
        <f t="shared" si="937"/>
        <v>#DIV/0!</v>
      </c>
      <c r="AV9942" s="501" t="e">
        <f t="shared" si="938"/>
        <v>#DIV/0!</v>
      </c>
      <c r="AY9942" s="501" t="e">
        <f t="shared" si="939"/>
        <v>#DIV/0!</v>
      </c>
      <c r="BM9942" s="501" t="e">
        <f t="shared" si="940"/>
        <v>#DIV/0!</v>
      </c>
      <c r="BP9942" s="501" t="e">
        <f t="shared" si="941"/>
        <v>#DIV/0!</v>
      </c>
    </row>
    <row r="9943" spans="31:68" ht="15" customHeight="1" x14ac:dyDescent="0.25">
      <c r="AE9943" s="501" t="e">
        <f t="shared" si="936"/>
        <v>#DIV/0!</v>
      </c>
      <c r="AH9943" s="501" t="e">
        <f t="shared" si="937"/>
        <v>#DIV/0!</v>
      </c>
      <c r="AV9943" s="501" t="e">
        <f t="shared" si="938"/>
        <v>#DIV/0!</v>
      </c>
      <c r="AY9943" s="501" t="e">
        <f t="shared" si="939"/>
        <v>#DIV/0!</v>
      </c>
      <c r="BM9943" s="501" t="e">
        <f t="shared" si="940"/>
        <v>#DIV/0!</v>
      </c>
      <c r="BP9943" s="501" t="e">
        <f t="shared" si="941"/>
        <v>#DIV/0!</v>
      </c>
    </row>
    <row r="9944" spans="31:68" ht="15" customHeight="1" x14ac:dyDescent="0.25">
      <c r="AE9944" s="501" t="e">
        <f t="shared" si="936"/>
        <v>#DIV/0!</v>
      </c>
      <c r="AH9944" s="501" t="e">
        <f t="shared" si="937"/>
        <v>#DIV/0!</v>
      </c>
      <c r="AV9944" s="501" t="e">
        <f t="shared" si="938"/>
        <v>#DIV/0!</v>
      </c>
      <c r="AY9944" s="501" t="e">
        <f t="shared" si="939"/>
        <v>#DIV/0!</v>
      </c>
      <c r="BM9944" s="501" t="e">
        <f t="shared" si="940"/>
        <v>#DIV/0!</v>
      </c>
      <c r="BP9944" s="501" t="e">
        <f t="shared" si="941"/>
        <v>#DIV/0!</v>
      </c>
    </row>
    <row r="9945" spans="31:68" ht="15" customHeight="1" x14ac:dyDescent="0.25">
      <c r="AE9945" s="501" t="e">
        <f t="shared" si="936"/>
        <v>#DIV/0!</v>
      </c>
      <c r="AH9945" s="501" t="e">
        <f t="shared" si="937"/>
        <v>#DIV/0!</v>
      </c>
      <c r="AV9945" s="501" t="e">
        <f t="shared" si="938"/>
        <v>#DIV/0!</v>
      </c>
      <c r="AY9945" s="501" t="e">
        <f t="shared" si="939"/>
        <v>#DIV/0!</v>
      </c>
      <c r="BM9945" s="501" t="e">
        <f t="shared" si="940"/>
        <v>#DIV/0!</v>
      </c>
      <c r="BP9945" s="501" t="e">
        <f t="shared" si="941"/>
        <v>#DIV/0!</v>
      </c>
    </row>
    <row r="9946" spans="31:68" ht="15" customHeight="1" x14ac:dyDescent="0.25">
      <c r="AE9946" s="501" t="e">
        <f t="shared" si="936"/>
        <v>#DIV/0!</v>
      </c>
      <c r="AH9946" s="501" t="e">
        <f t="shared" si="937"/>
        <v>#DIV/0!</v>
      </c>
      <c r="AV9946" s="501" t="e">
        <f t="shared" si="938"/>
        <v>#DIV/0!</v>
      </c>
      <c r="AY9946" s="501" t="e">
        <f t="shared" si="939"/>
        <v>#DIV/0!</v>
      </c>
      <c r="BM9946" s="501" t="e">
        <f t="shared" si="940"/>
        <v>#DIV/0!</v>
      </c>
      <c r="BP9946" s="501" t="e">
        <f t="shared" si="941"/>
        <v>#DIV/0!</v>
      </c>
    </row>
    <row r="9947" spans="31:68" ht="15" customHeight="1" x14ac:dyDescent="0.25">
      <c r="AE9947" s="501" t="e">
        <f t="shared" si="936"/>
        <v>#DIV/0!</v>
      </c>
      <c r="AH9947" s="501" t="e">
        <f t="shared" si="937"/>
        <v>#DIV/0!</v>
      </c>
      <c r="AV9947" s="501" t="e">
        <f t="shared" si="938"/>
        <v>#DIV/0!</v>
      </c>
      <c r="AY9947" s="501" t="e">
        <f t="shared" si="939"/>
        <v>#DIV/0!</v>
      </c>
      <c r="BM9947" s="501" t="e">
        <f t="shared" si="940"/>
        <v>#DIV/0!</v>
      </c>
      <c r="BP9947" s="501" t="e">
        <f t="shared" si="941"/>
        <v>#DIV/0!</v>
      </c>
    </row>
    <row r="9948" spans="31:68" ht="15" customHeight="1" x14ac:dyDescent="0.25">
      <c r="AE9948" s="501" t="e">
        <f t="shared" si="936"/>
        <v>#DIV/0!</v>
      </c>
      <c r="AH9948" s="501" t="e">
        <f t="shared" si="937"/>
        <v>#DIV/0!</v>
      </c>
      <c r="AV9948" s="501" t="e">
        <f t="shared" si="938"/>
        <v>#DIV/0!</v>
      </c>
      <c r="AY9948" s="501" t="e">
        <f t="shared" si="939"/>
        <v>#DIV/0!</v>
      </c>
      <c r="BM9948" s="501" t="e">
        <f t="shared" si="940"/>
        <v>#DIV/0!</v>
      </c>
      <c r="BP9948" s="501" t="e">
        <f t="shared" si="941"/>
        <v>#DIV/0!</v>
      </c>
    </row>
    <row r="9949" spans="31:68" ht="15" customHeight="1" x14ac:dyDescent="0.25">
      <c r="AE9949" s="501" t="e">
        <f t="shared" si="936"/>
        <v>#DIV/0!</v>
      </c>
      <c r="AH9949" s="501" t="e">
        <f t="shared" si="937"/>
        <v>#DIV/0!</v>
      </c>
      <c r="AV9949" s="501" t="e">
        <f t="shared" si="938"/>
        <v>#DIV/0!</v>
      </c>
      <c r="AY9949" s="501" t="e">
        <f t="shared" si="939"/>
        <v>#DIV/0!</v>
      </c>
      <c r="BM9949" s="501" t="e">
        <f t="shared" si="940"/>
        <v>#DIV/0!</v>
      </c>
      <c r="BP9949" s="501" t="e">
        <f t="shared" si="941"/>
        <v>#DIV/0!</v>
      </c>
    </row>
    <row r="9950" spans="31:68" ht="15" customHeight="1" x14ac:dyDescent="0.25">
      <c r="AE9950" s="501" t="e">
        <f t="shared" si="936"/>
        <v>#DIV/0!</v>
      </c>
      <c r="AH9950" s="501" t="e">
        <f t="shared" si="937"/>
        <v>#DIV/0!</v>
      </c>
      <c r="AV9950" s="501" t="e">
        <f t="shared" si="938"/>
        <v>#DIV/0!</v>
      </c>
      <c r="AY9950" s="501" t="e">
        <f t="shared" si="939"/>
        <v>#DIV/0!</v>
      </c>
      <c r="BM9950" s="501" t="e">
        <f t="shared" si="940"/>
        <v>#DIV/0!</v>
      </c>
      <c r="BP9950" s="501" t="e">
        <f t="shared" si="941"/>
        <v>#DIV/0!</v>
      </c>
    </row>
    <row r="9951" spans="31:68" ht="15" customHeight="1" x14ac:dyDescent="0.25">
      <c r="AE9951" s="501" t="e">
        <f t="shared" si="936"/>
        <v>#DIV/0!</v>
      </c>
      <c r="AH9951" s="501" t="e">
        <f t="shared" si="937"/>
        <v>#DIV/0!</v>
      </c>
      <c r="AV9951" s="501" t="e">
        <f t="shared" si="938"/>
        <v>#DIV/0!</v>
      </c>
      <c r="AY9951" s="501" t="e">
        <f t="shared" si="939"/>
        <v>#DIV/0!</v>
      </c>
      <c r="BM9951" s="501" t="e">
        <f t="shared" si="940"/>
        <v>#DIV/0!</v>
      </c>
      <c r="BP9951" s="501" t="e">
        <f t="shared" si="941"/>
        <v>#DIV/0!</v>
      </c>
    </row>
    <row r="9952" spans="31:68" ht="15" customHeight="1" x14ac:dyDescent="0.25">
      <c r="AE9952" s="501" t="e">
        <f t="shared" si="936"/>
        <v>#DIV/0!</v>
      </c>
      <c r="AH9952" s="501" t="e">
        <f t="shared" si="937"/>
        <v>#DIV/0!</v>
      </c>
      <c r="AV9952" s="501" t="e">
        <f t="shared" si="938"/>
        <v>#DIV/0!</v>
      </c>
      <c r="AY9952" s="501" t="e">
        <f t="shared" si="939"/>
        <v>#DIV/0!</v>
      </c>
      <c r="BM9952" s="501" t="e">
        <f t="shared" si="940"/>
        <v>#DIV/0!</v>
      </c>
      <c r="BP9952" s="501" t="e">
        <f t="shared" si="941"/>
        <v>#DIV/0!</v>
      </c>
    </row>
    <row r="9953" spans="31:68" ht="15" customHeight="1" x14ac:dyDescent="0.25">
      <c r="AE9953" s="501" t="e">
        <f t="shared" si="936"/>
        <v>#DIV/0!</v>
      </c>
      <c r="AH9953" s="501" t="e">
        <f t="shared" si="937"/>
        <v>#DIV/0!</v>
      </c>
      <c r="AV9953" s="501" t="e">
        <f t="shared" si="938"/>
        <v>#DIV/0!</v>
      </c>
      <c r="AY9953" s="501" t="e">
        <f t="shared" si="939"/>
        <v>#DIV/0!</v>
      </c>
      <c r="BM9953" s="501" t="e">
        <f t="shared" si="940"/>
        <v>#DIV/0!</v>
      </c>
      <c r="BP9953" s="501" t="e">
        <f t="shared" si="941"/>
        <v>#DIV/0!</v>
      </c>
    </row>
    <row r="9954" spans="31:68" ht="15" customHeight="1" x14ac:dyDescent="0.25">
      <c r="AE9954" s="501" t="e">
        <f t="shared" si="936"/>
        <v>#DIV/0!</v>
      </c>
      <c r="AH9954" s="501" t="e">
        <f t="shared" si="937"/>
        <v>#DIV/0!</v>
      </c>
      <c r="AV9954" s="501" t="e">
        <f t="shared" si="938"/>
        <v>#DIV/0!</v>
      </c>
      <c r="AY9954" s="501" t="e">
        <f t="shared" si="939"/>
        <v>#DIV/0!</v>
      </c>
      <c r="BM9954" s="501" t="e">
        <f t="shared" si="940"/>
        <v>#DIV/0!</v>
      </c>
      <c r="BP9954" s="501" t="e">
        <f t="shared" si="941"/>
        <v>#DIV/0!</v>
      </c>
    </row>
    <row r="9955" spans="31:68" ht="15" customHeight="1" x14ac:dyDescent="0.25">
      <c r="AE9955" s="501" t="e">
        <f t="shared" si="936"/>
        <v>#DIV/0!</v>
      </c>
      <c r="AH9955" s="501" t="e">
        <f t="shared" si="937"/>
        <v>#DIV/0!</v>
      </c>
      <c r="AV9955" s="501" t="e">
        <f t="shared" si="938"/>
        <v>#DIV/0!</v>
      </c>
      <c r="AY9955" s="501" t="e">
        <f t="shared" si="939"/>
        <v>#DIV/0!</v>
      </c>
      <c r="BM9955" s="501" t="e">
        <f t="shared" si="940"/>
        <v>#DIV/0!</v>
      </c>
      <c r="BP9955" s="501" t="e">
        <f t="shared" si="941"/>
        <v>#DIV/0!</v>
      </c>
    </row>
    <row r="9956" spans="31:68" ht="15" customHeight="1" x14ac:dyDescent="0.25">
      <c r="AE9956" s="501" t="e">
        <f t="shared" si="936"/>
        <v>#DIV/0!</v>
      </c>
      <c r="AH9956" s="501" t="e">
        <f t="shared" si="937"/>
        <v>#DIV/0!</v>
      </c>
      <c r="AV9956" s="501" t="e">
        <f t="shared" si="938"/>
        <v>#DIV/0!</v>
      </c>
      <c r="AY9956" s="501" t="e">
        <f t="shared" si="939"/>
        <v>#DIV/0!</v>
      </c>
      <c r="BM9956" s="501" t="e">
        <f t="shared" si="940"/>
        <v>#DIV/0!</v>
      </c>
      <c r="BP9956" s="501" t="e">
        <f t="shared" si="941"/>
        <v>#DIV/0!</v>
      </c>
    </row>
    <row r="9957" spans="31:68" ht="15" customHeight="1" x14ac:dyDescent="0.25">
      <c r="AE9957" s="501" t="e">
        <f t="shared" si="936"/>
        <v>#DIV/0!</v>
      </c>
      <c r="AH9957" s="501" t="e">
        <f t="shared" si="937"/>
        <v>#DIV/0!</v>
      </c>
      <c r="AV9957" s="501" t="e">
        <f t="shared" si="938"/>
        <v>#DIV/0!</v>
      </c>
      <c r="AY9957" s="501" t="e">
        <f t="shared" si="939"/>
        <v>#DIV/0!</v>
      </c>
      <c r="BM9957" s="501" t="e">
        <f t="shared" si="940"/>
        <v>#DIV/0!</v>
      </c>
      <c r="BP9957" s="501" t="e">
        <f t="shared" si="941"/>
        <v>#DIV/0!</v>
      </c>
    </row>
    <row r="9958" spans="31:68" ht="15" customHeight="1" x14ac:dyDescent="0.25">
      <c r="AE9958" s="501" t="e">
        <f t="shared" si="936"/>
        <v>#DIV/0!</v>
      </c>
      <c r="AH9958" s="501" t="e">
        <f t="shared" si="937"/>
        <v>#DIV/0!</v>
      </c>
      <c r="AV9958" s="501" t="e">
        <f t="shared" si="938"/>
        <v>#DIV/0!</v>
      </c>
      <c r="AY9958" s="501" t="e">
        <f t="shared" si="939"/>
        <v>#DIV/0!</v>
      </c>
      <c r="BM9958" s="501" t="e">
        <f t="shared" si="940"/>
        <v>#DIV/0!</v>
      </c>
      <c r="BP9958" s="501" t="e">
        <f t="shared" si="941"/>
        <v>#DIV/0!</v>
      </c>
    </row>
    <row r="9959" spans="31:68" ht="15" customHeight="1" x14ac:dyDescent="0.25">
      <c r="AE9959" s="501" t="e">
        <f t="shared" si="936"/>
        <v>#DIV/0!</v>
      </c>
      <c r="AH9959" s="501" t="e">
        <f t="shared" si="937"/>
        <v>#DIV/0!</v>
      </c>
      <c r="AV9959" s="501" t="e">
        <f t="shared" si="938"/>
        <v>#DIV/0!</v>
      </c>
      <c r="AY9959" s="501" t="e">
        <f t="shared" si="939"/>
        <v>#DIV/0!</v>
      </c>
      <c r="BM9959" s="501" t="e">
        <f t="shared" si="940"/>
        <v>#DIV/0!</v>
      </c>
      <c r="BP9959" s="501" t="e">
        <f t="shared" si="941"/>
        <v>#DIV/0!</v>
      </c>
    </row>
    <row r="9960" spans="31:68" ht="15" customHeight="1" x14ac:dyDescent="0.25">
      <c r="AE9960" s="501" t="e">
        <f t="shared" si="936"/>
        <v>#DIV/0!</v>
      </c>
      <c r="AH9960" s="501" t="e">
        <f t="shared" si="937"/>
        <v>#DIV/0!</v>
      </c>
      <c r="AV9960" s="501" t="e">
        <f t="shared" si="938"/>
        <v>#DIV/0!</v>
      </c>
      <c r="AY9960" s="501" t="e">
        <f t="shared" si="939"/>
        <v>#DIV/0!</v>
      </c>
      <c r="BM9960" s="501" t="e">
        <f t="shared" si="940"/>
        <v>#DIV/0!</v>
      </c>
      <c r="BP9960" s="501" t="e">
        <f t="shared" si="941"/>
        <v>#DIV/0!</v>
      </c>
    </row>
    <row r="9961" spans="31:68" ht="15" customHeight="1" x14ac:dyDescent="0.25">
      <c r="AE9961" s="501" t="e">
        <f t="shared" si="936"/>
        <v>#DIV/0!</v>
      </c>
      <c r="AH9961" s="501" t="e">
        <f t="shared" si="937"/>
        <v>#DIV/0!</v>
      </c>
      <c r="AV9961" s="501" t="e">
        <f t="shared" si="938"/>
        <v>#DIV/0!</v>
      </c>
      <c r="AY9961" s="501" t="e">
        <f t="shared" si="939"/>
        <v>#DIV/0!</v>
      </c>
      <c r="BM9961" s="501" t="e">
        <f t="shared" si="940"/>
        <v>#DIV/0!</v>
      </c>
      <c r="BP9961" s="501" t="e">
        <f t="shared" si="941"/>
        <v>#DIV/0!</v>
      </c>
    </row>
    <row r="9962" spans="31:68" ht="15" customHeight="1" x14ac:dyDescent="0.25">
      <c r="AE9962" s="501" t="e">
        <f t="shared" si="936"/>
        <v>#DIV/0!</v>
      </c>
      <c r="AH9962" s="501" t="e">
        <f t="shared" si="937"/>
        <v>#DIV/0!</v>
      </c>
      <c r="AV9962" s="501" t="e">
        <f t="shared" si="938"/>
        <v>#DIV/0!</v>
      </c>
      <c r="AY9962" s="501" t="e">
        <f t="shared" si="939"/>
        <v>#DIV/0!</v>
      </c>
      <c r="BM9962" s="501" t="e">
        <f t="shared" si="940"/>
        <v>#DIV/0!</v>
      </c>
      <c r="BP9962" s="501" t="e">
        <f t="shared" si="941"/>
        <v>#DIV/0!</v>
      </c>
    </row>
    <row r="9963" spans="31:68" ht="15" customHeight="1" x14ac:dyDescent="0.25">
      <c r="AE9963" s="501" t="e">
        <f t="shared" si="936"/>
        <v>#DIV/0!</v>
      </c>
      <c r="AH9963" s="501" t="e">
        <f t="shared" si="937"/>
        <v>#DIV/0!</v>
      </c>
      <c r="AV9963" s="501" t="e">
        <f t="shared" si="938"/>
        <v>#DIV/0!</v>
      </c>
      <c r="AY9963" s="501" t="e">
        <f t="shared" si="939"/>
        <v>#DIV/0!</v>
      </c>
      <c r="BM9963" s="501" t="e">
        <f t="shared" si="940"/>
        <v>#DIV/0!</v>
      </c>
      <c r="BP9963" s="501" t="e">
        <f t="shared" si="941"/>
        <v>#DIV/0!</v>
      </c>
    </row>
    <row r="9964" spans="31:68" ht="15" customHeight="1" x14ac:dyDescent="0.25">
      <c r="AE9964" s="501" t="e">
        <f t="shared" si="936"/>
        <v>#DIV/0!</v>
      </c>
      <c r="AH9964" s="501" t="e">
        <f t="shared" si="937"/>
        <v>#DIV/0!</v>
      </c>
      <c r="AV9964" s="501" t="e">
        <f t="shared" si="938"/>
        <v>#DIV/0!</v>
      </c>
      <c r="AY9964" s="501" t="e">
        <f t="shared" si="939"/>
        <v>#DIV/0!</v>
      </c>
      <c r="BM9964" s="501" t="e">
        <f t="shared" si="940"/>
        <v>#DIV/0!</v>
      </c>
      <c r="BP9964" s="501" t="e">
        <f t="shared" si="941"/>
        <v>#DIV/0!</v>
      </c>
    </row>
    <row r="9965" spans="31:68" ht="15" customHeight="1" x14ac:dyDescent="0.25">
      <c r="AE9965" s="501" t="e">
        <f t="shared" si="936"/>
        <v>#DIV/0!</v>
      </c>
      <c r="AH9965" s="501" t="e">
        <f t="shared" si="937"/>
        <v>#DIV/0!</v>
      </c>
      <c r="AV9965" s="501" t="e">
        <f t="shared" si="938"/>
        <v>#DIV/0!</v>
      </c>
      <c r="AY9965" s="501" t="e">
        <f t="shared" si="939"/>
        <v>#DIV/0!</v>
      </c>
      <c r="BM9965" s="501" t="e">
        <f t="shared" si="940"/>
        <v>#DIV/0!</v>
      </c>
      <c r="BP9965" s="501" t="e">
        <f t="shared" si="941"/>
        <v>#DIV/0!</v>
      </c>
    </row>
    <row r="9966" spans="31:68" ht="15" customHeight="1" x14ac:dyDescent="0.25">
      <c r="AE9966" s="501" t="e">
        <f t="shared" si="936"/>
        <v>#DIV/0!</v>
      </c>
      <c r="AH9966" s="501" t="e">
        <f t="shared" si="937"/>
        <v>#DIV/0!</v>
      </c>
      <c r="AV9966" s="501" t="e">
        <f t="shared" si="938"/>
        <v>#DIV/0!</v>
      </c>
      <c r="AY9966" s="501" t="e">
        <f t="shared" si="939"/>
        <v>#DIV/0!</v>
      </c>
      <c r="BM9966" s="501" t="e">
        <f t="shared" si="940"/>
        <v>#DIV/0!</v>
      </c>
      <c r="BP9966" s="501" t="e">
        <f t="shared" si="941"/>
        <v>#DIV/0!</v>
      </c>
    </row>
    <row r="9967" spans="31:68" ht="15" customHeight="1" x14ac:dyDescent="0.25">
      <c r="AE9967" s="501" t="e">
        <f t="shared" si="936"/>
        <v>#DIV/0!</v>
      </c>
      <c r="AH9967" s="501" t="e">
        <f t="shared" si="937"/>
        <v>#DIV/0!</v>
      </c>
      <c r="AV9967" s="501" t="e">
        <f t="shared" si="938"/>
        <v>#DIV/0!</v>
      </c>
      <c r="AY9967" s="501" t="e">
        <f t="shared" si="939"/>
        <v>#DIV/0!</v>
      </c>
      <c r="BM9967" s="501" t="e">
        <f t="shared" si="940"/>
        <v>#DIV/0!</v>
      </c>
      <c r="BP9967" s="501" t="e">
        <f t="shared" si="941"/>
        <v>#DIV/0!</v>
      </c>
    </row>
    <row r="9968" spans="31:68" ht="15" customHeight="1" x14ac:dyDescent="0.25">
      <c r="AE9968" s="501" t="e">
        <f t="shared" si="936"/>
        <v>#DIV/0!</v>
      </c>
      <c r="AH9968" s="501" t="e">
        <f t="shared" si="937"/>
        <v>#DIV/0!</v>
      </c>
      <c r="AV9968" s="501" t="e">
        <f t="shared" si="938"/>
        <v>#DIV/0!</v>
      </c>
      <c r="AY9968" s="501" t="e">
        <f t="shared" si="939"/>
        <v>#DIV/0!</v>
      </c>
      <c r="BM9968" s="501" t="e">
        <f t="shared" si="940"/>
        <v>#DIV/0!</v>
      </c>
      <c r="BP9968" s="501" t="e">
        <f t="shared" si="941"/>
        <v>#DIV/0!</v>
      </c>
    </row>
    <row r="9969" spans="31:68" ht="15" customHeight="1" x14ac:dyDescent="0.25">
      <c r="AE9969" s="501" t="e">
        <f t="shared" si="936"/>
        <v>#DIV/0!</v>
      </c>
      <c r="AH9969" s="501" t="e">
        <f t="shared" si="937"/>
        <v>#DIV/0!</v>
      </c>
      <c r="AV9969" s="501" t="e">
        <f t="shared" si="938"/>
        <v>#DIV/0!</v>
      </c>
      <c r="AY9969" s="501" t="e">
        <f t="shared" si="939"/>
        <v>#DIV/0!</v>
      </c>
      <c r="BM9969" s="501" t="e">
        <f t="shared" si="940"/>
        <v>#DIV/0!</v>
      </c>
      <c r="BP9969" s="501" t="e">
        <f t="shared" si="941"/>
        <v>#DIV/0!</v>
      </c>
    </row>
    <row r="9970" spans="31:68" ht="15" customHeight="1" x14ac:dyDescent="0.25">
      <c r="AE9970" s="501" t="e">
        <f t="shared" si="936"/>
        <v>#DIV/0!</v>
      </c>
      <c r="AH9970" s="501" t="e">
        <f t="shared" si="937"/>
        <v>#DIV/0!</v>
      </c>
      <c r="AV9970" s="501" t="e">
        <f t="shared" si="938"/>
        <v>#DIV/0!</v>
      </c>
      <c r="AY9970" s="501" t="e">
        <f t="shared" si="939"/>
        <v>#DIV/0!</v>
      </c>
      <c r="BM9970" s="501" t="e">
        <f t="shared" si="940"/>
        <v>#DIV/0!</v>
      </c>
      <c r="BP9970" s="501" t="e">
        <f t="shared" si="941"/>
        <v>#DIV/0!</v>
      </c>
    </row>
    <row r="9971" spans="31:68" ht="15" customHeight="1" x14ac:dyDescent="0.25">
      <c r="AE9971" s="501" t="e">
        <f t="shared" si="936"/>
        <v>#DIV/0!</v>
      </c>
      <c r="AH9971" s="501" t="e">
        <f t="shared" si="937"/>
        <v>#DIV/0!</v>
      </c>
      <c r="AV9971" s="501" t="e">
        <f t="shared" si="938"/>
        <v>#DIV/0!</v>
      </c>
      <c r="AY9971" s="501" t="e">
        <f t="shared" si="939"/>
        <v>#DIV/0!</v>
      </c>
      <c r="BM9971" s="501" t="e">
        <f t="shared" si="940"/>
        <v>#DIV/0!</v>
      </c>
      <c r="BP9971" s="501" t="e">
        <f t="shared" si="941"/>
        <v>#DIV/0!</v>
      </c>
    </row>
    <row r="9972" spans="31:68" ht="15" customHeight="1" x14ac:dyDescent="0.25">
      <c r="AE9972" s="501" t="e">
        <f t="shared" si="936"/>
        <v>#DIV/0!</v>
      </c>
      <c r="AH9972" s="501" t="e">
        <f t="shared" si="937"/>
        <v>#DIV/0!</v>
      </c>
      <c r="AV9972" s="501" t="e">
        <f t="shared" si="938"/>
        <v>#DIV/0!</v>
      </c>
      <c r="AY9972" s="501" t="e">
        <f t="shared" si="939"/>
        <v>#DIV/0!</v>
      </c>
      <c r="BM9972" s="501" t="e">
        <f t="shared" si="940"/>
        <v>#DIV/0!</v>
      </c>
      <c r="BP9972" s="501" t="e">
        <f t="shared" si="941"/>
        <v>#DIV/0!</v>
      </c>
    </row>
    <row r="9973" spans="31:68" ht="15" customHeight="1" x14ac:dyDescent="0.25">
      <c r="AE9973" s="501" t="e">
        <f t="shared" si="936"/>
        <v>#DIV/0!</v>
      </c>
      <c r="AH9973" s="501" t="e">
        <f t="shared" si="937"/>
        <v>#DIV/0!</v>
      </c>
      <c r="AV9973" s="501" t="e">
        <f t="shared" si="938"/>
        <v>#DIV/0!</v>
      </c>
      <c r="AY9973" s="501" t="e">
        <f t="shared" si="939"/>
        <v>#DIV/0!</v>
      </c>
      <c r="BM9973" s="501" t="e">
        <f t="shared" si="940"/>
        <v>#DIV/0!</v>
      </c>
      <c r="BP9973" s="501" t="e">
        <f t="shared" si="941"/>
        <v>#DIV/0!</v>
      </c>
    </row>
    <row r="9974" spans="31:68" ht="15" customHeight="1" x14ac:dyDescent="0.25">
      <c r="AE9974" s="501" t="e">
        <f t="shared" si="936"/>
        <v>#DIV/0!</v>
      </c>
      <c r="AH9974" s="501" t="e">
        <f t="shared" si="937"/>
        <v>#DIV/0!</v>
      </c>
      <c r="AV9974" s="501" t="e">
        <f t="shared" si="938"/>
        <v>#DIV/0!</v>
      </c>
      <c r="AY9974" s="501" t="e">
        <f t="shared" si="939"/>
        <v>#DIV/0!</v>
      </c>
      <c r="BM9974" s="501" t="e">
        <f t="shared" si="940"/>
        <v>#DIV/0!</v>
      </c>
      <c r="BP9974" s="501" t="e">
        <f t="shared" si="941"/>
        <v>#DIV/0!</v>
      </c>
    </row>
    <row r="9975" spans="31:68" ht="15" customHeight="1" x14ac:dyDescent="0.25">
      <c r="AE9975" s="501" t="e">
        <f t="shared" si="936"/>
        <v>#DIV/0!</v>
      </c>
      <c r="AH9975" s="501" t="e">
        <f t="shared" si="937"/>
        <v>#DIV/0!</v>
      </c>
      <c r="AV9975" s="501" t="e">
        <f t="shared" si="938"/>
        <v>#DIV/0!</v>
      </c>
      <c r="AY9975" s="501" t="e">
        <f t="shared" si="939"/>
        <v>#DIV/0!</v>
      </c>
      <c r="BM9975" s="501" t="e">
        <f t="shared" si="940"/>
        <v>#DIV/0!</v>
      </c>
      <c r="BP9975" s="501" t="e">
        <f t="shared" si="941"/>
        <v>#DIV/0!</v>
      </c>
    </row>
    <row r="9976" spans="31:68" ht="15" customHeight="1" x14ac:dyDescent="0.25">
      <c r="AE9976" s="501" t="e">
        <f t="shared" si="936"/>
        <v>#DIV/0!</v>
      </c>
      <c r="AH9976" s="501" t="e">
        <f t="shared" si="937"/>
        <v>#DIV/0!</v>
      </c>
      <c r="AV9976" s="501" t="e">
        <f t="shared" si="938"/>
        <v>#DIV/0!</v>
      </c>
      <c r="AY9976" s="501" t="e">
        <f t="shared" si="939"/>
        <v>#DIV/0!</v>
      </c>
      <c r="BM9976" s="501" t="e">
        <f t="shared" si="940"/>
        <v>#DIV/0!</v>
      </c>
      <c r="BP9976" s="501" t="e">
        <f t="shared" si="941"/>
        <v>#DIV/0!</v>
      </c>
    </row>
    <row r="9977" spans="31:68" ht="15" customHeight="1" x14ac:dyDescent="0.25">
      <c r="AE9977" s="501" t="e">
        <f t="shared" si="936"/>
        <v>#DIV/0!</v>
      </c>
      <c r="AH9977" s="501" t="e">
        <f t="shared" si="937"/>
        <v>#DIV/0!</v>
      </c>
      <c r="AV9977" s="501" t="e">
        <f t="shared" si="938"/>
        <v>#DIV/0!</v>
      </c>
      <c r="AY9977" s="501" t="e">
        <f t="shared" si="939"/>
        <v>#DIV/0!</v>
      </c>
      <c r="BM9977" s="501" t="e">
        <f t="shared" si="940"/>
        <v>#DIV/0!</v>
      </c>
      <c r="BP9977" s="501" t="e">
        <f t="shared" si="941"/>
        <v>#DIV/0!</v>
      </c>
    </row>
    <row r="9978" spans="31:68" ht="15" customHeight="1" x14ac:dyDescent="0.25">
      <c r="AE9978" s="501" t="e">
        <f t="shared" si="936"/>
        <v>#DIV/0!</v>
      </c>
      <c r="AH9978" s="501" t="e">
        <f t="shared" si="937"/>
        <v>#DIV/0!</v>
      </c>
      <c r="AV9978" s="501" t="e">
        <f t="shared" si="938"/>
        <v>#DIV/0!</v>
      </c>
      <c r="AY9978" s="501" t="e">
        <f t="shared" si="939"/>
        <v>#DIV/0!</v>
      </c>
      <c r="BM9978" s="501" t="e">
        <f t="shared" si="940"/>
        <v>#DIV/0!</v>
      </c>
      <c r="BP9978" s="501" t="e">
        <f t="shared" si="941"/>
        <v>#DIV/0!</v>
      </c>
    </row>
    <row r="9979" spans="31:68" ht="15" customHeight="1" x14ac:dyDescent="0.25">
      <c r="AE9979" s="501" t="e">
        <f t="shared" si="936"/>
        <v>#DIV/0!</v>
      </c>
      <c r="AH9979" s="501" t="e">
        <f t="shared" si="937"/>
        <v>#DIV/0!</v>
      </c>
      <c r="AV9979" s="501" t="e">
        <f t="shared" si="938"/>
        <v>#DIV/0!</v>
      </c>
      <c r="AY9979" s="501" t="e">
        <f t="shared" si="939"/>
        <v>#DIV/0!</v>
      </c>
      <c r="BM9979" s="501" t="e">
        <f t="shared" si="940"/>
        <v>#DIV/0!</v>
      </c>
      <c r="BP9979" s="501" t="e">
        <f t="shared" si="941"/>
        <v>#DIV/0!</v>
      </c>
    </row>
    <row r="9980" spans="31:68" ht="15" customHeight="1" x14ac:dyDescent="0.25">
      <c r="AE9980" s="501" t="e">
        <f t="shared" si="936"/>
        <v>#DIV/0!</v>
      </c>
      <c r="AH9980" s="501" t="e">
        <f t="shared" si="937"/>
        <v>#DIV/0!</v>
      </c>
      <c r="AV9980" s="501" t="e">
        <f t="shared" si="938"/>
        <v>#DIV/0!</v>
      </c>
      <c r="AY9980" s="501" t="e">
        <f t="shared" si="939"/>
        <v>#DIV/0!</v>
      </c>
      <c r="BM9980" s="501" t="e">
        <f t="shared" si="940"/>
        <v>#DIV/0!</v>
      </c>
      <c r="BP9980" s="501" t="e">
        <f t="shared" si="941"/>
        <v>#DIV/0!</v>
      </c>
    </row>
    <row r="9981" spans="31:68" ht="15" customHeight="1" x14ac:dyDescent="0.25">
      <c r="AE9981" s="501" t="e">
        <f t="shared" si="936"/>
        <v>#DIV/0!</v>
      </c>
      <c r="AH9981" s="501" t="e">
        <f t="shared" si="937"/>
        <v>#DIV/0!</v>
      </c>
      <c r="AV9981" s="501" t="e">
        <f t="shared" si="938"/>
        <v>#DIV/0!</v>
      </c>
      <c r="AY9981" s="501" t="e">
        <f t="shared" si="939"/>
        <v>#DIV/0!</v>
      </c>
      <c r="BM9981" s="501" t="e">
        <f t="shared" si="940"/>
        <v>#DIV/0!</v>
      </c>
      <c r="BP9981" s="501" t="e">
        <f t="shared" si="941"/>
        <v>#DIV/0!</v>
      </c>
    </row>
    <row r="9982" spans="31:68" ht="15" customHeight="1" x14ac:dyDescent="0.25">
      <c r="AE9982" s="501" t="e">
        <f t="shared" si="936"/>
        <v>#DIV/0!</v>
      </c>
      <c r="AH9982" s="501" t="e">
        <f t="shared" si="937"/>
        <v>#DIV/0!</v>
      </c>
      <c r="AV9982" s="501" t="e">
        <f t="shared" si="938"/>
        <v>#DIV/0!</v>
      </c>
      <c r="AY9982" s="501" t="e">
        <f t="shared" si="939"/>
        <v>#DIV/0!</v>
      </c>
      <c r="BM9982" s="501" t="e">
        <f t="shared" si="940"/>
        <v>#DIV/0!</v>
      </c>
      <c r="BP9982" s="501" t="e">
        <f t="shared" si="941"/>
        <v>#DIV/0!</v>
      </c>
    </row>
    <row r="9983" spans="31:68" ht="15" customHeight="1" x14ac:dyDescent="0.25">
      <c r="AE9983" s="501" t="e">
        <f t="shared" si="936"/>
        <v>#DIV/0!</v>
      </c>
      <c r="AH9983" s="501" t="e">
        <f t="shared" si="937"/>
        <v>#DIV/0!</v>
      </c>
      <c r="AV9983" s="501" t="e">
        <f t="shared" si="938"/>
        <v>#DIV/0!</v>
      </c>
      <c r="AY9983" s="501" t="e">
        <f t="shared" si="939"/>
        <v>#DIV/0!</v>
      </c>
      <c r="BM9983" s="501" t="e">
        <f t="shared" si="940"/>
        <v>#DIV/0!</v>
      </c>
      <c r="BP9983" s="501" t="e">
        <f t="shared" si="941"/>
        <v>#DIV/0!</v>
      </c>
    </row>
    <row r="9984" spans="31:68" ht="15" customHeight="1" x14ac:dyDescent="0.25">
      <c r="AE9984" s="501" t="e">
        <f t="shared" si="936"/>
        <v>#DIV/0!</v>
      </c>
      <c r="AH9984" s="501" t="e">
        <f t="shared" si="937"/>
        <v>#DIV/0!</v>
      </c>
      <c r="AV9984" s="501" t="e">
        <f t="shared" si="938"/>
        <v>#DIV/0!</v>
      </c>
      <c r="AY9984" s="501" t="e">
        <f t="shared" si="939"/>
        <v>#DIV/0!</v>
      </c>
      <c r="BM9984" s="501" t="e">
        <f t="shared" si="940"/>
        <v>#DIV/0!</v>
      </c>
      <c r="BP9984" s="501" t="e">
        <f t="shared" si="941"/>
        <v>#DIV/0!</v>
      </c>
    </row>
    <row r="9985" spans="31:68" ht="15" customHeight="1" x14ac:dyDescent="0.25">
      <c r="AE9985" s="501" t="e">
        <f t="shared" si="936"/>
        <v>#DIV/0!</v>
      </c>
      <c r="AH9985" s="501" t="e">
        <f t="shared" si="937"/>
        <v>#DIV/0!</v>
      </c>
      <c r="AV9985" s="501" t="e">
        <f t="shared" si="938"/>
        <v>#DIV/0!</v>
      </c>
      <c r="AY9985" s="501" t="e">
        <f t="shared" si="939"/>
        <v>#DIV/0!</v>
      </c>
      <c r="BM9985" s="501" t="e">
        <f t="shared" si="940"/>
        <v>#DIV/0!</v>
      </c>
      <c r="BP9985" s="501" t="e">
        <f t="shared" si="941"/>
        <v>#DIV/0!</v>
      </c>
    </row>
    <row r="9986" spans="31:68" ht="15" customHeight="1" x14ac:dyDescent="0.25">
      <c r="AE9986" s="501" t="e">
        <f t="shared" si="936"/>
        <v>#DIV/0!</v>
      </c>
      <c r="AH9986" s="501" t="e">
        <f t="shared" si="937"/>
        <v>#DIV/0!</v>
      </c>
      <c r="AV9986" s="501" t="e">
        <f t="shared" si="938"/>
        <v>#DIV/0!</v>
      </c>
      <c r="AY9986" s="501" t="e">
        <f t="shared" si="939"/>
        <v>#DIV/0!</v>
      </c>
      <c r="BM9986" s="501" t="e">
        <f t="shared" si="940"/>
        <v>#DIV/0!</v>
      </c>
      <c r="BP9986" s="501" t="e">
        <f t="shared" si="941"/>
        <v>#DIV/0!</v>
      </c>
    </row>
    <row r="9987" spans="31:68" ht="15" customHeight="1" x14ac:dyDescent="0.25">
      <c r="AE9987" s="501" t="e">
        <f t="shared" si="936"/>
        <v>#DIV/0!</v>
      </c>
      <c r="AH9987" s="501" t="e">
        <f t="shared" si="937"/>
        <v>#DIV/0!</v>
      </c>
      <c r="AV9987" s="501" t="e">
        <f t="shared" si="938"/>
        <v>#DIV/0!</v>
      </c>
      <c r="AY9987" s="501" t="e">
        <f t="shared" si="939"/>
        <v>#DIV/0!</v>
      </c>
      <c r="BM9987" s="501" t="e">
        <f t="shared" si="940"/>
        <v>#DIV/0!</v>
      </c>
      <c r="BP9987" s="501" t="e">
        <f t="shared" si="941"/>
        <v>#DIV/0!</v>
      </c>
    </row>
    <row r="9988" spans="31:68" ht="15" customHeight="1" x14ac:dyDescent="0.25">
      <c r="AE9988" s="501" t="e">
        <f t="shared" si="936"/>
        <v>#DIV/0!</v>
      </c>
      <c r="AH9988" s="501" t="e">
        <f t="shared" si="937"/>
        <v>#DIV/0!</v>
      </c>
      <c r="AV9988" s="501" t="e">
        <f t="shared" si="938"/>
        <v>#DIV/0!</v>
      </c>
      <c r="AY9988" s="501" t="e">
        <f t="shared" si="939"/>
        <v>#DIV/0!</v>
      </c>
      <c r="BM9988" s="501" t="e">
        <f t="shared" si="940"/>
        <v>#DIV/0!</v>
      </c>
      <c r="BP9988" s="501" t="e">
        <f t="shared" si="941"/>
        <v>#DIV/0!</v>
      </c>
    </row>
    <row r="9989" spans="31:68" ht="15" customHeight="1" x14ac:dyDescent="0.25">
      <c r="AE9989" s="501" t="e">
        <f t="shared" si="936"/>
        <v>#DIV/0!</v>
      </c>
      <c r="AH9989" s="501" t="e">
        <f t="shared" si="937"/>
        <v>#DIV/0!</v>
      </c>
      <c r="AV9989" s="501" t="e">
        <f t="shared" si="938"/>
        <v>#DIV/0!</v>
      </c>
      <c r="AY9989" s="501" t="e">
        <f t="shared" si="939"/>
        <v>#DIV/0!</v>
      </c>
      <c r="BM9989" s="501" t="e">
        <f t="shared" si="940"/>
        <v>#DIV/0!</v>
      </c>
      <c r="BP9989" s="501" t="e">
        <f t="shared" si="941"/>
        <v>#DIV/0!</v>
      </c>
    </row>
    <row r="9990" spans="31:68" ht="15" customHeight="1" x14ac:dyDescent="0.25">
      <c r="AE9990" s="501" t="e">
        <f t="shared" si="936"/>
        <v>#DIV/0!</v>
      </c>
      <c r="AH9990" s="501" t="e">
        <f t="shared" si="937"/>
        <v>#DIV/0!</v>
      </c>
      <c r="AV9990" s="501" t="e">
        <f t="shared" si="938"/>
        <v>#DIV/0!</v>
      </c>
      <c r="AY9990" s="501" t="e">
        <f t="shared" si="939"/>
        <v>#DIV/0!</v>
      </c>
      <c r="BM9990" s="501" t="e">
        <f t="shared" si="940"/>
        <v>#DIV/0!</v>
      </c>
      <c r="BP9990" s="501" t="e">
        <f t="shared" si="941"/>
        <v>#DIV/0!</v>
      </c>
    </row>
    <row r="9991" spans="31:68" ht="15" customHeight="1" x14ac:dyDescent="0.25">
      <c r="AE9991" s="501" t="e">
        <f t="shared" si="936"/>
        <v>#DIV/0!</v>
      </c>
      <c r="AH9991" s="501" t="e">
        <f t="shared" si="937"/>
        <v>#DIV/0!</v>
      </c>
      <c r="AV9991" s="501" t="e">
        <f t="shared" si="938"/>
        <v>#DIV/0!</v>
      </c>
      <c r="AY9991" s="501" t="e">
        <f t="shared" si="939"/>
        <v>#DIV/0!</v>
      </c>
      <c r="BM9991" s="501" t="e">
        <f t="shared" si="940"/>
        <v>#DIV/0!</v>
      </c>
      <c r="BP9991" s="501" t="e">
        <f t="shared" si="941"/>
        <v>#DIV/0!</v>
      </c>
    </row>
    <row r="9992" spans="31:68" ht="15" customHeight="1" x14ac:dyDescent="0.25">
      <c r="AE9992" s="501" t="e">
        <f t="shared" si="936"/>
        <v>#DIV/0!</v>
      </c>
      <c r="AH9992" s="501" t="e">
        <f t="shared" si="937"/>
        <v>#DIV/0!</v>
      </c>
      <c r="AV9992" s="501" t="e">
        <f t="shared" si="938"/>
        <v>#DIV/0!</v>
      </c>
      <c r="AY9992" s="501" t="e">
        <f t="shared" si="939"/>
        <v>#DIV/0!</v>
      </c>
      <c r="BM9992" s="501" t="e">
        <f t="shared" si="940"/>
        <v>#DIV/0!</v>
      </c>
      <c r="BP9992" s="501" t="e">
        <f t="shared" si="941"/>
        <v>#DIV/0!</v>
      </c>
    </row>
    <row r="9993" spans="31:68" ht="15" customHeight="1" x14ac:dyDescent="0.25">
      <c r="AE9993" s="501" t="e">
        <f t="shared" si="936"/>
        <v>#DIV/0!</v>
      </c>
      <c r="AH9993" s="501" t="e">
        <f t="shared" si="937"/>
        <v>#DIV/0!</v>
      </c>
      <c r="AV9993" s="501" t="e">
        <f t="shared" si="938"/>
        <v>#DIV/0!</v>
      </c>
      <c r="AY9993" s="501" t="e">
        <f t="shared" si="939"/>
        <v>#DIV/0!</v>
      </c>
      <c r="BM9993" s="501" t="e">
        <f t="shared" si="940"/>
        <v>#DIV/0!</v>
      </c>
      <c r="BP9993" s="501" t="e">
        <f t="shared" si="941"/>
        <v>#DIV/0!</v>
      </c>
    </row>
    <row r="9994" spans="31:68" ht="15" customHeight="1" x14ac:dyDescent="0.25">
      <c r="AE9994" s="501" t="e">
        <f t="shared" si="936"/>
        <v>#DIV/0!</v>
      </c>
      <c r="AH9994" s="501" t="e">
        <f t="shared" si="937"/>
        <v>#DIV/0!</v>
      </c>
      <c r="AV9994" s="501" t="e">
        <f t="shared" si="938"/>
        <v>#DIV/0!</v>
      </c>
      <c r="AY9994" s="501" t="e">
        <f t="shared" si="939"/>
        <v>#DIV/0!</v>
      </c>
      <c r="BM9994" s="501" t="e">
        <f t="shared" si="940"/>
        <v>#DIV/0!</v>
      </c>
      <c r="BP9994" s="501" t="e">
        <f t="shared" si="941"/>
        <v>#DIV/0!</v>
      </c>
    </row>
    <row r="9995" spans="31:68" ht="15" customHeight="1" x14ac:dyDescent="0.25">
      <c r="AE9995" s="501" t="e">
        <f t="shared" si="936"/>
        <v>#DIV/0!</v>
      </c>
      <c r="AH9995" s="501" t="e">
        <f t="shared" si="937"/>
        <v>#DIV/0!</v>
      </c>
      <c r="AV9995" s="501" t="e">
        <f t="shared" si="938"/>
        <v>#DIV/0!</v>
      </c>
      <c r="AY9995" s="501" t="e">
        <f t="shared" si="939"/>
        <v>#DIV/0!</v>
      </c>
      <c r="BM9995" s="501" t="e">
        <f t="shared" si="940"/>
        <v>#DIV/0!</v>
      </c>
      <c r="BP9995" s="501" t="e">
        <f t="shared" si="941"/>
        <v>#DIV/0!</v>
      </c>
    </row>
    <row r="9996" spans="31:68" ht="15" customHeight="1" x14ac:dyDescent="0.25">
      <c r="AE9996" s="501" t="e">
        <f t="shared" si="936"/>
        <v>#DIV/0!</v>
      </c>
      <c r="AH9996" s="501" t="e">
        <f t="shared" si="937"/>
        <v>#DIV/0!</v>
      </c>
      <c r="AV9996" s="501" t="e">
        <f t="shared" si="938"/>
        <v>#DIV/0!</v>
      </c>
      <c r="AY9996" s="501" t="e">
        <f t="shared" si="939"/>
        <v>#DIV/0!</v>
      </c>
      <c r="BM9996" s="501" t="e">
        <f t="shared" si="940"/>
        <v>#DIV/0!</v>
      </c>
      <c r="BP9996" s="501" t="e">
        <f t="shared" si="941"/>
        <v>#DIV/0!</v>
      </c>
    </row>
    <row r="9997" spans="31:68" ht="15" customHeight="1" x14ac:dyDescent="0.25">
      <c r="AE9997" s="501" t="e">
        <f t="shared" si="936"/>
        <v>#DIV/0!</v>
      </c>
      <c r="AH9997" s="501" t="e">
        <f t="shared" si="937"/>
        <v>#DIV/0!</v>
      </c>
      <c r="AV9997" s="501" t="e">
        <f t="shared" si="938"/>
        <v>#DIV/0!</v>
      </c>
      <c r="AY9997" s="501" t="e">
        <f t="shared" si="939"/>
        <v>#DIV/0!</v>
      </c>
      <c r="BM9997" s="501" t="e">
        <f t="shared" si="940"/>
        <v>#DIV/0!</v>
      </c>
      <c r="BP9997" s="501" t="e">
        <f t="shared" si="941"/>
        <v>#DIV/0!</v>
      </c>
    </row>
    <row r="9998" spans="31:68" ht="15" customHeight="1" x14ac:dyDescent="0.25">
      <c r="AE9998" s="501" t="e">
        <f t="shared" si="936"/>
        <v>#DIV/0!</v>
      </c>
      <c r="AH9998" s="501" t="e">
        <f t="shared" si="937"/>
        <v>#DIV/0!</v>
      </c>
      <c r="AV9998" s="501" t="e">
        <f t="shared" si="938"/>
        <v>#DIV/0!</v>
      </c>
      <c r="AY9998" s="501" t="e">
        <f t="shared" si="939"/>
        <v>#DIV/0!</v>
      </c>
      <c r="BM9998" s="501" t="e">
        <f t="shared" si="940"/>
        <v>#DIV/0!</v>
      </c>
      <c r="BP9998" s="501" t="e">
        <f t="shared" si="941"/>
        <v>#DIV/0!</v>
      </c>
    </row>
    <row r="9999" spans="31:68" ht="15" customHeight="1" x14ac:dyDescent="0.25">
      <c r="AE9999" s="501" t="e">
        <f t="shared" ref="AE9999:AE10000" si="942">IF(AE$10*AC9999+AE$11&lt;(ROUNDUP(AD$10/100,0)*100+999),MAX(0,AE$10*AC9999+AE$11),NA())</f>
        <v>#DIV/0!</v>
      </c>
      <c r="AH9999" s="501" t="e">
        <f t="shared" ref="AH9999:AH10000" si="943">IF(AH$10*AF9999+AH$11&lt;(ROUNDUP(AG$10/100,0)*100+999),MAX(0,AH$10*AF9999+AH$11),NA())</f>
        <v>#DIV/0!</v>
      </c>
      <c r="AV9999" s="501" t="e">
        <f t="shared" ref="AV9999:AV10000" si="944">IF(AV$10*AT9999+AV$11&lt;(ROUNDUP(AU$10/100,0)*100+999),MAX(0,AV$10*AT9999+AV$11),NA())</f>
        <v>#DIV/0!</v>
      </c>
      <c r="AY9999" s="501" t="e">
        <f t="shared" ref="AY9999:AY10000" si="945">IF(AY$10*AW9999+AY$11&lt;(ROUNDUP(AX$10/100,0)*100+999),MAX(0,AY$10*AW9999+AY$11),NA())</f>
        <v>#DIV/0!</v>
      </c>
      <c r="BM9999" s="501" t="e">
        <f t="shared" ref="BM9999:BM10000" si="946">IF(BM$10*BK9999+BM$11&lt;(ROUNDUP(BL$10/100,0)*100+999),MAX(0,BM$10*BK9999+BM$11),NA())</f>
        <v>#DIV/0!</v>
      </c>
      <c r="BP9999" s="501" t="e">
        <f t="shared" ref="BP9999:BP10000" si="947">IF(BP$10*BN9999+BP$11&lt;(ROUNDUP(BO$10/100,0)*100+999),MAX(0,BP$10*BN9999+BP$11),NA())</f>
        <v>#DIV/0!</v>
      </c>
    </row>
    <row r="10000" spans="31:68" ht="15" customHeight="1" x14ac:dyDescent="0.25">
      <c r="AE10000" s="501" t="e">
        <f t="shared" si="942"/>
        <v>#DIV/0!</v>
      </c>
      <c r="AH10000" s="501" t="e">
        <f t="shared" si="943"/>
        <v>#DIV/0!</v>
      </c>
      <c r="AV10000" s="501" t="e">
        <f t="shared" si="944"/>
        <v>#DIV/0!</v>
      </c>
      <c r="AY10000" s="501" t="e">
        <f t="shared" si="945"/>
        <v>#DIV/0!</v>
      </c>
      <c r="BM10000" s="501" t="e">
        <f t="shared" si="946"/>
        <v>#DIV/0!</v>
      </c>
      <c r="BP10000" s="501" t="e">
        <f t="shared" si="947"/>
        <v>#DIV/0!</v>
      </c>
    </row>
  </sheetData>
  <sheetProtection algorithmName="SHA-512" hashValue="9kWQs1TwD/EHfJfC1yVhYsgazTBTKlpGlc7w8i9ijpWDn0X82X25LaRAM13IWbw7WPU0Dg9dLGD+ztYEVZUpJw==" saltValue="AYSIhrnh/pY1jSukcZTAJw==" spinCount="100000" sheet="1" insertHyperlinks="0"/>
  <dataConsolidate/>
  <mergeCells count="85">
    <mergeCell ref="C131:F131"/>
    <mergeCell ref="C132:F132"/>
    <mergeCell ref="C124:F124"/>
    <mergeCell ref="C125:F125"/>
    <mergeCell ref="C126:F126"/>
    <mergeCell ref="C127:F127"/>
    <mergeCell ref="B128:C128"/>
    <mergeCell ref="D128:F128"/>
    <mergeCell ref="BB134:BE134"/>
    <mergeCell ref="BB135:BE135"/>
    <mergeCell ref="B8:J9"/>
    <mergeCell ref="B10:J13"/>
    <mergeCell ref="B14:J15"/>
    <mergeCell ref="B16:J17"/>
    <mergeCell ref="B28:J29"/>
    <mergeCell ref="B40:J40"/>
    <mergeCell ref="B42:J42"/>
    <mergeCell ref="B48:J48"/>
    <mergeCell ref="B61:J61"/>
    <mergeCell ref="BB127:BE127"/>
    <mergeCell ref="BB128:BE128"/>
    <mergeCell ref="BB129:BE129"/>
    <mergeCell ref="C129:F129"/>
    <mergeCell ref="C130:F130"/>
    <mergeCell ref="BB130:BE130"/>
    <mergeCell ref="BA131:BB131"/>
    <mergeCell ref="BC131:BE131"/>
    <mergeCell ref="AK132:AN132"/>
    <mergeCell ref="AK133:AN133"/>
    <mergeCell ref="BB132:BE132"/>
    <mergeCell ref="BB133:BE133"/>
    <mergeCell ref="AK134:AN134"/>
    <mergeCell ref="AK135:AN135"/>
    <mergeCell ref="BA8:BI9"/>
    <mergeCell ref="BA10:BI13"/>
    <mergeCell ref="BA14:BI15"/>
    <mergeCell ref="BA16:BI17"/>
    <mergeCell ref="BA28:BI29"/>
    <mergeCell ref="BA40:BI40"/>
    <mergeCell ref="BA42:BI42"/>
    <mergeCell ref="BE43:BH43"/>
    <mergeCell ref="BE44:BH44"/>
    <mergeCell ref="BE45:BH45"/>
    <mergeCell ref="BA51:BI51"/>
    <mergeCell ref="BA64:BI64"/>
    <mergeCell ref="AK127:AN127"/>
    <mergeCell ref="AK128:AN128"/>
    <mergeCell ref="AK129:AN129"/>
    <mergeCell ref="AK130:AN130"/>
    <mergeCell ref="AJ131:AK131"/>
    <mergeCell ref="AL131:AN131"/>
    <mergeCell ref="S10:AA13"/>
    <mergeCell ref="S40:AA40"/>
    <mergeCell ref="S28:AA29"/>
    <mergeCell ref="S14:AA15"/>
    <mergeCell ref="S16:AA17"/>
    <mergeCell ref="S8:AA9"/>
    <mergeCell ref="S64:AA64"/>
    <mergeCell ref="AJ8:AR9"/>
    <mergeCell ref="AJ10:AR13"/>
    <mergeCell ref="AJ14:AR15"/>
    <mergeCell ref="AJ16:AR17"/>
    <mergeCell ref="AJ28:AR29"/>
    <mergeCell ref="AJ40:AR40"/>
    <mergeCell ref="AJ42:AR42"/>
    <mergeCell ref="AN43:AQ43"/>
    <mergeCell ref="AN44:AQ44"/>
    <mergeCell ref="AN45:AQ45"/>
    <mergeCell ref="AJ51:AR51"/>
    <mergeCell ref="AJ64:AR64"/>
    <mergeCell ref="S42:AA42"/>
    <mergeCell ref="W45:Z45"/>
    <mergeCell ref="T134:W134"/>
    <mergeCell ref="T135:W135"/>
    <mergeCell ref="W44:Z44"/>
    <mergeCell ref="W43:Z43"/>
    <mergeCell ref="T129:W129"/>
    <mergeCell ref="T130:W130"/>
    <mergeCell ref="S131:T131"/>
    <mergeCell ref="U131:W131"/>
    <mergeCell ref="T132:W132"/>
    <mergeCell ref="T133:W133"/>
    <mergeCell ref="T127:W127"/>
    <mergeCell ref="T128:W128"/>
    <mergeCell ref="S51:AA51"/>
  </mergeCells>
  <conditionalFormatting sqref="A1:XFD1048576">
    <cfRule type="expression" dxfId="47" priority="1" stopIfTrue="1">
      <formula>CELL("protect",A1)=0</formula>
    </cfRule>
    <cfRule type="beginsWith" dxfId="46" priority="2" operator="beginsWith" text="CHECK">
      <formula>LEFT(A1,LEN("CHECK"))="CHECK"</formula>
    </cfRule>
    <cfRule type="beginsWith" dxfId="45" priority="3" operator="beginsWith" text="REJECT">
      <formula>LEFT(A1,LEN("REJECT"))="REJECT"</formula>
    </cfRule>
    <cfRule type="beginsWith" dxfId="44" priority="4" operator="beginsWith" text="EQ">
      <formula>LEFT(A1,LEN("EQ"))="EQ"</formula>
    </cfRule>
    <cfRule type="beginsWith" dxfId="43" priority="5" operator="beginsWith" text="BLANK">
      <formula>LEFT(A1,LEN("BLANK"))="BLANK"</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0B92-1012-4E1B-82C0-F89BD1596DA3}">
  <sheetPr>
    <pageSetUpPr fitToPage="1"/>
  </sheetPr>
  <dimension ref="A1:DO165"/>
  <sheetViews>
    <sheetView zoomScaleNormal="100" workbookViewId="0">
      <selection activeCell="A25" sqref="A25:C26"/>
    </sheetView>
  </sheetViews>
  <sheetFormatPr defaultColWidth="9.140625" defaultRowHeight="15" x14ac:dyDescent="0.25"/>
  <cols>
    <col min="1" max="20" width="9.140625" style="25"/>
    <col min="21" max="30" width="9.140625" style="25" customWidth="1"/>
    <col min="31" max="31" width="9.140625" style="12" customWidth="1"/>
    <col min="32" max="32" width="9.140625" style="35" customWidth="1"/>
    <col min="33" max="33" width="9.28515625" style="25" bestFit="1" customWidth="1"/>
    <col min="34" max="35" width="9.140625" style="25"/>
    <col min="36" max="38" width="9.140625" style="25" customWidth="1"/>
    <col min="39" max="76" width="9.140625" style="25"/>
    <col min="77" max="77" width="9.140625" style="25" customWidth="1"/>
    <col min="78" max="16384" width="9.140625" style="25"/>
  </cols>
  <sheetData>
    <row r="1" spans="1:43" ht="17.25" customHeight="1" x14ac:dyDescent="0.25">
      <c r="A1" s="550" t="s">
        <v>915</v>
      </c>
      <c r="B1" s="550"/>
      <c r="C1" s="550"/>
      <c r="D1" s="550"/>
      <c r="E1" s="512" t="str">
        <f ca="1">IF($A$25="mm","Note: Forces are given in Pa, not Mpa or Gpa.","Note: Forces are given in psi, not ksi.")</f>
        <v>Note: Forces are given in Pa, not Mpa or Gpa.</v>
      </c>
      <c r="F1" s="512"/>
      <c r="G1" s="512"/>
      <c r="H1" s="512"/>
      <c r="I1" s="512"/>
      <c r="J1" s="512"/>
      <c r="K1" s="512"/>
      <c r="L1" s="512"/>
      <c r="M1" s="12"/>
      <c r="N1" s="22"/>
      <c r="O1" s="22"/>
      <c r="Q1" s="42"/>
      <c r="R1" s="42"/>
      <c r="S1" s="42"/>
      <c r="T1" s="42"/>
      <c r="U1" s="42"/>
      <c r="V1" s="42"/>
      <c r="W1" s="42"/>
      <c r="X1" s="42"/>
      <c r="Y1" s="42"/>
      <c r="Z1" s="42"/>
      <c r="AA1" s="42"/>
      <c r="AB1" s="42"/>
      <c r="AC1" s="42"/>
      <c r="AD1" s="41"/>
      <c r="AE1" s="42"/>
      <c r="AF1" s="42"/>
      <c r="AG1" s="42"/>
      <c r="AH1" s="42"/>
      <c r="AI1" s="42"/>
      <c r="AJ1" s="42"/>
      <c r="AK1" s="42"/>
      <c r="AL1" s="42"/>
      <c r="AM1" s="42"/>
      <c r="AN1" s="42"/>
      <c r="AO1" s="42"/>
      <c r="AP1" s="42"/>
      <c r="AQ1" s="42"/>
    </row>
    <row r="2" spans="1:43" ht="15.75" customHeight="1" x14ac:dyDescent="0.25">
      <c r="A2" s="550"/>
      <c r="B2" s="550"/>
      <c r="C2" s="550"/>
      <c r="D2" s="550"/>
      <c r="E2" s="512" t="s">
        <v>767</v>
      </c>
      <c r="F2" s="512"/>
      <c r="G2" s="512" t="str">
        <f ca="1">IF($A$25="mm","E (Pa)","E (psi)")</f>
        <v>E (Pa)</v>
      </c>
      <c r="H2" s="512"/>
      <c r="I2" s="512" t="str">
        <f ca="1">IF($A$25="mm","S_Ultimate (Pa)","S_Ultimate (psi)")</f>
        <v>S_Ultimate (Pa)</v>
      </c>
      <c r="J2" s="512"/>
      <c r="K2" s="12" t="str">
        <f ca="1">IF($A$25="mm","Shear (Pa)","Shear (psi)")</f>
        <v>Shear (Pa)</v>
      </c>
      <c r="L2" s="54" t="str">
        <f ca="1">_xlfn.CONCAT("S_Yield ",IF($A$25="mm","(Pa)","(psi)"))</f>
        <v>S_Yield (Pa)</v>
      </c>
      <c r="M2" s="192" t="s">
        <v>914</v>
      </c>
      <c r="Q2" s="43"/>
      <c r="R2" s="42"/>
      <c r="S2" s="42"/>
      <c r="T2" s="42"/>
      <c r="U2" s="42"/>
      <c r="V2" s="42"/>
      <c r="W2" s="42"/>
      <c r="X2" s="42"/>
      <c r="Y2" s="42"/>
      <c r="Z2" s="42"/>
      <c r="AA2" s="42"/>
      <c r="AB2" s="42"/>
      <c r="AC2" s="42"/>
      <c r="AD2" s="41"/>
      <c r="AE2" s="43"/>
      <c r="AF2" s="42"/>
      <c r="AG2" s="42"/>
      <c r="AH2" s="42"/>
      <c r="AI2" s="42"/>
      <c r="AJ2" s="42"/>
      <c r="AK2" s="42"/>
      <c r="AL2" s="42"/>
      <c r="AM2" s="42"/>
      <c r="AN2" s="42"/>
      <c r="AO2" s="42"/>
      <c r="AP2" s="42"/>
      <c r="AQ2" s="42"/>
    </row>
    <row r="3" spans="1:43" ht="15.75" customHeight="1" x14ac:dyDescent="0.25">
      <c r="A3" s="550"/>
      <c r="B3" s="550"/>
      <c r="C3" s="550"/>
      <c r="D3" s="550"/>
      <c r="E3" s="512" t="s">
        <v>766</v>
      </c>
      <c r="F3" s="512"/>
      <c r="G3" s="549">
        <f ca="1">IF($A$25="mm",200*10^9,29*10^6)</f>
        <v>200000000000</v>
      </c>
      <c r="H3" s="549"/>
      <c r="I3" s="549">
        <f ca="1">IF($A$25="mm",365*10^6,52.9*10^3)</f>
        <v>365000000</v>
      </c>
      <c r="J3" s="549"/>
      <c r="K3" s="26">
        <f t="shared" ref="K3:K8" ca="1" si="0">I3*0.577</f>
        <v>210604999.99999997</v>
      </c>
      <c r="L3" s="465">
        <f ca="1">IF($A$25="mm",305*10^6,44.2*10^3)</f>
        <v>305000000</v>
      </c>
      <c r="M3" s="192" t="s">
        <v>913</v>
      </c>
      <c r="Q3" s="43"/>
      <c r="R3" s="42"/>
      <c r="S3" s="42"/>
      <c r="T3" s="42"/>
      <c r="U3" s="42"/>
      <c r="V3" s="42"/>
      <c r="W3" s="42"/>
      <c r="X3" s="42"/>
      <c r="Y3" s="42"/>
      <c r="Z3" s="42"/>
      <c r="AA3" s="42"/>
      <c r="AB3" s="42"/>
      <c r="AC3" s="42"/>
      <c r="AD3" s="41"/>
      <c r="AE3" s="43"/>
      <c r="AF3" s="42"/>
      <c r="AG3" s="42"/>
      <c r="AH3" s="42"/>
      <c r="AI3" s="42"/>
      <c r="AJ3" s="42"/>
      <c r="AK3" s="42"/>
      <c r="AL3" s="42"/>
      <c r="AM3" s="42"/>
      <c r="AN3" s="42"/>
      <c r="AO3" s="42"/>
      <c r="AP3" s="42"/>
      <c r="AQ3" s="42"/>
    </row>
    <row r="4" spans="1:43" ht="15.75" customHeight="1" x14ac:dyDescent="0.25">
      <c r="A4" s="550"/>
      <c r="B4" s="550"/>
      <c r="C4" s="550"/>
      <c r="D4" s="550"/>
      <c r="E4" s="554" t="s">
        <v>765</v>
      </c>
      <c r="F4" s="554"/>
      <c r="G4" s="547">
        <f ca="1">IF($A$25="mm",200*10^9,29*10^6)</f>
        <v>200000000000</v>
      </c>
      <c r="H4" s="547"/>
      <c r="I4" s="547">
        <f ca="1">IF($A$25="mm",300*10^6,43.5*10^3)</f>
        <v>300000000</v>
      </c>
      <c r="J4" s="547"/>
      <c r="K4" s="412">
        <f t="shared" ca="1" si="0"/>
        <v>173100000</v>
      </c>
      <c r="L4" s="466">
        <f ca="1">(L3/I3)*I4</f>
        <v>250684931.50684932</v>
      </c>
      <c r="M4" s="116"/>
      <c r="N4" s="116"/>
      <c r="O4" s="116"/>
      <c r="Q4" s="507" t="s">
        <v>912</v>
      </c>
      <c r="R4" s="507"/>
      <c r="S4" s="507"/>
      <c r="T4" s="507"/>
      <c r="U4" s="507"/>
      <c r="V4" s="507"/>
      <c r="W4" s="507"/>
      <c r="X4" s="507"/>
      <c r="Y4" s="507"/>
      <c r="Z4" s="507"/>
      <c r="AA4" s="507"/>
      <c r="AB4" s="507"/>
      <c r="AC4" s="507"/>
      <c r="AD4" s="41"/>
      <c r="AE4" s="43"/>
      <c r="AF4" s="42"/>
      <c r="AG4" s="42"/>
      <c r="AH4" s="42"/>
      <c r="AI4" s="42"/>
      <c r="AJ4" s="42"/>
      <c r="AK4" s="42"/>
      <c r="AL4" s="42"/>
      <c r="AM4" s="42"/>
      <c r="AN4" s="42"/>
      <c r="AO4" s="42"/>
      <c r="AP4" s="42"/>
      <c r="AQ4" s="42"/>
    </row>
    <row r="5" spans="1:43" ht="15.75" customHeight="1" x14ac:dyDescent="0.25">
      <c r="A5" s="550"/>
      <c r="B5" s="550"/>
      <c r="C5" s="550"/>
      <c r="D5" s="550"/>
      <c r="E5" s="512" t="s">
        <v>764</v>
      </c>
      <c r="F5" s="512"/>
      <c r="G5" s="549">
        <f ca="1">IF($A$25="mm",69*10^9,10*10^6)</f>
        <v>69000000000</v>
      </c>
      <c r="H5" s="549"/>
      <c r="I5" s="549">
        <f ca="1">IF($A$25="mm",290*10^6,42.1*10^3)</f>
        <v>290000000</v>
      </c>
      <c r="J5" s="549"/>
      <c r="K5" s="26">
        <f t="shared" ca="1" si="0"/>
        <v>167330000</v>
      </c>
      <c r="L5" s="465">
        <f ca="1">IF($A$25="mm",240*10^6,34.8*10^3)</f>
        <v>240000000</v>
      </c>
      <c r="M5" s="37"/>
      <c r="N5" s="37"/>
      <c r="O5" s="12"/>
      <c r="Q5" s="507"/>
      <c r="R5" s="507"/>
      <c r="S5" s="507"/>
      <c r="T5" s="507"/>
      <c r="U5" s="507"/>
      <c r="V5" s="507"/>
      <c r="W5" s="507"/>
      <c r="X5" s="507"/>
      <c r="Y5" s="507"/>
      <c r="Z5" s="507"/>
      <c r="AA5" s="507"/>
      <c r="AB5" s="507"/>
      <c r="AC5" s="507"/>
      <c r="AD5" s="41"/>
      <c r="AE5" s="43"/>
      <c r="AF5" s="42"/>
      <c r="AG5" s="42"/>
      <c r="AH5" s="42"/>
      <c r="AI5" s="42"/>
      <c r="AJ5" s="42"/>
      <c r="AK5" s="42"/>
      <c r="AL5" s="42"/>
      <c r="AM5" s="42"/>
      <c r="AN5" s="42"/>
      <c r="AO5" s="42"/>
      <c r="AP5" s="42"/>
      <c r="AQ5" s="42"/>
    </row>
    <row r="6" spans="1:43" ht="15.75" customHeight="1" x14ac:dyDescent="0.25">
      <c r="A6" s="550"/>
      <c r="B6" s="550"/>
      <c r="C6" s="550"/>
      <c r="D6" s="550"/>
      <c r="E6" s="554" t="s">
        <v>763</v>
      </c>
      <c r="F6" s="554"/>
      <c r="G6" s="547">
        <f ca="1">IF($A$25="mm",69*10^9,10*10^6)</f>
        <v>69000000000</v>
      </c>
      <c r="H6" s="547"/>
      <c r="I6" s="547">
        <f ca="1">IF($A$25="mm",175*10^6,25.4*10^3)</f>
        <v>175000000</v>
      </c>
      <c r="J6" s="547"/>
      <c r="K6" s="412">
        <f t="shared" ca="1" si="0"/>
        <v>100974999.99999999</v>
      </c>
      <c r="L6" s="466">
        <f ca="1">IF($A$25="mm",105*10^6,25.4*10^3)</f>
        <v>105000000</v>
      </c>
      <c r="M6" s="11"/>
      <c r="N6" s="11"/>
      <c r="O6" s="11"/>
      <c r="Q6" s="43"/>
      <c r="R6" s="42"/>
      <c r="S6" s="42"/>
      <c r="T6" s="42"/>
      <c r="U6" s="42"/>
      <c r="V6" s="42"/>
      <c r="W6" s="42"/>
      <c r="X6" s="42"/>
      <c r="Y6" s="42"/>
      <c r="Z6" s="42"/>
      <c r="AA6" s="42"/>
      <c r="AB6" s="42"/>
      <c r="AC6" s="42"/>
      <c r="AD6" s="41"/>
      <c r="AE6" s="43"/>
      <c r="AF6" s="42"/>
      <c r="AG6" s="42"/>
      <c r="AH6" s="42"/>
      <c r="AI6" s="42"/>
      <c r="AJ6" s="42"/>
      <c r="AK6" s="42"/>
      <c r="AL6" s="42"/>
      <c r="AM6" s="42"/>
      <c r="AN6" s="42"/>
      <c r="AO6" s="42"/>
      <c r="AP6" s="42"/>
      <c r="AQ6" s="42"/>
    </row>
    <row r="7" spans="1:43" ht="15.75" customHeight="1" x14ac:dyDescent="0.25">
      <c r="A7" s="550"/>
      <c r="B7" s="550"/>
      <c r="C7" s="550"/>
      <c r="D7" s="550"/>
      <c r="E7" s="512" t="s">
        <v>1495</v>
      </c>
      <c r="F7" s="512"/>
      <c r="G7" s="549">
        <f ca="1">IF($A$25="mm",70.3*10^9,10.2*10^6)</f>
        <v>70300000000</v>
      </c>
      <c r="H7" s="549"/>
      <c r="I7" s="549">
        <f ca="1">IF($A$25="mm",215*10^6,31.2*10^3)</f>
        <v>215000000</v>
      </c>
      <c r="J7" s="549"/>
      <c r="K7" s="26">
        <f t="shared" ca="1" si="0"/>
        <v>124054999.99999999</v>
      </c>
      <c r="L7" s="465">
        <f ca="1">IF($A$25="mm",160*10^6,23.2*10^3)</f>
        <v>160000000</v>
      </c>
      <c r="O7" s="176"/>
      <c r="Q7" s="43"/>
      <c r="R7" s="42"/>
      <c r="S7" s="42"/>
      <c r="T7" s="42"/>
      <c r="U7" s="42"/>
      <c r="V7" s="42"/>
      <c r="W7" s="42"/>
      <c r="X7" s="42"/>
      <c r="Y7" s="42"/>
      <c r="Z7" s="42"/>
      <c r="AA7" s="42"/>
      <c r="AB7" s="42"/>
      <c r="AC7" s="42"/>
      <c r="AD7" s="41"/>
      <c r="AE7" s="43"/>
      <c r="AF7" s="42"/>
      <c r="AG7" s="42"/>
      <c r="AH7" s="42"/>
      <c r="AI7" s="42"/>
      <c r="AJ7" s="42"/>
      <c r="AK7" s="42"/>
      <c r="AL7" s="42"/>
      <c r="AM7" s="42"/>
      <c r="AN7" s="42"/>
      <c r="AO7" s="42"/>
      <c r="AP7" s="42"/>
      <c r="AQ7" s="42"/>
    </row>
    <row r="8" spans="1:43" ht="15.75" customHeight="1" x14ac:dyDescent="0.25">
      <c r="A8" s="550"/>
      <c r="B8" s="550"/>
      <c r="C8" s="550"/>
      <c r="D8" s="550"/>
      <c r="E8" s="554" t="s">
        <v>1496</v>
      </c>
      <c r="F8" s="554"/>
      <c r="G8" s="547">
        <f ca="1">IF($A$25="mm",70.3*10^9,10.2*10^6)</f>
        <v>70300000000</v>
      </c>
      <c r="H8" s="547"/>
      <c r="I8" s="547">
        <f ca="1">IF($A$25="mm",170*10^6,24.6*10^3)</f>
        <v>170000000</v>
      </c>
      <c r="J8" s="547"/>
      <c r="K8" s="412">
        <f t="shared" ca="1" si="0"/>
        <v>98090000</v>
      </c>
      <c r="L8" s="466">
        <f ca="1">IF($A$25="mm",65*10^6,9.4*10^3)</f>
        <v>65000000</v>
      </c>
      <c r="Q8" s="42"/>
      <c r="R8" s="42"/>
      <c r="S8" s="42"/>
      <c r="T8" s="42"/>
      <c r="U8" s="42"/>
      <c r="V8" s="42"/>
      <c r="W8" s="42"/>
      <c r="X8" s="42"/>
      <c r="Y8" s="42"/>
      <c r="Z8" s="42"/>
      <c r="AA8" s="42"/>
      <c r="AB8" s="42"/>
      <c r="AC8" s="42"/>
      <c r="AD8" s="41"/>
      <c r="AE8" s="42"/>
      <c r="AF8" s="42"/>
      <c r="AG8" s="42"/>
      <c r="AH8" s="42"/>
      <c r="AI8" s="42"/>
      <c r="AJ8" s="42"/>
      <c r="AK8" s="42"/>
      <c r="AL8" s="42"/>
      <c r="AM8" s="42"/>
      <c r="AN8" s="42"/>
      <c r="AO8" s="42"/>
      <c r="AP8" s="42"/>
      <c r="AQ8" s="42"/>
    </row>
    <row r="9" spans="1:43" ht="15.75" customHeight="1" x14ac:dyDescent="0.25">
      <c r="A9" s="551" t="s">
        <v>757</v>
      </c>
      <c r="B9" s="551"/>
      <c r="C9" s="551"/>
      <c r="D9" s="128"/>
      <c r="E9" s="512" t="str">
        <f>'F.10.1-4 Modules And Container'!E9</f>
        <v>Other Unwelded</v>
      </c>
      <c r="F9" s="512"/>
      <c r="G9" s="549">
        <f>'F.10.1-4 Modules And Container'!G9</f>
        <v>0</v>
      </c>
      <c r="H9" s="549"/>
      <c r="I9" s="549">
        <f>'F.10.1-4 Modules And Container'!I9</f>
        <v>0</v>
      </c>
      <c r="J9" s="549"/>
      <c r="K9" s="465">
        <f>'F.10.1-4 Modules And Container'!K9</f>
        <v>0</v>
      </c>
      <c r="L9" s="465">
        <f>'F.10.1-4 Modules And Container'!L9</f>
        <v>0</v>
      </c>
      <c r="M9" s="37" t="s">
        <v>761</v>
      </c>
      <c r="N9" s="37" t="s">
        <v>760</v>
      </c>
      <c r="O9" s="12" t="s">
        <v>759</v>
      </c>
      <c r="Q9" s="507" t="s">
        <v>911</v>
      </c>
      <c r="R9" s="507"/>
      <c r="S9" s="507"/>
      <c r="T9" s="507"/>
      <c r="U9" s="507"/>
      <c r="V9" s="507"/>
      <c r="W9" s="507"/>
      <c r="X9" s="507"/>
      <c r="Y9" s="507"/>
      <c r="Z9" s="507"/>
      <c r="AA9" s="507"/>
      <c r="AB9" s="507"/>
      <c r="AC9" s="507"/>
      <c r="AD9" s="41"/>
      <c r="AE9" s="507" t="s">
        <v>910</v>
      </c>
      <c r="AF9" s="507"/>
      <c r="AG9" s="507"/>
      <c r="AH9" s="507"/>
      <c r="AI9" s="507"/>
      <c r="AJ9" s="507"/>
      <c r="AK9" s="507"/>
      <c r="AL9" s="507"/>
      <c r="AM9" s="507"/>
      <c r="AN9" s="507"/>
      <c r="AO9" s="507"/>
      <c r="AP9" s="507"/>
      <c r="AQ9" s="507"/>
    </row>
    <row r="10" spans="1:43" ht="15.75" customHeight="1" x14ac:dyDescent="0.25">
      <c r="A10" s="551"/>
      <c r="B10" s="551"/>
      <c r="C10" s="551"/>
      <c r="D10" s="128"/>
      <c r="E10" s="554" t="str">
        <f>'F.10.1-4 Modules And Container'!E10</f>
        <v>Other Welded</v>
      </c>
      <c r="F10" s="554"/>
      <c r="G10" s="547">
        <f>'F.10.1-4 Modules And Container'!G10</f>
        <v>0</v>
      </c>
      <c r="H10" s="547"/>
      <c r="I10" s="547">
        <f>'F.10.1-4 Modules And Container'!I10</f>
        <v>0</v>
      </c>
      <c r="J10" s="547"/>
      <c r="K10" s="466">
        <f>'F.10.1-4 Modules And Container'!K10</f>
        <v>0</v>
      </c>
      <c r="L10" s="466">
        <f>'F.10.1-4 Modules And Container'!L10</f>
        <v>0</v>
      </c>
      <c r="M10" s="11" t="str">
        <f ca="1">IF($A$25="mm","mm","in")</f>
        <v>mm</v>
      </c>
      <c r="N10" s="11" t="str">
        <f ca="1">IF($A$25="mm","mm","in")</f>
        <v>mm</v>
      </c>
      <c r="O10" s="11" t="str">
        <f ca="1">IF($A$25="mm","mm","in")</f>
        <v>mm</v>
      </c>
      <c r="Q10" s="507"/>
      <c r="R10" s="507"/>
      <c r="S10" s="507"/>
      <c r="T10" s="507"/>
      <c r="U10" s="507"/>
      <c r="V10" s="507"/>
      <c r="W10" s="507"/>
      <c r="X10" s="507"/>
      <c r="Y10" s="507"/>
      <c r="Z10" s="507"/>
      <c r="AA10" s="507"/>
      <c r="AB10" s="507"/>
      <c r="AC10" s="507"/>
      <c r="AD10" s="41"/>
      <c r="AE10" s="507"/>
      <c r="AF10" s="507"/>
      <c r="AG10" s="507"/>
      <c r="AH10" s="507"/>
      <c r="AI10" s="507"/>
      <c r="AJ10" s="507"/>
      <c r="AK10" s="507"/>
      <c r="AL10" s="507"/>
      <c r="AM10" s="507"/>
      <c r="AN10" s="507"/>
      <c r="AO10" s="507"/>
      <c r="AP10" s="507"/>
      <c r="AQ10" s="507"/>
    </row>
    <row r="11" spans="1:43" ht="15.75" customHeight="1" x14ac:dyDescent="0.25">
      <c r="A11" s="551"/>
      <c r="B11" s="551"/>
      <c r="C11" s="551"/>
      <c r="D11" s="123" t="e" cm="1">
        <f t="array" aca="1" ref="D11" ca="1">IF($E11="","",INDIRECT("'"&amp;$E11&amp;"'!$A$27"))</f>
        <v>#REF!</v>
      </c>
      <c r="E11" s="512" t="str">
        <f>IF('F.10.1-4 Modules And Container'!E11="","",'F.10.1-4 Modules And Container'!E11)</f>
        <v>RENAME F.4.2 Composite</v>
      </c>
      <c r="F11" s="512"/>
      <c r="G11" s="549" t="e" cm="1">
        <f t="array" aca="1" ref="G11" ca="1">IF($E11="","",
IF($A$25="mm",INDIRECT("'"&amp;$E11&amp;"'!$AK$82"),INDIRECT("'"&amp;$E11&amp;"'!$AK$83")))</f>
        <v>#REF!</v>
      </c>
      <c r="H11" s="549"/>
      <c r="I11" s="549" t="e" cm="1">
        <f t="array" aca="1" ref="I11" ca="1">IF($E11="","",
IF($A$25="mm",INDIRECT("'"&amp;$E11&amp;"'!$AK$85"),INDIRECT("'"&amp;$E11&amp;"'!$AK$86")))</f>
        <v>#REF!</v>
      </c>
      <c r="J11" s="549"/>
      <c r="K11" s="549" t="e" cm="1">
        <f t="array" aca="1" ref="K11" ca="1">IF($E11="","",
IF($A$25="mm",INDIRECT("'"&amp;$E11&amp;"'!$AY$62"),INDIRECT("'"&amp;$E11&amp;"'!$AY$63")))</f>
        <v>#REF!</v>
      </c>
      <c r="L11" s="549"/>
      <c r="M11" s="116" t="e" cm="1">
        <f t="array" aca="1" ref="M11" ca="1">IF($E11="","",
ROUND(IF($A$25="mm",1,1/25.4)*INDIRECT("'"&amp;$E11&amp;"'!$AK$61"),3))</f>
        <v>#REF!</v>
      </c>
      <c r="N11" s="116" t="e" cm="1">
        <f t="array" aca="1" ref="N11" ca="1">IF($E11="","",
ROUND(IF($A$25="mm",1,1/25.4)*INDIRECT("'"&amp;$E11&amp;"'!$AK$62"),3))</f>
        <v>#REF!</v>
      </c>
      <c r="O11" s="116" t="e" cm="1">
        <f t="array" aca="1" ref="O11" ca="1">IF($E11="","",
ROUND(IF($A$25="mm",1,1/25.4)*INDIRECT("'"&amp;$E11&amp;"'!$AK$63"),3))</f>
        <v>#REF!</v>
      </c>
      <c r="Q11" s="507" t="s">
        <v>909</v>
      </c>
      <c r="R11" s="507"/>
      <c r="S11" s="507"/>
      <c r="T11" s="507"/>
      <c r="U11" s="507"/>
      <c r="V11" s="507"/>
      <c r="W11" s="507"/>
      <c r="X11" s="507"/>
      <c r="Y11" s="507"/>
      <c r="Z11" s="507"/>
      <c r="AA11" s="507"/>
      <c r="AB11" s="507"/>
      <c r="AC11" s="507"/>
      <c r="AD11" s="41"/>
      <c r="AE11" s="507"/>
      <c r="AF11" s="507"/>
      <c r="AG11" s="507"/>
      <c r="AH11" s="507"/>
      <c r="AI11" s="507"/>
      <c r="AJ11" s="507"/>
      <c r="AK11" s="507"/>
      <c r="AL11" s="507"/>
      <c r="AM11" s="507"/>
      <c r="AN11" s="507"/>
      <c r="AO11" s="507"/>
      <c r="AP11" s="507"/>
      <c r="AQ11" s="507"/>
    </row>
    <row r="12" spans="1:43" ht="15.75" customHeight="1" x14ac:dyDescent="0.25">
      <c r="A12" s="551"/>
      <c r="B12" s="551"/>
      <c r="C12" s="551"/>
      <c r="D12" s="123" t="str" cm="1">
        <f t="array" aca="1" ref="D12" ca="1">IF($E12="","",INDIRECT("'"&amp;$E12&amp;"'!$A$27"))</f>
        <v/>
      </c>
      <c r="E12" s="554" t="str">
        <f>IF('F.10.1-4 Modules And Container'!E12="","",'F.10.1-4 Modules And Container'!E12)</f>
        <v/>
      </c>
      <c r="F12" s="554"/>
      <c r="G12" s="547" t="str" cm="1">
        <f t="array" aca="1" ref="G12" ca="1">IF($E12="","",
IF($A$25="mm",INDIRECT("'"&amp;$E12&amp;"'!$AK$82"),INDIRECT("'"&amp;$E12&amp;"'!$AK$83")))</f>
        <v/>
      </c>
      <c r="H12" s="547"/>
      <c r="I12" s="547" t="str" cm="1">
        <f t="array" aca="1" ref="I12" ca="1">IF($E12="","",
IF($A$25="mm",INDIRECT("'"&amp;$E12&amp;"'!$AK$85"),INDIRECT("'"&amp;$E12&amp;"'!$AK$86")))</f>
        <v/>
      </c>
      <c r="J12" s="547"/>
      <c r="K12" s="547" t="str" cm="1">
        <f t="array" aca="1" ref="K12" ca="1">IF($E12="","",
IF($A$25="mm",INDIRECT("'"&amp;$E12&amp;"'!$AY$62"),INDIRECT("'"&amp;$E12&amp;"'!$AY$63")))</f>
        <v/>
      </c>
      <c r="L12" s="547"/>
      <c r="M12" s="191" t="str" cm="1">
        <f t="array" aca="1" ref="M12" ca="1">IF($E12="","",
ROUND(IF($A$25="mm",1,1/25.4)*INDIRECT("'"&amp;$E12&amp;"'!$AK$61"),3))</f>
        <v/>
      </c>
      <c r="N12" s="191" t="str" cm="1">
        <f t="array" aca="1" ref="N12" ca="1">IF($E12="","",
ROUND(IF($A$25="mm",1,1/25.4)*INDIRECT("'"&amp;$E12&amp;"'!$AK$62"),3))</f>
        <v/>
      </c>
      <c r="O12" s="191" t="str" cm="1">
        <f t="array" aca="1" ref="O12" ca="1">IF($E12="","",
ROUND(IF($A$25="mm",1,1/25.4)*INDIRECT("'"&amp;$E12&amp;"'!$AK$63"),3))</f>
        <v/>
      </c>
      <c r="Q12" s="507"/>
      <c r="R12" s="507"/>
      <c r="S12" s="507"/>
      <c r="T12" s="507"/>
      <c r="U12" s="507"/>
      <c r="V12" s="507"/>
      <c r="W12" s="507"/>
      <c r="X12" s="507"/>
      <c r="Y12" s="507"/>
      <c r="Z12" s="507"/>
      <c r="AA12" s="507"/>
      <c r="AB12" s="507"/>
      <c r="AC12" s="507"/>
      <c r="AD12" s="41"/>
      <c r="AE12" s="507"/>
      <c r="AF12" s="507"/>
      <c r="AG12" s="507"/>
      <c r="AH12" s="507"/>
      <c r="AI12" s="507"/>
      <c r="AJ12" s="507"/>
      <c r="AK12" s="507"/>
      <c r="AL12" s="507"/>
      <c r="AM12" s="507"/>
      <c r="AN12" s="507"/>
      <c r="AO12" s="507"/>
      <c r="AP12" s="507"/>
      <c r="AQ12" s="507"/>
    </row>
    <row r="13" spans="1:43" ht="15.75" customHeight="1" x14ac:dyDescent="0.25">
      <c r="A13" s="551"/>
      <c r="B13" s="551"/>
      <c r="C13" s="551"/>
      <c r="D13" s="123" t="str" cm="1">
        <f t="array" aca="1" ref="D13" ca="1">IF($E13="","",INDIRECT("'"&amp;$E13&amp;"'!$A$27"))</f>
        <v/>
      </c>
      <c r="E13" s="512" t="str">
        <f>IF('F.10.1-4 Modules And Container'!E13="","",'F.10.1-4 Modules And Container'!E13)</f>
        <v/>
      </c>
      <c r="F13" s="512"/>
      <c r="G13" s="549" t="str" cm="1">
        <f t="array" aca="1" ref="G13" ca="1">IF($E13="","",
IF($A$25="mm",INDIRECT("'"&amp;$E13&amp;"'!$AK$82"),INDIRECT("'"&amp;$E13&amp;"'!$AK$83")))</f>
        <v/>
      </c>
      <c r="H13" s="549"/>
      <c r="I13" s="549" t="str" cm="1">
        <f t="array" aca="1" ref="I13" ca="1">IF($E13="","",
IF($A$25="mm",INDIRECT("'"&amp;$E13&amp;"'!$AK$85"),INDIRECT("'"&amp;$E13&amp;"'!$AK$86")))</f>
        <v/>
      </c>
      <c r="J13" s="549"/>
      <c r="K13" s="549" t="str" cm="1">
        <f t="array" aca="1" ref="K13" ca="1">IF($E13="","",
IF($A$25="mm",INDIRECT("'"&amp;$E13&amp;"'!$AY$62"),INDIRECT("'"&amp;$E13&amp;"'!$AY$63")))</f>
        <v/>
      </c>
      <c r="L13" s="549"/>
      <c r="M13" s="116" t="str" cm="1">
        <f t="array" aca="1" ref="M13" ca="1">IF($E13="","",
ROUND(IF($A$25="mm",1,1/25.4)*INDIRECT("'"&amp;$E13&amp;"'!$AK$61"),3))</f>
        <v/>
      </c>
      <c r="N13" s="116" t="str" cm="1">
        <f t="array" aca="1" ref="N13" ca="1">IF($E13="","",
ROUND(IF($A$25="mm",1,1/25.4)*INDIRECT("'"&amp;$E13&amp;"'!$AK$62"),3))</f>
        <v/>
      </c>
      <c r="O13" s="116" t="str" cm="1">
        <f t="array" aca="1" ref="O13" ca="1">IF($E13="","",
ROUND(IF($A$25="mm",1,1/25.4)*INDIRECT("'"&amp;$E13&amp;"'!$AK$63"),3))</f>
        <v/>
      </c>
      <c r="Q13" s="507" t="s">
        <v>908</v>
      </c>
      <c r="R13" s="507"/>
      <c r="S13" s="507"/>
      <c r="T13" s="507"/>
      <c r="U13" s="507"/>
      <c r="V13" s="507"/>
      <c r="W13" s="507"/>
      <c r="X13" s="507"/>
      <c r="Y13" s="507"/>
      <c r="Z13" s="507"/>
      <c r="AA13" s="507"/>
      <c r="AB13" s="507"/>
      <c r="AC13" s="507"/>
      <c r="AD13" s="41"/>
      <c r="AE13" s="507"/>
      <c r="AF13" s="507"/>
      <c r="AG13" s="507"/>
      <c r="AH13" s="507"/>
      <c r="AI13" s="507"/>
      <c r="AJ13" s="507"/>
      <c r="AK13" s="507"/>
      <c r="AL13" s="507"/>
      <c r="AM13" s="507"/>
      <c r="AN13" s="507"/>
      <c r="AO13" s="507"/>
      <c r="AP13" s="507"/>
      <c r="AQ13" s="507"/>
    </row>
    <row r="14" spans="1:43" ht="15.75" customHeight="1" x14ac:dyDescent="0.25">
      <c r="A14" s="551"/>
      <c r="B14" s="551"/>
      <c r="C14" s="551"/>
      <c r="D14" s="123" t="str" cm="1">
        <f t="array" aca="1" ref="D14" ca="1">IF($E14="","",INDIRECT("'"&amp;$E14&amp;"'!$A$27"))</f>
        <v/>
      </c>
      <c r="E14" s="554" t="str">
        <f>IF('F.10.1-4 Modules And Container'!E14="","",'F.10.1-4 Modules And Container'!E14)</f>
        <v/>
      </c>
      <c r="F14" s="554"/>
      <c r="G14" s="547" t="str" cm="1">
        <f t="array" aca="1" ref="G14" ca="1">IF($E14="","",
IF($A$25="mm",INDIRECT("'"&amp;$E14&amp;"'!$AK$82"),INDIRECT("'"&amp;$E14&amp;"'!$AK$83")))</f>
        <v/>
      </c>
      <c r="H14" s="547"/>
      <c r="I14" s="547" t="str" cm="1">
        <f t="array" aca="1" ref="I14" ca="1">IF($E14="","",
IF($A$25="mm",INDIRECT("'"&amp;$E14&amp;"'!$AK$85"),INDIRECT("'"&amp;$E14&amp;"'!$AK$86")))</f>
        <v/>
      </c>
      <c r="J14" s="547"/>
      <c r="K14" s="547" t="str" cm="1">
        <f t="array" aca="1" ref="K14" ca="1">IF($E14="","",
IF($A$25="mm",INDIRECT("'"&amp;$E14&amp;"'!$AY$62"),INDIRECT("'"&amp;$E14&amp;"'!$AY$63")))</f>
        <v/>
      </c>
      <c r="L14" s="547"/>
      <c r="M14" s="191" t="str" cm="1">
        <f t="array" aca="1" ref="M14" ca="1">IF($E14="","",
ROUND(IF($A$25="mm",1,1/25.4)*INDIRECT("'"&amp;$E14&amp;"'!$AK$61"),3))</f>
        <v/>
      </c>
      <c r="N14" s="191" t="str" cm="1">
        <f t="array" aca="1" ref="N14" ca="1">IF($E14="","",
ROUND(IF($A$25="mm",1,1/25.4)*INDIRECT("'"&amp;$E14&amp;"'!$AK$62"),3))</f>
        <v/>
      </c>
      <c r="O14" s="191" t="str" cm="1">
        <f t="array" aca="1" ref="O14" ca="1">IF($E14="","",
ROUND(IF($A$25="mm",1,1/25.4)*INDIRECT("'"&amp;$E14&amp;"'!$AK$63"),3))</f>
        <v/>
      </c>
      <c r="Q14" s="507"/>
      <c r="R14" s="507"/>
      <c r="S14" s="507"/>
      <c r="T14" s="507"/>
      <c r="U14" s="507"/>
      <c r="V14" s="507"/>
      <c r="W14" s="507"/>
      <c r="X14" s="507"/>
      <c r="Y14" s="507"/>
      <c r="Z14" s="507"/>
      <c r="AA14" s="507"/>
      <c r="AB14" s="507"/>
      <c r="AC14" s="507"/>
      <c r="AD14" s="41"/>
      <c r="AE14" s="507"/>
      <c r="AF14" s="507"/>
      <c r="AG14" s="507"/>
      <c r="AH14" s="507"/>
      <c r="AI14" s="507"/>
      <c r="AJ14" s="507"/>
      <c r="AK14" s="507"/>
      <c r="AL14" s="507"/>
      <c r="AM14" s="507"/>
      <c r="AN14" s="507"/>
      <c r="AO14" s="507"/>
      <c r="AP14" s="507"/>
      <c r="AQ14" s="507"/>
    </row>
    <row r="15" spans="1:43" ht="15.75" customHeight="1" x14ac:dyDescent="0.25">
      <c r="A15" s="551"/>
      <c r="B15" s="551"/>
      <c r="C15" s="551"/>
      <c r="D15" s="123" t="str" cm="1">
        <f t="array" aca="1" ref="D15" ca="1">IF($E15="","",INDIRECT("'"&amp;$E15&amp;"'!$A$27"))</f>
        <v/>
      </c>
      <c r="E15" s="512" t="str">
        <f>IF('F.10.1-4 Modules And Container'!E15="","",'F.10.1-4 Modules And Container'!E15)</f>
        <v/>
      </c>
      <c r="F15" s="512"/>
      <c r="G15" s="549" t="str" cm="1">
        <f t="array" aca="1" ref="G15" ca="1">IF($E15="","",
IF($A$25="mm",INDIRECT("'"&amp;$E15&amp;"'!$AK$82"),INDIRECT("'"&amp;$E15&amp;"'!$AK$83")))</f>
        <v/>
      </c>
      <c r="H15" s="549"/>
      <c r="I15" s="549" t="str" cm="1">
        <f t="array" aca="1" ref="I15" ca="1">IF($E15="","",
IF($A$25="mm",INDIRECT("'"&amp;$E15&amp;"'!$AK$85"),INDIRECT("'"&amp;$E15&amp;"'!$AK$86")))</f>
        <v/>
      </c>
      <c r="J15" s="549"/>
      <c r="K15" s="549" t="str" cm="1">
        <f t="array" aca="1" ref="K15" ca="1">IF($E15="","",
IF($A$25="mm",INDIRECT("'"&amp;$E15&amp;"'!$AY$62"),INDIRECT("'"&amp;$E15&amp;"'!$AY$63")))</f>
        <v/>
      </c>
      <c r="L15" s="549"/>
      <c r="M15" s="116" t="str" cm="1">
        <f t="array" aca="1" ref="M15" ca="1">IF($E15="","",
ROUND(IF($A$25="mm",1,1/25.4)*INDIRECT("'"&amp;$E15&amp;"'!$AK$61"),3))</f>
        <v/>
      </c>
      <c r="N15" s="116" t="str" cm="1">
        <f t="array" aca="1" ref="N15" ca="1">IF($E15="","",
ROUND(IF($A$25="mm",1,1/25.4)*INDIRECT("'"&amp;$E15&amp;"'!$AK$62"),3))</f>
        <v/>
      </c>
      <c r="O15" s="116" t="str" cm="1">
        <f t="array" aca="1" ref="O15" ca="1">IF($E15="","",
ROUND(IF($A$25="mm",1,1/25.4)*INDIRECT("'"&amp;$E15&amp;"'!$AK$63"),3))</f>
        <v/>
      </c>
      <c r="Q15" s="10"/>
      <c r="R15" s="10"/>
      <c r="S15" s="10"/>
      <c r="T15" s="10"/>
      <c r="U15" s="10"/>
      <c r="V15" s="10"/>
      <c r="W15" s="10"/>
      <c r="X15" s="10"/>
      <c r="Y15" s="10"/>
      <c r="Z15" s="10"/>
      <c r="AA15" s="10"/>
      <c r="AB15" s="10"/>
      <c r="AC15" s="10"/>
      <c r="AD15" s="41"/>
      <c r="AE15" s="10"/>
      <c r="AF15" s="10"/>
      <c r="AG15" s="10"/>
      <c r="AH15" s="10"/>
      <c r="AI15" s="10"/>
      <c r="AJ15" s="10"/>
      <c r="AK15" s="10"/>
      <c r="AL15" s="10"/>
      <c r="AM15" s="10"/>
      <c r="AN15" s="10"/>
      <c r="AO15" s="10"/>
      <c r="AP15" s="10"/>
      <c r="AQ15" s="10"/>
    </row>
    <row r="16" spans="1:43" ht="15.75" customHeight="1" x14ac:dyDescent="0.25">
      <c r="A16" s="35" t="str" cm="1">
        <f t="array" aca="1" ref="A16" ca="1">IF(ISREF(INDIRECT("'F.3.4-5 Tube Chassis"&amp;"'!G8")),INDIRECT("'F.3.4-5 Tube Chassis"&amp;"'!G8"),INDIRECT("'F.3.4 Steel Tube"&amp;"'!G8"))</f>
        <v>Select Drop Down</v>
      </c>
      <c r="B16" s="11"/>
      <c r="D16" s="123" t="str" cm="1">
        <f t="array" aca="1" ref="D16" ca="1">IF($E16="","",INDIRECT("'"&amp;$E16&amp;"'!$A$27"))</f>
        <v/>
      </c>
      <c r="E16" s="554" t="str">
        <f>IF('F.10.1-4 Modules And Container'!E16="","",'F.10.1-4 Modules And Container'!E16)</f>
        <v/>
      </c>
      <c r="F16" s="554"/>
      <c r="G16" s="547" t="str" cm="1">
        <f t="array" aca="1" ref="G16" ca="1">IF($E16="","",
IF($A$25="mm",INDIRECT("'"&amp;$E16&amp;"'!$AK$82"),INDIRECT("'"&amp;$E16&amp;"'!$AK$83")))</f>
        <v/>
      </c>
      <c r="H16" s="547"/>
      <c r="I16" s="547" t="str" cm="1">
        <f t="array" aca="1" ref="I16" ca="1">IF($E16="","",
IF($A$25="mm",INDIRECT("'"&amp;$E16&amp;"'!$AK$85"),INDIRECT("'"&amp;$E16&amp;"'!$AK$86")))</f>
        <v/>
      </c>
      <c r="J16" s="547"/>
      <c r="K16" s="547" t="str" cm="1">
        <f t="array" aca="1" ref="K16" ca="1">IF($E16="","",
IF($A$25="mm",INDIRECT("'"&amp;$E16&amp;"'!$AY$62"),INDIRECT("'"&amp;$E16&amp;"'!$AY$63")))</f>
        <v/>
      </c>
      <c r="L16" s="547"/>
      <c r="M16" s="191" t="str" cm="1">
        <f t="array" aca="1" ref="M16" ca="1">IF($E16="","",
ROUND(IF($A$25="mm",1,1/25.4)*INDIRECT("'"&amp;$E16&amp;"'!$AK$61"),3))</f>
        <v/>
      </c>
      <c r="N16" s="191" t="str" cm="1">
        <f t="array" aca="1" ref="N16" ca="1">IF($E16="","",
ROUND(IF($A$25="mm",1,1/25.4)*INDIRECT("'"&amp;$E16&amp;"'!$AK$62"),3))</f>
        <v/>
      </c>
      <c r="O16" s="191" t="str" cm="1">
        <f t="array" aca="1" ref="O16" ca="1">IF($E16="","",
ROUND(IF($A$25="mm",1,1/25.4)*INDIRECT("'"&amp;$E16&amp;"'!$AK$63"),3))</f>
        <v/>
      </c>
      <c r="Q16" s="10"/>
      <c r="R16" s="10"/>
      <c r="S16" s="10"/>
      <c r="T16" s="10"/>
      <c r="U16" s="10"/>
      <c r="V16" s="10"/>
      <c r="W16" s="10"/>
      <c r="X16" s="10"/>
      <c r="Y16" s="10"/>
      <c r="Z16" s="10"/>
      <c r="AA16" s="10"/>
      <c r="AB16" s="10"/>
      <c r="AC16" s="10"/>
      <c r="AD16" s="41"/>
      <c r="AE16" s="10"/>
      <c r="AF16" s="10"/>
      <c r="AG16" s="10"/>
      <c r="AH16" s="10"/>
      <c r="AI16" s="10"/>
      <c r="AJ16" s="10"/>
      <c r="AK16" s="10"/>
      <c r="AL16" s="10"/>
      <c r="AM16" s="10"/>
      <c r="AN16" s="10"/>
      <c r="AO16" s="10"/>
      <c r="AP16" s="10"/>
      <c r="AQ16" s="10"/>
    </row>
    <row r="17" spans="1:119" ht="15.75" customHeight="1" x14ac:dyDescent="0.25">
      <c r="A17" s="540" t="str">
        <f ca="1">IF(A16="IC - Internal Combustion","N/A",
IF(OR(K63="BLANK",K69="BLANK",COUNTIF(A56:DH57,"BLANK")),"BLANK",
IF(COUNTIF(A56:DH57,"REJECT"),"REJECT",
IF(COUNTIF(A56:DH57,"CHECK"),"CHECK","EQ"))))</f>
        <v>BLANK</v>
      </c>
      <c r="B17" s="540"/>
      <c r="C17" s="540"/>
      <c r="D17" s="123" t="str" cm="1">
        <f t="array" aca="1" ref="D17" ca="1">IF($E17="","",INDIRECT("'"&amp;$E17&amp;"'!$A$27"))</f>
        <v/>
      </c>
      <c r="E17" s="512" t="str">
        <f>IF('F.10.1-4 Modules And Container'!E17="","",'F.10.1-4 Modules And Container'!E17)</f>
        <v/>
      </c>
      <c r="F17" s="512"/>
      <c r="G17" s="549" t="str" cm="1">
        <f t="array" aca="1" ref="G17" ca="1">IF($E17="","",
IF($A$25="mm",INDIRECT("'"&amp;$E17&amp;"'!$AK$82"),INDIRECT("'"&amp;$E17&amp;"'!$AK$83")))</f>
        <v/>
      </c>
      <c r="H17" s="549"/>
      <c r="I17" s="549" t="str" cm="1">
        <f t="array" aca="1" ref="I17" ca="1">IF($E17="","",
IF($A$25="mm",INDIRECT("'"&amp;$E17&amp;"'!$AK$85"),INDIRECT("'"&amp;$E17&amp;"'!$AK$86")))</f>
        <v/>
      </c>
      <c r="J17" s="549"/>
      <c r="K17" s="549" t="str" cm="1">
        <f t="array" aca="1" ref="K17" ca="1">IF($E17="","",
IF($A$25="mm",INDIRECT("'"&amp;$E17&amp;"'!$AY$62"),INDIRECT("'"&amp;$E17&amp;"'!$AY$63")))</f>
        <v/>
      </c>
      <c r="L17" s="549"/>
      <c r="M17" s="116" t="str" cm="1">
        <f t="array" aca="1" ref="M17" ca="1">IF($E17="","",
ROUND(IF($A$25="mm",1,1/25.4)*INDIRECT("'"&amp;$E17&amp;"'!$AK$61"),3))</f>
        <v/>
      </c>
      <c r="N17" s="116" t="str" cm="1">
        <f t="array" aca="1" ref="N17" ca="1">IF($E17="","",
ROUND(IF($A$25="mm",1,1/25.4)*INDIRECT("'"&amp;$E17&amp;"'!$AK$62"),3))</f>
        <v/>
      </c>
      <c r="O17" s="116" t="str" cm="1">
        <f t="array" aca="1" ref="O17" ca="1">IF($E17="","",
ROUND(IF($A$25="mm",1,1/25.4)*INDIRECT("'"&amp;$E17&amp;"'!$AK$63"),3))</f>
        <v/>
      </c>
      <c r="Q17" s="42"/>
      <c r="R17" s="42"/>
      <c r="S17" s="42"/>
      <c r="T17" s="42"/>
      <c r="U17" s="42"/>
      <c r="V17" s="42"/>
      <c r="W17" s="42"/>
      <c r="X17" s="42"/>
      <c r="Y17" s="42"/>
      <c r="Z17" s="42"/>
      <c r="AA17" s="42"/>
      <c r="AB17" s="42"/>
      <c r="AC17" s="42"/>
      <c r="AD17" s="41"/>
      <c r="AE17" s="91"/>
      <c r="AF17" s="403"/>
      <c r="AG17" s="43"/>
      <c r="AH17" s="43"/>
      <c r="AI17" s="43"/>
      <c r="AJ17" s="43"/>
      <c r="AK17" s="43"/>
      <c r="AL17" s="43"/>
      <c r="AM17" s="43"/>
      <c r="AN17" s="43"/>
      <c r="AO17" s="43"/>
      <c r="AP17" s="43"/>
      <c r="AQ17" s="43"/>
    </row>
    <row r="18" spans="1:119" ht="15.75" customHeight="1" x14ac:dyDescent="0.25">
      <c r="A18" s="540"/>
      <c r="B18" s="540"/>
      <c r="C18" s="540"/>
      <c r="D18" s="123" t="str" cm="1">
        <f t="array" aca="1" ref="D18" ca="1">IF($E18="","",INDIRECT("'"&amp;$E18&amp;"'!$A$27"))</f>
        <v/>
      </c>
      <c r="E18" s="554" t="str">
        <f>IF('F.10.1-4 Modules And Container'!E18="","",'F.10.1-4 Modules And Container'!E18)</f>
        <v/>
      </c>
      <c r="F18" s="554"/>
      <c r="G18" s="547" t="str" cm="1">
        <f t="array" aca="1" ref="G18" ca="1">IF($E18="","",
IF($A$25="mm",INDIRECT("'"&amp;$E18&amp;"'!$AK$82"),INDIRECT("'"&amp;$E18&amp;"'!$AK$83")))</f>
        <v/>
      </c>
      <c r="H18" s="547"/>
      <c r="I18" s="547" t="str" cm="1">
        <f t="array" aca="1" ref="I18" ca="1">IF($E18="","",
IF($A$25="mm",INDIRECT("'"&amp;$E18&amp;"'!$AK$85"),INDIRECT("'"&amp;$E18&amp;"'!$AK$86")))</f>
        <v/>
      </c>
      <c r="J18" s="547"/>
      <c r="K18" s="547" t="str" cm="1">
        <f t="array" aca="1" ref="K18" ca="1">IF($E18="","",
IF($A$25="mm",INDIRECT("'"&amp;$E18&amp;"'!$AY$62"),INDIRECT("'"&amp;$E18&amp;"'!$AY$63")))</f>
        <v/>
      </c>
      <c r="L18" s="547"/>
      <c r="M18" s="191" t="str" cm="1">
        <f t="array" aca="1" ref="M18" ca="1">IF($E18="","",
ROUND(IF($A$25="mm",1,1/25.4)*INDIRECT("'"&amp;$E18&amp;"'!$AK$61"),3))</f>
        <v/>
      </c>
      <c r="N18" s="191" t="str" cm="1">
        <f t="array" aca="1" ref="N18" ca="1">IF($E18="","",
ROUND(IF($A$25="mm",1,1/25.4)*INDIRECT("'"&amp;$E18&amp;"'!$AK$62"),3))</f>
        <v/>
      </c>
      <c r="O18" s="191" t="str" cm="1">
        <f t="array" aca="1" ref="O18" ca="1">IF($E18="","",
ROUND(IF($A$25="mm",1,1/25.4)*INDIRECT("'"&amp;$E18&amp;"'!$AK$63"),3))</f>
        <v/>
      </c>
      <c r="Q18" s="42"/>
      <c r="R18" s="42"/>
      <c r="S18" s="42"/>
      <c r="T18" s="42"/>
      <c r="U18" s="42"/>
      <c r="V18" s="42"/>
      <c r="W18" s="42"/>
      <c r="X18" s="42"/>
      <c r="Y18" s="42"/>
      <c r="Z18" s="42"/>
      <c r="AA18" s="42"/>
      <c r="AB18" s="42"/>
      <c r="AC18" s="42"/>
      <c r="AD18" s="41"/>
      <c r="AE18" s="91"/>
      <c r="AF18" s="403"/>
      <c r="AG18" s="43"/>
      <c r="AH18" s="43"/>
      <c r="AI18" s="43"/>
      <c r="AJ18" s="43"/>
      <c r="AK18" s="43"/>
      <c r="AL18" s="43"/>
      <c r="AM18" s="43"/>
      <c r="AN18" s="43"/>
      <c r="AO18" s="43"/>
      <c r="AP18" s="43"/>
      <c r="AQ18" s="43"/>
    </row>
    <row r="19" spans="1:119" ht="15.75" customHeight="1" x14ac:dyDescent="0.25">
      <c r="A19" s="540"/>
      <c r="B19" s="540"/>
      <c r="C19" s="540"/>
      <c r="D19" s="123" t="str" cm="1">
        <f t="array" aca="1" ref="D19" ca="1">IF($E19="","",INDIRECT("'"&amp;$E19&amp;"'!$A$27"))</f>
        <v/>
      </c>
      <c r="E19" s="512" t="str">
        <f>IF('F.10.1-4 Modules And Container'!E19="","",'F.10.1-4 Modules And Container'!E19)</f>
        <v/>
      </c>
      <c r="F19" s="512"/>
      <c r="G19" s="549" t="str" cm="1">
        <f t="array" aca="1" ref="G19" ca="1">IF($E19="","",
IF($A$25="mm",INDIRECT("'"&amp;$E19&amp;"'!$AK$82"),INDIRECT("'"&amp;$E19&amp;"'!$AK$83")))</f>
        <v/>
      </c>
      <c r="H19" s="549"/>
      <c r="I19" s="549" t="str" cm="1">
        <f t="array" aca="1" ref="I19" ca="1">IF($E19="","",
IF($A$25="mm",INDIRECT("'"&amp;$E19&amp;"'!$AK$85"),INDIRECT("'"&amp;$E19&amp;"'!$AK$86")))</f>
        <v/>
      </c>
      <c r="J19" s="549"/>
      <c r="K19" s="549" t="str" cm="1">
        <f t="array" aca="1" ref="K19" ca="1">IF($E19="","",
IF($A$25="mm",INDIRECT("'"&amp;$E19&amp;"'!$AY$62"),INDIRECT("'"&amp;$E19&amp;"'!$AY$63")))</f>
        <v/>
      </c>
      <c r="L19" s="549"/>
      <c r="M19" s="116" t="str" cm="1">
        <f t="array" aca="1" ref="M19" ca="1">IF($E19="","",
ROUND(IF($A$25="mm",1,1/25.4)*INDIRECT("'"&amp;$E19&amp;"'!$AK$61"),3))</f>
        <v/>
      </c>
      <c r="N19" s="116" t="str" cm="1">
        <f t="array" aca="1" ref="N19" ca="1">IF($E19="","",
ROUND(IF($A$25="mm",1,1/25.4)*INDIRECT("'"&amp;$E19&amp;"'!$AK$62"),3))</f>
        <v/>
      </c>
      <c r="O19" s="116" t="str" cm="1">
        <f t="array" aca="1" ref="O19" ca="1">IF($E19="","",
ROUND(IF($A$25="mm",1,1/25.4)*INDIRECT("'"&amp;$E19&amp;"'!$AK$63"),3))</f>
        <v/>
      </c>
      <c r="Q19" s="42"/>
      <c r="R19" s="42"/>
      <c r="S19" s="42"/>
      <c r="T19" s="42"/>
      <c r="U19" s="42"/>
      <c r="V19" s="42"/>
      <c r="W19" s="42"/>
      <c r="X19" s="42"/>
      <c r="Y19" s="42"/>
      <c r="Z19" s="42"/>
      <c r="AA19" s="42"/>
      <c r="AB19" s="42"/>
      <c r="AC19" s="42"/>
      <c r="AD19" s="41"/>
      <c r="AE19" s="91"/>
      <c r="AF19" s="403"/>
      <c r="AG19" s="43"/>
      <c r="AH19" s="43"/>
      <c r="AI19" s="43"/>
      <c r="AJ19" s="43"/>
      <c r="AK19" s="43"/>
      <c r="AL19" s="43"/>
      <c r="AM19" s="43"/>
      <c r="AN19" s="43"/>
      <c r="AO19" s="43"/>
      <c r="AP19" s="43"/>
      <c r="AQ19" s="43"/>
    </row>
    <row r="20" spans="1:119" ht="15.75" customHeight="1" x14ac:dyDescent="0.25">
      <c r="A20" s="540"/>
      <c r="B20" s="540"/>
      <c r="C20" s="540"/>
      <c r="D20" s="123" t="str" cm="1">
        <f t="array" aca="1" ref="D20" ca="1">IF($E20="","",INDIRECT("'"&amp;$E20&amp;"'!$A$27"))</f>
        <v/>
      </c>
      <c r="E20" s="554" t="str">
        <f>IF('F.10.1-4 Modules And Container'!E20="","",'F.10.1-4 Modules And Container'!E20)</f>
        <v/>
      </c>
      <c r="F20" s="554"/>
      <c r="G20" s="547" t="str" cm="1">
        <f t="array" aca="1" ref="G20" ca="1">IF($E20="","",
IF($A$25="mm",INDIRECT("'"&amp;$E20&amp;"'!$AK$82"),INDIRECT("'"&amp;$E20&amp;"'!$AK$83")))</f>
        <v/>
      </c>
      <c r="H20" s="547"/>
      <c r="I20" s="547" t="str" cm="1">
        <f t="array" aca="1" ref="I20" ca="1">IF($E20="","",
IF($A$25="mm",INDIRECT("'"&amp;$E20&amp;"'!$AK$85"),INDIRECT("'"&amp;$E20&amp;"'!$AK$86")))</f>
        <v/>
      </c>
      <c r="J20" s="547"/>
      <c r="K20" s="547" t="str" cm="1">
        <f t="array" aca="1" ref="K20" ca="1">IF($E20="","",
IF($A$25="mm",INDIRECT("'"&amp;$E20&amp;"'!$AY$62"),INDIRECT("'"&amp;$E20&amp;"'!$AY$63")))</f>
        <v/>
      </c>
      <c r="L20" s="547"/>
      <c r="M20" s="191" t="str" cm="1">
        <f t="array" aca="1" ref="M20" ca="1">IF($E20="","",
ROUND(IF($A$25="mm",1,1/25.4)*INDIRECT("'"&amp;$E20&amp;"'!$AK$61"),3))</f>
        <v/>
      </c>
      <c r="N20" s="191" t="str" cm="1">
        <f t="array" aca="1" ref="N20" ca="1">IF($E20="","",
ROUND(IF($A$25="mm",1,1/25.4)*INDIRECT("'"&amp;$E20&amp;"'!$AK$62"),3))</f>
        <v/>
      </c>
      <c r="O20" s="191" t="str" cm="1">
        <f t="array" aca="1" ref="O20" ca="1">IF($E20="","",
ROUND(IF($A$25="mm",1,1/25.4)*INDIRECT("'"&amp;$E20&amp;"'!$AK$63"),3))</f>
        <v/>
      </c>
      <c r="Q20" s="42"/>
      <c r="R20" s="42"/>
      <c r="S20" s="42"/>
      <c r="T20" s="42"/>
      <c r="U20" s="42"/>
      <c r="V20" s="42"/>
      <c r="W20" s="42"/>
      <c r="X20" s="42"/>
      <c r="Y20" s="42"/>
      <c r="Z20" s="42"/>
      <c r="AA20" s="42"/>
      <c r="AB20" s="42"/>
      <c r="AC20" s="42"/>
      <c r="AD20" s="41"/>
      <c r="AE20" s="91"/>
      <c r="AF20" s="403"/>
      <c r="AG20" s="43"/>
      <c r="AH20" s="43"/>
      <c r="AI20" s="43"/>
      <c r="AJ20" s="43"/>
      <c r="AK20" s="43"/>
      <c r="AL20" s="43"/>
      <c r="AM20" s="43"/>
      <c r="AN20" s="43"/>
      <c r="AO20" s="43"/>
      <c r="AP20" s="43"/>
      <c r="AQ20" s="43"/>
    </row>
    <row r="21" spans="1:119" ht="15.75" customHeight="1" x14ac:dyDescent="0.25">
      <c r="A21" s="540"/>
      <c r="B21" s="540"/>
      <c r="C21" s="540"/>
      <c r="D21" s="123" t="str" cm="1">
        <f t="array" aca="1" ref="D21" ca="1">IF($E21="","",INDIRECT("'"&amp;$E21&amp;"'!$A$27"))</f>
        <v/>
      </c>
      <c r="E21" s="512" t="str">
        <f>IF('F.10.1-4 Modules And Container'!E21="","",'F.10.1-4 Modules And Container'!E21)</f>
        <v/>
      </c>
      <c r="F21" s="512"/>
      <c r="G21" s="549" t="str" cm="1">
        <f t="array" aca="1" ref="G21" ca="1">IF($E21="","",
IF($A$25="mm",INDIRECT("'"&amp;$E21&amp;"'!$AK$82"),INDIRECT("'"&amp;$E21&amp;"'!$AK$83")))</f>
        <v/>
      </c>
      <c r="H21" s="549"/>
      <c r="I21" s="549" t="str" cm="1">
        <f t="array" aca="1" ref="I21" ca="1">IF($E21="","",
IF($A$25="mm",INDIRECT("'"&amp;$E21&amp;"'!$AK$85"),INDIRECT("'"&amp;$E21&amp;"'!$AK$86")))</f>
        <v/>
      </c>
      <c r="J21" s="549"/>
      <c r="K21" s="549" t="str" cm="1">
        <f t="array" aca="1" ref="K21" ca="1">IF($E21="","",
IF($A$25="mm",INDIRECT("'"&amp;$E21&amp;"'!$AY$62"),INDIRECT("'"&amp;$E21&amp;"'!$AY$63")))</f>
        <v/>
      </c>
      <c r="L21" s="549"/>
      <c r="M21" s="116" t="str" cm="1">
        <f t="array" aca="1" ref="M21" ca="1">IF($E21="","",
ROUND(IF($A$25="mm",1,1/25.4)*INDIRECT("'"&amp;$E21&amp;"'!$AK$61"),3))</f>
        <v/>
      </c>
      <c r="N21" s="116" t="str" cm="1">
        <f t="array" aca="1" ref="N21" ca="1">IF($E21="","",
ROUND(IF($A$25="mm",1,1/25.4)*INDIRECT("'"&amp;$E21&amp;"'!$AK$62"),3))</f>
        <v/>
      </c>
      <c r="O21" s="116" t="str" cm="1">
        <f t="array" aca="1" ref="O21" ca="1">IF($E21="","",
ROUND(IF($A$25="mm",1,1/25.4)*INDIRECT("'"&amp;$E21&amp;"'!$AK$63"),3))</f>
        <v/>
      </c>
      <c r="P21" s="30"/>
      <c r="Q21" s="42"/>
      <c r="R21" s="42"/>
      <c r="S21" s="42"/>
      <c r="T21" s="42"/>
      <c r="U21" s="42"/>
      <c r="V21" s="42"/>
      <c r="W21" s="42"/>
      <c r="X21" s="42"/>
      <c r="Y21" s="42"/>
      <c r="Z21" s="42"/>
      <c r="AA21" s="42"/>
      <c r="AB21" s="42"/>
      <c r="AC21" s="42"/>
      <c r="AD21" s="41"/>
      <c r="AE21" s="91"/>
      <c r="AF21" s="403"/>
      <c r="AG21" s="43"/>
      <c r="AH21" s="43"/>
      <c r="AI21" s="43"/>
      <c r="AJ21" s="43"/>
      <c r="AK21" s="43"/>
      <c r="AL21" s="43"/>
      <c r="AM21" s="43"/>
      <c r="AN21" s="43"/>
      <c r="AO21" s="43"/>
      <c r="AP21" s="43"/>
      <c r="AQ21" s="43"/>
    </row>
    <row r="22" spans="1:119" ht="15.75" customHeight="1" x14ac:dyDescent="0.25">
      <c r="A22" s="540"/>
      <c r="B22" s="540"/>
      <c r="C22" s="540"/>
      <c r="D22" s="128"/>
      <c r="E22" s="12"/>
      <c r="F22" s="176"/>
      <c r="P22" s="30"/>
      <c r="Q22" s="42"/>
      <c r="R22" s="42"/>
      <c r="S22" s="42"/>
      <c r="T22" s="42"/>
      <c r="U22" s="42"/>
      <c r="V22" s="42"/>
      <c r="W22" s="42"/>
      <c r="X22" s="42"/>
      <c r="Y22" s="42"/>
      <c r="Z22" s="42"/>
      <c r="AA22" s="42"/>
      <c r="AB22" s="42"/>
      <c r="AC22" s="42"/>
      <c r="AD22" s="41"/>
      <c r="AE22" s="91"/>
      <c r="AF22" s="403"/>
      <c r="AG22" s="43"/>
      <c r="AH22" s="43"/>
      <c r="AI22" s="43"/>
      <c r="AJ22" s="43"/>
      <c r="AK22" s="43"/>
      <c r="AL22" s="43"/>
      <c r="AM22" s="43"/>
      <c r="AN22" s="43"/>
      <c r="AO22" s="43"/>
      <c r="AP22" s="43"/>
      <c r="AQ22" s="43"/>
    </row>
    <row r="23" spans="1:119" ht="15.75" customHeight="1" x14ac:dyDescent="0.25">
      <c r="A23" s="540"/>
      <c r="B23" s="540"/>
      <c r="C23" s="540"/>
      <c r="D23" s="128"/>
      <c r="F23" s="176"/>
      <c r="P23" s="30"/>
      <c r="Q23" s="42"/>
      <c r="R23" s="42"/>
      <c r="S23" s="42"/>
      <c r="T23" s="42"/>
      <c r="U23" s="42"/>
      <c r="V23" s="42"/>
      <c r="W23" s="42"/>
      <c r="X23" s="42"/>
      <c r="Y23" s="42"/>
      <c r="Z23" s="42"/>
      <c r="AA23" s="42"/>
      <c r="AB23" s="42"/>
      <c r="AC23" s="42"/>
      <c r="AD23" s="41"/>
      <c r="AE23" s="91"/>
      <c r="AF23" s="403"/>
      <c r="AG23" s="43"/>
      <c r="AH23" s="43"/>
      <c r="AI23" s="43"/>
      <c r="AJ23" s="43"/>
      <c r="AK23" s="43"/>
      <c r="AL23" s="43"/>
      <c r="AM23" s="43"/>
      <c r="AN23" s="43"/>
      <c r="AO23" s="43"/>
      <c r="AP23" s="43"/>
      <c r="AQ23" s="43"/>
    </row>
    <row r="24" spans="1:119" ht="15.75" customHeight="1" x14ac:dyDescent="0.25">
      <c r="A24" s="540"/>
      <c r="B24" s="540"/>
      <c r="C24" s="540"/>
      <c r="D24" s="44"/>
      <c r="E24" s="12"/>
      <c r="F24" s="44"/>
      <c r="P24" s="30"/>
      <c r="Q24" s="42"/>
      <c r="R24" s="42"/>
      <c r="S24" s="42"/>
      <c r="T24" s="42"/>
      <c r="U24" s="42"/>
      <c r="V24" s="42"/>
      <c r="W24" s="42"/>
      <c r="X24" s="42"/>
      <c r="Y24" s="42"/>
      <c r="Z24" s="42"/>
      <c r="AA24" s="42"/>
      <c r="AB24" s="42"/>
      <c r="AC24" s="42"/>
      <c r="AD24" s="41"/>
      <c r="AE24" s="91"/>
      <c r="AF24" s="403"/>
      <c r="AG24" s="43"/>
      <c r="AH24" s="43"/>
      <c r="AI24" s="43"/>
      <c r="AJ24" s="43"/>
      <c r="AK24" s="43"/>
      <c r="AL24" s="43"/>
      <c r="AM24" s="43"/>
      <c r="AN24" s="43"/>
      <c r="AO24" s="43"/>
      <c r="AP24" s="43"/>
      <c r="AQ24" s="43"/>
    </row>
    <row r="25" spans="1:119" ht="15.75" customHeight="1" x14ac:dyDescent="0.25">
      <c r="A25" s="556" t="str" cm="1">
        <f t="array" aca="1" ref="A25" ca="1">IF(ISREF(INDIRECT("'F.3.4-5 Tube Chassis"&amp;"'!$A$25")),INDIRECT("'F.3.4-5 Tube Chassis"&amp;"'!$A$25"),INDIRECT("'F.3.4 Steel Tube"&amp;"'!$A$25"))</f>
        <v>mm</v>
      </c>
      <c r="B25" s="556"/>
      <c r="C25" s="556"/>
      <c r="D25" s="44"/>
      <c r="F25" s="44"/>
      <c r="P25" s="30"/>
      <c r="Q25" s="42"/>
      <c r="R25" s="42"/>
      <c r="S25" s="42"/>
      <c r="T25" s="42"/>
      <c r="U25" s="42"/>
      <c r="V25" s="42"/>
      <c r="W25" s="42"/>
      <c r="X25" s="42"/>
      <c r="Y25" s="42"/>
      <c r="Z25" s="42"/>
      <c r="AA25" s="42"/>
      <c r="AB25" s="42"/>
      <c r="AC25" s="42"/>
      <c r="AD25" s="41"/>
      <c r="AE25" s="91"/>
      <c r="AF25" s="403"/>
      <c r="AG25" s="43"/>
      <c r="AH25" s="43"/>
      <c r="AI25" s="43"/>
      <c r="AJ25" s="43"/>
      <c r="AK25" s="43"/>
      <c r="AL25" s="43"/>
      <c r="AM25" s="43"/>
      <c r="AN25" s="43"/>
      <c r="AO25" s="43"/>
      <c r="AP25" s="43"/>
      <c r="AQ25" s="43"/>
    </row>
    <row r="26" spans="1:119" ht="15.75" customHeight="1" x14ac:dyDescent="0.25">
      <c r="A26" s="556"/>
      <c r="B26" s="556"/>
      <c r="C26" s="556"/>
      <c r="D26" s="189"/>
      <c r="O26" s="189"/>
      <c r="P26" s="30"/>
      <c r="Q26" s="42"/>
      <c r="R26" s="42"/>
      <c r="S26" s="42"/>
      <c r="T26" s="42"/>
      <c r="U26" s="42"/>
      <c r="V26" s="42"/>
      <c r="W26" s="42"/>
      <c r="X26" s="42"/>
      <c r="Y26" s="42"/>
      <c r="Z26" s="42"/>
      <c r="AA26" s="42"/>
      <c r="AB26" s="42"/>
      <c r="AC26" s="42"/>
      <c r="AD26" s="41"/>
      <c r="AE26" s="91"/>
      <c r="AF26" s="403"/>
      <c r="AG26" s="43"/>
      <c r="AH26" s="43"/>
      <c r="AI26" s="43"/>
      <c r="AJ26" s="43"/>
      <c r="AK26" s="43"/>
      <c r="AL26" s="43"/>
      <c r="AM26" s="43"/>
      <c r="AN26" s="43"/>
      <c r="AO26" s="43"/>
      <c r="AP26" s="43"/>
      <c r="AQ26" s="43"/>
    </row>
    <row r="27" spans="1:119" ht="15" customHeight="1" x14ac:dyDescent="0.25">
      <c r="A27" s="41"/>
      <c r="B27" s="41"/>
      <c r="C27" s="41"/>
      <c r="D27" s="41"/>
      <c r="E27" s="41"/>
      <c r="F27" s="41"/>
      <c r="G27" s="41"/>
      <c r="H27" s="41"/>
      <c r="I27" s="41"/>
      <c r="J27" s="38"/>
      <c r="K27" s="41"/>
      <c r="L27" s="41"/>
      <c r="M27" s="41"/>
      <c r="N27" s="41"/>
      <c r="O27" s="41"/>
      <c r="P27" s="41"/>
      <c r="Q27" s="41"/>
      <c r="R27" s="41"/>
      <c r="S27" s="41"/>
      <c r="T27" s="38"/>
      <c r="U27" s="38"/>
      <c r="V27" s="38"/>
      <c r="W27" s="38"/>
      <c r="X27" s="38"/>
      <c r="Y27" s="38"/>
      <c r="Z27" s="38"/>
      <c r="AA27" s="38"/>
      <c r="AB27" s="38"/>
      <c r="AC27" s="38"/>
      <c r="AD27" s="41"/>
      <c r="AE27" s="39"/>
      <c r="AF27" s="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row>
    <row r="28" spans="1:119" ht="15" customHeight="1" x14ac:dyDescent="0.25">
      <c r="A28" s="42"/>
      <c r="B28" s="42"/>
      <c r="C28" s="42"/>
      <c r="D28" s="42"/>
      <c r="E28" s="42"/>
      <c r="F28" s="42"/>
      <c r="G28" s="42"/>
      <c r="H28" s="42"/>
      <c r="I28" s="42"/>
      <c r="J28" s="38"/>
      <c r="K28" s="42"/>
      <c r="L28" s="42"/>
      <c r="M28" s="42"/>
      <c r="N28" s="42"/>
      <c r="O28" s="42"/>
      <c r="P28" s="42"/>
      <c r="Q28" s="42"/>
      <c r="R28" s="42"/>
      <c r="S28" s="42"/>
      <c r="T28" s="38"/>
      <c r="U28" s="10"/>
      <c r="V28" s="10"/>
      <c r="W28" s="10"/>
      <c r="X28" s="10"/>
      <c r="Y28" s="10"/>
      <c r="Z28" s="10"/>
      <c r="AA28" s="10"/>
      <c r="AB28" s="10"/>
      <c r="AC28" s="10"/>
      <c r="AD28" s="41"/>
      <c r="AE28" s="39"/>
      <c r="AF28" s="1"/>
      <c r="AG28" s="41"/>
      <c r="AH28" s="41"/>
      <c r="AI28" s="41"/>
      <c r="AJ28" s="41"/>
      <c r="AK28" s="41"/>
      <c r="AL28" s="41"/>
      <c r="AM28" s="41"/>
      <c r="AN28" s="41"/>
      <c r="AO28" s="43"/>
      <c r="AP28" s="43"/>
      <c r="AQ28" s="43"/>
      <c r="AR28" s="43"/>
      <c r="AS28" s="43"/>
      <c r="AT28" s="43"/>
      <c r="AU28" s="43"/>
      <c r="AV28" s="43"/>
      <c r="AW28" s="43"/>
      <c r="AX28" s="41"/>
      <c r="AY28" s="43"/>
      <c r="AZ28" s="43"/>
      <c r="BA28" s="43"/>
      <c r="BB28" s="43"/>
      <c r="BC28" s="43"/>
      <c r="BD28" s="43"/>
      <c r="BE28" s="43"/>
      <c r="BF28" s="43"/>
      <c r="BG28" s="43"/>
      <c r="BH28" s="41"/>
      <c r="BI28" s="43"/>
      <c r="BJ28" s="43"/>
      <c r="BK28" s="43"/>
      <c r="BL28" s="43"/>
      <c r="BM28" s="43"/>
      <c r="BN28" s="43"/>
      <c r="BO28" s="43"/>
      <c r="BP28" s="43"/>
      <c r="BQ28" s="43"/>
      <c r="BR28" s="41"/>
      <c r="BS28" s="43"/>
      <c r="BT28" s="43"/>
      <c r="BU28" s="43"/>
      <c r="BV28" s="43"/>
      <c r="BW28" s="43"/>
      <c r="BX28" s="43"/>
      <c r="BY28" s="43"/>
      <c r="BZ28" s="43"/>
      <c r="CA28" s="43"/>
      <c r="CB28" s="41"/>
      <c r="CC28" s="43"/>
      <c r="CD28" s="43"/>
      <c r="CE28" s="43"/>
      <c r="CF28" s="43"/>
      <c r="CG28" s="43"/>
      <c r="CH28" s="43"/>
      <c r="CI28" s="43"/>
      <c r="CJ28" s="43"/>
      <c r="CK28" s="43"/>
      <c r="CL28" s="41"/>
      <c r="CM28" s="43"/>
      <c r="CN28" s="43"/>
      <c r="CO28" s="43"/>
      <c r="CP28" s="43"/>
      <c r="CQ28" s="43"/>
      <c r="CR28" s="43"/>
      <c r="CS28" s="43"/>
      <c r="CT28" s="43"/>
      <c r="CU28" s="43"/>
      <c r="CV28" s="41"/>
      <c r="CW28" s="43"/>
      <c r="CX28" s="43"/>
      <c r="CY28" s="43"/>
      <c r="CZ28" s="43"/>
      <c r="DA28" s="43"/>
      <c r="DB28" s="43"/>
      <c r="DC28" s="43"/>
      <c r="DD28" s="43"/>
      <c r="DE28" s="43"/>
      <c r="DF28" s="41"/>
      <c r="DG28" s="43"/>
      <c r="DH28" s="43"/>
      <c r="DI28" s="43"/>
      <c r="DJ28" s="43"/>
      <c r="DK28" s="43"/>
      <c r="DL28" s="43"/>
      <c r="DM28" s="43"/>
      <c r="DN28" s="43"/>
      <c r="DO28" s="43"/>
    </row>
    <row r="29" spans="1:119" ht="15" customHeight="1" x14ac:dyDescent="0.25">
      <c r="A29" s="42"/>
      <c r="B29" s="42"/>
      <c r="C29" s="42"/>
      <c r="D29" s="42"/>
      <c r="E29" s="42"/>
      <c r="F29" s="42"/>
      <c r="G29" s="42"/>
      <c r="H29" s="42"/>
      <c r="I29" s="42"/>
      <c r="J29" s="38"/>
      <c r="K29" s="42"/>
      <c r="L29" s="42"/>
      <c r="M29" s="42"/>
      <c r="N29" s="42"/>
      <c r="O29" s="42"/>
      <c r="P29" s="42"/>
      <c r="Q29" s="42"/>
      <c r="R29" s="42"/>
      <c r="S29" s="42"/>
      <c r="T29" s="38"/>
      <c r="U29" s="10"/>
      <c r="V29" s="10"/>
      <c r="W29" s="10"/>
      <c r="X29" s="10"/>
      <c r="Y29" s="10"/>
      <c r="Z29" s="10"/>
      <c r="AA29" s="10"/>
      <c r="AB29" s="10"/>
      <c r="AC29" s="10"/>
      <c r="AD29" s="41"/>
      <c r="AE29" s="39"/>
      <c r="AF29" s="1"/>
      <c r="AG29" s="41"/>
      <c r="AH29" s="41"/>
      <c r="AI29" s="41"/>
      <c r="AJ29" s="41"/>
      <c r="AK29" s="41"/>
      <c r="AL29" s="41"/>
      <c r="AM29" s="41"/>
      <c r="AN29" s="41"/>
      <c r="AO29" s="43"/>
      <c r="AP29" s="43"/>
      <c r="AQ29" s="43"/>
      <c r="AR29" s="43"/>
      <c r="AS29" s="43"/>
      <c r="AT29" s="43"/>
      <c r="AU29" s="43"/>
      <c r="AV29" s="43"/>
      <c r="AW29" s="43"/>
      <c r="AX29" s="41"/>
      <c r="AY29" s="43"/>
      <c r="AZ29" s="43"/>
      <c r="BA29" s="43"/>
      <c r="BB29" s="43"/>
      <c r="BC29" s="43"/>
      <c r="BD29" s="43"/>
      <c r="BE29" s="43"/>
      <c r="BF29" s="43"/>
      <c r="BG29" s="43"/>
      <c r="BH29" s="41"/>
      <c r="BI29" s="43"/>
      <c r="BJ29" s="43"/>
      <c r="BK29" s="43"/>
      <c r="BL29" s="43"/>
      <c r="BM29" s="43"/>
      <c r="BN29" s="43"/>
      <c r="BO29" s="43"/>
      <c r="BP29" s="43"/>
      <c r="BQ29" s="43"/>
      <c r="BR29" s="41"/>
      <c r="BS29" s="43"/>
      <c r="BT29" s="43"/>
      <c r="BU29" s="43"/>
      <c r="BV29" s="43"/>
      <c r="BW29" s="43"/>
      <c r="BX29" s="43"/>
      <c r="BY29" s="43"/>
      <c r="BZ29" s="43"/>
      <c r="CA29" s="43"/>
      <c r="CB29" s="41"/>
      <c r="CC29" s="43"/>
      <c r="CD29" s="43"/>
      <c r="CE29" s="43"/>
      <c r="CF29" s="43"/>
      <c r="CG29" s="43"/>
      <c r="CH29" s="43"/>
      <c r="CI29" s="43"/>
      <c r="CJ29" s="43"/>
      <c r="CK29" s="43"/>
      <c r="CL29" s="41"/>
      <c r="CM29" s="43"/>
      <c r="CN29" s="43"/>
      <c r="CO29" s="43"/>
      <c r="CP29" s="43"/>
      <c r="CQ29" s="43"/>
      <c r="CR29" s="43"/>
      <c r="CS29" s="43"/>
      <c r="CT29" s="43"/>
      <c r="CU29" s="43"/>
      <c r="CV29" s="41"/>
      <c r="CW29" s="43"/>
      <c r="CX29" s="43"/>
      <c r="CY29" s="43"/>
      <c r="CZ29" s="43"/>
      <c r="DA29" s="43"/>
      <c r="DB29" s="43"/>
      <c r="DC29" s="43"/>
      <c r="DD29" s="43"/>
      <c r="DE29" s="43"/>
      <c r="DF29" s="41"/>
      <c r="DG29" s="43"/>
      <c r="DH29" s="43"/>
      <c r="DI29" s="43"/>
      <c r="DJ29" s="43"/>
      <c r="DK29" s="43"/>
      <c r="DL29" s="43"/>
      <c r="DM29" s="43"/>
      <c r="DN29" s="43"/>
      <c r="DO29" s="43"/>
    </row>
    <row r="30" spans="1:119" ht="15" customHeight="1" x14ac:dyDescent="0.25">
      <c r="A30" s="42"/>
      <c r="B30" s="42"/>
      <c r="C30" s="42"/>
      <c r="D30" s="42"/>
      <c r="E30" s="42"/>
      <c r="F30" s="42"/>
      <c r="G30" s="42"/>
      <c r="H30" s="42"/>
      <c r="I30" s="42"/>
      <c r="J30" s="38"/>
      <c r="K30" s="42"/>
      <c r="L30" s="42"/>
      <c r="M30" s="42"/>
      <c r="N30" s="42"/>
      <c r="O30" s="42"/>
      <c r="P30" s="42"/>
      <c r="Q30" s="42"/>
      <c r="R30" s="42"/>
      <c r="S30" s="42"/>
      <c r="T30" s="38"/>
      <c r="U30" s="10"/>
      <c r="V30" s="10"/>
      <c r="W30" s="10"/>
      <c r="X30" s="10"/>
      <c r="Y30" s="10"/>
      <c r="Z30" s="10"/>
      <c r="AA30" s="10"/>
      <c r="AB30" s="10"/>
      <c r="AC30" s="10"/>
      <c r="AD30" s="41"/>
      <c r="AE30" s="39"/>
      <c r="AF30" s="1"/>
      <c r="AG30" s="41"/>
      <c r="AH30" s="41"/>
      <c r="AI30" s="41"/>
      <c r="AJ30" s="41"/>
      <c r="AK30" s="41"/>
      <c r="AL30" s="41"/>
      <c r="AM30" s="41"/>
      <c r="AN30" s="41"/>
      <c r="AO30" s="43"/>
      <c r="AP30" s="43"/>
      <c r="AQ30" s="43"/>
      <c r="AR30" s="43"/>
      <c r="AS30" s="43"/>
      <c r="AT30" s="43"/>
      <c r="AU30" s="43"/>
      <c r="AV30" s="43"/>
      <c r="AW30" s="43"/>
      <c r="AX30" s="41"/>
      <c r="AY30" s="43"/>
      <c r="AZ30" s="43"/>
      <c r="BA30" s="43"/>
      <c r="BB30" s="43"/>
      <c r="BC30" s="43"/>
      <c r="BD30" s="43"/>
      <c r="BE30" s="43"/>
      <c r="BF30" s="43"/>
      <c r="BG30" s="43"/>
      <c r="BH30" s="41"/>
      <c r="BI30" s="43"/>
      <c r="BJ30" s="43"/>
      <c r="BK30" s="43"/>
      <c r="BL30" s="43"/>
      <c r="BM30" s="43"/>
      <c r="BN30" s="43"/>
      <c r="BO30" s="43"/>
      <c r="BP30" s="43"/>
      <c r="BQ30" s="43"/>
      <c r="BR30" s="41"/>
      <c r="BS30" s="43"/>
      <c r="BT30" s="43"/>
      <c r="BU30" s="43"/>
      <c r="BV30" s="43"/>
      <c r="BW30" s="43"/>
      <c r="BX30" s="43"/>
      <c r="BY30" s="43"/>
      <c r="BZ30" s="43"/>
      <c r="CA30" s="43"/>
      <c r="CB30" s="41"/>
      <c r="CC30" s="43"/>
      <c r="CD30" s="43"/>
      <c r="CE30" s="43"/>
      <c r="CF30" s="43"/>
      <c r="CG30" s="43"/>
      <c r="CH30" s="43"/>
      <c r="CI30" s="43"/>
      <c r="CJ30" s="43"/>
      <c r="CK30" s="43"/>
      <c r="CL30" s="41"/>
      <c r="CM30" s="43"/>
      <c r="CN30" s="43"/>
      <c r="CO30" s="43"/>
      <c r="CP30" s="43"/>
      <c r="CQ30" s="43"/>
      <c r="CR30" s="43"/>
      <c r="CS30" s="43"/>
      <c r="CT30" s="43"/>
      <c r="CU30" s="43"/>
      <c r="CV30" s="41"/>
      <c r="CW30" s="43"/>
      <c r="CX30" s="43"/>
      <c r="CY30" s="43"/>
      <c r="CZ30" s="43"/>
      <c r="DA30" s="43"/>
      <c r="DB30" s="43"/>
      <c r="DC30" s="43"/>
      <c r="DD30" s="43"/>
      <c r="DE30" s="43"/>
      <c r="DF30" s="41"/>
      <c r="DG30" s="43"/>
      <c r="DH30" s="43"/>
      <c r="DI30" s="43"/>
      <c r="DJ30" s="43"/>
      <c r="DK30" s="43"/>
      <c r="DL30" s="43"/>
      <c r="DM30" s="43"/>
      <c r="DN30" s="43"/>
      <c r="DO30" s="43"/>
    </row>
    <row r="31" spans="1:119" ht="15" customHeight="1" x14ac:dyDescent="0.25">
      <c r="A31" s="42"/>
      <c r="B31" s="42"/>
      <c r="C31" s="42"/>
      <c r="D31" s="42"/>
      <c r="E31" s="42"/>
      <c r="F31" s="42"/>
      <c r="G31" s="42"/>
      <c r="H31" s="42"/>
      <c r="I31" s="42"/>
      <c r="J31" s="38"/>
      <c r="K31" s="42"/>
      <c r="L31" s="42"/>
      <c r="M31" s="42"/>
      <c r="N31" s="42"/>
      <c r="O31" s="42"/>
      <c r="P31" s="42"/>
      <c r="Q31" s="42"/>
      <c r="R31" s="42"/>
      <c r="S31" s="42"/>
      <c r="T31" s="38"/>
      <c r="U31" s="10"/>
      <c r="V31" s="10"/>
      <c r="W31" s="10"/>
      <c r="X31" s="10"/>
      <c r="Y31" s="10"/>
      <c r="Z31" s="10"/>
      <c r="AA31" s="10"/>
      <c r="AB31" s="10"/>
      <c r="AC31" s="10"/>
      <c r="AD31" s="41"/>
      <c r="AE31" s="39"/>
      <c r="AF31" s="1"/>
      <c r="AG31" s="41"/>
      <c r="AH31" s="41"/>
      <c r="AI31" s="41"/>
      <c r="AJ31" s="41"/>
      <c r="AK31" s="41"/>
      <c r="AL31" s="41"/>
      <c r="AM31" s="41"/>
      <c r="AN31" s="41"/>
      <c r="AO31" s="43"/>
      <c r="AP31" s="43"/>
      <c r="AQ31" s="43"/>
      <c r="AR31" s="43"/>
      <c r="AS31" s="43"/>
      <c r="AT31" s="43"/>
      <c r="AU31" s="43"/>
      <c r="AV31" s="43"/>
      <c r="AW31" s="43"/>
      <c r="AX31" s="41"/>
      <c r="AY31" s="43"/>
      <c r="AZ31" s="43"/>
      <c r="BA31" s="43"/>
      <c r="BB31" s="43"/>
      <c r="BC31" s="43"/>
      <c r="BD31" s="43"/>
      <c r="BE31" s="43"/>
      <c r="BF31" s="43"/>
      <c r="BG31" s="43"/>
      <c r="BH31" s="41"/>
      <c r="BI31" s="43"/>
      <c r="BJ31" s="43"/>
      <c r="BK31" s="43"/>
      <c r="BL31" s="43"/>
      <c r="BM31" s="43"/>
      <c r="BN31" s="43"/>
      <c r="BO31" s="43"/>
      <c r="BP31" s="43"/>
      <c r="BQ31" s="43"/>
      <c r="BR31" s="41"/>
      <c r="BS31" s="43"/>
      <c r="BT31" s="43"/>
      <c r="BU31" s="43"/>
      <c r="BV31" s="43"/>
      <c r="BW31" s="43"/>
      <c r="BX31" s="43"/>
      <c r="BY31" s="43"/>
      <c r="BZ31" s="43"/>
      <c r="CA31" s="43"/>
      <c r="CB31" s="41"/>
      <c r="CC31" s="43"/>
      <c r="CD31" s="43"/>
      <c r="CE31" s="43"/>
      <c r="CF31" s="43"/>
      <c r="CG31" s="43"/>
      <c r="CH31" s="43"/>
      <c r="CI31" s="43"/>
      <c r="CJ31" s="43"/>
      <c r="CK31" s="43"/>
      <c r="CL31" s="41"/>
      <c r="CM31" s="43"/>
      <c r="CN31" s="43"/>
      <c r="CO31" s="43"/>
      <c r="CP31" s="43"/>
      <c r="CQ31" s="43"/>
      <c r="CR31" s="43"/>
      <c r="CS31" s="43"/>
      <c r="CT31" s="43"/>
      <c r="CU31" s="43"/>
      <c r="CV31" s="41"/>
      <c r="CW31" s="43"/>
      <c r="CX31" s="43"/>
      <c r="CY31" s="43"/>
      <c r="CZ31" s="43"/>
      <c r="DA31" s="43"/>
      <c r="DB31" s="43"/>
      <c r="DC31" s="43"/>
      <c r="DD31" s="43"/>
      <c r="DE31" s="43"/>
      <c r="DF31" s="41"/>
      <c r="DG31" s="43"/>
      <c r="DH31" s="43"/>
      <c r="DI31" s="43"/>
      <c r="DJ31" s="43"/>
      <c r="DK31" s="43"/>
      <c r="DL31" s="43"/>
      <c r="DM31" s="43"/>
      <c r="DN31" s="43"/>
      <c r="DO31" s="43"/>
    </row>
    <row r="32" spans="1:119" ht="15" customHeight="1" x14ac:dyDescent="0.25">
      <c r="A32" s="42"/>
      <c r="B32" s="42"/>
      <c r="C32" s="42"/>
      <c r="D32" s="42"/>
      <c r="E32" s="42"/>
      <c r="F32" s="42"/>
      <c r="G32" s="42"/>
      <c r="H32" s="42"/>
      <c r="I32" s="42"/>
      <c r="J32" s="38"/>
      <c r="K32" s="42"/>
      <c r="L32" s="42"/>
      <c r="M32" s="42"/>
      <c r="N32" s="42"/>
      <c r="O32" s="42"/>
      <c r="P32" s="42"/>
      <c r="Q32" s="42"/>
      <c r="R32" s="42"/>
      <c r="S32" s="42"/>
      <c r="T32" s="38"/>
      <c r="U32" s="507" t="s">
        <v>907</v>
      </c>
      <c r="V32" s="507"/>
      <c r="W32" s="507"/>
      <c r="X32" s="507"/>
      <c r="Y32" s="507"/>
      <c r="Z32" s="507"/>
      <c r="AA32" s="507"/>
      <c r="AB32" s="507"/>
      <c r="AC32" s="507"/>
      <c r="AD32" s="41"/>
      <c r="AE32" s="39"/>
      <c r="AF32" s="1"/>
      <c r="AG32" s="41"/>
      <c r="AH32" s="41"/>
      <c r="AI32" s="41"/>
      <c r="AJ32" s="41"/>
      <c r="AK32" s="41"/>
      <c r="AL32" s="41"/>
      <c r="AM32" s="41"/>
      <c r="AN32" s="41"/>
      <c r="AO32" s="43"/>
      <c r="AP32" s="43"/>
      <c r="AQ32" s="43"/>
      <c r="AR32" s="43"/>
      <c r="AS32" s="43"/>
      <c r="AT32" s="43"/>
      <c r="AU32" s="43"/>
      <c r="AV32" s="43"/>
      <c r="AW32" s="43"/>
      <c r="AX32" s="41"/>
      <c r="AY32" s="43"/>
      <c r="AZ32" s="43"/>
      <c r="BA32" s="43"/>
      <c r="BB32" s="43"/>
      <c r="BC32" s="43"/>
      <c r="BD32" s="43"/>
      <c r="BE32" s="43"/>
      <c r="BF32" s="43"/>
      <c r="BG32" s="43"/>
      <c r="BH32" s="41"/>
      <c r="BI32" s="43"/>
      <c r="BJ32" s="43"/>
      <c r="BK32" s="43"/>
      <c r="BL32" s="43"/>
      <c r="BM32" s="43"/>
      <c r="BN32" s="43"/>
      <c r="BO32" s="43"/>
      <c r="BP32" s="43"/>
      <c r="BQ32" s="43"/>
      <c r="BR32" s="41"/>
      <c r="BS32" s="43"/>
      <c r="BT32" s="43"/>
      <c r="BU32" s="43"/>
      <c r="BV32" s="43"/>
      <c r="BW32" s="43"/>
      <c r="BX32" s="43"/>
      <c r="BY32" s="43"/>
      <c r="BZ32" s="43"/>
      <c r="CA32" s="43"/>
      <c r="CB32" s="41"/>
      <c r="CC32" s="43"/>
      <c r="CD32" s="43"/>
      <c r="CE32" s="43"/>
      <c r="CF32" s="43"/>
      <c r="CG32" s="43"/>
      <c r="CH32" s="43"/>
      <c r="CI32" s="43"/>
      <c r="CJ32" s="43"/>
      <c r="CK32" s="43"/>
      <c r="CL32" s="41"/>
      <c r="CM32" s="43"/>
      <c r="CN32" s="43"/>
      <c r="CO32" s="43"/>
      <c r="CP32" s="43"/>
      <c r="CQ32" s="43"/>
      <c r="CR32" s="43"/>
      <c r="CS32" s="43"/>
      <c r="CT32" s="43"/>
      <c r="CU32" s="43"/>
      <c r="CV32" s="41"/>
      <c r="CW32" s="43"/>
      <c r="CX32" s="43"/>
      <c r="CY32" s="43"/>
      <c r="CZ32" s="43"/>
      <c r="DA32" s="43"/>
      <c r="DB32" s="43"/>
      <c r="DC32" s="43"/>
      <c r="DD32" s="43"/>
      <c r="DE32" s="43"/>
      <c r="DF32" s="41"/>
      <c r="DG32" s="43"/>
      <c r="DH32" s="43"/>
      <c r="DI32" s="43"/>
      <c r="DJ32" s="43"/>
      <c r="DK32" s="43"/>
      <c r="DL32" s="43"/>
      <c r="DM32" s="43"/>
      <c r="DN32" s="43"/>
      <c r="DO32" s="43"/>
    </row>
    <row r="33" spans="1:119" ht="15" customHeight="1" x14ac:dyDescent="0.25">
      <c r="A33" s="42"/>
      <c r="B33" s="42"/>
      <c r="C33" s="42"/>
      <c r="D33" s="42"/>
      <c r="E33" s="42"/>
      <c r="F33" s="42"/>
      <c r="G33" s="42"/>
      <c r="H33" s="42"/>
      <c r="I33" s="42"/>
      <c r="J33" s="38"/>
      <c r="K33" s="42"/>
      <c r="L33" s="42"/>
      <c r="M33" s="42"/>
      <c r="N33" s="42"/>
      <c r="O33" s="42"/>
      <c r="P33" s="42"/>
      <c r="Q33" s="42"/>
      <c r="R33" s="42"/>
      <c r="S33" s="42"/>
      <c r="T33" s="38"/>
      <c r="U33" s="507"/>
      <c r="V33" s="507"/>
      <c r="W33" s="507"/>
      <c r="X33" s="507"/>
      <c r="Y33" s="507"/>
      <c r="Z33" s="507"/>
      <c r="AA33" s="507"/>
      <c r="AB33" s="507"/>
      <c r="AC33" s="507"/>
      <c r="AD33" s="38"/>
      <c r="AE33" s="10"/>
      <c r="AF33" s="10"/>
      <c r="AG33" s="10"/>
      <c r="AH33" s="10"/>
      <c r="AI33" s="10"/>
      <c r="AJ33" s="10"/>
      <c r="AK33" s="10"/>
      <c r="AL33" s="10"/>
      <c r="AM33" s="10"/>
      <c r="AN33" s="38"/>
      <c r="AO33" s="10"/>
      <c r="AP33" s="10"/>
      <c r="AQ33" s="10"/>
      <c r="AR33" s="10"/>
      <c r="AS33" s="10"/>
      <c r="AT33" s="10"/>
      <c r="AU33" s="10"/>
      <c r="AV33" s="10"/>
      <c r="AW33" s="10"/>
      <c r="AX33" s="38"/>
      <c r="AY33" s="42"/>
      <c r="AZ33" s="42"/>
      <c r="BA33" s="42"/>
      <c r="BB33" s="42"/>
      <c r="BC33" s="42"/>
      <c r="BD33" s="42"/>
      <c r="BE33" s="42"/>
      <c r="BF33" s="42"/>
      <c r="BG33" s="42"/>
      <c r="BH33" s="38"/>
      <c r="BI33" s="42"/>
      <c r="BJ33" s="42"/>
      <c r="BK33" s="42"/>
      <c r="BL33" s="42"/>
      <c r="BM33" s="42"/>
      <c r="BN33" s="42"/>
      <c r="BO33" s="42"/>
      <c r="BP33" s="42"/>
      <c r="BQ33" s="42"/>
      <c r="BR33" s="41"/>
      <c r="BS33" s="574"/>
      <c r="BT33" s="574"/>
      <c r="BU33" s="574"/>
      <c r="BV33" s="43"/>
      <c r="BW33" s="10"/>
      <c r="BX33" s="10"/>
      <c r="BY33" s="10"/>
      <c r="BZ33" s="10"/>
      <c r="CA33" s="10"/>
      <c r="CB33" s="38"/>
      <c r="CC33" s="10"/>
      <c r="CD33" s="10"/>
      <c r="CE33" s="10"/>
      <c r="CF33" s="10"/>
      <c r="CG33" s="10"/>
      <c r="CH33" s="10"/>
      <c r="CI33" s="10"/>
      <c r="CJ33" s="10"/>
      <c r="CK33" s="10"/>
      <c r="CL33" s="38"/>
      <c r="CM33" s="10"/>
      <c r="CN33" s="10"/>
      <c r="CO33" s="10"/>
      <c r="CP33" s="10"/>
      <c r="CQ33" s="10"/>
      <c r="CR33" s="10"/>
      <c r="CS33" s="10"/>
      <c r="CT33" s="10"/>
      <c r="CU33" s="10"/>
      <c r="CV33" s="38"/>
      <c r="CW33" s="42"/>
      <c r="CX33" s="42"/>
      <c r="CY33" s="42"/>
      <c r="CZ33" s="42"/>
      <c r="DA33" s="42"/>
      <c r="DB33" s="42"/>
      <c r="DC33" s="42"/>
      <c r="DD33" s="42"/>
      <c r="DE33" s="42"/>
      <c r="DF33" s="38"/>
      <c r="DG33" s="42"/>
      <c r="DH33" s="42"/>
      <c r="DI33" s="42"/>
      <c r="DJ33" s="42"/>
      <c r="DK33" s="42"/>
      <c r="DL33" s="42"/>
      <c r="DM33" s="42"/>
      <c r="DN33" s="42"/>
      <c r="DO33" s="42"/>
    </row>
    <row r="34" spans="1:119" ht="15" customHeight="1" x14ac:dyDescent="0.25">
      <c r="A34" s="42"/>
      <c r="B34" s="42"/>
      <c r="C34" s="42"/>
      <c r="D34" s="42"/>
      <c r="E34" s="42"/>
      <c r="F34" s="42"/>
      <c r="G34" s="42"/>
      <c r="H34" s="42"/>
      <c r="I34" s="42"/>
      <c r="J34" s="38"/>
      <c r="K34" s="42"/>
      <c r="L34" s="42"/>
      <c r="M34" s="42"/>
      <c r="N34" s="42"/>
      <c r="O34" s="42"/>
      <c r="P34" s="42"/>
      <c r="Q34" s="42"/>
      <c r="R34" s="42"/>
      <c r="S34" s="42"/>
      <c r="T34" s="38"/>
      <c r="U34" s="10"/>
      <c r="V34" s="10"/>
      <c r="W34" s="10"/>
      <c r="X34" s="10"/>
      <c r="Y34" s="10"/>
      <c r="Z34" s="10"/>
      <c r="AA34" s="10"/>
      <c r="AB34" s="10"/>
      <c r="AC34" s="10"/>
      <c r="AD34" s="38"/>
      <c r="AE34" s="10"/>
      <c r="AF34" s="10"/>
      <c r="AG34" s="10"/>
      <c r="AH34" s="10"/>
      <c r="AI34" s="10"/>
      <c r="AJ34" s="10"/>
      <c r="AK34" s="10"/>
      <c r="AL34" s="10"/>
      <c r="AM34" s="10"/>
      <c r="AN34" s="38"/>
      <c r="AO34" s="10"/>
      <c r="AP34" s="10"/>
      <c r="AQ34" s="10"/>
      <c r="AR34" s="10"/>
      <c r="AS34" s="10"/>
      <c r="AT34" s="10"/>
      <c r="AU34" s="10"/>
      <c r="AV34" s="10"/>
      <c r="AW34" s="10"/>
      <c r="AX34" s="38"/>
      <c r="AY34" s="42"/>
      <c r="AZ34" s="42"/>
      <c r="BA34" s="42"/>
      <c r="BB34" s="42"/>
      <c r="BC34" s="42"/>
      <c r="BD34" s="42"/>
      <c r="BE34" s="42"/>
      <c r="BF34" s="42"/>
      <c r="BG34" s="42"/>
      <c r="BH34" s="38"/>
      <c r="BI34" s="42"/>
      <c r="BJ34" s="42"/>
      <c r="BK34" s="42"/>
      <c r="BL34" s="42"/>
      <c r="BM34" s="42"/>
      <c r="BN34" s="42"/>
      <c r="BO34" s="42"/>
      <c r="BP34" s="42"/>
      <c r="BQ34" s="42"/>
      <c r="BR34" s="41"/>
      <c r="BS34" s="10"/>
      <c r="BT34" s="10"/>
      <c r="BU34" s="10"/>
      <c r="BV34" s="10"/>
      <c r="BW34" s="10"/>
      <c r="BX34" s="10"/>
      <c r="BY34" s="10"/>
      <c r="BZ34" s="10"/>
      <c r="CA34" s="10"/>
      <c r="CB34" s="38"/>
      <c r="CC34" s="10"/>
      <c r="CD34" s="10"/>
      <c r="CE34" s="10"/>
      <c r="CF34" s="10"/>
      <c r="CG34" s="10"/>
      <c r="CH34" s="10"/>
      <c r="CI34" s="10"/>
      <c r="CJ34" s="10"/>
      <c r="CK34" s="10"/>
      <c r="CL34" s="38"/>
      <c r="CM34" s="10"/>
      <c r="CN34" s="10"/>
      <c r="CO34" s="10"/>
      <c r="CP34" s="10"/>
      <c r="CQ34" s="10"/>
      <c r="CR34" s="10"/>
      <c r="CS34" s="10"/>
      <c r="CT34" s="10"/>
      <c r="CU34" s="10"/>
      <c r="CV34" s="38"/>
      <c r="CW34" s="42"/>
      <c r="CX34" s="42"/>
      <c r="CY34" s="42"/>
      <c r="CZ34" s="42"/>
      <c r="DA34" s="42"/>
      <c r="DB34" s="42"/>
      <c r="DC34" s="42"/>
      <c r="DD34" s="42"/>
      <c r="DE34" s="42"/>
      <c r="DF34" s="38"/>
      <c r="DG34" s="42"/>
      <c r="DH34" s="42"/>
      <c r="DI34" s="42"/>
      <c r="DJ34" s="42"/>
      <c r="DK34" s="42"/>
      <c r="DL34" s="42"/>
      <c r="DM34" s="42"/>
      <c r="DN34" s="42"/>
      <c r="DO34" s="42"/>
    </row>
    <row r="35" spans="1:119" ht="15" customHeight="1" x14ac:dyDescent="0.25">
      <c r="A35" s="42"/>
      <c r="B35" s="42"/>
      <c r="C35" s="42"/>
      <c r="D35" s="42"/>
      <c r="E35" s="42"/>
      <c r="F35" s="42"/>
      <c r="G35" s="42"/>
      <c r="H35" s="42"/>
      <c r="I35" s="42"/>
      <c r="J35" s="38"/>
      <c r="K35" s="42"/>
      <c r="L35" s="42"/>
      <c r="M35" s="42"/>
      <c r="N35" s="42"/>
      <c r="O35" s="42"/>
      <c r="P35" s="42"/>
      <c r="Q35" s="42"/>
      <c r="R35" s="42"/>
      <c r="S35" s="42"/>
      <c r="T35" s="38"/>
      <c r="U35" s="10"/>
      <c r="V35" s="10"/>
      <c r="W35" s="10"/>
      <c r="X35" s="10"/>
      <c r="Y35" s="10"/>
      <c r="Z35" s="10"/>
      <c r="AA35" s="10"/>
      <c r="AB35" s="10"/>
      <c r="AC35" s="10"/>
      <c r="AD35" s="38"/>
      <c r="AE35" s="10"/>
      <c r="AF35" s="10"/>
      <c r="AG35" s="10"/>
      <c r="AH35" s="10"/>
      <c r="AI35" s="10"/>
      <c r="AJ35" s="10"/>
      <c r="AK35" s="10"/>
      <c r="AL35" s="10"/>
      <c r="AM35" s="10"/>
      <c r="AN35" s="38"/>
      <c r="AO35" s="10"/>
      <c r="AP35" s="10"/>
      <c r="AQ35" s="10"/>
      <c r="AR35" s="10"/>
      <c r="AS35" s="10"/>
      <c r="AT35" s="10"/>
      <c r="AU35" s="10"/>
      <c r="AV35" s="10"/>
      <c r="AW35" s="10"/>
      <c r="AX35" s="38"/>
      <c r="AY35" s="42"/>
      <c r="AZ35" s="42"/>
      <c r="BA35" s="42"/>
      <c r="BB35" s="42"/>
      <c r="BC35" s="42"/>
      <c r="BD35" s="42"/>
      <c r="BE35" s="42"/>
      <c r="BF35" s="42"/>
      <c r="BG35" s="42"/>
      <c r="BH35" s="38"/>
      <c r="BI35" s="42"/>
      <c r="BJ35" s="42"/>
      <c r="BK35" s="42"/>
      <c r="BL35" s="42"/>
      <c r="BM35" s="42"/>
      <c r="BN35" s="42"/>
      <c r="BO35" s="42"/>
      <c r="BP35" s="42"/>
      <c r="BQ35" s="42"/>
      <c r="BR35" s="41"/>
      <c r="BS35" s="10"/>
      <c r="BT35" s="10"/>
      <c r="BU35" s="10"/>
      <c r="BV35" s="10"/>
      <c r="BW35" s="10"/>
      <c r="BX35" s="10"/>
      <c r="BY35" s="10"/>
      <c r="BZ35" s="10"/>
      <c r="CA35" s="10"/>
      <c r="CB35" s="38"/>
      <c r="CC35" s="10"/>
      <c r="CD35" s="10"/>
      <c r="CE35" s="10"/>
      <c r="CF35" s="10"/>
      <c r="CG35" s="10"/>
      <c r="CH35" s="10"/>
      <c r="CI35" s="10"/>
      <c r="CJ35" s="10"/>
      <c r="CK35" s="10"/>
      <c r="CL35" s="38"/>
      <c r="CM35" s="10"/>
      <c r="CN35" s="10"/>
      <c r="CO35" s="10"/>
      <c r="CP35" s="10"/>
      <c r="CQ35" s="10"/>
      <c r="CR35" s="10"/>
      <c r="CS35" s="10"/>
      <c r="CT35" s="10"/>
      <c r="CU35" s="10"/>
      <c r="CV35" s="38"/>
      <c r="CW35" s="42"/>
      <c r="CX35" s="42"/>
      <c r="CY35" s="42"/>
      <c r="CZ35" s="42"/>
      <c r="DA35" s="42"/>
      <c r="DB35" s="42"/>
      <c r="DC35" s="42"/>
      <c r="DD35" s="42"/>
      <c r="DE35" s="42"/>
      <c r="DF35" s="38"/>
      <c r="DG35" s="42"/>
      <c r="DH35" s="42"/>
      <c r="DI35" s="42"/>
      <c r="DJ35" s="42"/>
      <c r="DK35" s="42"/>
      <c r="DL35" s="42"/>
      <c r="DM35" s="42"/>
      <c r="DN35" s="42"/>
      <c r="DO35" s="42"/>
    </row>
    <row r="36" spans="1:119" ht="15" customHeight="1" x14ac:dyDescent="0.25">
      <c r="A36" s="42"/>
      <c r="B36" s="42"/>
      <c r="C36" s="42"/>
      <c r="D36" s="42"/>
      <c r="E36" s="42"/>
      <c r="F36" s="42"/>
      <c r="G36" s="42"/>
      <c r="H36" s="42"/>
      <c r="I36" s="42"/>
      <c r="J36" s="38"/>
      <c r="K36" s="42"/>
      <c r="L36" s="42"/>
      <c r="M36" s="42"/>
      <c r="N36" s="42"/>
      <c r="O36" s="42"/>
      <c r="P36" s="42"/>
      <c r="Q36" s="42"/>
      <c r="R36" s="42"/>
      <c r="S36" s="42"/>
      <c r="T36" s="38"/>
      <c r="U36" s="10"/>
      <c r="V36" s="10"/>
      <c r="W36" s="10"/>
      <c r="X36" s="10"/>
      <c r="Y36" s="10"/>
      <c r="Z36" s="10"/>
      <c r="AA36" s="10"/>
      <c r="AB36" s="10"/>
      <c r="AC36" s="10"/>
      <c r="AD36" s="38"/>
      <c r="AE36" s="10"/>
      <c r="AF36" s="10"/>
      <c r="AG36" s="10"/>
      <c r="AH36" s="10"/>
      <c r="AI36" s="10"/>
      <c r="AJ36" s="10"/>
      <c r="AK36" s="10"/>
      <c r="AL36" s="10"/>
      <c r="AM36" s="10"/>
      <c r="AN36" s="38"/>
      <c r="AO36" s="10"/>
      <c r="AP36" s="10"/>
      <c r="AQ36" s="10"/>
      <c r="AR36" s="10"/>
      <c r="AS36" s="10"/>
      <c r="AT36" s="10"/>
      <c r="AU36" s="10"/>
      <c r="AV36" s="10"/>
      <c r="AW36" s="10"/>
      <c r="AX36" s="38"/>
      <c r="AY36" s="42"/>
      <c r="AZ36" s="42"/>
      <c r="BA36" s="42"/>
      <c r="BB36" s="42"/>
      <c r="BC36" s="42"/>
      <c r="BD36" s="42"/>
      <c r="BE36" s="42"/>
      <c r="BF36" s="42"/>
      <c r="BG36" s="42"/>
      <c r="BH36" s="38"/>
      <c r="BI36" s="42"/>
      <c r="BJ36" s="42"/>
      <c r="BK36" s="42"/>
      <c r="BL36" s="42"/>
      <c r="BM36" s="42"/>
      <c r="BN36" s="42"/>
      <c r="BO36" s="42"/>
      <c r="BP36" s="42"/>
      <c r="BQ36" s="42"/>
      <c r="BR36" s="41"/>
      <c r="BS36" s="10"/>
      <c r="BT36" s="10"/>
      <c r="BU36" s="10"/>
      <c r="BV36" s="10"/>
      <c r="BW36" s="10"/>
      <c r="BX36" s="10"/>
      <c r="BY36" s="10"/>
      <c r="BZ36" s="10"/>
      <c r="CA36" s="10"/>
      <c r="CB36" s="38"/>
      <c r="CC36" s="10"/>
      <c r="CD36" s="10"/>
      <c r="CE36" s="10"/>
      <c r="CF36" s="10"/>
      <c r="CG36" s="10"/>
      <c r="CH36" s="10"/>
      <c r="CI36" s="10"/>
      <c r="CJ36" s="10"/>
      <c r="CK36" s="10"/>
      <c r="CL36" s="38"/>
      <c r="CM36" s="10"/>
      <c r="CN36" s="10"/>
      <c r="CO36" s="10"/>
      <c r="CP36" s="10"/>
      <c r="CQ36" s="10"/>
      <c r="CR36" s="10"/>
      <c r="CS36" s="10"/>
      <c r="CT36" s="10"/>
      <c r="CU36" s="10"/>
      <c r="CV36" s="38"/>
      <c r="CW36" s="42"/>
      <c r="CX36" s="42"/>
      <c r="CY36" s="42"/>
      <c r="CZ36" s="42"/>
      <c r="DA36" s="42"/>
      <c r="DB36" s="42"/>
      <c r="DC36" s="42"/>
      <c r="DD36" s="42"/>
      <c r="DE36" s="42"/>
      <c r="DF36" s="38"/>
      <c r="DG36" s="42"/>
      <c r="DH36" s="42"/>
      <c r="DI36" s="42"/>
      <c r="DJ36" s="42"/>
      <c r="DK36" s="42"/>
      <c r="DL36" s="42"/>
      <c r="DM36" s="42"/>
      <c r="DN36" s="42"/>
      <c r="DO36" s="42"/>
    </row>
    <row r="37" spans="1:119" ht="15" customHeight="1" x14ac:dyDescent="0.25">
      <c r="A37" s="42"/>
      <c r="B37" s="42"/>
      <c r="C37" s="42"/>
      <c r="D37" s="42"/>
      <c r="E37" s="42"/>
      <c r="F37" s="42"/>
      <c r="G37" s="42"/>
      <c r="H37" s="42"/>
      <c r="I37" s="42"/>
      <c r="J37" s="38"/>
      <c r="K37" s="42"/>
      <c r="L37" s="42"/>
      <c r="M37" s="42"/>
      <c r="N37" s="42"/>
      <c r="O37" s="42"/>
      <c r="P37" s="42"/>
      <c r="Q37" s="42"/>
      <c r="R37" s="42"/>
      <c r="S37" s="42"/>
      <c r="T37" s="38"/>
      <c r="U37" s="10"/>
      <c r="V37" s="10"/>
      <c r="W37" s="10"/>
      <c r="X37" s="10"/>
      <c r="Y37" s="10"/>
      <c r="Z37" s="10"/>
      <c r="AA37" s="10"/>
      <c r="AB37" s="10"/>
      <c r="AC37" s="10"/>
      <c r="AD37" s="38"/>
      <c r="AE37" s="10"/>
      <c r="AF37" s="10"/>
      <c r="AG37" s="10"/>
      <c r="AH37" s="10"/>
      <c r="AI37" s="10"/>
      <c r="AJ37" s="10"/>
      <c r="AK37" s="10"/>
      <c r="AL37" s="10"/>
      <c r="AM37" s="10"/>
      <c r="AN37" s="38"/>
      <c r="AO37" s="10"/>
      <c r="AP37" s="10"/>
      <c r="AQ37" s="10"/>
      <c r="AR37" s="10"/>
      <c r="AS37" s="10"/>
      <c r="AT37" s="10"/>
      <c r="AU37" s="10"/>
      <c r="AV37" s="10"/>
      <c r="AW37" s="10"/>
      <c r="AX37" s="38"/>
      <c r="AY37" s="42"/>
      <c r="AZ37" s="42"/>
      <c r="BA37" s="42"/>
      <c r="BB37" s="42"/>
      <c r="BC37" s="42"/>
      <c r="BD37" s="42"/>
      <c r="BE37" s="42"/>
      <c r="BF37" s="42"/>
      <c r="BG37" s="42"/>
      <c r="BH37" s="38"/>
      <c r="BI37" s="42"/>
      <c r="BJ37" s="42"/>
      <c r="BK37" s="42"/>
      <c r="BL37" s="42"/>
      <c r="BM37" s="42"/>
      <c r="BN37" s="42"/>
      <c r="BO37" s="42"/>
      <c r="BP37" s="42"/>
      <c r="BQ37" s="42"/>
      <c r="BR37" s="41"/>
      <c r="BS37" s="10"/>
      <c r="BT37" s="10"/>
      <c r="BU37" s="10"/>
      <c r="BV37" s="10"/>
      <c r="BW37" s="10"/>
      <c r="BX37" s="10"/>
      <c r="BY37" s="10"/>
      <c r="BZ37" s="10"/>
      <c r="CA37" s="10"/>
      <c r="CB37" s="38"/>
      <c r="CC37" s="10"/>
      <c r="CD37" s="10"/>
      <c r="CE37" s="10"/>
      <c r="CF37" s="10"/>
      <c r="CG37" s="10"/>
      <c r="CH37" s="10"/>
      <c r="CI37" s="10"/>
      <c r="CJ37" s="10"/>
      <c r="CK37" s="10"/>
      <c r="CL37" s="38"/>
      <c r="CM37" s="10"/>
      <c r="CN37" s="10"/>
      <c r="CO37" s="10"/>
      <c r="CP37" s="10"/>
      <c r="CQ37" s="10"/>
      <c r="CR37" s="10"/>
      <c r="CS37" s="10"/>
      <c r="CT37" s="10"/>
      <c r="CU37" s="10"/>
      <c r="CV37" s="38"/>
      <c r="CW37" s="42"/>
      <c r="CX37" s="42"/>
      <c r="CY37" s="42"/>
      <c r="CZ37" s="42"/>
      <c r="DA37" s="42"/>
      <c r="DB37" s="42"/>
      <c r="DC37" s="42"/>
      <c r="DD37" s="42"/>
      <c r="DE37" s="42"/>
      <c r="DF37" s="38"/>
      <c r="DG37" s="42"/>
      <c r="DH37" s="42"/>
      <c r="DI37" s="42"/>
      <c r="DJ37" s="42"/>
      <c r="DK37" s="42"/>
      <c r="DL37" s="42"/>
      <c r="DM37" s="42"/>
      <c r="DN37" s="42"/>
      <c r="DO37" s="42"/>
    </row>
    <row r="38" spans="1:119" ht="15" customHeight="1" x14ac:dyDescent="0.25">
      <c r="A38" s="42"/>
      <c r="B38" s="42"/>
      <c r="C38" s="42"/>
      <c r="D38" s="42"/>
      <c r="E38" s="42"/>
      <c r="F38" s="42"/>
      <c r="G38" s="42"/>
      <c r="H38" s="42"/>
      <c r="I38" s="42"/>
      <c r="J38" s="38"/>
      <c r="K38" s="42"/>
      <c r="L38" s="42"/>
      <c r="M38" s="42"/>
      <c r="N38" s="42"/>
      <c r="O38" s="42"/>
      <c r="P38" s="42"/>
      <c r="Q38" s="42"/>
      <c r="R38" s="42"/>
      <c r="S38" s="42"/>
      <c r="T38" s="38"/>
      <c r="U38" s="43"/>
      <c r="V38" s="10"/>
      <c r="W38" s="10"/>
      <c r="X38" s="10"/>
      <c r="Y38" s="10"/>
      <c r="Z38" s="10"/>
      <c r="AA38" s="10"/>
      <c r="AB38" s="10"/>
      <c r="AC38" s="10"/>
      <c r="AD38" s="38"/>
      <c r="AE38" s="10"/>
      <c r="AF38" s="10"/>
      <c r="AG38" s="10"/>
      <c r="AH38" s="10"/>
      <c r="AI38" s="10"/>
      <c r="AJ38" s="10"/>
      <c r="AK38" s="10"/>
      <c r="AL38" s="10"/>
      <c r="AM38" s="10"/>
      <c r="AN38" s="38"/>
      <c r="AO38" s="10"/>
      <c r="AP38" s="10"/>
      <c r="AQ38" s="10"/>
      <c r="AR38" s="10"/>
      <c r="AS38" s="10"/>
      <c r="AT38" s="10"/>
      <c r="AU38" s="10"/>
      <c r="AV38" s="10"/>
      <c r="AW38" s="10"/>
      <c r="AX38" s="38"/>
      <c r="AY38" s="42"/>
      <c r="AZ38" s="42"/>
      <c r="BA38" s="42"/>
      <c r="BB38" s="42"/>
      <c r="BC38" s="42"/>
      <c r="BD38" s="42"/>
      <c r="BE38" s="42"/>
      <c r="BF38" s="42"/>
      <c r="BG38" s="42"/>
      <c r="BH38" s="38"/>
      <c r="BI38" s="42"/>
      <c r="BJ38" s="42"/>
      <c r="BK38" s="42"/>
      <c r="BL38" s="42"/>
      <c r="BM38" s="42"/>
      <c r="BN38" s="42"/>
      <c r="BO38" s="42"/>
      <c r="BP38" s="42"/>
      <c r="BQ38" s="42"/>
      <c r="BR38" s="41"/>
      <c r="BS38" s="43"/>
      <c r="BT38" s="10"/>
      <c r="BU38" s="10"/>
      <c r="BV38" s="10"/>
      <c r="BW38" s="10"/>
      <c r="BX38" s="10"/>
      <c r="BY38" s="10"/>
      <c r="BZ38" s="10"/>
      <c r="CA38" s="10"/>
      <c r="CB38" s="38"/>
      <c r="CC38" s="10"/>
      <c r="CD38" s="10"/>
      <c r="CE38" s="10"/>
      <c r="CF38" s="10"/>
      <c r="CG38" s="10"/>
      <c r="CH38" s="10"/>
      <c r="CI38" s="10"/>
      <c r="CJ38" s="10"/>
      <c r="CK38" s="10"/>
      <c r="CL38" s="38"/>
      <c r="CM38" s="10"/>
      <c r="CN38" s="10"/>
      <c r="CO38" s="10"/>
      <c r="CP38" s="10"/>
      <c r="CQ38" s="10"/>
      <c r="CR38" s="10"/>
      <c r="CS38" s="10"/>
      <c r="CT38" s="10"/>
      <c r="CU38" s="10"/>
      <c r="CV38" s="38"/>
      <c r="CW38" s="42"/>
      <c r="CX38" s="42"/>
      <c r="CY38" s="42"/>
      <c r="CZ38" s="42"/>
      <c r="DA38" s="42"/>
      <c r="DB38" s="42"/>
      <c r="DC38" s="42"/>
      <c r="DD38" s="42"/>
      <c r="DE38" s="42"/>
      <c r="DF38" s="38"/>
      <c r="DG38" s="42"/>
      <c r="DH38" s="42"/>
      <c r="DI38" s="42"/>
      <c r="DJ38" s="42"/>
      <c r="DK38" s="42"/>
      <c r="DL38" s="42"/>
      <c r="DM38" s="42"/>
      <c r="DN38" s="42"/>
      <c r="DO38" s="42"/>
    </row>
    <row r="39" spans="1:119" ht="15" customHeight="1" x14ac:dyDescent="0.25">
      <c r="A39" s="10"/>
      <c r="B39" s="10"/>
      <c r="C39" s="10"/>
      <c r="D39" s="10"/>
      <c r="E39" s="392" t="s">
        <v>906</v>
      </c>
      <c r="F39" s="10"/>
      <c r="G39" s="10"/>
      <c r="H39" s="10"/>
      <c r="I39" s="10"/>
      <c r="J39" s="38"/>
      <c r="K39" s="392"/>
      <c r="L39" s="10"/>
      <c r="M39" s="10"/>
      <c r="N39" s="10"/>
      <c r="O39" s="392" t="s">
        <v>905</v>
      </c>
      <c r="P39" s="10"/>
      <c r="Q39" s="10"/>
      <c r="R39" s="10"/>
      <c r="S39" s="10"/>
      <c r="T39" s="38"/>
      <c r="U39" s="507" t="str">
        <f>IF($N$70="Mass Based","Tractive Battery Mount 1",
IF($N$72="Front/Rear","Top Left Tractive Battery Mount",
IF($N$72="Top/Bottom","Front Left Tractive Battery Mount",
"Top Front Tractive Battery Mount")))</f>
        <v>Top Front Tractive Battery Mount</v>
      </c>
      <c r="V39" s="507"/>
      <c r="W39" s="507"/>
      <c r="X39" s="507"/>
      <c r="Y39" s="507"/>
      <c r="Z39" s="507"/>
      <c r="AA39" s="507"/>
      <c r="AB39" s="507"/>
      <c r="AC39" s="507"/>
      <c r="AD39" s="38"/>
      <c r="AE39" s="507" t="str">
        <f>IF($N$70="Mass Based","Tractive Battery Mount 2",
IF($N$72="Front/Rear","Top Right Tractive Battery Mount",
IF($N$72="Top/Bottom","Front Right Tractive Battery Mount",
"Top Rear Tractive Battery Mount")))</f>
        <v>Top Rear Tractive Battery Mount</v>
      </c>
      <c r="AF39" s="507"/>
      <c r="AG39" s="507"/>
      <c r="AH39" s="507"/>
      <c r="AI39" s="507"/>
      <c r="AJ39" s="507"/>
      <c r="AK39" s="507"/>
      <c r="AL39" s="507"/>
      <c r="AM39" s="507"/>
      <c r="AN39" s="38"/>
      <c r="AO39" s="507" t="str">
        <f>IF($N$70="Mass Based","Tractive Battery Mount 3",
IF($N$72="Front/Rear","Bottom Left Tractive Battery Mount",
IF($N$72="Top/Bottom","Rear Left Tractive Battery Mount",
"Bottom Front Tractive Battery Mount")))</f>
        <v>Bottom Front Tractive Battery Mount</v>
      </c>
      <c r="AP39" s="507"/>
      <c r="AQ39" s="507"/>
      <c r="AR39" s="507"/>
      <c r="AS39" s="507"/>
      <c r="AT39" s="507"/>
      <c r="AU39" s="507"/>
      <c r="AV39" s="507"/>
      <c r="AW39" s="507"/>
      <c r="AX39" s="38"/>
      <c r="AY39" s="507" t="str">
        <f>IF($N$70="Mass Based","Tractive Battery Mount 4",
IF($N$72="Front/Rear","Bottom Right Tractive Battery Mount",
IF($N$72="Top/Bottom","Rear Right Tractive Battery Mount",
"Bottom Rear Tractive Battery Mount")))</f>
        <v>Bottom Rear Tractive Battery Mount</v>
      </c>
      <c r="AZ39" s="507"/>
      <c r="BA39" s="507"/>
      <c r="BB39" s="507"/>
      <c r="BC39" s="507"/>
      <c r="BD39" s="507"/>
      <c r="BE39" s="507"/>
      <c r="BF39" s="507"/>
      <c r="BG39" s="507"/>
      <c r="BH39" s="38"/>
      <c r="BI39" s="507" t="s">
        <v>902</v>
      </c>
      <c r="BJ39" s="507"/>
      <c r="BK39" s="507"/>
      <c r="BL39" s="507"/>
      <c r="BM39" s="507"/>
      <c r="BN39" s="507"/>
      <c r="BO39" s="507"/>
      <c r="BP39" s="507"/>
      <c r="BQ39" s="507"/>
      <c r="BR39" s="41"/>
      <c r="BS39" s="507" t="str">
        <f>IF($N$70="Mass Based","Chassis Mount 1",
IF($N$73="Front/Rear","Top Left Chassis Mount",
IF($N$73="Top/Bottom","Front Left Chassis Mount",
"Top Front Chassis Mount")))</f>
        <v>Top Front Chassis Mount</v>
      </c>
      <c r="BT39" s="507"/>
      <c r="BU39" s="507"/>
      <c r="BV39" s="507"/>
      <c r="BW39" s="507"/>
      <c r="BX39" s="507"/>
      <c r="BY39" s="507"/>
      <c r="BZ39" s="507"/>
      <c r="CA39" s="507"/>
      <c r="CB39" s="38"/>
      <c r="CC39" s="507" t="str">
        <f>IF($N$70="Mass Based","Chassis Mount 2",
IF($N$73="Front/Rear","Top Right Chassis Mount",
IF($N$73="Top/Bottom","Front Right Chassis Mount",
"Top Rear Chassis Mount")))</f>
        <v>Top Rear Chassis Mount</v>
      </c>
      <c r="CD39" s="507"/>
      <c r="CE39" s="507"/>
      <c r="CF39" s="507"/>
      <c r="CG39" s="507"/>
      <c r="CH39" s="507"/>
      <c r="CI39" s="507"/>
      <c r="CJ39" s="507"/>
      <c r="CK39" s="507"/>
      <c r="CL39" s="38"/>
      <c r="CM39" s="507" t="str">
        <f>IF($N$70="Mass Based","Chassis Mount 3",
IF($N$73="Front/Rear","Bottom Left Chassis Mount",
IF($N$73="Top/Bottom","Rear Left Chassis Mount",
"Bottom Front Chassis Mount")))</f>
        <v>Bottom Front Chassis Mount</v>
      </c>
      <c r="CN39" s="507"/>
      <c r="CO39" s="507"/>
      <c r="CP39" s="507"/>
      <c r="CQ39" s="507"/>
      <c r="CR39" s="507"/>
      <c r="CS39" s="507"/>
      <c r="CT39" s="507"/>
      <c r="CU39" s="507"/>
      <c r="CV39" s="38"/>
      <c r="CW39" s="507" t="str">
        <f>IF($N$70="Mass Based","Chassis Mount 4",
IF($N$73="Front/Rear","Bottom Right Chassis Mount",
IF($N$73="Top/Bottom","Rear Right Chassis Mount",
"Bottom Rear Chassis Mount")))</f>
        <v>Bottom Rear Chassis Mount</v>
      </c>
      <c r="CX39" s="507"/>
      <c r="CY39" s="507"/>
      <c r="CZ39" s="507"/>
      <c r="DA39" s="507"/>
      <c r="DB39" s="507"/>
      <c r="DC39" s="507"/>
      <c r="DD39" s="507"/>
      <c r="DE39" s="507"/>
      <c r="DF39" s="38"/>
      <c r="DG39" s="507" t="s">
        <v>901</v>
      </c>
      <c r="DH39" s="507"/>
      <c r="DI39" s="507"/>
      <c r="DJ39" s="507"/>
      <c r="DK39" s="507"/>
      <c r="DL39" s="507"/>
      <c r="DM39" s="507"/>
      <c r="DN39" s="507"/>
      <c r="DO39" s="507"/>
    </row>
    <row r="40" spans="1:119" ht="15" customHeight="1" x14ac:dyDescent="0.25">
      <c r="A40" s="10"/>
      <c r="B40" s="10"/>
      <c r="C40" s="10"/>
      <c r="D40" s="10"/>
      <c r="E40" s="392"/>
      <c r="F40" s="10"/>
      <c r="G40" s="10"/>
      <c r="H40" s="10"/>
      <c r="I40" s="10"/>
      <c r="J40" s="38"/>
      <c r="K40" s="10"/>
      <c r="L40" s="10"/>
      <c r="M40" s="10"/>
      <c r="N40" s="10"/>
      <c r="O40" s="10"/>
      <c r="P40" s="10"/>
      <c r="Q40" s="10"/>
      <c r="R40" s="10"/>
      <c r="S40" s="10"/>
      <c r="T40" s="38"/>
      <c r="U40" s="507"/>
      <c r="V40" s="507"/>
      <c r="W40" s="507"/>
      <c r="X40" s="507"/>
      <c r="Y40" s="507"/>
      <c r="Z40" s="507"/>
      <c r="AA40" s="507"/>
      <c r="AB40" s="507"/>
      <c r="AC40" s="507"/>
      <c r="AD40" s="38"/>
      <c r="AE40" s="507"/>
      <c r="AF40" s="507"/>
      <c r="AG40" s="507"/>
      <c r="AH40" s="507"/>
      <c r="AI40" s="507"/>
      <c r="AJ40" s="507"/>
      <c r="AK40" s="507"/>
      <c r="AL40" s="507"/>
      <c r="AM40" s="507"/>
      <c r="AN40" s="38"/>
      <c r="AO40" s="507"/>
      <c r="AP40" s="507"/>
      <c r="AQ40" s="507"/>
      <c r="AR40" s="507"/>
      <c r="AS40" s="507"/>
      <c r="AT40" s="507"/>
      <c r="AU40" s="507"/>
      <c r="AV40" s="507"/>
      <c r="AW40" s="507"/>
      <c r="AX40" s="38"/>
      <c r="AY40" s="507"/>
      <c r="AZ40" s="507"/>
      <c r="BA40" s="507"/>
      <c r="BB40" s="507"/>
      <c r="BC40" s="507"/>
      <c r="BD40" s="507"/>
      <c r="BE40" s="507"/>
      <c r="BF40" s="507"/>
      <c r="BG40" s="507"/>
      <c r="BH40" s="38"/>
      <c r="BI40" s="507"/>
      <c r="BJ40" s="507"/>
      <c r="BK40" s="507"/>
      <c r="BL40" s="507"/>
      <c r="BM40" s="507"/>
      <c r="BN40" s="507"/>
      <c r="BO40" s="507"/>
      <c r="BP40" s="507"/>
      <c r="BQ40" s="507"/>
      <c r="BR40" s="41"/>
      <c r="BS40" s="507"/>
      <c r="BT40" s="507"/>
      <c r="BU40" s="507"/>
      <c r="BV40" s="507"/>
      <c r="BW40" s="507"/>
      <c r="BX40" s="507"/>
      <c r="BY40" s="507"/>
      <c r="BZ40" s="507"/>
      <c r="CA40" s="507"/>
      <c r="CB40" s="38"/>
      <c r="CC40" s="507"/>
      <c r="CD40" s="507"/>
      <c r="CE40" s="507"/>
      <c r="CF40" s="507"/>
      <c r="CG40" s="507"/>
      <c r="CH40" s="507"/>
      <c r="CI40" s="507"/>
      <c r="CJ40" s="507"/>
      <c r="CK40" s="507"/>
      <c r="CL40" s="38"/>
      <c r="CM40" s="507"/>
      <c r="CN40" s="507"/>
      <c r="CO40" s="507"/>
      <c r="CP40" s="507"/>
      <c r="CQ40" s="507"/>
      <c r="CR40" s="507"/>
      <c r="CS40" s="507"/>
      <c r="CT40" s="507"/>
      <c r="CU40" s="507"/>
      <c r="CV40" s="38"/>
      <c r="CW40" s="507"/>
      <c r="CX40" s="507"/>
      <c r="CY40" s="507"/>
      <c r="CZ40" s="507"/>
      <c r="DA40" s="507"/>
      <c r="DB40" s="507"/>
      <c r="DC40" s="507"/>
      <c r="DD40" s="507"/>
      <c r="DE40" s="507"/>
      <c r="DF40" s="38"/>
      <c r="DG40" s="507"/>
      <c r="DH40" s="507"/>
      <c r="DI40" s="507"/>
      <c r="DJ40" s="507"/>
      <c r="DK40" s="507"/>
      <c r="DL40" s="507"/>
      <c r="DM40" s="507"/>
      <c r="DN40" s="507"/>
      <c r="DO40" s="507"/>
    </row>
    <row r="41" spans="1:119" ht="15" customHeight="1" x14ac:dyDescent="0.25">
      <c r="A41" s="10"/>
      <c r="B41" s="10"/>
      <c r="C41" s="10"/>
      <c r="D41" s="10"/>
      <c r="E41" s="392" t="s">
        <v>904</v>
      </c>
      <c r="F41" s="10"/>
      <c r="G41" s="10"/>
      <c r="H41" s="10"/>
      <c r="I41" s="10"/>
      <c r="J41" s="38"/>
      <c r="K41" s="42"/>
      <c r="L41" s="42"/>
      <c r="M41" s="42"/>
      <c r="N41" s="42"/>
      <c r="O41" s="42"/>
      <c r="P41" s="42"/>
      <c r="Q41" s="42"/>
      <c r="R41" s="42"/>
      <c r="S41" s="42"/>
      <c r="T41" s="38"/>
      <c r="U41" s="10"/>
      <c r="V41" s="10"/>
      <c r="W41" s="10"/>
      <c r="X41" s="10"/>
      <c r="Y41" s="10"/>
      <c r="Z41" s="10"/>
      <c r="AA41" s="10"/>
      <c r="AB41" s="10"/>
      <c r="AC41" s="10"/>
      <c r="AD41" s="38"/>
      <c r="AE41" s="10"/>
      <c r="AF41" s="10"/>
      <c r="AG41" s="10"/>
      <c r="AH41" s="10"/>
      <c r="AI41" s="10"/>
      <c r="AJ41" s="10"/>
      <c r="AK41" s="10"/>
      <c r="AL41" s="10"/>
      <c r="AM41" s="10"/>
      <c r="AN41" s="38"/>
      <c r="AO41" s="507"/>
      <c r="AP41" s="507"/>
      <c r="AQ41" s="507"/>
      <c r="AR41" s="507"/>
      <c r="AS41" s="507"/>
      <c r="AT41" s="507"/>
      <c r="AU41" s="507"/>
      <c r="AV41" s="507"/>
      <c r="AW41" s="507"/>
      <c r="AX41" s="38"/>
      <c r="AY41" s="10"/>
      <c r="AZ41" s="10"/>
      <c r="BA41" s="10"/>
      <c r="BB41" s="10"/>
      <c r="BC41" s="10"/>
      <c r="BD41" s="10"/>
      <c r="BE41" s="10"/>
      <c r="BF41" s="10"/>
      <c r="BG41" s="10"/>
      <c r="BH41" s="38"/>
      <c r="BI41" s="42"/>
      <c r="BJ41" s="42"/>
      <c r="BK41" s="42"/>
      <c r="BL41" s="42"/>
      <c r="BM41" s="42"/>
      <c r="BN41" s="42"/>
      <c r="BO41" s="42"/>
      <c r="BP41" s="42"/>
      <c r="BQ41" s="42"/>
      <c r="BR41" s="41"/>
      <c r="BS41" s="10"/>
      <c r="BT41" s="10"/>
      <c r="BU41" s="10"/>
      <c r="BV41" s="10"/>
      <c r="BW41" s="10"/>
      <c r="BX41" s="10"/>
      <c r="BY41" s="10"/>
      <c r="BZ41" s="10"/>
      <c r="CA41" s="10"/>
      <c r="CB41" s="38"/>
      <c r="CC41" s="10"/>
      <c r="CD41" s="10"/>
      <c r="CE41" s="10"/>
      <c r="CF41" s="10"/>
      <c r="CG41" s="10"/>
      <c r="CH41" s="10"/>
      <c r="CI41" s="10"/>
      <c r="CJ41" s="10"/>
      <c r="CK41" s="10"/>
      <c r="CL41" s="38"/>
      <c r="CM41" s="507"/>
      <c r="CN41" s="507"/>
      <c r="CO41" s="507"/>
      <c r="CP41" s="507"/>
      <c r="CQ41" s="507"/>
      <c r="CR41" s="507"/>
      <c r="CS41" s="507"/>
      <c r="CT41" s="507"/>
      <c r="CU41" s="507"/>
      <c r="CV41" s="38"/>
      <c r="CW41" s="10"/>
      <c r="CX41" s="10"/>
      <c r="CY41" s="10"/>
      <c r="CZ41" s="10"/>
      <c r="DA41" s="10"/>
      <c r="DB41" s="10"/>
      <c r="DC41" s="10"/>
      <c r="DD41" s="10"/>
      <c r="DE41" s="10"/>
      <c r="DF41" s="38"/>
      <c r="DG41" s="42"/>
      <c r="DH41" s="42"/>
      <c r="DI41" s="42"/>
      <c r="DJ41" s="42"/>
      <c r="DK41" s="42"/>
      <c r="DL41" s="42"/>
      <c r="DM41" s="42"/>
      <c r="DN41" s="42"/>
      <c r="DO41" s="42"/>
    </row>
    <row r="42" spans="1:119" ht="15" customHeight="1" x14ac:dyDescent="0.25">
      <c r="A42" s="10"/>
      <c r="B42" s="10"/>
      <c r="C42" s="10"/>
      <c r="D42" s="10"/>
      <c r="E42" s="10"/>
      <c r="F42" s="10"/>
      <c r="G42" s="10"/>
      <c r="H42" s="10"/>
      <c r="I42" s="10"/>
      <c r="J42" s="38"/>
      <c r="K42" s="42"/>
      <c r="L42" s="42"/>
      <c r="M42" s="42"/>
      <c r="N42" s="42"/>
      <c r="O42" s="42"/>
      <c r="P42" s="42"/>
      <c r="Q42" s="42"/>
      <c r="R42" s="42"/>
      <c r="S42" s="42"/>
      <c r="T42" s="38"/>
      <c r="U42" s="10"/>
      <c r="V42" s="10"/>
      <c r="W42" s="10"/>
      <c r="X42" s="10"/>
      <c r="Y42" s="10"/>
      <c r="Z42" s="10"/>
      <c r="AA42" s="10"/>
      <c r="AB42" s="10"/>
      <c r="AC42" s="10"/>
      <c r="AD42" s="38"/>
      <c r="AE42" s="10"/>
      <c r="AF42" s="10"/>
      <c r="AG42" s="10"/>
      <c r="AH42" s="10"/>
      <c r="AI42" s="10"/>
      <c r="AJ42" s="10"/>
      <c r="AK42" s="10"/>
      <c r="AL42" s="10"/>
      <c r="AM42" s="10"/>
      <c r="AN42" s="38"/>
      <c r="AO42" s="507"/>
      <c r="AP42" s="507"/>
      <c r="AQ42" s="507"/>
      <c r="AR42" s="507"/>
      <c r="AS42" s="507"/>
      <c r="AT42" s="507"/>
      <c r="AU42" s="507"/>
      <c r="AV42" s="507"/>
      <c r="AW42" s="507"/>
      <c r="AX42" s="38"/>
      <c r="AY42" s="10"/>
      <c r="AZ42" s="10"/>
      <c r="BA42" s="10"/>
      <c r="BB42" s="10"/>
      <c r="BC42" s="10"/>
      <c r="BD42" s="10"/>
      <c r="BE42" s="10"/>
      <c r="BF42" s="10"/>
      <c r="BG42" s="10"/>
      <c r="BH42" s="38"/>
      <c r="BI42" s="42"/>
      <c r="BJ42" s="42"/>
      <c r="BK42" s="42"/>
      <c r="BL42" s="42"/>
      <c r="BM42" s="42"/>
      <c r="BN42" s="42"/>
      <c r="BO42" s="42"/>
      <c r="BP42" s="42"/>
      <c r="BQ42" s="42"/>
      <c r="BR42" s="41"/>
      <c r="BS42" s="10"/>
      <c r="BT42" s="10"/>
      <c r="BU42" s="10"/>
      <c r="BV42" s="10"/>
      <c r="BW42" s="10"/>
      <c r="BX42" s="10"/>
      <c r="BY42" s="10"/>
      <c r="BZ42" s="10"/>
      <c r="CA42" s="10"/>
      <c r="CB42" s="38"/>
      <c r="CC42" s="10"/>
      <c r="CD42" s="10"/>
      <c r="CE42" s="10"/>
      <c r="CF42" s="10"/>
      <c r="CG42" s="10"/>
      <c r="CH42" s="10"/>
      <c r="CI42" s="10"/>
      <c r="CJ42" s="10"/>
      <c r="CK42" s="10"/>
      <c r="CL42" s="38"/>
      <c r="CM42" s="507"/>
      <c r="CN42" s="507"/>
      <c r="CO42" s="507"/>
      <c r="CP42" s="507"/>
      <c r="CQ42" s="507"/>
      <c r="CR42" s="507"/>
      <c r="CS42" s="507"/>
      <c r="CT42" s="507"/>
      <c r="CU42" s="507"/>
      <c r="CV42" s="38"/>
      <c r="CW42" s="10"/>
      <c r="CX42" s="10"/>
      <c r="CY42" s="10"/>
      <c r="CZ42" s="10"/>
      <c r="DA42" s="10"/>
      <c r="DB42" s="10"/>
      <c r="DC42" s="10"/>
      <c r="DD42" s="10"/>
      <c r="DE42" s="10"/>
      <c r="DF42" s="38"/>
      <c r="DG42" s="42"/>
      <c r="DH42" s="42"/>
      <c r="DI42" s="42"/>
      <c r="DJ42" s="42"/>
      <c r="DK42" s="42"/>
      <c r="DL42" s="42"/>
      <c r="DM42" s="42"/>
      <c r="DN42" s="42"/>
      <c r="DO42" s="42"/>
    </row>
    <row r="43" spans="1:119" ht="15" customHeight="1" x14ac:dyDescent="0.25">
      <c r="A43" s="42"/>
      <c r="B43" s="42"/>
      <c r="C43" s="42"/>
      <c r="D43" s="42"/>
      <c r="E43" s="42"/>
      <c r="F43" s="42"/>
      <c r="G43" s="42"/>
      <c r="H43" s="42"/>
      <c r="I43" s="42"/>
      <c r="J43" s="38"/>
      <c r="K43" s="42"/>
      <c r="L43" s="42"/>
      <c r="M43" s="42"/>
      <c r="N43" s="42"/>
      <c r="O43" s="42"/>
      <c r="P43" s="42"/>
      <c r="Q43" s="42"/>
      <c r="R43" s="42"/>
      <c r="S43" s="42"/>
      <c r="T43" s="38"/>
      <c r="U43" s="10"/>
      <c r="V43" s="10"/>
      <c r="W43" s="10"/>
      <c r="X43" s="10"/>
      <c r="Y43" s="10"/>
      <c r="Z43" s="10"/>
      <c r="AA43" s="10"/>
      <c r="AB43" s="10"/>
      <c r="AC43" s="10"/>
      <c r="AD43" s="38"/>
      <c r="AE43" s="10"/>
      <c r="AF43" s="10"/>
      <c r="AG43" s="10"/>
      <c r="AH43" s="10"/>
      <c r="AI43" s="10"/>
      <c r="AJ43" s="10"/>
      <c r="AK43" s="10"/>
      <c r="AL43" s="10"/>
      <c r="AM43" s="10"/>
      <c r="AN43" s="38"/>
      <c r="AO43" s="10"/>
      <c r="AP43" s="10"/>
      <c r="AQ43" s="10"/>
      <c r="AR43" s="10"/>
      <c r="AS43" s="10"/>
      <c r="AT43" s="10"/>
      <c r="AU43" s="10"/>
      <c r="AV43" s="10"/>
      <c r="AW43" s="10"/>
      <c r="AX43" s="38"/>
      <c r="AY43" s="42"/>
      <c r="AZ43" s="42"/>
      <c r="BA43" s="42"/>
      <c r="BB43" s="42"/>
      <c r="BC43" s="42"/>
      <c r="BD43" s="42"/>
      <c r="BE43" s="42"/>
      <c r="BF43" s="42"/>
      <c r="BG43" s="42"/>
      <c r="BH43" s="38"/>
      <c r="BI43" s="42"/>
      <c r="BJ43" s="42"/>
      <c r="BK43" s="42"/>
      <c r="BL43" s="42"/>
      <c r="BM43" s="42"/>
      <c r="BN43" s="42"/>
      <c r="BO43" s="42"/>
      <c r="BP43" s="42"/>
      <c r="BQ43" s="42"/>
      <c r="BR43" s="41"/>
      <c r="BS43" s="10"/>
      <c r="BT43" s="10"/>
      <c r="BU43" s="10"/>
      <c r="BV43" s="10"/>
      <c r="BW43" s="10"/>
      <c r="BX43" s="10"/>
      <c r="BY43" s="10"/>
      <c r="BZ43" s="10"/>
      <c r="CA43" s="10"/>
      <c r="CB43" s="38"/>
      <c r="CC43" s="10"/>
      <c r="CD43" s="10"/>
      <c r="CE43" s="10"/>
      <c r="CF43" s="10"/>
      <c r="CG43" s="10"/>
      <c r="CH43" s="10"/>
      <c r="CI43" s="10"/>
      <c r="CJ43" s="10"/>
      <c r="CK43" s="10"/>
      <c r="CL43" s="38"/>
      <c r="CM43" s="10"/>
      <c r="CN43" s="10"/>
      <c r="CO43" s="10"/>
      <c r="CP43" s="10"/>
      <c r="CQ43" s="10"/>
      <c r="CR43" s="10"/>
      <c r="CS43" s="10"/>
      <c r="CT43" s="10"/>
      <c r="CU43" s="10"/>
      <c r="CV43" s="38"/>
      <c r="CW43" s="42"/>
      <c r="CX43" s="42"/>
      <c r="CY43" s="42"/>
      <c r="CZ43" s="42"/>
      <c r="DA43" s="42"/>
      <c r="DB43" s="42"/>
      <c r="DC43" s="42"/>
      <c r="DD43" s="42"/>
      <c r="DE43" s="42"/>
      <c r="DF43" s="38"/>
      <c r="DG43" s="42"/>
      <c r="DH43" s="42"/>
      <c r="DI43" s="42"/>
      <c r="DJ43" s="42"/>
      <c r="DK43" s="42"/>
      <c r="DL43" s="42"/>
      <c r="DM43" s="42"/>
      <c r="DN43" s="42"/>
      <c r="DO43" s="42"/>
    </row>
    <row r="44" spans="1:119" ht="15" customHeight="1" x14ac:dyDescent="0.25">
      <c r="A44" s="42"/>
      <c r="B44" s="42"/>
      <c r="C44" s="42"/>
      <c r="D44" s="42"/>
      <c r="E44" s="42"/>
      <c r="F44" s="42"/>
      <c r="G44" s="42"/>
      <c r="H44" s="42"/>
      <c r="I44" s="42"/>
      <c r="J44" s="38"/>
      <c r="K44" s="42"/>
      <c r="L44" s="42"/>
      <c r="M44" s="42"/>
      <c r="N44" s="42"/>
      <c r="O44" s="42"/>
      <c r="P44" s="42"/>
      <c r="Q44" s="42"/>
      <c r="R44" s="42"/>
      <c r="S44" s="42"/>
      <c r="T44" s="38"/>
      <c r="U44" s="10"/>
      <c r="V44" s="10"/>
      <c r="W44" s="10"/>
      <c r="X44" s="10"/>
      <c r="Y44" s="10"/>
      <c r="Z44" s="10"/>
      <c r="AA44" s="10"/>
      <c r="AB44" s="10"/>
      <c r="AC44" s="10"/>
      <c r="AD44" s="38"/>
      <c r="AE44" s="10"/>
      <c r="AF44" s="10"/>
      <c r="AG44" s="10"/>
      <c r="AH44" s="10"/>
      <c r="AI44" s="10"/>
      <c r="AJ44" s="10"/>
      <c r="AK44" s="10"/>
      <c r="AL44" s="10"/>
      <c r="AM44" s="10"/>
      <c r="AN44" s="38"/>
      <c r="AO44" s="10"/>
      <c r="AP44" s="10"/>
      <c r="AQ44" s="10"/>
      <c r="AR44" s="10"/>
      <c r="AS44" s="10"/>
      <c r="AT44" s="10"/>
      <c r="AU44" s="10"/>
      <c r="AV44" s="10"/>
      <c r="AW44" s="10"/>
      <c r="AX44" s="38"/>
      <c r="AY44" s="42"/>
      <c r="AZ44" s="42"/>
      <c r="BA44" s="42"/>
      <c r="BB44" s="42"/>
      <c r="BC44" s="42"/>
      <c r="BD44" s="42"/>
      <c r="BE44" s="42"/>
      <c r="BF44" s="42"/>
      <c r="BG44" s="42"/>
      <c r="BH44" s="38"/>
      <c r="BI44" s="42"/>
      <c r="BJ44" s="42"/>
      <c r="BK44" s="42"/>
      <c r="BL44" s="42"/>
      <c r="BM44" s="42"/>
      <c r="BN44" s="42"/>
      <c r="BO44" s="42"/>
      <c r="BP44" s="42"/>
      <c r="BQ44" s="42"/>
      <c r="BR44" s="41"/>
      <c r="BS44" s="10"/>
      <c r="BT44" s="10"/>
      <c r="BU44" s="10"/>
      <c r="BV44" s="10"/>
      <c r="BW44" s="10"/>
      <c r="BX44" s="10"/>
      <c r="BY44" s="10"/>
      <c r="BZ44" s="10"/>
      <c r="CA44" s="10"/>
      <c r="CB44" s="38"/>
      <c r="CC44" s="10"/>
      <c r="CD44" s="10"/>
      <c r="CE44" s="10"/>
      <c r="CF44" s="10"/>
      <c r="CG44" s="10"/>
      <c r="CH44" s="10"/>
      <c r="CI44" s="10"/>
      <c r="CJ44" s="10"/>
      <c r="CK44" s="10"/>
      <c r="CL44" s="38"/>
      <c r="CM44" s="10"/>
      <c r="CN44" s="10"/>
      <c r="CO44" s="10"/>
      <c r="CP44" s="10"/>
      <c r="CQ44" s="10"/>
      <c r="CR44" s="10"/>
      <c r="CS44" s="10"/>
      <c r="CT44" s="10"/>
      <c r="CU44" s="10"/>
      <c r="CV44" s="38"/>
      <c r="CW44" s="42"/>
      <c r="CX44" s="42"/>
      <c r="CY44" s="42"/>
      <c r="CZ44" s="42"/>
      <c r="DA44" s="42"/>
      <c r="DB44" s="42"/>
      <c r="DC44" s="42"/>
      <c r="DD44" s="42"/>
      <c r="DE44" s="42"/>
      <c r="DF44" s="38"/>
      <c r="DG44" s="42"/>
      <c r="DH44" s="42"/>
      <c r="DI44" s="42"/>
      <c r="DJ44" s="42"/>
      <c r="DK44" s="42"/>
      <c r="DL44" s="42"/>
      <c r="DM44" s="42"/>
      <c r="DN44" s="42"/>
      <c r="DO44" s="42"/>
    </row>
    <row r="45" spans="1:119" ht="15" customHeight="1" x14ac:dyDescent="0.25">
      <c r="A45" s="42"/>
      <c r="B45" s="42"/>
      <c r="C45" s="42"/>
      <c r="D45" s="42"/>
      <c r="E45" s="42"/>
      <c r="F45" s="42"/>
      <c r="G45" s="42"/>
      <c r="H45" s="42"/>
      <c r="I45" s="42"/>
      <c r="J45" s="38"/>
      <c r="K45" s="42"/>
      <c r="L45" s="42"/>
      <c r="M45" s="42"/>
      <c r="N45" s="42"/>
      <c r="O45" s="42"/>
      <c r="P45" s="42"/>
      <c r="Q45" s="42"/>
      <c r="R45" s="42"/>
      <c r="S45" s="42"/>
      <c r="T45" s="38"/>
      <c r="U45" s="10"/>
      <c r="V45" s="10"/>
      <c r="W45" s="10"/>
      <c r="X45" s="10"/>
      <c r="Y45" s="10"/>
      <c r="Z45" s="10"/>
      <c r="AA45" s="10"/>
      <c r="AB45" s="10"/>
      <c r="AC45" s="10"/>
      <c r="AD45" s="38"/>
      <c r="AE45" s="10"/>
      <c r="AF45" s="10"/>
      <c r="AG45" s="10"/>
      <c r="AH45" s="10"/>
      <c r="AI45" s="10"/>
      <c r="AJ45" s="10"/>
      <c r="AK45" s="10"/>
      <c r="AL45" s="10"/>
      <c r="AM45" s="10"/>
      <c r="AN45" s="38"/>
      <c r="AO45" s="10"/>
      <c r="AP45" s="10"/>
      <c r="AQ45" s="10"/>
      <c r="AR45" s="10"/>
      <c r="AS45" s="10"/>
      <c r="AT45" s="10"/>
      <c r="AU45" s="10"/>
      <c r="AV45" s="10"/>
      <c r="AW45" s="10"/>
      <c r="AX45" s="38"/>
      <c r="AY45" s="42"/>
      <c r="AZ45" s="42"/>
      <c r="BA45" s="42"/>
      <c r="BB45" s="42"/>
      <c r="BC45" s="42"/>
      <c r="BD45" s="42"/>
      <c r="BE45" s="42"/>
      <c r="BF45" s="42"/>
      <c r="BG45" s="42"/>
      <c r="BH45" s="38"/>
      <c r="BI45" s="42"/>
      <c r="BJ45" s="42"/>
      <c r="BK45" s="42"/>
      <c r="BL45" s="42"/>
      <c r="BM45" s="42"/>
      <c r="BN45" s="42"/>
      <c r="BO45" s="42"/>
      <c r="BP45" s="42"/>
      <c r="BQ45" s="42"/>
      <c r="BR45" s="41"/>
      <c r="BS45" s="10"/>
      <c r="BT45" s="10"/>
      <c r="BU45" s="10"/>
      <c r="BV45" s="10"/>
      <c r="BW45" s="10"/>
      <c r="BX45" s="10"/>
      <c r="BY45" s="10"/>
      <c r="BZ45" s="10"/>
      <c r="CA45" s="10"/>
      <c r="CB45" s="38"/>
      <c r="CC45" s="10"/>
      <c r="CD45" s="10"/>
      <c r="CE45" s="10"/>
      <c r="CF45" s="10"/>
      <c r="CG45" s="10"/>
      <c r="CH45" s="10"/>
      <c r="CI45" s="10"/>
      <c r="CJ45" s="10"/>
      <c r="CK45" s="10"/>
      <c r="CL45" s="38"/>
      <c r="CM45" s="10"/>
      <c r="CN45" s="10"/>
      <c r="CO45" s="10"/>
      <c r="CP45" s="10"/>
      <c r="CQ45" s="10"/>
      <c r="CR45" s="10"/>
      <c r="CS45" s="10"/>
      <c r="CT45" s="10"/>
      <c r="CU45" s="10"/>
      <c r="CV45" s="38"/>
      <c r="CW45" s="42"/>
      <c r="CX45" s="42"/>
      <c r="CY45" s="42"/>
      <c r="CZ45" s="42"/>
      <c r="DA45" s="42"/>
      <c r="DB45" s="42"/>
      <c r="DC45" s="42"/>
      <c r="DD45" s="42"/>
      <c r="DE45" s="42"/>
      <c r="DF45" s="38"/>
      <c r="DG45" s="42"/>
      <c r="DH45" s="42"/>
      <c r="DI45" s="42"/>
      <c r="DJ45" s="42"/>
      <c r="DK45" s="42"/>
      <c r="DL45" s="42"/>
      <c r="DM45" s="42"/>
      <c r="DN45" s="42"/>
      <c r="DO45" s="42"/>
    </row>
    <row r="46" spans="1:119" ht="15" customHeight="1" x14ac:dyDescent="0.25">
      <c r="A46" s="42"/>
      <c r="B46" s="42"/>
      <c r="C46" s="42"/>
      <c r="D46" s="42"/>
      <c r="E46" s="42"/>
      <c r="F46" s="42"/>
      <c r="G46" s="42"/>
      <c r="H46" s="42"/>
      <c r="I46" s="42"/>
      <c r="J46" s="38"/>
      <c r="K46" s="42"/>
      <c r="L46" s="42"/>
      <c r="M46" s="42"/>
      <c r="N46" s="42"/>
      <c r="O46" s="42"/>
      <c r="P46" s="42"/>
      <c r="Q46" s="42"/>
      <c r="R46" s="42"/>
      <c r="S46" s="42"/>
      <c r="T46" s="38"/>
      <c r="U46" s="10"/>
      <c r="V46" s="10"/>
      <c r="W46" s="10"/>
      <c r="X46" s="10"/>
      <c r="Y46" s="10"/>
      <c r="Z46" s="10"/>
      <c r="AA46" s="10"/>
      <c r="AB46" s="10"/>
      <c r="AC46" s="10"/>
      <c r="AD46" s="38"/>
      <c r="AE46" s="10"/>
      <c r="AF46" s="10"/>
      <c r="AG46" s="10"/>
      <c r="AH46" s="10"/>
      <c r="AI46" s="10"/>
      <c r="AJ46" s="10"/>
      <c r="AK46" s="10"/>
      <c r="AL46" s="10"/>
      <c r="AM46" s="10"/>
      <c r="AN46" s="38"/>
      <c r="AO46" s="10"/>
      <c r="AP46" s="10"/>
      <c r="AQ46" s="10"/>
      <c r="AR46" s="10"/>
      <c r="AS46" s="10"/>
      <c r="AT46" s="10"/>
      <c r="AU46" s="10"/>
      <c r="AV46" s="10"/>
      <c r="AW46" s="10"/>
      <c r="AX46" s="38"/>
      <c r="AY46" s="42"/>
      <c r="AZ46" s="42"/>
      <c r="BA46" s="42"/>
      <c r="BB46" s="42"/>
      <c r="BC46" s="42"/>
      <c r="BD46" s="42"/>
      <c r="BE46" s="42"/>
      <c r="BF46" s="42"/>
      <c r="BG46" s="42"/>
      <c r="BH46" s="38"/>
      <c r="BI46" s="42"/>
      <c r="BJ46" s="42"/>
      <c r="BK46" s="42"/>
      <c r="BL46" s="42"/>
      <c r="BM46" s="42"/>
      <c r="BN46" s="42"/>
      <c r="BO46" s="42"/>
      <c r="BP46" s="42"/>
      <c r="BQ46" s="42"/>
      <c r="BR46" s="41"/>
      <c r="BS46" s="10"/>
      <c r="BT46" s="10"/>
      <c r="BU46" s="10"/>
      <c r="BV46" s="10"/>
      <c r="BW46" s="10"/>
      <c r="BX46" s="10"/>
      <c r="BY46" s="10"/>
      <c r="BZ46" s="10"/>
      <c r="CA46" s="10"/>
      <c r="CB46" s="38"/>
      <c r="CC46" s="10"/>
      <c r="CD46" s="10"/>
      <c r="CE46" s="10"/>
      <c r="CF46" s="10"/>
      <c r="CG46" s="10"/>
      <c r="CH46" s="10"/>
      <c r="CI46" s="10"/>
      <c r="CJ46" s="10"/>
      <c r="CK46" s="10"/>
      <c r="CL46" s="38"/>
      <c r="CM46" s="10"/>
      <c r="CN46" s="10"/>
      <c r="CO46" s="10"/>
      <c r="CP46" s="10"/>
      <c r="CQ46" s="10"/>
      <c r="CR46" s="10"/>
      <c r="CS46" s="10"/>
      <c r="CT46" s="10"/>
      <c r="CU46" s="10"/>
      <c r="CV46" s="38"/>
      <c r="CW46" s="42"/>
      <c r="CX46" s="42"/>
      <c r="CY46" s="42"/>
      <c r="CZ46" s="42"/>
      <c r="DA46" s="42"/>
      <c r="DB46" s="42"/>
      <c r="DC46" s="42"/>
      <c r="DD46" s="42"/>
      <c r="DE46" s="42"/>
      <c r="DF46" s="38"/>
      <c r="DG46" s="42"/>
      <c r="DH46" s="42"/>
      <c r="DI46" s="42"/>
      <c r="DJ46" s="42"/>
      <c r="DK46" s="42"/>
      <c r="DL46" s="42"/>
      <c r="DM46" s="42"/>
      <c r="DN46" s="42"/>
      <c r="DO46" s="42"/>
    </row>
    <row r="47" spans="1:119" ht="15" customHeight="1" x14ac:dyDescent="0.25">
      <c r="A47" s="42"/>
      <c r="B47" s="42"/>
      <c r="C47" s="42"/>
      <c r="D47" s="42"/>
      <c r="E47" s="42"/>
      <c r="F47" s="42"/>
      <c r="G47" s="42"/>
      <c r="H47" s="42"/>
      <c r="I47" s="42"/>
      <c r="J47" s="38"/>
      <c r="K47" s="42"/>
      <c r="L47" s="179"/>
      <c r="M47" s="179"/>
      <c r="N47" s="179"/>
      <c r="O47" s="179"/>
      <c r="P47" s="179"/>
      <c r="Q47" s="179"/>
      <c r="R47" s="179"/>
      <c r="S47" s="42"/>
      <c r="T47" s="38"/>
      <c r="U47" s="10"/>
      <c r="V47" s="10"/>
      <c r="W47" s="10"/>
      <c r="X47" s="10"/>
      <c r="Y47" s="10"/>
      <c r="Z47" s="10"/>
      <c r="AA47" s="10"/>
      <c r="AB47" s="10"/>
      <c r="AC47" s="10"/>
      <c r="AD47" s="38"/>
      <c r="AE47" s="10"/>
      <c r="AF47" s="10"/>
      <c r="AG47" s="10"/>
      <c r="AH47" s="10"/>
      <c r="AI47" s="10"/>
      <c r="AJ47" s="10"/>
      <c r="AK47" s="10"/>
      <c r="AL47" s="10"/>
      <c r="AM47" s="10"/>
      <c r="AN47" s="38"/>
      <c r="AO47" s="10"/>
      <c r="AP47" s="10"/>
      <c r="AQ47" s="10"/>
      <c r="AR47" s="10"/>
      <c r="AS47" s="10"/>
      <c r="AT47" s="10"/>
      <c r="AU47" s="10"/>
      <c r="AV47" s="10"/>
      <c r="AW47" s="10"/>
      <c r="AX47" s="38"/>
      <c r="AY47" s="42"/>
      <c r="AZ47" s="42"/>
      <c r="BA47" s="42"/>
      <c r="BB47" s="42"/>
      <c r="BC47" s="42"/>
      <c r="BD47" s="42"/>
      <c r="BE47" s="42"/>
      <c r="BF47" s="42"/>
      <c r="BG47" s="42"/>
      <c r="BH47" s="38"/>
      <c r="BI47" s="42"/>
      <c r="BJ47" s="555"/>
      <c r="BK47" s="555"/>
      <c r="BL47" s="555"/>
      <c r="BM47" s="555"/>
      <c r="BN47" s="555"/>
      <c r="BO47" s="555"/>
      <c r="BP47" s="555"/>
      <c r="BQ47" s="42"/>
      <c r="BR47" s="41"/>
      <c r="BS47" s="10"/>
      <c r="BT47" s="10"/>
      <c r="BU47" s="10"/>
      <c r="BV47" s="10"/>
      <c r="BW47" s="10"/>
      <c r="BX47" s="10"/>
      <c r="BY47" s="10"/>
      <c r="BZ47" s="10"/>
      <c r="CA47" s="10"/>
      <c r="CB47" s="38"/>
      <c r="CC47" s="10"/>
      <c r="CD47" s="10"/>
      <c r="CE47" s="10"/>
      <c r="CF47" s="10"/>
      <c r="CG47" s="10"/>
      <c r="CH47" s="10"/>
      <c r="CI47" s="10"/>
      <c r="CJ47" s="10"/>
      <c r="CK47" s="10"/>
      <c r="CL47" s="38"/>
      <c r="CM47" s="10"/>
      <c r="CN47" s="10"/>
      <c r="CO47" s="10"/>
      <c r="CP47" s="10"/>
      <c r="CQ47" s="10"/>
      <c r="CR47" s="10"/>
      <c r="CS47" s="10"/>
      <c r="CT47" s="10"/>
      <c r="CU47" s="10"/>
      <c r="CV47" s="38"/>
      <c r="CW47" s="42"/>
      <c r="CX47" s="42"/>
      <c r="CY47" s="42"/>
      <c r="CZ47" s="42"/>
      <c r="DA47" s="42"/>
      <c r="DB47" s="42"/>
      <c r="DC47" s="42"/>
      <c r="DD47" s="42"/>
      <c r="DE47" s="42"/>
      <c r="DF47" s="38"/>
      <c r="DG47" s="42"/>
      <c r="DH47" s="555"/>
      <c r="DI47" s="555"/>
      <c r="DJ47" s="555"/>
      <c r="DK47" s="555"/>
      <c r="DL47" s="555"/>
      <c r="DM47" s="555"/>
      <c r="DN47" s="555"/>
      <c r="DO47" s="42"/>
    </row>
    <row r="48" spans="1:119" ht="15" customHeight="1" x14ac:dyDescent="0.25">
      <c r="A48" s="42"/>
      <c r="B48" s="42"/>
      <c r="C48" s="42"/>
      <c r="D48" s="42"/>
      <c r="E48" s="42"/>
      <c r="F48" s="42"/>
      <c r="G48" s="42"/>
      <c r="H48" s="42"/>
      <c r="I48" s="42"/>
      <c r="J48" s="41"/>
      <c r="K48" s="42"/>
      <c r="L48" s="179"/>
      <c r="M48" s="179"/>
      <c r="N48" s="179"/>
      <c r="O48" s="179"/>
      <c r="P48" s="179"/>
      <c r="Q48" s="179"/>
      <c r="R48" s="179"/>
      <c r="S48" s="42"/>
      <c r="T48" s="41"/>
      <c r="U48" s="42"/>
      <c r="V48" s="42"/>
      <c r="W48" s="42"/>
      <c r="X48" s="42"/>
      <c r="Y48" s="42"/>
      <c r="Z48" s="42"/>
      <c r="AA48" s="42"/>
      <c r="AB48" s="42"/>
      <c r="AC48" s="42"/>
      <c r="AD48" s="41"/>
      <c r="AE48" s="42"/>
      <c r="AF48" s="42"/>
      <c r="AG48" s="42"/>
      <c r="AH48" s="42"/>
      <c r="AI48" s="42"/>
      <c r="AJ48" s="42"/>
      <c r="AK48" s="42"/>
      <c r="AL48" s="42"/>
      <c r="AM48" s="42"/>
      <c r="AN48" s="41"/>
      <c r="AO48" s="42"/>
      <c r="AP48" s="42"/>
      <c r="AQ48" s="42"/>
      <c r="AR48" s="42"/>
      <c r="AS48" s="42"/>
      <c r="AT48" s="42"/>
      <c r="AU48" s="42"/>
      <c r="AV48" s="42"/>
      <c r="AW48" s="42"/>
      <c r="AX48" s="41"/>
      <c r="AY48" s="42"/>
      <c r="AZ48" s="42"/>
      <c r="BA48" s="42"/>
      <c r="BB48" s="42"/>
      <c r="BC48" s="42"/>
      <c r="BD48" s="42"/>
      <c r="BE48" s="42"/>
      <c r="BF48" s="42"/>
      <c r="BG48" s="42"/>
      <c r="BH48" s="41"/>
      <c r="BI48" s="42"/>
      <c r="BJ48" s="555"/>
      <c r="BK48" s="555"/>
      <c r="BL48" s="555"/>
      <c r="BM48" s="555"/>
      <c r="BN48" s="555"/>
      <c r="BO48" s="555"/>
      <c r="BP48" s="555"/>
      <c r="BQ48" s="42"/>
      <c r="BR48" s="41"/>
      <c r="BS48" s="42"/>
      <c r="BT48" s="42"/>
      <c r="BU48" s="42"/>
      <c r="BV48" s="42"/>
      <c r="BW48" s="42"/>
      <c r="BX48" s="42"/>
      <c r="BY48" s="42"/>
      <c r="BZ48" s="42"/>
      <c r="CA48" s="42"/>
      <c r="CB48" s="41"/>
      <c r="CC48" s="42"/>
      <c r="CD48" s="42"/>
      <c r="CE48" s="42"/>
      <c r="CF48" s="42"/>
      <c r="CG48" s="42"/>
      <c r="CH48" s="42"/>
      <c r="CI48" s="42"/>
      <c r="CJ48" s="42"/>
      <c r="CK48" s="42"/>
      <c r="CL48" s="41"/>
      <c r="CM48" s="42"/>
      <c r="CN48" s="42"/>
      <c r="CO48" s="42"/>
      <c r="CP48" s="42"/>
      <c r="CQ48" s="42"/>
      <c r="CR48" s="42"/>
      <c r="CS48" s="42"/>
      <c r="CT48" s="42"/>
      <c r="CU48" s="42"/>
      <c r="CV48" s="41"/>
      <c r="CW48" s="42"/>
      <c r="CX48" s="42"/>
      <c r="CY48" s="42"/>
      <c r="CZ48" s="42"/>
      <c r="DA48" s="42"/>
      <c r="DB48" s="42"/>
      <c r="DC48" s="42"/>
      <c r="DD48" s="42"/>
      <c r="DE48" s="42"/>
      <c r="DF48" s="41"/>
      <c r="DG48" s="42"/>
      <c r="DH48" s="555"/>
      <c r="DI48" s="555"/>
      <c r="DJ48" s="555"/>
      <c r="DK48" s="555"/>
      <c r="DL48" s="555"/>
      <c r="DM48" s="555"/>
      <c r="DN48" s="555"/>
      <c r="DO48" s="42"/>
    </row>
    <row r="49" spans="1:119" ht="15" customHeight="1" x14ac:dyDescent="0.25">
      <c r="A49" s="42"/>
      <c r="B49" s="42"/>
      <c r="C49" s="42"/>
      <c r="D49" s="42"/>
      <c r="E49" s="42"/>
      <c r="F49" s="42"/>
      <c r="G49" s="42"/>
      <c r="H49" s="42"/>
      <c r="I49" s="42"/>
      <c r="J49" s="41"/>
      <c r="K49" s="42"/>
      <c r="L49" s="179"/>
      <c r="M49" s="179"/>
      <c r="N49" s="179"/>
      <c r="O49" s="179"/>
      <c r="P49" s="179"/>
      <c r="Q49" s="179"/>
      <c r="R49" s="179"/>
      <c r="S49" s="42"/>
      <c r="T49" s="41"/>
      <c r="U49" s="42"/>
      <c r="V49" s="42"/>
      <c r="W49" s="42"/>
      <c r="X49" s="42"/>
      <c r="Y49" s="42"/>
      <c r="Z49" s="42"/>
      <c r="AA49" s="42"/>
      <c r="AB49" s="42"/>
      <c r="AC49" s="42"/>
      <c r="AD49" s="41"/>
      <c r="AE49" s="42"/>
      <c r="AF49" s="42"/>
      <c r="AG49" s="42"/>
      <c r="AH49" s="42"/>
      <c r="AI49" s="42"/>
      <c r="AJ49" s="42"/>
      <c r="AK49" s="42"/>
      <c r="AL49" s="42"/>
      <c r="AM49" s="42"/>
      <c r="AN49" s="41"/>
      <c r="AO49" s="42"/>
      <c r="AP49" s="42"/>
      <c r="AQ49" s="42"/>
      <c r="AR49" s="42"/>
      <c r="AS49" s="42"/>
      <c r="AT49" s="42"/>
      <c r="AU49" s="42"/>
      <c r="AV49" s="42"/>
      <c r="AW49" s="42"/>
      <c r="AX49" s="41"/>
      <c r="AY49" s="42"/>
      <c r="AZ49" s="42"/>
      <c r="BA49" s="42"/>
      <c r="BB49" s="42"/>
      <c r="BC49" s="42"/>
      <c r="BD49" s="42"/>
      <c r="BE49" s="42"/>
      <c r="BF49" s="42"/>
      <c r="BG49" s="42"/>
      <c r="BH49" s="41"/>
      <c r="BI49" s="42"/>
      <c r="BJ49" s="555"/>
      <c r="BK49" s="555"/>
      <c r="BL49" s="555"/>
      <c r="BM49" s="555"/>
      <c r="BN49" s="555"/>
      <c r="BO49" s="555"/>
      <c r="BP49" s="555"/>
      <c r="BQ49" s="42"/>
      <c r="BR49" s="41"/>
      <c r="BS49" s="42"/>
      <c r="BT49" s="42"/>
      <c r="BU49" s="42"/>
      <c r="BV49" s="42"/>
      <c r="BW49" s="42"/>
      <c r="BX49" s="42"/>
      <c r="BY49" s="42"/>
      <c r="BZ49" s="42"/>
      <c r="CA49" s="42"/>
      <c r="CB49" s="41"/>
      <c r="CC49" s="42"/>
      <c r="CD49" s="42"/>
      <c r="CE49" s="42"/>
      <c r="CF49" s="42"/>
      <c r="CG49" s="42"/>
      <c r="CH49" s="42"/>
      <c r="CI49" s="42"/>
      <c r="CJ49" s="42"/>
      <c r="CK49" s="42"/>
      <c r="CL49" s="41"/>
      <c r="CM49" s="42"/>
      <c r="CN49" s="42"/>
      <c r="CO49" s="42"/>
      <c r="CP49" s="42"/>
      <c r="CQ49" s="42"/>
      <c r="CR49" s="42"/>
      <c r="CS49" s="42"/>
      <c r="CT49" s="42"/>
      <c r="CU49" s="42"/>
      <c r="CV49" s="41"/>
      <c r="CW49" s="42"/>
      <c r="CX49" s="42"/>
      <c r="CY49" s="42"/>
      <c r="CZ49" s="42"/>
      <c r="DA49" s="42"/>
      <c r="DB49" s="42"/>
      <c r="DC49" s="42"/>
      <c r="DD49" s="42"/>
      <c r="DE49" s="42"/>
      <c r="DF49" s="41"/>
      <c r="DG49" s="42"/>
      <c r="DH49" s="555"/>
      <c r="DI49" s="555"/>
      <c r="DJ49" s="555"/>
      <c r="DK49" s="555"/>
      <c r="DL49" s="555"/>
      <c r="DM49" s="555"/>
      <c r="DN49" s="555"/>
      <c r="DO49" s="42"/>
    </row>
    <row r="50" spans="1:119" ht="15" customHeight="1" x14ac:dyDescent="0.25">
      <c r="A50" s="42"/>
      <c r="B50" s="42"/>
      <c r="C50" s="42"/>
      <c r="D50" s="42"/>
      <c r="E50" s="42"/>
      <c r="F50" s="42"/>
      <c r="G50" s="42"/>
      <c r="H50" s="42"/>
      <c r="I50" s="42"/>
      <c r="J50" s="45"/>
      <c r="K50" s="42"/>
      <c r="L50" s="179"/>
      <c r="M50" s="179"/>
      <c r="N50" s="179"/>
      <c r="O50" s="179"/>
      <c r="P50" s="179"/>
      <c r="Q50" s="179"/>
      <c r="R50" s="179"/>
      <c r="S50" s="42"/>
      <c r="T50" s="45"/>
      <c r="U50" s="42"/>
      <c r="V50" s="42"/>
      <c r="W50" s="42"/>
      <c r="X50" s="42"/>
      <c r="Y50" s="42"/>
      <c r="Z50" s="42"/>
      <c r="AA50" s="42"/>
      <c r="AB50" s="42"/>
      <c r="AC50" s="42"/>
      <c r="AD50" s="45"/>
      <c r="AE50" s="42"/>
      <c r="AF50" s="42"/>
      <c r="AG50" s="42"/>
      <c r="AH50" s="42"/>
      <c r="AI50" s="42"/>
      <c r="AJ50" s="42"/>
      <c r="AK50" s="42"/>
      <c r="AL50" s="42"/>
      <c r="AM50" s="42"/>
      <c r="AN50" s="45"/>
      <c r="AO50" s="42"/>
      <c r="AP50" s="42"/>
      <c r="AQ50" s="42"/>
      <c r="AR50" s="42"/>
      <c r="AS50" s="42"/>
      <c r="AT50" s="42"/>
      <c r="AU50" s="42"/>
      <c r="AV50" s="42"/>
      <c r="AW50" s="42"/>
      <c r="AX50" s="45"/>
      <c r="AY50" s="42"/>
      <c r="AZ50" s="42"/>
      <c r="BA50" s="42"/>
      <c r="BB50" s="42"/>
      <c r="BC50" s="42"/>
      <c r="BD50" s="42"/>
      <c r="BE50" s="42"/>
      <c r="BF50" s="42"/>
      <c r="BG50" s="42"/>
      <c r="BH50" s="45"/>
      <c r="BI50" s="42"/>
      <c r="BJ50" s="555"/>
      <c r="BK50" s="555"/>
      <c r="BL50" s="555"/>
      <c r="BM50" s="555"/>
      <c r="BN50" s="555"/>
      <c r="BO50" s="555"/>
      <c r="BP50" s="555"/>
      <c r="BQ50" s="42"/>
      <c r="BR50" s="41"/>
      <c r="BS50" s="42"/>
      <c r="BT50" s="42"/>
      <c r="BU50" s="42"/>
      <c r="BV50" s="42"/>
      <c r="BW50" s="42"/>
      <c r="BX50" s="42"/>
      <c r="BY50" s="42"/>
      <c r="BZ50" s="42"/>
      <c r="CA50" s="42"/>
      <c r="CB50" s="45"/>
      <c r="CC50" s="42"/>
      <c r="CD50" s="42"/>
      <c r="CE50" s="42"/>
      <c r="CF50" s="42"/>
      <c r="CG50" s="42"/>
      <c r="CH50" s="42"/>
      <c r="CI50" s="42"/>
      <c r="CJ50" s="42"/>
      <c r="CK50" s="42"/>
      <c r="CL50" s="45"/>
      <c r="CM50" s="42"/>
      <c r="CN50" s="42"/>
      <c r="CO50" s="42"/>
      <c r="CP50" s="42"/>
      <c r="CQ50" s="42"/>
      <c r="CR50" s="42"/>
      <c r="CS50" s="42"/>
      <c r="CT50" s="42"/>
      <c r="CU50" s="42"/>
      <c r="CV50" s="45"/>
      <c r="CW50" s="42"/>
      <c r="CX50" s="42"/>
      <c r="CY50" s="42"/>
      <c r="CZ50" s="42"/>
      <c r="DA50" s="42"/>
      <c r="DB50" s="42"/>
      <c r="DC50" s="42"/>
      <c r="DD50" s="42"/>
      <c r="DE50" s="42"/>
      <c r="DF50" s="45"/>
      <c r="DG50" s="42"/>
      <c r="DH50" s="555"/>
      <c r="DI50" s="555"/>
      <c r="DJ50" s="555"/>
      <c r="DK50" s="555"/>
      <c r="DL50" s="555"/>
      <c r="DM50" s="555"/>
      <c r="DN50" s="555"/>
      <c r="DO50" s="42"/>
    </row>
    <row r="51" spans="1:119" ht="15" customHeight="1" x14ac:dyDescent="0.25">
      <c r="A51" s="42"/>
      <c r="B51" s="42"/>
      <c r="C51" s="42"/>
      <c r="D51" s="42"/>
      <c r="E51" s="42"/>
      <c r="F51" s="42"/>
      <c r="G51" s="42"/>
      <c r="H51" s="42"/>
      <c r="I51" s="42"/>
      <c r="J51" s="45"/>
      <c r="K51" s="42"/>
      <c r="L51" s="42"/>
      <c r="M51" s="42"/>
      <c r="N51" s="42"/>
      <c r="O51" s="42"/>
      <c r="P51" s="42"/>
      <c r="Q51" s="42"/>
      <c r="R51" s="42"/>
      <c r="S51" s="42"/>
      <c r="T51" s="45"/>
      <c r="U51" s="42"/>
      <c r="V51" s="42"/>
      <c r="W51" s="42"/>
      <c r="X51" s="42"/>
      <c r="Y51" s="42"/>
      <c r="Z51" s="42"/>
      <c r="AA51" s="42"/>
      <c r="AB51" s="42"/>
      <c r="AC51" s="42"/>
      <c r="AD51" s="45"/>
      <c r="AE51" s="42"/>
      <c r="AF51" s="42"/>
      <c r="AG51" s="42"/>
      <c r="AH51" s="42"/>
      <c r="AI51" s="42"/>
      <c r="AJ51" s="42"/>
      <c r="AK51" s="42"/>
      <c r="AL51" s="42"/>
      <c r="AM51" s="42"/>
      <c r="AN51" s="45"/>
      <c r="AO51" s="42"/>
      <c r="AP51" s="42"/>
      <c r="AQ51" s="42"/>
      <c r="AR51" s="42"/>
      <c r="AS51" s="42"/>
      <c r="AT51" s="42"/>
      <c r="AU51" s="42"/>
      <c r="AV51" s="42"/>
      <c r="AW51" s="42"/>
      <c r="AX51" s="45"/>
      <c r="AY51" s="42"/>
      <c r="AZ51" s="42"/>
      <c r="BA51" s="42"/>
      <c r="BB51" s="42"/>
      <c r="BC51" s="42"/>
      <c r="BD51" s="42"/>
      <c r="BE51" s="42"/>
      <c r="BF51" s="42"/>
      <c r="BG51" s="42"/>
      <c r="BH51" s="45"/>
      <c r="BI51" s="42"/>
      <c r="BJ51" s="42"/>
      <c r="BK51" s="42"/>
      <c r="BL51" s="42"/>
      <c r="BM51" s="42"/>
      <c r="BN51" s="42"/>
      <c r="BO51" s="42"/>
      <c r="BP51" s="42"/>
      <c r="BQ51" s="42"/>
      <c r="BR51" s="41"/>
      <c r="BS51" s="42"/>
      <c r="BT51" s="42"/>
      <c r="BU51" s="42"/>
      <c r="BV51" s="42"/>
      <c r="BW51" s="42"/>
      <c r="BX51" s="42"/>
      <c r="BY51" s="42"/>
      <c r="BZ51" s="42"/>
      <c r="CA51" s="42"/>
      <c r="CB51" s="45"/>
      <c r="CC51" s="42"/>
      <c r="CD51" s="42"/>
      <c r="CE51" s="42"/>
      <c r="CF51" s="42"/>
      <c r="CG51" s="42"/>
      <c r="CH51" s="42"/>
      <c r="CI51" s="42"/>
      <c r="CJ51" s="42"/>
      <c r="CK51" s="42"/>
      <c r="CL51" s="45"/>
      <c r="CM51" s="42"/>
      <c r="CN51" s="42"/>
      <c r="CO51" s="42"/>
      <c r="CP51" s="42"/>
      <c r="CQ51" s="42"/>
      <c r="CR51" s="42"/>
      <c r="CS51" s="42"/>
      <c r="CT51" s="42"/>
      <c r="CU51" s="42"/>
      <c r="CV51" s="45"/>
      <c r="CW51" s="42"/>
      <c r="CX51" s="42"/>
      <c r="CY51" s="42"/>
      <c r="CZ51" s="42"/>
      <c r="DA51" s="42"/>
      <c r="DB51" s="42"/>
      <c r="DC51" s="42"/>
      <c r="DD51" s="42"/>
      <c r="DE51" s="42"/>
      <c r="DF51" s="45"/>
      <c r="DG51" s="42"/>
      <c r="DH51" s="42"/>
      <c r="DI51" s="42"/>
      <c r="DJ51" s="42"/>
      <c r="DK51" s="42"/>
      <c r="DL51" s="42"/>
      <c r="DM51" s="42"/>
      <c r="DN51" s="42"/>
      <c r="DO51" s="42"/>
    </row>
    <row r="52" spans="1:119" ht="15" customHeight="1" x14ac:dyDescent="0.25">
      <c r="A52" s="42"/>
      <c r="B52" s="42"/>
      <c r="C52" s="42"/>
      <c r="D52" s="42"/>
      <c r="E52" s="42"/>
      <c r="F52" s="42"/>
      <c r="G52" s="42"/>
      <c r="H52" s="42"/>
      <c r="I52" s="42"/>
      <c r="J52" s="45"/>
      <c r="K52" s="42"/>
      <c r="L52" s="42"/>
      <c r="M52" s="42"/>
      <c r="N52" s="42"/>
      <c r="O52" s="42"/>
      <c r="P52" s="42"/>
      <c r="Q52" s="42"/>
      <c r="R52" s="42"/>
      <c r="S52" s="42"/>
      <c r="T52" s="45"/>
      <c r="U52" s="42"/>
      <c r="V52" s="42"/>
      <c r="W52" s="42"/>
      <c r="X52" s="42"/>
      <c r="Y52" s="42"/>
      <c r="Z52" s="42"/>
      <c r="AA52" s="42"/>
      <c r="AB52" s="42"/>
      <c r="AC52" s="42"/>
      <c r="AD52" s="45"/>
      <c r="AE52" s="42"/>
      <c r="AF52" s="42"/>
      <c r="AG52" s="42"/>
      <c r="AH52" s="42"/>
      <c r="AI52" s="42"/>
      <c r="AJ52" s="42"/>
      <c r="AK52" s="42"/>
      <c r="AL52" s="42"/>
      <c r="AM52" s="42"/>
      <c r="AN52" s="45"/>
      <c r="AO52" s="42"/>
      <c r="AP52" s="42"/>
      <c r="AQ52" s="42"/>
      <c r="AR52" s="42"/>
      <c r="AS52" s="42"/>
      <c r="AT52" s="42"/>
      <c r="AU52" s="42"/>
      <c r="AV52" s="42"/>
      <c r="AW52" s="42"/>
      <c r="AX52" s="45"/>
      <c r="AY52" s="42"/>
      <c r="AZ52" s="42"/>
      <c r="BA52" s="42"/>
      <c r="BB52" s="42"/>
      <c r="BC52" s="42"/>
      <c r="BD52" s="42"/>
      <c r="BE52" s="42"/>
      <c r="BF52" s="42"/>
      <c r="BG52" s="42"/>
      <c r="BH52" s="45"/>
      <c r="BI52" s="42"/>
      <c r="BJ52" s="42"/>
      <c r="BK52" s="42"/>
      <c r="BL52" s="42"/>
      <c r="BM52" s="42"/>
      <c r="BN52" s="42"/>
      <c r="BO52" s="42"/>
      <c r="BP52" s="42"/>
      <c r="BQ52" s="42"/>
      <c r="BR52" s="41"/>
      <c r="BS52" s="42"/>
      <c r="BT52" s="42"/>
      <c r="BU52" s="42"/>
      <c r="BV52" s="42"/>
      <c r="BW52" s="42"/>
      <c r="BX52" s="42"/>
      <c r="BY52" s="42"/>
      <c r="BZ52" s="42"/>
      <c r="CA52" s="42"/>
      <c r="CB52" s="45"/>
      <c r="CC52" s="42"/>
      <c r="CD52" s="42"/>
      <c r="CE52" s="42"/>
      <c r="CF52" s="42"/>
      <c r="CG52" s="42"/>
      <c r="CH52" s="42"/>
      <c r="CI52" s="42"/>
      <c r="CJ52" s="42"/>
      <c r="CK52" s="42"/>
      <c r="CL52" s="45"/>
      <c r="CM52" s="42"/>
      <c r="CN52" s="42"/>
      <c r="CO52" s="42"/>
      <c r="CP52" s="42"/>
      <c r="CQ52" s="42"/>
      <c r="CR52" s="42"/>
      <c r="CS52" s="42"/>
      <c r="CT52" s="42"/>
      <c r="CU52" s="42"/>
      <c r="CV52" s="45"/>
      <c r="CW52" s="42"/>
      <c r="CX52" s="42"/>
      <c r="CY52" s="42"/>
      <c r="CZ52" s="42"/>
      <c r="DA52" s="42"/>
      <c r="DB52" s="42"/>
      <c r="DC52" s="42"/>
      <c r="DD52" s="42"/>
      <c r="DE52" s="42"/>
      <c r="DF52" s="45"/>
      <c r="DG52" s="42"/>
      <c r="DH52" s="42"/>
      <c r="DI52" s="42"/>
      <c r="DJ52" s="42"/>
      <c r="DK52" s="42"/>
      <c r="DL52" s="42"/>
      <c r="DM52" s="42"/>
      <c r="DN52" s="42"/>
      <c r="DO52" s="42"/>
    </row>
    <row r="53" spans="1:119" ht="15" customHeight="1" x14ac:dyDescent="0.25">
      <c r="A53" s="42"/>
      <c r="B53" s="42"/>
      <c r="C53" s="42"/>
      <c r="D53" s="42"/>
      <c r="E53" s="42"/>
      <c r="F53" s="42"/>
      <c r="G53" s="42"/>
      <c r="H53" s="42"/>
      <c r="I53" s="42"/>
      <c r="J53" s="41"/>
      <c r="K53" s="42"/>
      <c r="L53" s="42"/>
      <c r="M53" s="42"/>
      <c r="N53" s="42"/>
      <c r="O53" s="42"/>
      <c r="P53" s="42"/>
      <c r="Q53" s="42"/>
      <c r="R53" s="42"/>
      <c r="S53" s="42"/>
      <c r="T53" s="41"/>
      <c r="U53" s="569" t="s">
        <v>703</v>
      </c>
      <c r="V53" s="569"/>
      <c r="W53" s="569"/>
      <c r="X53" s="569"/>
      <c r="Y53" s="569"/>
      <c r="Z53" s="569"/>
      <c r="AA53" s="569"/>
      <c r="AB53" s="569"/>
      <c r="AC53" s="569"/>
      <c r="AD53" s="41"/>
      <c r="AE53" s="569" t="s">
        <v>703</v>
      </c>
      <c r="AF53" s="569"/>
      <c r="AG53" s="569"/>
      <c r="AH53" s="569"/>
      <c r="AI53" s="569"/>
      <c r="AJ53" s="569"/>
      <c r="AK53" s="569"/>
      <c r="AL53" s="569"/>
      <c r="AM53" s="569"/>
      <c r="AN53" s="41"/>
      <c r="AO53" s="569" t="s">
        <v>703</v>
      </c>
      <c r="AP53" s="569"/>
      <c r="AQ53" s="569"/>
      <c r="AR53" s="569"/>
      <c r="AS53" s="569"/>
      <c r="AT53" s="569"/>
      <c r="AU53" s="569"/>
      <c r="AV53" s="569"/>
      <c r="AW53" s="569"/>
      <c r="AX53" s="41"/>
      <c r="AY53" s="569" t="s">
        <v>703</v>
      </c>
      <c r="AZ53" s="569"/>
      <c r="BA53" s="569"/>
      <c r="BB53" s="569"/>
      <c r="BC53" s="569"/>
      <c r="BD53" s="569"/>
      <c r="BE53" s="569"/>
      <c r="BF53" s="569"/>
      <c r="BG53" s="569"/>
      <c r="BH53" s="41"/>
      <c r="BI53" s="569" t="s">
        <v>703</v>
      </c>
      <c r="BJ53" s="569"/>
      <c r="BK53" s="569"/>
      <c r="BL53" s="569"/>
      <c r="BM53" s="569"/>
      <c r="BN53" s="569"/>
      <c r="BO53" s="569"/>
      <c r="BP53" s="569"/>
      <c r="BQ53" s="569"/>
      <c r="BR53" s="41"/>
      <c r="BS53" s="569" t="s">
        <v>703</v>
      </c>
      <c r="BT53" s="569"/>
      <c r="BU53" s="569"/>
      <c r="BV53" s="569"/>
      <c r="BW53" s="569"/>
      <c r="BX53" s="569"/>
      <c r="BY53" s="569"/>
      <c r="BZ53" s="569"/>
      <c r="CA53" s="569"/>
      <c r="CB53" s="41"/>
      <c r="CC53" s="569" t="s">
        <v>703</v>
      </c>
      <c r="CD53" s="569"/>
      <c r="CE53" s="569"/>
      <c r="CF53" s="569"/>
      <c r="CG53" s="569"/>
      <c r="CH53" s="569"/>
      <c r="CI53" s="569"/>
      <c r="CJ53" s="569"/>
      <c r="CK53" s="569"/>
      <c r="CL53" s="41"/>
      <c r="CM53" s="569" t="s">
        <v>703</v>
      </c>
      <c r="CN53" s="569"/>
      <c r="CO53" s="569"/>
      <c r="CP53" s="569"/>
      <c r="CQ53" s="569"/>
      <c r="CR53" s="569"/>
      <c r="CS53" s="569"/>
      <c r="CT53" s="569"/>
      <c r="CU53" s="569"/>
      <c r="CV53" s="41"/>
      <c r="CW53" s="569" t="s">
        <v>703</v>
      </c>
      <c r="CX53" s="569"/>
      <c r="CY53" s="569"/>
      <c r="CZ53" s="569"/>
      <c r="DA53" s="569"/>
      <c r="DB53" s="569"/>
      <c r="DC53" s="569"/>
      <c r="DD53" s="569"/>
      <c r="DE53" s="569"/>
      <c r="DF53" s="41"/>
      <c r="DG53" s="569" t="s">
        <v>703</v>
      </c>
      <c r="DH53" s="569"/>
      <c r="DI53" s="569"/>
      <c r="DJ53" s="569"/>
      <c r="DK53" s="569"/>
      <c r="DL53" s="569"/>
      <c r="DM53" s="569"/>
      <c r="DN53" s="569"/>
      <c r="DO53" s="569"/>
    </row>
    <row r="54" spans="1:119" ht="15" customHeight="1" x14ac:dyDescent="0.25">
      <c r="A54" s="46"/>
      <c r="B54" s="46"/>
      <c r="C54" s="46"/>
      <c r="D54" s="46"/>
      <c r="E54" s="46"/>
      <c r="F54" s="46"/>
      <c r="G54" s="46"/>
      <c r="H54" s="46"/>
      <c r="I54" s="46"/>
      <c r="J54" s="41"/>
      <c r="K54" s="46"/>
      <c r="L54" s="46"/>
      <c r="M54" s="46"/>
      <c r="N54" s="46"/>
      <c r="O54" s="46"/>
      <c r="P54" s="46"/>
      <c r="Q54" s="46"/>
      <c r="R54" s="46"/>
      <c r="S54" s="46"/>
      <c r="T54" s="41"/>
      <c r="U54" s="46"/>
      <c r="V54" s="46"/>
      <c r="W54" s="46"/>
      <c r="X54" s="46"/>
      <c r="Y54" s="46"/>
      <c r="Z54" s="46"/>
      <c r="AA54" s="46"/>
      <c r="AB54" s="46"/>
      <c r="AC54" s="46"/>
      <c r="AD54" s="41"/>
      <c r="AE54" s="46"/>
      <c r="AF54" s="46"/>
      <c r="AG54" s="46"/>
      <c r="AH54" s="46"/>
      <c r="AI54" s="46"/>
      <c r="AJ54" s="46"/>
      <c r="AK54" s="46"/>
      <c r="AL54" s="46"/>
      <c r="AM54" s="46"/>
      <c r="AN54" s="41"/>
      <c r="AO54" s="46"/>
      <c r="AP54" s="46"/>
      <c r="AQ54" s="46"/>
      <c r="AR54" s="46"/>
      <c r="AS54" s="46"/>
      <c r="AT54" s="46"/>
      <c r="AU54" s="46"/>
      <c r="AV54" s="46"/>
      <c r="AW54" s="46"/>
      <c r="AX54" s="41"/>
      <c r="AY54" s="46"/>
      <c r="AZ54" s="46"/>
      <c r="BA54" s="46"/>
      <c r="BB54" s="46"/>
      <c r="BC54" s="46"/>
      <c r="BD54" s="46"/>
      <c r="BE54" s="46"/>
      <c r="BF54" s="46"/>
      <c r="BG54" s="46"/>
      <c r="BH54" s="41"/>
      <c r="BI54" s="46"/>
      <c r="BJ54" s="46"/>
      <c r="BK54" s="46"/>
      <c r="BL54" s="46"/>
      <c r="BM54" s="46"/>
      <c r="BN54" s="46"/>
      <c r="BO54" s="46"/>
      <c r="BP54" s="46"/>
      <c r="BQ54" s="46"/>
      <c r="BR54" s="41"/>
      <c r="BS54" s="46"/>
      <c r="BT54" s="46"/>
      <c r="BU54" s="46"/>
      <c r="BV54" s="46"/>
      <c r="BW54" s="46"/>
      <c r="BX54" s="46"/>
      <c r="BY54" s="46"/>
      <c r="BZ54" s="46"/>
      <c r="CA54" s="46"/>
      <c r="CB54" s="41"/>
      <c r="CC54" s="46"/>
      <c r="CD54" s="46"/>
      <c r="CE54" s="46"/>
      <c r="CF54" s="46"/>
      <c r="CG54" s="46"/>
      <c r="CH54" s="46"/>
      <c r="CI54" s="46"/>
      <c r="CJ54" s="46"/>
      <c r="CK54" s="46"/>
      <c r="CL54" s="41"/>
      <c r="CM54" s="46"/>
      <c r="CN54" s="46"/>
      <c r="CO54" s="46"/>
      <c r="CP54" s="46"/>
      <c r="CQ54" s="46"/>
      <c r="CR54" s="46"/>
      <c r="CS54" s="46"/>
      <c r="CT54" s="46"/>
      <c r="CU54" s="46"/>
      <c r="CV54" s="41"/>
      <c r="CW54" s="46"/>
      <c r="CX54" s="46"/>
      <c r="CY54" s="46"/>
      <c r="CZ54" s="46"/>
      <c r="DA54" s="46"/>
      <c r="DB54" s="46"/>
      <c r="DC54" s="46"/>
      <c r="DD54" s="46"/>
      <c r="DE54" s="46"/>
      <c r="DF54" s="41"/>
      <c r="DG54" s="46"/>
      <c r="DH54" s="46"/>
      <c r="DI54" s="46"/>
      <c r="DJ54" s="46"/>
      <c r="DK54" s="46"/>
      <c r="DL54" s="46"/>
      <c r="DM54" s="46"/>
      <c r="DN54" s="46"/>
      <c r="DO54" s="46"/>
    </row>
    <row r="55" spans="1:119" ht="15" customHeight="1" x14ac:dyDescent="0.25">
      <c r="A55" s="52" t="s">
        <v>186</v>
      </c>
      <c r="B55" s="52"/>
      <c r="C55" s="52"/>
      <c r="D55" s="52"/>
      <c r="E55" s="52"/>
      <c r="F55" s="52"/>
      <c r="G55" s="52"/>
      <c r="H55" s="52"/>
      <c r="I55" s="52"/>
      <c r="J55" s="41"/>
      <c r="K55" s="52" t="s">
        <v>186</v>
      </c>
      <c r="L55" s="52"/>
      <c r="M55" s="52"/>
      <c r="N55" s="52"/>
      <c r="O55" s="52"/>
      <c r="P55" s="52"/>
      <c r="Q55" s="52"/>
      <c r="R55" s="52"/>
      <c r="S55" s="52"/>
      <c r="T55" s="41"/>
      <c r="U55" s="546" t="s">
        <v>186</v>
      </c>
      <c r="V55" s="546"/>
      <c r="W55" s="546"/>
      <c r="X55" s="546"/>
      <c r="Y55" s="546"/>
      <c r="Z55" s="546"/>
      <c r="AA55" s="546"/>
      <c r="AB55" s="546"/>
      <c r="AC55" s="546"/>
      <c r="AD55" s="41"/>
      <c r="AE55" s="546" t="s">
        <v>186</v>
      </c>
      <c r="AF55" s="546"/>
      <c r="AG55" s="546"/>
      <c r="AH55" s="546"/>
      <c r="AI55" s="546"/>
      <c r="AJ55" s="546"/>
      <c r="AK55" s="546"/>
      <c r="AL55" s="546"/>
      <c r="AM55" s="546"/>
      <c r="AN55" s="41"/>
      <c r="AO55" s="546" t="s">
        <v>186</v>
      </c>
      <c r="AP55" s="546"/>
      <c r="AQ55" s="546"/>
      <c r="AR55" s="546"/>
      <c r="AS55" s="546"/>
      <c r="AT55" s="546"/>
      <c r="AU55" s="546"/>
      <c r="AV55" s="546"/>
      <c r="AW55" s="546"/>
      <c r="AX55" s="41"/>
      <c r="AY55" s="546" t="s">
        <v>186</v>
      </c>
      <c r="AZ55" s="546"/>
      <c r="BA55" s="546"/>
      <c r="BB55" s="546"/>
      <c r="BC55" s="546"/>
      <c r="BD55" s="546"/>
      <c r="BE55" s="546"/>
      <c r="BF55" s="546"/>
      <c r="BG55" s="546"/>
      <c r="BH55" s="41"/>
      <c r="BI55" s="546" t="s">
        <v>186</v>
      </c>
      <c r="BJ55" s="546"/>
      <c r="BK55" s="546"/>
      <c r="BL55" s="546"/>
      <c r="BM55" s="546"/>
      <c r="BN55" s="546"/>
      <c r="BO55" s="546"/>
      <c r="BP55" s="546"/>
      <c r="BQ55" s="546"/>
      <c r="BR55" s="41"/>
      <c r="BS55" s="546" t="s">
        <v>186</v>
      </c>
      <c r="BT55" s="546"/>
      <c r="BU55" s="546"/>
      <c r="BV55" s="546"/>
      <c r="BW55" s="546"/>
      <c r="BX55" s="546"/>
      <c r="BY55" s="546"/>
      <c r="BZ55" s="546"/>
      <c r="CA55" s="546"/>
      <c r="CB55" s="41"/>
      <c r="CC55" s="546" t="s">
        <v>186</v>
      </c>
      <c r="CD55" s="546"/>
      <c r="CE55" s="546"/>
      <c r="CF55" s="546"/>
      <c r="CG55" s="546"/>
      <c r="CH55" s="546"/>
      <c r="CI55" s="546"/>
      <c r="CJ55" s="546"/>
      <c r="CK55" s="546"/>
      <c r="CL55" s="41"/>
      <c r="CM55" s="546" t="s">
        <v>186</v>
      </c>
      <c r="CN55" s="546"/>
      <c r="CO55" s="546"/>
      <c r="CP55" s="546"/>
      <c r="CQ55" s="546"/>
      <c r="CR55" s="546"/>
      <c r="CS55" s="546"/>
      <c r="CT55" s="546"/>
      <c r="CU55" s="546"/>
      <c r="CV55" s="41"/>
      <c r="CW55" s="546" t="s">
        <v>186</v>
      </c>
      <c r="CX55" s="546"/>
      <c r="CY55" s="546"/>
      <c r="CZ55" s="546"/>
      <c r="DA55" s="546"/>
      <c r="DB55" s="546"/>
      <c r="DC55" s="546"/>
      <c r="DD55" s="546"/>
      <c r="DE55" s="546"/>
      <c r="DF55" s="41"/>
      <c r="DG55" s="546" t="s">
        <v>186</v>
      </c>
      <c r="DH55" s="546"/>
      <c r="DI55" s="546"/>
      <c r="DJ55" s="546"/>
      <c r="DK55" s="546"/>
      <c r="DL55" s="546"/>
      <c r="DM55" s="546"/>
      <c r="DN55" s="546"/>
      <c r="DO55" s="546"/>
    </row>
    <row r="56" spans="1:119" ht="15" customHeight="1" x14ac:dyDescent="0.25">
      <c r="A56" s="174"/>
      <c r="B56" s="174"/>
      <c r="C56" s="174"/>
      <c r="D56" s="174"/>
      <c r="E56" s="174"/>
      <c r="F56" s="174"/>
      <c r="G56" s="174"/>
      <c r="H56" s="174"/>
      <c r="I56" s="174"/>
      <c r="K56" s="506" t="str">
        <f ca="1">IF($A$16="IC - Internal Combustion","N/A",
IF(COUNTIF(K63:S73,"BLANK"),"BLANK",IF(COUNTIF(K63:S73,"REJECT"),"REJECT",IF(COUNTIF(K63:S73,"CHECK"),"CHECK","EQ"))))</f>
        <v>BLANK</v>
      </c>
      <c r="L56" s="506"/>
      <c r="M56" s="506" t="s">
        <v>903</v>
      </c>
      <c r="N56" s="506"/>
      <c r="O56" s="506"/>
      <c r="P56" s="506"/>
      <c r="Q56" s="506"/>
      <c r="R56" s="506"/>
      <c r="S56" s="506"/>
      <c r="T56" s="57"/>
      <c r="U56" s="506" t="str">
        <f ca="1">IF($A$16="IC - Internal Combustion","N/A",
IF(COUNTIF(U60:AC120,"BLANK"),"BLANK",IF(COUNTIF(U60:AC120,"REJECT"),"REJECT",IF(COUNTIF(U60:AC120,"CHECK"),"CHECK","EQ"))))</f>
        <v>BLANK</v>
      </c>
      <c r="V56" s="506"/>
      <c r="W56" s="506" t="str">
        <f>IF($N$70="Mass Based","Tractive Battery Mount 1",
IF($N$72="Front/Rear","Top Left Tractive Battery Mount",
IF($N$72="Top/Bottom","Front Left Tractive Battery Mount",
"Top Front Tractive Battery Mount")))</f>
        <v>Top Front Tractive Battery Mount</v>
      </c>
      <c r="X56" s="506"/>
      <c r="Y56" s="506"/>
      <c r="Z56" s="506"/>
      <c r="AA56" s="506"/>
      <c r="AB56" s="506"/>
      <c r="AC56" s="506"/>
      <c r="AE56" s="506" t="str">
        <f ca="1">IF($A$16="IC - Internal Combustion","N/A",
IF(COUNTIF(AE60:AM120,"BLANK"),"BLANK",IF(COUNTIF(AE60:AM120,"REJECT"),"REJECT",IF(COUNTIF(AE60:AM120,"CHECK"),"CHECK","EQ"))))</f>
        <v>BLANK</v>
      </c>
      <c r="AF56" s="506"/>
      <c r="AG56" s="506" t="str">
        <f>IF($N$70="Mass Based","Tractive Battery Mount 2",
IF($N$72="Front/Rear","Top Right Tractive Battery Mount",
IF($N$72="Top/Bottom","Front Right Tractive Battery Mount",
"Top Rear Tractive Battery Mount")))</f>
        <v>Top Rear Tractive Battery Mount</v>
      </c>
      <c r="AH56" s="506"/>
      <c r="AI56" s="506"/>
      <c r="AJ56" s="506"/>
      <c r="AK56" s="506"/>
      <c r="AL56" s="506"/>
      <c r="AM56" s="506"/>
      <c r="AO56" s="506" t="str">
        <f ca="1">IF($A$16="IC - Internal Combustion","N/A",
IF(COUNTIF(AO60:AW120,"BLANK"),"BLANK",IF(COUNTIF(AO60:AW120,"REJECT"),"REJECT",IF(COUNTIF(AO60:AW120,"CHECK"),"CHECK","EQ"))))</f>
        <v>BLANK</v>
      </c>
      <c r="AP56" s="506"/>
      <c r="AQ56" s="506" t="str">
        <f>IF($N$70="Mass Based","Tractive Battery Mount 3",
IF($N$72="Front/Rear","Bottom Left Tractive Battery Mount",
IF($N$72="Top/Bottom","Rear Left Tractive Battery Mount",
"Bottom Front Tractive Battery Mount")))</f>
        <v>Bottom Front Tractive Battery Mount</v>
      </c>
      <c r="AR56" s="506"/>
      <c r="AS56" s="506"/>
      <c r="AT56" s="506"/>
      <c r="AU56" s="506"/>
      <c r="AV56" s="506"/>
      <c r="AW56" s="506"/>
      <c r="AY56" s="506" t="str">
        <f ca="1">IF($A$16="IC - Internal Combustion","N/A",
IF(COUNTIF(AY60:BG120,"BLANK"),"BLANK",IF(COUNTIF(AY60:BG120,"REJECT"),"REJECT",IF(COUNTIF(AY60:BG120,"CHECK"),"CHECK","EQ"))))</f>
        <v>BLANK</v>
      </c>
      <c r="AZ56" s="506"/>
      <c r="BA56" s="506" t="str">
        <f>IF($N$70="Mass Based","Tractive Battery Mount 4",
IF($N$72="Front/Rear","Bottom Right Tractive Battery Mount",
IF($N$72="Top/Bottom","Rear Right Tractive Battery Mount",
"Bottom Rear Tractive Battery Mount")))</f>
        <v>Bottom Rear Tractive Battery Mount</v>
      </c>
      <c r="BB56" s="506"/>
      <c r="BC56" s="506"/>
      <c r="BD56" s="506"/>
      <c r="BE56" s="506"/>
      <c r="BF56" s="506"/>
      <c r="BG56" s="506"/>
      <c r="BI56" s="506" t="str">
        <f ca="1">IF($A$16="IC - Internal Combustion","N/A",
IF(COUNTIF(BI60:BQ120,"BLANK"),"BLANK",IF(COUNTIF(BI60:BQ120,"REJECT"),"REJECT",IF(COUNTIF(BI60:BQ120,"CHECK"),"CHECK","EQ"))))</f>
        <v>EQ</v>
      </c>
      <c r="BJ56" s="506"/>
      <c r="BK56" s="506" t="s">
        <v>902</v>
      </c>
      <c r="BL56" s="506"/>
      <c r="BM56" s="506"/>
      <c r="BN56" s="506"/>
      <c r="BO56" s="506"/>
      <c r="BP56" s="506"/>
      <c r="BQ56" s="506"/>
      <c r="BR56" s="57"/>
      <c r="BS56" s="506" t="str">
        <f ca="1">IF($A$16="IC - Internal Combustion","N/A",
IF(COUNTIF(BS60:CA131,"BLANK"),"BLANK",IF(COUNTIF(BS60:CA131,"REJECT"),"REJECT",IF(COUNTIF(BS60:CA131,"CHECK"),"CHECK","EQ"))))</f>
        <v>BLANK</v>
      </c>
      <c r="BT56" s="506"/>
      <c r="BU56" s="506" t="str">
        <f>IF($N$70="Mass Based","Chassis Mount 1",
IF($N$73="Front/Rear","Top Left Chassis Mount",
IF($N$73="Top/Bottom","Front Left Chassis Mount",
"Top Front Chassis Mount")))</f>
        <v>Top Front Chassis Mount</v>
      </c>
      <c r="BV56" s="506"/>
      <c r="BW56" s="506"/>
      <c r="BX56" s="506"/>
      <c r="BY56" s="506"/>
      <c r="BZ56" s="506"/>
      <c r="CA56" s="506"/>
      <c r="CC56" s="506" t="str">
        <f ca="1">IF($A$16="IC - Internal Combustion","N/A",
IF(COUNTIF(CC60:CK131,"BLANK"),"BLANK",IF(COUNTIF(CC60:CK131,"REJECT"),"REJECT",IF(COUNTIF(CC60:CK131,"CHECK"),"CHECK","EQ"))))</f>
        <v>BLANK</v>
      </c>
      <c r="CD56" s="506"/>
      <c r="CE56" s="506" t="str">
        <f>IF($N$70="Mass Based","Chassis Mount 2",
IF($N$73="Front/Rear","Top Right Chassis Mount",
IF($N$73="Top/Bottom","Front Right Chassis Mount",
"Top Rear Chassis Mount")))</f>
        <v>Top Rear Chassis Mount</v>
      </c>
      <c r="CF56" s="506"/>
      <c r="CG56" s="506"/>
      <c r="CH56" s="506"/>
      <c r="CI56" s="506"/>
      <c r="CJ56" s="506"/>
      <c r="CK56" s="506"/>
      <c r="CM56" s="506" t="str">
        <f ca="1">IF($A$16="IC - Internal Combustion","N/A",
IF(COUNTIF(CM60:CU131,"BLANK"),"BLANK",IF(COUNTIF(CM60:CU131,"REJECT"),"REJECT",IF(COUNTIF(CM60:CU131,"CHECK"),"CHECK","EQ"))))</f>
        <v>BLANK</v>
      </c>
      <c r="CN56" s="506"/>
      <c r="CO56" s="506" t="str">
        <f>IF($N$70="Mass Based","Chassis Mount 3",
IF($N$73="Front/Rear","Bottom Left Chassis Mount",
IF($N$73="Top/Bottom","Rear Left Chassis Mount",
"Bottom Front Chassis Mount")))</f>
        <v>Bottom Front Chassis Mount</v>
      </c>
      <c r="CP56" s="506"/>
      <c r="CQ56" s="506"/>
      <c r="CR56" s="506"/>
      <c r="CS56" s="506"/>
      <c r="CT56" s="506"/>
      <c r="CU56" s="506"/>
      <c r="CW56" s="506" t="str">
        <f ca="1">IF($A$16="IC - Internal Combustion","N/A",
IF(COUNTIF(CW60:DE131,"BLANK"),"BLANK",IF(COUNTIF(CW60:DE131,"REJECT"),"REJECT",IF(COUNTIF(CW60:DE131,"CHECK"),"CHECK","EQ"))))</f>
        <v>BLANK</v>
      </c>
      <c r="CX56" s="506"/>
      <c r="CY56" s="506" t="str">
        <f>IF($N$70="Mass Based","Chassis Mount 4",
IF($N$73="Front/Rear","Bottom Right Chassis Mount",
IF($N$73="Top/Bottom","Rear Right Chassis Mount",
"Bottom Rear Chassis Mount")))</f>
        <v>Bottom Rear Chassis Mount</v>
      </c>
      <c r="CZ56" s="506"/>
      <c r="DA56" s="506"/>
      <c r="DB56" s="506"/>
      <c r="DC56" s="506"/>
      <c r="DD56" s="506"/>
      <c r="DE56" s="506"/>
      <c r="DG56" s="506" t="str">
        <f ca="1">IF($A$16="IC - Internal Combustion","N/A",
IF(COUNTIF(DG60:DO131,"BLANK"),"BLANK",IF(COUNTIF(DG60:DO131,"REJECT"),"REJECT",IF(COUNTIF(DG60:DO131,"CHECK"),"CHECK","EQ"))))</f>
        <v>EQ</v>
      </c>
      <c r="DH56" s="506"/>
      <c r="DI56" s="506" t="s">
        <v>901</v>
      </c>
      <c r="DJ56" s="506"/>
      <c r="DK56" s="506"/>
      <c r="DL56" s="506"/>
      <c r="DM56" s="506"/>
      <c r="DN56" s="506"/>
      <c r="DO56" s="506"/>
    </row>
    <row r="57" spans="1:119" ht="15" customHeight="1" x14ac:dyDescent="0.3">
      <c r="A57" s="190" t="s">
        <v>751</v>
      </c>
      <c r="B57" s="174"/>
      <c r="C57" s="174"/>
      <c r="D57" s="174"/>
      <c r="E57" s="174"/>
      <c r="F57" s="174"/>
      <c r="G57" s="174"/>
      <c r="H57" s="174"/>
      <c r="I57" s="174"/>
      <c r="K57" s="506"/>
      <c r="L57" s="506"/>
      <c r="M57" s="506"/>
      <c r="N57" s="506"/>
      <c r="O57" s="506"/>
      <c r="P57" s="506"/>
      <c r="Q57" s="506"/>
      <c r="R57" s="506"/>
      <c r="S57" s="506"/>
      <c r="T57" s="299"/>
      <c r="U57" s="506"/>
      <c r="V57" s="506"/>
      <c r="W57" s="506"/>
      <c r="X57" s="506"/>
      <c r="Y57" s="506"/>
      <c r="Z57" s="506"/>
      <c r="AA57" s="506"/>
      <c r="AB57" s="506"/>
      <c r="AC57" s="506"/>
      <c r="AE57" s="506"/>
      <c r="AF57" s="506"/>
      <c r="AG57" s="506"/>
      <c r="AH57" s="506"/>
      <c r="AI57" s="506"/>
      <c r="AJ57" s="506"/>
      <c r="AK57" s="506"/>
      <c r="AL57" s="506"/>
      <c r="AM57" s="506"/>
      <c r="AO57" s="506"/>
      <c r="AP57" s="506"/>
      <c r="AQ57" s="506"/>
      <c r="AR57" s="506"/>
      <c r="AS57" s="506"/>
      <c r="AT57" s="506"/>
      <c r="AU57" s="506"/>
      <c r="AV57" s="506"/>
      <c r="AW57" s="506"/>
      <c r="AY57" s="506"/>
      <c r="AZ57" s="506"/>
      <c r="BA57" s="506"/>
      <c r="BB57" s="506"/>
      <c r="BC57" s="506"/>
      <c r="BD57" s="506"/>
      <c r="BE57" s="506"/>
      <c r="BF57" s="506"/>
      <c r="BG57" s="506"/>
      <c r="BI57" s="506"/>
      <c r="BJ57" s="506"/>
      <c r="BK57" s="506"/>
      <c r="BL57" s="506"/>
      <c r="BM57" s="506"/>
      <c r="BN57" s="506"/>
      <c r="BO57" s="506"/>
      <c r="BP57" s="506"/>
      <c r="BQ57" s="506"/>
      <c r="BR57" s="57"/>
      <c r="BS57" s="506"/>
      <c r="BT57" s="506"/>
      <c r="BU57" s="506"/>
      <c r="BV57" s="506"/>
      <c r="BW57" s="506"/>
      <c r="BX57" s="506"/>
      <c r="BY57" s="506"/>
      <c r="BZ57" s="506"/>
      <c r="CA57" s="506"/>
      <c r="CC57" s="506"/>
      <c r="CD57" s="506"/>
      <c r="CE57" s="506"/>
      <c r="CF57" s="506"/>
      <c r="CG57" s="506"/>
      <c r="CH57" s="506"/>
      <c r="CI57" s="506"/>
      <c r="CJ57" s="506"/>
      <c r="CK57" s="506"/>
      <c r="CM57" s="506"/>
      <c r="CN57" s="506"/>
      <c r="CO57" s="506"/>
      <c r="CP57" s="506"/>
      <c r="CQ57" s="506"/>
      <c r="CR57" s="506"/>
      <c r="CS57" s="506"/>
      <c r="CT57" s="506"/>
      <c r="CU57" s="506"/>
      <c r="CW57" s="506"/>
      <c r="CX57" s="506"/>
      <c r="CY57" s="506"/>
      <c r="CZ57" s="506"/>
      <c r="DA57" s="506"/>
      <c r="DB57" s="506"/>
      <c r="DC57" s="506"/>
      <c r="DD57" s="506"/>
      <c r="DE57" s="506"/>
      <c r="DG57" s="506"/>
      <c r="DH57" s="506"/>
      <c r="DI57" s="506"/>
      <c r="DJ57" s="506"/>
      <c r="DK57" s="506"/>
      <c r="DL57" s="506"/>
      <c r="DM57" s="506"/>
      <c r="DN57" s="506"/>
      <c r="DO57" s="506"/>
    </row>
    <row r="58" spans="1:119" ht="15" customHeight="1" x14ac:dyDescent="0.25">
      <c r="B58" s="11"/>
      <c r="C58" s="11"/>
      <c r="D58" s="11"/>
      <c r="E58" s="11"/>
      <c r="F58" s="11"/>
      <c r="G58" s="11"/>
      <c r="H58" s="11"/>
      <c r="I58" s="11"/>
      <c r="K58" s="174"/>
      <c r="L58" s="174"/>
      <c r="M58" s="174"/>
      <c r="N58" s="174"/>
      <c r="O58" s="174"/>
      <c r="P58" s="174"/>
      <c r="Q58" s="174"/>
      <c r="R58" s="174"/>
      <c r="S58" s="174"/>
      <c r="U58" s="11"/>
      <c r="V58" s="11"/>
      <c r="W58" s="11"/>
      <c r="X58" s="11"/>
      <c r="Y58" s="11"/>
      <c r="Z58" s="11"/>
      <c r="AA58" s="11"/>
      <c r="AB58" s="11"/>
      <c r="AC58" s="11"/>
      <c r="AE58" s="11"/>
      <c r="AF58" s="11"/>
      <c r="AG58" s="11"/>
      <c r="AH58" s="11"/>
      <c r="AI58" s="11"/>
      <c r="AJ58" s="11"/>
      <c r="AK58" s="11"/>
      <c r="AL58" s="11"/>
      <c r="AM58" s="11"/>
      <c r="AO58" s="11"/>
      <c r="AP58" s="11"/>
      <c r="AQ58" s="11"/>
      <c r="AR58" s="11"/>
      <c r="AS58" s="11"/>
      <c r="AT58" s="11"/>
      <c r="AU58" s="11"/>
      <c r="AV58" s="11"/>
      <c r="AW58" s="11"/>
      <c r="AY58" s="11"/>
      <c r="AZ58" s="11"/>
      <c r="BA58" s="11"/>
      <c r="BB58" s="11"/>
      <c r="BC58" s="11"/>
      <c r="BD58" s="11"/>
      <c r="BE58" s="11"/>
      <c r="BF58" s="11"/>
      <c r="BG58" s="11"/>
      <c r="BI58" s="11"/>
      <c r="BJ58" s="11"/>
      <c r="BK58" s="11"/>
      <c r="BL58" s="11"/>
      <c r="BM58" s="11" t="s">
        <v>896</v>
      </c>
      <c r="BN58" s="11"/>
      <c r="BO58" s="11"/>
      <c r="BP58" s="11"/>
      <c r="BQ58" s="11"/>
      <c r="BR58" s="11"/>
      <c r="BS58" s="11"/>
      <c r="BT58" s="11"/>
      <c r="BU58" s="11"/>
      <c r="BV58" s="11"/>
      <c r="BW58" s="11"/>
      <c r="BX58" s="11"/>
      <c r="BY58" s="11"/>
      <c r="BZ58" s="11"/>
      <c r="CA58" s="11"/>
      <c r="CU58" s="44"/>
      <c r="CV58" s="44"/>
      <c r="DK58" s="11"/>
    </row>
    <row r="59" spans="1:119" ht="15" customHeight="1" x14ac:dyDescent="0.3">
      <c r="A59" s="12" t="s">
        <v>1362</v>
      </c>
      <c r="B59" s="178" t="s">
        <v>900</v>
      </c>
      <c r="C59" s="188"/>
      <c r="D59" s="188"/>
      <c r="E59" s="188"/>
      <c r="F59" s="188"/>
      <c r="G59" s="188"/>
      <c r="H59" s="188"/>
      <c r="I59" s="188"/>
      <c r="J59" s="188"/>
      <c r="K59" s="299"/>
      <c r="L59" s="302"/>
      <c r="M59" s="302"/>
      <c r="N59" s="302"/>
      <c r="O59" s="303" t="s">
        <v>899</v>
      </c>
      <c r="P59" s="299">
        <f>'F.10.1-4 Modules And Container'!CI73</f>
        <v>0</v>
      </c>
      <c r="Q59" s="302"/>
      <c r="R59" s="302"/>
      <c r="S59" s="407">
        <f>IF('F.10.1-4 Modules And Container'!CH71="Composite",
IF('F.10.1-4 Modules And Container'!CI75=0,'F.10.1-4 Modules And Container'!CI74,'F.10.1-4 Modules And Container'!CI76),
'F.10.1-4 Modules And Container'!CI74)</f>
        <v>0</v>
      </c>
      <c r="T59" s="299" t="str">
        <f ca="1">IF($A$25="mm","mm","in")</f>
        <v>mm</v>
      </c>
      <c r="U59" s="562" t="s">
        <v>898</v>
      </c>
      <c r="V59" s="562"/>
      <c r="W59" s="562"/>
      <c r="X59" s="562"/>
      <c r="Y59" s="562"/>
      <c r="Z59" s="562"/>
      <c r="AA59" s="562"/>
      <c r="AB59" s="562"/>
      <c r="AC59" s="562"/>
      <c r="AE59" s="562" t="s">
        <v>898</v>
      </c>
      <c r="AF59" s="562"/>
      <c r="AG59" s="562"/>
      <c r="AH59" s="562"/>
      <c r="AI59" s="562"/>
      <c r="AJ59" s="562"/>
      <c r="AK59" s="562"/>
      <c r="AL59" s="562"/>
      <c r="AM59" s="562"/>
      <c r="AO59" s="562" t="s">
        <v>898</v>
      </c>
      <c r="AP59" s="562"/>
      <c r="AQ59" s="562"/>
      <c r="AR59" s="562"/>
      <c r="AS59" s="562"/>
      <c r="AT59" s="562"/>
      <c r="AU59" s="562"/>
      <c r="AV59" s="562"/>
      <c r="AW59" s="562"/>
      <c r="AY59" s="562" t="s">
        <v>898</v>
      </c>
      <c r="AZ59" s="562"/>
      <c r="BA59" s="562"/>
      <c r="BB59" s="562"/>
      <c r="BC59" s="562"/>
      <c r="BD59" s="562"/>
      <c r="BE59" s="562"/>
      <c r="BF59" s="562"/>
      <c r="BG59" s="562"/>
      <c r="BI59" s="562" t="s">
        <v>898</v>
      </c>
      <c r="BJ59" s="562"/>
      <c r="BK59" s="562"/>
      <c r="BL59" s="562"/>
      <c r="BM59" s="562"/>
      <c r="BN59" s="562"/>
      <c r="BO59" s="562"/>
      <c r="BP59" s="562"/>
      <c r="BQ59" s="562"/>
      <c r="BS59" s="11"/>
      <c r="BT59" s="11"/>
      <c r="BU59" s="11"/>
      <c r="BW59" s="37" t="s">
        <v>897</v>
      </c>
      <c r="BX59" s="116"/>
      <c r="BY59" s="116"/>
      <c r="BZ59" s="116"/>
      <c r="CA59" s="116"/>
      <c r="CB59" s="116"/>
      <c r="CC59" s="116"/>
      <c r="CD59" s="116"/>
      <c r="CE59" s="116"/>
      <c r="CG59" s="37" t="s">
        <v>897</v>
      </c>
      <c r="CH59" s="116"/>
      <c r="CI59" s="116"/>
      <c r="CJ59" s="116"/>
      <c r="CK59" s="116"/>
      <c r="CL59" s="116"/>
      <c r="CM59" s="116"/>
      <c r="CN59" s="116"/>
      <c r="CO59" s="116"/>
      <c r="CQ59" s="37" t="s">
        <v>897</v>
      </c>
      <c r="CR59" s="116"/>
      <c r="CS59" s="116"/>
      <c r="CT59" s="116"/>
      <c r="CU59" s="116"/>
      <c r="CV59" s="116"/>
      <c r="CW59" s="116"/>
      <c r="CX59" s="116"/>
      <c r="CY59" s="116"/>
      <c r="DA59" s="37" t="s">
        <v>897</v>
      </c>
      <c r="DB59" s="116"/>
      <c r="DC59" s="116"/>
      <c r="DD59" s="116"/>
      <c r="DE59" s="116"/>
      <c r="DF59" s="116"/>
      <c r="DG59" s="116"/>
      <c r="DH59" s="116"/>
      <c r="DI59" s="116"/>
      <c r="DK59" s="37" t="s">
        <v>896</v>
      </c>
      <c r="DL59" s="116"/>
      <c r="DM59" s="116"/>
      <c r="DN59" s="116"/>
      <c r="DO59" s="116"/>
    </row>
    <row r="60" spans="1:119" ht="15" customHeight="1" thickBot="1" x14ac:dyDescent="0.3">
      <c r="A60" s="12"/>
      <c r="B60" s="178" t="s">
        <v>895</v>
      </c>
      <c r="C60" s="188"/>
      <c r="D60" s="188"/>
      <c r="E60" s="188"/>
      <c r="F60" s="188"/>
      <c r="G60" s="188"/>
      <c r="H60" s="188"/>
      <c r="I60" s="188"/>
      <c r="J60" s="188"/>
      <c r="K60" s="113"/>
      <c r="L60" s="11"/>
      <c r="M60" s="11"/>
      <c r="N60" s="11"/>
      <c r="O60" s="11"/>
      <c r="P60" s="11"/>
      <c r="Q60" s="11"/>
      <c r="R60" s="11"/>
      <c r="S60" s="11"/>
      <c r="U60" s="508" t="str" cm="1">
        <f t="array" aca="1" ref="U60" ca="1">IF(COUNTIF(AC61:AC80,"BLANK"),"BLANK",IF(OR(SUMPRODUCT(--ISERROR(AC61:AC80))&gt;0,COUNTIF(AC61:AC80,"REJECT")),"REJECT",IF(COUNTIF(AC61:AC80,"CHECK"),"CHECK","EQ")))</f>
        <v>BLANK</v>
      </c>
      <c r="V60" s="508"/>
      <c r="W60" s="508"/>
      <c r="X60" s="508"/>
      <c r="Y60" s="508"/>
      <c r="Z60" s="508"/>
      <c r="AA60" s="508"/>
      <c r="AB60" s="508"/>
      <c r="AC60" s="508"/>
      <c r="AE60" s="508" t="str" cm="1">
        <f t="array" aca="1" ref="AE60" ca="1">IF(COUNTIF(AM61:AM80,"BLANK"),"BLANK",IF(OR(SUMPRODUCT(--ISERROR(AM61:AM80))&gt;0,COUNTIF(AM61:AM80,"REJECT")),"REJECT",IF(COUNTIF(AM61:AM80,"CHECK"),"CHECK","EQ")))</f>
        <v>BLANK</v>
      </c>
      <c r="AF60" s="508"/>
      <c r="AG60" s="508"/>
      <c r="AH60" s="508"/>
      <c r="AI60" s="508"/>
      <c r="AJ60" s="508"/>
      <c r="AK60" s="508"/>
      <c r="AL60" s="508"/>
      <c r="AM60" s="508"/>
      <c r="AO60" s="508" t="str" cm="1">
        <f t="array" aca="1" ref="AO60" ca="1">IF(COUNTIF(AW61:AW80,"BLANK"),"BLANK",IF(OR(SUMPRODUCT(--ISERROR(AW61:AW80))&gt;0,COUNTIF(AW61:AW80,"REJECT")),"REJECT",IF(COUNTIF(AW61:AW80,"CHECK"),"CHECK","EQ")))</f>
        <v>BLANK</v>
      </c>
      <c r="AP60" s="508"/>
      <c r="AQ60" s="508"/>
      <c r="AR60" s="508"/>
      <c r="AS60" s="508"/>
      <c r="AT60" s="508"/>
      <c r="AU60" s="508"/>
      <c r="AV60" s="508"/>
      <c r="AW60" s="508"/>
      <c r="AY60" s="508" t="str" cm="1">
        <f t="array" aca="1" ref="AY60" ca="1">IF(COUNTIF(BG61:BG80,"BLANK"),"BLANK",IF(OR(SUMPRODUCT(--ISERROR(BG61:BG80))&gt;0,COUNTIF(BG61:BG80,"REJECT")),"REJECT",IF(COUNTIF(BG61:BG80,"CHECK"),"CHECK","EQ")))</f>
        <v>BLANK</v>
      </c>
      <c r="AZ60" s="508"/>
      <c r="BA60" s="508"/>
      <c r="BB60" s="508"/>
      <c r="BC60" s="508"/>
      <c r="BD60" s="508"/>
      <c r="BE60" s="508"/>
      <c r="BF60" s="508"/>
      <c r="BG60" s="508"/>
      <c r="BH60" s="44"/>
      <c r="BI60" s="508" t="str" cm="1">
        <f t="array" aca="1" ref="BI60" ca="1">IF(COUNTIF(BQ61:BQ80,"BLANK"),"BLANK",IF(OR(SUMPRODUCT(--ISERROR(BQ61:BQ80))&gt;0,COUNTIF(BQ61:BQ80,"REJECT")),"REJECT",IF(COUNTIF(BQ61:BQ80,"CHECK"),"CHECK","EQ")))</f>
        <v>EQ</v>
      </c>
      <c r="BJ60" s="508"/>
      <c r="BK60" s="508"/>
      <c r="BL60" s="508"/>
      <c r="BM60" s="508"/>
      <c r="BN60" s="508"/>
      <c r="BO60" s="508"/>
      <c r="BP60" s="508"/>
      <c r="BQ60" s="508"/>
      <c r="BS60" s="508" t="str">
        <f>IF(COUNTIF(CA63:CA77,"BLANK"),"BLANK",IF(OR(SUMPRODUCT(--ISERROR(CA63:CA77))&gt;0,COUNTIF(CA63:CA77,"REJECT")),"REJECT",IF(COUNTIF(CA63:CA77,"CHECK"),"CHECK","EQ")))</f>
        <v>BLANK</v>
      </c>
      <c r="BT60" s="508"/>
      <c r="BU60" s="508"/>
      <c r="BV60" s="508"/>
      <c r="BW60" s="508"/>
      <c r="BX60" s="508"/>
      <c r="BY60" s="508"/>
      <c r="BZ60" s="508"/>
      <c r="CA60" s="508"/>
      <c r="CC60" s="508" t="str">
        <f>IF(COUNTIF(CK63:CK77,"BLANK"),"BLANK",IF(OR(SUMPRODUCT(--ISERROR(CK63:CK77))&gt;0,COUNTIF(CK63:CK77,"REJECT")),"REJECT",IF(COUNTIF(CK63:CK77,"CHECK"),"CHECK","EQ")))</f>
        <v>BLANK</v>
      </c>
      <c r="CD60" s="508"/>
      <c r="CE60" s="508"/>
      <c r="CF60" s="508"/>
      <c r="CG60" s="508"/>
      <c r="CH60" s="508"/>
      <c r="CI60" s="508"/>
      <c r="CJ60" s="508"/>
      <c r="CK60" s="508"/>
      <c r="CM60" s="508" t="str">
        <f>IF(COUNTIF(CU63:CU77,"BLANK"),"BLANK",IF(OR(SUMPRODUCT(--ISERROR(CU63:CU77))&gt;0,COUNTIF(CU63:CU77,"REJECT")),"REJECT",IF(COUNTIF(CU63:CU77,"CHECK"),"CHECK","EQ")))</f>
        <v>BLANK</v>
      </c>
      <c r="CN60" s="508"/>
      <c r="CO60" s="508"/>
      <c r="CP60" s="508"/>
      <c r="CQ60" s="508"/>
      <c r="CR60" s="508"/>
      <c r="CS60" s="508"/>
      <c r="CT60" s="508"/>
      <c r="CU60" s="508"/>
      <c r="CW60" s="508" t="str">
        <f>IF(COUNTIF(DE63:DE77,"BLANK"),"BLANK",IF(OR(SUMPRODUCT(--ISERROR(DE63:DE77))&gt;0,COUNTIF(DE63:DE77,"REJECT")),"REJECT",IF(COUNTIF(DE63:DE77,"CHECK"),"CHECK","EQ")))</f>
        <v>BLANK</v>
      </c>
      <c r="CX60" s="508"/>
      <c r="CY60" s="508"/>
      <c r="CZ60" s="508"/>
      <c r="DA60" s="508"/>
      <c r="DB60" s="508"/>
      <c r="DC60" s="508"/>
      <c r="DD60" s="508"/>
      <c r="DE60" s="508"/>
      <c r="DG60" s="508" t="str">
        <f ca="1">IF(COUNTIF(DO63:DO77,"BLANK"),"BLANK",IF(OR(SUMPRODUCT(--ISERROR(DO63:DO77))&gt;0,COUNTIF(DO63:DO77,"REJECT")),"REJECT",IF(COUNTIF(DO63:DO77,"CHECK"),"CHECK","EQ")))</f>
        <v>EQ</v>
      </c>
      <c r="DH60" s="508"/>
      <c r="DI60" s="508"/>
      <c r="DJ60" s="508"/>
      <c r="DK60" s="508"/>
      <c r="DL60" s="508"/>
      <c r="DM60" s="508"/>
      <c r="DN60" s="508"/>
      <c r="DO60" s="508"/>
    </row>
    <row r="61" spans="1:119" ht="15" customHeight="1" thickBot="1" x14ac:dyDescent="0.3">
      <c r="B61" s="178" t="s">
        <v>894</v>
      </c>
      <c r="C61" s="188"/>
      <c r="D61" s="188"/>
      <c r="E61" s="188"/>
      <c r="F61" s="188"/>
      <c r="G61" s="188"/>
      <c r="H61" s="188"/>
      <c r="I61" s="188"/>
      <c r="J61" s="301"/>
      <c r="K61" s="299"/>
      <c r="L61" s="299"/>
      <c r="M61" s="299"/>
      <c r="N61" s="299"/>
      <c r="O61" s="300" t="s">
        <v>893</v>
      </c>
      <c r="P61" s="299">
        <f>'F.10.1-4 Modules And Container'!CI103</f>
        <v>0</v>
      </c>
      <c r="Q61" s="299"/>
      <c r="R61" s="299"/>
      <c r="S61" s="407">
        <f>IF('F.10.1-4 Modules And Container'!CH101="Composite",
IF('F.10.1-4 Modules And Container'!CI105=0,'F.10.1-4 Modules And Container'!CI104,'F.10.1-4 Modules And Container'!CI106),
'F.10.1-4 Modules And Container'!CI104)</f>
        <v>0</v>
      </c>
      <c r="T61" s="299" t="str">
        <f ca="1">IF($A$25="mm","mm","in")</f>
        <v>mm</v>
      </c>
      <c r="U61" s="11"/>
      <c r="V61" s="11"/>
      <c r="W61" s="11"/>
      <c r="X61" s="11"/>
      <c r="Y61" s="12" t="s">
        <v>892</v>
      </c>
      <c r="Z61" s="11"/>
      <c r="AA61" s="11"/>
      <c r="AB61" s="11"/>
      <c r="AC61" s="11" t="s">
        <v>48</v>
      </c>
      <c r="AE61" s="11"/>
      <c r="AF61" s="11"/>
      <c r="AG61" s="11"/>
      <c r="AH61" s="11"/>
      <c r="AI61" s="12" t="s">
        <v>892</v>
      </c>
      <c r="AJ61" s="11"/>
      <c r="AK61" s="11"/>
      <c r="AL61" s="11"/>
      <c r="AM61" s="11" t="s">
        <v>48</v>
      </c>
      <c r="AO61" s="11"/>
      <c r="AP61" s="11"/>
      <c r="AQ61" s="11"/>
      <c r="AR61" s="11"/>
      <c r="AS61" s="12" t="s">
        <v>892</v>
      </c>
      <c r="AT61" s="11"/>
      <c r="AU61" s="11"/>
      <c r="AV61" s="11"/>
      <c r="AW61" s="11" t="s">
        <v>48</v>
      </c>
      <c r="AY61" s="11"/>
      <c r="AZ61" s="11"/>
      <c r="BA61" s="11"/>
      <c r="BB61" s="11"/>
      <c r="BC61" s="12" t="s">
        <v>892</v>
      </c>
      <c r="BD61" s="11"/>
      <c r="BE61" s="11"/>
      <c r="BF61" s="11"/>
      <c r="BG61" s="11" t="s">
        <v>48</v>
      </c>
      <c r="BH61" s="44"/>
      <c r="BI61" s="11"/>
      <c r="BJ61" s="11"/>
      <c r="BK61" s="11"/>
      <c r="BL61" s="11"/>
      <c r="BM61" s="12" t="s">
        <v>892</v>
      </c>
      <c r="BN61" s="11"/>
      <c r="BO61" s="11"/>
      <c r="BP61" s="11"/>
      <c r="BQ61" s="11" t="s">
        <v>48</v>
      </c>
      <c r="BS61" s="11"/>
      <c r="BT61" s="11"/>
      <c r="BU61" s="11"/>
      <c r="BV61" s="11"/>
      <c r="BW61" s="12"/>
      <c r="BX61" s="32" t="s">
        <v>892</v>
      </c>
      <c r="BY61" s="509"/>
      <c r="BZ61" s="576"/>
      <c r="CA61" s="11" t="str">
        <f>IF(BY61="","BLANK","EQ")</f>
        <v>BLANK</v>
      </c>
      <c r="CC61" s="11"/>
      <c r="CD61" s="11"/>
      <c r="CE61" s="11"/>
      <c r="CF61" s="11"/>
      <c r="CG61" s="12"/>
      <c r="CH61" s="32" t="s">
        <v>892</v>
      </c>
      <c r="CI61" s="509"/>
      <c r="CJ61" s="576"/>
      <c r="CK61" s="11" t="str">
        <f>IF(CI61="","BLANK","EQ")</f>
        <v>BLANK</v>
      </c>
      <c r="CM61" s="11"/>
      <c r="CN61" s="11"/>
      <c r="CO61" s="11"/>
      <c r="CP61" s="11"/>
      <c r="CQ61" s="12"/>
      <c r="CR61" s="32" t="s">
        <v>892</v>
      </c>
      <c r="CS61" s="509"/>
      <c r="CT61" s="576"/>
      <c r="CU61" s="11" t="str">
        <f>IF(CS61="","BLANK","EQ")</f>
        <v>BLANK</v>
      </c>
      <c r="CW61" s="11"/>
      <c r="CX61" s="11"/>
      <c r="CY61" s="11"/>
      <c r="CZ61" s="11"/>
      <c r="DA61" s="12"/>
      <c r="DB61" s="32" t="s">
        <v>892</v>
      </c>
      <c r="DC61" s="509"/>
      <c r="DD61" s="576"/>
      <c r="DE61" s="11" t="str">
        <f>IF(DC61="","BLANK","EQ")</f>
        <v>BLANK</v>
      </c>
      <c r="DG61" s="11"/>
      <c r="DH61" s="11"/>
      <c r="DI61" s="11"/>
      <c r="DJ61" s="11"/>
      <c r="DK61" s="12"/>
      <c r="DL61" s="32" t="s">
        <v>892</v>
      </c>
      <c r="DM61" s="509"/>
      <c r="DN61" s="576"/>
      <c r="DO61" s="11" t="str">
        <f ca="1">IF(OR($Q$65&lt;40*IF($A$25="mm",1,2.2046),AND($N$70="Corner Attachment",NOT($N$73="None"))),"N/A",IF(DM61="","BLANK","EQ"))</f>
        <v>N/A</v>
      </c>
    </row>
    <row r="62" spans="1:119" ht="15" customHeight="1" thickBot="1" x14ac:dyDescent="0.3">
      <c r="A62" s="33" t="s">
        <v>891</v>
      </c>
      <c r="B62" s="276" t="s">
        <v>890</v>
      </c>
      <c r="C62" s="97"/>
      <c r="D62" s="97"/>
      <c r="E62" s="97"/>
      <c r="F62" s="97"/>
      <c r="G62" s="97"/>
      <c r="H62" s="97"/>
      <c r="I62" s="97"/>
      <c r="J62" s="298"/>
      <c r="L62" s="140"/>
      <c r="M62" s="140"/>
      <c r="N62" s="140"/>
      <c r="O62" s="140"/>
      <c r="P62" s="140"/>
      <c r="Q62" s="140"/>
      <c r="R62" s="140"/>
      <c r="S62" s="140"/>
      <c r="U62" s="80" t="s">
        <v>880</v>
      </c>
      <c r="V62" s="25" t="s">
        <v>889</v>
      </c>
      <c r="AA62" s="16"/>
      <c r="AB62" s="25" t="str">
        <f ca="1">IF($A$25="mm","mm","in")</f>
        <v>mm</v>
      </c>
      <c r="AC62" s="11" t="str">
        <f>IF(OR(U62="",AA62=""),"BLANK",IF(AND($N$70="Corner Attachment",OR(AND($A$25="mm",AA62&gt;50),AND($A$25="Inch",AA62&gt;1.968))),"REJECT","EQ"))</f>
        <v>BLANK</v>
      </c>
      <c r="AE62" s="80" t="s">
        <v>880</v>
      </c>
      <c r="AF62" s="25" t="s">
        <v>889</v>
      </c>
      <c r="AK62" s="16"/>
      <c r="AL62" s="25" t="str">
        <f ca="1">IF($A$25="mm","mm","in")</f>
        <v>mm</v>
      </c>
      <c r="AM62" s="11" t="str">
        <f>IF(OR(AE62="",AK62=""),"BLANK",IF(AND($N$70="Corner Attachment",OR(AND($A$25="mm",AK62&gt;50),AND($A$25="Inch",AK62&gt;1.968))),"REJECT","EQ"))</f>
        <v>BLANK</v>
      </c>
      <c r="AO62" s="80" t="s">
        <v>880</v>
      </c>
      <c r="AP62" s="25" t="s">
        <v>889</v>
      </c>
      <c r="AU62" s="16"/>
      <c r="AV62" s="25" t="str">
        <f ca="1">IF($A$25="mm","mm","in")</f>
        <v>mm</v>
      </c>
      <c r="AW62" s="11" t="str">
        <f>IF(OR(AO62="",AU62=""),"BLANK",IF(AND($N$70="Corner Attachment",OR(AND($A$25="mm",AU62&gt;50),AND($A$25="Inch",AU62&gt;1.968))),"REJECT","EQ"))</f>
        <v>BLANK</v>
      </c>
      <c r="AY62" s="80" t="s">
        <v>880</v>
      </c>
      <c r="AZ62" s="25" t="s">
        <v>889</v>
      </c>
      <c r="BE62" s="16"/>
      <c r="BF62" s="25" t="str">
        <f ca="1">IF($A$25="mm","mm","in")</f>
        <v>mm</v>
      </c>
      <c r="BG62" s="11" t="str">
        <f>IF(OR(AY62="",BE62=""),"BLANK",IF(AND($N$70="Corner Attachment",OR(AND($A$25="mm",BE62&gt;50),AND($A$25="Inch",BE62&gt;1.968))),"REJECT","EQ"))</f>
        <v>BLANK</v>
      </c>
      <c r="BH62" s="44"/>
      <c r="BI62" s="80" t="s">
        <v>880</v>
      </c>
      <c r="BJ62" s="25" t="s">
        <v>888</v>
      </c>
      <c r="BO62" s="16"/>
      <c r="BP62" s="25" t="str">
        <f ca="1">IF($A$25="mm","mm","in")</f>
        <v>mm</v>
      </c>
      <c r="BQ62" s="11" t="str">
        <f ca="1">IF(OR($Q$65&lt;40*IF($A$25="mm",1,2.2046),AND($N$70="Corner Attachment",NOT($N$72="None"))),"N/A",IF(OR(BI62="",BO62=""),"BLANK",IF(AND($N$70="Corner Attachment",OR(AND($A$25="mm",BO62&gt;50),AND($A$25="Inch",BO62&gt;1.968))),"REJECT","EQ")))</f>
        <v>N/A</v>
      </c>
      <c r="BS62" s="11"/>
      <c r="BT62" s="11"/>
      <c r="BU62" s="11"/>
      <c r="BX62" s="11"/>
      <c r="BY62" s="11"/>
      <c r="BZ62" s="15" t="s">
        <v>887</v>
      </c>
      <c r="CA62" s="11" t="s">
        <v>48</v>
      </c>
      <c r="CC62" s="11"/>
      <c r="CD62" s="11"/>
      <c r="CE62" s="11"/>
      <c r="CH62" s="11"/>
      <c r="CI62" s="11"/>
      <c r="CJ62" s="15" t="s">
        <v>887</v>
      </c>
      <c r="CK62" s="11" t="s">
        <v>48</v>
      </c>
      <c r="CM62" s="11"/>
      <c r="CN62" s="11"/>
      <c r="CO62" s="11"/>
      <c r="CR62" s="11"/>
      <c r="CS62" s="11"/>
      <c r="CT62" s="15" t="s">
        <v>887</v>
      </c>
      <c r="CU62" s="11" t="s">
        <v>48</v>
      </c>
      <c r="CW62" s="11"/>
      <c r="CX62" s="11"/>
      <c r="CY62" s="11"/>
      <c r="DB62" s="11"/>
      <c r="DC62" s="11"/>
      <c r="DD62" s="15" t="s">
        <v>887</v>
      </c>
      <c r="DE62" s="11" t="s">
        <v>48</v>
      </c>
      <c r="DG62" s="11"/>
      <c r="DH62" s="11"/>
      <c r="DI62" s="11"/>
      <c r="DL62" s="11"/>
      <c r="DM62" s="11"/>
      <c r="DN62" s="15" t="s">
        <v>887</v>
      </c>
      <c r="DO62" s="11" t="str">
        <f ca="1">IF(DO61="N/A","N/A","EQ")</f>
        <v>N/A</v>
      </c>
    </row>
    <row r="63" spans="1:119" ht="15" customHeight="1" thickBot="1" x14ac:dyDescent="0.3">
      <c r="A63" s="22"/>
      <c r="B63" s="274" t="s">
        <v>886</v>
      </c>
      <c r="C63" s="44"/>
      <c r="D63" s="44"/>
      <c r="E63" s="44"/>
      <c r="F63" s="44"/>
      <c r="G63" s="44"/>
      <c r="H63" s="44"/>
      <c r="I63" s="44"/>
      <c r="J63" s="297"/>
      <c r="K63" s="575" t="str">
        <f>IF(COUNTIF(S64:S65,"BLANK"),"BLANK",IF(COUNTIF(S64:S65,"REJECT"),"REJECT",IF(COUNTIF(S64:S65,"CHECK"),"CHECK","EQ")))</f>
        <v>BLANK</v>
      </c>
      <c r="L63" s="508"/>
      <c r="M63" s="508"/>
      <c r="N63" s="508"/>
      <c r="O63" s="508"/>
      <c r="P63" s="508"/>
      <c r="Q63" s="508"/>
      <c r="R63" s="508"/>
      <c r="S63" s="508"/>
      <c r="U63" s="80" t="s">
        <v>880</v>
      </c>
      <c r="V63" s="25" t="s">
        <v>885</v>
      </c>
      <c r="Z63" s="15"/>
      <c r="AA63" s="16"/>
      <c r="AB63" s="25" t="str">
        <f ca="1">IF($A$25="mm","mm","in")</f>
        <v>mm</v>
      </c>
      <c r="AC63" s="11" t="str">
        <f>IF(OR(U63="",AA63=""),"BLANK",IF(AND($N$70="Corner Attachment",OR(AND($A$25="mm",AA63&gt;50),AND($A$25="Inch",AA63&gt;1.968))),"REJECT","EQ"))</f>
        <v>BLANK</v>
      </c>
      <c r="AE63" s="80" t="s">
        <v>880</v>
      </c>
      <c r="AF63" s="25" t="s">
        <v>885</v>
      </c>
      <c r="AK63" s="16"/>
      <c r="AL63" s="25" t="str">
        <f ca="1">IF($A$25="mm","mm","in")</f>
        <v>mm</v>
      </c>
      <c r="AM63" s="11" t="str">
        <f>IF(OR(AE63="",AK63=""),"BLANK",IF(AND($N$70="Corner Attachment",OR(AND($A$25="mm",AK63&gt;50),AND($A$25="Inch",AK63&gt;1.968))),"REJECT","EQ"))</f>
        <v>BLANK</v>
      </c>
      <c r="AO63" s="80" t="s">
        <v>880</v>
      </c>
      <c r="AP63" s="25" t="s">
        <v>885</v>
      </c>
      <c r="AU63" s="16"/>
      <c r="AV63" s="25" t="str">
        <f ca="1">IF($A$25="mm","mm","in")</f>
        <v>mm</v>
      </c>
      <c r="AW63" s="11" t="str">
        <f>IF(OR(AO63="",AU63=""),"BLANK",IF(AND($N$70="Corner Attachment",OR(AND($A$25="mm",AU63&gt;50),AND($A$25="Inch",AU63&gt;1.968))),"REJECT","EQ"))</f>
        <v>BLANK</v>
      </c>
      <c r="AY63" s="80" t="s">
        <v>880</v>
      </c>
      <c r="AZ63" s="25" t="s">
        <v>885</v>
      </c>
      <c r="BE63" s="16"/>
      <c r="BF63" s="25" t="str">
        <f ca="1">IF($A$25="mm","mm","in")</f>
        <v>mm</v>
      </c>
      <c r="BG63" s="11" t="str">
        <f>IF(OR(AY63="",BE63=""),"BLANK",IF(AND($N$70="Corner Attachment",OR(AND($A$25="mm",BE63&gt;50),AND($A$25="Inch",BE63&gt;1.968))),"REJECT","EQ"))</f>
        <v>BLANK</v>
      </c>
      <c r="BH63" s="36"/>
      <c r="BI63" s="80" t="s">
        <v>880</v>
      </c>
      <c r="BJ63" s="25" t="s">
        <v>885</v>
      </c>
      <c r="BO63" s="16"/>
      <c r="BP63" s="25" t="str">
        <f ca="1">IF($A$25="mm","mm","in")</f>
        <v>mm</v>
      </c>
      <c r="BQ63" s="11" t="str">
        <f ca="1">IF(OR($Q$65&lt;40*IF($A$25="mm",1,2.2046),AND($N$70="Corner Attachment",NOT($N$72="None"))),"N/A",IF(OR(BI63="",BO63=""),"BLANK",IF(AND($N$70="Corner Attachment",OR(AND($A$25="mm",BO63&gt;50),AND($A$25="Inch",BO63&gt;1.968))),"REJECT","EQ")))</f>
        <v>N/A</v>
      </c>
      <c r="BS63" s="11"/>
      <c r="BX63" s="15" t="s">
        <v>884</v>
      </c>
      <c r="BY63" s="81"/>
      <c r="BZ63" s="25" t="str">
        <f ca="1">IF($A$25="mm","mm","in")</f>
        <v>mm</v>
      </c>
      <c r="CA63" s="11" t="str">
        <f>IF(BY63="","BLANK","EQ")</f>
        <v>BLANK</v>
      </c>
      <c r="CC63" s="11"/>
      <c r="CH63" s="15" t="s">
        <v>884</v>
      </c>
      <c r="CI63" s="81"/>
      <c r="CJ63" s="25" t="str">
        <f ca="1">IF($A$25="mm","mm","in")</f>
        <v>mm</v>
      </c>
      <c r="CK63" s="11" t="str">
        <f>IF(CI63="","BLANK","EQ")</f>
        <v>BLANK</v>
      </c>
      <c r="CM63" s="11"/>
      <c r="CR63" s="15" t="s">
        <v>884</v>
      </c>
      <c r="CS63" s="81"/>
      <c r="CT63" s="25" t="str">
        <f ca="1">IF($A$25="mm","mm","in")</f>
        <v>mm</v>
      </c>
      <c r="CU63" s="11" t="str">
        <f>IF(CS63="","BLANK","EQ")</f>
        <v>BLANK</v>
      </c>
      <c r="CV63" s="44"/>
      <c r="CW63" s="11"/>
      <c r="DB63" s="15" t="s">
        <v>884</v>
      </c>
      <c r="DC63" s="81"/>
      <c r="DD63" s="25" t="str">
        <f ca="1">IF($A$25="mm","mm","in")</f>
        <v>mm</v>
      </c>
      <c r="DE63" s="11" t="str">
        <f>IF(DC63="","BLANK","EQ")</f>
        <v>BLANK</v>
      </c>
      <c r="DG63" s="11"/>
      <c r="DL63" s="15" t="s">
        <v>884</v>
      </c>
      <c r="DM63" s="81"/>
      <c r="DN63" s="25" t="str">
        <f ca="1">IF($A$25="mm","mm","in")</f>
        <v>mm</v>
      </c>
      <c r="DO63" s="11" t="str">
        <f ca="1">IF(DO61="N/A","N/A",IF(DM63="","BLANK","EQ"))</f>
        <v>N/A</v>
      </c>
    </row>
    <row r="64" spans="1:119" ht="15" customHeight="1" thickBot="1" x14ac:dyDescent="0.3">
      <c r="A64" s="22"/>
      <c r="B64" s="274" t="s">
        <v>883</v>
      </c>
      <c r="C64" s="44"/>
      <c r="D64" s="44"/>
      <c r="E64" s="44"/>
      <c r="F64" s="44"/>
      <c r="G64" s="44"/>
      <c r="H64" s="44"/>
      <c r="I64" s="44"/>
      <c r="J64" s="297"/>
      <c r="K64" s="12" t="s">
        <v>617</v>
      </c>
      <c r="L64" s="12" t="str">
        <f ca="1">IF($A$25="mm","Cell kg","Cell lbs")</f>
        <v>Cell kg</v>
      </c>
      <c r="M64" s="32" t="s">
        <v>882</v>
      </c>
      <c r="N64" s="15"/>
      <c r="O64" s="15"/>
      <c r="P64" s="15" t="s">
        <v>881</v>
      </c>
      <c r="Q64" s="167"/>
      <c r="R64" s="25" t="str">
        <f ca="1">IF($A$25="mm","kg","lbs")</f>
        <v>kg</v>
      </c>
      <c r="S64" s="11" t="str">
        <f>IF(Q64="","BLANK","EQ")</f>
        <v>BLANK</v>
      </c>
      <c r="U64" s="80" t="s">
        <v>880</v>
      </c>
      <c r="V64" s="25" t="s">
        <v>879</v>
      </c>
      <c r="AA64" s="16"/>
      <c r="AB64" s="25" t="str">
        <f ca="1">IF($A$25="mm","mm","in")</f>
        <v>mm</v>
      </c>
      <c r="AC64" s="11" t="str">
        <f>IF(OR(U64="",AA64=""),"BLANK",IF(AND($N$70="Corner Attachment",OR(AND($A$25="mm",AA64&gt;50),AND($A$25="Inch",AA64&gt;1.968))),"REJECT","EQ"))</f>
        <v>BLANK</v>
      </c>
      <c r="AE64" s="80" t="s">
        <v>880</v>
      </c>
      <c r="AF64" s="25" t="s">
        <v>879</v>
      </c>
      <c r="AK64" s="16"/>
      <c r="AL64" s="25" t="str">
        <f ca="1">IF($A$25="mm","mm","in")</f>
        <v>mm</v>
      </c>
      <c r="AM64" s="11" t="str">
        <f>IF(OR(AE64="",AK64=""),"BLANK",IF(AND($N$70="Corner Attachment",OR(AND($A$25="mm",AK64&gt;50),AND($A$25="Inch",AK64&gt;1.968))),"REJECT","EQ"))</f>
        <v>BLANK</v>
      </c>
      <c r="AO64" s="80" t="s">
        <v>880</v>
      </c>
      <c r="AP64" s="25" t="s">
        <v>879</v>
      </c>
      <c r="AU64" s="16"/>
      <c r="AV64" s="25" t="str">
        <f ca="1">IF($A$25="mm","mm","in")</f>
        <v>mm</v>
      </c>
      <c r="AW64" s="11" t="str">
        <f>IF(OR(AO64="",AU64=""),"BLANK",IF(AND($N$70="Corner Attachment",OR(AND($A$25="mm",AU64&gt;50),AND($A$25="Inch",AU64&gt;1.968))),"REJECT","EQ"))</f>
        <v>BLANK</v>
      </c>
      <c r="AY64" s="80" t="s">
        <v>880</v>
      </c>
      <c r="AZ64" s="25" t="s">
        <v>879</v>
      </c>
      <c r="BE64" s="16"/>
      <c r="BF64" s="25" t="str">
        <f ca="1">IF($A$25="mm","mm","in")</f>
        <v>mm</v>
      </c>
      <c r="BG64" s="11" t="str">
        <f>IF(OR(AY64="",BE64=""),"BLANK",IF(AND($N$70="Corner Attachment",OR(AND($A$25="mm",BE64&gt;50),AND($A$25="Inch",BE64&gt;1.968))),"REJECT","EQ"))</f>
        <v>BLANK</v>
      </c>
      <c r="BH64" s="36"/>
      <c r="BI64" s="80" t="s">
        <v>880</v>
      </c>
      <c r="BJ64" s="25" t="s">
        <v>879</v>
      </c>
      <c r="BO64" s="16"/>
      <c r="BP64" s="25" t="str">
        <f ca="1">IF($A$25="mm","mm","in")</f>
        <v>mm</v>
      </c>
      <c r="BQ64" s="11" t="str">
        <f ca="1">IF(OR($Q$65&lt;40*IF($A$25="mm",1,2.2046),AND($N$70="Corner Attachment",NOT($N$72="None"))),"N/A",IF(OR(BI64="",BO64=""),"BLANK",IF(AND($N$70="Corner Attachment",OR(AND($A$25="mm",BO64&gt;50),AND($A$25="Inch",BO64&gt;1.968))),"REJECT","EQ")))</f>
        <v>N/A</v>
      </c>
      <c r="BX64" s="15" t="str">
        <f>IF(BY61="Centerline Inserts","Centerline mounts F.3.4.3 use unwelded properties:","Mount material (Composite skin for internal hardpoint):")</f>
        <v>Mount material (Composite skin for internal hardpoint):</v>
      </c>
      <c r="BY64" s="557"/>
      <c r="BZ64" s="559"/>
      <c r="CA64" s="11" t="str">
        <f>IF(AND(BY63=0,NOT(BY61="Offset Mounts")),"N/A",
IF(AND(BY63&gt;0,BY111="Welded",NOT(ISNUMBER(SEARCH(" Welded",BY64)))),"REJECT","EQ"))</f>
        <v>N/A</v>
      </c>
      <c r="CH64" s="15" t="str">
        <f>IF(CI61="Centerline Inserts","Centerline mounts F.3.4.3 use unwelded properties:","Mount material (Composite skin for internal hardpoint):")</f>
        <v>Mount material (Composite skin for internal hardpoint):</v>
      </c>
      <c r="CI64" s="557"/>
      <c r="CJ64" s="559"/>
      <c r="CK64" s="11" t="str">
        <f>IF(AND(CI63=0,NOT(CI61="Offset Mounts")),"N/A",
IF(AND(CI63&gt;0,CI111="Welded",NOT(ISNUMBER(SEARCH(" Welded",CI64)))),"REJECT","EQ"))</f>
        <v>N/A</v>
      </c>
      <c r="CR64" s="15" t="str">
        <f>IF(CS61="Centerline Inserts","Centerline mounts F.3.4.3 use unwelded properties:","Mount material (Composite skin for internal hardpoint):")</f>
        <v>Mount material (Composite skin for internal hardpoint):</v>
      </c>
      <c r="CS64" s="557"/>
      <c r="CT64" s="559"/>
      <c r="CU64" s="11" t="str">
        <f>IF(AND(CS63=0,NOT(CS61="Offset Mounts")),"N/A",
IF(AND(CS63&gt;0,CS111="Welded",NOT(ISNUMBER(SEARCH(" Welded",CS64)))),"REJECT","EQ"))</f>
        <v>N/A</v>
      </c>
      <c r="DB64" s="15" t="str">
        <f>IF(DC61="Centerline Inserts","Centerline mounts F.3.4.3 use unwelded properties:","Mount material (Composite skin for internal hardpoint):")</f>
        <v>Mount material (Composite skin for internal hardpoint):</v>
      </c>
      <c r="DC64" s="557"/>
      <c r="DD64" s="559"/>
      <c r="DE64" s="11" t="str">
        <f>IF(AND(DC63=0,NOT(DC61="Offset Mounts")),"N/A",
IF(AND(DC63&gt;0,DC111="Welded",NOT(ISNUMBER(SEARCH(" Welded",DC64)))),"REJECT","EQ"))</f>
        <v>N/A</v>
      </c>
      <c r="DL64" s="15" t="str">
        <f>IF(DM61="Centerline Inserts","Centerline mounts F.3.4.3 use unwelded properties:","Mount material (Composite skin for internal hardpoint):")</f>
        <v>Mount material (Composite skin for internal hardpoint):</v>
      </c>
      <c r="DM64" s="557"/>
      <c r="DN64" s="559"/>
      <c r="DO64" s="11" t="str">
        <f ca="1">IF(OR(DO61="N/A",AND(DM63=0,NOT(DM61="Offset Mounts"))),"N/A",
IF(AND(DM63&gt;0,DM111="Welded",NOT(ISNUMBER(SEARCH(" Welded",DM64)))),"REJECT","EQ"))</f>
        <v>N/A</v>
      </c>
    </row>
    <row r="65" spans="1:119" ht="15" customHeight="1" thickBot="1" x14ac:dyDescent="0.3">
      <c r="A65" s="37"/>
      <c r="B65" s="274" t="s">
        <v>878</v>
      </c>
      <c r="C65" s="36"/>
      <c r="D65" s="36"/>
      <c r="E65" s="36"/>
      <c r="F65" s="36"/>
      <c r="G65" s="36"/>
      <c r="H65" s="36"/>
      <c r="I65" s="36"/>
      <c r="J65" s="297"/>
      <c r="K65" s="29">
        <f>'F.10.1-4 Modules And Container'!AA76</f>
        <v>0</v>
      </c>
      <c r="L65" s="11">
        <f ca="1">IF($A$25="mm",1,1/2.22046)*'F.10.1-4 Modules And Container'!AA69*'F.10.1-4 Modules And Container'!AA70*'F.10.1-4 Modules And Container'!AA73*'F.10.1-4 Modules And Container'!AA74*'F.10.1-4 Modules And Container'!AA67/1000</f>
        <v>0</v>
      </c>
      <c r="M65" s="11">
        <f>'F.10.1-4 Modules And Container'!X82*'F.10.1-4 Modules And Container'!AA83</f>
        <v>0</v>
      </c>
      <c r="N65" s="15"/>
      <c r="O65" s="15"/>
      <c r="P65" s="15" t="s">
        <v>877</v>
      </c>
      <c r="Q65" s="16"/>
      <c r="R65" s="25" t="str">
        <f ca="1">IF($A$25="mm","kg","lbs")</f>
        <v>kg</v>
      </c>
      <c r="S65" s="11" t="str">
        <f>IF(Q65="","BLANK",IF(Q65&lt;Q64,"REJECT","EQ"))</f>
        <v>BLANK</v>
      </c>
      <c r="U65" s="12" t="str">
        <f>IF($N$70="Corner Attachment","F.10.5.6.b","")</f>
        <v/>
      </c>
      <c r="Z65" s="15" t="s">
        <v>876</v>
      </c>
      <c r="AA65" s="11">
        <f>SQRT(IF(U62="Outside",1,0)*AA62^2+IF(U63="Outside",1,0)*AA63^2+IF(U64="Outside",1,0)*AA64^2)</f>
        <v>0</v>
      </c>
      <c r="AB65" s="25" t="str">
        <f ca="1">IF($A$25="mm","mm","in")</f>
        <v>mm</v>
      </c>
      <c r="AC65" s="11" t="s">
        <v>48</v>
      </c>
      <c r="AE65" s="12" t="str">
        <f>IF($N$70="Corner Attachment","F.10.5.6.b","")</f>
        <v/>
      </c>
      <c r="AF65" s="25"/>
      <c r="AJ65" s="15" t="s">
        <v>876</v>
      </c>
      <c r="AK65" s="11">
        <f>SQRT(IF(AE62="Outside",1,0)*AK62^2+IF(AE63="Outside",1,0)*AK63^2+IF(AE64="Outside",1,0)*AK64^2)</f>
        <v>0</v>
      </c>
      <c r="AL65" s="25" t="str">
        <f ca="1">IF($A$25="mm","mm","in")</f>
        <v>mm</v>
      </c>
      <c r="AM65" s="11" t="s">
        <v>48</v>
      </c>
      <c r="AO65" s="12" t="str">
        <f>IF($N$70="Corner Attachment","F.10.5.6.b","")</f>
        <v/>
      </c>
      <c r="AT65" s="15" t="s">
        <v>876</v>
      </c>
      <c r="AU65" s="11">
        <f>SQRT(IF(AO62="Outside",1,0)*AU62^2+IF(AO63="Outside",1,0)*AU63^2+IF(AO64="Outside",1,0)*AU64^2)</f>
        <v>0</v>
      </c>
      <c r="AV65" s="25" t="str">
        <f ca="1">IF($A$25="mm","mm","in")</f>
        <v>mm</v>
      </c>
      <c r="AW65" s="11" t="s">
        <v>48</v>
      </c>
      <c r="AY65" s="12" t="str">
        <f>IF($N$70="Corner Attachment","F.10.5.6.b","")</f>
        <v/>
      </c>
      <c r="BD65" s="15" t="s">
        <v>876</v>
      </c>
      <c r="BE65" s="11">
        <f>SQRT(IF(AY62="Outside",1,0)*BE62^2+IF(AY63="Outside",1,0)*BE63^2+IF(AY64="Outside",1,0)*BE64^2)</f>
        <v>0</v>
      </c>
      <c r="BF65" s="25" t="str">
        <f ca="1">IF($A$25="mm","mm","in")</f>
        <v>mm</v>
      </c>
      <c r="BG65" s="11" t="s">
        <v>48</v>
      </c>
      <c r="BH65" s="36"/>
      <c r="BI65" s="12" t="str">
        <f>IF($N$70="Corner Attachment","F.10.5.6.b","")</f>
        <v/>
      </c>
      <c r="BN65" s="15" t="s">
        <v>876</v>
      </c>
      <c r="BO65" s="11">
        <f>SQRT(IF(BI62="Outside",1,0)*BO62^2+IF(BI63="Outside",1,0)*BO63^2+IF(BI64="Outside",1,0)*BO64^2)</f>
        <v>0</v>
      </c>
      <c r="BP65" s="25" t="str">
        <f ca="1">IF($A$25="mm","mm","in")</f>
        <v>mm</v>
      </c>
      <c r="BQ65" s="11" t="str">
        <f ca="1">IF(OR($Q$65&lt;40*IF($A$25="mm",1,2.2046),AND($N$70="Corner Attachment",NOT($N$72="None"))),"N/A","EQ")</f>
        <v>N/A</v>
      </c>
      <c r="BT65" s="12"/>
      <c r="BU65" s="565" t="s">
        <v>526</v>
      </c>
      <c r="BV65" s="565"/>
      <c r="BW65" s="565"/>
      <c r="BX65" s="565"/>
      <c r="BY65" s="26" t="e">
        <f>INDEX($G$3:$G$21,MATCH(BY64,$E$3:$E$21,0))</f>
        <v>#N/A</v>
      </c>
      <c r="BZ65" s="25" t="str">
        <f ca="1">IF($A$25="mm","Pa","psi")</f>
        <v>Pa</v>
      </c>
      <c r="CA65" s="11" t="str">
        <f>IF(CA64="N/A","N/A","EQ")</f>
        <v>N/A</v>
      </c>
      <c r="CD65" s="12"/>
      <c r="CE65" s="565" t="s">
        <v>526</v>
      </c>
      <c r="CF65" s="565"/>
      <c r="CG65" s="565"/>
      <c r="CH65" s="565"/>
      <c r="CI65" s="26" t="e">
        <f>INDEX($G$3:$G$21,MATCH(CI64,$E$3:$E$21,0))</f>
        <v>#N/A</v>
      </c>
      <c r="CJ65" s="25" t="str">
        <f ca="1">IF($A$25="mm","Pa","psi")</f>
        <v>Pa</v>
      </c>
      <c r="CK65" s="11" t="str">
        <f>IF(CK64="N/A","N/A","EQ")</f>
        <v>N/A</v>
      </c>
      <c r="CN65" s="12"/>
      <c r="CO65" s="565" t="s">
        <v>526</v>
      </c>
      <c r="CP65" s="565"/>
      <c r="CQ65" s="565"/>
      <c r="CR65" s="565"/>
      <c r="CS65" s="26" t="e">
        <f>INDEX($G$3:$G$21,MATCH(CS64,$E$3:$E$21,0))</f>
        <v>#N/A</v>
      </c>
      <c r="CT65" s="25" t="str">
        <f ca="1">IF($A$25="mm","Pa","psi")</f>
        <v>Pa</v>
      </c>
      <c r="CU65" s="11" t="str">
        <f>IF(CU64="N/A","N/A","EQ")</f>
        <v>N/A</v>
      </c>
      <c r="CX65" s="12"/>
      <c r="CY65" s="565" t="s">
        <v>526</v>
      </c>
      <c r="CZ65" s="565"/>
      <c r="DA65" s="565"/>
      <c r="DB65" s="565"/>
      <c r="DC65" s="26" t="e">
        <f>INDEX($G$3:$G$21,MATCH(DC64,$E$3:$E$21,0))</f>
        <v>#N/A</v>
      </c>
      <c r="DD65" s="25" t="str">
        <f ca="1">IF($A$25="mm","Pa","psi")</f>
        <v>Pa</v>
      </c>
      <c r="DE65" s="11" t="str">
        <f>IF(DE64="N/A","N/A","EQ")</f>
        <v>N/A</v>
      </c>
      <c r="DH65" s="12"/>
      <c r="DI65" s="565" t="s">
        <v>526</v>
      </c>
      <c r="DJ65" s="565"/>
      <c r="DK65" s="565"/>
      <c r="DL65" s="565"/>
      <c r="DM65" s="26" t="e">
        <f>INDEX($G$3:$G$21,MATCH(DM64,$E$3:$E$21,0))</f>
        <v>#N/A</v>
      </c>
      <c r="DN65" s="25" t="str">
        <f ca="1">IF($A$25="mm","Pa","psi")</f>
        <v>Pa</v>
      </c>
      <c r="DO65" s="11" t="str">
        <f ca="1">IF(DO64="N/A","N/A","EQ")</f>
        <v>N/A</v>
      </c>
    </row>
    <row r="66" spans="1:119" ht="15" customHeight="1" thickBot="1" x14ac:dyDescent="0.3">
      <c r="A66" s="37"/>
      <c r="B66" s="296" t="s">
        <v>875</v>
      </c>
      <c r="C66" s="295"/>
      <c r="D66" s="295"/>
      <c r="E66" s="295"/>
      <c r="F66" s="295"/>
      <c r="G66" s="295"/>
      <c r="H66" s="295"/>
      <c r="I66" s="295"/>
      <c r="J66" s="294"/>
      <c r="K66" s="35" t="s">
        <v>874</v>
      </c>
      <c r="L66" s="15"/>
      <c r="M66" s="15"/>
      <c r="N66" s="15"/>
      <c r="O66" s="15"/>
      <c r="P66" s="15" t="s">
        <v>873</v>
      </c>
      <c r="Q66" s="11">
        <f ca="1">IF($A$25="mm",Q65*40*9.81/4,Q65*40/4)</f>
        <v>0</v>
      </c>
      <c r="R66" s="25" t="str">
        <f ca="1">IF($A$25="mm","N","lbs")</f>
        <v>N</v>
      </c>
      <c r="S66" s="25" t="s">
        <v>867</v>
      </c>
      <c r="Z66" s="15" t="s">
        <v>872</v>
      </c>
      <c r="AA66" s="557"/>
      <c r="AB66" s="559"/>
      <c r="AC66" s="11" t="str">
        <f>IF(AND(AA65&gt;0,AA100="Welded",NOT(ISNUMBER(SEARCH(" Welded",AA66)))),"REJECT","EQ")</f>
        <v>EQ</v>
      </c>
      <c r="AE66" s="25"/>
      <c r="AF66" s="25"/>
      <c r="AJ66" s="15" t="s">
        <v>872</v>
      </c>
      <c r="AK66" s="557"/>
      <c r="AL66" s="559"/>
      <c r="AM66" s="11" t="str">
        <f>IF(AND(AK65&gt;0,AK100="Welded",NOT(ISNUMBER(SEARCH(" Welded",AK66)))),"REJECT","EQ")</f>
        <v>EQ</v>
      </c>
      <c r="AN66" s="36"/>
      <c r="AT66" s="15" t="s">
        <v>872</v>
      </c>
      <c r="AU66" s="557"/>
      <c r="AV66" s="559"/>
      <c r="AW66" s="11" t="str">
        <f>IF(AND(AU65&gt;0,AU100="Welded",NOT(ISNUMBER(SEARCH(" Welded",AU66)))),"REJECT","EQ")</f>
        <v>EQ</v>
      </c>
      <c r="BD66" s="15" t="s">
        <v>872</v>
      </c>
      <c r="BE66" s="557"/>
      <c r="BF66" s="559"/>
      <c r="BG66" s="11" t="str">
        <f>IF(AND(BE65&gt;0,BE100="Welded",NOT(ISNUMBER(SEARCH(" Welded",BE66)))),"REJECT","EQ")</f>
        <v>EQ</v>
      </c>
      <c r="BH66" s="36"/>
      <c r="BN66" s="15" t="s">
        <v>872</v>
      </c>
      <c r="BO66" s="557"/>
      <c r="BP66" s="559"/>
      <c r="BQ66" s="11" t="str">
        <f ca="1">IF(OR($Q$65&lt;40*IF($A$25="mm",1,2.2046),AND($N$70="Corner Attachment",NOT($N$72="None"))),"N/A",IF(AND(BO65&gt;0,BO100="Welded",NOT(ISNUMBER(SEARCH(" Welded",BO66)))),"REJECT","EQ"))</f>
        <v>N/A</v>
      </c>
      <c r="BS66" s="139"/>
      <c r="BT66" s="565" t="s">
        <v>524</v>
      </c>
      <c r="BU66" s="565"/>
      <c r="BV66" s="565"/>
      <c r="BW66" s="565"/>
      <c r="BX66" s="565"/>
      <c r="BY66" s="26" t="e">
        <f>INDEX($I$3:$I$21,MATCH(BY64,$E$3:$E$21,0))</f>
        <v>#N/A</v>
      </c>
      <c r="BZ66" s="25" t="str">
        <f ca="1">IF($A$25="mm","Pa","psi")</f>
        <v>Pa</v>
      </c>
      <c r="CA66" s="11" t="str">
        <f>IF(CA64="N/A","N/A","EQ")</f>
        <v>N/A</v>
      </c>
      <c r="CC66" s="139"/>
      <c r="CD66" s="565" t="s">
        <v>524</v>
      </c>
      <c r="CE66" s="565"/>
      <c r="CF66" s="565"/>
      <c r="CG66" s="565"/>
      <c r="CH66" s="565"/>
      <c r="CI66" s="26" t="e">
        <f>INDEX($I$3:$I$21,MATCH(CI64,$E$3:$E$21,0))</f>
        <v>#N/A</v>
      </c>
      <c r="CJ66" s="25" t="str">
        <f ca="1">IF($A$25="mm","Pa","psi")</f>
        <v>Pa</v>
      </c>
      <c r="CK66" s="11" t="str">
        <f>IF(CK64="N/A","N/A","EQ")</f>
        <v>N/A</v>
      </c>
      <c r="CM66" s="139"/>
      <c r="CN66" s="565" t="s">
        <v>524</v>
      </c>
      <c r="CO66" s="565"/>
      <c r="CP66" s="565"/>
      <c r="CQ66" s="565"/>
      <c r="CR66" s="565"/>
      <c r="CS66" s="26" t="e">
        <f>INDEX($I$3:$I$21,MATCH(CS64,$E$3:$E$21,0))</f>
        <v>#N/A</v>
      </c>
      <c r="CT66" s="25" t="str">
        <f ca="1">IF($A$25="mm","Pa","psi")</f>
        <v>Pa</v>
      </c>
      <c r="CU66" s="11" t="str">
        <f>IF(CU64="N/A","N/A","EQ")</f>
        <v>N/A</v>
      </c>
      <c r="CW66" s="139"/>
      <c r="CX66" s="565" t="s">
        <v>524</v>
      </c>
      <c r="CY66" s="565"/>
      <c r="CZ66" s="565"/>
      <c r="DA66" s="565"/>
      <c r="DB66" s="565"/>
      <c r="DC66" s="26" t="e">
        <f>INDEX($I$3:$I$21,MATCH(DC64,$E$3:$E$21,0))</f>
        <v>#N/A</v>
      </c>
      <c r="DD66" s="25" t="str">
        <f ca="1">IF($A$25="mm","Pa","psi")</f>
        <v>Pa</v>
      </c>
      <c r="DE66" s="11" t="str">
        <f>IF(DE64="N/A","N/A","EQ")</f>
        <v>N/A</v>
      </c>
      <c r="DG66" s="139"/>
      <c r="DH66" s="565" t="s">
        <v>524</v>
      </c>
      <c r="DI66" s="565"/>
      <c r="DJ66" s="565"/>
      <c r="DK66" s="565"/>
      <c r="DL66" s="565"/>
      <c r="DM66" s="26" t="e">
        <f>INDEX($I$3:$I$21,MATCH(DM64,$E$3:$E$21,0))</f>
        <v>#N/A</v>
      </c>
      <c r="DN66" s="25" t="str">
        <f ca="1">IF($A$25="mm","Pa","psi")</f>
        <v>Pa</v>
      </c>
      <c r="DO66" s="11" t="str">
        <f ca="1">IF(DO64="N/A","N/A","EQ")</f>
        <v>N/A</v>
      </c>
    </row>
    <row r="67" spans="1:119" ht="15" customHeight="1" x14ac:dyDescent="0.25">
      <c r="A67" s="37" t="s">
        <v>871</v>
      </c>
      <c r="B67" s="293" t="s">
        <v>870</v>
      </c>
      <c r="C67" s="211"/>
      <c r="D67" s="208"/>
      <c r="E67" s="208"/>
      <c r="F67" s="211"/>
      <c r="G67" s="220"/>
      <c r="H67" s="220"/>
      <c r="I67" s="208"/>
      <c r="J67" s="292"/>
      <c r="K67" s="35" t="s">
        <v>869</v>
      </c>
      <c r="L67" s="15"/>
      <c r="M67" s="15"/>
      <c r="N67" s="15"/>
      <c r="O67" s="15" t="s">
        <v>868</v>
      </c>
      <c r="P67" s="15" t="str">
        <f ca="1">IF($A$25="mm",
IF(Q65&lt;20,"4x at",IF(Q65&lt;30,"6x at",IF(Q65&lt;40,"8x at","10x at"))),
IF(Q65&lt;20*2.2046,"4x at",IF(Q65&lt;30*2.2046,"6x at",IF(Q65&lt;40*2.2046,"8x at","10x at"))))</f>
        <v>4x at</v>
      </c>
      <c r="Q67" s="11">
        <f ca="1">IF($A$25="mm",15000,3371)</f>
        <v>15000</v>
      </c>
      <c r="R67" s="25" t="str">
        <f ca="1">IF($A$25="mm","N","lbs")</f>
        <v>N</v>
      </c>
      <c r="S67" s="25" t="s">
        <v>867</v>
      </c>
      <c r="T67" s="11"/>
      <c r="V67" s="12"/>
      <c r="W67" s="565" t="s">
        <v>526</v>
      </c>
      <c r="X67" s="565"/>
      <c r="Y67" s="565"/>
      <c r="Z67" s="565"/>
      <c r="AA67" s="26" t="e">
        <f>INDEX($G$3:$G$21,MATCH(AA66,$E$3:$E$21,0))</f>
        <v>#N/A</v>
      </c>
      <c r="AB67" s="25" t="str">
        <f ca="1">IF($A$25="mm","Pa","psi")</f>
        <v>Pa</v>
      </c>
      <c r="AC67" s="11" t="s">
        <v>48</v>
      </c>
      <c r="AE67" s="25"/>
      <c r="AF67" s="12"/>
      <c r="AG67" s="565" t="s">
        <v>526</v>
      </c>
      <c r="AH67" s="565"/>
      <c r="AI67" s="565"/>
      <c r="AJ67" s="565"/>
      <c r="AK67" s="26" t="e">
        <f>INDEX($G$3:$G$21,MATCH(AK66,$E$3:$E$21,0))</f>
        <v>#N/A</v>
      </c>
      <c r="AL67" s="25" t="str">
        <f ca="1">IF($A$25="mm","Pa","psi")</f>
        <v>Pa</v>
      </c>
      <c r="AM67" s="11" t="s">
        <v>48</v>
      </c>
      <c r="AN67" s="36"/>
      <c r="AP67" s="12"/>
      <c r="AQ67" s="565" t="s">
        <v>526</v>
      </c>
      <c r="AR67" s="565"/>
      <c r="AS67" s="565"/>
      <c r="AT67" s="565"/>
      <c r="AU67" s="26" t="e">
        <f>INDEX($G$3:$G$21,MATCH(AU66,$E$3:$E$21,0))</f>
        <v>#N/A</v>
      </c>
      <c r="AV67" s="25" t="str">
        <f ca="1">IF($A$25="mm","Pa","psi")</f>
        <v>Pa</v>
      </c>
      <c r="AW67" s="11" t="s">
        <v>48</v>
      </c>
      <c r="AZ67" s="12"/>
      <c r="BA67" s="565" t="s">
        <v>526</v>
      </c>
      <c r="BB67" s="565"/>
      <c r="BC67" s="565"/>
      <c r="BD67" s="565"/>
      <c r="BE67" s="26" t="e">
        <f>INDEX($G$3:$G$21,MATCH(BE66,$E$3:$E$21,0))</f>
        <v>#N/A</v>
      </c>
      <c r="BF67" s="25" t="str">
        <f ca="1">IF($A$25="mm","Pa","psi")</f>
        <v>Pa</v>
      </c>
      <c r="BG67" s="11" t="s">
        <v>48</v>
      </c>
      <c r="BH67" s="36"/>
      <c r="BJ67" s="12"/>
      <c r="BK67" s="565" t="s">
        <v>526</v>
      </c>
      <c r="BL67" s="565"/>
      <c r="BM67" s="565"/>
      <c r="BN67" s="565"/>
      <c r="BO67" s="26" t="e">
        <f>INDEX($G$3:$G$21,MATCH(BO66,$E$3:$E$21,0))</f>
        <v>#N/A</v>
      </c>
      <c r="BP67" s="25" t="str">
        <f ca="1">IF($A$25="mm","Pa","psi")</f>
        <v>Pa</v>
      </c>
      <c r="BQ67" s="11" t="str">
        <f ca="1">IF(OR($Q$65&lt;40*IF($A$25="mm",1,2.2046),AND($N$70="Corner Attachment",NOT($N$72="None"))),"N/A","EQ")</f>
        <v>N/A</v>
      </c>
      <c r="BS67" s="35"/>
      <c r="BT67" s="112"/>
      <c r="BU67" s="565" t="s">
        <v>523</v>
      </c>
      <c r="BV67" s="565"/>
      <c r="BW67" s="565"/>
      <c r="BX67" s="565"/>
      <c r="BY67" s="26" t="e">
        <f>INDEX($K$3:$K$21,MATCH(BY64,$E$3:$E$21,0))</f>
        <v>#N/A</v>
      </c>
      <c r="BZ67" s="25" t="str">
        <f ca="1">IF($A$25="mm","Pa","psi")</f>
        <v>Pa</v>
      </c>
      <c r="CA67" s="11" t="str">
        <f>IF(CA64="N/A","N/A","EQ")</f>
        <v>N/A</v>
      </c>
      <c r="CC67" s="35"/>
      <c r="CD67" s="112"/>
      <c r="CE67" s="565" t="s">
        <v>523</v>
      </c>
      <c r="CF67" s="565"/>
      <c r="CG67" s="565"/>
      <c r="CH67" s="565"/>
      <c r="CI67" s="26" t="e">
        <f>INDEX($K$3:$K$21,MATCH(CI64,$E$3:$E$21,0))</f>
        <v>#N/A</v>
      </c>
      <c r="CJ67" s="25" t="str">
        <f ca="1">IF($A$25="mm","Pa","psi")</f>
        <v>Pa</v>
      </c>
      <c r="CK67" s="11" t="str">
        <f>IF(CK64="N/A","N/A","EQ")</f>
        <v>N/A</v>
      </c>
      <c r="CM67" s="35"/>
      <c r="CN67" s="112"/>
      <c r="CO67" s="565" t="s">
        <v>523</v>
      </c>
      <c r="CP67" s="565"/>
      <c r="CQ67" s="565"/>
      <c r="CR67" s="565"/>
      <c r="CS67" s="26" t="e">
        <f>INDEX($K$3:$K$21,MATCH(CS64,$E$3:$E$21,0))</f>
        <v>#N/A</v>
      </c>
      <c r="CT67" s="25" t="str">
        <f ca="1">IF($A$25="mm","Pa","psi")</f>
        <v>Pa</v>
      </c>
      <c r="CU67" s="11" t="str">
        <f>IF(CU64="N/A","N/A","EQ")</f>
        <v>N/A</v>
      </c>
      <c r="CW67" s="35"/>
      <c r="CX67" s="112"/>
      <c r="CY67" s="565" t="s">
        <v>523</v>
      </c>
      <c r="CZ67" s="565"/>
      <c r="DA67" s="565"/>
      <c r="DB67" s="565"/>
      <c r="DC67" s="26" t="e">
        <f>INDEX($K$3:$K$21,MATCH(DC64,$E$3:$E$21,0))</f>
        <v>#N/A</v>
      </c>
      <c r="DD67" s="25" t="str">
        <f ca="1">IF($A$25="mm","Pa","psi")</f>
        <v>Pa</v>
      </c>
      <c r="DE67" s="11" t="str">
        <f>IF(DE64="N/A","N/A","EQ")</f>
        <v>N/A</v>
      </c>
      <c r="DG67" s="35"/>
      <c r="DH67" s="112"/>
      <c r="DI67" s="565" t="s">
        <v>523</v>
      </c>
      <c r="DJ67" s="565"/>
      <c r="DK67" s="565"/>
      <c r="DL67" s="565"/>
      <c r="DM67" s="26" t="e">
        <f>INDEX($K$3:$K$21,MATCH(DM64,$E$3:$E$21,0))</f>
        <v>#N/A</v>
      </c>
      <c r="DN67" s="25" t="str">
        <f ca="1">IF($A$25="mm","Pa","psi")</f>
        <v>Pa</v>
      </c>
      <c r="DO67" s="11" t="str">
        <f ca="1">IF(DO64="N/A","N/A","EQ")</f>
        <v>N/A</v>
      </c>
    </row>
    <row r="68" spans="1:119" ht="15" customHeight="1" x14ac:dyDescent="0.25">
      <c r="A68" s="37"/>
      <c r="B68" s="254" t="s">
        <v>866</v>
      </c>
      <c r="C68" s="45"/>
      <c r="D68" s="52"/>
      <c r="E68" s="52"/>
      <c r="F68" s="45"/>
      <c r="G68" s="277"/>
      <c r="H68" s="277"/>
      <c r="I68" s="52"/>
      <c r="J68" s="291"/>
      <c r="K68" s="113"/>
      <c r="O68" s="12"/>
      <c r="U68" s="139"/>
      <c r="V68" s="565" t="s">
        <v>524</v>
      </c>
      <c r="W68" s="565"/>
      <c r="X68" s="565"/>
      <c r="Y68" s="565"/>
      <c r="Z68" s="565"/>
      <c r="AA68" s="26" t="e">
        <f>INDEX($I$3:$I$21,MATCH(AA66,$E$3:$E$21,0))</f>
        <v>#N/A</v>
      </c>
      <c r="AB68" s="25" t="str">
        <f ca="1">IF($A$25="mm","Pa","psi")</f>
        <v>Pa</v>
      </c>
      <c r="AC68" s="11" t="s">
        <v>48</v>
      </c>
      <c r="AE68" s="139"/>
      <c r="AF68" s="565" t="s">
        <v>524</v>
      </c>
      <c r="AG68" s="565"/>
      <c r="AH68" s="565"/>
      <c r="AI68" s="565"/>
      <c r="AJ68" s="565"/>
      <c r="AK68" s="26" t="e">
        <f>INDEX($I$3:$I$21,MATCH(AK66,$E$3:$E$21,0))</f>
        <v>#N/A</v>
      </c>
      <c r="AL68" s="25" t="str">
        <f ca="1">IF($A$25="mm","Pa","psi")</f>
        <v>Pa</v>
      </c>
      <c r="AM68" s="11" t="s">
        <v>48</v>
      </c>
      <c r="AO68" s="139"/>
      <c r="AP68" s="565" t="s">
        <v>524</v>
      </c>
      <c r="AQ68" s="565"/>
      <c r="AR68" s="565"/>
      <c r="AS68" s="565"/>
      <c r="AT68" s="565"/>
      <c r="AU68" s="26" t="e">
        <f>INDEX($I$3:$I$21,MATCH(AU66,$E$3:$E$21,0))</f>
        <v>#N/A</v>
      </c>
      <c r="AV68" s="25" t="str">
        <f ca="1">IF($A$25="mm","Pa","psi")</f>
        <v>Pa</v>
      </c>
      <c r="AW68" s="11" t="s">
        <v>48</v>
      </c>
      <c r="AY68" s="139"/>
      <c r="AZ68" s="565" t="s">
        <v>524</v>
      </c>
      <c r="BA68" s="565"/>
      <c r="BB68" s="565"/>
      <c r="BC68" s="565"/>
      <c r="BD68" s="565"/>
      <c r="BE68" s="26" t="e">
        <f>INDEX($I$3:$I$21,MATCH(BE66,$E$3:$E$21,0))</f>
        <v>#N/A</v>
      </c>
      <c r="BF68" s="25" t="str">
        <f ca="1">IF($A$25="mm","Pa","psi")</f>
        <v>Pa</v>
      </c>
      <c r="BG68" s="11" t="s">
        <v>48</v>
      </c>
      <c r="BI68" s="139"/>
      <c r="BJ68" s="565" t="s">
        <v>524</v>
      </c>
      <c r="BK68" s="565"/>
      <c r="BL68" s="565"/>
      <c r="BM68" s="565"/>
      <c r="BN68" s="565"/>
      <c r="BO68" s="26" t="e">
        <f>INDEX($I$3:$I$21,MATCH(BO66,$E$3:$E$21,0))</f>
        <v>#N/A</v>
      </c>
      <c r="BP68" s="25" t="str">
        <f ca="1">IF($A$25="mm","Pa","psi")</f>
        <v>Pa</v>
      </c>
      <c r="BQ68" s="11" t="str">
        <f ca="1">IF(OR($Q$65&lt;40*IF($A$25="mm",1,2.2046),AND($N$70="Corner Attachment",NOT($N$72="None"))),"N/A","EQ")</f>
        <v>N/A</v>
      </c>
      <c r="BS68" s="35" t="str">
        <f>IF($N$70="Mass Based","F.10.5.8.b","")</f>
        <v/>
      </c>
      <c r="BT68" s="112"/>
      <c r="BU68" s="15"/>
      <c r="BV68" s="15"/>
      <c r="BW68" s="15"/>
      <c r="BX68" s="15" t="s">
        <v>862</v>
      </c>
      <c r="BY68" s="16"/>
      <c r="BZ68" s="25" t="str">
        <f ca="1">IF($A$25="mm","mm","in")</f>
        <v>mm</v>
      </c>
      <c r="CA68" s="11" t="str">
        <f>IF(CA64="N/A","N/A",
IF(OR(BY68="",BY68=0),"BLANK",IF(AND($N$70="Mass Based",NOT(BY61="Centerline Inserts")),
IF(AND(LEFT(BY64,5)="Steel",OR(AND(BY68&lt;1.6,$A$25="mm"),BY68&lt;0.063)),"REJECT",
IF(AND(OR(LEFT(BY64,4)="6061",LEFT(BY64,2)="Al"),OR(AND(BY68&lt;4,$A$25="mm"),BY68&lt;0.157)),"REJECT","EQ")),"EQ")))</f>
        <v>N/A</v>
      </c>
      <c r="CC68" s="35" t="str">
        <f>IF($N$70="Mass Based","F.10.5.8.b","")</f>
        <v/>
      </c>
      <c r="CD68" s="112"/>
      <c r="CE68" s="15"/>
      <c r="CF68" s="15"/>
      <c r="CG68" s="15"/>
      <c r="CH68" s="15" t="s">
        <v>862</v>
      </c>
      <c r="CI68" s="16"/>
      <c r="CJ68" s="25" t="str">
        <f ca="1">IF($A$25="mm","mm","in")</f>
        <v>mm</v>
      </c>
      <c r="CK68" s="11" t="str">
        <f>IF(CK64="N/A","N/A",
IF(OR(CI68="",CI68=0),"BLANK",IF(AND($N$70="Mass Based",NOT(CI61="Centerline Inserts")),
IF(AND(LEFT(CI64,5)="Steel",OR(AND(CI68&lt;1.6,$A$25="mm"),CI68&lt;0.063)),"REJECT",
IF(AND(OR(LEFT(CI64,4)="6061",LEFT(CI64,2)="Al"),OR(AND(CI68&lt;4,$A$25="mm"),CI68&lt;0.157)),"REJECT","EQ")),"EQ")))</f>
        <v>N/A</v>
      </c>
      <c r="CM68" s="35" t="str">
        <f>IF($N$70="Mass Based","F.10.5.8.b","")</f>
        <v/>
      </c>
      <c r="CN68" s="112"/>
      <c r="CO68" s="15"/>
      <c r="CP68" s="15"/>
      <c r="CQ68" s="15"/>
      <c r="CR68" s="15" t="s">
        <v>862</v>
      </c>
      <c r="CS68" s="16"/>
      <c r="CT68" s="25" t="str">
        <f ca="1">IF($A$25="mm","mm","in")</f>
        <v>mm</v>
      </c>
      <c r="CU68" s="11" t="str">
        <f>IF(CU64="N/A","N/A",
IF(OR(CS68="",CS68=0),"BLANK",IF(AND($N$70="Mass Based",NOT(CS61="Centerline Inserts")),
IF(AND(LEFT(CS64,5)="Steel",OR(AND(CS68&lt;1.6,$A$25="mm"),CS68&lt;0.063)),"REJECT",
IF(AND(OR(LEFT(CS64,4)="6061",LEFT(CS64,2)="Al"),OR(AND(CS68&lt;4,$A$25="mm"),CS68&lt;0.157)),"REJECT","EQ")),"EQ")))</f>
        <v>N/A</v>
      </c>
      <c r="CW68" s="35" t="str">
        <f>IF($N$70="Mass Based","F.10.5.8.b","")</f>
        <v/>
      </c>
      <c r="CX68" s="112"/>
      <c r="CY68" s="15"/>
      <c r="CZ68" s="15"/>
      <c r="DA68" s="15"/>
      <c r="DB68" s="15" t="s">
        <v>862</v>
      </c>
      <c r="DC68" s="16"/>
      <c r="DD68" s="25" t="str">
        <f ca="1">IF($A$25="mm","mm","in")</f>
        <v>mm</v>
      </c>
      <c r="DE68" s="11" t="str">
        <f>IF(DE64="N/A","N/A",
IF(OR(DC68="",DC68=0),"BLANK",IF(AND($N$70="Mass Based",NOT(DC61="Centerline Inserts")),
IF(AND(LEFT(DC64,5)="Steel",OR(AND(DC68&lt;1.6,$A$25="mm"),DC68&lt;0.063)),"REJECT",
IF(AND(OR(LEFT(DC64,4)="6061",LEFT(DC64,2)="Al"),OR(AND(DC68&lt;4,$A$25="mm"),DC68&lt;0.157)),"REJECT","EQ")),"EQ")))</f>
        <v>N/A</v>
      </c>
      <c r="DG68" s="35" t="str">
        <f>IF($N$70="Mass Based","F.10.5.8.b","")</f>
        <v/>
      </c>
      <c r="DH68" s="112"/>
      <c r="DI68" s="15"/>
      <c r="DJ68" s="15"/>
      <c r="DK68" s="15"/>
      <c r="DL68" s="15" t="s">
        <v>862</v>
      </c>
      <c r="DM68" s="16"/>
      <c r="DN68" s="25" t="str">
        <f ca="1">IF($A$25="mm","mm","in")</f>
        <v>mm</v>
      </c>
      <c r="DO68" s="11" t="str">
        <f ca="1">IF(DO64="N/A","N/A",
IF(OR(DM68="",DM68=0),"BLANK",IF(AND($N$70="Mass Based",NOT(DM61="Centerline Inserts")),
IF(AND(LEFT(DM64,5)="Steel",OR(AND(DM68&lt;1.6,$A$25="mm"),DM68&lt;0.063)),"REJECT",
IF(AND(OR(LEFT(DM64,4)="6061",LEFT(DM64,2)="Al"),OR(AND(DM68&lt;4,$A$25="mm"),DM68&lt;0.157)),"REJECT","EQ")),"EQ")))</f>
        <v>N/A</v>
      </c>
    </row>
    <row r="69" spans="1:119" ht="15" customHeight="1" thickBot="1" x14ac:dyDescent="0.3">
      <c r="A69" s="116"/>
      <c r="B69" s="254" t="s">
        <v>865</v>
      </c>
      <c r="C69" s="45"/>
      <c r="D69" s="52"/>
      <c r="E69" s="52"/>
      <c r="F69" s="45"/>
      <c r="G69" s="52"/>
      <c r="H69" s="41"/>
      <c r="I69" s="52"/>
      <c r="J69" s="291"/>
      <c r="K69" s="415" t="str">
        <f ca="1">IF(COUNTIF(S70:S73,"BLANK"),"BLANK",IF(COUNTIF(S70:S73,"REJECT"),"REJECT",IF(COUNTIF(S70:S73,"CHECK"),"CHECK","EQ")))</f>
        <v>BLANK</v>
      </c>
      <c r="L69" s="11"/>
      <c r="M69" s="11"/>
      <c r="N69" s="11"/>
      <c r="O69" s="11"/>
      <c r="P69" s="11"/>
      <c r="Q69" s="11"/>
      <c r="R69" s="11"/>
      <c r="S69" s="11"/>
      <c r="U69" s="35"/>
      <c r="V69" s="112"/>
      <c r="W69" s="565" t="s">
        <v>523</v>
      </c>
      <c r="X69" s="565"/>
      <c r="Y69" s="565"/>
      <c r="Z69" s="565"/>
      <c r="AA69" s="26" t="e">
        <f>INDEX($K$3:$K$21,MATCH(AA66,$E$3:$E$21,0))</f>
        <v>#N/A</v>
      </c>
      <c r="AB69" s="25" t="str">
        <f ca="1">IF($A$25="mm","Pa","psi")</f>
        <v>Pa</v>
      </c>
      <c r="AC69" s="11" t="s">
        <v>48</v>
      </c>
      <c r="AE69" s="35"/>
      <c r="AF69" s="112"/>
      <c r="AG69" s="565" t="s">
        <v>523</v>
      </c>
      <c r="AH69" s="565"/>
      <c r="AI69" s="565"/>
      <c r="AJ69" s="565"/>
      <c r="AK69" s="26" t="e">
        <f>INDEX($K$3:$K$21,MATCH(AK66,$E$3:$E$21,0))</f>
        <v>#N/A</v>
      </c>
      <c r="AL69" s="25" t="str">
        <f ca="1">IF($A$25="mm","Pa","psi")</f>
        <v>Pa</v>
      </c>
      <c r="AM69" s="11" t="s">
        <v>48</v>
      </c>
      <c r="AO69" s="35"/>
      <c r="AP69" s="112"/>
      <c r="AQ69" s="565" t="s">
        <v>523</v>
      </c>
      <c r="AR69" s="565"/>
      <c r="AS69" s="565"/>
      <c r="AT69" s="565"/>
      <c r="AU69" s="26" t="e">
        <f>INDEX($K$3:$K$21,MATCH(AU66,$E$3:$E$21,0))</f>
        <v>#N/A</v>
      </c>
      <c r="AV69" s="25" t="str">
        <f ca="1">IF($A$25="mm","Pa","psi")</f>
        <v>Pa</v>
      </c>
      <c r="AW69" s="11" t="s">
        <v>48</v>
      </c>
      <c r="AY69" s="35"/>
      <c r="AZ69" s="112"/>
      <c r="BA69" s="565" t="s">
        <v>523</v>
      </c>
      <c r="BB69" s="565"/>
      <c r="BC69" s="565"/>
      <c r="BD69" s="565"/>
      <c r="BE69" s="26" t="e">
        <f>INDEX($K$3:$K$21,MATCH(BE66,$E$3:$E$21,0))</f>
        <v>#N/A</v>
      </c>
      <c r="BF69" s="25" t="str">
        <f ca="1">IF($A$25="mm","Pa","psi")</f>
        <v>Pa</v>
      </c>
      <c r="BG69" s="11" t="s">
        <v>48</v>
      </c>
      <c r="BI69" s="35"/>
      <c r="BJ69" s="112"/>
      <c r="BK69" s="565" t="s">
        <v>523</v>
      </c>
      <c r="BL69" s="565"/>
      <c r="BM69" s="565"/>
      <c r="BN69" s="565"/>
      <c r="BO69" s="26" t="e">
        <f>INDEX($K$3:$K$21,MATCH(BO66,$E$3:$E$21,0))</f>
        <v>#N/A</v>
      </c>
      <c r="BP69" s="25" t="str">
        <f ca="1">IF($A$25="mm","Pa","psi")</f>
        <v>Pa</v>
      </c>
      <c r="BQ69" s="11" t="str">
        <f ca="1">IF(OR($Q$65&lt;40*IF($A$25="mm",1,2.2046),AND($N$70="Corner Attachment",NOT($N$72="None"))),"N/A","EQ")</f>
        <v>N/A</v>
      </c>
      <c r="BS69" s="35"/>
      <c r="BT69" s="112"/>
      <c r="BU69" s="15"/>
      <c r="BV69" s="15"/>
      <c r="BW69" s="15"/>
      <c r="BX69" s="15" t="s">
        <v>858</v>
      </c>
      <c r="BY69" s="16"/>
      <c r="BZ69" s="25" t="str">
        <f ca="1">IF($A$25="mm","mm","in")</f>
        <v>mm</v>
      </c>
      <c r="CA69" s="11" t="str">
        <f>IF(CA64="N/A","N/A",IF(OR(BY69="",BY69=0),"BLANK","EQ"))</f>
        <v>N/A</v>
      </c>
      <c r="CC69" s="35"/>
      <c r="CD69" s="112"/>
      <c r="CE69" s="15"/>
      <c r="CF69" s="15"/>
      <c r="CG69" s="15"/>
      <c r="CH69" s="15" t="s">
        <v>858</v>
      </c>
      <c r="CI69" s="16"/>
      <c r="CJ69" s="25" t="str">
        <f ca="1">IF($A$25="mm","mm","in")</f>
        <v>mm</v>
      </c>
      <c r="CK69" s="11" t="str">
        <f>IF(CK64="N/A","N/A",IF(OR(CI69="",CI69=0),"BLANK","EQ"))</f>
        <v>N/A</v>
      </c>
      <c r="CM69" s="35"/>
      <c r="CN69" s="112"/>
      <c r="CO69" s="15"/>
      <c r="CP69" s="15"/>
      <c r="CQ69" s="15"/>
      <c r="CR69" s="15" t="s">
        <v>858</v>
      </c>
      <c r="CS69" s="16"/>
      <c r="CT69" s="25" t="str">
        <f ca="1">IF($A$25="mm","mm","in")</f>
        <v>mm</v>
      </c>
      <c r="CU69" s="11" t="str">
        <f>IF(CU64="N/A","N/A",IF(OR(CS69="",CS69=0),"BLANK","EQ"))</f>
        <v>N/A</v>
      </c>
      <c r="CW69" s="35"/>
      <c r="CX69" s="112"/>
      <c r="CY69" s="15"/>
      <c r="CZ69" s="15"/>
      <c r="DA69" s="15"/>
      <c r="DB69" s="15" t="s">
        <v>858</v>
      </c>
      <c r="DC69" s="16"/>
      <c r="DD69" s="25" t="str">
        <f ca="1">IF($A$25="mm","mm","in")</f>
        <v>mm</v>
      </c>
      <c r="DE69" s="11" t="str">
        <f>IF(DE64="N/A","N/A",IF(OR(DC69="",DC69=0),"BLANK","EQ"))</f>
        <v>N/A</v>
      </c>
      <c r="DG69" s="35"/>
      <c r="DH69" s="112"/>
      <c r="DI69" s="15"/>
      <c r="DJ69" s="15"/>
      <c r="DK69" s="15"/>
      <c r="DL69" s="15" t="s">
        <v>858</v>
      </c>
      <c r="DM69" s="16"/>
      <c r="DN69" s="25" t="str">
        <f ca="1">IF($A$25="mm","mm","in")</f>
        <v>mm</v>
      </c>
      <c r="DO69" s="11" t="str">
        <f ca="1">IF(DO64="N/A","N/A",IF(OR(DM69="",DM69=0),"BLANK","EQ"))</f>
        <v>N/A</v>
      </c>
    </row>
    <row r="70" spans="1:119" ht="15" customHeight="1" thickBot="1" x14ac:dyDescent="0.3">
      <c r="A70" s="116"/>
      <c r="B70" s="284" t="s">
        <v>864</v>
      </c>
      <c r="C70" s="206"/>
      <c r="D70" s="205"/>
      <c r="E70" s="205"/>
      <c r="F70" s="206"/>
      <c r="G70" s="205"/>
      <c r="H70" s="142"/>
      <c r="I70" s="205"/>
      <c r="J70" s="141"/>
      <c r="K70" s="15"/>
      <c r="L70" s="15"/>
      <c r="M70" s="15" t="s">
        <v>863</v>
      </c>
      <c r="N70" s="509"/>
      <c r="O70" s="511"/>
      <c r="Q70" s="30"/>
      <c r="R70" s="30"/>
      <c r="S70" s="11" t="str">
        <f>IF(N70="","BLANK","EQ")</f>
        <v>BLANK</v>
      </c>
      <c r="U70" s="35" t="str">
        <f>IF($N$70="Mass Based","F.10.5.8.b","")</f>
        <v/>
      </c>
      <c r="V70" s="112"/>
      <c r="W70" s="15"/>
      <c r="X70" s="15"/>
      <c r="Y70" s="15"/>
      <c r="Z70" s="15" t="s">
        <v>862</v>
      </c>
      <c r="AA70" s="16"/>
      <c r="AB70" s="25" t="str">
        <f ca="1">IF($A$25="mm","mm","in")</f>
        <v>mm</v>
      </c>
      <c r="AC70" s="11" t="str">
        <f>IF(OR(AA70="",AA70=0),"BLANK","EQ")</f>
        <v>BLANK</v>
      </c>
      <c r="AE70" s="35" t="str">
        <f>IF($N$70="Mass Based","F.10.5.8.b","")</f>
        <v/>
      </c>
      <c r="AF70" s="112"/>
      <c r="AG70" s="15"/>
      <c r="AH70" s="15"/>
      <c r="AI70" s="15"/>
      <c r="AJ70" s="15" t="s">
        <v>862</v>
      </c>
      <c r="AK70" s="16"/>
      <c r="AL70" s="25" t="str">
        <f ca="1">IF($A$25="mm","mm","in")</f>
        <v>mm</v>
      </c>
      <c r="AM70" s="11" t="str">
        <f>IF(OR(AK70="",AK70=0),"BLANK","EQ")</f>
        <v>BLANK</v>
      </c>
      <c r="AO70" s="35" t="str">
        <f>IF($N$70="Mass Based","F.10.5.8.b","")</f>
        <v/>
      </c>
      <c r="AP70" s="112"/>
      <c r="AQ70" s="15"/>
      <c r="AR70" s="15"/>
      <c r="AS70" s="15"/>
      <c r="AT70" s="15" t="s">
        <v>862</v>
      </c>
      <c r="AU70" s="16"/>
      <c r="AV70" s="25" t="str">
        <f ca="1">IF($A$25="mm","mm","in")</f>
        <v>mm</v>
      </c>
      <c r="AW70" s="11" t="str">
        <f>IF(OR(AU70="",AU70=0),"BLANK","EQ")</f>
        <v>BLANK</v>
      </c>
      <c r="AY70" s="35" t="str">
        <f>IF($N$70="Mass Based","F.10.5.8.b","")</f>
        <v/>
      </c>
      <c r="AZ70" s="112"/>
      <c r="BA70" s="15"/>
      <c r="BB70" s="15"/>
      <c r="BC70" s="15"/>
      <c r="BD70" s="15" t="s">
        <v>862</v>
      </c>
      <c r="BE70" s="16"/>
      <c r="BF70" s="25" t="str">
        <f ca="1">IF($A$25="mm","mm","in")</f>
        <v>mm</v>
      </c>
      <c r="BG70" s="11" t="str">
        <f>IF(OR(BE70="",BE70=0),"BLANK","EQ")</f>
        <v>BLANK</v>
      </c>
      <c r="BI70" s="35" t="str">
        <f>IF($N$70="Mass Based","F.10.5.8.b","")</f>
        <v/>
      </c>
      <c r="BJ70" s="112"/>
      <c r="BK70" s="15"/>
      <c r="BL70" s="15"/>
      <c r="BM70" s="15"/>
      <c r="BN70" s="104" t="s">
        <v>862</v>
      </c>
      <c r="BO70" s="16"/>
      <c r="BP70" s="25" t="str">
        <f ca="1">IF($A$25="mm","mm","in")</f>
        <v>mm</v>
      </c>
      <c r="BQ70" s="11" t="str">
        <f ca="1">IF(OR($Q$65&lt;40*IF($A$25="mm",1,2.2046),AND($N$70="Corner Attachment",NOT($N$72="None"))),"N/A",IF(OR(BO70="",BO70=0),"BLANK","EQ"))</f>
        <v>N/A</v>
      </c>
      <c r="BS70" s="35" t="s">
        <v>861</v>
      </c>
      <c r="BT70" s="112"/>
      <c r="BU70" s="15"/>
      <c r="BV70" s="15"/>
      <c r="BW70" s="15"/>
      <c r="BX70" s="15" t="s">
        <v>854</v>
      </c>
      <c r="BY70" s="11">
        <f>AA72</f>
        <v>0</v>
      </c>
      <c r="CA70" s="11" t="str">
        <f>IF(CA64="N/A","N/A",IF(OR(BY70="",BY70=0),"BLANK","EQ"))</f>
        <v>N/A</v>
      </c>
      <c r="CC70" s="35" t="s">
        <v>861</v>
      </c>
      <c r="CD70" s="112"/>
      <c r="CE70" s="15"/>
      <c r="CF70" s="15"/>
      <c r="CG70" s="15"/>
      <c r="CH70" s="15" t="s">
        <v>854</v>
      </c>
      <c r="CI70" s="11">
        <f>AK72</f>
        <v>0</v>
      </c>
      <c r="CK70" s="11" t="str">
        <f>IF(CK64="N/A","N/A",IF(OR(CI70="",CI70=0),"BLANK","EQ"))</f>
        <v>N/A</v>
      </c>
      <c r="CM70" s="35" t="s">
        <v>861</v>
      </c>
      <c r="CN70" s="112"/>
      <c r="CO70" s="15"/>
      <c r="CP70" s="15"/>
      <c r="CQ70" s="15"/>
      <c r="CR70" s="15" t="s">
        <v>854</v>
      </c>
      <c r="CS70" s="11">
        <f>AU72</f>
        <v>0</v>
      </c>
      <c r="CU70" s="11" t="str">
        <f>IF(CU64="N/A","N/A",IF(OR(CS70="",CS70=0),"BLANK","EQ"))</f>
        <v>N/A</v>
      </c>
      <c r="CW70" s="35" t="s">
        <v>861</v>
      </c>
      <c r="CX70" s="112"/>
      <c r="CY70" s="15"/>
      <c r="CZ70" s="15"/>
      <c r="DA70" s="15"/>
      <c r="DB70" s="15" t="s">
        <v>854</v>
      </c>
      <c r="DC70" s="11">
        <f>BE72</f>
        <v>0</v>
      </c>
      <c r="DE70" s="11" t="str">
        <f>IF(DE64="N/A","N/A",IF(OR(DC70="",DC70=0),"BLANK","EQ"))</f>
        <v>N/A</v>
      </c>
      <c r="DG70" s="35" t="s">
        <v>861</v>
      </c>
      <c r="DH70" s="112"/>
      <c r="DI70" s="15"/>
      <c r="DJ70" s="15"/>
      <c r="DK70" s="15"/>
      <c r="DL70" s="15" t="s">
        <v>854</v>
      </c>
      <c r="DM70" s="11">
        <f>BO72</f>
        <v>0</v>
      </c>
      <c r="DO70" s="11" t="str">
        <f ca="1">IF(DO64="N/A","N/A",IF(OR(DM70="",DM70=0),"BLANK","EQ"))</f>
        <v>N/A</v>
      </c>
    </row>
    <row r="71" spans="1:119" ht="15" customHeight="1" thickBot="1" x14ac:dyDescent="0.3">
      <c r="A71" s="37" t="s">
        <v>857</v>
      </c>
      <c r="B71" s="420" t="s">
        <v>1380</v>
      </c>
      <c r="C71" s="15"/>
      <c r="D71" s="11"/>
      <c r="E71" s="11"/>
      <c r="F71" s="15"/>
      <c r="G71" s="11"/>
      <c r="I71" s="11"/>
      <c r="J71" s="50"/>
      <c r="K71" s="15"/>
      <c r="L71" s="15"/>
      <c r="M71" s="15" t="s">
        <v>859</v>
      </c>
      <c r="N71" s="11">
        <f ca="1">IF(N70="Corner Attachment",Q66,Q67)</f>
        <v>15000</v>
      </c>
      <c r="O71" s="25" t="str">
        <f ca="1">IF($A$25="mm","N","lbs")</f>
        <v>N</v>
      </c>
      <c r="Q71" s="30"/>
      <c r="R71" s="30"/>
      <c r="S71" s="11" t="str">
        <f ca="1">IF(N71="","BLANK","EQ")</f>
        <v>EQ</v>
      </c>
      <c r="U71" s="35"/>
      <c r="V71" s="112"/>
      <c r="W71" s="15"/>
      <c r="X71" s="15"/>
      <c r="Y71" s="15"/>
      <c r="Z71" s="15" t="s">
        <v>858</v>
      </c>
      <c r="AA71" s="16"/>
      <c r="AB71" s="25" t="str">
        <f ca="1">IF($A$25="mm","mm","in")</f>
        <v>mm</v>
      </c>
      <c r="AC71" s="11" t="str">
        <f>IF(OR(AA71="",AA71=0),"BLANK","EQ")</f>
        <v>BLANK</v>
      </c>
      <c r="AE71" s="35"/>
      <c r="AF71" s="112"/>
      <c r="AG71" s="15"/>
      <c r="AH71" s="15"/>
      <c r="AI71" s="15"/>
      <c r="AJ71" s="15" t="s">
        <v>858</v>
      </c>
      <c r="AK71" s="16"/>
      <c r="AL71" s="25" t="str">
        <f ca="1">IF($A$25="mm","mm","in")</f>
        <v>mm</v>
      </c>
      <c r="AM71" s="11" t="str">
        <f>IF(OR(AK71="",AK71=0),"BLANK","EQ")</f>
        <v>BLANK</v>
      </c>
      <c r="AO71" s="35"/>
      <c r="AP71" s="112"/>
      <c r="AQ71" s="15"/>
      <c r="AR71" s="15"/>
      <c r="AS71" s="15"/>
      <c r="AT71" s="15" t="s">
        <v>858</v>
      </c>
      <c r="AU71" s="16"/>
      <c r="AV71" s="25" t="str">
        <f ca="1">IF($A$25="mm","mm","in")</f>
        <v>mm</v>
      </c>
      <c r="AW71" s="11" t="str">
        <f>IF(OR(AU71="",AU71=0),"BLANK","EQ")</f>
        <v>BLANK</v>
      </c>
      <c r="AY71" s="35"/>
      <c r="AZ71" s="112"/>
      <c r="BA71" s="15"/>
      <c r="BB71" s="15"/>
      <c r="BC71" s="15"/>
      <c r="BD71" s="15" t="s">
        <v>858</v>
      </c>
      <c r="BE71" s="16"/>
      <c r="BF71" s="25" t="str">
        <f ca="1">IF($A$25="mm","mm","in")</f>
        <v>mm</v>
      </c>
      <c r="BG71" s="11" t="str">
        <f>IF(OR(BE71="",BE71=0),"BLANK","EQ")</f>
        <v>BLANK</v>
      </c>
      <c r="BI71" s="35"/>
      <c r="BJ71" s="112"/>
      <c r="BK71" s="15"/>
      <c r="BL71" s="15"/>
      <c r="BM71" s="15"/>
      <c r="BN71" s="104" t="s">
        <v>858</v>
      </c>
      <c r="BO71" s="16"/>
      <c r="BP71" s="25" t="str">
        <f ca="1">IF($A$25="mm","mm","in")</f>
        <v>mm</v>
      </c>
      <c r="BQ71" s="11" t="str">
        <f ca="1">IF(OR($Q$65&lt;40*IF($A$25="mm",1,2.2046),AND($N$70="Corner Attachment",NOT($N$72="None"))),"N/A",IF(OR(BO71="",BO71=0),"BLANK","EQ"))</f>
        <v>N/A</v>
      </c>
      <c r="BS71" s="47" t="str">
        <f>W56</f>
        <v>Top Front Tractive Battery Mount</v>
      </c>
      <c r="BU71" s="15"/>
      <c r="BV71" s="15"/>
      <c r="BW71" s="15"/>
      <c r="BX71" s="15" t="s">
        <v>850</v>
      </c>
      <c r="BY71" s="11">
        <f>AA73</f>
        <v>0</v>
      </c>
      <c r="BZ71" s="25" t="str">
        <f ca="1">IF($A$25="mm","mm","in")</f>
        <v>mm</v>
      </c>
      <c r="CA71" s="11" t="str">
        <f>IF(CA64="N/A","N/A",IF(BY71=0,"BLANK",IF(BY72="Yes","CHECK","EQ")))</f>
        <v>N/A</v>
      </c>
      <c r="CC71" s="47" t="str">
        <f>AG56</f>
        <v>Top Rear Tractive Battery Mount</v>
      </c>
      <c r="CE71" s="15"/>
      <c r="CF71" s="15"/>
      <c r="CG71" s="15"/>
      <c r="CH71" s="15" t="s">
        <v>850</v>
      </c>
      <c r="CI71" s="11">
        <f>AK73</f>
        <v>0</v>
      </c>
      <c r="CJ71" s="25" t="str">
        <f ca="1">IF($A$25="mm","mm","in")</f>
        <v>mm</v>
      </c>
      <c r="CK71" s="11" t="str">
        <f>IF(CK64="N/A","N/A",IF(CI71=0,"BLANK",IF(CI72="Yes","CHECK","EQ")))</f>
        <v>N/A</v>
      </c>
      <c r="CM71" s="47" t="str">
        <f>AQ56</f>
        <v>Bottom Front Tractive Battery Mount</v>
      </c>
      <c r="CO71" s="15"/>
      <c r="CP71" s="15"/>
      <c r="CQ71" s="15"/>
      <c r="CR71" s="15" t="s">
        <v>850</v>
      </c>
      <c r="CS71" s="11">
        <f>AU73</f>
        <v>0</v>
      </c>
      <c r="CT71" s="25" t="str">
        <f ca="1">IF($A$25="mm","mm","in")</f>
        <v>mm</v>
      </c>
      <c r="CU71" s="11" t="str">
        <f>IF(CU64="N/A","N/A",IF(CS71=0,"BLANK",IF(CS72="Yes","CHECK","EQ")))</f>
        <v>N/A</v>
      </c>
      <c r="CW71" s="47" t="str">
        <f>BA56</f>
        <v>Bottom Rear Tractive Battery Mount</v>
      </c>
      <c r="CY71" s="15"/>
      <c r="CZ71" s="15"/>
      <c r="DA71" s="15"/>
      <c r="DB71" s="15" t="s">
        <v>850</v>
      </c>
      <c r="DC71" s="11">
        <f>BE73</f>
        <v>0</v>
      </c>
      <c r="DD71" s="25" t="str">
        <f ca="1">IF($A$25="mm","mm","in")</f>
        <v>mm</v>
      </c>
      <c r="DE71" s="11" t="str">
        <f>IF(DE64="N/A","N/A",IF(DC71=0,"BLANK",IF(DC72="Yes","CHECK","EQ")))</f>
        <v>N/A</v>
      </c>
      <c r="DG71" s="47" t="str">
        <f>BK56</f>
        <v>Tractive Battery Mount 5</v>
      </c>
      <c r="DI71" s="15"/>
      <c r="DJ71" s="15"/>
      <c r="DK71" s="15"/>
      <c r="DL71" s="15" t="s">
        <v>850</v>
      </c>
      <c r="DM71" s="11">
        <f>BO73</f>
        <v>0</v>
      </c>
      <c r="DN71" s="25" t="str">
        <f ca="1">IF($A$25="mm","mm","in")</f>
        <v>mm</v>
      </c>
      <c r="DO71" s="11" t="str">
        <f ca="1">IF(DO64="N/A","N/A",IF(DM71=0,"BLANK",IF(DM72="Yes","CHECK","EQ")))</f>
        <v>N/A</v>
      </c>
    </row>
    <row r="72" spans="1:119" ht="15" customHeight="1" thickBot="1" x14ac:dyDescent="0.3">
      <c r="A72" s="116"/>
      <c r="B72" s="419" t="s">
        <v>1381</v>
      </c>
      <c r="C72" s="211"/>
      <c r="D72" s="208"/>
      <c r="E72" s="208"/>
      <c r="F72" s="211"/>
      <c r="G72" s="208"/>
      <c r="H72" s="147"/>
      <c r="I72" s="208"/>
      <c r="J72" s="146"/>
      <c r="K72" s="15"/>
      <c r="L72" s="15"/>
      <c r="M72" s="15" t="s">
        <v>855</v>
      </c>
      <c r="N72" s="509"/>
      <c r="O72" s="511"/>
      <c r="P72" s="35" t="s">
        <v>851</v>
      </c>
      <c r="Q72" s="30"/>
      <c r="R72" s="30"/>
      <c r="S72" s="11" t="str">
        <f>IF(N72="","BLANK","EQ")</f>
        <v>BLANK</v>
      </c>
      <c r="U72" s="35"/>
      <c r="V72" s="112"/>
      <c r="W72" s="15"/>
      <c r="X72" s="15"/>
      <c r="Y72" s="15"/>
      <c r="Z72" s="15" t="s">
        <v>854</v>
      </c>
      <c r="AA72" s="16"/>
      <c r="AC72" s="11" t="str">
        <f>IF(OR(AA72="",AA72=0),"BLANK","EQ")</f>
        <v>BLANK</v>
      </c>
      <c r="AE72" s="35"/>
      <c r="AF72" s="112"/>
      <c r="AG72" s="15"/>
      <c r="AH72" s="15"/>
      <c r="AI72" s="15"/>
      <c r="AJ72" s="15" t="s">
        <v>854</v>
      </c>
      <c r="AK72" s="16"/>
      <c r="AM72" s="11" t="str">
        <f>IF(OR(AK72="",AK72=0),"BLANK","EQ")</f>
        <v>BLANK</v>
      </c>
      <c r="AO72" s="35"/>
      <c r="AP72" s="112"/>
      <c r="AQ72" s="15"/>
      <c r="AR72" s="15"/>
      <c r="AS72" s="15"/>
      <c r="AT72" s="15" t="s">
        <v>854</v>
      </c>
      <c r="AU72" s="16"/>
      <c r="AW72" s="11" t="str">
        <f>IF(OR(AU72="",AU72=0),"BLANK","EQ")</f>
        <v>BLANK</v>
      </c>
      <c r="AY72" s="35"/>
      <c r="AZ72" s="112"/>
      <c r="BA72" s="15"/>
      <c r="BB72" s="15"/>
      <c r="BC72" s="15"/>
      <c r="BD72" s="15" t="s">
        <v>854</v>
      </c>
      <c r="BE72" s="16"/>
      <c r="BG72" s="11" t="str">
        <f>IF(OR(BE72="",BE72=0),"BLANK","EQ")</f>
        <v>BLANK</v>
      </c>
      <c r="BI72" s="35"/>
      <c r="BJ72" s="112"/>
      <c r="BK72" s="15"/>
      <c r="BL72" s="15"/>
      <c r="BM72" s="15"/>
      <c r="BN72" s="15" t="s">
        <v>854</v>
      </c>
      <c r="BO72" s="16"/>
      <c r="BQ72" s="11" t="str">
        <f ca="1">IF(OR($Q$65&lt;40*IF($A$25="mm",1,2.2046),AND($N$70="Corner Attachment",NOT($N$72="None"))),"N/A",IF(OR(BO72="",BO72=0),"BLANK","EQ"))</f>
        <v>N/A</v>
      </c>
      <c r="BS72" s="35"/>
      <c r="BT72" s="112"/>
      <c r="BU72" s="15"/>
      <c r="BV72" s="15"/>
      <c r="BW72" s="15"/>
      <c r="BX72" s="15" t="s">
        <v>848</v>
      </c>
      <c r="BY72" s="11">
        <f>AA74</f>
        <v>0</v>
      </c>
      <c r="CA72" s="11" t="str">
        <f>IF(CA64="N/A","N/A",IF(BY72=0,"BLANK",IF(BY72="Yes","CHECK","EQ")))</f>
        <v>N/A</v>
      </c>
      <c r="CC72" s="35"/>
      <c r="CD72" s="112"/>
      <c r="CE72" s="15"/>
      <c r="CF72" s="15"/>
      <c r="CG72" s="15"/>
      <c r="CH72" s="15" t="s">
        <v>848</v>
      </c>
      <c r="CI72" s="11">
        <f>AK74</f>
        <v>0</v>
      </c>
      <c r="CK72" s="11" t="str">
        <f>IF(CK64="N/A","N/A",IF(CI72=0,"BLANK",IF(CI72="Yes","CHECK","EQ")))</f>
        <v>N/A</v>
      </c>
      <c r="CM72" s="35"/>
      <c r="CN72" s="112"/>
      <c r="CO72" s="15"/>
      <c r="CP72" s="15"/>
      <c r="CQ72" s="15"/>
      <c r="CR72" s="15" t="s">
        <v>848</v>
      </c>
      <c r="CS72" s="11">
        <f>AU74</f>
        <v>0</v>
      </c>
      <c r="CU72" s="11" t="str">
        <f>IF(CU64="N/A","N/A",IF(CS72=0,"BLANK",IF(CS72="Yes","CHECK","EQ")))</f>
        <v>N/A</v>
      </c>
      <c r="CW72" s="35"/>
      <c r="CX72" s="112"/>
      <c r="CY72" s="15"/>
      <c r="CZ72" s="15"/>
      <c r="DA72" s="15"/>
      <c r="DB72" s="15" t="s">
        <v>848</v>
      </c>
      <c r="DC72" s="11">
        <f>BE74</f>
        <v>0</v>
      </c>
      <c r="DE72" s="11" t="str">
        <f>IF(DE64="N/A","N/A",IF(DC72=0,"BLANK",IF(DC72="Yes","CHECK","EQ")))</f>
        <v>N/A</v>
      </c>
      <c r="DG72" s="35"/>
      <c r="DH72" s="112"/>
      <c r="DI72" s="15"/>
      <c r="DJ72" s="15"/>
      <c r="DK72" s="15"/>
      <c r="DL72" s="15" t="s">
        <v>848</v>
      </c>
      <c r="DM72" s="11">
        <f>BO74</f>
        <v>0</v>
      </c>
      <c r="DO72" s="11" t="str">
        <f ca="1">IF(DO64="N/A","N/A",IF(DM72=0,"BLANK",IF(DM72="Yes","CHECK","EQ")))</f>
        <v>N/A</v>
      </c>
    </row>
    <row r="73" spans="1:119" ht="15" customHeight="1" thickBot="1" x14ac:dyDescent="0.3">
      <c r="A73" s="116"/>
      <c r="B73" s="284" t="s">
        <v>1382</v>
      </c>
      <c r="C73" s="206"/>
      <c r="D73" s="205"/>
      <c r="E73" s="205"/>
      <c r="F73" s="206"/>
      <c r="G73" s="205"/>
      <c r="H73" s="142"/>
      <c r="I73" s="205"/>
      <c r="J73" s="141"/>
      <c r="K73" s="22"/>
      <c r="L73" s="22"/>
      <c r="M73" s="112" t="s">
        <v>852</v>
      </c>
      <c r="N73" s="509"/>
      <c r="O73" s="511"/>
      <c r="P73" s="35" t="s">
        <v>851</v>
      </c>
      <c r="Q73" s="30"/>
      <c r="R73" s="30"/>
      <c r="S73" s="11" t="str">
        <f>IF(N73="","BLANK","EQ")</f>
        <v>BLANK</v>
      </c>
      <c r="U73" s="35"/>
      <c r="V73" s="112"/>
      <c r="W73" s="15"/>
      <c r="X73" s="15"/>
      <c r="Y73" s="15"/>
      <c r="Z73" s="15" t="s">
        <v>850</v>
      </c>
      <c r="AA73" s="81"/>
      <c r="AB73" s="25" t="str">
        <f ca="1">IF($A$25="mm","mm","in")</f>
        <v>mm</v>
      </c>
      <c r="AC73" s="11" t="str">
        <f>IF(OR(AA73="",AA73=0),"BLANK",IF(AA74="Yes","CHECK","EQ"))</f>
        <v>BLANK</v>
      </c>
      <c r="AE73" s="35"/>
      <c r="AF73" s="112"/>
      <c r="AG73" s="15"/>
      <c r="AH73" s="15"/>
      <c r="AI73" s="15"/>
      <c r="AJ73" s="15" t="s">
        <v>850</v>
      </c>
      <c r="AK73" s="81"/>
      <c r="AL73" s="25" t="str">
        <f ca="1">IF($A$25="mm","mm","in")</f>
        <v>mm</v>
      </c>
      <c r="AM73" s="11" t="str">
        <f>IF(OR(AK73="",AK73=0),"BLANK",IF(AK74="Yes","CHECK","EQ"))</f>
        <v>BLANK</v>
      </c>
      <c r="AO73" s="35"/>
      <c r="AP73" s="112"/>
      <c r="AQ73" s="15"/>
      <c r="AR73" s="15"/>
      <c r="AS73" s="15"/>
      <c r="AT73" s="15" t="s">
        <v>850</v>
      </c>
      <c r="AU73" s="81"/>
      <c r="AV73" s="25" t="str">
        <f ca="1">IF($A$25="mm","mm","in")</f>
        <v>mm</v>
      </c>
      <c r="AW73" s="11" t="str">
        <f>IF(OR(AU73="",AU73=0),"BLANK",IF(AU74="Yes","CHECK","EQ"))</f>
        <v>BLANK</v>
      </c>
      <c r="AY73" s="35"/>
      <c r="AZ73" s="112"/>
      <c r="BA73" s="15"/>
      <c r="BB73" s="15"/>
      <c r="BC73" s="15"/>
      <c r="BD73" s="15" t="s">
        <v>850</v>
      </c>
      <c r="BE73" s="81"/>
      <c r="BF73" s="25" t="str">
        <f ca="1">IF($A$25="mm","mm","in")</f>
        <v>mm</v>
      </c>
      <c r="BG73" s="11" t="str">
        <f>IF(OR(BE73="",BE73=0),"BLANK",IF(BE74="Yes","CHECK","EQ"))</f>
        <v>BLANK</v>
      </c>
      <c r="BI73" s="35"/>
      <c r="BJ73" s="112"/>
      <c r="BK73" s="15"/>
      <c r="BL73" s="15"/>
      <c r="BM73" s="15"/>
      <c r="BN73" s="15" t="s">
        <v>850</v>
      </c>
      <c r="BO73" s="81"/>
      <c r="BP73" s="25" t="str">
        <f ca="1">IF($A$25="mm","mm","in")</f>
        <v>mm</v>
      </c>
      <c r="BQ73" s="11" t="str">
        <f ca="1">IF(OR($Q$65&lt;40*IF($A$25="mm",1,2.2046),AND($N$70="Corner Attachment",NOT($N$72="None"))),"N/A",IF(OR(BO73="",BO73=0),"BLANK",IF(BO74="Yes","CHECK","EQ")))</f>
        <v>N/A</v>
      </c>
      <c r="BS73" s="35"/>
      <c r="BT73" s="112"/>
      <c r="BU73" s="15"/>
      <c r="BV73" s="15"/>
      <c r="BW73" s="15"/>
      <c r="BX73" s="15" t="s">
        <v>846</v>
      </c>
      <c r="BY73" s="26">
        <f>AA75</f>
        <v>0</v>
      </c>
      <c r="BZ73" s="25" t="str">
        <f ca="1">IF($A$25="mm","Pa","psi")</f>
        <v>Pa</v>
      </c>
      <c r="CA73" s="11" t="str">
        <f>IF(CA64="N/A","N/A",IF(OR(BY73="",BY73=0),"BLANK","EQ"))</f>
        <v>N/A</v>
      </c>
      <c r="CC73" s="35"/>
      <c r="CD73" s="112"/>
      <c r="CE73" s="15"/>
      <c r="CF73" s="15"/>
      <c r="CG73" s="15"/>
      <c r="CH73" s="15" t="s">
        <v>846</v>
      </c>
      <c r="CI73" s="26">
        <f>AK75</f>
        <v>0</v>
      </c>
      <c r="CJ73" s="25" t="str">
        <f ca="1">IF($A$25="mm","Pa","psi")</f>
        <v>Pa</v>
      </c>
      <c r="CK73" s="11" t="str">
        <f>IF(CK64="N/A","N/A",IF(OR(CI73="",CI73=0),"BLANK","EQ"))</f>
        <v>N/A</v>
      </c>
      <c r="CM73" s="35"/>
      <c r="CN73" s="112"/>
      <c r="CO73" s="15"/>
      <c r="CP73" s="15"/>
      <c r="CQ73" s="15"/>
      <c r="CR73" s="15" t="s">
        <v>846</v>
      </c>
      <c r="CS73" s="26">
        <f>AU75</f>
        <v>0</v>
      </c>
      <c r="CT73" s="25" t="str">
        <f ca="1">IF($A$25="mm","Pa","psi")</f>
        <v>Pa</v>
      </c>
      <c r="CU73" s="11" t="str">
        <f>IF(CU64="N/A","N/A",IF(OR(CS73="",CS73=0),"BLANK","EQ"))</f>
        <v>N/A</v>
      </c>
      <c r="CW73" s="35"/>
      <c r="CX73" s="112"/>
      <c r="CY73" s="15"/>
      <c r="CZ73" s="15"/>
      <c r="DA73" s="15"/>
      <c r="DB73" s="15" t="s">
        <v>846</v>
      </c>
      <c r="DC73" s="26">
        <f>BE75</f>
        <v>0</v>
      </c>
      <c r="DD73" s="25" t="str">
        <f ca="1">IF($A$25="mm","Pa","psi")</f>
        <v>Pa</v>
      </c>
      <c r="DE73" s="11" t="str">
        <f>IF(DE64="N/A","N/A",IF(OR(DC73="",DC73=0),"BLANK","EQ"))</f>
        <v>N/A</v>
      </c>
      <c r="DG73" s="35"/>
      <c r="DH73" s="112"/>
      <c r="DI73" s="15"/>
      <c r="DJ73" s="15"/>
      <c r="DK73" s="15"/>
      <c r="DL73" s="15" t="s">
        <v>846</v>
      </c>
      <c r="DM73" s="26">
        <f>BO75</f>
        <v>0</v>
      </c>
      <c r="DN73" s="25" t="str">
        <f ca="1">IF($A$25="mm","Pa","psi")</f>
        <v>Pa</v>
      </c>
      <c r="DO73" s="11" t="str">
        <f ca="1">IF(DO64="N/A","N/A",IF(OR(DM73="",DM73=0),"BLANK","EQ"))</f>
        <v>N/A</v>
      </c>
    </row>
    <row r="74" spans="1:119" ht="15" customHeight="1" thickBot="1" x14ac:dyDescent="0.3">
      <c r="A74" s="116"/>
      <c r="B74" s="418" t="s">
        <v>860</v>
      </c>
      <c r="C74" s="197"/>
      <c r="D74" s="195"/>
      <c r="E74" s="195"/>
      <c r="F74" s="197"/>
      <c r="G74" s="195"/>
      <c r="H74" s="150"/>
      <c r="I74" s="195"/>
      <c r="J74" s="149"/>
      <c r="L74" s="165"/>
      <c r="M74" s="165"/>
      <c r="N74" s="165"/>
      <c r="O74" s="165"/>
      <c r="P74" s="15"/>
      <c r="Q74" s="11"/>
      <c r="S74" s="11"/>
      <c r="U74" s="35"/>
      <c r="V74" s="112"/>
      <c r="W74" s="15"/>
      <c r="X74" s="15"/>
      <c r="Y74" s="15"/>
      <c r="Z74" s="15" t="s">
        <v>848</v>
      </c>
      <c r="AA74" s="231"/>
      <c r="AC74" s="11" t="str">
        <f>IF(AA74="","BLANK",IF(AA74="Yes","CHECK","EQ"))</f>
        <v>BLANK</v>
      </c>
      <c r="AE74" s="35"/>
      <c r="AF74" s="112"/>
      <c r="AG74" s="15"/>
      <c r="AH74" s="15"/>
      <c r="AI74" s="15"/>
      <c r="AJ74" s="15" t="s">
        <v>848</v>
      </c>
      <c r="AK74" s="231"/>
      <c r="AM74" s="11" t="str">
        <f>IF(AK74="","BLANK",IF(AK74="Yes","CHECK","EQ"))</f>
        <v>BLANK</v>
      </c>
      <c r="AO74" s="35"/>
      <c r="AP74" s="112"/>
      <c r="AQ74" s="15"/>
      <c r="AR74" s="15"/>
      <c r="AS74" s="15"/>
      <c r="AT74" s="15" t="s">
        <v>848</v>
      </c>
      <c r="AU74" s="231"/>
      <c r="AW74" s="11" t="str">
        <f>IF(AU74="","BLANK",IF(AU74="Yes","CHECK","EQ"))</f>
        <v>BLANK</v>
      </c>
      <c r="AY74" s="35"/>
      <c r="AZ74" s="112"/>
      <c r="BA74" s="15"/>
      <c r="BB74" s="15"/>
      <c r="BC74" s="15"/>
      <c r="BD74" s="15" t="s">
        <v>848</v>
      </c>
      <c r="BE74" s="231"/>
      <c r="BG74" s="11" t="str">
        <f>IF(BE74="","BLANK",IF(BE74="Yes","CHECK","EQ"))</f>
        <v>BLANK</v>
      </c>
      <c r="BI74" s="35"/>
      <c r="BJ74" s="112"/>
      <c r="BK74" s="15"/>
      <c r="BL74" s="15"/>
      <c r="BM74" s="15"/>
      <c r="BN74" s="15" t="s">
        <v>848</v>
      </c>
      <c r="BO74" s="231"/>
      <c r="BQ74" s="11" t="str">
        <f ca="1">IF(OR($Q$65&lt;40*IF($A$25="mm",1,2.2046),AND($N$70="Corner Attachment",NOT($N$72="None"))),"N/A",IF(BO74="","BLANK",IF(BO74="Yes","CHECK","EQ")))</f>
        <v>N/A</v>
      </c>
      <c r="BS74" s="35"/>
      <c r="BT74" s="112"/>
      <c r="BU74" s="15"/>
      <c r="BV74" s="15"/>
      <c r="BW74" s="15"/>
      <c r="BX74" s="15" t="s">
        <v>844</v>
      </c>
      <c r="BY74" s="16"/>
      <c r="BZ74" s="25" t="str">
        <f ca="1">IF($A$25="mm","mm","in")</f>
        <v>mm</v>
      </c>
      <c r="CA74" s="11" t="str">
        <f>IF(CA64="N/A","N/A",IF(OR(BY74="",BY74=0),"BLANK","EQ"))</f>
        <v>N/A</v>
      </c>
      <c r="CC74" s="35"/>
      <c r="CD74" s="112"/>
      <c r="CE74" s="15"/>
      <c r="CF74" s="15"/>
      <c r="CG74" s="15"/>
      <c r="CH74" s="15" t="s">
        <v>844</v>
      </c>
      <c r="CI74" s="16"/>
      <c r="CJ74" s="25" t="str">
        <f ca="1">IF($A$25="mm","mm","in")</f>
        <v>mm</v>
      </c>
      <c r="CK74" s="11" t="str">
        <f>IF(CK64="N/A","N/A",IF(OR(CI74="",CI74=0),"BLANK","EQ"))</f>
        <v>N/A</v>
      </c>
      <c r="CM74" s="35"/>
      <c r="CN74" s="112"/>
      <c r="CO74" s="15"/>
      <c r="CP74" s="15"/>
      <c r="CQ74" s="15"/>
      <c r="CR74" s="15" t="s">
        <v>844</v>
      </c>
      <c r="CS74" s="16"/>
      <c r="CT74" s="25" t="str">
        <f ca="1">IF($A$25="mm","mm","in")</f>
        <v>mm</v>
      </c>
      <c r="CU74" s="11" t="str">
        <f>IF(CU64="N/A","N/A",IF(OR(CS74="",CS74=0),"BLANK","EQ"))</f>
        <v>N/A</v>
      </c>
      <c r="CW74" s="35"/>
      <c r="CX74" s="112"/>
      <c r="CY74" s="15"/>
      <c r="CZ74" s="15"/>
      <c r="DA74" s="15"/>
      <c r="DB74" s="15" t="s">
        <v>844</v>
      </c>
      <c r="DC74" s="16"/>
      <c r="DD74" s="25" t="str">
        <f ca="1">IF($A$25="mm","mm","in")</f>
        <v>mm</v>
      </c>
      <c r="DE74" s="11" t="str">
        <f>IF(DE64="N/A","N/A",IF(OR(DC74="",DC74=0),"BLANK","EQ"))</f>
        <v>N/A</v>
      </c>
      <c r="DG74" s="35"/>
      <c r="DH74" s="112"/>
      <c r="DI74" s="15"/>
      <c r="DJ74" s="15"/>
      <c r="DK74" s="15"/>
      <c r="DL74" s="15" t="s">
        <v>844</v>
      </c>
      <c r="DM74" s="16"/>
      <c r="DN74" s="25" t="str">
        <f ca="1">IF($A$25="mm","mm","in")</f>
        <v>mm</v>
      </c>
      <c r="DO74" s="11" t="str">
        <f ca="1">IF(DO64="N/A","N/A",IF(OR(DM74="",DM74=0),"BLANK","EQ"))</f>
        <v>N/A</v>
      </c>
    </row>
    <row r="75" spans="1:119" ht="15" customHeight="1" x14ac:dyDescent="0.25">
      <c r="A75" s="37" t="s">
        <v>857</v>
      </c>
      <c r="B75" s="290" t="s">
        <v>856</v>
      </c>
      <c r="C75" s="211"/>
      <c r="D75" s="208"/>
      <c r="E75" s="208"/>
      <c r="F75" s="211"/>
      <c r="G75" s="208"/>
      <c r="H75" s="147"/>
      <c r="I75" s="208"/>
      <c r="J75" s="146"/>
      <c r="L75" s="15"/>
      <c r="M75" s="15"/>
      <c r="N75" s="15"/>
      <c r="O75" s="15"/>
      <c r="P75" s="15"/>
      <c r="Q75" s="140"/>
      <c r="R75" s="140"/>
      <c r="S75" s="11"/>
      <c r="U75" s="35"/>
      <c r="V75" s="112"/>
      <c r="W75" s="15"/>
      <c r="X75" s="15"/>
      <c r="Y75" s="15"/>
      <c r="Z75" s="15" t="s">
        <v>846</v>
      </c>
      <c r="AA75" s="288"/>
      <c r="AB75" s="25" t="str">
        <f ca="1">IF($A$25="mm","Pa","psi")</f>
        <v>Pa</v>
      </c>
      <c r="AC75" s="11" t="str">
        <f>IF(OR(AA75="",AA75=0),"BLANK","EQ")</f>
        <v>BLANK</v>
      </c>
      <c r="AD75" s="36"/>
      <c r="AE75" s="35"/>
      <c r="AF75" s="112"/>
      <c r="AG75" s="15"/>
      <c r="AH75" s="15"/>
      <c r="AI75" s="15"/>
      <c r="AJ75" s="15" t="s">
        <v>846</v>
      </c>
      <c r="AK75" s="288"/>
      <c r="AL75" s="25" t="str">
        <f ca="1">IF($A$25="mm","Pa","psi")</f>
        <v>Pa</v>
      </c>
      <c r="AM75" s="11" t="str">
        <f>IF(OR(AK75="",AK75=0),"BLANK","EQ")</f>
        <v>BLANK</v>
      </c>
      <c r="AO75" s="35"/>
      <c r="AP75" s="112"/>
      <c r="AQ75" s="15"/>
      <c r="AR75" s="15"/>
      <c r="AS75" s="15"/>
      <c r="AT75" s="15" t="s">
        <v>846</v>
      </c>
      <c r="AU75" s="288"/>
      <c r="AV75" s="25" t="str">
        <f ca="1">IF($A$25="mm","Pa","psi")</f>
        <v>Pa</v>
      </c>
      <c r="AW75" s="11" t="str">
        <f>IF(OR(AU75="",AU75=0),"BLANK","EQ")</f>
        <v>BLANK</v>
      </c>
      <c r="AY75" s="35"/>
      <c r="AZ75" s="112"/>
      <c r="BA75" s="15"/>
      <c r="BB75" s="15"/>
      <c r="BC75" s="15"/>
      <c r="BD75" s="15" t="s">
        <v>846</v>
      </c>
      <c r="BE75" s="288"/>
      <c r="BF75" s="25" t="str">
        <f ca="1">IF($A$25="mm","Pa","psi")</f>
        <v>Pa</v>
      </c>
      <c r="BG75" s="11" t="str">
        <f>IF(OR(BE75="",BE75=0),"BLANK","EQ")</f>
        <v>BLANK</v>
      </c>
      <c r="BI75" s="35"/>
      <c r="BJ75" s="112"/>
      <c r="BK75" s="15"/>
      <c r="BL75" s="15"/>
      <c r="BM75" s="15"/>
      <c r="BN75" s="15" t="s">
        <v>846</v>
      </c>
      <c r="BO75" s="288"/>
      <c r="BP75" s="25" t="str">
        <f ca="1">IF($A$25="mm","Pa","psi")</f>
        <v>Pa</v>
      </c>
      <c r="BQ75" s="11" t="str">
        <f ca="1">IF(OR($Q$65&lt;40*IF($A$25="mm",1,2.2046),AND($N$70="Corner Attachment",NOT($N$72="None"))),"N/A",IF(OR(BO75="",BO75=0),"BLANK",IF(BO74="Yes","CHECK","EQ")))</f>
        <v>N/A</v>
      </c>
      <c r="BS75" s="35" t="str">
        <f>IF($N$70="Corner Attachment","F.10.5.6.c","F.10.5.8.a")</f>
        <v>F.10.5.8.a</v>
      </c>
      <c r="BT75" s="112"/>
      <c r="BU75" s="15"/>
      <c r="BV75" s="15"/>
      <c r="BW75" s="15"/>
      <c r="BX75" s="104" t="s">
        <v>842</v>
      </c>
      <c r="BY75" s="26">
        <f ca="1">0.577*BY70*BY73*PI()*((BY71/2)^2)*IF($A$25="mm",1/(10^6),1)</f>
        <v>0</v>
      </c>
      <c r="BZ75" s="134" t="str">
        <f ca="1">IF(BY75=0,"",BY75/$N$71)</f>
        <v/>
      </c>
      <c r="CA75" s="11" t="str">
        <f>IF(CA64="N/A","N/A",IF(BZ75&lt;1,"REJECT","EQ"))</f>
        <v>N/A</v>
      </c>
      <c r="CB75" s="36"/>
      <c r="CC75" s="35" t="str">
        <f>IF($N$70="Corner Attachment","F.10.5.6.c","F.10.5.8.a")</f>
        <v>F.10.5.8.a</v>
      </c>
      <c r="CD75" s="112"/>
      <c r="CE75" s="15"/>
      <c r="CF75" s="15"/>
      <c r="CG75" s="15"/>
      <c r="CH75" s="104" t="s">
        <v>842</v>
      </c>
      <c r="CI75" s="26">
        <f ca="1">0.577*CI70*CI73*PI()*((CI71/2)^2)*IF($A$25="mm",1/(10^6),1)</f>
        <v>0</v>
      </c>
      <c r="CJ75" s="134" t="str">
        <f ca="1">IF(CI75=0,"",CI75/$N$71)</f>
        <v/>
      </c>
      <c r="CK75" s="11" t="str">
        <f>IF(CK64="N/A","N/A",IF(CJ75&lt;1,"REJECT","EQ"))</f>
        <v>N/A</v>
      </c>
      <c r="CM75" s="35" t="str">
        <f>IF($N$70="Corner Attachment","F.10.5.6.c","F.10.5.8.a")</f>
        <v>F.10.5.8.a</v>
      </c>
      <c r="CN75" s="112"/>
      <c r="CO75" s="15"/>
      <c r="CP75" s="15"/>
      <c r="CQ75" s="15"/>
      <c r="CR75" s="104" t="s">
        <v>842</v>
      </c>
      <c r="CS75" s="26">
        <f ca="1">0.577*CS70*CS73*PI()*((CS71/2)^2)*IF($A$25="mm",1/(10^6),1)</f>
        <v>0</v>
      </c>
      <c r="CT75" s="134" t="str">
        <f ca="1">IF(CS75=0,"",CS75/$N$71)</f>
        <v/>
      </c>
      <c r="CU75" s="11" t="str">
        <f>IF(CU64="N/A","N/A",IF(CT75&lt;1,"REJECT","EQ"))</f>
        <v>N/A</v>
      </c>
      <c r="CW75" s="35" t="str">
        <f>IF($N$70="Corner Attachment","F.10.5.6.c","F.10.5.8.a")</f>
        <v>F.10.5.8.a</v>
      </c>
      <c r="CX75" s="112"/>
      <c r="CY75" s="15"/>
      <c r="CZ75" s="15"/>
      <c r="DA75" s="15"/>
      <c r="DB75" s="104" t="s">
        <v>842</v>
      </c>
      <c r="DC75" s="26">
        <f ca="1">0.577*DC70*DC73*PI()*((DC71/2)^2)*IF($A$25="mm",1/(10^6),1)</f>
        <v>0</v>
      </c>
      <c r="DD75" s="134" t="str">
        <f ca="1">IF(DC75=0,"",DC75/$N$71)</f>
        <v/>
      </c>
      <c r="DE75" s="11" t="str">
        <f>IF(DE64="N/A","N/A",IF(DD75&lt;1,"REJECT","EQ"))</f>
        <v>N/A</v>
      </c>
      <c r="DG75" s="35" t="str">
        <f>IF($N$70="Corner Attachment","F.10.5.6.c","F.10.5.8.a")</f>
        <v>F.10.5.8.a</v>
      </c>
      <c r="DH75" s="112"/>
      <c r="DI75" s="15"/>
      <c r="DJ75" s="15"/>
      <c r="DK75" s="15"/>
      <c r="DL75" s="104" t="s">
        <v>842</v>
      </c>
      <c r="DM75" s="26">
        <f ca="1">0.577*DM70*DM73*PI()*((DM71/2)^2)*IF($A$25="mm",1/(10^6),1)</f>
        <v>0</v>
      </c>
      <c r="DN75" s="134" t="str">
        <f ca="1">IF(DM75=0,"",DM75/$N$71)</f>
        <v/>
      </c>
      <c r="DO75" s="11" t="str">
        <f ca="1">IF(DO64="N/A","N/A",IF(DN75&lt;1,"REJECT","EQ"))</f>
        <v>N/A</v>
      </c>
    </row>
    <row r="76" spans="1:119" ht="15" customHeight="1" x14ac:dyDescent="0.25">
      <c r="A76" s="37"/>
      <c r="B76" s="289" t="s">
        <v>853</v>
      </c>
      <c r="C76" s="45"/>
      <c r="D76" s="52"/>
      <c r="E76" s="52"/>
      <c r="F76" s="45"/>
      <c r="G76" s="52"/>
      <c r="H76" s="41"/>
      <c r="I76" s="52"/>
      <c r="J76" s="144"/>
      <c r="U76" s="35"/>
      <c r="V76" s="112"/>
      <c r="W76" s="15"/>
      <c r="X76" s="15"/>
      <c r="Y76" s="15"/>
      <c r="Z76" s="15" t="s">
        <v>844</v>
      </c>
      <c r="AA76" s="16"/>
      <c r="AB76" s="25" t="str">
        <f ca="1">IF($A$25="mm","mm","in")</f>
        <v>mm</v>
      </c>
      <c r="AC76" s="11" t="str">
        <f>IF(OR(AA76="",AA76=0),"BLANK","EQ")</f>
        <v>BLANK</v>
      </c>
      <c r="AE76" s="35"/>
      <c r="AF76" s="112"/>
      <c r="AG76" s="15"/>
      <c r="AH76" s="15"/>
      <c r="AI76" s="15"/>
      <c r="AJ76" s="15" t="s">
        <v>844</v>
      </c>
      <c r="AK76" s="16"/>
      <c r="AL76" s="25" t="str">
        <f ca="1">IF($A$25="mm","mm","in")</f>
        <v>mm</v>
      </c>
      <c r="AM76" s="11" t="str">
        <f>IF(OR(AK76="",AK76=0),"BLANK","EQ")</f>
        <v>BLANK</v>
      </c>
      <c r="AO76" s="35"/>
      <c r="AP76" s="112"/>
      <c r="AQ76" s="15"/>
      <c r="AR76" s="15"/>
      <c r="AS76" s="15"/>
      <c r="AT76" s="15" t="s">
        <v>844</v>
      </c>
      <c r="AU76" s="16"/>
      <c r="AV76" s="25" t="str">
        <f ca="1">IF($A$25="mm","mm","in")</f>
        <v>mm</v>
      </c>
      <c r="AW76" s="11" t="str">
        <f>IF(OR(AU76="",AU76=0),"BLANK","EQ")</f>
        <v>BLANK</v>
      </c>
      <c r="AY76" s="35"/>
      <c r="AZ76" s="112"/>
      <c r="BA76" s="15"/>
      <c r="BB76" s="15"/>
      <c r="BC76" s="15"/>
      <c r="BD76" s="15" t="s">
        <v>844</v>
      </c>
      <c r="BE76" s="16"/>
      <c r="BF76" s="25" t="str">
        <f ca="1">IF($A$25="mm","mm","in")</f>
        <v>mm</v>
      </c>
      <c r="BG76" s="11" t="str">
        <f>IF(OR(BE76="",BE76=0),"BLANK","EQ")</f>
        <v>BLANK</v>
      </c>
      <c r="BI76" s="35"/>
      <c r="BJ76" s="112"/>
      <c r="BK76" s="15"/>
      <c r="BL76" s="15"/>
      <c r="BM76" s="15"/>
      <c r="BN76" s="104" t="s">
        <v>844</v>
      </c>
      <c r="BO76" s="16"/>
      <c r="BP76" s="25" t="str">
        <f ca="1">IF($A$25="mm","mm","in")</f>
        <v>mm</v>
      </c>
      <c r="BQ76" s="11" t="str">
        <f ca="1">IF(OR($Q$65&lt;40*IF($A$25="mm",1,2.2046),AND($N$70="Corner Attachment",NOT($N$72="None"))),"N/A",IF(OR(BO76="",BO76=0),"BLANK","EQ"))</f>
        <v>N/A</v>
      </c>
      <c r="BS76" s="35"/>
      <c r="BT76" s="112"/>
      <c r="BU76" s="15"/>
      <c r="BV76" s="15"/>
      <c r="BW76" s="15"/>
      <c r="BX76" s="104" t="s">
        <v>840</v>
      </c>
      <c r="BY76" s="26" t="e">
        <f ca="1">BY67*BY68*BY74*IF($A$25="mm",1/10^6,1)</f>
        <v>#N/A</v>
      </c>
      <c r="BZ76" s="134" t="e">
        <f ca="1">IF(BY76=0,"",BY76/$N$71)</f>
        <v>#N/A</v>
      </c>
      <c r="CA76" s="11" t="str">
        <f>IF(CA64="N/A","N/A",IF(BZ76&lt;1,"REJECT","EQ"))</f>
        <v>N/A</v>
      </c>
      <c r="CC76" s="35"/>
      <c r="CD76" s="112"/>
      <c r="CE76" s="15"/>
      <c r="CF76" s="15"/>
      <c r="CG76" s="15"/>
      <c r="CH76" s="104" t="s">
        <v>840</v>
      </c>
      <c r="CI76" s="26" t="e">
        <f ca="1">CI67*CI68*CI74*IF($A$25="mm",1/10^6,1)</f>
        <v>#N/A</v>
      </c>
      <c r="CJ76" s="134" t="e">
        <f ca="1">IF(CI76=0,"",CI76/$N$71)</f>
        <v>#N/A</v>
      </c>
      <c r="CK76" s="11" t="str">
        <f>IF(CK64="N/A","N/A",IF(CJ76&lt;1,"REJECT","EQ"))</f>
        <v>N/A</v>
      </c>
      <c r="CM76" s="35"/>
      <c r="CN76" s="112"/>
      <c r="CO76" s="15"/>
      <c r="CP76" s="15"/>
      <c r="CQ76" s="15"/>
      <c r="CR76" s="104" t="s">
        <v>840</v>
      </c>
      <c r="CS76" s="26" t="e">
        <f ca="1">CS67*CS68*CS74*IF($A$25="mm",1/10^6,1)</f>
        <v>#N/A</v>
      </c>
      <c r="CT76" s="134" t="e">
        <f ca="1">IF(CS76=0,"",CS76/$N$71)</f>
        <v>#N/A</v>
      </c>
      <c r="CU76" s="11" t="str">
        <f>IF(CU64="N/A","N/A",IF(CT76&lt;1,"REJECT","EQ"))</f>
        <v>N/A</v>
      </c>
      <c r="CW76" s="35"/>
      <c r="CX76" s="112"/>
      <c r="CY76" s="15"/>
      <c r="CZ76" s="15"/>
      <c r="DA76" s="15"/>
      <c r="DB76" s="104" t="s">
        <v>840</v>
      </c>
      <c r="DC76" s="26" t="e">
        <f ca="1">DC67*DC68*DC74*IF($A$25="mm",1/10^6,1)</f>
        <v>#N/A</v>
      </c>
      <c r="DD76" s="134" t="e">
        <f ca="1">IF(DC76=0,"",DC76/$N$71)</f>
        <v>#N/A</v>
      </c>
      <c r="DE76" s="11" t="str">
        <f>IF(DE64="N/A","N/A",IF(DD76&lt;1,"REJECT","EQ"))</f>
        <v>N/A</v>
      </c>
      <c r="DG76" s="35"/>
      <c r="DH76" s="112"/>
      <c r="DI76" s="15"/>
      <c r="DJ76" s="15"/>
      <c r="DK76" s="15"/>
      <c r="DL76" s="104" t="s">
        <v>840</v>
      </c>
      <c r="DM76" s="26" t="e">
        <f ca="1">DM67*DM68*DM74*IF($A$25="mm",1/10^6,1)</f>
        <v>#N/A</v>
      </c>
      <c r="DN76" s="134" t="e">
        <f ca="1">IF(DM76=0,"",DM76/$N$71)</f>
        <v>#N/A</v>
      </c>
      <c r="DO76" s="11" t="str">
        <f ca="1">IF(DO64="N/A","N/A",IF(DN76&lt;1,"REJECT","EQ"))</f>
        <v>N/A</v>
      </c>
    </row>
    <row r="77" spans="1:119" ht="15" customHeight="1" x14ac:dyDescent="0.25">
      <c r="A77" s="37"/>
      <c r="B77" s="286" t="s">
        <v>849</v>
      </c>
      <c r="C77" s="45"/>
      <c r="D77" s="52"/>
      <c r="E77" s="52"/>
      <c r="F77" s="45"/>
      <c r="G77" s="52"/>
      <c r="H77" s="41"/>
      <c r="I77" s="52"/>
      <c r="J77" s="144"/>
      <c r="K77" s="140"/>
      <c r="L77" s="140"/>
      <c r="M77" s="140"/>
      <c r="N77" s="140"/>
      <c r="O77" s="140"/>
      <c r="P77" s="140"/>
      <c r="Q77" s="140"/>
      <c r="R77" s="140"/>
      <c r="S77" s="140"/>
      <c r="U77" s="35" t="str">
        <f>IF($N$70="Corner Attachment","F.10.5.6.c","F.10.5.8.a")</f>
        <v>F.10.5.8.a</v>
      </c>
      <c r="V77" s="112"/>
      <c r="W77" s="15"/>
      <c r="X77" s="15"/>
      <c r="Y77" s="15"/>
      <c r="Z77" s="104" t="s">
        <v>842</v>
      </c>
      <c r="AA77" s="26">
        <f ca="1">0.577*AA72*AA75*PI()*((AA73/2)^2)*IF($A$25="mm",1/(10^6),1)</f>
        <v>0</v>
      </c>
      <c r="AB77" s="134" t="str">
        <f ca="1">IF(AA77=0,"",AA77/$N$71)</f>
        <v/>
      </c>
      <c r="AC77" s="11" t="str">
        <f ca="1">IF(AB77&lt;1,"REJECT","EQ")</f>
        <v>EQ</v>
      </c>
      <c r="AE77" s="35" t="str">
        <f>IF($N$70="Corner Attachment","F.10.5.6.c","F.10.5.8.a")</f>
        <v>F.10.5.8.a</v>
      </c>
      <c r="AF77" s="112"/>
      <c r="AG77" s="15"/>
      <c r="AH77" s="15"/>
      <c r="AI77" s="15"/>
      <c r="AJ77" s="104" t="s">
        <v>842</v>
      </c>
      <c r="AK77" s="26">
        <f ca="1">0.577*AK72*AK75*PI()*((AK73/2)^2)*IF($A$25="mm",1/(10^6),1)</f>
        <v>0</v>
      </c>
      <c r="AL77" s="134" t="str">
        <f ca="1">IF(AK77=0,"",AK77/$N$71)</f>
        <v/>
      </c>
      <c r="AM77" s="11" t="str">
        <f ca="1">IF(AL77&lt;1,"REJECT","EQ")</f>
        <v>EQ</v>
      </c>
      <c r="AO77" s="35" t="str">
        <f>IF($N$70="Corner Attachment","F.10.5.6.c","F.10.5.8.a")</f>
        <v>F.10.5.8.a</v>
      </c>
      <c r="AP77" s="112"/>
      <c r="AQ77" s="15"/>
      <c r="AR77" s="15"/>
      <c r="AS77" s="15"/>
      <c r="AT77" s="104" t="s">
        <v>842</v>
      </c>
      <c r="AU77" s="26">
        <f ca="1">0.577*AU72*AU75*PI()*((AU73/2)^2)*IF($A$25="mm",1/(10^6),1)</f>
        <v>0</v>
      </c>
      <c r="AV77" s="134" t="str">
        <f ca="1">IF(AU77=0,"",AU77/$N$71)</f>
        <v/>
      </c>
      <c r="AW77" s="11" t="str">
        <f ca="1">IF(AV77&lt;1,"REJECT","EQ")</f>
        <v>EQ</v>
      </c>
      <c r="AY77" s="35" t="str">
        <f>IF($N$70="Corner Attachment","F.10.5.6.c","F.10.5.8.a")</f>
        <v>F.10.5.8.a</v>
      </c>
      <c r="AZ77" s="112"/>
      <c r="BA77" s="15"/>
      <c r="BB77" s="15"/>
      <c r="BC77" s="15"/>
      <c r="BD77" s="104" t="s">
        <v>842</v>
      </c>
      <c r="BE77" s="26">
        <f ca="1">0.577*BE72*BE75*PI()*((BE73/2)^2)*IF($A$25="mm",1/(10^6),1)</f>
        <v>0</v>
      </c>
      <c r="BF77" s="134" t="str">
        <f ca="1">IF(BE77=0,"",BE77/$N$71)</f>
        <v/>
      </c>
      <c r="BG77" s="11" t="str">
        <f ca="1">IF(BF77&lt;1,"REJECT","EQ")</f>
        <v>EQ</v>
      </c>
      <c r="BI77" s="35" t="str">
        <f>IF($N$70="Corner Attachment","F.10.5.6.c","F.10.5.8.a")</f>
        <v>F.10.5.8.a</v>
      </c>
      <c r="BJ77" s="112"/>
      <c r="BK77" s="15"/>
      <c r="BL77" s="15"/>
      <c r="BM77" s="15"/>
      <c r="BN77" s="104" t="s">
        <v>842</v>
      </c>
      <c r="BO77" s="26">
        <f ca="1">0.577*BO72*BO75*PI()*((BO73/2)^2)*IF($A$25="mm",1/(10^6),1)</f>
        <v>0</v>
      </c>
      <c r="BP77" s="134" t="str">
        <f ca="1">IF(BO77=0,"",BO77/$N$71)</f>
        <v/>
      </c>
      <c r="BQ77" s="11" t="str">
        <f ca="1">IF(OR($Q$65&lt;40*IF($A$25="mm",1,2.2046),AND($N$70="Corner Attachment",NOT($N$72="None"))),"N/A",IF(BP77&lt;1,"REJECT","EQ"))</f>
        <v>N/A</v>
      </c>
      <c r="BS77" s="35"/>
      <c r="BT77" s="112"/>
      <c r="BU77" s="15"/>
      <c r="BV77" s="15"/>
      <c r="BW77" s="15"/>
      <c r="BX77" s="104" t="s">
        <v>838</v>
      </c>
      <c r="BY77" s="26" t="e">
        <f ca="1">2*BY67*BY70*BY69*BY68*IF($A$25="mm",1/10^6,1)</f>
        <v>#N/A</v>
      </c>
      <c r="BZ77" s="134" t="e">
        <f ca="1">IF(BY77=0,"",BY77/$N$71)</f>
        <v>#N/A</v>
      </c>
      <c r="CA77" s="11" t="str">
        <f>IF(CA64="N/A","N/A",IF(BZ77&lt;1,"REJECT","EQ"))</f>
        <v>N/A</v>
      </c>
      <c r="CC77" s="35"/>
      <c r="CD77" s="112"/>
      <c r="CE77" s="15"/>
      <c r="CF77" s="15"/>
      <c r="CG77" s="15"/>
      <c r="CH77" s="104" t="s">
        <v>838</v>
      </c>
      <c r="CI77" s="26" t="e">
        <f ca="1">2*CI67*CI70*CI69*CI68*IF($A$25="mm",1/10^6,1)</f>
        <v>#N/A</v>
      </c>
      <c r="CJ77" s="134" t="e">
        <f ca="1">IF(CI77=0,"",CI77/$N$71)</f>
        <v>#N/A</v>
      </c>
      <c r="CK77" s="11" t="str">
        <f>IF(CK64="N/A","N/A",IF(CJ77&lt;1,"REJECT","EQ"))</f>
        <v>N/A</v>
      </c>
      <c r="CM77" s="35"/>
      <c r="CN77" s="112"/>
      <c r="CO77" s="15"/>
      <c r="CP77" s="15"/>
      <c r="CQ77" s="15"/>
      <c r="CR77" s="104" t="s">
        <v>838</v>
      </c>
      <c r="CS77" s="26" t="e">
        <f ca="1">2*CS67*CS70*CS69*CS68*IF($A$25="mm",1/10^6,1)</f>
        <v>#N/A</v>
      </c>
      <c r="CT77" s="134" t="e">
        <f ca="1">IF(CS77=0,"",CS77/$N$71)</f>
        <v>#N/A</v>
      </c>
      <c r="CU77" s="11" t="str">
        <f>IF(CU64="N/A","N/A",IF(CT77&lt;1,"REJECT","EQ"))</f>
        <v>N/A</v>
      </c>
      <c r="CW77" s="35"/>
      <c r="CX77" s="112"/>
      <c r="CY77" s="15"/>
      <c r="CZ77" s="15"/>
      <c r="DA77" s="15"/>
      <c r="DB77" s="104" t="s">
        <v>838</v>
      </c>
      <c r="DC77" s="26" t="e">
        <f ca="1">2*DC67*DC70*DC69*DC68*IF($A$25="mm",1/10^6,1)</f>
        <v>#N/A</v>
      </c>
      <c r="DD77" s="134" t="e">
        <f ca="1">IF(DC77=0,"",DC77/$N$71)</f>
        <v>#N/A</v>
      </c>
      <c r="DE77" s="11" t="str">
        <f>IF(DE64="N/A","N/A",IF(DD77&lt;1,"REJECT","EQ"))</f>
        <v>N/A</v>
      </c>
      <c r="DG77" s="35"/>
      <c r="DH77" s="112"/>
      <c r="DI77" s="15"/>
      <c r="DJ77" s="15"/>
      <c r="DK77" s="15"/>
      <c r="DL77" s="104" t="s">
        <v>838</v>
      </c>
      <c r="DM77" s="26" t="e">
        <f ca="1">2*DM67*DM70*DM69*DM68*IF($A$25="mm",1/10^6,1)</f>
        <v>#N/A</v>
      </c>
      <c r="DN77" s="134" t="e">
        <f ca="1">IF(DM77=0,"",DM77/$N$71)</f>
        <v>#N/A</v>
      </c>
      <c r="DO77" s="11" t="str">
        <f ca="1">IF(DO64="N/A","N/A",IF(DN77&lt;1,"REJECT","EQ"))</f>
        <v>N/A</v>
      </c>
    </row>
    <row r="78" spans="1:119" ht="15" customHeight="1" x14ac:dyDescent="0.25">
      <c r="A78" s="116"/>
      <c r="B78" s="285" t="s">
        <v>847</v>
      </c>
      <c r="C78" s="45"/>
      <c r="D78" s="52"/>
      <c r="E78" s="52"/>
      <c r="F78" s="45"/>
      <c r="G78" s="287"/>
      <c r="H78" s="41"/>
      <c r="I78" s="52"/>
      <c r="J78" s="144"/>
      <c r="K78" s="140"/>
      <c r="L78" s="140"/>
      <c r="M78" s="140"/>
      <c r="N78" s="140"/>
      <c r="O78" s="140"/>
      <c r="P78" s="140"/>
      <c r="Q78" s="140"/>
      <c r="R78" s="140"/>
      <c r="S78" s="140"/>
      <c r="U78" s="35"/>
      <c r="V78" s="112"/>
      <c r="W78" s="15"/>
      <c r="X78" s="15"/>
      <c r="Y78" s="15"/>
      <c r="Z78" s="104" t="s">
        <v>840</v>
      </c>
      <c r="AA78" s="26" t="e">
        <f ca="1">AA69*AA70*AA76*IF($A$25="mm",1/10^6,1)</f>
        <v>#N/A</v>
      </c>
      <c r="AB78" s="134" t="e">
        <f ca="1">IF(AA78=0,"",AA78/$N$71)</f>
        <v>#N/A</v>
      </c>
      <c r="AC78" s="11" t="e">
        <f ca="1">IF(AB78&lt;1,"REJECT","EQ")</f>
        <v>#N/A</v>
      </c>
      <c r="AE78" s="35"/>
      <c r="AF78" s="112"/>
      <c r="AG78" s="15"/>
      <c r="AH78" s="15"/>
      <c r="AI78" s="15"/>
      <c r="AJ78" s="104" t="s">
        <v>840</v>
      </c>
      <c r="AK78" s="26" t="e">
        <f ca="1">AK69*AK70*AK76*IF($A$25="mm",1/10^6,1)</f>
        <v>#N/A</v>
      </c>
      <c r="AL78" s="134" t="e">
        <f ca="1">IF(AK78=0,"",AK78/$N$71)</f>
        <v>#N/A</v>
      </c>
      <c r="AM78" s="11" t="e">
        <f ca="1">IF(AL78&lt;1,"REJECT","EQ")</f>
        <v>#N/A</v>
      </c>
      <c r="AO78" s="35"/>
      <c r="AP78" s="112"/>
      <c r="AQ78" s="15"/>
      <c r="AR78" s="15"/>
      <c r="AS78" s="15"/>
      <c r="AT78" s="104" t="s">
        <v>840</v>
      </c>
      <c r="AU78" s="26" t="e">
        <f ca="1">AU69*AU70*AU76*IF($A$25="mm",1/10^6,1)</f>
        <v>#N/A</v>
      </c>
      <c r="AV78" s="134" t="e">
        <f ca="1">IF(AU78=0,"",AU78/$N$71)</f>
        <v>#N/A</v>
      </c>
      <c r="AW78" s="11" t="e">
        <f ca="1">IF(AV78&lt;1,"REJECT","EQ")</f>
        <v>#N/A</v>
      </c>
      <c r="AY78" s="35"/>
      <c r="AZ78" s="112"/>
      <c r="BA78" s="15"/>
      <c r="BB78" s="15"/>
      <c r="BC78" s="15"/>
      <c r="BD78" s="104" t="s">
        <v>840</v>
      </c>
      <c r="BE78" s="26" t="e">
        <f ca="1">BE69*BE70*BE76*IF($A$25="mm",1/10^6,1)</f>
        <v>#N/A</v>
      </c>
      <c r="BF78" s="134" t="e">
        <f ca="1">IF(BE78=0,"",BE78/$N$71)</f>
        <v>#N/A</v>
      </c>
      <c r="BG78" s="11" t="e">
        <f ca="1">IF(BF78&lt;1,"REJECT","EQ")</f>
        <v>#N/A</v>
      </c>
      <c r="BI78" s="35"/>
      <c r="BJ78" s="112"/>
      <c r="BK78" s="15"/>
      <c r="BL78" s="15"/>
      <c r="BM78" s="15"/>
      <c r="BN78" s="104" t="s">
        <v>840</v>
      </c>
      <c r="BO78" s="26" t="e">
        <f ca="1">BO69*BO70*BO76*IF($A$25="mm",1/10^6,1)</f>
        <v>#N/A</v>
      </c>
      <c r="BP78" s="134" t="e">
        <f ca="1">IF(BO78=0,"",BO78/$N$71)</f>
        <v>#N/A</v>
      </c>
      <c r="BQ78" s="11" t="str">
        <f ca="1">IF(OR($Q$65&lt;40*IF($A$25="mm",1,2.2046),AND($N$70="Corner Attachment",NOT($N$72="None"))),"N/A",IF(BP78&lt;1,"REJECT","EQ"))</f>
        <v>N/A</v>
      </c>
      <c r="BS78" s="35"/>
      <c r="BT78" s="112"/>
      <c r="BU78" s="15"/>
      <c r="BV78" s="15"/>
      <c r="BW78" s="15"/>
      <c r="BX78" s="15"/>
      <c r="BY78" s="26"/>
      <c r="BZ78" s="134"/>
      <c r="CA78" s="11"/>
      <c r="CC78" s="35"/>
      <c r="CD78" s="112"/>
      <c r="CE78" s="15"/>
      <c r="CF78" s="15"/>
      <c r="CG78" s="15"/>
      <c r="CH78" s="15"/>
      <c r="CI78" s="26"/>
      <c r="CJ78" s="134"/>
      <c r="CK78" s="11"/>
      <c r="CM78" s="35"/>
      <c r="CN78" s="112"/>
      <c r="CO78" s="15"/>
      <c r="CP78" s="15"/>
      <c r="CQ78" s="15"/>
      <c r="CR78" s="15"/>
      <c r="CS78" s="26"/>
      <c r="CT78" s="134"/>
      <c r="CU78" s="11"/>
      <c r="CW78" s="35"/>
      <c r="CX78" s="112"/>
      <c r="CY78" s="15"/>
      <c r="CZ78" s="15"/>
      <c r="DA78" s="15"/>
      <c r="DB78" s="15"/>
      <c r="DC78" s="26"/>
      <c r="DD78" s="134"/>
      <c r="DE78" s="11"/>
      <c r="DG78" s="35"/>
      <c r="DH78" s="112"/>
      <c r="DI78" s="15"/>
      <c r="DJ78" s="15"/>
      <c r="DK78" s="15"/>
      <c r="DL78" s="15"/>
      <c r="DM78" s="26"/>
      <c r="DN78" s="134"/>
      <c r="DO78" s="11"/>
    </row>
    <row r="79" spans="1:119" ht="15" customHeight="1" x14ac:dyDescent="0.25">
      <c r="A79" s="116"/>
      <c r="B79" s="285" t="s">
        <v>845</v>
      </c>
      <c r="C79" s="45"/>
      <c r="D79" s="52"/>
      <c r="E79" s="52"/>
      <c r="F79" s="45"/>
      <c r="G79" s="287"/>
      <c r="H79" s="41"/>
      <c r="I79" s="52"/>
      <c r="J79" s="144"/>
      <c r="L79" s="15"/>
      <c r="M79" s="15"/>
      <c r="N79" s="11"/>
      <c r="O79" s="15"/>
      <c r="P79" s="15"/>
      <c r="Q79" s="11"/>
      <c r="S79" s="11"/>
      <c r="U79" s="35"/>
      <c r="V79" s="112"/>
      <c r="W79" s="15"/>
      <c r="X79" s="15"/>
      <c r="Y79" s="15"/>
      <c r="Z79" s="104" t="s">
        <v>838</v>
      </c>
      <c r="AA79" s="26" t="e">
        <f ca="1">2*AA69*AA72*AA71*AA70*IF($A$25="mm",1/10^6,1)</f>
        <v>#N/A</v>
      </c>
      <c r="AB79" s="134" t="e">
        <f ca="1">IF(AA79=0,"",AA79/$N$71)</f>
        <v>#N/A</v>
      </c>
      <c r="AC79" s="11" t="e">
        <f ca="1">IF(AB79&lt;1,"REJECT","EQ")</f>
        <v>#N/A</v>
      </c>
      <c r="AE79" s="35"/>
      <c r="AF79" s="112"/>
      <c r="AG79" s="15"/>
      <c r="AH79" s="15"/>
      <c r="AI79" s="15"/>
      <c r="AJ79" s="104" t="s">
        <v>838</v>
      </c>
      <c r="AK79" s="26" t="e">
        <f ca="1">2*AK69*AK72*AK71*AK70*IF($A$25="mm",1/10^6,1)</f>
        <v>#N/A</v>
      </c>
      <c r="AL79" s="134" t="e">
        <f ca="1">IF(AK79=0,"",AK79/$N$71)</f>
        <v>#N/A</v>
      </c>
      <c r="AM79" s="11" t="e">
        <f ca="1">IF(AL79&lt;1,"REJECT","EQ")</f>
        <v>#N/A</v>
      </c>
      <c r="AO79" s="35"/>
      <c r="AP79" s="112"/>
      <c r="AQ79" s="15"/>
      <c r="AR79" s="15"/>
      <c r="AS79" s="15"/>
      <c r="AT79" s="104" t="s">
        <v>838</v>
      </c>
      <c r="AU79" s="26" t="e">
        <f ca="1">2*AU69*AU72*AU71*AU70*IF($A$25="mm",1/10^6,1)</f>
        <v>#N/A</v>
      </c>
      <c r="AV79" s="134" t="e">
        <f ca="1">IF(AU79=0,"",AU79/$N$71)</f>
        <v>#N/A</v>
      </c>
      <c r="AW79" s="11" t="e">
        <f ca="1">IF(AV79&lt;1,"REJECT","EQ")</f>
        <v>#N/A</v>
      </c>
      <c r="AY79" s="35"/>
      <c r="AZ79" s="112"/>
      <c r="BA79" s="15"/>
      <c r="BB79" s="15"/>
      <c r="BC79" s="15"/>
      <c r="BD79" s="104" t="s">
        <v>838</v>
      </c>
      <c r="BE79" s="26" t="e">
        <f ca="1">2*BE69*BE72*BE71*BE70*IF($A$25="mm",1/10^6,1)</f>
        <v>#N/A</v>
      </c>
      <c r="BF79" s="134" t="e">
        <f ca="1">IF(BE79=0,"",BE79/$N$71)</f>
        <v>#N/A</v>
      </c>
      <c r="BG79" s="11" t="e">
        <f ca="1">IF(BF79&lt;1,"REJECT","EQ")</f>
        <v>#N/A</v>
      </c>
      <c r="BI79" s="35"/>
      <c r="BJ79" s="112"/>
      <c r="BK79" s="15"/>
      <c r="BL79" s="15"/>
      <c r="BM79" s="15"/>
      <c r="BN79" s="104" t="s">
        <v>838</v>
      </c>
      <c r="BO79" s="26" t="e">
        <f ca="1">2*BO69*BO72*BO71*BO70*IF($A$25="mm",1/10^6,1)</f>
        <v>#N/A</v>
      </c>
      <c r="BP79" s="134" t="e">
        <f ca="1">IF(BO79=0,"",BO79/$N$71)</f>
        <v>#N/A</v>
      </c>
      <c r="BQ79" s="11" t="str">
        <f ca="1">IF(OR($Q$65&lt;40*IF($A$25="mm",1,2.2046),AND($N$70="Corner Attachment",NOT($N$72="None"))),"N/A",IF(BP79&lt;1,"REJECT","EQ"))</f>
        <v>N/A</v>
      </c>
      <c r="BS79" s="35"/>
      <c r="BT79" s="112"/>
      <c r="BU79" s="15"/>
      <c r="BV79" s="11"/>
      <c r="BW79" s="12" t="s">
        <v>1354</v>
      </c>
      <c r="BX79" s="15"/>
      <c r="BY79" s="26"/>
      <c r="BZ79" s="134"/>
      <c r="CA79" s="11"/>
      <c r="CC79" s="35"/>
      <c r="CD79" s="112"/>
      <c r="CE79" s="15"/>
      <c r="CF79" s="11"/>
      <c r="CG79" s="12" t="s">
        <v>1354</v>
      </c>
      <c r="CH79" s="15"/>
      <c r="CI79" s="26"/>
      <c r="CJ79" s="134"/>
      <c r="CK79" s="11"/>
      <c r="CM79" s="35"/>
      <c r="CN79" s="112"/>
      <c r="CO79" s="15"/>
      <c r="CP79" s="11"/>
      <c r="CQ79" s="12" t="s">
        <v>1354</v>
      </c>
      <c r="CR79" s="15"/>
      <c r="CS79" s="26"/>
      <c r="CT79" s="134"/>
      <c r="CU79" s="11"/>
      <c r="CW79" s="35"/>
      <c r="CX79" s="112"/>
      <c r="CY79" s="15"/>
      <c r="CZ79" s="11"/>
      <c r="DA79" s="12" t="s">
        <v>1354</v>
      </c>
      <c r="DB79" s="15"/>
      <c r="DC79" s="26"/>
      <c r="DD79" s="134"/>
      <c r="DE79" s="11"/>
      <c r="DG79" s="35"/>
      <c r="DH79" s="112"/>
      <c r="DI79" s="15"/>
      <c r="DJ79" s="11"/>
      <c r="DK79" s="12" t="s">
        <v>1354</v>
      </c>
      <c r="DL79" s="15"/>
      <c r="DM79" s="26"/>
      <c r="DN79" s="134"/>
      <c r="DO79" s="11"/>
    </row>
    <row r="80" spans="1:119" ht="15" customHeight="1" thickBot="1" x14ac:dyDescent="0.3">
      <c r="A80" s="116"/>
      <c r="B80" s="286" t="s">
        <v>843</v>
      </c>
      <c r="C80" s="45"/>
      <c r="D80" s="52"/>
      <c r="E80" s="52"/>
      <c r="F80" s="45"/>
      <c r="G80" s="280"/>
      <c r="H80" s="41"/>
      <c r="I80" s="52"/>
      <c r="J80" s="144"/>
      <c r="K80" s="33"/>
      <c r="L80" s="33"/>
      <c r="M80" s="33"/>
      <c r="N80" s="33"/>
      <c r="O80" s="33"/>
      <c r="P80" s="33"/>
      <c r="Q80" s="33"/>
      <c r="R80" s="33"/>
      <c r="S80" s="33"/>
      <c r="U80" s="35"/>
      <c r="V80" s="112"/>
      <c r="W80" s="15"/>
      <c r="X80" s="15"/>
      <c r="Y80" s="15"/>
      <c r="Z80" s="15" t="s">
        <v>836</v>
      </c>
      <c r="AA80" s="26" t="e">
        <f ca="1">MIN(AA75,AA68)*IF($A$25="mm",1/10^6,1)*AA70*PI()*(AA73/2)^2</f>
        <v>#N/A</v>
      </c>
      <c r="AB80" s="134" t="e">
        <f ca="1">IF(AA80=0,"",AA80/$N$71)</f>
        <v>#N/A</v>
      </c>
      <c r="AC80" s="11" t="e">
        <f ca="1">IF(AA65&gt;0,"N/A",IF(AB80&lt;1,"REJECT","EQ"))</f>
        <v>#N/A</v>
      </c>
      <c r="AE80" s="35"/>
      <c r="AF80" s="112"/>
      <c r="AG80" s="15"/>
      <c r="AH80" s="15"/>
      <c r="AI80" s="15"/>
      <c r="AJ80" s="15" t="s">
        <v>836</v>
      </c>
      <c r="AK80" s="26" t="e">
        <f ca="1">MIN(AK75,AK68)*IF($A$25="mm",1/10^6,1)*AK70*PI()*(AK73/2)^2</f>
        <v>#N/A</v>
      </c>
      <c r="AL80" s="134" t="e">
        <f ca="1">IF(AK80=0,"",AK80/$N$71)</f>
        <v>#N/A</v>
      </c>
      <c r="AM80" s="11" t="e">
        <f ca="1">IF(AK65&gt;0,"N/A",IF(AL80&lt;1,"REJECT","EQ"))</f>
        <v>#N/A</v>
      </c>
      <c r="AO80" s="35"/>
      <c r="AP80" s="112"/>
      <c r="AQ80" s="15"/>
      <c r="AR80" s="15"/>
      <c r="AS80" s="15"/>
      <c r="AT80" s="15" t="s">
        <v>836</v>
      </c>
      <c r="AU80" s="26" t="e">
        <f ca="1">MIN(AU75,AU68)*IF($A$25="mm",1/10^6,1)*AU70*PI()*(AU73/2)^2</f>
        <v>#N/A</v>
      </c>
      <c r="AV80" s="134" t="e">
        <f ca="1">IF(AU80=0,"",AU80/$N$71)</f>
        <v>#N/A</v>
      </c>
      <c r="AW80" s="11" t="e">
        <f ca="1">IF(AU65&gt;0,"N/A",IF(AV80&lt;1,"REJECT","EQ"))</f>
        <v>#N/A</v>
      </c>
      <c r="AY80" s="35"/>
      <c r="AZ80" s="112"/>
      <c r="BA80" s="15"/>
      <c r="BB80" s="15"/>
      <c r="BC80" s="15"/>
      <c r="BD80" s="15" t="s">
        <v>836</v>
      </c>
      <c r="BE80" s="26" t="e">
        <f ca="1">MIN(BE75,BE68)*IF($A$25="mm",1/10^6,1)*BE70*PI()*(BE73/2)^2</f>
        <v>#N/A</v>
      </c>
      <c r="BF80" s="134" t="e">
        <f ca="1">IF(BE80=0,"",BE80/$N$71)</f>
        <v>#N/A</v>
      </c>
      <c r="BG80" s="11" t="e">
        <f ca="1">IF(BE65&gt;0,"N/A",IF(BF80&lt;1,"REJECT","EQ"))</f>
        <v>#N/A</v>
      </c>
      <c r="BI80" s="35"/>
      <c r="BJ80" s="112"/>
      <c r="BK80" s="15"/>
      <c r="BL80" s="15"/>
      <c r="BM80" s="15"/>
      <c r="BN80" s="15" t="s">
        <v>836</v>
      </c>
      <c r="BO80" s="26" t="e">
        <f ca="1">MIN(BO75,BO68)*IF($A$25="mm",1/10^6,1)*BO70*PI()*(BO73/2)^2</f>
        <v>#N/A</v>
      </c>
      <c r="BP80" s="134" t="e">
        <f ca="1">IF(BO80=0,"",BO80/$N$71)</f>
        <v>#N/A</v>
      </c>
      <c r="BQ80" s="11" t="str">
        <f ca="1">IF(OR(BO65&gt;0,$Q$65&lt;40*IF($A$25="mm",1,2.2046),AND($N$70="Corner Attachment",NOT($N$72="None"))),"N/A",IF(BP80&lt;1,"REJECT","EQ"))</f>
        <v>N/A</v>
      </c>
      <c r="BS80" s="508" t="str">
        <f ca="1">IF(COUNTIF(CA81:CA90,"BLANK"),"BLANK",IF(OR(SUMPRODUCT(--ISERROR(CA81:CA90))&gt;0,COUNTIF(CA81:CA90,"REJECT")),"REJECT",IF(COUNTIF(CA81:CA90,"CHECK"),"CHECK","EQ")))</f>
        <v>BLANK</v>
      </c>
      <c r="BT80" s="508"/>
      <c r="BU80" s="508"/>
      <c r="BV80" s="508"/>
      <c r="BW80" s="508"/>
      <c r="BX80" s="508"/>
      <c r="BY80" s="508"/>
      <c r="BZ80" s="508"/>
      <c r="CA80" s="508"/>
      <c r="CC80" s="508" t="str">
        <f ca="1">IF(COUNTIF(CK81:CK90,"BLANK"),"BLANK",IF(OR(SUMPRODUCT(--ISERROR(CK81:CK90))&gt;0,COUNTIF(CK81:CK90,"REJECT")),"REJECT",IF(COUNTIF(CK81:CK90,"CHECK"),"CHECK","EQ")))</f>
        <v>BLANK</v>
      </c>
      <c r="CD80" s="508"/>
      <c r="CE80" s="508"/>
      <c r="CF80" s="508"/>
      <c r="CG80" s="508"/>
      <c r="CH80" s="508"/>
      <c r="CI80" s="508"/>
      <c r="CJ80" s="508"/>
      <c r="CK80" s="508"/>
      <c r="CM80" s="508" t="str">
        <f ca="1">IF(COUNTIF(CU81:CU90,"BLANK"),"BLANK",IF(OR(SUMPRODUCT(--ISERROR(CU81:CU90))&gt;0,COUNTIF(CU81:CU90,"REJECT")),"REJECT",IF(COUNTIF(CU81:CU90,"CHECK"),"CHECK","EQ")))</f>
        <v>BLANK</v>
      </c>
      <c r="CN80" s="508"/>
      <c r="CO80" s="508"/>
      <c r="CP80" s="508"/>
      <c r="CQ80" s="508"/>
      <c r="CR80" s="508"/>
      <c r="CS80" s="508"/>
      <c r="CT80" s="508"/>
      <c r="CU80" s="508"/>
      <c r="CW80" s="508" t="str">
        <f ca="1">IF(COUNTIF(DE81:DE90,"BLANK"),"BLANK",IF(OR(SUMPRODUCT(--ISERROR(DE81:DE90))&gt;0,COUNTIF(DE81:DE90,"REJECT")),"REJECT",IF(COUNTIF(DE81:DE90,"CHECK"),"CHECK","EQ")))</f>
        <v>BLANK</v>
      </c>
      <c r="CX80" s="508"/>
      <c r="CY80" s="508"/>
      <c r="CZ80" s="508"/>
      <c r="DA80" s="508"/>
      <c r="DB80" s="508"/>
      <c r="DC80" s="508"/>
      <c r="DD80" s="508"/>
      <c r="DE80" s="508"/>
      <c r="DG80" s="508" t="str">
        <f ca="1">IF(COUNTIF(DO81:DO90,"BLANK"),"BLANK",IF(OR(SUMPRODUCT(--ISERROR(DO81:DO90))&gt;0,COUNTIF(DO81:DO90,"REJECT")),"REJECT",IF(COUNTIF(DO81:DO90,"CHECK"),"CHECK","EQ")))</f>
        <v>EQ</v>
      </c>
      <c r="DH80" s="508"/>
      <c r="DI80" s="508"/>
      <c r="DJ80" s="508"/>
      <c r="DK80" s="508"/>
      <c r="DL80" s="508"/>
      <c r="DM80" s="508"/>
      <c r="DN80" s="508"/>
      <c r="DO80" s="508"/>
    </row>
    <row r="81" spans="1:119" ht="15" customHeight="1" thickBot="1" x14ac:dyDescent="0.3">
      <c r="A81" s="116"/>
      <c r="B81" s="285" t="s">
        <v>841</v>
      </c>
      <c r="C81" s="45"/>
      <c r="D81" s="52"/>
      <c r="E81" s="52"/>
      <c r="F81" s="45"/>
      <c r="G81" s="52"/>
      <c r="H81" s="41"/>
      <c r="I81" s="52"/>
      <c r="J81" s="144"/>
      <c r="K81" s="11"/>
      <c r="L81" s="11"/>
      <c r="N81" s="15"/>
      <c r="O81" s="119"/>
      <c r="Q81" s="15"/>
      <c r="R81" s="119"/>
      <c r="U81" s="116"/>
      <c r="V81" s="116"/>
      <c r="W81" s="116"/>
      <c r="X81" s="116"/>
      <c r="Y81" s="116"/>
      <c r="Z81" s="116"/>
      <c r="AA81" s="116"/>
      <c r="AB81" s="116"/>
      <c r="AC81" s="116"/>
      <c r="AE81" s="116"/>
      <c r="AF81" s="116"/>
      <c r="AG81" s="116"/>
      <c r="AH81" s="116"/>
      <c r="AI81" s="116"/>
      <c r="AJ81" s="116"/>
      <c r="AK81" s="116"/>
      <c r="AL81" s="116"/>
      <c r="AM81" s="116"/>
      <c r="AO81" s="116"/>
      <c r="AP81" s="116"/>
      <c r="AQ81" s="116"/>
      <c r="AR81" s="116"/>
      <c r="AS81" s="116"/>
      <c r="AT81" s="116"/>
      <c r="AU81" s="116"/>
      <c r="AV81" s="116"/>
      <c r="AW81" s="116"/>
      <c r="AY81" s="116"/>
      <c r="AZ81" s="116"/>
      <c r="BA81" s="116"/>
      <c r="BB81" s="116"/>
      <c r="BC81" s="116"/>
      <c r="BD81" s="116"/>
      <c r="BE81" s="116"/>
      <c r="BF81" s="116"/>
      <c r="BG81" s="116"/>
      <c r="BI81" s="116"/>
      <c r="BJ81" s="116"/>
      <c r="BK81" s="116"/>
      <c r="BL81" s="116"/>
      <c r="BM81" s="116"/>
      <c r="BN81" s="116"/>
      <c r="BO81" s="116"/>
      <c r="BP81" s="116"/>
      <c r="BQ81" s="116"/>
      <c r="BS81" s="35"/>
      <c r="BT81" s="112"/>
      <c r="BU81" s="15"/>
      <c r="BV81" s="15"/>
      <c r="BW81" s="15"/>
      <c r="BX81" s="15" t="s">
        <v>834</v>
      </c>
      <c r="BY81" s="577"/>
      <c r="BZ81" s="578"/>
      <c r="CA81" s="11" t="str">
        <f>IF(BY81="","BLANK","EQ")</f>
        <v>BLANK</v>
      </c>
      <c r="CC81" s="35"/>
      <c r="CD81" s="112"/>
      <c r="CE81" s="15"/>
      <c r="CF81" s="15"/>
      <c r="CG81" s="15"/>
      <c r="CH81" s="15" t="s">
        <v>834</v>
      </c>
      <c r="CI81" s="577"/>
      <c r="CJ81" s="578"/>
      <c r="CK81" s="11" t="str">
        <f>IF(CI81="","BLANK","EQ")</f>
        <v>BLANK</v>
      </c>
      <c r="CM81" s="35"/>
      <c r="CN81" s="112"/>
      <c r="CO81" s="15"/>
      <c r="CP81" s="15"/>
      <c r="CQ81" s="15"/>
      <c r="CR81" s="15" t="s">
        <v>834</v>
      </c>
      <c r="CS81" s="577"/>
      <c r="CT81" s="578"/>
      <c r="CU81" s="11" t="str">
        <f>IF(CS81="","BLANK","EQ")</f>
        <v>BLANK</v>
      </c>
      <c r="CW81" s="35"/>
      <c r="CX81" s="112"/>
      <c r="CY81" s="15"/>
      <c r="CZ81" s="15"/>
      <c r="DA81" s="15"/>
      <c r="DB81" s="15" t="s">
        <v>834</v>
      </c>
      <c r="DC81" s="577"/>
      <c r="DD81" s="578"/>
      <c r="DE81" s="11" t="str">
        <f>IF(DC81="","BLANK","EQ")</f>
        <v>BLANK</v>
      </c>
      <c r="DG81" s="35"/>
      <c r="DH81" s="112"/>
      <c r="DI81" s="15"/>
      <c r="DJ81" s="15"/>
      <c r="DK81" s="15"/>
      <c r="DL81" s="15" t="s">
        <v>834</v>
      </c>
      <c r="DM81" s="577"/>
      <c r="DN81" s="578"/>
      <c r="DO81" s="11" t="str">
        <f ca="1">IF(OR($Q$65&lt;40*IF($A$25="mm",1,2.2046),AND($N$70="Corner Attachment",NOT($N$73="None")),DM81="Composite"),"N/A",IF(DM81="","BLANK","EQ"))</f>
        <v>N/A</v>
      </c>
    </row>
    <row r="82" spans="1:119" ht="15" customHeight="1" thickBot="1" x14ac:dyDescent="0.3">
      <c r="A82" s="116"/>
      <c r="B82" s="284" t="s">
        <v>839</v>
      </c>
      <c r="C82" s="206"/>
      <c r="D82" s="205"/>
      <c r="E82" s="205"/>
      <c r="F82" s="206"/>
      <c r="G82" s="205"/>
      <c r="H82" s="142"/>
      <c r="I82" s="205"/>
      <c r="J82" s="141"/>
      <c r="K82" s="22"/>
      <c r="L82" s="11"/>
      <c r="N82" s="15"/>
      <c r="O82" s="119"/>
      <c r="Q82" s="15"/>
      <c r="R82" s="119"/>
      <c r="V82" s="116"/>
      <c r="W82" s="116"/>
      <c r="X82" s="116"/>
      <c r="Y82" s="37" t="s">
        <v>832</v>
      </c>
      <c r="Z82" s="116"/>
      <c r="AA82" s="116"/>
      <c r="AB82" s="116"/>
      <c r="AC82" s="116"/>
      <c r="AE82" s="116"/>
      <c r="AF82" s="116"/>
      <c r="AG82" s="116"/>
      <c r="AH82" s="116"/>
      <c r="AI82" s="37" t="s">
        <v>832</v>
      </c>
      <c r="AJ82" s="116"/>
      <c r="AK82" s="116"/>
      <c r="AL82" s="116"/>
      <c r="AM82" s="116"/>
      <c r="AO82" s="116"/>
      <c r="AP82" s="116"/>
      <c r="AQ82" s="116"/>
      <c r="AR82" s="116"/>
      <c r="AS82" s="37" t="s">
        <v>832</v>
      </c>
      <c r="AT82" s="116"/>
      <c r="AU82" s="116"/>
      <c r="AV82" s="116"/>
      <c r="AW82" s="116"/>
      <c r="AY82" s="116"/>
      <c r="AZ82" s="116"/>
      <c r="BA82" s="116"/>
      <c r="BB82" s="116"/>
      <c r="BC82" s="37" t="s">
        <v>832</v>
      </c>
      <c r="BD82" s="116"/>
      <c r="BE82" s="116"/>
      <c r="BF82" s="116"/>
      <c r="BG82" s="116"/>
      <c r="BI82" s="116"/>
      <c r="BJ82" s="116"/>
      <c r="BK82" s="116"/>
      <c r="BL82" s="116"/>
      <c r="BM82" s="37" t="s">
        <v>832</v>
      </c>
      <c r="BN82" s="116"/>
      <c r="BO82" s="116"/>
      <c r="BP82" s="116"/>
      <c r="BQ82" s="116"/>
      <c r="BS82" s="166"/>
      <c r="BU82" s="165"/>
      <c r="BV82" s="165"/>
      <c r="BW82" s="165"/>
      <c r="BX82" s="11"/>
      <c r="BY82" s="279"/>
      <c r="BZ82" s="163"/>
      <c r="CA82" s="11" t="str">
        <f>IF(BY81="Composite","N/A",IF(BY82="","BLANK","EQ"))</f>
        <v>BLANK</v>
      </c>
      <c r="CC82" s="166"/>
      <c r="CE82" s="165"/>
      <c r="CF82" s="165"/>
      <c r="CG82" s="165"/>
      <c r="CH82" s="11"/>
      <c r="CI82" s="279"/>
      <c r="CJ82" s="163"/>
      <c r="CK82" s="11" t="str">
        <f>IF(CI81="Composite","N/A",IF(CI82="","BLANK","EQ"))</f>
        <v>BLANK</v>
      </c>
      <c r="CM82" s="166"/>
      <c r="CO82" s="165"/>
      <c r="CP82" s="165"/>
      <c r="CQ82" s="165"/>
      <c r="CR82" s="11"/>
      <c r="CS82" s="279"/>
      <c r="CT82" s="163"/>
      <c r="CU82" s="11" t="str">
        <f>IF(CS81="Composite","N/A",IF(CS82="","BLANK","EQ"))</f>
        <v>BLANK</v>
      </c>
      <c r="CW82" s="166"/>
      <c r="CY82" s="165"/>
      <c r="CZ82" s="165"/>
      <c r="DA82" s="165"/>
      <c r="DB82" s="11"/>
      <c r="DC82" s="279"/>
      <c r="DD82" s="163"/>
      <c r="DE82" s="11" t="str">
        <f>IF(DC81="Composite","N/A",IF(DC82="","BLANK","EQ"))</f>
        <v>BLANK</v>
      </c>
      <c r="DG82" s="166"/>
      <c r="DI82" s="165"/>
      <c r="DJ82" s="165"/>
      <c r="DK82" s="165"/>
      <c r="DL82" s="11"/>
      <c r="DM82" s="279"/>
      <c r="DN82" s="163"/>
      <c r="DO82" s="11" t="str">
        <f ca="1">IF(OR($Q$65&lt;40*IF($A$25="mm",1,2.2046),AND($N$70="Corner Attachment",NOT($N$73="None")),DM81="Composite"),"N/A",IF(DM82="","BLANK","EQ"))</f>
        <v>N/A</v>
      </c>
    </row>
    <row r="83" spans="1:119" ht="15" customHeight="1" thickBot="1" x14ac:dyDescent="0.3">
      <c r="A83" s="116"/>
      <c r="B83" s="283" t="s">
        <v>837</v>
      </c>
      <c r="C83" s="215"/>
      <c r="D83" s="213"/>
      <c r="E83" s="213"/>
      <c r="F83" s="215"/>
      <c r="G83" s="213"/>
      <c r="H83" s="157"/>
      <c r="I83" s="213"/>
      <c r="J83" s="156"/>
      <c r="K83" s="22"/>
      <c r="L83" s="11"/>
      <c r="N83" s="15"/>
      <c r="O83" s="122"/>
      <c r="Q83" s="15"/>
      <c r="R83" s="119"/>
      <c r="U83" s="508" t="str" cm="1">
        <f t="array" ref="U83">IF(COUNTIF(AC84:AC91,"BLANK"),"BLANK",IF(OR(SUMPRODUCT(--ISERROR(AC84:AC91))&gt;0,COUNTIF(AC84:AC91,"REJECT")),"REJECT",IF(COUNTIF(AC84:AC91,"CHECK"),"CHECK","EQ")))</f>
        <v>EQ</v>
      </c>
      <c r="V83" s="508"/>
      <c r="W83" s="508"/>
      <c r="X83" s="508"/>
      <c r="Y83" s="508"/>
      <c r="Z83" s="508"/>
      <c r="AA83" s="508"/>
      <c r="AB83" s="508"/>
      <c r="AC83" s="508"/>
      <c r="AE83" s="508" t="str">
        <f>IF(COUNTIF(AM84:AM91,"BLANK"),"BLANK",IF(OR(SUMPRODUCT(--ISERROR(AM84:AM91))&gt;0,COUNTIF(AM84:AM91,"REJECT")),"REJECT",IF(COUNTIF(AM84:AM91,"CHECK"),"CHECK","EQ")))</f>
        <v>EQ</v>
      </c>
      <c r="AF83" s="508"/>
      <c r="AG83" s="508"/>
      <c r="AH83" s="508"/>
      <c r="AI83" s="508"/>
      <c r="AJ83" s="508"/>
      <c r="AK83" s="508"/>
      <c r="AL83" s="508"/>
      <c r="AM83" s="508"/>
      <c r="AO83" s="508" t="str">
        <f>IF(COUNTIF(AW84:AW91,"BLANK"),"BLANK",IF(OR(SUMPRODUCT(--ISERROR(AW84:AW91))&gt;0,COUNTIF(AW84:AW91,"REJECT")),"REJECT",IF(COUNTIF(AW84:AW91,"CHECK"),"CHECK","EQ")))</f>
        <v>EQ</v>
      </c>
      <c r="AP83" s="508"/>
      <c r="AQ83" s="508"/>
      <c r="AR83" s="508"/>
      <c r="AS83" s="508"/>
      <c r="AT83" s="508"/>
      <c r="AU83" s="508"/>
      <c r="AV83" s="508"/>
      <c r="AW83" s="508"/>
      <c r="AY83" s="508" t="str">
        <f>IF(COUNTIF(BG84:BG91,"BLANK"),"BLANK",IF(OR(SUMPRODUCT(--ISERROR(BG84:BG91))&gt;0,COUNTIF(BG84:BG91,"REJECT")),"REJECT",IF(COUNTIF(BG84:BG91,"CHECK"),"CHECK","EQ")))</f>
        <v>EQ</v>
      </c>
      <c r="AZ83" s="508"/>
      <c r="BA83" s="508"/>
      <c r="BB83" s="508"/>
      <c r="BC83" s="508"/>
      <c r="BD83" s="508"/>
      <c r="BE83" s="508"/>
      <c r="BF83" s="508"/>
      <c r="BG83" s="508"/>
      <c r="BI83" s="508" t="str">
        <f>IF(COUNTIF(BQ84:BQ91,"BLANK"),"BLANK",IF(OR(SUMPRODUCT(--ISERROR(BQ84:BQ91))&gt;0,COUNTIF(BQ84:BQ91,"REJECT")),"REJECT",IF(COUNTIF(BQ84:BQ91,"CHECK"),"CHECK","EQ")))</f>
        <v>EQ</v>
      </c>
      <c r="BJ83" s="508"/>
      <c r="BK83" s="508"/>
      <c r="BL83" s="508"/>
      <c r="BM83" s="508"/>
      <c r="BN83" s="508"/>
      <c r="BO83" s="508"/>
      <c r="BP83" s="508"/>
      <c r="BQ83" s="508"/>
      <c r="BS83" s="162" t="s">
        <v>320</v>
      </c>
      <c r="BX83" s="15" t="str">
        <f>IF(BY82="Round","Chassis tube diameter:","Square side, Size B required:")</f>
        <v>Square side, Size B required:</v>
      </c>
      <c r="BY83" s="79"/>
      <c r="BZ83" s="25" t="str">
        <f ca="1">IF($A$25="mm","mm","in")</f>
        <v>mm</v>
      </c>
      <c r="CA83" s="11" t="str">
        <f>IF(BY81="Composite","N/A",IF(BY83="","BLANK",IF(OR(BY83&lt;0.984,AND($A$25="mm",BY83&lt;25)),"REJECT","EQ")))</f>
        <v>BLANK</v>
      </c>
      <c r="CC83" s="162" t="s">
        <v>320</v>
      </c>
      <c r="CH83" s="15" t="str">
        <f>IF(CI82="Round","Chassis tube diameter:","Square side, Size B required:")</f>
        <v>Square side, Size B required:</v>
      </c>
      <c r="CI83" s="79"/>
      <c r="CJ83" s="25" t="str">
        <f ca="1">IF($A$25="mm","mm","in")</f>
        <v>mm</v>
      </c>
      <c r="CK83" s="11" t="str">
        <f>IF(CI81="Composite","N/A",IF(CI83="","BLANK",IF(OR(CI83&lt;0.984,AND($A$25="mm",CI83&lt;25)),"REJECT","EQ")))</f>
        <v>BLANK</v>
      </c>
      <c r="CM83" s="162" t="s">
        <v>320</v>
      </c>
      <c r="CR83" s="15" t="str">
        <f>IF(CS82="Round","Chassis tube diameter:","Square side, Size B required:")</f>
        <v>Square side, Size B required:</v>
      </c>
      <c r="CS83" s="79"/>
      <c r="CT83" s="25" t="str">
        <f ca="1">IF($A$25="mm","mm","in")</f>
        <v>mm</v>
      </c>
      <c r="CU83" s="11" t="str">
        <f>IF(CS81="Composite","N/A",IF(CS83="","BLANK",IF(OR(CS83&lt;0.984,AND($A$25="mm",CS83&lt;25)),"REJECT","EQ")))</f>
        <v>BLANK</v>
      </c>
      <c r="CW83" s="162" t="s">
        <v>320</v>
      </c>
      <c r="DB83" s="15" t="str">
        <f>IF(DC82="Round","Chassis tube diameter:","Square side, Size B required:")</f>
        <v>Square side, Size B required:</v>
      </c>
      <c r="DC83" s="79"/>
      <c r="DD83" s="25" t="str">
        <f ca="1">IF($A$25="mm","mm","in")</f>
        <v>mm</v>
      </c>
      <c r="DE83" s="11" t="str">
        <f>IF(DC81="Composite","N/A",IF(DC83="","BLANK",IF(OR(DC83&lt;0.984,AND($A$25="mm",DC83&lt;25)),"REJECT","EQ")))</f>
        <v>BLANK</v>
      </c>
      <c r="DG83" s="162" t="s">
        <v>320</v>
      </c>
      <c r="DL83" s="15" t="str">
        <f>IF(DM82="Round","Chassis tube diameter:","Square side, Size B required:")</f>
        <v>Square side, Size B required:</v>
      </c>
      <c r="DM83" s="79"/>
      <c r="DN83" s="25" t="str">
        <f ca="1">IF($A$25="mm","mm","in")</f>
        <v>mm</v>
      </c>
      <c r="DO83" s="11" t="str">
        <f ca="1">IF(OR($Q$65&lt;40*IF($A$25="mm",1,2.2046),AND($N$70="Corner Attachment",NOT($N$73="None")),DM81="Composite"),"N/A",
IF(DM83="","BLANK",IF(OR(DM83&lt;0.984,AND($A$25="mm",DM83&lt;25)),"REJECT","EQ")))</f>
        <v>N/A</v>
      </c>
    </row>
    <row r="84" spans="1:119" ht="15" customHeight="1" thickBot="1" x14ac:dyDescent="0.3">
      <c r="A84" s="116"/>
      <c r="B84" s="282" t="s">
        <v>835</v>
      </c>
      <c r="C84" s="211"/>
      <c r="D84" s="208"/>
      <c r="E84" s="208"/>
      <c r="F84" s="211"/>
      <c r="G84" s="281"/>
      <c r="H84" s="147"/>
      <c r="I84" s="208"/>
      <c r="J84" s="146"/>
      <c r="K84" s="11"/>
      <c r="L84" s="11"/>
      <c r="N84" s="15"/>
      <c r="O84" s="122"/>
      <c r="Q84" s="15"/>
      <c r="R84" s="119"/>
      <c r="U84" s="12"/>
      <c r="V84" s="11"/>
      <c r="W84" s="11"/>
      <c r="X84" s="11"/>
      <c r="Y84" s="11"/>
      <c r="Z84" s="15" t="s">
        <v>829</v>
      </c>
      <c r="AA84" s="509"/>
      <c r="AB84" s="576"/>
      <c r="AC84" s="11" t="str">
        <f>IF(AA65=0,"N/A",
IF(AA84="","BLANK","EQ"))</f>
        <v>N/A</v>
      </c>
      <c r="AF84" s="11"/>
      <c r="AG84" s="11"/>
      <c r="AH84" s="11"/>
      <c r="AI84" s="11"/>
      <c r="AJ84" s="15" t="s">
        <v>829</v>
      </c>
      <c r="AK84" s="509"/>
      <c r="AL84" s="576"/>
      <c r="AM84" s="11" t="str">
        <f>IF(AK65=0,"N/A",
IF(AK84="","BLANK","EQ"))</f>
        <v>N/A</v>
      </c>
      <c r="AO84" s="12"/>
      <c r="AP84" s="11"/>
      <c r="AQ84" s="11"/>
      <c r="AR84" s="11"/>
      <c r="AS84" s="11"/>
      <c r="AT84" s="15" t="s">
        <v>829</v>
      </c>
      <c r="AU84" s="509"/>
      <c r="AV84" s="576"/>
      <c r="AW84" s="11" t="str">
        <f>IF(AU65=0,"N/A",
IF(AU84="","BLANK","EQ"))</f>
        <v>N/A</v>
      </c>
      <c r="AY84" s="12"/>
      <c r="AZ84" s="11"/>
      <c r="BA84" s="11"/>
      <c r="BB84" s="11"/>
      <c r="BC84" s="11"/>
      <c r="BD84" s="15" t="s">
        <v>829</v>
      </c>
      <c r="BE84" s="509"/>
      <c r="BF84" s="576"/>
      <c r="BG84" s="11" t="str">
        <f>IF(BE65=0,"N/A",
IF(BE84="","BLANK","EQ"))</f>
        <v>N/A</v>
      </c>
      <c r="BI84" s="12"/>
      <c r="BJ84" s="11"/>
      <c r="BK84" s="11"/>
      <c r="BL84" s="11"/>
      <c r="BM84" s="11"/>
      <c r="BN84" s="15" t="s">
        <v>829</v>
      </c>
      <c r="BO84" s="509"/>
      <c r="BP84" s="576"/>
      <c r="BQ84" s="11" t="str">
        <f>IF(BO65=0,"N/A",
IF(BO84="","BLANK","EQ"))</f>
        <v>N/A</v>
      </c>
      <c r="BS84" s="44"/>
      <c r="BX84" s="15" t="s">
        <v>828</v>
      </c>
      <c r="BY84" s="16"/>
      <c r="BZ84" s="25" t="str">
        <f ca="1">IF($A$25="mm","mm","in")</f>
        <v>mm</v>
      </c>
      <c r="CA84" s="11" t="str">
        <f>IF(BY81="Composite","N/A",IF(BY84="","BLANK",IF(OR(BY84&lt;0.047,AND($A$25="mm",BY84&lt;1.1938)),"REJECT","EQ")))</f>
        <v>BLANK</v>
      </c>
      <c r="CC84" s="44"/>
      <c r="CH84" s="15" t="s">
        <v>828</v>
      </c>
      <c r="CI84" s="16"/>
      <c r="CJ84" s="25" t="str">
        <f ca="1">IF($A$25="mm","mm","in")</f>
        <v>mm</v>
      </c>
      <c r="CK84" s="11" t="str">
        <f>IF(CI81="Composite","N/A",IF(CI84="","BLANK",IF(OR(CI84&lt;0.047,AND($A$25="mm",CI84&lt;1.1938)),"REJECT","EQ")))</f>
        <v>BLANK</v>
      </c>
      <c r="CM84" s="44"/>
      <c r="CR84" s="15" t="s">
        <v>828</v>
      </c>
      <c r="CS84" s="16"/>
      <c r="CT84" s="25" t="str">
        <f ca="1">IF($A$25="mm","mm","in")</f>
        <v>mm</v>
      </c>
      <c r="CU84" s="11" t="str">
        <f>IF(CS81="Composite","N/A",IF(CS84="","BLANK",IF(OR(CS84&lt;0.047,AND($A$25="mm",CS84&lt;1.1938)),"REJECT","EQ")))</f>
        <v>BLANK</v>
      </c>
      <c r="CW84" s="44"/>
      <c r="DB84" s="15" t="s">
        <v>828</v>
      </c>
      <c r="DC84" s="16"/>
      <c r="DD84" s="25" t="str">
        <f ca="1">IF($A$25="mm","mm","in")</f>
        <v>mm</v>
      </c>
      <c r="DE84" s="11" t="str">
        <f>IF(DC81="Composite","N/A",IF(DC84="","BLANK",IF(OR(DC84&lt;0.047,AND($A$25="mm",DC84&lt;1.1938)),"REJECT","EQ")))</f>
        <v>BLANK</v>
      </c>
      <c r="DG84" s="44"/>
      <c r="DL84" s="15" t="s">
        <v>828</v>
      </c>
      <c r="DM84" s="16"/>
      <c r="DN84" s="25" t="str">
        <f ca="1">IF($A$25="mm","mm","in")</f>
        <v>mm</v>
      </c>
      <c r="DO84" s="11" t="str">
        <f ca="1">IF(OR($Q$65&lt;40*IF($A$25="mm",1,2.2046),AND($N$70="Corner Attachment",NOT($N$73="None")),DM81="Composite"),"N/A",
IF(DM84="","BLANK",IF(OR(DM84&lt;0.047,AND($A$25="mm",DM84&lt;1.1938)),"REJECT","EQ")))</f>
        <v>N/A</v>
      </c>
    </row>
    <row r="85" spans="1:119" ht="15" customHeight="1" x14ac:dyDescent="0.25">
      <c r="A85" s="116"/>
      <c r="B85" s="255" t="s">
        <v>833</v>
      </c>
      <c r="C85" s="45"/>
      <c r="D85" s="52"/>
      <c r="E85" s="52"/>
      <c r="F85" s="45"/>
      <c r="G85" s="280"/>
      <c r="H85" s="41"/>
      <c r="I85" s="52"/>
      <c r="J85" s="144"/>
      <c r="K85" s="11"/>
      <c r="L85" s="11"/>
      <c r="N85" s="15"/>
      <c r="O85" s="122"/>
      <c r="Q85" s="15"/>
      <c r="R85" s="119"/>
      <c r="U85" s="12"/>
      <c r="V85" s="11"/>
      <c r="W85" s="11"/>
      <c r="X85" s="11"/>
      <c r="Y85" s="11"/>
      <c r="Z85" s="15" t="str">
        <f>IF(AA84="Round Tube","Wall Thickness (W):","Mount thickness (B):")</f>
        <v>Mount thickness (B):</v>
      </c>
      <c r="AA85" s="79"/>
      <c r="AB85" s="25" t="str">
        <f ca="1">IF($A$25="mm","mm","in")</f>
        <v>mm</v>
      </c>
      <c r="AC85" s="11" t="str">
        <f>IF(AA65=0,"N/A",
IF(OR(AA85="",AA85&lt;=0),"BLANK","EQ"))</f>
        <v>N/A</v>
      </c>
      <c r="AF85" s="11"/>
      <c r="AG85" s="11"/>
      <c r="AH85" s="11"/>
      <c r="AI85" s="11"/>
      <c r="AJ85" s="15" t="str">
        <f>IF(AK84="Round Tube","Wall Thickness (W):","Mount thickness (B):")</f>
        <v>Mount thickness (B):</v>
      </c>
      <c r="AK85" s="79"/>
      <c r="AL85" s="25" t="str">
        <f ca="1">IF($A$25="mm","mm","in")</f>
        <v>mm</v>
      </c>
      <c r="AM85" s="11" t="str">
        <f>IF(AK65=0,"N/A",
IF(OR(AK85="",AK85&lt;=0),"BLANK","EQ"))</f>
        <v>N/A</v>
      </c>
      <c r="AO85" s="12"/>
      <c r="AP85" s="11"/>
      <c r="AQ85" s="11"/>
      <c r="AR85" s="11"/>
      <c r="AS85" s="11"/>
      <c r="AT85" s="15" t="str">
        <f>IF(AU84="Round Tube","Wall Thickness (W):","Mount thickness (B):")</f>
        <v>Mount thickness (B):</v>
      </c>
      <c r="AU85" s="79"/>
      <c r="AV85" s="25" t="str">
        <f ca="1">IF($A$25="mm","mm","in")</f>
        <v>mm</v>
      </c>
      <c r="AW85" s="11" t="str">
        <f>IF(AU65=0,"N/A",
IF(OR(AU85="",AU85&lt;=0),"BLANK","EQ"))</f>
        <v>N/A</v>
      </c>
      <c r="AX85" s="15"/>
      <c r="AY85" s="12"/>
      <c r="AZ85" s="11"/>
      <c r="BA85" s="11"/>
      <c r="BB85" s="11"/>
      <c r="BC85" s="11"/>
      <c r="BD85" s="15" t="str">
        <f>IF(BE84="Round Tube","Wall Thickness (W):","Mount thickness (B):")</f>
        <v>Mount thickness (B):</v>
      </c>
      <c r="BE85" s="79"/>
      <c r="BF85" s="25" t="str">
        <f ca="1">IF($A$25="mm","mm","in")</f>
        <v>mm</v>
      </c>
      <c r="BG85" s="11" t="str">
        <f>IF(BE65=0,"N/A",
IF(OR(BE85="",BE85&lt;=0),"BLANK","EQ"))</f>
        <v>N/A</v>
      </c>
      <c r="BI85" s="12"/>
      <c r="BJ85" s="11"/>
      <c r="BK85" s="11"/>
      <c r="BL85" s="11"/>
      <c r="BM85" s="11"/>
      <c r="BN85" s="15" t="str">
        <f>IF(BO84="Round Tube","Wall Thickness (W):","Mount thickness (B):")</f>
        <v>Mount thickness (B):</v>
      </c>
      <c r="BO85" s="79"/>
      <c r="BP85" s="25" t="str">
        <f ca="1">IF($A$25="mm","mm","in")</f>
        <v>mm</v>
      </c>
      <c r="BQ85" s="11" t="str">
        <f>IF(BO65=0,"N/A",
IF(OR(BO85="",BO85&lt;=0),"BLANK","EQ"))</f>
        <v>N/A</v>
      </c>
      <c r="BS85" s="12" t="s">
        <v>1359</v>
      </c>
      <c r="BT85" s="15"/>
      <c r="BU85" s="15"/>
      <c r="BV85" s="15"/>
      <c r="BW85" s="12"/>
      <c r="BX85" s="15" t="s">
        <v>826</v>
      </c>
      <c r="BY85" s="16"/>
      <c r="CA85" s="11" t="str">
        <f>IF(BY81="Composite","N/A",IF(BY85="","BLANK",IF(BY85&lt;=2,"EQ","REJECT")))</f>
        <v>BLANK</v>
      </c>
      <c r="CC85" s="12" t="s">
        <v>1359</v>
      </c>
      <c r="CD85" s="15"/>
      <c r="CE85" s="15"/>
      <c r="CF85" s="15"/>
      <c r="CG85" s="12"/>
      <c r="CH85" s="15" t="s">
        <v>826</v>
      </c>
      <c r="CI85" s="16"/>
      <c r="CK85" s="11" t="str">
        <f>IF(CI81="Composite","N/A",IF(CI85="","BLANK",IF(CI85&lt;=2,"EQ","REJECT")))</f>
        <v>BLANK</v>
      </c>
      <c r="CM85" s="12" t="s">
        <v>1359</v>
      </c>
      <c r="CN85" s="15"/>
      <c r="CO85" s="15"/>
      <c r="CP85" s="15"/>
      <c r="CQ85" s="12"/>
      <c r="CR85" s="15" t="s">
        <v>826</v>
      </c>
      <c r="CS85" s="16"/>
      <c r="CU85" s="11" t="str">
        <f>IF(CS81="Composite","N/A",IF(CS85="","BLANK",IF(CS85&lt;=2,"EQ","REJECT")))</f>
        <v>BLANK</v>
      </c>
      <c r="CW85" s="12" t="s">
        <v>1359</v>
      </c>
      <c r="CX85" s="15"/>
      <c r="CY85" s="15"/>
      <c r="CZ85" s="15"/>
      <c r="DA85" s="12"/>
      <c r="DB85" s="15" t="s">
        <v>826</v>
      </c>
      <c r="DC85" s="16"/>
      <c r="DE85" s="11" t="str">
        <f>IF(DC81="Composite","N/A",IF(DC85="","BLANK",IF(DC85&lt;=2,"EQ","REJECT")))</f>
        <v>BLANK</v>
      </c>
      <c r="DG85" s="12" t="s">
        <v>1359</v>
      </c>
      <c r="DH85" s="15"/>
      <c r="DI85" s="15"/>
      <c r="DJ85" s="15"/>
      <c r="DK85" s="12"/>
      <c r="DL85" s="15" t="s">
        <v>826</v>
      </c>
      <c r="DM85" s="16"/>
      <c r="DO85" s="11" t="str">
        <f ca="1">IF(OR($Q$65&lt;40*IF($A$25="mm",1,2.2046),AND($N$70="Corner Attachment",NOT($N$73="None")),DM81="Composite"),"N/A",
IF(DM85="","BLANK",IF(DM85&lt;=2,"EQ","REJECT")))</f>
        <v>N/A</v>
      </c>
    </row>
    <row r="86" spans="1:119" ht="15" customHeight="1" x14ac:dyDescent="0.25">
      <c r="A86" s="36"/>
      <c r="B86" s="278" t="s">
        <v>831</v>
      </c>
      <c r="C86" s="52"/>
      <c r="D86" s="52"/>
      <c r="E86" s="52"/>
      <c r="F86" s="52"/>
      <c r="G86" s="52"/>
      <c r="H86" s="52"/>
      <c r="I86" s="52"/>
      <c r="J86" s="253"/>
      <c r="K86" s="11"/>
      <c r="L86" s="11"/>
      <c r="N86" s="32"/>
      <c r="O86" s="193"/>
      <c r="P86" s="193"/>
      <c r="Q86" s="54"/>
      <c r="R86" s="54"/>
      <c r="U86" s="12"/>
      <c r="V86" s="11"/>
      <c r="W86" s="11"/>
      <c r="X86" s="11"/>
      <c r="Y86" s="11"/>
      <c r="Z86" s="15" t="str">
        <f>IF(AA84="Round Tube","Outer Diameter (OD):","Mount length (L):")</f>
        <v>Mount length (L):</v>
      </c>
      <c r="AA86" s="79"/>
      <c r="AB86" s="25" t="str">
        <f ca="1">IF($A$25="mm","mm","in")</f>
        <v>mm</v>
      </c>
      <c r="AC86" s="11" t="str">
        <f>IF(AA65=0,"N/A",
IF(OR(AA86="",AA86&lt;=0),"BLANK","EQ"))</f>
        <v>N/A</v>
      </c>
      <c r="AF86" s="11"/>
      <c r="AG86" s="11"/>
      <c r="AH86" s="11"/>
      <c r="AI86" s="11"/>
      <c r="AJ86" s="15" t="str">
        <f>IF(AK84="Round Tube","Outer Diameter (OD):","Mount length (L):")</f>
        <v>Mount length (L):</v>
      </c>
      <c r="AK86" s="79"/>
      <c r="AL86" s="25" t="str">
        <f ca="1">IF($A$25="mm","mm","in")</f>
        <v>mm</v>
      </c>
      <c r="AM86" s="11" t="str">
        <f>IF(AK65=0,"N/A",
IF(OR(AK86="",AK86&lt;=0),"BLANK","EQ"))</f>
        <v>N/A</v>
      </c>
      <c r="AO86" s="12"/>
      <c r="AP86" s="11"/>
      <c r="AQ86" s="11"/>
      <c r="AR86" s="11"/>
      <c r="AS86" s="11"/>
      <c r="AT86" s="15" t="str">
        <f>IF(AU84="Round Tube","Outer Diameter (OD):","Mount length (L):")</f>
        <v>Mount length (L):</v>
      </c>
      <c r="AU86" s="79"/>
      <c r="AV86" s="25" t="str">
        <f ca="1">IF($A$25="mm","mm","in")</f>
        <v>mm</v>
      </c>
      <c r="AW86" s="11" t="str">
        <f>IF(AU65=0,"N/A",
IF(OR(AU86="",AU86&lt;=0),"BLANK","EQ"))</f>
        <v>N/A</v>
      </c>
      <c r="AX86" s="36"/>
      <c r="AY86" s="12"/>
      <c r="AZ86" s="11"/>
      <c r="BA86" s="11"/>
      <c r="BB86" s="11"/>
      <c r="BC86" s="11"/>
      <c r="BD86" s="15" t="str">
        <f>IF(BE84="Round Tube","Outer Diameter (OD):","Mount length (L):")</f>
        <v>Mount length (L):</v>
      </c>
      <c r="BE86" s="79"/>
      <c r="BF86" s="25" t="str">
        <f ca="1">IF($A$25="mm","mm","in")</f>
        <v>mm</v>
      </c>
      <c r="BG86" s="11" t="str">
        <f>IF(BE65=0,"N/A",
IF(OR(BE86="",BE86&lt;=0),"BLANK","EQ"))</f>
        <v>N/A</v>
      </c>
      <c r="BI86" s="12"/>
      <c r="BJ86" s="11"/>
      <c r="BK86" s="11"/>
      <c r="BL86" s="11"/>
      <c r="BM86" s="11"/>
      <c r="BN86" s="15" t="str">
        <f>IF(BO84="Round Tube","Outer Diameter (OD):","Mount length (L):")</f>
        <v>Mount length (L):</v>
      </c>
      <c r="BO86" s="79"/>
      <c r="BP86" s="25" t="str">
        <f ca="1">IF($A$25="mm","mm","in")</f>
        <v>mm</v>
      </c>
      <c r="BQ86" s="11" t="str">
        <f>IF(BO65=0,"N/A",
IF(OR(BO86="",BO86&lt;=0),"BLANK","EQ"))</f>
        <v>N/A</v>
      </c>
      <c r="BS86" s="12" t="s">
        <v>196</v>
      </c>
      <c r="BT86" s="15"/>
      <c r="BU86" s="15"/>
      <c r="BV86" s="15"/>
      <c r="BW86" s="15"/>
      <c r="BX86" s="15" t="s">
        <v>824</v>
      </c>
      <c r="BY86" s="26" t="e">
        <f>INDEX($I$3:$I$21,MATCH(BY64,$E$3:$E$21,0))</f>
        <v>#N/A</v>
      </c>
      <c r="BZ86" s="25" t="str">
        <f ca="1">IF($A$25="mm","Pa","psi")</f>
        <v>Pa</v>
      </c>
      <c r="CA86" s="11" t="str">
        <f>IF(CA85="N/A","N/A","EQ")</f>
        <v>EQ</v>
      </c>
      <c r="CC86" s="12" t="s">
        <v>196</v>
      </c>
      <c r="CD86" s="15"/>
      <c r="CE86" s="15"/>
      <c r="CF86" s="15"/>
      <c r="CG86" s="15"/>
      <c r="CH86" s="15" t="s">
        <v>824</v>
      </c>
      <c r="CI86" s="26" t="e">
        <f>INDEX($I$3:$I$21,MATCH(CI64,$E$3:$E$21,0))</f>
        <v>#N/A</v>
      </c>
      <c r="CJ86" s="25" t="str">
        <f ca="1">IF($A$25="mm","Pa","psi")</f>
        <v>Pa</v>
      </c>
      <c r="CK86" s="11" t="str">
        <f>IF(CK85="N/A","N/A","EQ")</f>
        <v>EQ</v>
      </c>
      <c r="CM86" s="12" t="s">
        <v>196</v>
      </c>
      <c r="CN86" s="15"/>
      <c r="CO86" s="15"/>
      <c r="CP86" s="15"/>
      <c r="CQ86" s="15"/>
      <c r="CR86" s="15" t="s">
        <v>824</v>
      </c>
      <c r="CS86" s="26" t="e">
        <f>INDEX($I$3:$I$21,MATCH(CS64,$E$3:$E$21,0))</f>
        <v>#N/A</v>
      </c>
      <c r="CT86" s="25" t="str">
        <f ca="1">IF($A$25="mm","Pa","psi")</f>
        <v>Pa</v>
      </c>
      <c r="CU86" s="11" t="str">
        <f>IF(CU85="N/A","N/A","EQ")</f>
        <v>EQ</v>
      </c>
      <c r="CW86" s="12" t="s">
        <v>196</v>
      </c>
      <c r="CX86" s="15"/>
      <c r="CY86" s="15"/>
      <c r="CZ86" s="15"/>
      <c r="DA86" s="15"/>
      <c r="DB86" s="15" t="s">
        <v>824</v>
      </c>
      <c r="DC86" s="26" t="e">
        <f>INDEX($I$3:$I$21,MATCH(DC64,$E$3:$E$21,0))</f>
        <v>#N/A</v>
      </c>
      <c r="DD86" s="25" t="str">
        <f ca="1">IF($A$25="mm","Pa","psi")</f>
        <v>Pa</v>
      </c>
      <c r="DE86" s="11" t="str">
        <f>IF(DE85="N/A","N/A","EQ")</f>
        <v>EQ</v>
      </c>
      <c r="DG86" s="12" t="s">
        <v>196</v>
      </c>
      <c r="DH86" s="15"/>
      <c r="DI86" s="15"/>
      <c r="DJ86" s="15"/>
      <c r="DK86" s="15"/>
      <c r="DL86" s="15" t="s">
        <v>824</v>
      </c>
      <c r="DM86" s="26" t="e">
        <f>INDEX($I$3:$I$21,MATCH(DM64,$E$3:$E$21,0))</f>
        <v>#N/A</v>
      </c>
      <c r="DN86" s="25" t="str">
        <f ca="1">IF($A$25="mm","Pa","psi")</f>
        <v>Pa</v>
      </c>
      <c r="DO86" s="11" t="str">
        <f ca="1">IF(DO85="N/A","N/A","EQ")</f>
        <v>N/A</v>
      </c>
    </row>
    <row r="87" spans="1:119" ht="15" customHeight="1" x14ac:dyDescent="0.25">
      <c r="A87" s="116"/>
      <c r="B87" s="254" t="s">
        <v>830</v>
      </c>
      <c r="C87" s="45"/>
      <c r="D87" s="52"/>
      <c r="E87" s="52"/>
      <c r="F87" s="45"/>
      <c r="G87" s="52"/>
      <c r="H87" s="52"/>
      <c r="I87" s="52"/>
      <c r="J87" s="144"/>
      <c r="K87" s="12"/>
      <c r="L87" s="36"/>
      <c r="M87" s="36"/>
      <c r="N87" s="36"/>
      <c r="O87" s="36"/>
      <c r="P87" s="11"/>
      <c r="Q87" s="11"/>
      <c r="S87" s="11"/>
      <c r="U87" s="12"/>
      <c r="V87" s="11"/>
      <c r="W87" s="11"/>
      <c r="X87" s="11"/>
      <c r="Y87" s="11"/>
      <c r="Z87" s="15" t="str">
        <f>IF(AA84="Single Layer","Mount length (L):",IF(AA84="Round Tube","Outer Diameter (OD):","Minimum gusset thickness (T):"))</f>
        <v>Minimum gusset thickness (T):</v>
      </c>
      <c r="AA87" s="79"/>
      <c r="AB87" s="25" t="str">
        <f ca="1">IF($A$25="mm","mm","in")</f>
        <v>mm</v>
      </c>
      <c r="AC87" s="11" t="str">
        <f>IF(AA65=0,"N/A",
IF(OR(AA87="",AA87&lt;=0),"BLANK",
IF(AA$84="Single Layer",IF(AA87=AA86,"EQ","REJECT"),"EQ")))</f>
        <v>N/A</v>
      </c>
      <c r="AF87" s="11"/>
      <c r="AG87" s="11"/>
      <c r="AH87" s="11"/>
      <c r="AI87" s="11"/>
      <c r="AJ87" s="15" t="str">
        <f>IF(AK84="Single Layer","Mount length (L):",IF(AK84="Round Tube","Outer Diameter (OD):","Minimum gusset thickness (T):"))</f>
        <v>Minimum gusset thickness (T):</v>
      </c>
      <c r="AK87" s="79"/>
      <c r="AL87" s="25" t="str">
        <f ca="1">IF($A$25="mm","mm","in")</f>
        <v>mm</v>
      </c>
      <c r="AM87" s="11" t="str">
        <f>IF(AK65=0,"N/A",
IF(OR(AK87="",AK87&lt;=0),"BLANK",
IF(AK$84="Single Layer",IF(AK87=AK86,"EQ","REJECT"),"EQ")))</f>
        <v>N/A</v>
      </c>
      <c r="AO87" s="12"/>
      <c r="AP87" s="11"/>
      <c r="AQ87" s="11"/>
      <c r="AR87" s="11"/>
      <c r="AS87" s="11"/>
      <c r="AT87" s="15" t="str">
        <f>IF(AU84="Single Layer","Mount length (L):",IF(AU84="Round Tube","Outer Diameter (OD):","Minimum gusset thickness (T):"))</f>
        <v>Minimum gusset thickness (T):</v>
      </c>
      <c r="AU87" s="79"/>
      <c r="AV87" s="25" t="str">
        <f ca="1">IF($A$25="mm","mm","in")</f>
        <v>mm</v>
      </c>
      <c r="AW87" s="11" t="str">
        <f>IF(AU65=0,"N/A",
IF(OR(AU87="",AU87&lt;=0),"BLANK",
IF(AU$84="Single Layer",IF(AU87=AU86,"EQ","REJECT"),"EQ")))</f>
        <v>N/A</v>
      </c>
      <c r="AY87" s="12"/>
      <c r="AZ87" s="11"/>
      <c r="BA87" s="11"/>
      <c r="BB87" s="11"/>
      <c r="BC87" s="11"/>
      <c r="BD87" s="15" t="str">
        <f>IF(BE84="Single Layer","Mount length (L):",IF(BE84="Round Tube","Outer Diameter (OD):","Minimum gusset thickness (T):"))</f>
        <v>Minimum gusset thickness (T):</v>
      </c>
      <c r="BE87" s="79"/>
      <c r="BF87" s="25" t="str">
        <f ca="1">IF($A$25="mm","mm","in")</f>
        <v>mm</v>
      </c>
      <c r="BG87" s="11" t="str">
        <f>IF(BE65=0,"N/A",
IF(OR(BE87="",BE87&lt;=0),"BLANK",
IF(BE$84="Single Layer",IF(BE87=BE86,"EQ","REJECT"),"EQ")))</f>
        <v>N/A</v>
      </c>
      <c r="BI87" s="12"/>
      <c r="BJ87" s="11"/>
      <c r="BK87" s="11"/>
      <c r="BL87" s="11"/>
      <c r="BM87" s="11"/>
      <c r="BN87" s="15" t="str">
        <f>IF(BO84="Single Layer","Mount length (L):",IF(BO84="Round Tube","Outer Diameter (OD):","Minimum gusset thickness (T):"))</f>
        <v>Minimum gusset thickness (T):</v>
      </c>
      <c r="BO87" s="79"/>
      <c r="BP87" s="25" t="str">
        <f ca="1">IF($A$25="mm","mm","in")</f>
        <v>mm</v>
      </c>
      <c r="BQ87" s="11" t="str">
        <f>IF(BO65=0,"N/A",
IF(OR(BO87="",BO87&lt;=0),"BLANK",
IF(BO$84="Single Layer",IF(BO87=BO86,"EQ","REJECT"),"EQ")))</f>
        <v>N/A</v>
      </c>
      <c r="BS87" s="12"/>
      <c r="BT87" s="15"/>
      <c r="BU87" s="15"/>
      <c r="BV87" s="15"/>
      <c r="BW87" s="15"/>
      <c r="BX87" s="15" t="s">
        <v>822</v>
      </c>
      <c r="BY87" s="26">
        <f>IF(BY82="Round",
(PI()/4)*((BY83/2)^4-((BY83-2*BY84)/2)^4),
(BY83^4-(BY83-2*BY84)^4)/12)</f>
        <v>0</v>
      </c>
      <c r="BZ87" s="25" t="str">
        <f ca="1">IF($A$25="mm","mm^4","in^4")</f>
        <v>mm^4</v>
      </c>
      <c r="CA87" s="11" t="str">
        <f ca="1">IF(CA86="N/A","N/A",
IF(ROUND(IF($A$25="mm",1,25.4^4)*BY87,0)&lt;8509,"REJECT","EQ"))</f>
        <v>REJECT</v>
      </c>
      <c r="CC87" s="12"/>
      <c r="CD87" s="15"/>
      <c r="CE87" s="15"/>
      <c r="CF87" s="15"/>
      <c r="CG87" s="15"/>
      <c r="CH87" s="15" t="s">
        <v>822</v>
      </c>
      <c r="CI87" s="26">
        <f>IF(CI82="Round",
(PI()/4)*((CI83/2)^4-((CI83-2*CI84)/2)^4),
(CI83^4-(CI83-2*CI84)^4)/12)</f>
        <v>0</v>
      </c>
      <c r="CJ87" s="25" t="str">
        <f ca="1">IF($A$25="mm","mm^4","in^4")</f>
        <v>mm^4</v>
      </c>
      <c r="CK87" s="11" t="str">
        <f ca="1">IF(CK86="N/A","N/A",
IF(ROUND(IF($A$25="mm",1,25.4^4)*CI87,0)&lt;8509,"REJECT","EQ"))</f>
        <v>REJECT</v>
      </c>
      <c r="CM87" s="12"/>
      <c r="CN87" s="15"/>
      <c r="CO87" s="15"/>
      <c r="CP87" s="15"/>
      <c r="CQ87" s="15"/>
      <c r="CR87" s="15" t="s">
        <v>822</v>
      </c>
      <c r="CS87" s="26">
        <f>IF(CS82="Round",
(PI()/4)*((CS83/2)^4-((CS83-2*CS84)/2)^4),
(CS83^4-(CS83-2*CS84)^4)/12)</f>
        <v>0</v>
      </c>
      <c r="CT87" s="25" t="str">
        <f ca="1">IF($A$25="mm","mm^4","in^4")</f>
        <v>mm^4</v>
      </c>
      <c r="CU87" s="11" t="str">
        <f ca="1">IF(CU86="N/A","N/A",
IF(ROUND(IF($A$25="mm",1,25.4^4)*CS87,0)&lt;8509,"REJECT","EQ"))</f>
        <v>REJECT</v>
      </c>
      <c r="CW87" s="12"/>
      <c r="CX87" s="15"/>
      <c r="CY87" s="15"/>
      <c r="CZ87" s="15"/>
      <c r="DA87" s="15"/>
      <c r="DB87" s="15" t="s">
        <v>822</v>
      </c>
      <c r="DC87" s="26">
        <f>IF(DC82="Round",
(PI()/4)*((DC83/2)^4-((DC83-2*DC84)/2)^4),
(DC83^4-(DC83-2*DC84)^4)/12)</f>
        <v>0</v>
      </c>
      <c r="DD87" s="25" t="str">
        <f ca="1">IF($A$25="mm","mm^4","in^4")</f>
        <v>mm^4</v>
      </c>
      <c r="DE87" s="11" t="str">
        <f ca="1">IF(DE86="N/A","N/A",
IF(ROUND(IF($A$25="mm",1,25.4^4)*DC87,0)&lt;8509,"REJECT","EQ"))</f>
        <v>REJECT</v>
      </c>
      <c r="DG87" s="12"/>
      <c r="DH87" s="15"/>
      <c r="DI87" s="15"/>
      <c r="DJ87" s="15"/>
      <c r="DK87" s="15"/>
      <c r="DL87" s="15" t="s">
        <v>822</v>
      </c>
      <c r="DM87" s="26">
        <f>IF(DM82="Round",
(PI()/4)*((DM83/2)^4-((DM83-2*DM84)/2)^4),
(DM83^4-(DM83-2*DM84)^4)/12)</f>
        <v>0</v>
      </c>
      <c r="DN87" s="25" t="str">
        <f ca="1">IF($A$25="mm","mm^4","in^4")</f>
        <v>mm^4</v>
      </c>
      <c r="DO87" s="11" t="str">
        <f ca="1">IF(DO86="N/A","N/A",
IF(ROUND(IF($A$25="mm",1,25.4^4)*DM87,0)&lt;8509,"REJECT","EQ"))</f>
        <v>N/A</v>
      </c>
    </row>
    <row r="88" spans="1:119" ht="15" customHeight="1" x14ac:dyDescent="0.25">
      <c r="A88" s="22"/>
      <c r="B88" s="254" t="s">
        <v>827</v>
      </c>
      <c r="C88" s="277"/>
      <c r="D88" s="277"/>
      <c r="E88" s="277"/>
      <c r="F88" s="277"/>
      <c r="G88" s="277"/>
      <c r="H88" s="277"/>
      <c r="I88" s="277"/>
      <c r="J88" s="144"/>
      <c r="K88" s="15"/>
      <c r="L88" s="36"/>
      <c r="M88" s="36"/>
      <c r="N88" s="36"/>
      <c r="O88" s="36"/>
      <c r="P88" s="26"/>
      <c r="Q88" s="26"/>
      <c r="S88" s="11"/>
      <c r="U88" s="12"/>
      <c r="V88" s="11"/>
      <c r="W88" s="11"/>
      <c r="X88" s="11"/>
      <c r="Y88" s="11"/>
      <c r="Z88" s="15" t="str">
        <f>IF(AA84="Single Layer","Mount thickness (B):",IF(AA84="Round Tube","Wall Thickness (W):","Minimum gusset height normal to mount face (H):"))</f>
        <v>Minimum gusset height normal to mount face (H):</v>
      </c>
      <c r="AA88" s="79"/>
      <c r="AB88" s="25" t="str">
        <f ca="1">IF($A$25="mm","mm","in")</f>
        <v>mm</v>
      </c>
      <c r="AC88" s="11" t="str">
        <f>IF(AA65=0,"N/A",
IF(OR(AA88="",AA88&lt;=0),"BLANK",
IF(AA$84="Single Layer",IF(AA88=AA85,"EQ","REJECT"),"EQ")))</f>
        <v>N/A</v>
      </c>
      <c r="AF88" s="11"/>
      <c r="AG88" s="11"/>
      <c r="AH88" s="11"/>
      <c r="AI88" s="11"/>
      <c r="AJ88" s="15" t="str">
        <f>IF(AK84="Single Layer","Mount thickness (B):",IF(AK84="Round Tube","Wall Thickness (W):","Minimum gusset height normal to mount face (H):"))</f>
        <v>Minimum gusset height normal to mount face (H):</v>
      </c>
      <c r="AK88" s="79"/>
      <c r="AL88" s="25" t="str">
        <f ca="1">IF($A$25="mm","mm","in")</f>
        <v>mm</v>
      </c>
      <c r="AM88" s="11" t="str">
        <f>IF(AK65=0,"N/A",
IF(OR(AK88="",AK88&lt;=0),"BLANK",
IF(AK$84="Single Layer",IF(AK88=AK85,"EQ","REJECT"),"EQ")))</f>
        <v>N/A</v>
      </c>
      <c r="AO88" s="12"/>
      <c r="AP88" s="11"/>
      <c r="AQ88" s="11"/>
      <c r="AR88" s="11"/>
      <c r="AS88" s="11"/>
      <c r="AT88" s="15" t="str">
        <f>IF(AU84="Single Layer","Mount thickness (B):",IF(AU84="Round Tube","Wall Thickness (W):","Minimum gusset height normal to mount face (H):"))</f>
        <v>Minimum gusset height normal to mount face (H):</v>
      </c>
      <c r="AU88" s="79"/>
      <c r="AV88" s="25" t="str">
        <f ca="1">IF($A$25="mm","mm","in")</f>
        <v>mm</v>
      </c>
      <c r="AW88" s="11" t="str">
        <f>IF(AU65=0,"N/A",
IF(OR(AU88="",AU88&lt;=0),"BLANK",
IF(AU$84="Single Layer",IF(AU88=AU85,"EQ","REJECT"),"EQ")))</f>
        <v>N/A</v>
      </c>
      <c r="AY88" s="12"/>
      <c r="AZ88" s="11"/>
      <c r="BA88" s="11"/>
      <c r="BB88" s="11"/>
      <c r="BC88" s="11"/>
      <c r="BD88" s="15" t="str">
        <f>IF(BE84="Single Layer","Mount thickness (B):",IF(BE84="Round Tube","Wall Thickness (W):","Minimum gusset height normal to mount face (H):"))</f>
        <v>Minimum gusset height normal to mount face (H):</v>
      </c>
      <c r="BE88" s="79"/>
      <c r="BF88" s="25" t="str">
        <f ca="1">IF($A$25="mm","mm","in")</f>
        <v>mm</v>
      </c>
      <c r="BG88" s="11" t="str">
        <f>IF(BE65=0,"N/A",
IF(OR(BE88="",BE88&lt;=0),"BLANK",
IF(BE$84="Single Layer",IF(BE88=BE85,"EQ","REJECT"),"EQ")))</f>
        <v>N/A</v>
      </c>
      <c r="BI88" s="12"/>
      <c r="BJ88" s="11"/>
      <c r="BK88" s="11"/>
      <c r="BL88" s="11"/>
      <c r="BM88" s="11"/>
      <c r="BN88" s="15" t="str">
        <f>IF(BO84="Single Layer","Mount thickness (B):",IF(BO84="Round Tube","Wall Thickness (W):","Minimum gusset height normal to mount face (H):"))</f>
        <v>Minimum gusset height normal to mount face (H):</v>
      </c>
      <c r="BO88" s="79"/>
      <c r="BP88" s="25" t="str">
        <f ca="1">IF($A$25="mm","mm","in")</f>
        <v>mm</v>
      </c>
      <c r="BQ88" s="11" t="str">
        <f>IF(BO65=0,"N/A",
IF(OR(BO88="",BO88&lt;=0),"BLANK",
IF(BO$84="Single Layer",IF(BO88=BO85,"EQ","REJECT"),"EQ")))</f>
        <v>N/A</v>
      </c>
      <c r="BT88" s="15"/>
      <c r="BU88" s="15"/>
      <c r="BV88" s="15"/>
      <c r="BX88" s="15" t="s">
        <v>820</v>
      </c>
      <c r="BY88" s="16"/>
      <c r="BZ88" s="25" t="str">
        <f ca="1">IF($A$25="mm","mm","in")</f>
        <v>mm</v>
      </c>
      <c r="CA88" s="11" t="str">
        <f ca="1">IF(CA87="N/A","N/A",
IF(BY88="","BLANK","EQ"))</f>
        <v>BLANK</v>
      </c>
      <c r="CD88" s="15"/>
      <c r="CE88" s="15"/>
      <c r="CF88" s="15"/>
      <c r="CH88" s="15" t="s">
        <v>820</v>
      </c>
      <c r="CI88" s="16"/>
      <c r="CJ88" s="25" t="str">
        <f ca="1">IF($A$25="mm","mm","in")</f>
        <v>mm</v>
      </c>
      <c r="CK88" s="11" t="str">
        <f ca="1">IF(CK87="N/A","N/A",
IF(CI88="","BLANK","EQ"))</f>
        <v>BLANK</v>
      </c>
      <c r="CN88" s="15"/>
      <c r="CO88" s="15"/>
      <c r="CP88" s="15"/>
      <c r="CR88" s="15" t="s">
        <v>820</v>
      </c>
      <c r="CS88" s="16"/>
      <c r="CT88" s="25" t="str">
        <f ca="1">IF($A$25="mm","mm","in")</f>
        <v>mm</v>
      </c>
      <c r="CU88" s="11" t="str">
        <f ca="1">IF(CU87="N/A","N/A",
IF(CS88="","BLANK","EQ"))</f>
        <v>BLANK</v>
      </c>
      <c r="CX88" s="15"/>
      <c r="CY88" s="15"/>
      <c r="CZ88" s="15"/>
      <c r="DB88" s="15" t="s">
        <v>820</v>
      </c>
      <c r="DC88" s="16"/>
      <c r="DD88" s="25" t="str">
        <f ca="1">IF($A$25="mm","mm","in")</f>
        <v>mm</v>
      </c>
      <c r="DE88" s="11" t="str">
        <f ca="1">IF(DE87="N/A","N/A",
IF(DC88="","BLANK","EQ"))</f>
        <v>BLANK</v>
      </c>
      <c r="DH88" s="15"/>
      <c r="DI88" s="15"/>
      <c r="DJ88" s="15"/>
      <c r="DL88" s="15" t="s">
        <v>820</v>
      </c>
      <c r="DM88" s="16"/>
      <c r="DN88" s="25" t="str">
        <f ca="1">IF($A$25="mm","mm","in")</f>
        <v>mm</v>
      </c>
      <c r="DO88" s="11" t="str">
        <f ca="1">IF(DO87="N/A","N/A",
IF(DM88="","BLANK","EQ"))</f>
        <v>N/A</v>
      </c>
    </row>
    <row r="89" spans="1:119" ht="15" customHeight="1" x14ac:dyDescent="0.25">
      <c r="A89" s="36"/>
      <c r="B89" s="276" t="s">
        <v>825</v>
      </c>
      <c r="C89" s="224"/>
      <c r="D89" s="224"/>
      <c r="E89" s="224"/>
      <c r="F89" s="224"/>
      <c r="G89" s="275"/>
      <c r="H89" s="154"/>
      <c r="I89" s="199"/>
      <c r="J89" s="153"/>
      <c r="K89" s="112"/>
      <c r="L89" s="36"/>
      <c r="M89" s="36"/>
      <c r="N89" s="36"/>
      <c r="O89" s="36"/>
      <c r="P89" s="26"/>
      <c r="Q89" s="26"/>
      <c r="S89" s="11"/>
      <c r="U89" s="12" t="str">
        <f>IF(OR(AA66="Steel Unwelded",AA66="Steel Welded"),"F.3.4.2","F.3.5")</f>
        <v>F.3.5</v>
      </c>
      <c r="V89" s="28">
        <f>IF(AA84="L-Shape",
AA86-(AA85*AA86*AA86/2+AA88*AA87*AA87/2)/(AA85*AA86+AA87*AA88-AA85*AA87),
AA86/2)</f>
        <v>0</v>
      </c>
      <c r="W89" s="11"/>
      <c r="X89" s="11"/>
      <c r="Y89" s="11"/>
      <c r="Z89" s="15" t="str">
        <f ca="1">"Su &gt; "&amp;$N$71&amp;$O$71&amp;" Bending in shear M*y / I:"</f>
        <v>Su &gt; 15000N Bending in shear M*y / I:</v>
      </c>
      <c r="AA89" s="26" t="str">
        <f>IF(OR(AA85="",AA86="",),"",IF($A$25="mm",10^6,1)*$N$71*AA65*V89/
IF(AA84="Round Tube",(PI()/4)*((AA86/2)^4-((AA86-2*AA85)/2)^4),
IF(AA84="Rectangular Tube",(AA88*AA86^3)/12-((AA88-2*AA85)*(AA86-2*AA87)^3)/12,
IF(AA84="Single Layer",(AA85*AA86^3)/12,
IF(OR(AA84="U-Shape",AA84="H-Shape"),(AA88*AA86^3)/12-(AA88-AA85)*((AA86-2*AA87)^3)/12,
IF(AA84="t-Shape",(AA85*AA86^3)/12+(AA88*AA87^3)/12,
IF(AA84="L-Shape",(AA85*AA86^3)/3+AA86*AA85*(AA86/2-(AA86-V89))^2+(AA88*AA87^3)/3+AA87*AA88*(AA86-V89)^2)))))))</f>
        <v/>
      </c>
      <c r="AB89" s="53" t="str">
        <f>IF(AA89="","",IF(U90=0,"",U90/AA89))</f>
        <v/>
      </c>
      <c r="AC89" s="11" t="str">
        <f>IF(AA65=0,"N/A",
IF(AB89="","BLANK",IF(AB89&gt;=1,"EQ","REJECT")))</f>
        <v>N/A</v>
      </c>
      <c r="AE89" s="12" t="str">
        <f>IF(OR(AK66="Steel Unwelded",AK66="Steel Welded"),"F.3.4.2","F.3.5")</f>
        <v>F.3.5</v>
      </c>
      <c r="AF89" s="28">
        <f>IF(AK84="L-Shape",
AK86-(AK85*AK86*AK86/2+AK88*AK87*AK87/2)/(AK85*AK86+AK87*AK88-AK85*AK87),
AK86/2)</f>
        <v>0</v>
      </c>
      <c r="AG89" s="11"/>
      <c r="AH89" s="11"/>
      <c r="AI89" s="11"/>
      <c r="AJ89" s="15" t="str">
        <f ca="1">"Su &gt; "&amp;$N$71&amp;$O$71&amp;" Bending in shear M*y / I:"</f>
        <v>Su &gt; 15000N Bending in shear M*y / I:</v>
      </c>
      <c r="AK89" s="26" t="str">
        <f>IF(OR(AK85="",AK86="",),"",IF($A$25="mm",10^6,1)*$N$71*AK65*AF89/
IF(AK84="Round Tube",(PI()/4)*((AK86/2)^4-((AK86-2*AK85)/2)^4),
IF(AK84="Rectangular Tube",(AK88*AK86^3)/12-((AK88-2*AK85)*(AK86-2*AK87)^3)/12,
IF(AK84="Single Layer",(AK85*AK86^3)/12,
IF(OR(AK84="U-Shape",AK84="H-Shape"),(AK88*AK86^3)/12-(AK88-AK85)*((AK86-2*AK87)^3)/12,
IF(AK84="t-Shape",(AK85*AK86^3)/12+(AK88*AK87^3)/12,
IF(AK84="L-Shape",(AK85*AK86^3)/3+AK86*AK85*(AK86/2-(AK86-AF89))^2+(AK88*AK87^3)/3+AK87*AK88*(AK86-AF89)^2)))))))</f>
        <v/>
      </c>
      <c r="AL89" s="53" t="str">
        <f>IF(AK89="","",IF(AE90=0,"",AE90/AK89))</f>
        <v/>
      </c>
      <c r="AM89" s="11" t="str">
        <f>IF(AK65=0,"N/A",
IF(AL89="","BLANK",IF(AL89&gt;=1,"EQ","REJECT")))</f>
        <v>N/A</v>
      </c>
      <c r="AO89" s="12" t="str">
        <f>IF(OR(AU66="Steel Unwelded",AU66="Steel Welded"),"F.3.4.2","F.3.5")</f>
        <v>F.3.5</v>
      </c>
      <c r="AP89" s="28">
        <f>IF(AU84="L-Shape",
AU86-(AU85*AU86*AU86/2+AU88*AU87*AU87/2)/(AU85*AU86+AU87*AU88-AU85*AU87),
AU86/2)</f>
        <v>0</v>
      </c>
      <c r="AQ89" s="11"/>
      <c r="AR89" s="11"/>
      <c r="AS89" s="11"/>
      <c r="AT89" s="15" t="str">
        <f ca="1">"Su &gt; "&amp;$N$71&amp;$O$71&amp;" Bending in shear M*y / I:"</f>
        <v>Su &gt; 15000N Bending in shear M*y / I:</v>
      </c>
      <c r="AU89" s="26" t="str">
        <f>IF(OR(AU85="",AU86="",),"",IF($A$25="mm",10^6,1)*$N$71*AU65*AP89/
IF(AU84="Round Tube",(PI()/4)*((AU86/2)^4-((AU86-2*AU85)/2)^4),
IF(AU84="Rectangular Tube",(AU88*AU86^3)/12-((AU88-2*AU85)*(AU86-2*AU87)^3)/12,
IF(AU84="Single Layer",(AU85*AU86^3)/12,
IF(OR(AU84="U-Shape",AU84="H-Shape"),(AU88*AU86^3)/12-(AU88-AU85)*((AU86-2*AU87)^3)/12,
IF(AU84="t-Shape",(AU85*AU86^3)/12+(AU88*AU87^3)/12,
IF(AU84="L-Shape",(AU85*AU86^3)/3+AU86*AU85*(AU86/2-(AU86-AP89))^2+(AU88*AU87^3)/3+AU87*AU88*(AU86-AP89)^2)))))))</f>
        <v/>
      </c>
      <c r="AV89" s="53" t="str">
        <f>IF(AU89="","",IF(AO90=0,"",AO90/AU89))</f>
        <v/>
      </c>
      <c r="AW89" s="11" t="str">
        <f>IF(AU65=0,"N/A",
IF(AV89="","BLANK",IF(AV89&gt;=1,"EQ","REJECT")))</f>
        <v>N/A</v>
      </c>
      <c r="AY89" s="12" t="str">
        <f>IF(OR(BE66="Steel Unwelded",BE66="Steel Welded"),"F.3.4.2","F.3.5")</f>
        <v>F.3.5</v>
      </c>
      <c r="AZ89" s="28">
        <f>IF(BE84="L-Shape",
BE86-(BE85*BE86*BE86/2+BE88*BE87*BE87/2)/(BE85*BE86+BE87*BE88-BE85*BE87),
BE86/2)</f>
        <v>0</v>
      </c>
      <c r="BA89" s="11"/>
      <c r="BB89" s="11"/>
      <c r="BC89" s="11"/>
      <c r="BD89" s="15" t="str">
        <f ca="1">"Su &gt; "&amp;$N$71&amp;$O$71&amp;" Bending in shear M*y / I:"</f>
        <v>Su &gt; 15000N Bending in shear M*y / I:</v>
      </c>
      <c r="BE89" s="26" t="str">
        <f>IF(OR(BE85="",BE86="",),"",IF($A$25="mm",10^6,1)*$N$71*BE65*AZ89/
IF(BE84="Round Tube",(PI()/4)*((BE86/2)^4-((BE86-2*BE85)/2)^4),
IF(BE84="Rectangular Tube",(BE88*BE86^3)/12-((BE88-2*BE85)*(BE86-2*BE87)^3)/12,
IF(BE84="Single Layer",(BE85*BE86^3)/12,
IF(OR(BE84="U-Shape",BE84="H-Shape"),(BE88*BE86^3)/12-(BE88-BE85)*((BE86-2*BE87)^3)/12,
IF(BE84="t-Shape",(BE85*BE86^3)/12+(BE88*BE87^3)/12,
IF(BE84="L-Shape",(BE85*BE86^3)/3+BE86*BE85*(BE86/2-(BE86-AZ89))^2+(BE88*BE87^3)/3+BE87*BE88*(BE86-AZ89)^2)))))))</f>
        <v/>
      </c>
      <c r="BF89" s="53" t="str">
        <f>IF(BE89="","",IF(AY90=0,"",AY90/BE89))</f>
        <v/>
      </c>
      <c r="BG89" s="11" t="str">
        <f>IF(BE65=0,"N/A",
IF(BF89="","BLANK",IF(BF89&gt;=1,"EQ","REJECT")))</f>
        <v>N/A</v>
      </c>
      <c r="BI89" s="12" t="str">
        <f>IF(OR(BO66="Steel Unwelded",BO66="Steel Welded"),"F.3.4.2","F.3.5")</f>
        <v>F.3.5</v>
      </c>
      <c r="BJ89" s="28">
        <f>IF(BO84="L-Shape",
BO86-(BO85*BO86*BO86/2+BO88*BO87*BO87/2)/(BO85*BO86+BO87*BO88-BO85*BO87),
BO86/2)</f>
        <v>0</v>
      </c>
      <c r="BK89" s="11"/>
      <c r="BL89" s="11"/>
      <c r="BM89" s="11"/>
      <c r="BN89" s="15" t="str">
        <f ca="1">"Su &gt; "&amp;$N$71&amp;$O$71&amp;" Bending in shear M*y / I:"</f>
        <v>Su &gt; 15000N Bending in shear M*y / I:</v>
      </c>
      <c r="BO89" s="26" t="str">
        <f>IF(OR(BO85="",BO86="",),"",IF($A$25="mm",10^6,1)*$N$71*BO65*BJ89/
IF(BO84="Round Tube",(PI()/4)*((BO86/2)^4-((BO86-2*BO85)/2)^4),
IF(BO84="Rectangular Tube",(BO88*BO86^3)/12-((BO88-2*BO85)*(BO86-2*BO87)^3)/12,
IF(BO84="Single Layer",(BO85*BO86^3)/12,
IF(OR(BO84="U-Shape",BO84="H-Shape"),(BO88*BO86^3)/12-(BO88-BO85)*((BO86-2*BO87)^3)/12,
IF(BO84="t-Shape",(BO85*BO86^3)/12+(BO88*BO87^3)/12,
IF(BO84="L-Shape",(BO85*BO86^3)/3+BO86*BO85*(BO86/2-(BO86-BJ89))^2+(BO88*BO87^3)/3+BO87*BO88*(BO86-BJ89)^2)))))))</f>
        <v/>
      </c>
      <c r="BP89" s="53" t="str">
        <f>IF(BO89="","",IF(BI90=0,"",BI90/BO89))</f>
        <v/>
      </c>
      <c r="BQ89" s="11" t="str">
        <f>IF(BO65=0,"N/A",
IF(BP89="","BLANK",IF(BP89&gt;=1,"EQ","REJECT")))</f>
        <v>N/A</v>
      </c>
      <c r="BT89" s="15"/>
      <c r="BU89" s="15"/>
      <c r="BV89" s="15"/>
      <c r="BX89" s="15" t="str">
        <f>IF(BY85=1,"Chassis mount distance to closest triangulated node (a):","Furthest mount from nearest triangulated node (a):")</f>
        <v>Furthest mount from nearest triangulated node (a):</v>
      </c>
      <c r="BY89" s="16"/>
      <c r="BZ89" s="25" t="str">
        <f ca="1">IF($A$25="mm","mm","in")</f>
        <v>mm</v>
      </c>
      <c r="CA89" s="11" t="str">
        <f ca="1">IF(CA88="N/A","N/A",
IF(OR(BY88="",BY89=""),"BLANK",IF(BY89&gt;BY88,"REJECT","EQ")))</f>
        <v>BLANK</v>
      </c>
      <c r="CD89" s="15"/>
      <c r="CE89" s="15"/>
      <c r="CF89" s="15"/>
      <c r="CH89" s="15" t="str">
        <f>IF(CI85=1,"Chassis mount distance to closest triangulated node (a):","Furthest mount from nearest triangulated node (a):")</f>
        <v>Furthest mount from nearest triangulated node (a):</v>
      </c>
      <c r="CI89" s="16"/>
      <c r="CJ89" s="25" t="str">
        <f ca="1">IF($A$25="mm","mm","in")</f>
        <v>mm</v>
      </c>
      <c r="CK89" s="11" t="str">
        <f ca="1">IF(CK88="N/A","N/A",
IF(OR(CI88="",CI89=""),"BLANK",IF(CI89&gt;CI88,"REJECT","EQ")))</f>
        <v>BLANK</v>
      </c>
      <c r="CN89" s="15"/>
      <c r="CO89" s="15"/>
      <c r="CP89" s="15"/>
      <c r="CR89" s="15" t="str">
        <f>IF(CS85=1,"Chassis mount distance to closest triangulated node (a):","Furthest mount from nearest triangulated node (a):")</f>
        <v>Furthest mount from nearest triangulated node (a):</v>
      </c>
      <c r="CS89" s="16"/>
      <c r="CT89" s="25" t="str">
        <f ca="1">IF($A$25="mm","mm","in")</f>
        <v>mm</v>
      </c>
      <c r="CU89" s="11" t="str">
        <f ca="1">IF(CU88="N/A","N/A",
IF(OR(CS88="",CS89=""),"BLANK",IF(CS89&gt;CS88,"REJECT","EQ")))</f>
        <v>BLANK</v>
      </c>
      <c r="CX89" s="15"/>
      <c r="CY89" s="15"/>
      <c r="CZ89" s="15"/>
      <c r="DB89" s="15" t="str">
        <f>IF(DC85=1,"Chassis mount distance to closest triangulated node (a):","Furthest mount from nearest triangulated node (a):")</f>
        <v>Furthest mount from nearest triangulated node (a):</v>
      </c>
      <c r="DC89" s="16"/>
      <c r="DD89" s="25" t="str">
        <f ca="1">IF($A$25="mm","mm","in")</f>
        <v>mm</v>
      </c>
      <c r="DE89" s="11" t="str">
        <f ca="1">IF(DE88="N/A","N/A",
IF(OR(DC88="",DC89=""),"BLANK",IF(DC89&gt;DC88,"REJECT","EQ")))</f>
        <v>BLANK</v>
      </c>
      <c r="DH89" s="15"/>
      <c r="DI89" s="15"/>
      <c r="DJ89" s="15"/>
      <c r="DL89" s="15" t="str">
        <f>IF(DM85=1,"Chassis mount distance to closest triangulated node (a):","Furthest mount from nearest triangulated node (a):")</f>
        <v>Furthest mount from nearest triangulated node (a):</v>
      </c>
      <c r="DM89" s="16"/>
      <c r="DN89" s="25" t="str">
        <f ca="1">IF($A$25="mm","mm","in")</f>
        <v>mm</v>
      </c>
      <c r="DO89" s="11" t="str">
        <f ca="1">IF(DO88="N/A","N/A",
IF(OR(DM88="",DM89=""),"BLANK",IF(DM89&gt;DM88,"REJECT","EQ")))</f>
        <v>N/A</v>
      </c>
    </row>
    <row r="90" spans="1:119" ht="15" customHeight="1" x14ac:dyDescent="0.25">
      <c r="A90" s="11"/>
      <c r="B90" s="274" t="s">
        <v>823</v>
      </c>
      <c r="C90" s="15"/>
      <c r="D90" s="15"/>
      <c r="E90" s="15"/>
      <c r="F90" s="15"/>
      <c r="G90" s="11"/>
      <c r="I90" s="11"/>
      <c r="J90" s="50"/>
      <c r="K90" s="12"/>
      <c r="L90" s="36"/>
      <c r="M90" s="36"/>
      <c r="N90" s="36"/>
      <c r="O90" s="36"/>
      <c r="P90" s="26"/>
      <c r="Q90" s="26"/>
      <c r="S90" s="11"/>
      <c r="U90" s="26" t="e">
        <f>AA68</f>
        <v>#N/A</v>
      </c>
      <c r="V90" s="28">
        <f>IF(AA84="U-Shape",
AA88-(((AA86-2*AA87)*AA85^2)/2+AA87*AA88^2)/(2*AA88*AA87+(AA86-2*AA87)*AA85),
IF(AA84="L-Shape",
AA88-(AA85*AA86*AA85/2+AA88*AA87*AA88/2)/(AA85*AA86+AA87*AA88-AA85*AA87),
IF(AA84="Round Tube",AA87/2,AA88/2)))</f>
        <v>0</v>
      </c>
      <c r="W90" s="11"/>
      <c r="X90" s="11"/>
      <c r="Y90" s="11"/>
      <c r="Z90" s="15" t="str">
        <f ca="1">"Su &gt; "&amp;$N$71&amp;$O$71&amp;" Bending normal M*y / I:"</f>
        <v>Su &gt; 15000N Bending normal M*y / I:</v>
      </c>
      <c r="AA90" s="26" t="str">
        <f>IF(OR(AA85="",AA86="",),"",IF($A$25="mm",10^6,1)*$N$71*AA65*V90/
IF(AA84="Round Tube",(PI()/4)*((AA86/2)^4-((AA86-2*AA85)/2)^4),
IF(AA84="Rectangular Tube",(AA86*AA88^3)/12-((AA86-2*AA87)*(AA88-2*AA85)^3)/12,
IF(AA84="Single Layer",(AA87*AA88^3)/12,
IF(AA84="U-Shape",(AA86*AA85^3)/3+AA86*AA85*(AA88-V90)^2+2*(AA87*AA88^3)/3+AA87*AA88*(AA88/2-(AA88-V90))^2,
IF(AA84="H-shape",(AA86*AA85^3)/12+2*(AA87*AA88^3)/12,
IF(AA84="t-Shape",(AA86*AA85^3)/12+(AA87*AA88^3)/12,
IF(AA84="L-Shape",(AA86*AA85^3)/3+AA86*AA85*(AA88-V90)^2+(AA87*AA88^3)/3+AA87*AA88*(AA88/2-(AA88-V90))^2))))))))</f>
        <v/>
      </c>
      <c r="AB90" s="53" t="str">
        <f>IF(AA90="","",IF(U90=0,"",U90/AA90))</f>
        <v/>
      </c>
      <c r="AC90" s="11" t="str">
        <f>IF(AA65=0,"N/A",
IF(AB90="","BLANK",IF(AB90&gt;=1,"EQ","REJECT")))</f>
        <v>N/A</v>
      </c>
      <c r="AE90" s="26" t="e">
        <f>AK68</f>
        <v>#N/A</v>
      </c>
      <c r="AF90" s="28">
        <f>IF(AK84="U-Shape",
AK88-(((AK86-2*AK87)*AK85^2)/2+AK87*AK88^2)/(2*AK88*AK87+(AK86-2*AK87)*AK85),
IF(AK84="L-Shape",
AK88-(AK85*AK86*AK85/2+AK88*AK87*AK88/2)/(AK85*AK86+AK87*AK88-AK85*AK87),
IF(AK84="Round Tube",AK87/2,AK88/2)))</f>
        <v>0</v>
      </c>
      <c r="AG90" s="11"/>
      <c r="AH90" s="11"/>
      <c r="AI90" s="11"/>
      <c r="AJ90" s="15" t="str">
        <f ca="1">"Su &gt; "&amp;$N$71&amp;$O$71&amp;" Bending normal M*y / I:"</f>
        <v>Su &gt; 15000N Bending normal M*y / I:</v>
      </c>
      <c r="AK90" s="26" t="str">
        <f>IF(OR(AK85="",AK86="",),"",IF($A$25="mm",10^6,1)*$N$71*AK65*AF90/
IF(AK84="Round Tube",(PI()/4)*((AK86/2)^4-((AK86-2*AK85)/2)^4),
IF(AK84="Rectangular Tube",(AK86*AK88^3)/12-((AK86-2*AK87)*(AK88-2*AK85)^3)/12,
IF(AK84="Single Layer",(AK87*AK88^3)/12,
IF(AK84="U-Shape",(AK86*AK85^3)/3+AK86*AK85*(AK88-AF90)^2+2*(AK87*AK88^3)/3+AK87*AK88*(AK88/2-(AK88-AF90))^2,
IF(AK84="H-shape",(AK86*AK85^3)/12+2*(AK87*AK88^3)/12,
IF(AK84="t-Shape",(AK86*AK85^3)/12+(AK87*AK88^3)/12,
IF(AK84="L-Shape",(AK86*AK85^3)/3+AK86*AK85*(AK88-AF90)^2+(AK87*AK88^3)/3+AK87*AK88*(AK88/2-(AK88-AF90))^2))))))))</f>
        <v/>
      </c>
      <c r="AL90" s="53" t="str">
        <f>IF(AK90="","",IF(AE90=0,"",AE90/AK90))</f>
        <v/>
      </c>
      <c r="AM90" s="11" t="str">
        <f>IF(AK65=0,"N/A",
IF(AL90="","BLANK",IF(AL90&gt;=1,"EQ","REJECT")))</f>
        <v>N/A</v>
      </c>
      <c r="AO90" s="26" t="e">
        <f>AU68</f>
        <v>#N/A</v>
      </c>
      <c r="AP90" s="28">
        <f>IF(AU84="U-Shape",
AU88-(((AU86-2*AU87)*AU85^2)/2+AU87*AU88^2)/(2*AU88*AU87+(AU86-2*AU87)*AU85),
IF(AU84="L-Shape",
AU88-(AU85*AU86*AU85/2+AU88*AU87*AU88/2)/(AU85*AU86+AU87*AU88-AU85*AU87),
IF(AU84="Round Tube",AU87/2,AU88/2)))</f>
        <v>0</v>
      </c>
      <c r="AQ90" s="11"/>
      <c r="AR90" s="11"/>
      <c r="AS90" s="11"/>
      <c r="AT90" s="15" t="str">
        <f ca="1">"Su &gt; "&amp;$N$71&amp;$O$71&amp;" Bending normal M*y / I:"</f>
        <v>Su &gt; 15000N Bending normal M*y / I:</v>
      </c>
      <c r="AU90" s="26" t="str">
        <f>IF(OR(AU85="",AU86="",),"",IF($A$25="mm",10^6,1)*$N$71*AU65*AP90/
IF(AU84="Round Tube",(PI()/4)*((AU86/2)^4-((AU86-2*AU85)/2)^4),
IF(AU84="Rectangular Tube",(AU86*AU88^3)/12-((AU86-2*AU87)*(AU88-2*AU85)^3)/12,
IF(AU84="Single Layer",(AU87*AU88^3)/12,
IF(AU84="U-Shape",(AU86*AU85^3)/3+AU86*AU85*(AU88-AP90)^2+2*(AU87*AU88^3)/3+AU87*AU88*(AU88/2-(AU88-AP90))^2,
IF(AU84="H-shape",(AU86*AU85^3)/12+2*(AU87*AU88^3)/12,
IF(AU84="t-Shape",(AU86*AU85^3)/12+(AU87*AU88^3)/12,
IF(AU84="L-Shape",(AU86*AU85^3)/3+AU86*AU85*(AU88-AP90)^2+(AU87*AU88^3)/3+AU87*AU88*(AU88/2-(AU88-AP90))^2))))))))</f>
        <v/>
      </c>
      <c r="AV90" s="53" t="str">
        <f>IF(AU90="","",IF(AO90=0,"",AO90/AU90))</f>
        <v/>
      </c>
      <c r="AW90" s="11" t="str">
        <f>IF(AU65=0,"N/A",
IF(AV90="","BLANK",IF(AV90&gt;=1,"EQ","REJECT")))</f>
        <v>N/A</v>
      </c>
      <c r="AY90" s="26" t="e">
        <f>BE68</f>
        <v>#N/A</v>
      </c>
      <c r="AZ90" s="28">
        <f>IF(BE84="U-Shape",
BE88-(((BE86-2*BE87)*BE85^2)/2+BE87*BE88^2)/(2*BE88*BE87+(BE86-2*BE87)*BE85),
IF(BE84="L-Shape",
BE88-(BE85*BE86*BE85/2+BE88*BE87*BE88/2)/(BE85*BE86+BE87*BE88-BE85*BE87),
IF(BE84="Round Tube",BE87/2,BE88/2)))</f>
        <v>0</v>
      </c>
      <c r="BA90" s="11"/>
      <c r="BB90" s="11"/>
      <c r="BC90" s="11"/>
      <c r="BD90" s="15" t="str">
        <f ca="1">"Su &gt; "&amp;$N$71&amp;$O$71&amp;" Bending normal M*y / I:"</f>
        <v>Su &gt; 15000N Bending normal M*y / I:</v>
      </c>
      <c r="BE90" s="26" t="str">
        <f>IF(OR(BE85="",BE86="",),"",IF($A$25="mm",10^6,1)*$N$71*BE65*AZ90/
IF(BE84="Round Tube",(PI()/4)*((BE86/2)^4-((BE86-2*BE85)/2)^4),
IF(BE84="Rectangular Tube",(BE86*BE88^3)/12-((BE86-2*BE87)*(BE88-2*BE85)^3)/12,
IF(BE84="Single Layer",(BE87*BE88^3)/12,
IF(BE84="U-Shape",(BE86*BE85^3)/3+BE86*BE85*(BE88-AZ90)^2+2*(BE87*BE88^3)/3+BE87*BE88*(BE88/2-(BE88-AZ90))^2,
IF(BE84="H-shape",(BE86*BE85^3)/12+2*(BE87*BE88^3)/12,
IF(BE84="t-Shape",(BE86*BE85^3)/12+(BE87*BE88^3)/12,
IF(BE84="L-Shape",(BE86*BE85^3)/3+BE86*BE85*(BE88-AZ90)^2+(BE87*BE88^3)/3+BE87*BE88*(BE88/2-(BE88-AZ90))^2))))))))</f>
        <v/>
      </c>
      <c r="BF90" s="53" t="str">
        <f>IF(BE90="","",IF(AY90=0,"",AY90/BE90))</f>
        <v/>
      </c>
      <c r="BG90" s="11" t="str">
        <f>IF(BE65=0,"N/A",
IF(BF90="","BLANK",IF(BF90&gt;=1,"EQ","REJECT")))</f>
        <v>N/A</v>
      </c>
      <c r="BI90" s="26" t="e">
        <f>BO68</f>
        <v>#N/A</v>
      </c>
      <c r="BJ90" s="28">
        <f>IF(BO84="U-Shape",
BO88-(((BO86-2*BO87)*BO85^2)/2+BO87*BO88^2)/(2*BO88*BO87+(BO86-2*BO87)*BO85),
IF(BO84="L-Shape",
BO88-(BO85*BO86*BO85/2+BO88*BO87*BO88/2)/(BO85*BO86+BO87*BO88-BO85*BO87),
IF(BO84="Round Tube",BO87/2,BO88/2)))</f>
        <v>0</v>
      </c>
      <c r="BK90" s="11"/>
      <c r="BL90" s="11"/>
      <c r="BM90" s="11"/>
      <c r="BN90" s="15" t="str">
        <f ca="1">"Su &gt; "&amp;$N$71&amp;$O$71&amp;" Bending normal M*y / I:"</f>
        <v>Su &gt; 15000N Bending normal M*y / I:</v>
      </c>
      <c r="BO90" s="26" t="str">
        <f>IF(OR(BO85="",BO86="",),"",IF($A$25="mm",10^6,1)*$N$71*BO65*BJ90/
IF(BO84="Round Tube",(PI()/4)*((BO86/2)^4-((BO86-2*BO85)/2)^4),
IF(BO84="Rectangular Tube",(BO86*BO88^3)/12-((BO86-2*BO87)*(BO88-2*BO85)^3)/12,
IF(BO84="Single Layer",(BO87*BO88^3)/12,
IF(BO84="U-Shape",(BO86*BO85^3)/3+BO86*BO85*(BO88-BJ90)^2+2*(BO87*BO88^3)/3+BO87*BO88*(BO88/2-(BO88-BJ90))^2,
IF(BO84="H-shape",(BO86*BO85^3)/12+2*(BO87*BO88^3)/12,
IF(BO84="t-Shape",(BO86*BO85^3)/12+(BO87*BO88^3)/12,
IF(BO84="L-Shape",(BO86*BO85^3)/3+BO86*BO85*(BO88-BJ90)^2+(BO87*BO88^3)/3+BO87*BO88*(BO88/2-(BO88-BJ90))^2))))))))</f>
        <v/>
      </c>
      <c r="BP90" s="53" t="str">
        <f>IF(BO90="","",IF(BI90=0,"",BI90/BO90))</f>
        <v/>
      </c>
      <c r="BQ90" s="11" t="str">
        <f>IF(BO65=0,"N/A",
IF(BP90="","BLANK",IF(BP90&gt;=1,"EQ","REJECT")))</f>
        <v>N/A</v>
      </c>
      <c r="BS90" s="24" t="s">
        <v>817</v>
      </c>
      <c r="BT90" s="15"/>
      <c r="BU90" s="15"/>
      <c r="BV90" s="15"/>
      <c r="BX90" s="15" t="str">
        <f>IF(BY85=1,"Tube Max Bending Force (Su*I)/(OD/2*a*(L-a)^2/L^2):","Tube Max Bending Force (Su*I)/(a*(1-a/L)*OD/2):")</f>
        <v>Tube Max Bending Force (Su*I)/(a*(1-a/L)*OD/2):</v>
      </c>
      <c r="BY90" s="26" t="str">
        <f>IF(OR(BY88="",BY83=""),"",IF(BY89=0,"N/A",
BY86*BY87*IF($A$25="mm",1/(10^12),1)/
(IF($A$25="mm",1/10^6,1)*IF(BY85=1,(BY83/2)*BY89*((BY88-BY89)^2)/(BY88^2),
BY89*(1-BY89/BY88)*BY83/2))))</f>
        <v/>
      </c>
      <c r="BZ90" s="84" t="str">
        <f>IF(OR(BY90="",BY90="N/A"),"",BY90/$N$71)</f>
        <v/>
      </c>
      <c r="CA90" s="11" t="str">
        <f ca="1">IF(CA89="N/A","N/A",
IF(BY90="","BLANK",IF(BZ90&lt;0.95,"CHECK","EQ")))</f>
        <v>BLANK</v>
      </c>
      <c r="CC90" s="24" t="s">
        <v>817</v>
      </c>
      <c r="CD90" s="15"/>
      <c r="CE90" s="15"/>
      <c r="CF90" s="15"/>
      <c r="CH90" s="15" t="str">
        <f>IF(CI85=1,"Tube Max Bending Force (Su*I)/(OD/2*a*(L-a)^2/L^2):","Tube Max Bending Force (Su*I)/(a*(1-a/L)*OD/2):")</f>
        <v>Tube Max Bending Force (Su*I)/(a*(1-a/L)*OD/2):</v>
      </c>
      <c r="CI90" s="26" t="str">
        <f>IF(OR(CI88="",CI83=""),"",IF(CI89=0,"N/A",
CI86*CI87*IF($A$25="mm",1/(10^12),1)/
(IF($A$25="mm",1/10^6,1)*IF(CI85=1,(CI83/2)*CI89*((CI88-CI89)^2)/(CI88^2),
CI89*(1-CI89/CI88)*CI83/2))))</f>
        <v/>
      </c>
      <c r="CJ90" s="84" t="str">
        <f>IF(OR(CI90="",CI90="N/A"),"",CI90/$N$71)</f>
        <v/>
      </c>
      <c r="CK90" s="11" t="str">
        <f ca="1">IF(CK89="N/A","N/A",
IF(CI90="","BLANK",IF(CJ90&lt;0.95,"CHECK","EQ")))</f>
        <v>BLANK</v>
      </c>
      <c r="CM90" s="24" t="s">
        <v>817</v>
      </c>
      <c r="CN90" s="15"/>
      <c r="CO90" s="15"/>
      <c r="CP90" s="15"/>
      <c r="CR90" s="15" t="str">
        <f>IF(CS85=1,"Tube Max Bending Force (Su*I)/(OD/2*a*(L-a)^2/L^2):","Tube Max Bending Force (Su*I)/(a*(1-a/L)*OD/2):")</f>
        <v>Tube Max Bending Force (Su*I)/(a*(1-a/L)*OD/2):</v>
      </c>
      <c r="CS90" s="26" t="str">
        <f>IF(OR(CS88="",CS83=""),"",IF(CS89=0,"N/A",
CS86*CS87*IF($A$25="mm",1/(10^12),1)/
(IF($A$25="mm",1/10^6,1)*IF(CS85=1,(CS83/2)*CS89*((CS88-CS89)^2)/(CS88^2),
CS89*(1-CS89/CS88)*CS83/2))))</f>
        <v/>
      </c>
      <c r="CT90" s="84" t="str">
        <f>IF(OR(CS90="",CS90="N/A"),"",CS90/$N$71)</f>
        <v/>
      </c>
      <c r="CU90" s="11" t="str">
        <f ca="1">IF(CU89="N/A","N/A",
IF(CS90="","BLANK",IF(CT90&lt;0.95,"CHECK","EQ")))</f>
        <v>BLANK</v>
      </c>
      <c r="CW90" s="24" t="s">
        <v>817</v>
      </c>
      <c r="CX90" s="15"/>
      <c r="CY90" s="15"/>
      <c r="CZ90" s="15"/>
      <c r="DB90" s="15" t="str">
        <f>IF(DC85=1,"Tube Max Bending Force (Su*I)/(OD/2*a*(L-a)^2/L^2):","Tube Max Bending Force (Su*I)/(a*(1-a/L)*OD/2):")</f>
        <v>Tube Max Bending Force (Su*I)/(a*(1-a/L)*OD/2):</v>
      </c>
      <c r="DC90" s="26" t="str">
        <f>IF(OR(DC88="",DC83=""),"",IF(DC89=0,"N/A",
DC86*DC87*IF($A$25="mm",1/(10^12),1)/
(IF($A$25="mm",1/10^6,1)*IF(DC85=1,(DC83/2)*DC89*((DC88-DC89)^2)/(DC88^2),
DC89*(1-DC89/DC88)*DC83/2))))</f>
        <v/>
      </c>
      <c r="DD90" s="84" t="str">
        <f>IF(OR(DC90="",DC90="N/A"),"",DC90/$N$71)</f>
        <v/>
      </c>
      <c r="DE90" s="11" t="str">
        <f ca="1">IF(DE89="N/A","N/A",
IF(DC90="","BLANK",IF(DD90&lt;0.95,"CHECK","EQ")))</f>
        <v>BLANK</v>
      </c>
      <c r="DG90" s="24" t="s">
        <v>817</v>
      </c>
      <c r="DH90" s="15"/>
      <c r="DI90" s="15"/>
      <c r="DJ90" s="15"/>
      <c r="DL90" s="15" t="str">
        <f>IF(DM85=1,"Tube Max Bending Force (Su*I)/(OD/2*a*(L-a)^2/L^2):","Tube Max Bending Force (Su*I)/(a*(1-a/L)*OD/2):")</f>
        <v>Tube Max Bending Force (Su*I)/(a*(1-a/L)*OD/2):</v>
      </c>
      <c r="DM90" s="26" t="str">
        <f>IF(OR(DM88="",DM83=""),"",IF(DM89=0,"N/A",
DM86*DM87*IF($A$25="mm",1/(10^12),1)/
(IF($A$25="mm",1/10^6,1)*IF(DM85=1,(DM83/2)*DM89*((DM88-DM89)^2)/(DM88^2),
DM89*(1-DM89/DM88)*DM83/2))))</f>
        <v/>
      </c>
      <c r="DN90" s="84" t="str">
        <f>IF(OR(DM90="",DM90="N/A"),"",DM90/$N$71)</f>
        <v/>
      </c>
      <c r="DO90" s="11" t="str">
        <f ca="1">IF(DO89="N/A","N/A",
IF(DM90="","BLANK",IF(DN90&lt;0.95,"CHECK","EQ")))</f>
        <v>N/A</v>
      </c>
    </row>
    <row r="91" spans="1:119" ht="15" customHeight="1" x14ac:dyDescent="0.25">
      <c r="B91" s="274" t="s">
        <v>821</v>
      </c>
      <c r="C91" s="15"/>
      <c r="D91" s="15"/>
      <c r="E91" s="15"/>
      <c r="F91" s="15"/>
      <c r="G91" s="11"/>
      <c r="I91" s="11"/>
      <c r="J91" s="50"/>
      <c r="K91" s="30"/>
      <c r="L91" s="30"/>
      <c r="M91" s="30"/>
      <c r="N91" s="36"/>
      <c r="O91" s="36"/>
      <c r="P91" s="26"/>
      <c r="Q91" s="26"/>
      <c r="R91" s="84"/>
      <c r="S91" s="11"/>
      <c r="U91" s="83" t="e">
        <f>AA69</f>
        <v>#N/A</v>
      </c>
      <c r="Z91" s="15" t="s">
        <v>1353</v>
      </c>
      <c r="AA91" s="26" t="str">
        <f>IF(OR(AA85="",AA86=""),"",3*$N$71/(IF($A$25="mm",1/10^6,1)*2*
((AA86*AA85*IF(AA84="Rectangular Tube",2,1))+AA88*AA87*IF(AA84="Single Layer",0,IF(OR(AA84="L-Shape",AA84="t-Shape"),1,2)))))</f>
        <v/>
      </c>
      <c r="AB91" s="53" t="str">
        <f>IF(AA91="","",IF(U91=0,"",U91/AA91))</f>
        <v/>
      </c>
      <c r="AC91" s="11" t="str">
        <f>IF(AA65=0,"N/A",
IF(AB91="","BLANK",IF(AB91&gt;=1,"EQ","REJECT")))</f>
        <v>N/A</v>
      </c>
      <c r="AE91" s="83" t="e">
        <f>AK69</f>
        <v>#N/A</v>
      </c>
      <c r="AF91" s="25"/>
      <c r="AJ91" s="15" t="s">
        <v>1353</v>
      </c>
      <c r="AK91" s="26" t="str">
        <f>IF(OR(AK85="",AK86=""),"",3*$N$71/(IF($A$25="mm",1/10^6,1)*2*
((AK86*AK85*IF(AK84="Rectangular Tube",2,1))+AK88*AK87*IF(AK84="Single Layer",0,IF(OR(AK84="L-Shape",AK84="t-Shape"),1,2)))))</f>
        <v/>
      </c>
      <c r="AL91" s="53" t="str">
        <f>IF(AK91="","",IF(AE91=0,"",AE91/AK91))</f>
        <v/>
      </c>
      <c r="AM91" s="11" t="str">
        <f>IF(AK65=0,"N/A",
IF(AL91="","BLANK",IF(AL91&gt;=1,"EQ","REJECT")))</f>
        <v>N/A</v>
      </c>
      <c r="AO91" s="83" t="e">
        <f>AU69</f>
        <v>#N/A</v>
      </c>
      <c r="AT91" s="15" t="s">
        <v>1353</v>
      </c>
      <c r="AU91" s="26" t="str">
        <f>IF(OR(AU85="",AU86=""),"",3*$N$71/(IF($A$25="mm",1/10^6,1)*2*
((AU86*AU85*IF(AU84="Rectangular Tube",2,1))+AU88*AU87*IF(AU84="Single Layer",0,IF(OR(AU84="L-Shape",AU84="t-Shape"),1,2)))))</f>
        <v/>
      </c>
      <c r="AV91" s="53" t="str">
        <f>IF(AU91="","",IF(AO91=0,"",AO91/AU91))</f>
        <v/>
      </c>
      <c r="AW91" s="11" t="str">
        <f>IF(AU65=0,"N/A",
IF(AV91="","BLANK",IF(AV91&gt;=1,"EQ","REJECT")))</f>
        <v>N/A</v>
      </c>
      <c r="AY91" s="83" t="e">
        <f>BE69</f>
        <v>#N/A</v>
      </c>
      <c r="BD91" s="15" t="s">
        <v>1353</v>
      </c>
      <c r="BE91" s="26" t="str">
        <f>IF(OR(BE85="",BE86=""),"",3*$N$71/(IF($A$25="mm",1/10^6,1)*2*
((BE86*BE85*IF(BE84="Rectangular Tube",2,1))+BE88*BE87*IF(BE84="Single Layer",0,IF(OR(BE84="L-Shape",BE84="t-Shape"),1,2)))))</f>
        <v/>
      </c>
      <c r="BF91" s="53" t="str">
        <f>IF(BE91="","",IF(AY91=0,"",AY91/BE91))</f>
        <v/>
      </c>
      <c r="BG91" s="11" t="str">
        <f>IF(BE65=0,"N/A",
IF(BF91="","BLANK",IF(BF91&gt;=1,"EQ","REJECT")))</f>
        <v>N/A</v>
      </c>
      <c r="BI91" s="83" t="e">
        <f>BO69</f>
        <v>#N/A</v>
      </c>
      <c r="BN91" s="15" t="s">
        <v>1353</v>
      </c>
      <c r="BO91" s="26" t="str">
        <f>IF(OR(BO85="",BO86=""),"",3*$N$71/(IF($A$25="mm",1/10^6,1)*2*
((BO86*BO85*IF(BO84="Rectangular Tube",2,1))+BO88*BO87*IF(BO84="Single Layer",0,IF(OR(BO84="L-Shape",BO84="t-Shape"),1,2)))))</f>
        <v/>
      </c>
      <c r="BP91" s="53" t="str">
        <f>IF(BO91="","",IF(BI91=0,"",BI91/BO91))</f>
        <v/>
      </c>
      <c r="BQ91" s="11" t="str">
        <f>IF(BO65=0,"N/A",
IF(BP91="","BLANK",IF(BP91&gt;=1,"EQ","REJECT")))</f>
        <v>N/A</v>
      </c>
      <c r="BS91" s="25" t="s">
        <v>815</v>
      </c>
      <c r="BT91" s="112"/>
      <c r="BU91" s="15"/>
      <c r="BV91" s="15"/>
      <c r="BW91" s="15"/>
      <c r="BX91" s="15"/>
      <c r="BY91" s="26"/>
      <c r="BZ91" s="134"/>
      <c r="CA91" s="11"/>
      <c r="CC91" s="25" t="s">
        <v>815</v>
      </c>
      <c r="CD91" s="112"/>
      <c r="CE91" s="15"/>
      <c r="CF91" s="15"/>
      <c r="CG91" s="15"/>
      <c r="CH91" s="15"/>
      <c r="CI91" s="26"/>
      <c r="CJ91" s="134"/>
      <c r="CK91" s="11"/>
      <c r="CM91" s="25" t="s">
        <v>815</v>
      </c>
      <c r="CN91" s="112"/>
      <c r="CO91" s="15"/>
      <c r="CP91" s="15"/>
      <c r="CQ91" s="15"/>
      <c r="CR91" s="15"/>
      <c r="CS91" s="26"/>
      <c r="CT91" s="134"/>
      <c r="CU91" s="11"/>
      <c r="CW91" s="25" t="s">
        <v>815</v>
      </c>
      <c r="CX91" s="112"/>
      <c r="CY91" s="15"/>
      <c r="CZ91" s="15"/>
      <c r="DA91" s="15"/>
      <c r="DB91" s="15"/>
      <c r="DC91" s="26"/>
      <c r="DD91" s="134"/>
      <c r="DE91" s="11"/>
      <c r="DG91" s="25" t="s">
        <v>815</v>
      </c>
      <c r="DH91" s="112"/>
      <c r="DI91" s="15"/>
      <c r="DJ91" s="15"/>
      <c r="DK91" s="15"/>
      <c r="DL91" s="15"/>
      <c r="DM91" s="26"/>
      <c r="DN91" s="134"/>
      <c r="DO91" s="11"/>
    </row>
    <row r="92" spans="1:119" ht="15" customHeight="1" x14ac:dyDescent="0.25">
      <c r="A92" s="12"/>
      <c r="B92" s="96" t="s">
        <v>819</v>
      </c>
      <c r="C92" s="273"/>
      <c r="D92" s="195"/>
      <c r="E92" s="197"/>
      <c r="F92" s="273"/>
      <c r="G92" s="195"/>
      <c r="H92" s="150"/>
      <c r="I92" s="195"/>
      <c r="J92" s="149"/>
      <c r="K92" s="30"/>
      <c r="L92" s="30"/>
      <c r="M92" s="30"/>
      <c r="N92" s="36"/>
      <c r="O92" s="36"/>
      <c r="P92" s="26"/>
      <c r="Q92" s="26"/>
      <c r="R92" s="84"/>
      <c r="S92" s="11"/>
      <c r="U92" s="35"/>
      <c r="V92" s="112"/>
      <c r="W92" s="15"/>
      <c r="X92" s="15"/>
      <c r="Y92" s="15"/>
      <c r="Z92" s="15"/>
      <c r="AA92" s="26"/>
      <c r="AB92" s="134"/>
      <c r="AC92" s="11"/>
      <c r="AE92" s="35"/>
      <c r="AF92" s="112"/>
      <c r="AG92" s="15"/>
      <c r="AH92" s="15"/>
      <c r="AI92" s="15"/>
      <c r="AJ92" s="15"/>
      <c r="AK92" s="26"/>
      <c r="AL92" s="134"/>
      <c r="AM92" s="11"/>
      <c r="AO92" s="35"/>
      <c r="AP92" s="112"/>
      <c r="AQ92" s="15"/>
      <c r="AR92" s="15"/>
      <c r="AS92" s="15"/>
      <c r="AT92" s="15"/>
      <c r="AU92" s="26"/>
      <c r="AV92" s="134"/>
      <c r="AW92" s="11"/>
      <c r="AY92" s="35"/>
      <c r="AZ92" s="112"/>
      <c r="BA92" s="15"/>
      <c r="BB92" s="15"/>
      <c r="BC92" s="15"/>
      <c r="BD92" s="15"/>
      <c r="BE92" s="26"/>
      <c r="BF92" s="134"/>
      <c r="BG92" s="11"/>
      <c r="BI92" s="35"/>
      <c r="BJ92" s="112"/>
      <c r="BK92" s="15"/>
      <c r="BL92" s="15"/>
      <c r="BM92" s="15"/>
      <c r="BN92" s="15"/>
      <c r="BO92" s="26"/>
      <c r="BP92" s="134"/>
      <c r="BQ92" s="11"/>
      <c r="BS92" s="116"/>
      <c r="BT92" s="116"/>
      <c r="BU92" s="116"/>
      <c r="BV92" s="116"/>
      <c r="BW92" s="116"/>
      <c r="BX92" s="116"/>
      <c r="BY92" s="116"/>
      <c r="BZ92" s="116"/>
      <c r="CA92" s="116"/>
      <c r="CC92" s="116"/>
      <c r="CD92" s="116"/>
      <c r="CE92" s="116"/>
      <c r="CF92" s="116"/>
      <c r="CG92" s="116"/>
      <c r="CH92" s="116"/>
      <c r="CI92" s="116"/>
      <c r="CJ92" s="116"/>
      <c r="CK92" s="116"/>
      <c r="CM92" s="116"/>
      <c r="CN92" s="116"/>
      <c r="CO92" s="116"/>
      <c r="CP92" s="116"/>
      <c r="CQ92" s="116"/>
      <c r="CR92" s="116"/>
      <c r="CS92" s="116"/>
      <c r="CT92" s="116"/>
      <c r="CU92" s="116"/>
      <c r="CW92" s="116"/>
      <c r="CX92" s="116"/>
      <c r="CY92" s="116"/>
      <c r="CZ92" s="116"/>
      <c r="DA92" s="116"/>
      <c r="DB92" s="116"/>
      <c r="DC92" s="116"/>
      <c r="DD92" s="116"/>
      <c r="DE92" s="116"/>
      <c r="DG92" s="116"/>
      <c r="DH92" s="116"/>
      <c r="DI92" s="116"/>
      <c r="DJ92" s="116"/>
      <c r="DK92" s="116"/>
      <c r="DL92" s="116"/>
      <c r="DM92" s="116"/>
      <c r="DN92" s="116"/>
      <c r="DO92" s="116"/>
    </row>
    <row r="93" spans="1:119" ht="15" customHeight="1" x14ac:dyDescent="0.25">
      <c r="A93" s="12"/>
      <c r="B93" s="236" t="s">
        <v>818</v>
      </c>
      <c r="C93" s="272"/>
      <c r="D93" s="271"/>
      <c r="E93" s="271"/>
      <c r="F93" s="271"/>
      <c r="G93" s="271"/>
      <c r="H93" s="270"/>
      <c r="I93" s="270"/>
      <c r="J93" s="269"/>
      <c r="K93" s="30"/>
      <c r="L93" s="30"/>
      <c r="M93" s="30"/>
      <c r="N93" s="22"/>
      <c r="O93" s="22"/>
      <c r="P93" s="119"/>
      <c r="Q93" s="119"/>
      <c r="R93" s="124"/>
      <c r="S93" s="116"/>
      <c r="U93" s="116"/>
      <c r="V93" s="116"/>
      <c r="W93" s="116"/>
      <c r="X93" s="116"/>
      <c r="Y93" s="37" t="s">
        <v>813</v>
      </c>
      <c r="Z93" s="116"/>
      <c r="AA93" s="116"/>
      <c r="AB93" s="116"/>
      <c r="AC93" s="116"/>
      <c r="AE93" s="116"/>
      <c r="AF93" s="116"/>
      <c r="AG93" s="116"/>
      <c r="AH93" s="116"/>
      <c r="AI93" s="37" t="s">
        <v>813</v>
      </c>
      <c r="AJ93" s="116"/>
      <c r="AK93" s="116"/>
      <c r="AL93" s="116"/>
      <c r="AM93" s="116"/>
      <c r="AO93" s="37"/>
      <c r="AP93" s="37"/>
      <c r="AQ93" s="37"/>
      <c r="AR93" s="37"/>
      <c r="AS93" s="37" t="s">
        <v>813</v>
      </c>
      <c r="AT93" s="37"/>
      <c r="AU93" s="37"/>
      <c r="AV93" s="37"/>
      <c r="AW93" s="37"/>
      <c r="AY93" s="37"/>
      <c r="AZ93" s="37"/>
      <c r="BA93" s="37"/>
      <c r="BB93" s="37"/>
      <c r="BC93" s="37" t="s">
        <v>813</v>
      </c>
      <c r="BD93" s="37"/>
      <c r="BE93" s="37"/>
      <c r="BF93" s="37"/>
      <c r="BG93" s="37"/>
      <c r="BJ93" s="37"/>
      <c r="BK93" s="37"/>
      <c r="BL93" s="37"/>
      <c r="BM93" s="37" t="s">
        <v>813</v>
      </c>
      <c r="BN93" s="37"/>
      <c r="BO93" s="37"/>
      <c r="BP93" s="37"/>
      <c r="BQ93" s="37"/>
      <c r="BS93" s="116"/>
      <c r="BT93" s="116"/>
      <c r="BU93" s="116"/>
      <c r="BV93" s="116"/>
      <c r="BW93" s="37" t="s">
        <v>812</v>
      </c>
      <c r="BX93" s="116"/>
      <c r="BY93" s="116"/>
      <c r="BZ93" s="116"/>
      <c r="CA93" s="116"/>
      <c r="CC93" s="116"/>
      <c r="CD93" s="116"/>
      <c r="CE93" s="116"/>
      <c r="CF93" s="116"/>
      <c r="CG93" s="37" t="s">
        <v>812</v>
      </c>
      <c r="CH93" s="116"/>
      <c r="CI93" s="116"/>
      <c r="CJ93" s="116"/>
      <c r="CK93" s="116"/>
      <c r="CM93" s="116"/>
      <c r="CN93" s="116"/>
      <c r="CO93" s="116"/>
      <c r="CP93" s="116"/>
      <c r="CQ93" s="37" t="s">
        <v>812</v>
      </c>
      <c r="CR93" s="116"/>
      <c r="CS93" s="116"/>
      <c r="CT93" s="116"/>
      <c r="CU93" s="116"/>
      <c r="CW93" s="116"/>
      <c r="CX93" s="116"/>
      <c r="CY93" s="116"/>
      <c r="CZ93" s="116"/>
      <c r="DA93" s="37" t="s">
        <v>812</v>
      </c>
      <c r="DB93" s="116"/>
      <c r="DC93" s="116"/>
      <c r="DD93" s="116"/>
      <c r="DE93" s="116"/>
      <c r="DG93" s="116"/>
      <c r="DH93" s="116"/>
      <c r="DI93" s="116"/>
      <c r="DJ93" s="116"/>
      <c r="DK93" s="37" t="s">
        <v>812</v>
      </c>
      <c r="DL93" s="116"/>
      <c r="DM93" s="116"/>
      <c r="DN93" s="116"/>
      <c r="DO93" s="116"/>
    </row>
    <row r="94" spans="1:119" ht="15" customHeight="1" thickBot="1" x14ac:dyDescent="0.3">
      <c r="A94" s="12"/>
      <c r="B94" s="233" t="s">
        <v>816</v>
      </c>
      <c r="C94" s="41"/>
      <c r="D94" s="268"/>
      <c r="E94" s="268"/>
      <c r="F94" s="268"/>
      <c r="G94" s="268"/>
      <c r="H94" s="268"/>
      <c r="I94" s="268"/>
      <c r="J94" s="267"/>
      <c r="M94" s="30"/>
      <c r="N94" s="22"/>
      <c r="O94" s="22"/>
      <c r="P94" s="119"/>
      <c r="Q94" s="119"/>
      <c r="R94" s="124"/>
      <c r="S94" s="116"/>
      <c r="U94" s="508" t="str">
        <f>IF(COUNTIF(AC95:AC120,"BLANK"),"BLANK",IF(OR(SUMPRODUCT(--ISERROR(AC95:AC120))&gt;0,COUNTIF(AC95:AC120,"REJECT")),"REJECT",IF(COUNTIF(AC95:AC120,"CHECK"),"CHECK","EQ")))</f>
        <v>EQ</v>
      </c>
      <c r="V94" s="508"/>
      <c r="W94" s="508"/>
      <c r="X94" s="508"/>
      <c r="Y94" s="508"/>
      <c r="Z94" s="508"/>
      <c r="AA94" s="508"/>
      <c r="AB94" s="508"/>
      <c r="AC94" s="508"/>
      <c r="AE94" s="508" t="str">
        <f>IF(COUNTIF(AM95:AM120,"BLANK"),"BLANK",IF(OR(SUMPRODUCT(--ISERROR(AM95:AM120))&gt;0,COUNTIF(AM95:AM120,"REJECT")),"REJECT",IF(COUNTIF(AM95:AM120,"CHECK"),"CHECK","EQ")))</f>
        <v>EQ</v>
      </c>
      <c r="AF94" s="508"/>
      <c r="AG94" s="508"/>
      <c r="AH94" s="508"/>
      <c r="AI94" s="508"/>
      <c r="AJ94" s="508"/>
      <c r="AK94" s="508"/>
      <c r="AL94" s="508"/>
      <c r="AM94" s="508"/>
      <c r="AO94" s="508" t="str">
        <f>IF(COUNTIF(AW95:AW120,"BLANK"),"BLANK",IF(OR(SUMPRODUCT(--ISERROR(AW95:AW120))&gt;0,COUNTIF(AW95:AW120,"REJECT")),"REJECT",IF(COUNTIF(AW95:AW120,"CHECK"),"CHECK","EQ")))</f>
        <v>EQ</v>
      </c>
      <c r="AP94" s="508"/>
      <c r="AQ94" s="508"/>
      <c r="AR94" s="508"/>
      <c r="AS94" s="508"/>
      <c r="AT94" s="508"/>
      <c r="AU94" s="508"/>
      <c r="AV94" s="508"/>
      <c r="AW94" s="508"/>
      <c r="AY94" s="508" t="str">
        <f>IF(COUNTIF(BG95:BG120,"BLANK"),"BLANK",IF(OR(SUMPRODUCT(--ISERROR(BG95:BG120))&gt;0,COUNTIF(BG95:BG120,"REJECT")),"REJECT",IF(COUNTIF(BG95:BG120,"CHECK"),"CHECK","EQ")))</f>
        <v>EQ</v>
      </c>
      <c r="AZ94" s="508"/>
      <c r="BA94" s="508"/>
      <c r="BB94" s="508"/>
      <c r="BC94" s="508"/>
      <c r="BD94" s="508"/>
      <c r="BE94" s="508"/>
      <c r="BF94" s="508"/>
      <c r="BG94" s="508"/>
      <c r="BI94" s="508" t="str">
        <f>IF(COUNTIF(BQ95:BQ120,"BLANK"),"BLANK",IF(OR(SUMPRODUCT(--ISERROR(BQ95:BQ120))&gt;0,COUNTIF(BQ95:BQ120,"REJECT")),"REJECT",IF(COUNTIF(BQ95:BQ120,"CHECK"),"CHECK","EQ")))</f>
        <v>EQ</v>
      </c>
      <c r="BJ94" s="508"/>
      <c r="BK94" s="508"/>
      <c r="BL94" s="508"/>
      <c r="BM94" s="508"/>
      <c r="BN94" s="508"/>
      <c r="BO94" s="508"/>
      <c r="BP94" s="508"/>
      <c r="BQ94" s="508"/>
      <c r="BS94" s="508" t="str">
        <f>IF(COUNTIF(CA95:CA102,"BLANK"),"BLANK",IF(OR(SUMPRODUCT(--ISERROR(CA95:CA102))&gt;0,COUNTIF(CA95:CA102,"REJECT")),"REJECT",IF(COUNTIF(CA95:CA102,"CHECK"),"CHECK","EQ")))</f>
        <v>EQ</v>
      </c>
      <c r="BT94" s="508"/>
      <c r="BU94" s="508"/>
      <c r="BV94" s="508"/>
      <c r="BW94" s="508"/>
      <c r="BX94" s="508"/>
      <c r="BY94" s="508"/>
      <c r="BZ94" s="508"/>
      <c r="CA94" s="508"/>
      <c r="CC94" s="508" t="str">
        <f>IF(COUNTIF(CK95:CK102,"BLANK"),"BLANK",IF(OR(SUMPRODUCT(--ISERROR(CK95:CK102))&gt;0,COUNTIF(CK95:CK102,"REJECT")),"REJECT",IF(COUNTIF(CK95:CK102,"CHECK"),"CHECK","EQ")))</f>
        <v>EQ</v>
      </c>
      <c r="CD94" s="508"/>
      <c r="CE94" s="508"/>
      <c r="CF94" s="508"/>
      <c r="CG94" s="508"/>
      <c r="CH94" s="508"/>
      <c r="CI94" s="508"/>
      <c r="CJ94" s="508"/>
      <c r="CK94" s="508"/>
      <c r="CM94" s="508" t="str">
        <f>IF(COUNTIF(CU95:CU102,"BLANK"),"BLANK",IF(OR(SUMPRODUCT(--ISERROR(CU95:CU102))&gt;0,COUNTIF(CU95:CU102,"REJECT")),"REJECT",IF(COUNTIF(CU95:CU102,"CHECK"),"CHECK","EQ")))</f>
        <v>EQ</v>
      </c>
      <c r="CN94" s="508"/>
      <c r="CO94" s="508"/>
      <c r="CP94" s="508"/>
      <c r="CQ94" s="508"/>
      <c r="CR94" s="508"/>
      <c r="CS94" s="508"/>
      <c r="CT94" s="508"/>
      <c r="CU94" s="508"/>
      <c r="CW94" s="508" t="str">
        <f>IF(COUNTIF(DE95:DE102,"BLANK"),"BLANK",IF(OR(SUMPRODUCT(--ISERROR(DE95:DE102))&gt;0,COUNTIF(DE95:DE102,"REJECT")),"REJECT",IF(COUNTIF(DE95:DE102,"CHECK"),"CHECK","EQ")))</f>
        <v>EQ</v>
      </c>
      <c r="CX94" s="508"/>
      <c r="CY94" s="508"/>
      <c r="CZ94" s="508"/>
      <c r="DA94" s="508"/>
      <c r="DB94" s="508"/>
      <c r="DC94" s="508"/>
      <c r="DD94" s="508"/>
      <c r="DE94" s="508"/>
      <c r="DG94" s="508" t="str">
        <f>IF(COUNTIF(DO95:DO102,"BLANK"),"BLANK",IF(OR(SUMPRODUCT(--ISERROR(DO95:DO102))&gt;0,COUNTIF(DO95:DO102,"REJECT")),"REJECT",IF(COUNTIF(DO95:DO102,"CHECK"),"CHECK","EQ")))</f>
        <v>EQ</v>
      </c>
      <c r="DH94" s="508"/>
      <c r="DI94" s="508"/>
      <c r="DJ94" s="508"/>
      <c r="DK94" s="508"/>
      <c r="DL94" s="508"/>
      <c r="DM94" s="508"/>
      <c r="DN94" s="508"/>
      <c r="DO94" s="508"/>
    </row>
    <row r="95" spans="1:119" ht="15" customHeight="1" thickBot="1" x14ac:dyDescent="0.3">
      <c r="A95" s="35"/>
      <c r="B95" s="266" t="s">
        <v>814</v>
      </c>
      <c r="C95" s="205"/>
      <c r="D95" s="205"/>
      <c r="E95" s="205"/>
      <c r="F95" s="205"/>
      <c r="G95" s="205"/>
      <c r="H95" s="205"/>
      <c r="I95" s="205"/>
      <c r="J95" s="265"/>
      <c r="M95" s="30"/>
      <c r="N95" s="22"/>
      <c r="O95" s="22"/>
      <c r="P95" s="119"/>
      <c r="Q95" s="119"/>
      <c r="R95" s="124"/>
      <c r="S95" s="116"/>
      <c r="U95" s="11"/>
      <c r="V95" s="11"/>
      <c r="W95" s="11"/>
      <c r="X95" s="15" t="s">
        <v>808</v>
      </c>
      <c r="Y95" s="557"/>
      <c r="Z95" s="559"/>
      <c r="AA95" s="579">
        <f>IF(Y95="Floor",$P$59,$P$61)</f>
        <v>0</v>
      </c>
      <c r="AB95" s="579"/>
      <c r="AC95" s="11" t="str">
        <f>IF(AA65=0,"N/A",IF(AA95="","BLANK",IF(AND(AA100="Welded",NOT(ISNUMBER(SEARCH(" Welded",AA95)))),"REJECT","EQ")))</f>
        <v>N/A</v>
      </c>
      <c r="AE95" s="11"/>
      <c r="AF95" s="11"/>
      <c r="AG95" s="11"/>
      <c r="AH95" s="15" t="s">
        <v>808</v>
      </c>
      <c r="AI95" s="557"/>
      <c r="AJ95" s="559"/>
      <c r="AK95" s="579">
        <f>IF(AI95="Floor",$P$59,$P$61)</f>
        <v>0</v>
      </c>
      <c r="AL95" s="579"/>
      <c r="AM95" s="11" t="str">
        <f>IF(AK65=0,"N/A",IF(AK95="","BLANK",IF(AND(AK100="Welded",NOT(ISNUMBER(SEARCH(" Welded",AK95)))),"REJECT","EQ")))</f>
        <v>N/A</v>
      </c>
      <c r="AO95" s="11"/>
      <c r="AP95" s="11"/>
      <c r="AQ95" s="11"/>
      <c r="AR95" s="15" t="s">
        <v>808</v>
      </c>
      <c r="AS95" s="557"/>
      <c r="AT95" s="559"/>
      <c r="AU95" s="579">
        <f>IF(AS95="Floor",$P$59,$P$61)</f>
        <v>0</v>
      </c>
      <c r="AV95" s="579"/>
      <c r="AW95" s="11" t="str">
        <f>IF(AU65=0,"N/A",IF(AU95="","BLANK",IF(AND(AU100="Welded",NOT(ISNUMBER(SEARCH(" Welded",AU95)))),"REJECT","EQ")))</f>
        <v>N/A</v>
      </c>
      <c r="AY95" s="11"/>
      <c r="AZ95" s="11"/>
      <c r="BA95" s="11"/>
      <c r="BB95" s="15" t="s">
        <v>808</v>
      </c>
      <c r="BC95" s="557"/>
      <c r="BD95" s="559"/>
      <c r="BE95" s="579">
        <f>IF(BC95="Floor",$P$59,$P$61)</f>
        <v>0</v>
      </c>
      <c r="BF95" s="579"/>
      <c r="BG95" s="11" t="str">
        <f>IF(BE65=0,"N/A",IF(BE95="","BLANK",IF(AND(BE100="Welded",NOT(ISNUMBER(SEARCH(" Welded",BE95)))),"REJECT","EQ")))</f>
        <v>N/A</v>
      </c>
      <c r="BI95" s="11"/>
      <c r="BJ95" s="11"/>
      <c r="BK95" s="11"/>
      <c r="BL95" s="15" t="s">
        <v>808</v>
      </c>
      <c r="BM95" s="557"/>
      <c r="BN95" s="559"/>
      <c r="BO95" s="579">
        <f>IF(BM95="Floor",$P$59,$P$61)</f>
        <v>0</v>
      </c>
      <c r="BP95" s="579"/>
      <c r="BQ95" s="11" t="str">
        <f>IF(BO65=0,"N/A",IF(BO95="","BLANK",IF(AND(BO100="Welded",NOT(ISNUMBER(SEARCH(" Welded",BO95)))),"REJECT","EQ")))</f>
        <v>N/A</v>
      </c>
      <c r="BS95" s="12"/>
      <c r="BT95" s="11"/>
      <c r="BU95" s="11"/>
      <c r="BV95" s="11"/>
      <c r="BW95" s="11"/>
      <c r="BX95" s="15" t="s">
        <v>807</v>
      </c>
      <c r="BY95" s="509"/>
      <c r="BZ95" s="576"/>
      <c r="CA95" s="11" t="str">
        <f>IF(BY63=0,"N/A",
IF(BY95="","BLANK","EQ"))</f>
        <v>N/A</v>
      </c>
      <c r="CC95" s="12"/>
      <c r="CD95" s="11"/>
      <c r="CE95" s="11"/>
      <c r="CF95" s="11"/>
      <c r="CG95" s="11"/>
      <c r="CH95" s="15" t="s">
        <v>807</v>
      </c>
      <c r="CI95" s="509"/>
      <c r="CJ95" s="576"/>
      <c r="CK95" s="11" t="str">
        <f>IF(CI63=0,"N/A",
IF(CI95="","BLANK","EQ"))</f>
        <v>N/A</v>
      </c>
      <c r="CM95" s="12"/>
      <c r="CN95" s="11"/>
      <c r="CO95" s="11"/>
      <c r="CP95" s="11"/>
      <c r="CQ95" s="11"/>
      <c r="CR95" s="15" t="s">
        <v>807</v>
      </c>
      <c r="CS95" s="509"/>
      <c r="CT95" s="576"/>
      <c r="CU95" s="11" t="str">
        <f>IF(CS63=0,"N/A",
IF(CS95="","BLANK","EQ"))</f>
        <v>N/A</v>
      </c>
      <c r="CW95" s="12"/>
      <c r="CX95" s="11"/>
      <c r="CY95" s="11"/>
      <c r="CZ95" s="11"/>
      <c r="DA95" s="11"/>
      <c r="DB95" s="15" t="s">
        <v>807</v>
      </c>
      <c r="DC95" s="509"/>
      <c r="DD95" s="576"/>
      <c r="DE95" s="11" t="str">
        <f>IF(DC63=0,"N/A",
IF(DC95="","BLANK","EQ"))</f>
        <v>N/A</v>
      </c>
      <c r="DG95" s="12"/>
      <c r="DH95" s="11"/>
      <c r="DI95" s="11"/>
      <c r="DJ95" s="11"/>
      <c r="DK95" s="11"/>
      <c r="DL95" s="15" t="s">
        <v>807</v>
      </c>
      <c r="DM95" s="509"/>
      <c r="DN95" s="576"/>
      <c r="DO95" s="11" t="str">
        <f>IF(DM63=0,"N/A",
IF(DM95="","BLANK","EQ"))</f>
        <v>N/A</v>
      </c>
    </row>
    <row r="96" spans="1:119" ht="15" customHeight="1" x14ac:dyDescent="0.25">
      <c r="A96" s="35"/>
      <c r="B96" s="30"/>
      <c r="C96" s="11"/>
      <c r="D96" s="11"/>
      <c r="E96" s="11"/>
      <c r="F96" s="11"/>
      <c r="G96" s="11"/>
      <c r="H96" s="11"/>
      <c r="I96" s="11"/>
      <c r="J96" s="48"/>
      <c r="K96" s="30"/>
      <c r="L96" s="30"/>
      <c r="M96" s="22"/>
      <c r="N96" s="36"/>
      <c r="O96" s="36"/>
      <c r="P96" s="119"/>
      <c r="Q96" s="119"/>
      <c r="R96" s="124"/>
      <c r="S96" s="116"/>
      <c r="V96" s="12"/>
      <c r="W96" s="565" t="s">
        <v>526</v>
      </c>
      <c r="X96" s="565"/>
      <c r="Y96" s="565"/>
      <c r="Z96" s="565"/>
      <c r="AA96" s="26" t="e">
        <f>INDEX($G$3:$G$21,MATCH(AA95,$E$3:$E$21,0))</f>
        <v>#N/A</v>
      </c>
      <c r="AB96" s="25" t="str">
        <f ca="1">IF($A$25="mm","Pa","psi")</f>
        <v>Pa</v>
      </c>
      <c r="AC96" s="11" t="str">
        <f>IF(AA$65=0,"N/A",IF(AA96=0,"BLANK","EQ"))</f>
        <v>N/A</v>
      </c>
      <c r="AE96" s="25"/>
      <c r="AF96" s="12"/>
      <c r="AG96" s="565" t="s">
        <v>526</v>
      </c>
      <c r="AH96" s="565"/>
      <c r="AI96" s="565"/>
      <c r="AJ96" s="565"/>
      <c r="AK96" s="26" t="e">
        <f>INDEX($G$3:$G$21,MATCH(AK95,$E$3:$E$21,0))</f>
        <v>#N/A</v>
      </c>
      <c r="AL96" s="25" t="str">
        <f ca="1">IF($A$25="mm","Pa","psi")</f>
        <v>Pa</v>
      </c>
      <c r="AM96" s="11" t="str">
        <f>IF(AK$65=0,"N/A",IF(AK96=0,"BLANK","EQ"))</f>
        <v>N/A</v>
      </c>
      <c r="AP96" s="12"/>
      <c r="AQ96" s="565" t="s">
        <v>526</v>
      </c>
      <c r="AR96" s="565"/>
      <c r="AS96" s="565"/>
      <c r="AT96" s="565"/>
      <c r="AU96" s="26" t="e">
        <f>INDEX($G$3:$G$21,MATCH(AU95,$E$3:$E$21,0))</f>
        <v>#N/A</v>
      </c>
      <c r="AV96" s="25" t="str">
        <f ca="1">IF($A$25="mm","Pa","psi")</f>
        <v>Pa</v>
      </c>
      <c r="AW96" s="11" t="str">
        <f>IF(AU$65=0,"N/A",IF(AU96=0,"BLANK","EQ"))</f>
        <v>N/A</v>
      </c>
      <c r="AZ96" s="12"/>
      <c r="BA96" s="565" t="s">
        <v>526</v>
      </c>
      <c r="BB96" s="565"/>
      <c r="BC96" s="565"/>
      <c r="BD96" s="565"/>
      <c r="BE96" s="26" t="e">
        <f>INDEX($G$3:$G$21,MATCH(BE95,$E$3:$E$21,0))</f>
        <v>#N/A</v>
      </c>
      <c r="BF96" s="25" t="str">
        <f ca="1">IF($A$25="mm","Pa","psi")</f>
        <v>Pa</v>
      </c>
      <c r="BG96" s="11" t="str">
        <f>IF(BE$65=0,"N/A",IF(BE96=0,"BLANK","EQ"))</f>
        <v>N/A</v>
      </c>
      <c r="BJ96" s="12"/>
      <c r="BK96" s="565" t="s">
        <v>526</v>
      </c>
      <c r="BL96" s="565"/>
      <c r="BM96" s="565"/>
      <c r="BN96" s="565"/>
      <c r="BO96" s="26" t="e">
        <f>INDEX($G$3:$G$21,MATCH(BO95,$E$3:$E$21,0))</f>
        <v>#N/A</v>
      </c>
      <c r="BP96" s="25" t="str">
        <f ca="1">IF($A$25="mm","Pa","psi")</f>
        <v>Pa</v>
      </c>
      <c r="BQ96" s="11" t="str">
        <f>IF(BO$65=0,"N/A",IF(BO96=0,"BLANK","EQ"))</f>
        <v>N/A</v>
      </c>
      <c r="BS96" s="12"/>
      <c r="BT96" s="11"/>
      <c r="BU96" s="11"/>
      <c r="BV96" s="11"/>
      <c r="BW96" s="11"/>
      <c r="BX96" s="15" t="str">
        <f>IF(BY95="Round Tube","Wall Thickness (W):","Mount thickness (B):")</f>
        <v>Mount thickness (B):</v>
      </c>
      <c r="BY96" s="79"/>
      <c r="BZ96" s="25" t="str">
        <f ca="1">IF($A$25="mm","mm","in")</f>
        <v>mm</v>
      </c>
      <c r="CA96" s="11" t="str">
        <f>IF(BY63=0,"N/A",
IF(OR(BY96="",BY96&lt;=0),"BLANK","EQ"))</f>
        <v>N/A</v>
      </c>
      <c r="CC96" s="12"/>
      <c r="CD96" s="11"/>
      <c r="CE96" s="11"/>
      <c r="CF96" s="11"/>
      <c r="CG96" s="11"/>
      <c r="CH96" s="15" t="str">
        <f>IF(CI95="Round Tube","Wall Thickness (W):","Mount thickness (B):")</f>
        <v>Mount thickness (B):</v>
      </c>
      <c r="CI96" s="79"/>
      <c r="CJ96" s="25" t="str">
        <f ca="1">IF($A$25="mm","mm","in")</f>
        <v>mm</v>
      </c>
      <c r="CK96" s="11" t="str">
        <f>IF(CI63=0,"N/A",
IF(OR(CI96="",CI96&lt;=0),"BLANK","EQ"))</f>
        <v>N/A</v>
      </c>
      <c r="CM96" s="12"/>
      <c r="CN96" s="11"/>
      <c r="CO96" s="11"/>
      <c r="CP96" s="11"/>
      <c r="CQ96" s="11"/>
      <c r="CR96" s="15" t="str">
        <f>IF(CS95="Round Tube","Wall Thickness (W):","Mount thickness (B):")</f>
        <v>Mount thickness (B):</v>
      </c>
      <c r="CS96" s="79"/>
      <c r="CT96" s="25" t="str">
        <f ca="1">IF($A$25="mm","mm","in")</f>
        <v>mm</v>
      </c>
      <c r="CU96" s="11" t="str">
        <f>IF(CS63=0,"N/A",
IF(OR(CS96="",CS96&lt;=0),"BLANK","EQ"))</f>
        <v>N/A</v>
      </c>
      <c r="CV96" s="44"/>
      <c r="CW96" s="12"/>
      <c r="CX96" s="11"/>
      <c r="CY96" s="11"/>
      <c r="CZ96" s="11"/>
      <c r="DA96" s="11"/>
      <c r="DB96" s="15" t="str">
        <f>IF(DC95="Round Tube","Wall Thickness (W):","Mount thickness (B):")</f>
        <v>Mount thickness (B):</v>
      </c>
      <c r="DC96" s="79"/>
      <c r="DD96" s="25" t="str">
        <f ca="1">IF($A$25="mm","mm","in")</f>
        <v>mm</v>
      </c>
      <c r="DE96" s="11" t="str">
        <f>IF(DC63=0,"N/A",
IF(OR(DC96="",DC96&lt;=0),"BLANK","EQ"))</f>
        <v>N/A</v>
      </c>
      <c r="DG96" s="12"/>
      <c r="DH96" s="11"/>
      <c r="DI96" s="11"/>
      <c r="DJ96" s="11"/>
      <c r="DK96" s="11"/>
      <c r="DL96" s="15" t="str">
        <f>IF(DM95="Round Tube","Wall Thickness (W):","Mount thickness (B):")</f>
        <v>Mount thickness (B):</v>
      </c>
      <c r="DM96" s="79"/>
      <c r="DN96" s="25" t="str">
        <f ca="1">IF($A$25="mm","mm","in")</f>
        <v>mm</v>
      </c>
      <c r="DO96" s="11" t="str">
        <f>IF(DM63=0,"N/A",
IF(OR(DM96="",DM96&lt;=0),"BLANK","EQ"))</f>
        <v>N/A</v>
      </c>
    </row>
    <row r="97" spans="1:119" ht="15" customHeight="1" x14ac:dyDescent="0.25">
      <c r="A97" s="35" t="s">
        <v>1360</v>
      </c>
      <c r="B97" s="229" t="s">
        <v>810</v>
      </c>
      <c r="C97" s="264"/>
      <c r="D97" s="264"/>
      <c r="E97" s="264"/>
      <c r="F97" s="264"/>
      <c r="G97" s="264"/>
      <c r="H97" s="264"/>
      <c r="I97" s="225"/>
      <c r="J97" s="248"/>
      <c r="M97" s="35"/>
      <c r="N97" s="36"/>
      <c r="O97" s="36"/>
      <c r="P97" s="119"/>
      <c r="Q97" s="119"/>
      <c r="R97" s="124"/>
      <c r="S97" s="116"/>
      <c r="U97" s="139"/>
      <c r="V97" s="565" t="s">
        <v>524</v>
      </c>
      <c r="W97" s="565"/>
      <c r="X97" s="565"/>
      <c r="Y97" s="565"/>
      <c r="Z97" s="565"/>
      <c r="AA97" s="26" t="e">
        <f>INDEX($I$3:$I$21,MATCH(AA95,$E$3:$E$21,0))</f>
        <v>#N/A</v>
      </c>
      <c r="AB97" s="25" t="str">
        <f ca="1">IF($A$25="mm","Pa","psi")</f>
        <v>Pa</v>
      </c>
      <c r="AC97" s="11" t="str">
        <f>IF(AA$65=0,"N/A",IF(AA97=0,"BLANK","EQ"))</f>
        <v>N/A</v>
      </c>
      <c r="AE97" s="139"/>
      <c r="AF97" s="565" t="s">
        <v>524</v>
      </c>
      <c r="AG97" s="565"/>
      <c r="AH97" s="565"/>
      <c r="AI97" s="565"/>
      <c r="AJ97" s="565"/>
      <c r="AK97" s="26" t="e">
        <f>INDEX($I$3:$I$21,MATCH(AK95,$E$3:$E$21,0))</f>
        <v>#N/A</v>
      </c>
      <c r="AL97" s="25" t="str">
        <f ca="1">IF($A$25="mm","Pa","psi")</f>
        <v>Pa</v>
      </c>
      <c r="AM97" s="11" t="str">
        <f>IF(AK$65=0,"N/A",IF(AK97=0,"BLANK","EQ"))</f>
        <v>N/A</v>
      </c>
      <c r="AO97" s="139"/>
      <c r="AP97" s="565" t="s">
        <v>524</v>
      </c>
      <c r="AQ97" s="565"/>
      <c r="AR97" s="565"/>
      <c r="AS97" s="565"/>
      <c r="AT97" s="565"/>
      <c r="AU97" s="26" t="e">
        <f>INDEX($I$3:$I$21,MATCH(AU95,$E$3:$E$21,0))</f>
        <v>#N/A</v>
      </c>
      <c r="AV97" s="25" t="str">
        <f ca="1">IF($A$25="mm","Pa","psi")</f>
        <v>Pa</v>
      </c>
      <c r="AW97" s="11" t="str">
        <f>IF(AU$65=0,"N/A",IF(AU97=0,"BLANK","EQ"))</f>
        <v>N/A</v>
      </c>
      <c r="AY97" s="139"/>
      <c r="AZ97" s="565" t="s">
        <v>524</v>
      </c>
      <c r="BA97" s="565"/>
      <c r="BB97" s="565"/>
      <c r="BC97" s="565"/>
      <c r="BD97" s="565"/>
      <c r="BE97" s="26" t="e">
        <f>INDEX($I$3:$I$21,MATCH(BE95,$E$3:$E$21,0))</f>
        <v>#N/A</v>
      </c>
      <c r="BF97" s="25" t="str">
        <f ca="1">IF($A$25="mm","Pa","psi")</f>
        <v>Pa</v>
      </c>
      <c r="BG97" s="11" t="str">
        <f>IF(BE$65=0,"N/A",IF(BE97=0,"BLANK","EQ"))</f>
        <v>N/A</v>
      </c>
      <c r="BI97" s="139"/>
      <c r="BJ97" s="565" t="s">
        <v>524</v>
      </c>
      <c r="BK97" s="565"/>
      <c r="BL97" s="565"/>
      <c r="BM97" s="565"/>
      <c r="BN97" s="565"/>
      <c r="BO97" s="26" t="e">
        <f>INDEX($I$3:$I$21,MATCH(BO95,$E$3:$E$21,0))</f>
        <v>#N/A</v>
      </c>
      <c r="BP97" s="25" t="str">
        <f ca="1">IF($A$25="mm","Pa","psi")</f>
        <v>Pa</v>
      </c>
      <c r="BQ97" s="11" t="str">
        <f>IF(BO$65=0,"N/A",IF(BO97=0,"BLANK","EQ"))</f>
        <v>N/A</v>
      </c>
      <c r="BS97" s="12"/>
      <c r="BT97" s="11"/>
      <c r="BU97" s="11"/>
      <c r="BV97" s="11"/>
      <c r="BW97" s="11"/>
      <c r="BX97" s="15" t="str">
        <f>IF(BY95="Round Tube","Outer Diameter (OD):","Mount length (L):")</f>
        <v>Mount length (L):</v>
      </c>
      <c r="BY97" s="79"/>
      <c r="BZ97" s="25" t="str">
        <f ca="1">IF($A$25="mm","mm","in")</f>
        <v>mm</v>
      </c>
      <c r="CA97" s="11" t="str">
        <f>IF(BY63=0,"N/A",
IF(OR(BY97="",BY97&lt;=0),"BLANK","EQ"))</f>
        <v>N/A</v>
      </c>
      <c r="CC97" s="12"/>
      <c r="CD97" s="11"/>
      <c r="CE97" s="11"/>
      <c r="CF97" s="11"/>
      <c r="CG97" s="11"/>
      <c r="CH97" s="15" t="str">
        <f>IF(CI95="Round Tube","Outer Diameter (OD):","Mount length (L):")</f>
        <v>Mount length (L):</v>
      </c>
      <c r="CI97" s="79"/>
      <c r="CJ97" s="25" t="str">
        <f ca="1">IF($A$25="mm","mm","in")</f>
        <v>mm</v>
      </c>
      <c r="CK97" s="11" t="str">
        <f>IF(CI63=0,"N/A",
IF(OR(CI97="",CI97&lt;=0),"BLANK","EQ"))</f>
        <v>N/A</v>
      </c>
      <c r="CM97" s="12"/>
      <c r="CN97" s="11"/>
      <c r="CO97" s="11"/>
      <c r="CP97" s="11"/>
      <c r="CQ97" s="11"/>
      <c r="CR97" s="15" t="str">
        <f>IF(CS95="Round Tube","Outer Diameter (OD):","Mount length (L):")</f>
        <v>Mount length (L):</v>
      </c>
      <c r="CS97" s="79"/>
      <c r="CT97" s="25" t="str">
        <f ca="1">IF($A$25="mm","mm","in")</f>
        <v>mm</v>
      </c>
      <c r="CU97" s="11" t="str">
        <f>IF(CS63=0,"N/A",
IF(OR(CS97="",CS97&lt;=0),"BLANK","EQ"))</f>
        <v>N/A</v>
      </c>
      <c r="CV97" s="44"/>
      <c r="CW97" s="12"/>
      <c r="CX97" s="11"/>
      <c r="CY97" s="11"/>
      <c r="CZ97" s="11"/>
      <c r="DA97" s="11"/>
      <c r="DB97" s="15" t="str">
        <f>IF(DC95="Round Tube","Outer Diameter (OD):","Mount length (L):")</f>
        <v>Mount length (L):</v>
      </c>
      <c r="DC97" s="79"/>
      <c r="DD97" s="25" t="str">
        <f ca="1">IF($A$25="mm","mm","in")</f>
        <v>mm</v>
      </c>
      <c r="DE97" s="11" t="str">
        <f>IF(DC63=0,"N/A",
IF(OR(DC97="",DC97&lt;=0),"BLANK","EQ"))</f>
        <v>N/A</v>
      </c>
      <c r="DG97" s="12"/>
      <c r="DH97" s="11"/>
      <c r="DI97" s="11"/>
      <c r="DJ97" s="11"/>
      <c r="DK97" s="11"/>
      <c r="DL97" s="15" t="str">
        <f>IF(DM95="Round Tube","Outer Diameter (OD):","Mount length (L):")</f>
        <v>Mount length (L):</v>
      </c>
      <c r="DM97" s="79"/>
      <c r="DN97" s="25" t="str">
        <f ca="1">IF($A$25="mm","mm","in")</f>
        <v>mm</v>
      </c>
      <c r="DO97" s="11" t="str">
        <f>IF(DM63=0,"N/A",
IF(OR(DM97="",DM97&lt;=0),"BLANK","EQ"))</f>
        <v>N/A</v>
      </c>
    </row>
    <row r="98" spans="1:119" ht="15" customHeight="1" x14ac:dyDescent="0.25">
      <c r="A98" s="11"/>
      <c r="B98" s="263" t="s">
        <v>809</v>
      </c>
      <c r="C98" s="157"/>
      <c r="D98" s="258"/>
      <c r="E98" s="258"/>
      <c r="F98" s="258"/>
      <c r="G98" s="258"/>
      <c r="H98" s="258"/>
      <c r="I98" s="258"/>
      <c r="J98" s="262"/>
      <c r="K98" s="30"/>
      <c r="L98" s="30"/>
      <c r="N98" s="15"/>
      <c r="O98" s="15"/>
      <c r="P98" s="119"/>
      <c r="Q98" s="119"/>
      <c r="R98" s="124"/>
      <c r="S98" s="116"/>
      <c r="U98" s="35"/>
      <c r="V98" s="112"/>
      <c r="W98" s="565" t="s">
        <v>523</v>
      </c>
      <c r="X98" s="565"/>
      <c r="Y98" s="565"/>
      <c r="Z98" s="565"/>
      <c r="AA98" s="26" t="e">
        <f>INDEX($K$3:$K$21,MATCH(AA95,$E$3:$E$21,0))</f>
        <v>#N/A</v>
      </c>
      <c r="AB98" s="25" t="str">
        <f ca="1">IF($A$25="mm","Pa","psi")</f>
        <v>Pa</v>
      </c>
      <c r="AC98" s="11" t="str">
        <f>IF(AA$65=0,"N/A",IF(AA98=0,"BLANK","EQ"))</f>
        <v>N/A</v>
      </c>
      <c r="AE98" s="35"/>
      <c r="AF98" s="112"/>
      <c r="AG98" s="565" t="s">
        <v>523</v>
      </c>
      <c r="AH98" s="565"/>
      <c r="AI98" s="565"/>
      <c r="AJ98" s="565"/>
      <c r="AK98" s="26" t="e">
        <f>INDEX($K$3:$K$21,MATCH(AK95,$E$3:$E$21,0))</f>
        <v>#N/A</v>
      </c>
      <c r="AL98" s="25" t="str">
        <f ca="1">IF($A$25="mm","Pa","psi")</f>
        <v>Pa</v>
      </c>
      <c r="AM98" s="11" t="str">
        <f>IF(AK$65=0,"N/A",IF(AK98=0,"BLANK","EQ"))</f>
        <v>N/A</v>
      </c>
      <c r="AO98" s="35"/>
      <c r="AP98" s="112"/>
      <c r="AQ98" s="565" t="s">
        <v>523</v>
      </c>
      <c r="AR98" s="565"/>
      <c r="AS98" s="565"/>
      <c r="AT98" s="565"/>
      <c r="AU98" s="26" t="e">
        <f>INDEX($K$3:$K$21,MATCH(AU95,$E$3:$E$21,0))</f>
        <v>#N/A</v>
      </c>
      <c r="AV98" s="25" t="str">
        <f ca="1">IF($A$25="mm","Pa","psi")</f>
        <v>Pa</v>
      </c>
      <c r="AW98" s="11" t="str">
        <f>IF(AU$65=0,"N/A",IF(AU98=0,"BLANK","EQ"))</f>
        <v>N/A</v>
      </c>
      <c r="AY98" s="35"/>
      <c r="AZ98" s="112"/>
      <c r="BA98" s="565" t="s">
        <v>523</v>
      </c>
      <c r="BB98" s="565"/>
      <c r="BC98" s="565"/>
      <c r="BD98" s="565"/>
      <c r="BE98" s="26" t="e">
        <f>INDEX($K$3:$K$21,MATCH(BE95,$E$3:$E$21,0))</f>
        <v>#N/A</v>
      </c>
      <c r="BF98" s="25" t="str">
        <f ca="1">IF($A$25="mm","Pa","psi")</f>
        <v>Pa</v>
      </c>
      <c r="BG98" s="11" t="str">
        <f>IF(BE$65=0,"N/A",IF(BE98=0,"BLANK","EQ"))</f>
        <v>N/A</v>
      </c>
      <c r="BI98" s="35"/>
      <c r="BJ98" s="112"/>
      <c r="BK98" s="565" t="s">
        <v>523</v>
      </c>
      <c r="BL98" s="565"/>
      <c r="BM98" s="565"/>
      <c r="BN98" s="565"/>
      <c r="BO98" s="26" t="e">
        <f>INDEX($K$3:$K$21,MATCH(BO95,$E$3:$E$21,0))</f>
        <v>#N/A</v>
      </c>
      <c r="BP98" s="25" t="str">
        <f ca="1">IF($A$25="mm","Pa","psi")</f>
        <v>Pa</v>
      </c>
      <c r="BQ98" s="11" t="str">
        <f>IF(BO$65=0,"N/A",IF(BO98=0,"BLANK","EQ"))</f>
        <v>N/A</v>
      </c>
      <c r="BS98" s="12"/>
      <c r="BT98" s="11"/>
      <c r="BU98" s="11"/>
      <c r="BV98" s="11"/>
      <c r="BW98" s="11"/>
      <c r="BX98" s="15" t="str">
        <f>IF(BY95="Single Layer","Mount length (L):",IF(BY95="Round Tube","Outer Diameter (OD):","Minimum gusset thickness (T):"))</f>
        <v>Minimum gusset thickness (T):</v>
      </c>
      <c r="BY98" s="79"/>
      <c r="BZ98" s="25" t="str">
        <f ca="1">IF($A$25="mm","mm","in")</f>
        <v>mm</v>
      </c>
      <c r="CA98" s="11" t="str">
        <f>IF(BY63=0,"N/A",
IF(OR(BY98="",BY98&lt;=0),"BLANK",
IF(BY$95="Single Layer",IF(BY98=BY97,"EQ","REJECT"),"EQ")))</f>
        <v>N/A</v>
      </c>
      <c r="CC98" s="12"/>
      <c r="CD98" s="11"/>
      <c r="CE98" s="11"/>
      <c r="CF98" s="11"/>
      <c r="CG98" s="11"/>
      <c r="CH98" s="15" t="str">
        <f>IF(CI95="Single Layer","Mount length (L):",IF(CI95="Round Tube","Outer Diameter (OD):","Minimum gusset thickness (T):"))</f>
        <v>Minimum gusset thickness (T):</v>
      </c>
      <c r="CI98" s="79"/>
      <c r="CJ98" s="25" t="str">
        <f ca="1">IF($A$25="mm","mm","in")</f>
        <v>mm</v>
      </c>
      <c r="CK98" s="11" t="str">
        <f>IF(CI63=0,"N/A",
IF(OR(CI98="",CI98&lt;=0),"BLANK",
IF(CI$95="Single Layer",IF(CI98=CI97,"EQ","REJECT"),"EQ")))</f>
        <v>N/A</v>
      </c>
      <c r="CM98" s="12"/>
      <c r="CN98" s="11"/>
      <c r="CO98" s="11"/>
      <c r="CP98" s="11"/>
      <c r="CQ98" s="11"/>
      <c r="CR98" s="15" t="str">
        <f>IF(CS95="Single Layer","Mount length (L):",IF(CS95="Round Tube","Outer Diameter (OD):","Minimum gusset thickness (T):"))</f>
        <v>Minimum gusset thickness (T):</v>
      </c>
      <c r="CS98" s="79"/>
      <c r="CT98" s="25" t="str">
        <f ca="1">IF($A$25="mm","mm","in")</f>
        <v>mm</v>
      </c>
      <c r="CU98" s="11" t="str">
        <f>IF(CS63=0,"N/A",
IF(OR(CS98="",CS98&lt;=0),"BLANK",
IF(CS$95="Single Layer",IF(CS98=CS97,"EQ","REJECT"),"EQ")))</f>
        <v>N/A</v>
      </c>
      <c r="CW98" s="12"/>
      <c r="CX98" s="11"/>
      <c r="CY98" s="11"/>
      <c r="CZ98" s="11"/>
      <c r="DA98" s="11"/>
      <c r="DB98" s="15" t="str">
        <f>IF(DC95="Single Layer","Mount length (L):",IF(DC95="Round Tube","Outer Diameter (OD):","Minimum gusset thickness (T):"))</f>
        <v>Minimum gusset thickness (T):</v>
      </c>
      <c r="DC98" s="79"/>
      <c r="DD98" s="25" t="str">
        <f ca="1">IF($A$25="mm","mm","in")</f>
        <v>mm</v>
      </c>
      <c r="DE98" s="11" t="str">
        <f>IF(DC63=0,"N/A",
IF(OR(DC98="",DC98&lt;=0),"BLANK",
IF(DC$95="Single Layer",IF(DC98=DC97,"EQ","REJECT"),"EQ")))</f>
        <v>N/A</v>
      </c>
      <c r="DG98" s="12"/>
      <c r="DH98" s="11"/>
      <c r="DI98" s="11"/>
      <c r="DJ98" s="11"/>
      <c r="DK98" s="11"/>
      <c r="DL98" s="15" t="str">
        <f>IF(DM95="Single Layer","Mount length (L):",IF(DM95="Round Tube","Outer Diameter (OD):","Minimum gusset thickness (T):"))</f>
        <v>Minimum gusset thickness (T):</v>
      </c>
      <c r="DM98" s="79"/>
      <c r="DN98" s="25" t="str">
        <f ca="1">IF($A$25="mm","mm","in")</f>
        <v>mm</v>
      </c>
      <c r="DO98" s="11" t="str">
        <f>IF(DM63=0,"N/A",
IF(OR(DM98="",DM98&lt;=0),"BLANK",
IF(DM$95="Single Layer",IF(DM98=DM97,"EQ","REJECT"),"EQ")))</f>
        <v>N/A</v>
      </c>
    </row>
    <row r="99" spans="1:119" ht="15" customHeight="1" thickBot="1" x14ac:dyDescent="0.3">
      <c r="A99" s="35" t="s">
        <v>1359</v>
      </c>
      <c r="B99" s="229" t="s">
        <v>805</v>
      </c>
      <c r="C99" s="225"/>
      <c r="D99" s="225"/>
      <c r="E99" s="225"/>
      <c r="F99" s="225"/>
      <c r="G99" s="225"/>
      <c r="H99" s="225"/>
      <c r="I99" s="261"/>
      <c r="J99" s="260"/>
      <c r="K99" s="22"/>
      <c r="L99" s="22"/>
      <c r="N99" s="22"/>
      <c r="O99" s="22"/>
      <c r="P99" s="119"/>
      <c r="Q99" s="114"/>
      <c r="R99" s="115"/>
      <c r="S99" s="116"/>
      <c r="U99" s="35"/>
      <c r="V99" s="112"/>
      <c r="W99" s="15"/>
      <c r="X99" s="15"/>
      <c r="Y99" s="15"/>
      <c r="Z99" s="15" t="str">
        <f>IF(AA65=0,"",IF(AA100="Bonded","Tractive Battery outer skin/wall thickness","Tractive Battery total skin/wall thickness:"))</f>
        <v/>
      </c>
      <c r="AA99" s="11">
        <f>IF(Y95="Floor",$S$59,$S$61)</f>
        <v>0</v>
      </c>
      <c r="AB99" s="25" t="str">
        <f ca="1">IF($A$25="mm","mm","in")</f>
        <v>mm</v>
      </c>
      <c r="AC99" s="11" t="str">
        <f>IF(AA65=0,"N/A",IF(OR(AA99="",AA99=0),"BLANK","EQ"))</f>
        <v>N/A</v>
      </c>
      <c r="AE99" s="35"/>
      <c r="AF99" s="112"/>
      <c r="AG99" s="15"/>
      <c r="AH99" s="15"/>
      <c r="AI99" s="15"/>
      <c r="AJ99" s="15" t="str">
        <f>IF(AK65=0,"",IF(AK100="Bonded","Tractive Battery outer skin/wall thickness","Tractive Battery total skin/wall thickness:"))</f>
        <v/>
      </c>
      <c r="AK99" s="11">
        <f>IF(AI95="Floor",$S$59,$S$61)</f>
        <v>0</v>
      </c>
      <c r="AL99" s="25" t="str">
        <f ca="1">IF($A$25="mm","mm","in")</f>
        <v>mm</v>
      </c>
      <c r="AM99" s="11" t="str">
        <f>IF(AK65=0,"N/A",IF(OR(AK99="",AK99=0),"BLANK","EQ"))</f>
        <v>N/A</v>
      </c>
      <c r="AO99" s="35"/>
      <c r="AP99" s="112"/>
      <c r="AQ99" s="15"/>
      <c r="AR99" s="15"/>
      <c r="AS99" s="15"/>
      <c r="AT99" s="15" t="str">
        <f>IF(AU65=0,"",IF(AU100="Bonded","Tractive Battery outer skin/wall thickness","Tractive Battery total skin/wall thickness:"))</f>
        <v/>
      </c>
      <c r="AU99" s="11">
        <f>IF(AS95="Floor",$S$59,$S$61)</f>
        <v>0</v>
      </c>
      <c r="AV99" s="25" t="str">
        <f ca="1">IF($A$25="mm","mm","in")</f>
        <v>mm</v>
      </c>
      <c r="AW99" s="11" t="str">
        <f>IF(AU65=0,"N/A",IF(OR(AU99="",AU99=0),"BLANK","EQ"))</f>
        <v>N/A</v>
      </c>
      <c r="AY99" s="35"/>
      <c r="AZ99" s="112"/>
      <c r="BA99" s="15"/>
      <c r="BB99" s="15"/>
      <c r="BC99" s="15"/>
      <c r="BD99" s="15" t="str">
        <f>IF(BE65=0,"",IF(BE100="Bonded","Tractive Battery outer skin/wall thickness","Tractive Battery total skin/wall thickness:"))</f>
        <v/>
      </c>
      <c r="BE99" s="11">
        <f>IF(BC95="Floor",$S$59,$S$61)</f>
        <v>0</v>
      </c>
      <c r="BF99" s="25" t="str">
        <f ca="1">IF($A$25="mm","mm","in")</f>
        <v>mm</v>
      </c>
      <c r="BG99" s="11" t="str">
        <f>IF(BE65=0,"N/A",IF(OR(BE99="",BE99=0),"BLANK","EQ"))</f>
        <v>N/A</v>
      </c>
      <c r="BI99" s="35"/>
      <c r="BJ99" s="112"/>
      <c r="BK99" s="15"/>
      <c r="BL99" s="15"/>
      <c r="BM99" s="15"/>
      <c r="BN99" s="15" t="str">
        <f>IF(BO65=0,"",IF(BO100="Bonded","Tractive Battery outer skin/wall thickness","Tractive Battery total skin/wall thickness:"))</f>
        <v/>
      </c>
      <c r="BO99" s="11">
        <f>IF(BM95="Floor",$S$59,$S$61)</f>
        <v>0</v>
      </c>
      <c r="BP99" s="25" t="str">
        <f ca="1">IF($A$25="mm","mm","in")</f>
        <v>mm</v>
      </c>
      <c r="BQ99" s="11" t="str">
        <f>IF(BO65=0,"N/A",IF(OR(BO99="",BO99=0),"BLANK","EQ"))</f>
        <v>N/A</v>
      </c>
      <c r="BS99" s="12"/>
      <c r="BT99" s="11"/>
      <c r="BU99" s="11"/>
      <c r="BV99" s="11"/>
      <c r="BW99" s="11"/>
      <c r="BX99" s="15" t="str">
        <f>IF(BY95="Single Layer","Mount thickness (B):",IF(BY95="Round Tube","Wall Thickness (W):","Minimum gusset height normal to mount face (H):"))</f>
        <v>Minimum gusset height normal to mount face (H):</v>
      </c>
      <c r="BY99" s="79"/>
      <c r="BZ99" s="25" t="str">
        <f ca="1">IF($A$25="mm","mm","in")</f>
        <v>mm</v>
      </c>
      <c r="CA99" s="11" t="str">
        <f>IF(BY63=0,"N/A",
IF(OR(BY99="",BY99&lt;=0),"BLANK",
IF(BY$95="Single Layer",IF(BY99=BY96,"EQ","REJECT"),"EQ")))</f>
        <v>N/A</v>
      </c>
      <c r="CC99" s="12"/>
      <c r="CD99" s="11"/>
      <c r="CE99" s="11"/>
      <c r="CF99" s="11"/>
      <c r="CG99" s="11"/>
      <c r="CH99" s="15" t="str">
        <f>IF(CI95="Single Layer","Mount thickness (B):",IF(CI95="Round Tube","Wall Thickness (W):","Minimum gusset height normal to mount face (H):"))</f>
        <v>Minimum gusset height normal to mount face (H):</v>
      </c>
      <c r="CI99" s="79"/>
      <c r="CJ99" s="25" t="str">
        <f ca="1">IF($A$25="mm","mm","in")</f>
        <v>mm</v>
      </c>
      <c r="CK99" s="11" t="str">
        <f>IF(CI63=0,"N/A",
IF(OR(CI99="",CI99&lt;=0),"BLANK",
IF(CI$95="Single Layer",IF(CI99=CI96,"EQ","REJECT"),"EQ")))</f>
        <v>N/A</v>
      </c>
      <c r="CM99" s="12"/>
      <c r="CN99" s="11"/>
      <c r="CO99" s="11"/>
      <c r="CP99" s="11"/>
      <c r="CQ99" s="11"/>
      <c r="CR99" s="15" t="str">
        <f>IF(CS95="Single Layer","Mount thickness (B):",IF(CS95="Round Tube","Wall Thickness (W):","Minimum gusset height normal to mount face (H):"))</f>
        <v>Minimum gusset height normal to mount face (H):</v>
      </c>
      <c r="CS99" s="79"/>
      <c r="CT99" s="25" t="str">
        <f ca="1">IF($A$25="mm","mm","in")</f>
        <v>mm</v>
      </c>
      <c r="CU99" s="11" t="str">
        <f>IF(CS63=0,"N/A",
IF(OR(CS99="",CS99&lt;=0),"BLANK",
IF(CS$95="Single Layer",IF(CS99=CS96,"EQ","REJECT"),"EQ")))</f>
        <v>N/A</v>
      </c>
      <c r="CW99" s="12"/>
      <c r="CX99" s="11"/>
      <c r="CY99" s="11"/>
      <c r="CZ99" s="11"/>
      <c r="DA99" s="11"/>
      <c r="DB99" s="15" t="str">
        <f>IF(DC95="Single Layer","Mount thickness (B):",IF(DC95="Round Tube","Wall Thickness (W):","Minimum gusset height normal to mount face (H):"))</f>
        <v>Minimum gusset height normal to mount face (H):</v>
      </c>
      <c r="DC99" s="79"/>
      <c r="DD99" s="25" t="str">
        <f ca="1">IF($A$25="mm","mm","in")</f>
        <v>mm</v>
      </c>
      <c r="DE99" s="11" t="str">
        <f>IF(DC63=0,"N/A",
IF(OR(DC99="",DC99&lt;=0),"BLANK",
IF(DC$95="Single Layer",IF(DC99=DC96,"EQ","REJECT"),"EQ")))</f>
        <v>N/A</v>
      </c>
      <c r="DG99" s="12"/>
      <c r="DH99" s="11"/>
      <c r="DI99" s="11"/>
      <c r="DJ99" s="11"/>
      <c r="DK99" s="11"/>
      <c r="DL99" s="15" t="str">
        <f>IF(DM95="Single Layer","Mount thickness (B):",IF(DM95="Round Tube","Wall Thickness (W):","Minimum gusset height normal to mount face (H):"))</f>
        <v>Minimum gusset height normal to mount face (H):</v>
      </c>
      <c r="DM99" s="79"/>
      <c r="DN99" s="25" t="str">
        <f ca="1">IF($A$25="mm","mm","in")</f>
        <v>mm</v>
      </c>
      <c r="DO99" s="11" t="str">
        <f>IF(DM63=0,"N/A",
IF(OR(DM99="",DM99&lt;=0),"BLANK",
IF(DM$95="Single Layer",IF(DM99=DM96,"EQ","REJECT"),"EQ")))</f>
        <v>N/A</v>
      </c>
    </row>
    <row r="100" spans="1:119" ht="15" customHeight="1" thickBot="1" x14ac:dyDescent="0.3">
      <c r="A100" s="35" t="s">
        <v>811</v>
      </c>
      <c r="B100" s="408" t="s">
        <v>1355</v>
      </c>
      <c r="C100" s="147"/>
      <c r="D100" s="147"/>
      <c r="E100" s="147"/>
      <c r="F100" s="147"/>
      <c r="G100" s="147"/>
      <c r="H100" s="147"/>
      <c r="I100" s="147"/>
      <c r="J100" s="146"/>
      <c r="K100" s="31"/>
      <c r="L100" s="31"/>
      <c r="N100" s="37"/>
      <c r="O100" s="37"/>
      <c r="P100" s="37"/>
      <c r="Q100" s="37"/>
      <c r="R100" s="37"/>
      <c r="S100" s="37"/>
      <c r="U100" s="35" t="s">
        <v>788</v>
      </c>
      <c r="V100" s="11"/>
      <c r="W100" s="11"/>
      <c r="X100" s="11"/>
      <c r="Y100" s="11"/>
      <c r="Z100" s="15" t="str">
        <f>IF(AA65=0,"","Mount interface with tractive battery:")</f>
        <v/>
      </c>
      <c r="AA100" s="509"/>
      <c r="AB100" s="511"/>
      <c r="AC100" s="11" t="str">
        <f>IF(AA65=0,"N/A",IF(AA100="","BLANK",IF(AND(AA100="Welded",OR(AC66="REJECT",AC95="REJECT")),"REJECT","EQ")))</f>
        <v>N/A</v>
      </c>
      <c r="AE100" s="35" t="s">
        <v>788</v>
      </c>
      <c r="AF100" s="11"/>
      <c r="AG100" s="11"/>
      <c r="AH100" s="11"/>
      <c r="AI100" s="11"/>
      <c r="AJ100" s="15" t="str">
        <f>IF(AK65=0,"","Mount interface with tractive battery:")</f>
        <v/>
      </c>
      <c r="AK100" s="509"/>
      <c r="AL100" s="511"/>
      <c r="AM100" s="11" t="str">
        <f>IF(AK65=0,"N/A",IF(AK100="","BLANK",IF(AND(AK100="Welded",OR(AM66="REJECT",AM95="REJECT")),"REJECT","EQ")))</f>
        <v>N/A</v>
      </c>
      <c r="AO100" s="35" t="s">
        <v>788</v>
      </c>
      <c r="AP100" s="11"/>
      <c r="AQ100" s="11"/>
      <c r="AR100" s="11"/>
      <c r="AS100" s="11"/>
      <c r="AT100" s="15" t="str">
        <f>IF(AU65=0,"","Mount interface with tractive battery:")</f>
        <v/>
      </c>
      <c r="AU100" s="509"/>
      <c r="AV100" s="511"/>
      <c r="AW100" s="11" t="str">
        <f>IF(AU65=0,"N/A",IF(AU100="","BLANK",IF(AND(AU100="Welded",OR(AW66="REJECT",AW95="REJECT")),"REJECT","EQ")))</f>
        <v>N/A</v>
      </c>
      <c r="AY100" s="35" t="s">
        <v>788</v>
      </c>
      <c r="AZ100" s="11"/>
      <c r="BA100" s="11"/>
      <c r="BB100" s="11"/>
      <c r="BC100" s="11"/>
      <c r="BD100" s="15" t="str">
        <f>IF(BE65=0,"","Mount interface with tractive battery:")</f>
        <v/>
      </c>
      <c r="BE100" s="509"/>
      <c r="BF100" s="511"/>
      <c r="BG100" s="11" t="str">
        <f>IF(BE65=0,"N/A",IF(BE100="","BLANK",IF(AND(BE100="Welded",OR(BG66="REJECT",BG95="REJECT")),"REJECT","EQ")))</f>
        <v>N/A</v>
      </c>
      <c r="BI100" s="35" t="s">
        <v>788</v>
      </c>
      <c r="BJ100" s="11"/>
      <c r="BK100" s="11"/>
      <c r="BL100" s="11"/>
      <c r="BM100" s="11"/>
      <c r="BN100" s="15" t="str">
        <f>IF(BO65=0,"","Mount interface with tractive battery:")</f>
        <v/>
      </c>
      <c r="BO100" s="509"/>
      <c r="BP100" s="511"/>
      <c r="BQ100" s="11" t="str">
        <f>IF(BO65=0,"N/A",IF(BO100="","BLANK",IF(AND(BO100="Welded",OR(BQ66="REJECT",BQ95="REJECT")),"REJECT","EQ")))</f>
        <v>N/A</v>
      </c>
      <c r="BS100" s="12" t="str">
        <f>IF(OR(BY64="Steel Unwelded",BY64="Steel Welded"),"F.3.4.2","F.3.5")</f>
        <v>F.3.5</v>
      </c>
      <c r="BT100" s="28">
        <f>IF(BY95="L-Shape",
BY97-(BY96*BY97*BY97/2+BY99*BY98*BY98/2)/(BY96*BY97+BY98*BY99-BY96*BY98),
BY97/2)</f>
        <v>0</v>
      </c>
      <c r="BU100" s="11"/>
      <c r="BV100" s="11"/>
      <c r="BW100" s="11"/>
      <c r="BX100" s="15" t="str">
        <f ca="1">"Su &gt; "&amp;$N$71&amp;$O$71&amp;" Bending in shear M*y / I:"</f>
        <v>Su &gt; 15000N Bending in shear M*y / I:</v>
      </c>
      <c r="BY100" s="26" t="str">
        <f>IF(OR(BY96="",BY97="",),"",IF($A$25="mm",10^6,1)*$N$71*BY63*BT100/
IF(BY95="Round Tube",(PI()/4)*((BY97/2)^4-((BY97-2*BY96)/2)^4),
IF(BY95="Rectangular Tube",(BY99*BY97^3)/12-((BY99-2*BY96)*(BY97-2*BY98)^3)/12,
IF(BY95="Single Layer",(BY96*BY97^3)/12,
IF(OR(BY95="U-Shape",BY95="H-Shape"),(BY99*BY97^3)/12-(BY99-BY96)*((BY97-2*BY98)^3)/12,
IF(BY95="t-Shape",(BY96*BY97^3)/12+(BY99*BY98^3)/12,
IF(BY95="L-Shape",(BY96*BY97^3)/3+BY97*BY96*(BY97/2-(BY97-BT100))^2+(BY99*BY98^3)/3+BY98*BY99*(BY97-BT100)^2)))))))</f>
        <v/>
      </c>
      <c r="BZ100" s="53" t="str">
        <f>IF(BY100="","",IF(BS101=0,"",BS101/BY100))</f>
        <v/>
      </c>
      <c r="CA100" s="11" t="str">
        <f>IF(BY63=0,"N/A",
IF(BZ100="","BLANK",IF(BZ100&gt;=1,"EQ","REJECT")))</f>
        <v>N/A</v>
      </c>
      <c r="CC100" s="12" t="str">
        <f>IF(OR(CI64="Steel Unwelded",CI64="Steel Welded"),"F.3.4.2","F.3.5")</f>
        <v>F.3.5</v>
      </c>
      <c r="CD100" s="28">
        <f>IF(CI95="L-Shape",
CI97-(CI96*CI97*CI97/2+CI99*CI98*CI98/2)/(CI96*CI97+CI98*CI99-CI96*CI98),
CI97/2)</f>
        <v>0</v>
      </c>
      <c r="CE100" s="11"/>
      <c r="CF100" s="11"/>
      <c r="CG100" s="11"/>
      <c r="CH100" s="15" t="str">
        <f ca="1">"Su &gt; "&amp;$N$71&amp;$O$71&amp;" Bending in shear M*y / I:"</f>
        <v>Su &gt; 15000N Bending in shear M*y / I:</v>
      </c>
      <c r="CI100" s="26" t="str">
        <f>IF(OR(CI96="",CI97="",),"",IF($A$25="mm",10^6,1)*$N$71*CI63*CD100/
IF(CI95="Round Tube",(PI()/4)*((CI97/2)^4-((CI97-2*CI96)/2)^4),
IF(CI95="Rectangular Tube",(CI99*CI97^3)/12-((CI99-2*CI96)*(CI97-2*CI98)^3)/12,
IF(CI95="Single Layer",(CI96*CI97^3)/12,
IF(OR(CI95="U-Shape",CI95="H-Shape"),(CI99*CI97^3)/12-(CI99-CI96)*((CI97-2*CI98)^3)/12,
IF(CI95="t-Shape",(CI96*CI97^3)/12+(CI99*CI98^3)/12,
IF(CI95="L-Shape",(CI96*CI97^3)/3+CI97*CI96*(CI97/2-(CI97-CD100))^2+(CI99*CI98^3)/3+CI98*CI99*(CI97-CD100)^2)))))))</f>
        <v/>
      </c>
      <c r="CJ100" s="53" t="str">
        <f>IF(CI100="","",IF(CC101=0,"",CC101/CI100))</f>
        <v/>
      </c>
      <c r="CK100" s="11" t="str">
        <f>IF(CI63=0,"N/A",
IF(CJ100="","BLANK",IF(CJ100&gt;=1,"EQ","REJECT")))</f>
        <v>N/A</v>
      </c>
      <c r="CM100" s="12" t="str">
        <f>IF(OR(CS64="Steel Unwelded",CS64="Steel Welded"),"F.3.4.2","F.3.5")</f>
        <v>F.3.5</v>
      </c>
      <c r="CN100" s="28">
        <f>IF(CS95="L-Shape",
CS97-(CS96*CS97*CS97/2+CS99*CS98*CS98/2)/(CS96*CS97+CS98*CS99-CS96*CS98),
CS97/2)</f>
        <v>0</v>
      </c>
      <c r="CO100" s="11"/>
      <c r="CP100" s="11"/>
      <c r="CQ100" s="11"/>
      <c r="CR100" s="15" t="str">
        <f ca="1">"Su &gt; "&amp;$N$71&amp;$O$71&amp;" Bending in shear M*y / I:"</f>
        <v>Su &gt; 15000N Bending in shear M*y / I:</v>
      </c>
      <c r="CS100" s="26" t="str">
        <f>IF(OR(CS96="",CS97="",),"",IF($A$25="mm",10^6,1)*$N$71*CS63*CN100/
IF(CS95="Round Tube",(PI()/4)*((CS97/2)^4-((CS97-2*CS96)/2)^4),
IF(CS95="Rectangular Tube",(CS99*CS97^3)/12-((CS99-2*CS96)*(CS97-2*CS98)^3)/12,
IF(CS95="Single Layer",(CS96*CS97^3)/12,
IF(OR(CS95="U-Shape",CS95="H-Shape"),(CS99*CS97^3)/12-(CS99-CS96)*((CS97-2*CS98)^3)/12,
IF(CS95="t-Shape",(CS96*CS97^3)/12+(CS99*CS98^3)/12,
IF(CS95="L-Shape",(CS96*CS97^3)/3+CS97*CS96*(CS97/2-(CS97-CN100))^2+(CS99*CS98^3)/3+CS98*CS99*(CS97-CN100)^2)))))))</f>
        <v/>
      </c>
      <c r="CT100" s="53" t="str">
        <f>IF(CS100="","",IF(CM101=0,"",CM101/CS100))</f>
        <v/>
      </c>
      <c r="CU100" s="11" t="str">
        <f>IF(CS63=0,"N/A",
IF(CT100="","BLANK",IF(CT100&gt;=1,"EQ","REJECT")))</f>
        <v>N/A</v>
      </c>
      <c r="CW100" s="12" t="str">
        <f>IF(OR(DC64="Steel Unwelded",DC64="Steel Welded"),"F.3.4.2","F.3.5")</f>
        <v>F.3.5</v>
      </c>
      <c r="CX100" s="28">
        <f>IF(DC95="L-Shape",
DC97-(DC96*DC97*DC97/2+DC99*DC98*DC98/2)/(DC96*DC97+DC98*DC99-DC96*DC98),
DC97/2)</f>
        <v>0</v>
      </c>
      <c r="CY100" s="11"/>
      <c r="CZ100" s="11"/>
      <c r="DA100" s="11"/>
      <c r="DB100" s="15" t="str">
        <f ca="1">"Su &gt; "&amp;$N$71&amp;$O$71&amp;" Bending in shear M*y / I:"</f>
        <v>Su &gt; 15000N Bending in shear M*y / I:</v>
      </c>
      <c r="DC100" s="26" t="str">
        <f>IF(OR(DC96="",DC97="",),"",IF($A$25="mm",10^6,1)*$N$71*DC63*CX100/
IF(DC95="Round Tube",(PI()/4)*((DC97/2)^4-((DC97-2*DC96)/2)^4),
IF(DC95="Rectangular Tube",(DC99*DC97^3)/12-((DC99-2*DC96)*(DC97-2*DC98)^3)/12,
IF(DC95="Single Layer",(DC96*DC97^3)/12,
IF(OR(DC95="U-Shape",DC95="H-Shape"),(DC99*DC97^3)/12-(DC99-DC96)*((DC97-2*DC98)^3)/12,
IF(DC95="t-Shape",(DC96*DC97^3)/12+(DC99*DC98^3)/12,
IF(DC95="L-Shape",(DC96*DC97^3)/3+DC97*DC96*(DC97/2-(DC97-CX100))^2+(DC99*DC98^3)/3+DC98*DC99*(DC97-CX100)^2)))))))</f>
        <v/>
      </c>
      <c r="DD100" s="53" t="str">
        <f>IF(DC100="","",IF(CW101=0,"",CW101/DC100))</f>
        <v/>
      </c>
      <c r="DE100" s="11" t="str">
        <f>IF(DC63=0,"N/A",
IF(DD100="","BLANK",IF(DD100&gt;=1,"EQ","REJECT")))</f>
        <v>N/A</v>
      </c>
      <c r="DG100" s="12" t="str">
        <f>IF(OR(DM64="Steel Unwelded",DM64="Steel Welded"),"F.3.4.2","F.3.5")</f>
        <v>F.3.5</v>
      </c>
      <c r="DH100" s="28">
        <f>IF(DM95="L-Shape",
DM97-(DM96*DM97*DM97/2+DM99*DM98*DM98/2)/(DM96*DM97+DM98*DM99-DM96*DM98),
DM97/2)</f>
        <v>0</v>
      </c>
      <c r="DI100" s="11"/>
      <c r="DJ100" s="11"/>
      <c r="DK100" s="11"/>
      <c r="DL100" s="15" t="str">
        <f ca="1">"Su &gt; "&amp;$N$71&amp;$O$71&amp;" Bending in shear M*y / I:"</f>
        <v>Su &gt; 15000N Bending in shear M*y / I:</v>
      </c>
      <c r="DM100" s="26" t="str">
        <f>IF(OR(DM96="",DM97="",),"",IF($A$25="mm",10^6,1)*$N$71*DM63*DH100/
IF(DM95="Round Tube",(PI()/4)*((DM97/2)^4-((DM97-2*DM96)/2)^4),
IF(DM95="Rectangular Tube",(DM99*DM97^3)/12-((DM99-2*DM96)*(DM97-2*DM98)^3)/12,
IF(DM95="Single Layer",(DM96*DM97^3)/12,
IF(OR(DM95="U-Shape",DM95="H-Shape"),(DM99*DM97^3)/12-(DM99-DM96)*((DM97-2*DM98)^3)/12,
IF(DM95="t-Shape",(DM96*DM97^3)/12+(DM99*DM98^3)/12,
IF(DM95="L-Shape",(DM96*DM97^3)/3+DM97*DM96*(DM97/2-(DM97-DH100))^2+(DM99*DM98^3)/3+DM98*DM99*(DM97-DH100)^2)))))))</f>
        <v/>
      </c>
      <c r="DN100" s="53" t="str">
        <f>IF(DM100="","",IF(DG101=0,"",DG101/DM100))</f>
        <v/>
      </c>
      <c r="DO100" s="11" t="str">
        <f>IF(DM63=0,"N/A",
IF(DN100="","BLANK",IF(DN100&gt;=1,"EQ","REJECT")))</f>
        <v>N/A</v>
      </c>
    </row>
    <row r="101" spans="1:119" ht="15" customHeight="1" x14ac:dyDescent="0.25">
      <c r="A101" s="36"/>
      <c r="B101" s="233" t="s">
        <v>1356</v>
      </c>
      <c r="C101" s="41"/>
      <c r="D101" s="41"/>
      <c r="E101" s="41"/>
      <c r="F101" s="41"/>
      <c r="G101" s="41"/>
      <c r="H101" s="41"/>
      <c r="I101" s="41"/>
      <c r="J101" s="144"/>
      <c r="K101" s="31"/>
      <c r="L101" s="31"/>
      <c r="N101" s="36"/>
      <c r="O101" s="36"/>
      <c r="P101" s="36"/>
      <c r="Q101" s="36"/>
      <c r="R101" s="36"/>
      <c r="S101" s="36"/>
      <c r="U101" s="35"/>
      <c r="V101" s="112"/>
      <c r="W101" s="15"/>
      <c r="X101" s="15"/>
      <c r="Y101" s="15"/>
      <c r="Z101" s="15" t="str">
        <f>IF(AA65=0,"",IF(NOT(AA100="Bolted"),"","--Tearout--Min fastener spacing, tractive battery edge, or corner distance:"))</f>
        <v/>
      </c>
      <c r="AA101" s="16"/>
      <c r="AB101" s="25" t="str">
        <f ca="1">IF($A$25="mm","mm","in")</f>
        <v>mm</v>
      </c>
      <c r="AC101" s="11" t="str">
        <f>IF(AA65=0,"N/A",IF(NOT(AA100="Bolted"),"N/A",IF(AA101="","BLANK","EQ")))</f>
        <v>N/A</v>
      </c>
      <c r="AE101" s="35"/>
      <c r="AF101" s="112"/>
      <c r="AG101" s="15"/>
      <c r="AH101" s="15"/>
      <c r="AI101" s="15"/>
      <c r="AJ101" s="15" t="str">
        <f>IF(AK65=0,"",IF(NOT(AK100="Bolted"),"","--Tearout--Min fastener spacing, tractive battery edge, or corner distance:"))</f>
        <v/>
      </c>
      <c r="AK101" s="16"/>
      <c r="AL101" s="25" t="str">
        <f ca="1">IF($A$25="mm","mm","in")</f>
        <v>mm</v>
      </c>
      <c r="AM101" s="11" t="str">
        <f>IF(AK65=0,"N/A",IF(NOT(AK100="Bolted"),"N/A",IF(AK101="","BLANK","EQ")))</f>
        <v>N/A</v>
      </c>
      <c r="AO101" s="35"/>
      <c r="AP101" s="112"/>
      <c r="AQ101" s="15"/>
      <c r="AR101" s="15"/>
      <c r="AS101" s="15"/>
      <c r="AT101" s="15" t="str">
        <f>IF(AU65=0,"",IF(NOT(AU100="Bolted"),"","--Tearout--Min fastener spacing, tractive battery edge, or corner distance:"))</f>
        <v/>
      </c>
      <c r="AU101" s="16"/>
      <c r="AV101" s="25" t="str">
        <f ca="1">IF($A$25="mm","mm","in")</f>
        <v>mm</v>
      </c>
      <c r="AW101" s="11" t="str">
        <f>IF(AU65=0,"N/A",IF(NOT(AU100="Bolted"),"N/A",IF(AU101="","BLANK","EQ")))</f>
        <v>N/A</v>
      </c>
      <c r="AY101" s="35"/>
      <c r="AZ101" s="112"/>
      <c r="BA101" s="15"/>
      <c r="BB101" s="15"/>
      <c r="BC101" s="15"/>
      <c r="BD101" s="15" t="str">
        <f>IF(BE65=0,"",IF(NOT(BE100="Bolted"),"","--Tearout--Min fastener spacing, tractive battery edge, or corner distance:"))</f>
        <v/>
      </c>
      <c r="BE101" s="16"/>
      <c r="BF101" s="25" t="str">
        <f ca="1">IF($A$25="mm","mm","in")</f>
        <v>mm</v>
      </c>
      <c r="BG101" s="11" t="str">
        <f>IF(BE65=0,"N/A",IF(NOT(BE100="Bolted"),"N/A",IF(BE101="","BLANK","EQ")))</f>
        <v>N/A</v>
      </c>
      <c r="BI101" s="35"/>
      <c r="BJ101" s="112"/>
      <c r="BK101" s="15"/>
      <c r="BL101" s="15"/>
      <c r="BM101" s="15"/>
      <c r="BN101" s="15" t="str">
        <f>IF(BO65=0,"",IF(NOT(BO100="Bolted"),"","--Tearout--Min fastener spacing, tractive battery edge, or corner distance:"))</f>
        <v/>
      </c>
      <c r="BO101" s="16"/>
      <c r="BP101" s="25" t="str">
        <f ca="1">IF($A$25="mm","mm","in")</f>
        <v>mm</v>
      </c>
      <c r="BQ101" s="11" t="str">
        <f>IF(BO65=0,"N/A",IF(NOT(BO100="Bolted"),"N/A",IF(BO101="","BLANK","EQ")))</f>
        <v>N/A</v>
      </c>
      <c r="BS101" s="26" t="e">
        <f>BY66</f>
        <v>#N/A</v>
      </c>
      <c r="BT101" s="28">
        <f>IF(BY95="U-Shape",
BY99-(((BY97-2*BY98)*BY96^2)/2+BY98*BY99^2)/(2*BY99*BY98+(BY97-2*BY98)*BY96),
IF(BY95="L-Shape",
BY99-(BY96*BY97*BY96/2+BY99*BY98*BY99/2)/(BY96*BY97+BY98*BY99-BY96*BY98),
IF(BY95="Round Tube",BY98/2,BY99/2)))</f>
        <v>0</v>
      </c>
      <c r="BU101" s="11"/>
      <c r="BV101" s="11"/>
      <c r="BW101" s="11"/>
      <c r="BX101" s="15" t="str">
        <f ca="1">"Su &gt; "&amp;$N$71&amp;$O$71&amp;" Bending normal M*y / I:"</f>
        <v>Su &gt; 15000N Bending normal M*y / I:</v>
      </c>
      <c r="BY101" s="26" t="str">
        <f>IF(OR(BY96="",BY97="",),"",IF($A$25="mm",10^6,1)*$N$71*BY63*BT101/
IF(BY95="Round Tube",(PI()/4)*((BY97/2)^4-((BY97-2*BY96)/2)^4),
IF(BY95="Rectangular Tube",(BY97*BY99^3)/12-((BY97-2*BY98)*(BY99-2*BY96)^3)/12,
IF(BY95="Single Layer",(BY98*BY99^3)/12,
IF(BY95="U-Shape",(BY97*BY96^3)/3+BY97*BY96*(BY99-BT101)^2+2*(BY98*BY99^3)/3+BY98*BY99*(BY99/2-(BY99-BT101))^2,
IF(BY95="H-shape",(BY97*BY96^3)/12+2*(BY98*BY99^3)/12,
IF(BY95="t-Shape",(BY97*BY96^3)/12+(BY98*BY99^3)/12,
IF(BY95="L-Shape",(BY97*BY96^3)/3+BY97*BY96*(BY99-BT101)^2+(BY98*BY99^3)/3+BY98*BY99*(BY99/2-(BY99-BT101))^2))))))))</f>
        <v/>
      </c>
      <c r="BZ101" s="53" t="str">
        <f>IF(BY101="","",IF(BS101=0,"",BS101/BY101))</f>
        <v/>
      </c>
      <c r="CA101" s="11" t="str">
        <f>IF(BY63=0,"N/A",
IF(BZ101="","BLANK",IF(BZ101&gt;=1,"EQ","REJECT")))</f>
        <v>N/A</v>
      </c>
      <c r="CC101" s="26" t="e">
        <f>CI66</f>
        <v>#N/A</v>
      </c>
      <c r="CD101" s="28">
        <f>IF(CI95="U-Shape",
CI99-(((CI97-2*CI98)*CI96^2)/2+CI98*CI99^2)/(2*CI99*CI98+(CI97-2*CI98)*CI96),
IF(CI95="L-Shape",
CI99-(CI96*CI97*CI96/2+CI99*CI98*CI99/2)/(CI96*CI97+CI98*CI99-CI96*CI98),
IF(CI95="Round Tube",CI98/2,CI99/2)))</f>
        <v>0</v>
      </c>
      <c r="CE101" s="11"/>
      <c r="CF101" s="11"/>
      <c r="CG101" s="11"/>
      <c r="CH101" s="15" t="str">
        <f ca="1">"Su &gt; "&amp;$N$71&amp;$O$71&amp;" Bending normal M*y / I:"</f>
        <v>Su &gt; 15000N Bending normal M*y / I:</v>
      </c>
      <c r="CI101" s="26" t="str">
        <f>IF(OR(CI96="",CI97="",),"",IF($A$25="mm",10^6,1)*$N$71*CI63*CD101/
IF(CI95="Round Tube",(PI()/4)*((CI97/2)^4-((CI97-2*CI96)/2)^4),
IF(CI95="Rectangular Tube",(CI97*CI99^3)/12-((CI97-2*CI98)*(CI99-2*CI96)^3)/12,
IF(CI95="Single Layer",(CI98*CI99^3)/12,
IF(CI95="U-Shape",(CI97*CI96^3)/3+CI97*CI96*(CI99-CD101)^2+2*(CI98*CI99^3)/3+CI98*CI99*(CI99/2-(CI99-CD101))^2,
IF(CI95="H-shape",(CI97*CI96^3)/12+2*(CI98*CI99^3)/12,
IF(CI95="t-Shape",(CI97*CI96^3)/12+(CI98*CI99^3)/12,
IF(CI95="L-Shape",(CI97*CI96^3)/3+CI97*CI96*(CI99-CD101)^2+(CI98*CI99^3)/3+CI98*CI99*(CI99/2-(CI99-CD101))^2))))))))</f>
        <v/>
      </c>
      <c r="CJ101" s="53" t="str">
        <f>IF(CI101="","",IF(CC101=0,"",CC101/CI101))</f>
        <v/>
      </c>
      <c r="CK101" s="11" t="str">
        <f>IF(CI63=0,"N/A",
IF(CJ101="","BLANK",IF(CJ101&gt;=1,"EQ","REJECT")))</f>
        <v>N/A</v>
      </c>
      <c r="CM101" s="26" t="e">
        <f>CS66</f>
        <v>#N/A</v>
      </c>
      <c r="CN101" s="28">
        <f>IF(CS95="U-Shape",
CS99-(((CS97-2*CS98)*CS96^2)/2+CS98*CS99^2)/(2*CS99*CS98+(CS97-2*CS98)*CS96),
IF(CS95="L-Shape",
CS99-(CS96*CS97*CS96/2+CS99*CS98*CS99/2)/(CS96*CS97+CS98*CS99-CS96*CS98),
IF(CS95="Round Tube",CS98/2,CS99/2)))</f>
        <v>0</v>
      </c>
      <c r="CO101" s="11"/>
      <c r="CP101" s="11"/>
      <c r="CQ101" s="11"/>
      <c r="CR101" s="15" t="str">
        <f ca="1">"Su &gt; "&amp;$N$71&amp;$O$71&amp;" Bending normal M*y / I:"</f>
        <v>Su &gt; 15000N Bending normal M*y / I:</v>
      </c>
      <c r="CS101" s="26" t="str">
        <f>IF(OR(CS96="",CS97="",),"",IF($A$25="mm",10^6,1)*$N$71*CS63*CN101/
IF(CS95="Round Tube",(PI()/4)*((CS97/2)^4-((CS97-2*CS96)/2)^4),
IF(CS95="Rectangular Tube",(CS97*CS99^3)/12-((CS97-2*CS98)*(CS99-2*CS96)^3)/12,
IF(CS95="Single Layer",(CS98*CS99^3)/12,
IF(CS95="U-Shape",(CS97*CS96^3)/3+CS97*CS96*(CS99-CN101)^2+2*(CS98*CS99^3)/3+CS98*CS99*(CS99/2-(CS99-CN101))^2,
IF(CS95="H-shape",(CS97*CS96^3)/12+2*(CS98*CS99^3)/12,
IF(CS95="t-Shape",(CS97*CS96^3)/12+(CS98*CS99^3)/12,
IF(CS95="L-Shape",(CS97*CS96^3)/3+CS97*CS96*(CS99-CN101)^2+(CS98*CS99^3)/3+CS98*CS99*(CS99/2-(CS99-CN101))^2))))))))</f>
        <v/>
      </c>
      <c r="CT101" s="53" t="str">
        <f>IF(CS101="","",IF(CM101=0,"",CM101/CS101))</f>
        <v/>
      </c>
      <c r="CU101" s="11" t="str">
        <f>IF(CS63=0,"N/A",
IF(CT101="","BLANK",IF(CT101&gt;=1,"EQ","REJECT")))</f>
        <v>N/A</v>
      </c>
      <c r="CW101" s="26" t="e">
        <f>DC66</f>
        <v>#N/A</v>
      </c>
      <c r="CX101" s="28">
        <f>IF(DC95="U-Shape",
DC99-(((DC97-2*DC98)*DC96^2)/2+DC98*DC99^2)/(2*DC99*DC98+(DC97-2*DC98)*DC96),
IF(DC95="L-Shape",
DC99-(DC96*DC97*DC96/2+DC99*DC98*DC99/2)/(DC96*DC97+DC98*DC99-DC96*DC98),
IF(DC95="Round Tube",DC98/2,DC99/2)))</f>
        <v>0</v>
      </c>
      <c r="CY101" s="11"/>
      <c r="CZ101" s="11"/>
      <c r="DA101" s="11"/>
      <c r="DB101" s="15" t="str">
        <f ca="1">"Su &gt; "&amp;$N$71&amp;$O$71&amp;" Bending normal M*y / I:"</f>
        <v>Su &gt; 15000N Bending normal M*y / I:</v>
      </c>
      <c r="DC101" s="26" t="str">
        <f>IF(OR(DC96="",DC97="",),"",IF($A$25="mm",10^6,1)*$N$71*DC63*CX101/
IF(DC95="Round Tube",(PI()/4)*((DC97/2)^4-((DC97-2*DC96)/2)^4),
IF(DC95="Rectangular Tube",(DC97*DC99^3)/12-((DC97-2*DC98)*(DC99-2*DC96)^3)/12,
IF(DC95="Single Layer",(DC98*DC99^3)/12,
IF(DC95="U-Shape",(DC97*DC96^3)/3+DC97*DC96*(DC99-CX101)^2+2*(DC98*DC99^3)/3+DC98*DC99*(DC99/2-(DC99-CX101))^2,
IF(DC95="H-shape",(DC97*DC96^3)/12+2*(DC98*DC99^3)/12,
IF(DC95="t-Shape",(DC97*DC96^3)/12+(DC98*DC99^3)/12,
IF(DC95="L-Shape",(DC97*DC96^3)/3+DC97*DC96*(DC99-CX101)^2+(DC98*DC99^3)/3+DC98*DC99*(DC99/2-(DC99-CX101))^2))))))))</f>
        <v/>
      </c>
      <c r="DD101" s="53" t="str">
        <f>IF(DC101="","",IF(CW101=0,"",CW101/DC101))</f>
        <v/>
      </c>
      <c r="DE101" s="11" t="str">
        <f>IF(DC63=0,"N/A",
IF(DD101="","BLANK",IF(DD101&gt;=1,"EQ","REJECT")))</f>
        <v>N/A</v>
      </c>
      <c r="DG101" s="26" t="e">
        <f>DM66</f>
        <v>#N/A</v>
      </c>
      <c r="DH101" s="28">
        <f>IF(DM95="U-Shape",
DM99-(((DM97-2*DM98)*DM96^2)/2+DM98*DM99^2)/(2*DM99*DM98+(DM97-2*DM98)*DM96),
IF(DM95="L-Shape",
DM99-(DM96*DM97*DM96/2+DM99*DM98*DM99/2)/(DM96*DM97+DM98*DM99-DM96*DM98),
IF(DM95="Round Tube",DM98/2,DM99/2)))</f>
        <v>0</v>
      </c>
      <c r="DI101" s="11"/>
      <c r="DJ101" s="11"/>
      <c r="DK101" s="11"/>
      <c r="DL101" s="15" t="str">
        <f ca="1">"Su &gt; "&amp;$N$71&amp;$O$71&amp;" Bending normal M*y / I:"</f>
        <v>Su &gt; 15000N Bending normal M*y / I:</v>
      </c>
      <c r="DM101" s="26" t="str">
        <f>IF(OR(DM96="",DM97="",),"",IF($A$25="mm",10^6,1)*$N$71*DM63*DH101/
IF(DM95="Round Tube",(PI()/4)*((DM97/2)^4-((DM97-2*DM96)/2)^4),
IF(DM95="Rectangular Tube",(DM97*DM99^3)/12-((DM97-2*DM98)*(DM99-2*DM96)^3)/12,
IF(DM95="Single Layer",(DM98*DM99^3)/12,
IF(DM95="U-Shape",(DM97*DM96^3)/3+DM97*DM96*(DM99-DH101)^2+2*(DM98*DM99^3)/3+DM98*DM99*(DM99/2-(DM99-DH101))^2,
IF(DM95="H-shape",(DM97*DM96^3)/12+2*(DM98*DM99^3)/12,
IF(DM95="t-Shape",(DM97*DM96^3)/12+(DM98*DM99^3)/12,
IF(DM95="L-Shape",(DM97*DM96^3)/3+DM97*DM96*(DM99-DH101)^2+(DM98*DM99^3)/3+DM98*DM99*(DM99/2-(DM99-DH101))^2))))))))</f>
        <v/>
      </c>
      <c r="DN101" s="53" t="str">
        <f>IF(DM101="","",IF(DG101=0,"",DG101/DM101))</f>
        <v/>
      </c>
      <c r="DO101" s="11" t="str">
        <f>IF(DM63=0,"N/A",
IF(DN101="","BLANK",IF(DN101&gt;=1,"EQ","REJECT")))</f>
        <v>N/A</v>
      </c>
    </row>
    <row r="102" spans="1:119" ht="15" customHeight="1" x14ac:dyDescent="0.25">
      <c r="A102" s="54" t="s">
        <v>806</v>
      </c>
      <c r="B102" s="233" t="s">
        <v>1357</v>
      </c>
      <c r="C102" s="41"/>
      <c r="D102" s="41"/>
      <c r="E102" s="41"/>
      <c r="F102" s="41"/>
      <c r="G102" s="41"/>
      <c r="H102" s="41"/>
      <c r="I102" s="41"/>
      <c r="J102" s="144"/>
      <c r="K102" s="30"/>
      <c r="L102" s="30"/>
      <c r="M102" s="21"/>
      <c r="N102" s="15"/>
      <c r="O102" s="15"/>
      <c r="P102" s="15"/>
      <c r="Q102" s="53"/>
      <c r="S102" s="11"/>
      <c r="U102" s="35"/>
      <c r="V102" s="112"/>
      <c r="W102" s="15"/>
      <c r="X102" s="15"/>
      <c r="Y102" s="15"/>
      <c r="Z102" s="15" t="str">
        <f>IF(AA65=0,"",IF(NOT(AA100="Bolted"),"","Number of fasteners used:"))</f>
        <v/>
      </c>
      <c r="AA102" s="16"/>
      <c r="AC102" s="11" t="str">
        <f>IF(AA65=0,"N/A",IF(NOT(AA100="Bolted"),"N/A",IF(OR(AA102="",AA102=0),"BLANK","EQ")))</f>
        <v>N/A</v>
      </c>
      <c r="AE102" s="35"/>
      <c r="AF102" s="112"/>
      <c r="AG102" s="15"/>
      <c r="AH102" s="15"/>
      <c r="AI102" s="15"/>
      <c r="AJ102" s="15" t="str">
        <f>IF(AK65=0,"",IF(NOT(AK100="Bolted"),"","Number of fasteners used:"))</f>
        <v/>
      </c>
      <c r="AK102" s="16"/>
      <c r="AM102" s="11" t="str">
        <f>IF(AK65=0,"N/A",IF(NOT(AK100="Bolted"),"N/A",IF(OR(AK102="",AK102=0),"BLANK","EQ")))</f>
        <v>N/A</v>
      </c>
      <c r="AO102" s="35"/>
      <c r="AP102" s="112"/>
      <c r="AQ102" s="15"/>
      <c r="AR102" s="15"/>
      <c r="AS102" s="15"/>
      <c r="AT102" s="15" t="str">
        <f>IF(AU65=0,"",IF(NOT(AU100="Bolted"),"","Number of fasteners used:"))</f>
        <v/>
      </c>
      <c r="AU102" s="16"/>
      <c r="AW102" s="11" t="str">
        <f>IF(AU65=0,"N/A",IF(NOT(AU100="Bolted"),"N/A",IF(OR(AU102="",AU102=0),"BLANK","EQ")))</f>
        <v>N/A</v>
      </c>
      <c r="AY102" s="35"/>
      <c r="AZ102" s="112"/>
      <c r="BA102" s="15"/>
      <c r="BB102" s="15"/>
      <c r="BC102" s="15"/>
      <c r="BD102" s="15" t="str">
        <f>IF(BE65=0,"",IF(NOT(BE100="Bolted"),"","Number of fasteners used:"))</f>
        <v/>
      </c>
      <c r="BE102" s="16"/>
      <c r="BG102" s="11" t="str">
        <f>IF(BE65=0,"N/A",IF(NOT(BE100="Bolted"),"N/A",IF(OR(BE102="",BE102=0),"BLANK","EQ")))</f>
        <v>N/A</v>
      </c>
      <c r="BI102" s="35"/>
      <c r="BJ102" s="112"/>
      <c r="BK102" s="15"/>
      <c r="BL102" s="15"/>
      <c r="BM102" s="15"/>
      <c r="BN102" s="15" t="str">
        <f>IF(BO65=0,"",IF(NOT(BO100="Bolted"),"","Number of fasteners used:"))</f>
        <v/>
      </c>
      <c r="BO102" s="16"/>
      <c r="BQ102" s="11" t="str">
        <f>IF(BO65=0,"N/A",IF(NOT(BO100="Bolted"),"N/A",IF(OR(BO102="",BO102=0),"BLANK","EQ")))</f>
        <v>N/A</v>
      </c>
      <c r="BS102" s="83" t="e">
        <f>BY67</f>
        <v>#N/A</v>
      </c>
      <c r="BX102" s="15" t="s">
        <v>1353</v>
      </c>
      <c r="BY102" s="26" t="str">
        <f>IF(OR(BY96="",BY97=""),"",3*$N$71/(IF($A$25="mm",1/10^6,1)*2*
((BY97*BY96*IF(BY95="Rectangular Tube",2,1))+BY99*BY98*IF(BY95="Single Layer",0,IF(OR(BY95="L-Shape",BY95="t-Shape"),1,2)))))</f>
        <v/>
      </c>
      <c r="BZ102" s="53" t="str">
        <f>IF(BY102="","",IF(BS102=0,"",BS102/BY102))</f>
        <v/>
      </c>
      <c r="CA102" s="11" t="str">
        <f>IF(BY63=0,"N/A",
IF(BZ102="","BLANK",IF(BZ102&gt;=1,"EQ","REJECT")))</f>
        <v>N/A</v>
      </c>
      <c r="CC102" s="83" t="e">
        <f>CI67</f>
        <v>#N/A</v>
      </c>
      <c r="CH102" s="15" t="s">
        <v>1353</v>
      </c>
      <c r="CI102" s="26" t="str">
        <f>IF(OR(CI96="",CI97=""),"",3*$N$71/(IF($A$25="mm",1/10^6,1)*2*
((CI97*CI96*IF(CI95="Rectangular Tube",2,1))+CI99*CI98*IF(CI95="Single Layer",0,IF(OR(CI95="L-Shape",CI95="t-Shape"),1,2)))))</f>
        <v/>
      </c>
      <c r="CJ102" s="53" t="str">
        <f>IF(CI102="","",IF(CC102=0,"",CC102/CI102))</f>
        <v/>
      </c>
      <c r="CK102" s="11" t="str">
        <f>IF(CI63=0,"N/A",
IF(CJ102="","BLANK",IF(CJ102&gt;=1,"EQ","REJECT")))</f>
        <v>N/A</v>
      </c>
      <c r="CM102" s="83" t="e">
        <f>CS67</f>
        <v>#N/A</v>
      </c>
      <c r="CR102" s="15" t="s">
        <v>1353</v>
      </c>
      <c r="CS102" s="26" t="str">
        <f>IF(OR(CS96="",CS97=""),"",3*$N$71/(IF($A$25="mm",1/10^6,1)*2*
((CS97*CS96*IF(CS95="Rectangular Tube",2,1))+CS99*CS98*IF(CS95="Single Layer",0,IF(OR(CS95="L-Shape",CS95="t-Shape"),1,2)))))</f>
        <v/>
      </c>
      <c r="CT102" s="53" t="str">
        <f>IF(CS102="","",IF(CM102=0,"",CM102/CS102))</f>
        <v/>
      </c>
      <c r="CU102" s="11" t="str">
        <f>IF(CS63=0,"N/A",
IF(CT102="","BLANK",IF(CT102&gt;=1,"EQ","REJECT")))</f>
        <v>N/A</v>
      </c>
      <c r="CW102" s="83" t="e">
        <f>DC67</f>
        <v>#N/A</v>
      </c>
      <c r="DB102" s="15" t="s">
        <v>1353</v>
      </c>
      <c r="DC102" s="26" t="str">
        <f>IF(OR(DC96="",DC97=""),"",3*$N$71/(IF($A$25="mm",1/10^6,1)*2*
((DC97*DC96*IF(DC95="Rectangular Tube",2,1))+DC99*DC98*IF(DC95="Single Layer",0,IF(OR(DC95="L-Shape",DC95="t-Shape"),1,2)))))</f>
        <v/>
      </c>
      <c r="DD102" s="53" t="str">
        <f>IF(DC102="","",IF(CW102=0,"",CW102/DC102))</f>
        <v/>
      </c>
      <c r="DE102" s="11" t="str">
        <f>IF(DC63=0,"N/A",
IF(DD102="","BLANK",IF(DD102&gt;=1,"EQ","REJECT")))</f>
        <v>N/A</v>
      </c>
      <c r="DG102" s="83" t="e">
        <f>DM67</f>
        <v>#N/A</v>
      </c>
      <c r="DL102" s="15" t="s">
        <v>1353</v>
      </c>
      <c r="DM102" s="26" t="str">
        <f>IF(OR(DM96="",DM97=""),"",3*$N$71/(IF($A$25="mm",1/10^6,1)*2*
((DM97*DM96*IF(DM95="Rectangular Tube",2,1))+DM99*DM98*IF(DM95="Single Layer",0,IF(OR(DM95="L-Shape",DM95="t-Shape"),1,2)))))</f>
        <v/>
      </c>
      <c r="DN102" s="53" t="str">
        <f>IF(DM102="","",IF(DG102=0,"",DG102/DM102))</f>
        <v/>
      </c>
      <c r="DO102" s="11" t="str">
        <f>IF(DM63=0,"N/A",
IF(DN102="","BLANK",IF(DN102&gt;=1,"EQ","REJECT")))</f>
        <v>N/A</v>
      </c>
    </row>
    <row r="103" spans="1:119" ht="15" customHeight="1" thickBot="1" x14ac:dyDescent="0.3">
      <c r="A103" s="12"/>
      <c r="B103" s="207" t="s">
        <v>1358</v>
      </c>
      <c r="C103" s="142"/>
      <c r="D103" s="142"/>
      <c r="E103" s="142"/>
      <c r="F103" s="142"/>
      <c r="G103" s="142"/>
      <c r="H103" s="142"/>
      <c r="I103" s="142"/>
      <c r="J103" s="141"/>
      <c r="K103" s="22"/>
      <c r="L103" s="22"/>
      <c r="M103" s="22"/>
      <c r="N103" s="54"/>
      <c r="O103" s="54"/>
      <c r="P103" s="36"/>
      <c r="Q103" s="36"/>
      <c r="S103" s="11"/>
      <c r="U103" s="35"/>
      <c r="V103" s="112"/>
      <c r="W103" s="15"/>
      <c r="X103" s="15"/>
      <c r="Y103" s="15"/>
      <c r="Z103" s="15" t="str">
        <f>IF(AA65=0,"",IF(NOT(AA100="Bolted"),"","Fastener shear diameter:"))</f>
        <v/>
      </c>
      <c r="AA103" s="81"/>
      <c r="AB103" s="25" t="str">
        <f ca="1">IF($A$25="mm","mm","in")</f>
        <v>mm</v>
      </c>
      <c r="AC103" s="11" t="str">
        <f>IF(AA65=0,"N/A",IF(NOT(AA100="Bolted"),"N/A",IF(AA103="","BLANK","EQ")))</f>
        <v>N/A</v>
      </c>
      <c r="AE103" s="35"/>
      <c r="AF103" s="112"/>
      <c r="AG103" s="15"/>
      <c r="AH103" s="15"/>
      <c r="AI103" s="15"/>
      <c r="AJ103" s="15" t="str">
        <f>IF(AK65=0,"",IF(NOT(AK100="Bolted"),"","Fastener shear diameter:"))</f>
        <v/>
      </c>
      <c r="AK103" s="81"/>
      <c r="AL103" s="25" t="str">
        <f ca="1">IF($A$25="mm","mm","in")</f>
        <v>mm</v>
      </c>
      <c r="AM103" s="11" t="str">
        <f>IF(AK65=0,"N/A",IF(NOT(AK100="Bolted"),"N/A",IF(AK103="","BLANK","EQ")))</f>
        <v>N/A</v>
      </c>
      <c r="AO103" s="35"/>
      <c r="AP103" s="112"/>
      <c r="AQ103" s="15"/>
      <c r="AR103" s="15"/>
      <c r="AS103" s="15"/>
      <c r="AT103" s="15" t="str">
        <f>IF(AU65=0,"",IF(NOT(AU100="Bolted"),"","Fastener shear diameter:"))</f>
        <v/>
      </c>
      <c r="AU103" s="81"/>
      <c r="AV103" s="25" t="str">
        <f ca="1">IF($A$25="mm","mm","in")</f>
        <v>mm</v>
      </c>
      <c r="AW103" s="11" t="str">
        <f>IF(AU65=0,"N/A",IF(NOT(AU100="Bolted"),"N/A",IF(AU103="","BLANK","EQ")))</f>
        <v>N/A</v>
      </c>
      <c r="AY103" s="35"/>
      <c r="AZ103" s="112"/>
      <c r="BA103" s="15"/>
      <c r="BB103" s="15"/>
      <c r="BC103" s="15"/>
      <c r="BD103" s="15" t="str">
        <f>IF(BE65=0,"",IF(NOT(BE100="Bolted"),"","Fastener shear diameter:"))</f>
        <v/>
      </c>
      <c r="BE103" s="81"/>
      <c r="BF103" s="25" t="str">
        <f ca="1">IF($A$25="mm","mm","in")</f>
        <v>mm</v>
      </c>
      <c r="BG103" s="11" t="str">
        <f>IF(BE65=0,"N/A",IF(NOT(BE100="Bolted"),"N/A",IF(BE103="","BLANK","EQ")))</f>
        <v>N/A</v>
      </c>
      <c r="BI103" s="35"/>
      <c r="BJ103" s="112"/>
      <c r="BK103" s="15"/>
      <c r="BL103" s="15"/>
      <c r="BM103" s="15"/>
      <c r="BN103" s="15" t="str">
        <f>IF(BO65=0,"",IF(NOT(BO100="Bolted"),"","Fastener shear diameter:"))</f>
        <v/>
      </c>
      <c r="BO103" s="81"/>
      <c r="BP103" s="25" t="str">
        <f ca="1">IF($A$25="mm","mm","in")</f>
        <v>mm</v>
      </c>
      <c r="BQ103" s="11" t="str">
        <f>IF(BO65=0,"N/A",IF(NOT(BO100="Bolted"),"N/A",IF(BO103="","BLANK","EQ")))</f>
        <v>N/A</v>
      </c>
      <c r="BS103" s="35"/>
      <c r="BT103" s="112"/>
      <c r="BU103" s="15"/>
      <c r="BV103" s="15"/>
      <c r="BW103" s="15"/>
      <c r="BX103" s="15"/>
      <c r="BY103" s="26"/>
      <c r="BZ103" s="134"/>
      <c r="CA103" s="11"/>
      <c r="CC103" s="35"/>
      <c r="CD103" s="112"/>
      <c r="CE103" s="15"/>
      <c r="CF103" s="15"/>
      <c r="CG103" s="15"/>
      <c r="CH103" s="15"/>
      <c r="CI103" s="26"/>
      <c r="CJ103" s="134"/>
      <c r="CK103" s="11"/>
      <c r="CM103" s="35"/>
      <c r="CN103" s="112"/>
      <c r="CO103" s="15"/>
      <c r="CP103" s="15"/>
      <c r="CQ103" s="15"/>
      <c r="CR103" s="15"/>
      <c r="CS103" s="26"/>
      <c r="CT103" s="134"/>
      <c r="CU103" s="11"/>
      <c r="CW103" s="35"/>
      <c r="CX103" s="112"/>
      <c r="CY103" s="15"/>
      <c r="CZ103" s="15"/>
      <c r="DA103" s="15"/>
      <c r="DB103" s="15"/>
      <c r="DC103" s="26"/>
      <c r="DD103" s="134"/>
      <c r="DE103" s="11"/>
      <c r="DG103" s="35"/>
      <c r="DH103" s="112"/>
      <c r="DI103" s="15"/>
      <c r="DJ103" s="15"/>
      <c r="DK103" s="15"/>
      <c r="DL103" s="15"/>
      <c r="DM103" s="26"/>
      <c r="DN103" s="134"/>
      <c r="DO103" s="11"/>
    </row>
    <row r="104" spans="1:119" ht="15" customHeight="1" thickBot="1" x14ac:dyDescent="0.3">
      <c r="A104" s="112"/>
      <c r="B104" s="259" t="s">
        <v>804</v>
      </c>
      <c r="C104" s="257"/>
      <c r="D104" s="258"/>
      <c r="E104" s="257"/>
      <c r="F104" s="257"/>
      <c r="G104" s="257"/>
      <c r="H104" s="257"/>
      <c r="I104" s="257"/>
      <c r="J104" s="256"/>
      <c r="K104" s="23"/>
      <c r="L104" s="23"/>
      <c r="M104" s="30"/>
      <c r="N104" s="32"/>
      <c r="O104" s="32"/>
      <c r="P104" s="15"/>
      <c r="Q104" s="11"/>
      <c r="S104" s="11"/>
      <c r="U104" s="35"/>
      <c r="V104" s="112"/>
      <c r="W104" s="15"/>
      <c r="X104" s="15"/>
      <c r="Y104" s="15"/>
      <c r="Z104" s="15" t="str">
        <f>IF(AA65=0,"",IF(NOT(AA100="Bolted"),"","Threads in shear:"))</f>
        <v/>
      </c>
      <c r="AA104" s="231"/>
      <c r="AC104" s="11" t="str">
        <f>IF(AA65=0,"N/A",IF(NOT(AA100="Bolted"),"N/A",IF(AA104="Yes","CHECK","EQ")))</f>
        <v>N/A</v>
      </c>
      <c r="AE104" s="35"/>
      <c r="AF104" s="112"/>
      <c r="AG104" s="15"/>
      <c r="AH104" s="15"/>
      <c r="AI104" s="15"/>
      <c r="AJ104" s="15" t="str">
        <f>IF(AK65=0,"",IF(NOT(AK100="Bolted"),"","Threads in shear:"))</f>
        <v/>
      </c>
      <c r="AK104" s="231"/>
      <c r="AM104" s="11" t="str">
        <f>IF(AK65=0,"N/A",IF(NOT(AK100="Bolted"),"N/A",IF(AK104="Yes","CHECK","EQ")))</f>
        <v>N/A</v>
      </c>
      <c r="AO104" s="35"/>
      <c r="AP104" s="112"/>
      <c r="AQ104" s="15"/>
      <c r="AR104" s="15"/>
      <c r="AS104" s="15"/>
      <c r="AT104" s="15" t="str">
        <f>IF(AU65=0,"",IF(NOT(AU100="Bolted"),"","Threads in shear:"))</f>
        <v/>
      </c>
      <c r="AU104" s="231"/>
      <c r="AW104" s="11" t="str">
        <f>IF(AU65=0,"N/A",IF(NOT(AU100="Bolted"),"N/A",IF(AU104="Yes","CHECK","EQ")))</f>
        <v>N/A</v>
      </c>
      <c r="AY104" s="35"/>
      <c r="AZ104" s="112"/>
      <c r="BA104" s="15"/>
      <c r="BB104" s="15"/>
      <c r="BC104" s="15"/>
      <c r="BD104" s="15" t="str">
        <f>IF(BE65=0,"",IF(NOT(BE100="Bolted"),"","Threads in shear:"))</f>
        <v/>
      </c>
      <c r="BE104" s="231"/>
      <c r="BG104" s="11" t="str">
        <f>IF(BE65=0,"N/A",IF(NOT(BE100="Bolted"),"N/A",IF(BE104="Yes","CHECK","EQ")))</f>
        <v>N/A</v>
      </c>
      <c r="BI104" s="35"/>
      <c r="BJ104" s="112"/>
      <c r="BK104" s="15"/>
      <c r="BL104" s="15"/>
      <c r="BM104" s="15"/>
      <c r="BN104" s="15" t="str">
        <f>IF(BO65=0,"",IF(NOT(BO100="Bolted"),"","Threads in shear:"))</f>
        <v/>
      </c>
      <c r="BO104" s="231"/>
      <c r="BQ104" s="11" t="str">
        <f>IF(BO65=0,"N/A",IF(NOT(BO100="Bolted"),"N/A",IF(BO104="Yes","CHECK","EQ")))</f>
        <v>N/A</v>
      </c>
      <c r="BS104" s="571" t="s">
        <v>797</v>
      </c>
      <c r="BT104" s="571"/>
      <c r="BU104" s="571"/>
      <c r="BV104" s="571"/>
      <c r="BW104" s="571"/>
      <c r="BX104" s="571"/>
      <c r="BY104" s="571"/>
      <c r="BZ104" s="571"/>
      <c r="CA104" s="571"/>
      <c r="CC104" s="571" t="s">
        <v>797</v>
      </c>
      <c r="CD104" s="571"/>
      <c r="CE104" s="571"/>
      <c r="CF104" s="571"/>
      <c r="CG104" s="571"/>
      <c r="CH104" s="571"/>
      <c r="CI104" s="571"/>
      <c r="CJ104" s="571"/>
      <c r="CK104" s="571"/>
      <c r="CM104" s="571" t="s">
        <v>797</v>
      </c>
      <c r="CN104" s="571"/>
      <c r="CO104" s="571"/>
      <c r="CP104" s="571"/>
      <c r="CQ104" s="571"/>
      <c r="CR104" s="571"/>
      <c r="CS104" s="571"/>
      <c r="CT104" s="571"/>
      <c r="CU104" s="571"/>
      <c r="CW104" s="571" t="s">
        <v>797</v>
      </c>
      <c r="CX104" s="571"/>
      <c r="CY104" s="571"/>
      <c r="CZ104" s="571"/>
      <c r="DA104" s="571"/>
      <c r="DB104" s="571"/>
      <c r="DC104" s="571"/>
      <c r="DD104" s="571"/>
      <c r="DE104" s="571"/>
      <c r="DG104" s="571" t="s">
        <v>797</v>
      </c>
      <c r="DH104" s="571"/>
      <c r="DI104" s="571"/>
      <c r="DJ104" s="571"/>
      <c r="DK104" s="571"/>
      <c r="DL104" s="571"/>
      <c r="DM104" s="571"/>
      <c r="DN104" s="571"/>
      <c r="DO104" s="571"/>
    </row>
    <row r="105" spans="1:119" ht="15" customHeight="1" thickBot="1" x14ac:dyDescent="0.3">
      <c r="A105" s="11"/>
      <c r="B105" s="255" t="s">
        <v>803</v>
      </c>
      <c r="C105" s="41"/>
      <c r="D105" s="39"/>
      <c r="E105" s="1"/>
      <c r="F105" s="41"/>
      <c r="G105" s="41"/>
      <c r="H105" s="41"/>
      <c r="I105" s="41"/>
      <c r="J105" s="144"/>
      <c r="K105" s="23"/>
      <c r="L105" s="23"/>
      <c r="M105" s="30"/>
      <c r="N105" s="15"/>
      <c r="O105" s="15"/>
      <c r="P105" s="15"/>
      <c r="Q105" s="140"/>
      <c r="R105" s="140"/>
      <c r="S105" s="11"/>
      <c r="U105" s="35"/>
      <c r="V105" s="112"/>
      <c r="W105" s="15"/>
      <c r="X105" s="15"/>
      <c r="Y105" s="15"/>
      <c r="Z105" s="15" t="str">
        <f>IF(AA65=0,"",IF(NOT(AA100="Bolted"),"","Fastener UTS:"))</f>
        <v/>
      </c>
      <c r="AA105" s="79"/>
      <c r="AB105" s="25" t="str">
        <f ca="1">IF($A$25="mm","Pa","psi")</f>
        <v>Pa</v>
      </c>
      <c r="AC105" s="11" t="str">
        <f>IF(AA65=0,"N/A",IF(NOT(AA100="Bolted"),"N/A",IF(OR(AA105="",AA105=0),"BLANK","EQ")))</f>
        <v>N/A</v>
      </c>
      <c r="AE105" s="35"/>
      <c r="AF105" s="112"/>
      <c r="AG105" s="15"/>
      <c r="AH105" s="15"/>
      <c r="AI105" s="15"/>
      <c r="AJ105" s="15" t="str">
        <f>IF(AK65=0,"",IF(NOT(AK100="Bolted"),"","Fastener UTS:"))</f>
        <v/>
      </c>
      <c r="AK105" s="79"/>
      <c r="AL105" s="25" t="str">
        <f ca="1">IF($A$25="mm","Pa","psi")</f>
        <v>Pa</v>
      </c>
      <c r="AM105" s="11" t="str">
        <f>IF(AK65=0,"N/A",IF(NOT(AK100="Bolted"),"N/A",IF(OR(AK105="",AK105=0),"BLANK","EQ")))</f>
        <v>N/A</v>
      </c>
      <c r="AO105" s="35"/>
      <c r="AP105" s="112"/>
      <c r="AQ105" s="15"/>
      <c r="AR105" s="15"/>
      <c r="AS105" s="15"/>
      <c r="AT105" s="15" t="str">
        <f>IF(AU65=0,"",IF(NOT(AU100="Bolted"),"","Fastener UTS:"))</f>
        <v/>
      </c>
      <c r="AU105" s="79"/>
      <c r="AV105" s="25" t="str">
        <f ca="1">IF($A$25="mm","Pa","psi")</f>
        <v>Pa</v>
      </c>
      <c r="AW105" s="11" t="str">
        <f>IF(AU65=0,"N/A",IF(NOT(AU100="Bolted"),"N/A",IF(OR(AU105="",AU105=0),"BLANK","EQ")))</f>
        <v>N/A</v>
      </c>
      <c r="AY105" s="35"/>
      <c r="AZ105" s="112"/>
      <c r="BA105" s="15"/>
      <c r="BB105" s="15"/>
      <c r="BC105" s="15"/>
      <c r="BD105" s="15" t="str">
        <f>IF(BE65=0,"",IF(NOT(BE100="Bolted"),"","Fastener UTS:"))</f>
        <v/>
      </c>
      <c r="BE105" s="79"/>
      <c r="BF105" s="25" t="str">
        <f ca="1">IF($A$25="mm","Pa","psi")</f>
        <v>Pa</v>
      </c>
      <c r="BG105" s="11" t="str">
        <f>IF(BE65=0,"N/A",IF(NOT(BE100="Bolted"),"N/A",IF(OR(BE105="",BE105=0),"BLANK","EQ")))</f>
        <v>N/A</v>
      </c>
      <c r="BI105" s="35"/>
      <c r="BJ105" s="112"/>
      <c r="BK105" s="15"/>
      <c r="BL105" s="15"/>
      <c r="BM105" s="15"/>
      <c r="BN105" s="15" t="str">
        <f>IF(BO65=0,"",IF(NOT(BO100="Bolted"),"","Fastener UTS:"))</f>
        <v/>
      </c>
      <c r="BO105" s="79"/>
      <c r="BP105" s="25" t="str">
        <f ca="1">IF($A$25="mm","Pa","psi")</f>
        <v>Pa</v>
      </c>
      <c r="BQ105" s="11" t="str">
        <f>IF(BO65=0,"N/A",IF(NOT(BO100="Bolted"),"N/A",IF(OR(BO105="",BO105=0),"BLANK","EQ")))</f>
        <v>N/A</v>
      </c>
      <c r="BS105" s="508" t="str">
        <f>IF(COUNTIF(CA106:CA131,"BLANK"),"BLANK",IF(OR(SUMPRODUCT(--ISERROR(CA106:CA131))&gt;0,COUNTIF(CA106:CA131,"REJECT")),"REJECT",IF(COUNTIF(CA106:CA131,"CHECK"),"CHECK","EQ")))</f>
        <v>EQ</v>
      </c>
      <c r="BT105" s="508"/>
      <c r="BU105" s="508"/>
      <c r="BV105" s="508"/>
      <c r="BW105" s="508"/>
      <c r="BX105" s="508"/>
      <c r="BY105" s="508"/>
      <c r="BZ105" s="508"/>
      <c r="CA105" s="508"/>
      <c r="CC105" s="508" t="str">
        <f>IF(COUNTIF(CK106:CK131,"BLANK"),"BLANK",IF(OR(SUMPRODUCT(--ISERROR(CK106:CK131))&gt;0,COUNTIF(CK106:CK131,"REJECT")),"REJECT",IF(COUNTIF(CK106:CK131,"CHECK"),"CHECK","EQ")))</f>
        <v>EQ</v>
      </c>
      <c r="CD105" s="508"/>
      <c r="CE105" s="508"/>
      <c r="CF105" s="508"/>
      <c r="CG105" s="508"/>
      <c r="CH105" s="508"/>
      <c r="CI105" s="508"/>
      <c r="CJ105" s="508"/>
      <c r="CK105" s="508"/>
      <c r="CM105" s="508" t="str">
        <f>IF(COUNTIF(CU106:CU131,"BLANK"),"BLANK",IF(OR(SUMPRODUCT(--ISERROR(CU106:CU131))&gt;0,COUNTIF(CU106:CU131,"REJECT")),"REJECT",IF(COUNTIF(CU106:CU131,"CHECK"),"CHECK","EQ")))</f>
        <v>EQ</v>
      </c>
      <c r="CN105" s="508"/>
      <c r="CO105" s="508"/>
      <c r="CP105" s="508"/>
      <c r="CQ105" s="508"/>
      <c r="CR105" s="508"/>
      <c r="CS105" s="508"/>
      <c r="CT105" s="508"/>
      <c r="CU105" s="508"/>
      <c r="CW105" s="508" t="str">
        <f>IF(COUNTIF(DE106:DE131,"BLANK"),"BLANK",IF(OR(SUMPRODUCT(--ISERROR(DE106:DE131))&gt;0,COUNTIF(DE106:DE131,"REJECT")),"REJECT",IF(COUNTIF(DE106:DE131,"CHECK"),"CHECK","EQ")))</f>
        <v>EQ</v>
      </c>
      <c r="CX105" s="508"/>
      <c r="CY105" s="508"/>
      <c r="CZ105" s="508"/>
      <c r="DA105" s="508"/>
      <c r="DB105" s="508"/>
      <c r="DC105" s="508"/>
      <c r="DD105" s="508"/>
      <c r="DE105" s="508"/>
      <c r="DG105" s="508" t="str">
        <f>IF(COUNTIF(DO106:DO131,"BLANK"),"BLANK",IF(OR(SUMPRODUCT(--ISERROR(DO106:DO131))&gt;0,COUNTIF(DO106:DO131,"REJECT")),"REJECT",IF(COUNTIF(DO106:DO131,"CHECK"),"CHECK","EQ")))</f>
        <v>EQ</v>
      </c>
      <c r="DH105" s="508"/>
      <c r="DI105" s="508"/>
      <c r="DJ105" s="508"/>
      <c r="DK105" s="508"/>
      <c r="DL105" s="508"/>
      <c r="DM105" s="508"/>
      <c r="DN105" s="508"/>
      <c r="DO105" s="508"/>
    </row>
    <row r="106" spans="1:119" ht="15" customHeight="1" thickBot="1" x14ac:dyDescent="0.3">
      <c r="A106" s="11"/>
      <c r="B106" s="254" t="s">
        <v>802</v>
      </c>
      <c r="C106" s="52"/>
      <c r="D106" s="52"/>
      <c r="E106" s="52"/>
      <c r="F106" s="52"/>
      <c r="G106" s="52"/>
      <c r="H106" s="52"/>
      <c r="I106" s="52"/>
      <c r="J106" s="253"/>
      <c r="K106" s="23"/>
      <c r="L106" s="23"/>
      <c r="M106" s="30"/>
      <c r="N106" s="15"/>
      <c r="O106" s="15"/>
      <c r="P106" s="15"/>
      <c r="Q106" s="116"/>
      <c r="S106" s="116"/>
      <c r="U106" s="35"/>
      <c r="V106" s="112"/>
      <c r="W106" s="15"/>
      <c r="X106" s="15"/>
      <c r="Y106" s="15"/>
      <c r="Z106" s="15" t="str">
        <f>IF(AA65=0,"",IF(NOT(AA100="Bolted"),"","--Pullout-- Min total perimeter of all washers or inserts on one surface:"))</f>
        <v/>
      </c>
      <c r="AA106" s="16"/>
      <c r="AB106" s="25" t="str">
        <f ca="1">IF($A$25="mm","mm","in")</f>
        <v>mm</v>
      </c>
      <c r="AC106" s="11" t="str">
        <f>IF(AA65=0,"N/A",IF(NOT(AA100="Bolted"),"N/A",IF(AA106="","BLANK","EQ")))</f>
        <v>N/A</v>
      </c>
      <c r="AE106" s="35"/>
      <c r="AF106" s="112"/>
      <c r="AG106" s="15"/>
      <c r="AH106" s="15"/>
      <c r="AI106" s="15"/>
      <c r="AJ106" s="15" t="str">
        <f>IF(AK65=0,"",IF(NOT(AK100="Bolted"),"","--Pullout-- Min total perimeter of all washers or inserts on one surface:"))</f>
        <v/>
      </c>
      <c r="AK106" s="16"/>
      <c r="AL106" s="25" t="str">
        <f ca="1">IF($A$25="mm","mm","in")</f>
        <v>mm</v>
      </c>
      <c r="AM106" s="11" t="str">
        <f>IF(AK65=0,"N/A",IF(NOT(AK100="Bolted"),"N/A",IF(AK106="","BLANK","EQ")))</f>
        <v>N/A</v>
      </c>
      <c r="AO106" s="35"/>
      <c r="AP106" s="112"/>
      <c r="AQ106" s="15"/>
      <c r="AR106" s="15"/>
      <c r="AS106" s="15"/>
      <c r="AT106" s="15" t="str">
        <f>IF(AU65=0,"",IF(NOT(AU100="Bolted"),"","--Pullout-- Min total perimeter of all washers or inserts on one surface:"))</f>
        <v/>
      </c>
      <c r="AU106" s="16"/>
      <c r="AV106" s="25" t="str">
        <f ca="1">IF($A$25="mm","mm","in")</f>
        <v>mm</v>
      </c>
      <c r="AW106" s="11" t="str">
        <f>IF(AU65=0,"N/A",IF(NOT(AU100="Bolted"),"N/A",IF(AU106="","BLANK","EQ")))</f>
        <v>N/A</v>
      </c>
      <c r="AY106" s="35"/>
      <c r="AZ106" s="112"/>
      <c r="BA106" s="15"/>
      <c r="BB106" s="15"/>
      <c r="BC106" s="15"/>
      <c r="BD106" s="15" t="str">
        <f>IF(BE65=0,"",IF(NOT(BE100="Bolted"),"","--Pullout-- Min total perimeter of all washers or inserts on one surface:"))</f>
        <v/>
      </c>
      <c r="BE106" s="16"/>
      <c r="BF106" s="25" t="str">
        <f ca="1">IF($A$25="mm","mm","in")</f>
        <v>mm</v>
      </c>
      <c r="BG106" s="11" t="str">
        <f>IF(BE65=0,"N/A",IF(NOT(BE100="Bolted"),"N/A",IF(BE106="","BLANK","EQ")))</f>
        <v>N/A</v>
      </c>
      <c r="BI106" s="35"/>
      <c r="BJ106" s="112"/>
      <c r="BK106" s="15"/>
      <c r="BL106" s="15"/>
      <c r="BM106" s="15"/>
      <c r="BN106" s="15" t="str">
        <f>IF(BO65=0,"",IF(NOT(BO100="Bolted"),"","--Pullout-- Min total perimeter of all washers or inserts on one surface:"))</f>
        <v/>
      </c>
      <c r="BO106" s="16"/>
      <c r="BP106" s="25" t="str">
        <f ca="1">IF($A$25="mm","mm","in")</f>
        <v>mm</v>
      </c>
      <c r="BQ106" s="11" t="str">
        <f>IF(BO65=0,"N/A",IF(NOT(BO100="Bolted"),"N/A",IF(BO106="","BLANK","EQ")))</f>
        <v>N/A</v>
      </c>
      <c r="BS106" s="11"/>
      <c r="BT106" s="11"/>
      <c r="BU106" s="11"/>
      <c r="BV106" s="11"/>
      <c r="BW106" s="11"/>
      <c r="BX106" s="15" t="s">
        <v>794</v>
      </c>
      <c r="BY106" s="557"/>
      <c r="BZ106" s="559"/>
      <c r="CA106" s="11" t="str">
        <f>IF(BY63=0,"N/A",IF(BY106="","BLANK",IF(AND(BY111="Welded",NOT(ISNUMBER(SEARCH(" Welded",BY106)))),"REJECT","EQ")))</f>
        <v>N/A</v>
      </c>
      <c r="CC106" s="11"/>
      <c r="CD106" s="11"/>
      <c r="CE106" s="11"/>
      <c r="CF106" s="11"/>
      <c r="CG106" s="11"/>
      <c r="CH106" s="15" t="s">
        <v>794</v>
      </c>
      <c r="CI106" s="557"/>
      <c r="CJ106" s="559"/>
      <c r="CK106" s="11" t="str">
        <f>IF(CI63=0,"N/A",IF(CI106="","BLANK",IF(AND(CI111="Welded",NOT(ISNUMBER(SEARCH(" Welded",CI106)))),"REJECT","EQ")))</f>
        <v>N/A</v>
      </c>
      <c r="CM106" s="11"/>
      <c r="CN106" s="11"/>
      <c r="CO106" s="11"/>
      <c r="CP106" s="11"/>
      <c r="CQ106" s="11"/>
      <c r="CR106" s="15" t="s">
        <v>794</v>
      </c>
      <c r="CS106" s="557"/>
      <c r="CT106" s="559"/>
      <c r="CU106" s="11" t="str">
        <f>IF(CS63=0,"N/A",IF(CS106="","BLANK",IF(AND(CS111="Welded",NOT(ISNUMBER(SEARCH(" Welded",CS106)))),"REJECT","EQ")))</f>
        <v>N/A</v>
      </c>
      <c r="CW106" s="11"/>
      <c r="CX106" s="11"/>
      <c r="CY106" s="11"/>
      <c r="CZ106" s="11"/>
      <c r="DA106" s="11"/>
      <c r="DB106" s="15" t="s">
        <v>794</v>
      </c>
      <c r="DC106" s="557"/>
      <c r="DD106" s="559"/>
      <c r="DE106" s="11" t="str">
        <f>IF(DC63=0,"N/A",IF(DC106="","BLANK",IF(AND(DC111="Welded",NOT(ISNUMBER(SEARCH(" Welded",DC106)))),"REJECT","EQ")))</f>
        <v>N/A</v>
      </c>
      <c r="DG106" s="11"/>
      <c r="DH106" s="11"/>
      <c r="DI106" s="11"/>
      <c r="DJ106" s="11"/>
      <c r="DK106" s="11"/>
      <c r="DL106" s="15" t="s">
        <v>794</v>
      </c>
      <c r="DM106" s="557"/>
      <c r="DN106" s="559"/>
      <c r="DO106" s="11" t="str">
        <f>IF(DM63=0,"N/A",IF(DM106="","BLANK",IF(AND(DM111="Welded",NOT(ISNUMBER(SEARCH(" Welded",DM106)))),"REJECT","EQ")))</f>
        <v>N/A</v>
      </c>
    </row>
    <row r="107" spans="1:119" ht="15" customHeight="1" x14ac:dyDescent="0.25">
      <c r="A107" s="11"/>
      <c r="B107" s="207" t="s">
        <v>801</v>
      </c>
      <c r="C107" s="142"/>
      <c r="D107" s="252"/>
      <c r="E107" s="251"/>
      <c r="F107" s="142"/>
      <c r="G107" s="142"/>
      <c r="H107" s="142"/>
      <c r="I107" s="142"/>
      <c r="J107" s="141"/>
      <c r="K107" s="21"/>
      <c r="L107" s="21"/>
      <c r="M107" s="30"/>
      <c r="N107" s="194"/>
      <c r="O107" s="112"/>
      <c r="P107" s="112"/>
      <c r="Q107" s="116"/>
      <c r="S107" s="11"/>
      <c r="U107" s="35"/>
      <c r="V107" s="112"/>
      <c r="W107" s="15"/>
      <c r="X107" s="15"/>
      <c r="Y107" s="15"/>
      <c r="Z107" s="15" t="str">
        <f>IF(AA65=0,"",IF(NOT(AA100="Bolted"),"","Fastener shear &gt;= Test Load:"))</f>
        <v/>
      </c>
      <c r="AA107" s="26">
        <f ca="1">0.577*AA102*AA105*PI()*((AA103/2)^2)*IF($A$25="mm",1/(10^6),1)</f>
        <v>0</v>
      </c>
      <c r="AB107" s="134" t="str">
        <f ca="1">IF(AA107=0,"",AA107/$N$71)</f>
        <v/>
      </c>
      <c r="AC107" s="11" t="str">
        <f>IF(AA65=0,"N/A",IF(NOT(AA100="Bolted"),"N/A",IF(AB107&lt;1,"REJECT","EQ")))</f>
        <v>N/A</v>
      </c>
      <c r="AE107" s="35"/>
      <c r="AF107" s="112"/>
      <c r="AG107" s="15"/>
      <c r="AH107" s="15"/>
      <c r="AI107" s="15"/>
      <c r="AJ107" s="15" t="str">
        <f>IF(AK65=0,"",IF(NOT(AK100="Bolted"),"","Fastener shear &gt;= Test Load:"))</f>
        <v/>
      </c>
      <c r="AK107" s="26">
        <f ca="1">0.577*AK102*AK105*PI()*((AK103/2)^2)*IF($A$25="mm",1/(10^6),1)</f>
        <v>0</v>
      </c>
      <c r="AL107" s="134" t="str">
        <f ca="1">IF(AK107=0,"",AK107/$N$71)</f>
        <v/>
      </c>
      <c r="AM107" s="11" t="str">
        <f>IF(AK65=0,"N/A",IF(NOT(AK100="Bolted"),"N/A",IF(AL107&lt;1,"REJECT","EQ")))</f>
        <v>N/A</v>
      </c>
      <c r="AO107" s="35"/>
      <c r="AP107" s="112"/>
      <c r="AQ107" s="15"/>
      <c r="AR107" s="15"/>
      <c r="AS107" s="15"/>
      <c r="AT107" s="15" t="str">
        <f>IF(AU65=0,"",IF(NOT(AU100="Bolted"),"","Fastener shear &gt;= Test Load:"))</f>
        <v/>
      </c>
      <c r="AU107" s="26">
        <f ca="1">0.577*AU102*AU105*PI()*((AU103/2)^2)*IF($A$25="mm",1/(10^6),1)</f>
        <v>0</v>
      </c>
      <c r="AV107" s="134" t="str">
        <f ca="1">IF(AU107=0,"",AU107/$N$71)</f>
        <v/>
      </c>
      <c r="AW107" s="11" t="str">
        <f>IF(AU65=0,"N/A",IF(NOT(AU100="Bolted"),"N/A",IF(AV107&lt;1,"REJECT","EQ")))</f>
        <v>N/A</v>
      </c>
      <c r="AY107" s="35"/>
      <c r="AZ107" s="112"/>
      <c r="BA107" s="15"/>
      <c r="BB107" s="15"/>
      <c r="BC107" s="15"/>
      <c r="BD107" s="15" t="str">
        <f>IF(BE65=0,"",IF(NOT(BE100="Bolted"),"","Fastener shear &gt;= Test Load:"))</f>
        <v/>
      </c>
      <c r="BE107" s="26">
        <f ca="1">0.577*BE102*BE105*PI()*((BE103/2)^2)*IF($A$25="mm",1/(10^6),1)</f>
        <v>0</v>
      </c>
      <c r="BF107" s="134" t="str">
        <f ca="1">IF(BE107=0,"",BE107/$N$71)</f>
        <v/>
      </c>
      <c r="BG107" s="11" t="str">
        <f>IF(BE65=0,"N/A",IF(NOT(BE100="Bolted"),"N/A",IF(BF107&lt;1,"REJECT","EQ")))</f>
        <v>N/A</v>
      </c>
      <c r="BI107" s="35"/>
      <c r="BJ107" s="112"/>
      <c r="BK107" s="15"/>
      <c r="BL107" s="15"/>
      <c r="BM107" s="15"/>
      <c r="BN107" s="15" t="str">
        <f>IF(BO65=0,"",IF(NOT(BO100="Bolted"),"","Fastener shear &gt;= Test Load:"))</f>
        <v/>
      </c>
      <c r="BO107" s="26">
        <f ca="1">0.577*BO102*BO105*PI()*((BO103/2)^2)*IF($A$25="mm",1/(10^6),1)</f>
        <v>0</v>
      </c>
      <c r="BP107" s="134" t="str">
        <f ca="1">IF(BO107=0,"",BO107/$N$71)</f>
        <v/>
      </c>
      <c r="BQ107" s="11" t="str">
        <f>IF(BO65=0,"N/A",IF(NOT(BO100="Bolted"),"N/A",IF(BP107&lt;1,"REJECT","EQ")))</f>
        <v>N/A</v>
      </c>
      <c r="BT107" s="12"/>
      <c r="BU107" s="565" t="s">
        <v>526</v>
      </c>
      <c r="BV107" s="565"/>
      <c r="BW107" s="565"/>
      <c r="BX107" s="565"/>
      <c r="BY107" s="26" t="e">
        <f>INDEX($G$3:$G$21,MATCH(BY106,$E$3:$E$21,0))</f>
        <v>#N/A</v>
      </c>
      <c r="BZ107" s="25" t="str">
        <f ca="1">IF($A$25="mm","Pa","psi")</f>
        <v>Pa</v>
      </c>
      <c r="CA107" s="11" t="str">
        <f>IF(BY$63=0,"N/A",IF(BY107=0,"BLANK","EQ"))</f>
        <v>N/A</v>
      </c>
      <c r="CD107" s="12"/>
      <c r="CE107" s="565" t="s">
        <v>526</v>
      </c>
      <c r="CF107" s="565"/>
      <c r="CG107" s="565"/>
      <c r="CH107" s="565"/>
      <c r="CI107" s="26" t="e">
        <f>INDEX($G$3:$G$21,MATCH(CI106,$E$3:$E$21,0))</f>
        <v>#N/A</v>
      </c>
      <c r="CJ107" s="25" t="str">
        <f ca="1">IF($A$25="mm","Pa","psi")</f>
        <v>Pa</v>
      </c>
      <c r="CK107" s="11" t="str">
        <f>IF(CI$63=0,"N/A",IF(CI107=0,"BLANK","EQ"))</f>
        <v>N/A</v>
      </c>
      <c r="CN107" s="12"/>
      <c r="CO107" s="565" t="s">
        <v>526</v>
      </c>
      <c r="CP107" s="565"/>
      <c r="CQ107" s="565"/>
      <c r="CR107" s="565"/>
      <c r="CS107" s="26" t="e">
        <f>INDEX($G$3:$G$21,MATCH(CS106,$E$3:$E$21,0))</f>
        <v>#N/A</v>
      </c>
      <c r="CT107" s="25" t="str">
        <f ca="1">IF($A$25="mm","Pa","psi")</f>
        <v>Pa</v>
      </c>
      <c r="CU107" s="11" t="str">
        <f>IF(CS$63=0,"N/A",IF(CS107=0,"BLANK","EQ"))</f>
        <v>N/A</v>
      </c>
      <c r="CX107" s="12"/>
      <c r="CY107" s="565" t="s">
        <v>526</v>
      </c>
      <c r="CZ107" s="565"/>
      <c r="DA107" s="565"/>
      <c r="DB107" s="565"/>
      <c r="DC107" s="26" t="e">
        <f>INDEX($G$3:$G$21,MATCH(DC106,$E$3:$E$21,0))</f>
        <v>#N/A</v>
      </c>
      <c r="DD107" s="25" t="str">
        <f ca="1">IF($A$25="mm","Pa","psi")</f>
        <v>Pa</v>
      </c>
      <c r="DE107" s="11" t="str">
        <f>IF(DC$63=0,"N/A",IF(DC107=0,"BLANK","EQ"))</f>
        <v>N/A</v>
      </c>
      <c r="DH107" s="12"/>
      <c r="DI107" s="565" t="s">
        <v>526</v>
      </c>
      <c r="DJ107" s="565"/>
      <c r="DK107" s="565"/>
      <c r="DL107" s="565"/>
      <c r="DM107" s="26" t="e">
        <f>INDEX($G$3:$G$21,MATCH(DM106,$E$3:$E$21,0))</f>
        <v>#N/A</v>
      </c>
      <c r="DN107" s="25" t="str">
        <f ca="1">IF($A$25="mm","Pa","psi")</f>
        <v>Pa</v>
      </c>
      <c r="DO107" s="11" t="str">
        <f>IF(DM$63=0,"N/A",IF(DM107=0,"BLANK","EQ"))</f>
        <v>N/A</v>
      </c>
    </row>
    <row r="108" spans="1:119" ht="15" customHeight="1" x14ac:dyDescent="0.25">
      <c r="A108" s="11"/>
      <c r="B108" s="250" t="s">
        <v>800</v>
      </c>
      <c r="C108" s="249"/>
      <c r="D108" s="225"/>
      <c r="E108" s="225"/>
      <c r="F108" s="225"/>
      <c r="G108" s="225"/>
      <c r="H108" s="225"/>
      <c r="I108" s="225"/>
      <c r="J108" s="248"/>
      <c r="K108" s="23"/>
      <c r="L108" s="23"/>
      <c r="M108" s="30"/>
      <c r="N108" s="11"/>
      <c r="O108" s="15"/>
      <c r="P108" s="15"/>
      <c r="Q108" s="11"/>
      <c r="S108" s="11"/>
      <c r="U108" s="35"/>
      <c r="V108" s="112"/>
      <c r="W108" s="15"/>
      <c r="X108" s="15"/>
      <c r="Y108" s="15"/>
      <c r="Z108" s="15" t="str">
        <f>IF(AA65=0,"",IF(NOT(AA100="Bolted"),"","Tractive Battery Pullout &gt;= Test Load:"))</f>
        <v/>
      </c>
      <c r="AA108" s="26" t="e">
        <f ca="1">AA98*AA99*AA106*IF($A$25="mm",1/10^6,1)</f>
        <v>#N/A</v>
      </c>
      <c r="AB108" s="134" t="e">
        <f ca="1">IF(AA108=0,"",AA108/$N$71)</f>
        <v>#N/A</v>
      </c>
      <c r="AC108" s="11" t="str">
        <f>IF(AA65=0,"N/A",IF(NOT(AA100="Bolted"),"N/A",IF(AB108&lt;1,"REJECT","EQ")))</f>
        <v>N/A</v>
      </c>
      <c r="AE108" s="35"/>
      <c r="AF108" s="112"/>
      <c r="AG108" s="15"/>
      <c r="AH108" s="15"/>
      <c r="AI108" s="15"/>
      <c r="AJ108" s="15" t="str">
        <f>IF(AK65=0,"",IF(NOT(AK100="Bolted"),"","Tractive Battery Pullout &gt;= Test Load:"))</f>
        <v/>
      </c>
      <c r="AK108" s="26" t="e">
        <f ca="1">AK98*AK99*AK106*IF($A$25="mm",1/10^6,1)</f>
        <v>#N/A</v>
      </c>
      <c r="AL108" s="134" t="e">
        <f ca="1">IF(AK108=0,"",AK108/$N$71)</f>
        <v>#N/A</v>
      </c>
      <c r="AM108" s="11" t="str">
        <f>IF(AK65=0,"N/A",IF(NOT(AK100="Bolted"),"N/A",IF(AL108&lt;1,"REJECT","EQ")))</f>
        <v>N/A</v>
      </c>
      <c r="AO108" s="35"/>
      <c r="AP108" s="112"/>
      <c r="AQ108" s="15"/>
      <c r="AR108" s="15"/>
      <c r="AS108" s="15"/>
      <c r="AT108" s="15" t="str">
        <f>IF(AU65=0,"",IF(NOT(AU100="Bolted"),"","Tractive Battery Pullout &gt;= Test Load:"))</f>
        <v/>
      </c>
      <c r="AU108" s="26" t="e">
        <f ca="1">AU98*AU99*AU106*IF($A$25="mm",1/10^6,1)</f>
        <v>#N/A</v>
      </c>
      <c r="AV108" s="134" t="e">
        <f ca="1">IF(AU108=0,"",AU108/$N$71)</f>
        <v>#N/A</v>
      </c>
      <c r="AW108" s="11" t="str">
        <f>IF(AU65=0,"N/A",IF(NOT(AU100="Bolted"),"N/A",IF(AV108&lt;1,"REJECT","EQ")))</f>
        <v>N/A</v>
      </c>
      <c r="AY108" s="35"/>
      <c r="AZ108" s="112"/>
      <c r="BA108" s="15"/>
      <c r="BB108" s="15"/>
      <c r="BC108" s="15"/>
      <c r="BD108" s="15" t="str">
        <f>IF(BE65=0,"",IF(NOT(BE100="Bolted"),"","Tractive Battery Pullout &gt;= Test Load:"))</f>
        <v/>
      </c>
      <c r="BE108" s="26" t="e">
        <f ca="1">BE98*BE99*BE106*IF($A$25="mm",1/10^6,1)</f>
        <v>#N/A</v>
      </c>
      <c r="BF108" s="134" t="e">
        <f ca="1">IF(BE108=0,"",BE108/$N$71)</f>
        <v>#N/A</v>
      </c>
      <c r="BG108" s="11" t="str">
        <f>IF(BE65=0,"N/A",IF(NOT(BE100="Bolted"),"N/A",IF(BF108&lt;1,"REJECT","EQ")))</f>
        <v>N/A</v>
      </c>
      <c r="BI108" s="35"/>
      <c r="BJ108" s="112"/>
      <c r="BK108" s="15"/>
      <c r="BL108" s="15"/>
      <c r="BM108" s="15"/>
      <c r="BN108" s="15" t="str">
        <f>IF(BO65=0,"",IF(NOT(BO100="Bolted"),"","Tractive Battery Pullout &gt;= Test Load:"))</f>
        <v/>
      </c>
      <c r="BO108" s="26" t="e">
        <f ca="1">BO98*BO99*BO106*IF($A$25="mm",1/10^6,1)</f>
        <v>#N/A</v>
      </c>
      <c r="BP108" s="134" t="e">
        <f ca="1">IF(BO108=0,"",BO108/$N$71)</f>
        <v>#N/A</v>
      </c>
      <c r="BQ108" s="11" t="str">
        <f>IF(BO65=0,"N/A",IF(NOT(BO100="Bolted"),"N/A",IF(BP108&lt;1,"REJECT","EQ")))</f>
        <v>N/A</v>
      </c>
      <c r="BS108" s="139"/>
      <c r="BT108" s="565" t="s">
        <v>524</v>
      </c>
      <c r="BU108" s="565"/>
      <c r="BV108" s="565"/>
      <c r="BW108" s="565"/>
      <c r="BX108" s="565"/>
      <c r="BY108" s="26" t="e">
        <f>INDEX($I$3:$I$21,MATCH(BY106,$E$3:$E$21,0))</f>
        <v>#N/A</v>
      </c>
      <c r="BZ108" s="25" t="str">
        <f ca="1">IF($A$25="mm","Pa","psi")</f>
        <v>Pa</v>
      </c>
      <c r="CA108" s="11" t="str">
        <f>IF(BY$63=0,"N/A",IF(BY108=0,"BLANK","EQ"))</f>
        <v>N/A</v>
      </c>
      <c r="CC108" s="139"/>
      <c r="CD108" s="565" t="s">
        <v>524</v>
      </c>
      <c r="CE108" s="565"/>
      <c r="CF108" s="565"/>
      <c r="CG108" s="565"/>
      <c r="CH108" s="565"/>
      <c r="CI108" s="26" t="e">
        <f>INDEX($I$3:$I$21,MATCH(CI106,$E$3:$E$21,0))</f>
        <v>#N/A</v>
      </c>
      <c r="CJ108" s="25" t="str">
        <f ca="1">IF($A$25="mm","Pa","psi")</f>
        <v>Pa</v>
      </c>
      <c r="CK108" s="11" t="str">
        <f>IF(CI$63=0,"N/A",IF(CI108=0,"BLANK","EQ"))</f>
        <v>N/A</v>
      </c>
      <c r="CM108" s="139"/>
      <c r="CN108" s="565" t="s">
        <v>524</v>
      </c>
      <c r="CO108" s="565"/>
      <c r="CP108" s="565"/>
      <c r="CQ108" s="565"/>
      <c r="CR108" s="565"/>
      <c r="CS108" s="26" t="e">
        <f>INDEX($I$3:$I$21,MATCH(CS106,$E$3:$E$21,0))</f>
        <v>#N/A</v>
      </c>
      <c r="CT108" s="25" t="str">
        <f ca="1">IF($A$25="mm","Pa","psi")</f>
        <v>Pa</v>
      </c>
      <c r="CU108" s="11" t="str">
        <f>IF(CS$63=0,"N/A",IF(CS108=0,"BLANK","EQ"))</f>
        <v>N/A</v>
      </c>
      <c r="CW108" s="139"/>
      <c r="CX108" s="565" t="s">
        <v>524</v>
      </c>
      <c r="CY108" s="565"/>
      <c r="CZ108" s="565"/>
      <c r="DA108" s="565"/>
      <c r="DB108" s="565"/>
      <c r="DC108" s="26" t="e">
        <f>INDEX($I$3:$I$21,MATCH(DC106,$E$3:$E$21,0))</f>
        <v>#N/A</v>
      </c>
      <c r="DD108" s="25" t="str">
        <f ca="1">IF($A$25="mm","Pa","psi")</f>
        <v>Pa</v>
      </c>
      <c r="DE108" s="11" t="str">
        <f>IF(DC$63=0,"N/A",IF(DC108=0,"BLANK","EQ"))</f>
        <v>N/A</v>
      </c>
      <c r="DG108" s="139"/>
      <c r="DH108" s="565" t="s">
        <v>524</v>
      </c>
      <c r="DI108" s="565"/>
      <c r="DJ108" s="565"/>
      <c r="DK108" s="565"/>
      <c r="DL108" s="565"/>
      <c r="DM108" s="26" t="e">
        <f>INDEX($I$3:$I$21,MATCH(DM106,$E$3:$E$21,0))</f>
        <v>#N/A</v>
      </c>
      <c r="DN108" s="25" t="str">
        <f ca="1">IF($A$25="mm","Pa","psi")</f>
        <v>Pa</v>
      </c>
      <c r="DO108" s="11" t="str">
        <f>IF(DM$63=0,"N/A",IF(DM108=0,"BLANK","EQ"))</f>
        <v>N/A</v>
      </c>
    </row>
    <row r="109" spans="1:119" ht="15" customHeight="1" x14ac:dyDescent="0.25">
      <c r="A109" s="11"/>
      <c r="B109" s="237" t="s">
        <v>799</v>
      </c>
      <c r="C109" s="247"/>
      <c r="D109" s="247"/>
      <c r="E109" s="247"/>
      <c r="F109" s="247"/>
      <c r="G109" s="247"/>
      <c r="H109" s="247"/>
      <c r="I109" s="246"/>
      <c r="J109" s="245"/>
      <c r="K109" s="21"/>
      <c r="L109" s="21"/>
      <c r="M109" s="30"/>
      <c r="N109" s="11"/>
      <c r="O109" s="15"/>
      <c r="P109" s="15"/>
      <c r="Q109" s="11"/>
      <c r="S109" s="11"/>
      <c r="U109" s="35"/>
      <c r="V109" s="112"/>
      <c r="W109" s="15"/>
      <c r="X109" s="15"/>
      <c r="Y109" s="15"/>
      <c r="Z109" s="15" t="str">
        <f>IF(AA65=0,"",IF(NOT(AA100="Bolted"),"","Tractive Battery Tearout &gt;= Test Load:"))</f>
        <v/>
      </c>
      <c r="AA109" s="26" t="e">
        <f ca="1">2*AA98*AA99*AA102*AA101*IF($A$25="mm",1/10^6,1)</f>
        <v>#N/A</v>
      </c>
      <c r="AB109" s="134" t="e">
        <f ca="1">IF(AA109=0,"",AA109/$N$71)</f>
        <v>#N/A</v>
      </c>
      <c r="AC109" s="11" t="str">
        <f>IF(AA65=0,"N/A",IF(NOT(AA100="Bolted"),"N/A",IF(AB109&lt;1,"REJECT","EQ")))</f>
        <v>N/A</v>
      </c>
      <c r="AE109" s="35"/>
      <c r="AF109" s="112"/>
      <c r="AG109" s="15"/>
      <c r="AH109" s="15"/>
      <c r="AI109" s="15"/>
      <c r="AJ109" s="15" t="str">
        <f>IF(AK65=0,"",IF(NOT(AK100="Bolted"),"","Tractive Battery Tearout &gt;= Test Load:"))</f>
        <v/>
      </c>
      <c r="AK109" s="26" t="e">
        <f ca="1">2*AK98*AK99*AK102*AK101*IF($A$25="mm",1/10^6,1)</f>
        <v>#N/A</v>
      </c>
      <c r="AL109" s="134" t="e">
        <f ca="1">IF(AK109=0,"",AK109/$N$71)</f>
        <v>#N/A</v>
      </c>
      <c r="AM109" s="11" t="str">
        <f>IF(AK65=0,"N/A",IF(NOT(AK100="Bolted"),"N/A",IF(AL109&lt;1,"REJECT","EQ")))</f>
        <v>N/A</v>
      </c>
      <c r="AO109" s="35"/>
      <c r="AP109" s="112"/>
      <c r="AQ109" s="15"/>
      <c r="AR109" s="15"/>
      <c r="AS109" s="15"/>
      <c r="AT109" s="15" t="str">
        <f>IF(AU65=0,"",IF(NOT(AU100="Bolted"),"","Tractive Battery Tearout &gt;= Test Load:"))</f>
        <v/>
      </c>
      <c r="AU109" s="26" t="e">
        <f ca="1">2*AU98*AU99*AU102*AU101*IF($A$25="mm",1/10^6,1)</f>
        <v>#N/A</v>
      </c>
      <c r="AV109" s="134" t="e">
        <f ca="1">IF(AU109=0,"",AU109/$N$71)</f>
        <v>#N/A</v>
      </c>
      <c r="AW109" s="11" t="str">
        <f>IF(AU65=0,"N/A",IF(NOT(AU100="Bolted"),"N/A",IF(AV109&lt;1,"REJECT","EQ")))</f>
        <v>N/A</v>
      </c>
      <c r="AY109" s="35"/>
      <c r="AZ109" s="112"/>
      <c r="BA109" s="15"/>
      <c r="BB109" s="15"/>
      <c r="BC109" s="15"/>
      <c r="BD109" s="15" t="str">
        <f>IF(BE65=0,"",IF(NOT(BE100="Bolted"),"","Tractive Battery Tearout &gt;= Test Load:"))</f>
        <v/>
      </c>
      <c r="BE109" s="26" t="e">
        <f ca="1">2*BE98*BE99*BE102*BE101*IF($A$25="mm",1/10^6,1)</f>
        <v>#N/A</v>
      </c>
      <c r="BF109" s="134" t="e">
        <f ca="1">IF(BE109=0,"",BE109/$N$71)</f>
        <v>#N/A</v>
      </c>
      <c r="BG109" s="11" t="str">
        <f>IF(BE65=0,"N/A",IF(NOT(BE100="Bolted"),"N/A",IF(BF109&lt;1,"REJECT","EQ")))</f>
        <v>N/A</v>
      </c>
      <c r="BI109" s="35"/>
      <c r="BJ109" s="112"/>
      <c r="BK109" s="15"/>
      <c r="BL109" s="15"/>
      <c r="BM109" s="15"/>
      <c r="BN109" s="15" t="str">
        <f>IF(BO65=0,"",IF(NOT(BO100="Bolted"),"","Tractive Battery Tearout &gt;= Test Load:"))</f>
        <v/>
      </c>
      <c r="BO109" s="26" t="e">
        <f ca="1">2*BO98*BO99*BO102*BO101*IF($A$25="mm",1/10^6,1)</f>
        <v>#N/A</v>
      </c>
      <c r="BP109" s="134" t="e">
        <f ca="1">IF(BO109=0,"",BO109/$N$71)</f>
        <v>#N/A</v>
      </c>
      <c r="BQ109" s="11" t="str">
        <f>IF(BO65=0,"N/A",IF(NOT(BO100="Bolted"),"N/A",IF(BP109&lt;1,"REJECT","EQ")))</f>
        <v>N/A</v>
      </c>
      <c r="BS109" s="35"/>
      <c r="BT109" s="112"/>
      <c r="BU109" s="565" t="s">
        <v>523</v>
      </c>
      <c r="BV109" s="565"/>
      <c r="BW109" s="565"/>
      <c r="BX109" s="565"/>
      <c r="BY109" s="26" t="e">
        <f>INDEX($K$3:$K$21,MATCH(BY106,$E$3:$E$21,0))</f>
        <v>#N/A</v>
      </c>
      <c r="BZ109" s="25" t="str">
        <f ca="1">IF($A$25="mm","Pa","psi")</f>
        <v>Pa</v>
      </c>
      <c r="CA109" s="11" t="str">
        <f>IF(BY$63=0,"N/A",IF(BY109=0,"BLANK","EQ"))</f>
        <v>N/A</v>
      </c>
      <c r="CC109" s="35"/>
      <c r="CD109" s="112"/>
      <c r="CE109" s="565" t="s">
        <v>523</v>
      </c>
      <c r="CF109" s="565"/>
      <c r="CG109" s="565"/>
      <c r="CH109" s="565"/>
      <c r="CI109" s="26" t="e">
        <f>INDEX($K$3:$K$21,MATCH(CI106,$E$3:$E$21,0))</f>
        <v>#N/A</v>
      </c>
      <c r="CJ109" s="25" t="str">
        <f ca="1">IF($A$25="mm","Pa","psi")</f>
        <v>Pa</v>
      </c>
      <c r="CK109" s="11" t="str">
        <f>IF(CI$63=0,"N/A",IF(CI109=0,"BLANK","EQ"))</f>
        <v>N/A</v>
      </c>
      <c r="CM109" s="35"/>
      <c r="CN109" s="112"/>
      <c r="CO109" s="565" t="s">
        <v>523</v>
      </c>
      <c r="CP109" s="565"/>
      <c r="CQ109" s="565"/>
      <c r="CR109" s="565"/>
      <c r="CS109" s="26" t="e">
        <f>INDEX($K$3:$K$21,MATCH(CS106,$E$3:$E$21,0))</f>
        <v>#N/A</v>
      </c>
      <c r="CT109" s="25" t="str">
        <f ca="1">IF($A$25="mm","Pa","psi")</f>
        <v>Pa</v>
      </c>
      <c r="CU109" s="11" t="str">
        <f>IF(CS$63=0,"N/A",IF(CS109=0,"BLANK","EQ"))</f>
        <v>N/A</v>
      </c>
      <c r="CW109" s="35"/>
      <c r="CX109" s="112"/>
      <c r="CY109" s="565" t="s">
        <v>523</v>
      </c>
      <c r="CZ109" s="565"/>
      <c r="DA109" s="565"/>
      <c r="DB109" s="565"/>
      <c r="DC109" s="26" t="e">
        <f>INDEX($K$3:$K$21,MATCH(DC106,$E$3:$E$21,0))</f>
        <v>#N/A</v>
      </c>
      <c r="DD109" s="25" t="str">
        <f ca="1">IF($A$25="mm","Pa","psi")</f>
        <v>Pa</v>
      </c>
      <c r="DE109" s="11" t="str">
        <f>IF(DC$63=0,"N/A",IF(DC109=0,"BLANK","EQ"))</f>
        <v>N/A</v>
      </c>
      <c r="DG109" s="35"/>
      <c r="DH109" s="112"/>
      <c r="DI109" s="565" t="s">
        <v>523</v>
      </c>
      <c r="DJ109" s="565"/>
      <c r="DK109" s="565"/>
      <c r="DL109" s="565"/>
      <c r="DM109" s="26" t="e">
        <f>INDEX($K$3:$K$21,MATCH(DM106,$E$3:$E$21,0))</f>
        <v>#N/A</v>
      </c>
      <c r="DN109" s="25" t="str">
        <f ca="1">IF($A$25="mm","Pa","psi")</f>
        <v>Pa</v>
      </c>
      <c r="DO109" s="11" t="str">
        <f>IF(DM$63=0,"N/A",IF(DM109=0,"BLANK","EQ"))</f>
        <v>N/A</v>
      </c>
    </row>
    <row r="110" spans="1:119" ht="15" customHeight="1" thickBot="1" x14ac:dyDescent="0.3">
      <c r="B110" s="99" t="s">
        <v>1340</v>
      </c>
      <c r="C110" s="49"/>
      <c r="D110" s="49"/>
      <c r="E110" s="49"/>
      <c r="F110" s="49"/>
      <c r="G110" s="49"/>
      <c r="H110" s="49"/>
      <c r="I110" s="11"/>
      <c r="J110" s="244"/>
      <c r="K110" s="22"/>
      <c r="L110" s="22"/>
      <c r="M110" s="22"/>
      <c r="N110" s="33"/>
      <c r="O110" s="33"/>
      <c r="P110" s="33"/>
      <c r="Q110" s="33"/>
      <c r="R110" s="33"/>
      <c r="S110" s="33"/>
      <c r="U110" s="15"/>
      <c r="V110" s="112"/>
      <c r="W110" s="112"/>
      <c r="X110" s="112"/>
      <c r="Y110" s="112"/>
      <c r="Z110" s="135" t="str">
        <f>IF(AA65=0,"",IF(AA100="Continuous","Mount centerline length at tractive battery skin:",IF(AA100="Welded","Total weld perimeter:","")))</f>
        <v/>
      </c>
      <c r="AA110" s="219"/>
      <c r="AB110" s="25" t="str">
        <f ca="1">IF($A$25="mm","mm","in")</f>
        <v>mm</v>
      </c>
      <c r="AC110" s="116" t="str">
        <f>IF(AA65=0,"N/A",IF(NOT(OR(AA100="Continuous",AA100="Welded")),"N/A",IF(AA110="","BLANK","EQ")))</f>
        <v>N/A</v>
      </c>
      <c r="AE110" s="15"/>
      <c r="AF110" s="112"/>
      <c r="AG110" s="112"/>
      <c r="AH110" s="112"/>
      <c r="AI110" s="112"/>
      <c r="AJ110" s="135" t="str">
        <f>IF(AK65=0,"",IF(AK100="Continuous","Mount centerline length at tractive battery skin:",IF(AK100="Welded","Total weld perimeter:","")))</f>
        <v/>
      </c>
      <c r="AK110" s="219"/>
      <c r="AL110" s="25" t="str">
        <f ca="1">IF($A$25="mm","mm","in")</f>
        <v>mm</v>
      </c>
      <c r="AM110" s="116" t="str">
        <f>IF(AK65=0,"N/A",IF(NOT(OR(AK100="Continuous",AK100="Welded")),"N/A",IF(AK110="","BLANK","EQ")))</f>
        <v>N/A</v>
      </c>
      <c r="AO110" s="15"/>
      <c r="AP110" s="112"/>
      <c r="AQ110" s="112"/>
      <c r="AR110" s="112"/>
      <c r="AS110" s="112"/>
      <c r="AT110" s="135" t="str">
        <f>IF(AU65=0,"",IF(AU100="Continuous","Mount centerline length at tractive battery skin:",IF(AU100="Welded","Total weld perimeter:","")))</f>
        <v/>
      </c>
      <c r="AU110" s="219"/>
      <c r="AV110" s="25" t="str">
        <f ca="1">IF($A$25="mm","mm","in")</f>
        <v>mm</v>
      </c>
      <c r="AW110" s="116" t="str">
        <f>IF(AU65=0,"N/A",IF(NOT(OR(AU100="Continuous",AU100="Welded")),"N/A",IF(AU110="","BLANK","EQ")))</f>
        <v>N/A</v>
      </c>
      <c r="AY110" s="15"/>
      <c r="AZ110" s="112"/>
      <c r="BA110" s="112"/>
      <c r="BB110" s="112"/>
      <c r="BC110" s="112"/>
      <c r="BD110" s="135" t="str">
        <f>IF(BE65=0,"",IF(BE100="Continuous","Mount centerline length at tractive battery skin:",IF(BE100="Welded","Total weld perimeter:","")))</f>
        <v/>
      </c>
      <c r="BE110" s="219"/>
      <c r="BF110" s="25" t="str">
        <f ca="1">IF($A$25="mm","mm","in")</f>
        <v>mm</v>
      </c>
      <c r="BG110" s="116" t="str">
        <f>IF(BE65=0,"N/A",IF(NOT(OR(BE100="Continuous",BE100="Welded")),"N/A",IF(BE110="","BLANK","EQ")))</f>
        <v>N/A</v>
      </c>
      <c r="BI110" s="15"/>
      <c r="BJ110" s="112"/>
      <c r="BK110" s="112"/>
      <c r="BL110" s="112"/>
      <c r="BM110" s="112"/>
      <c r="BN110" s="135" t="str">
        <f>IF(BO65=0,"",IF(BO100="Continuous","Mount centerline length at tractive battery skin:",IF(BO100="Welded","Total weld perimeter:","")))</f>
        <v/>
      </c>
      <c r="BO110" s="219"/>
      <c r="BP110" s="25" t="str">
        <f ca="1">IF($A$25="mm","mm","in")</f>
        <v>mm</v>
      </c>
      <c r="BQ110" s="116" t="str">
        <f>IF(BO65=0,"N/A",IF(NOT(OR(BO100="Continuous",BO100="Welded")),"N/A",IF(BO110="","BLANK","EQ")))</f>
        <v>N/A</v>
      </c>
      <c r="BS110" s="35"/>
      <c r="BT110" s="112"/>
      <c r="BU110" s="15"/>
      <c r="BV110" s="15"/>
      <c r="BW110" s="15"/>
      <c r="BX110" s="15" t="str">
        <f>IF(BY63=0,"","Chassis total skin/wall thickness:")</f>
        <v/>
      </c>
      <c r="BY110" s="16"/>
      <c r="BZ110" s="25" t="str">
        <f ca="1">IF($A$25="mm","mm","in")</f>
        <v>mm</v>
      </c>
      <c r="CA110" s="11" t="str">
        <f>IF(BY63=0,"N/A",IF(OR(BY110="",BY110=0),"BLANK","EQ"))</f>
        <v>N/A</v>
      </c>
      <c r="CC110" s="35"/>
      <c r="CD110" s="112"/>
      <c r="CE110" s="15"/>
      <c r="CF110" s="15"/>
      <c r="CG110" s="15"/>
      <c r="CH110" s="15" t="str">
        <f>IF(CI63=0,"","Chassis skin/wall thickness:")</f>
        <v/>
      </c>
      <c r="CI110" s="16"/>
      <c r="CJ110" s="25" t="str">
        <f ca="1">IF($A$25="mm","mm","in")</f>
        <v>mm</v>
      </c>
      <c r="CK110" s="11" t="str">
        <f>IF(CI63=0,"N/A",IF(OR(CI110="",CI110=0),"BLANK","EQ"))</f>
        <v>N/A</v>
      </c>
      <c r="CM110" s="35"/>
      <c r="CN110" s="112"/>
      <c r="CO110" s="15"/>
      <c r="CP110" s="15"/>
      <c r="CQ110" s="15"/>
      <c r="CR110" s="15" t="str">
        <f>IF(CS63=0,"","Chassis skin/wall thickness:")</f>
        <v/>
      </c>
      <c r="CS110" s="16"/>
      <c r="CT110" s="25" t="str">
        <f ca="1">IF($A$25="mm","mm","in")</f>
        <v>mm</v>
      </c>
      <c r="CU110" s="11" t="str">
        <f>IF(CS63=0,"N/A",IF(OR(CS110="",CS110=0),"BLANK","EQ"))</f>
        <v>N/A</v>
      </c>
      <c r="CW110" s="35"/>
      <c r="CX110" s="112"/>
      <c r="CY110" s="15"/>
      <c r="CZ110" s="15"/>
      <c r="DA110" s="15"/>
      <c r="DB110" s="15" t="str">
        <f>IF(DC63=0,"","Chassis skin/wall thickness:")</f>
        <v/>
      </c>
      <c r="DC110" s="16"/>
      <c r="DD110" s="25" t="str">
        <f ca="1">IF($A$25="mm","mm","in")</f>
        <v>mm</v>
      </c>
      <c r="DE110" s="11" t="str">
        <f>IF(DC63=0,"N/A",IF(OR(DC110="",DC110=0),"BLANK","EQ"))</f>
        <v>N/A</v>
      </c>
      <c r="DG110" s="35"/>
      <c r="DH110" s="112"/>
      <c r="DI110" s="15"/>
      <c r="DJ110" s="15"/>
      <c r="DK110" s="15"/>
      <c r="DL110" s="15" t="str">
        <f>IF(DM63=0,"","Chassis skin/wall thickness:")</f>
        <v/>
      </c>
      <c r="DM110" s="16"/>
      <c r="DN110" s="25" t="str">
        <f ca="1">IF($A$25="mm","mm","in")</f>
        <v>mm</v>
      </c>
      <c r="DO110" s="11" t="str">
        <f>IF(DM63=0,"N/A",IF(OR(DM110="",DM110=0),"BLANK","EQ"))</f>
        <v>N/A</v>
      </c>
    </row>
    <row r="111" spans="1:119" ht="15" customHeight="1" thickBot="1" x14ac:dyDescent="0.3">
      <c r="B111" s="99" t="s">
        <v>798</v>
      </c>
      <c r="C111" s="11"/>
      <c r="D111" s="11"/>
      <c r="E111" s="11"/>
      <c r="F111" s="11"/>
      <c r="G111" s="11"/>
      <c r="H111" s="11"/>
      <c r="I111" s="11"/>
      <c r="J111" s="244"/>
      <c r="L111" s="30"/>
      <c r="M111" s="30"/>
      <c r="N111" s="15"/>
      <c r="O111" s="119"/>
      <c r="Q111" s="15"/>
      <c r="R111" s="119"/>
      <c r="U111" s="15"/>
      <c r="V111" s="112"/>
      <c r="W111" s="112"/>
      <c r="X111" s="112"/>
      <c r="Y111" s="112"/>
      <c r="Z111" s="135" t="str">
        <f>IF(AA65=0,"",IF(OR(AA100="Continuous",AA100="Welded"),"Thickness is assumed = skin thickness:",""))</f>
        <v/>
      </c>
      <c r="AA111" s="116">
        <f>AA99</f>
        <v>0</v>
      </c>
      <c r="AB111" s="25" t="str">
        <f ca="1">IF($A$25="mm","mm","in")</f>
        <v>mm</v>
      </c>
      <c r="AC111" s="116" t="str">
        <f>IF(AA65=0,"N/A",IF(NOT(OR(AA100="Continuous",AA100="Welded")),"N/A",IF(AA111="","BLANK","EQ")))</f>
        <v>N/A</v>
      </c>
      <c r="AE111" s="15"/>
      <c r="AF111" s="112"/>
      <c r="AG111" s="112"/>
      <c r="AH111" s="112"/>
      <c r="AI111" s="112"/>
      <c r="AJ111" s="135" t="str">
        <f>IF(AK65=0,"",IF(OR(AK100="Continuous",AK100="Welded"),"Thickness is assumed = skin thickness:",""))</f>
        <v/>
      </c>
      <c r="AK111" s="116">
        <f>AK99</f>
        <v>0</v>
      </c>
      <c r="AL111" s="25" t="str">
        <f ca="1">IF($A$25="mm","mm","in")</f>
        <v>mm</v>
      </c>
      <c r="AM111" s="116" t="str">
        <f>IF(AK65=0,"N/A",IF(NOT(OR(AK100="Continuous",AK100="Welded")),"N/A",IF(AK111="","BLANK","EQ")))</f>
        <v>N/A</v>
      </c>
      <c r="AO111" s="15"/>
      <c r="AP111" s="112"/>
      <c r="AQ111" s="112"/>
      <c r="AR111" s="112"/>
      <c r="AS111" s="112"/>
      <c r="AT111" s="135" t="str">
        <f>IF(AU65=0,"",IF(OR(AU100="Continuous",AU100="Welded"),"Thickness is assumed = skin thickness:",""))</f>
        <v/>
      </c>
      <c r="AU111" s="116">
        <f>AU99</f>
        <v>0</v>
      </c>
      <c r="AV111" s="25" t="str">
        <f ca="1">IF($A$25="mm","mm","in")</f>
        <v>mm</v>
      </c>
      <c r="AW111" s="116" t="str">
        <f>IF(AU65=0,"N/A",IF(NOT(OR(AU100="Continuous",AU100="Welded")),"N/A",IF(AU111="","BLANK","EQ")))</f>
        <v>N/A</v>
      </c>
      <c r="AY111" s="15"/>
      <c r="AZ111" s="112"/>
      <c r="BA111" s="112"/>
      <c r="BB111" s="112"/>
      <c r="BC111" s="112"/>
      <c r="BD111" s="135" t="str">
        <f>IF(BE65=0,"",IF(OR(BE100="Continuous",BE100="Welded"),"Thickness is assumed = skin thickness:",""))</f>
        <v/>
      </c>
      <c r="BE111" s="116">
        <f>BE99</f>
        <v>0</v>
      </c>
      <c r="BF111" s="25" t="str">
        <f ca="1">IF($A$25="mm","mm","in")</f>
        <v>mm</v>
      </c>
      <c r="BG111" s="116" t="str">
        <f>IF(BE65=0,"N/A",IF(NOT(OR(BE100="Continuous",BE100="Welded")),"N/A",IF(BE111="","BLANK","EQ")))</f>
        <v>N/A</v>
      </c>
      <c r="BI111" s="15"/>
      <c r="BJ111" s="112"/>
      <c r="BK111" s="112"/>
      <c r="BL111" s="112"/>
      <c r="BM111" s="112"/>
      <c r="BN111" s="135" t="str">
        <f>IF(BO65=0,"",IF(OR(BO100="Continuous",BO100="Welded"),"Thickness is assumed = skin thickness:",""))</f>
        <v/>
      </c>
      <c r="BO111" s="116">
        <f>BO99</f>
        <v>0</v>
      </c>
      <c r="BP111" s="25" t="str">
        <f ca="1">IF($A$25="mm","mm","in")</f>
        <v>mm</v>
      </c>
      <c r="BQ111" s="116" t="str">
        <f>IF(BO65=0,"N/A",IF(NOT(OR(BO100="Continuous",BO100="Welded")),"N/A",IF(BO111="","BLANK","EQ")))</f>
        <v>N/A</v>
      </c>
      <c r="BS111" s="35" t="s">
        <v>788</v>
      </c>
      <c r="BT111" s="11"/>
      <c r="BU111" s="11"/>
      <c r="BV111" s="11"/>
      <c r="BW111" s="11"/>
      <c r="BX111" s="15" t="str">
        <f>IF(BY63=0,"","Mount interface with chassis:")</f>
        <v/>
      </c>
      <c r="BY111" s="509"/>
      <c r="BZ111" s="511"/>
      <c r="CA111" s="11" t="str">
        <f>IF(BY63=0,"N/A",IF(BY111="","BLANK",IF(AND(BY111="Welded",OR(CA77="REJECT",CA106="REJECT")),"REJECT","EQ")))</f>
        <v>N/A</v>
      </c>
      <c r="CC111" s="35" t="s">
        <v>788</v>
      </c>
      <c r="CD111" s="11"/>
      <c r="CE111" s="11"/>
      <c r="CF111" s="11"/>
      <c r="CG111" s="11"/>
      <c r="CH111" s="15" t="str">
        <f>IF(CI63=0,"","Mount interface with chassis:")</f>
        <v/>
      </c>
      <c r="CI111" s="509"/>
      <c r="CJ111" s="511"/>
      <c r="CK111" s="11" t="str">
        <f>IF(CI63=0,"N/A",IF(CI111="","BLANK",IF(AND(CI111="Welded",OR(CK77="REJECT",CK106="REJECT")),"REJECT","EQ")))</f>
        <v>N/A</v>
      </c>
      <c r="CM111" s="35" t="s">
        <v>788</v>
      </c>
      <c r="CN111" s="11"/>
      <c r="CO111" s="11"/>
      <c r="CP111" s="11"/>
      <c r="CQ111" s="11"/>
      <c r="CR111" s="15" t="str">
        <f>IF(CS63=0,"","Mount interface with chassis:")</f>
        <v/>
      </c>
      <c r="CS111" s="509"/>
      <c r="CT111" s="511"/>
      <c r="CU111" s="11" t="str">
        <f>IF(CS63=0,"N/A",IF(CS111="","BLANK",IF(AND(CS111="Welded",OR(CU77="REJECT",CU106="REJECT")),"REJECT","EQ")))</f>
        <v>N/A</v>
      </c>
      <c r="CW111" s="35" t="s">
        <v>788</v>
      </c>
      <c r="CX111" s="11"/>
      <c r="CY111" s="11"/>
      <c r="CZ111" s="11"/>
      <c r="DA111" s="11"/>
      <c r="DB111" s="15" t="str">
        <f>IF(DC63=0,"","Mount interface with chassis:")</f>
        <v/>
      </c>
      <c r="DC111" s="509"/>
      <c r="DD111" s="511"/>
      <c r="DE111" s="11" t="str">
        <f>IF(DC63=0,"N/A",IF(DC111="","BLANK",IF(AND(DC111="Welded",OR(DE77="REJECT",DE106="REJECT")),"REJECT","EQ")))</f>
        <v>N/A</v>
      </c>
      <c r="DG111" s="35" t="s">
        <v>788</v>
      </c>
      <c r="DH111" s="11"/>
      <c r="DI111" s="11"/>
      <c r="DJ111" s="11"/>
      <c r="DK111" s="11"/>
      <c r="DL111" s="15" t="str">
        <f>IF(DM63=0,"","Mount interface with chassis:")</f>
        <v/>
      </c>
      <c r="DM111" s="509"/>
      <c r="DN111" s="511"/>
      <c r="DO111" s="11" t="str">
        <f>IF(DM63=0,"N/A",IF(DM111="","BLANK",IF(AND(DM111="Welded",OR(DO77="REJECT",DO106="REJECT")),"REJECT","EQ")))</f>
        <v>N/A</v>
      </c>
    </row>
    <row r="112" spans="1:119" ht="15" customHeight="1" x14ac:dyDescent="0.25">
      <c r="A112" s="12"/>
      <c r="B112" s="99" t="s">
        <v>796</v>
      </c>
      <c r="C112" s="49"/>
      <c r="D112" s="49"/>
      <c r="E112" s="49"/>
      <c r="F112" s="49"/>
      <c r="G112" s="49"/>
      <c r="H112" s="49"/>
      <c r="I112" s="11"/>
      <c r="J112" s="244"/>
      <c r="L112" s="30"/>
      <c r="M112" s="30"/>
      <c r="N112" s="15"/>
      <c r="O112" s="119"/>
      <c r="Q112" s="15"/>
      <c r="R112" s="119"/>
      <c r="U112" s="12"/>
      <c r="V112" s="15"/>
      <c r="W112" s="15"/>
      <c r="X112" s="15"/>
      <c r="Y112" s="15"/>
      <c r="Z112" s="15" t="str">
        <f>IF(AA65=0,"",IF(OR(AA100="Continuous",AA100="Welded"),"Shear strength &gt;= Test Load:",""))</f>
        <v/>
      </c>
      <c r="AA112" s="26" t="str">
        <f>IF(AA110="","",AA98*AA110*AA111*IF($A$25="mm",1/10^6,1))</f>
        <v/>
      </c>
      <c r="AB112" s="134" t="str">
        <f>IF(AA110="","",AA112/$N$71)</f>
        <v/>
      </c>
      <c r="AC112" s="116" t="str">
        <f>IF(AA65=0,"N/A",IF(NOT(OR(AA100="Continuous",AA100="Welded")),"N/A",IF(AB112&lt;1,"REJECT","EQ")))</f>
        <v>N/A</v>
      </c>
      <c r="AF112" s="15"/>
      <c r="AG112" s="15"/>
      <c r="AH112" s="15"/>
      <c r="AI112" s="15"/>
      <c r="AJ112" s="15" t="str">
        <f>IF(AK65=0,"",IF(OR(AK100="Continuous",AK100="Welded"),"Shear strength &gt;= Test Load:",""))</f>
        <v/>
      </c>
      <c r="AK112" s="26" t="str">
        <f>IF(AK110="","",AK98*AK110*AK111*IF($A$25="mm",1/10^6,1))</f>
        <v/>
      </c>
      <c r="AL112" s="134" t="str">
        <f>IF(AK110="","",AK112/$N$71)</f>
        <v/>
      </c>
      <c r="AM112" s="116" t="str">
        <f>IF(AK65=0,"N/A",IF(NOT(OR(AK100="Continuous",AK100="Welded")),"N/A",IF(AL112&lt;1,"REJECT","EQ")))</f>
        <v>N/A</v>
      </c>
      <c r="AO112" s="12"/>
      <c r="AP112" s="15"/>
      <c r="AQ112" s="15"/>
      <c r="AR112" s="15"/>
      <c r="AS112" s="15"/>
      <c r="AT112" s="15" t="str">
        <f>IF(AU65=0,"",IF(OR(AU100="Continuous",AU100="Welded"),"Shear strength &gt;= Test Load:",""))</f>
        <v/>
      </c>
      <c r="AU112" s="26" t="str">
        <f>IF(AU110="","",AU98*AU110*AU111*IF($A$25="mm",1/10^6,1))</f>
        <v/>
      </c>
      <c r="AV112" s="134" t="str">
        <f>IF(AU110="","",AU112/$N$71)</f>
        <v/>
      </c>
      <c r="AW112" s="116" t="str">
        <f>IF(AU65=0,"N/A",IF(NOT(OR(AU100="Continuous",AU100="Welded")),"N/A",IF(AV112&lt;1,"REJECT","EQ")))</f>
        <v>N/A</v>
      </c>
      <c r="AY112" s="12"/>
      <c r="AZ112" s="15"/>
      <c r="BA112" s="15"/>
      <c r="BB112" s="15"/>
      <c r="BC112" s="15"/>
      <c r="BD112" s="15" t="str">
        <f>IF(BE65=0,"",IF(OR(BE100="Continuous",BE100="Welded"),"Shear strength &gt;= Test Load:",""))</f>
        <v/>
      </c>
      <c r="BE112" s="26" t="str">
        <f>IF(BE110="","",BE98*BE110*BE111*IF($A$25="mm",1/10^6,1))</f>
        <v/>
      </c>
      <c r="BF112" s="134" t="str">
        <f>IF(BE110="","",BE112/$N$71)</f>
        <v/>
      </c>
      <c r="BG112" s="116" t="str">
        <f>IF(BE65=0,"N/A",IF(NOT(OR(BE100="Continuous",BE100="Welded")),"N/A",IF(BF112&lt;1,"REJECT","EQ")))</f>
        <v>N/A</v>
      </c>
      <c r="BI112" s="12"/>
      <c r="BJ112" s="15"/>
      <c r="BK112" s="15"/>
      <c r="BL112" s="15"/>
      <c r="BM112" s="15"/>
      <c r="BN112" s="15" t="str">
        <f>IF(BO65=0,"",IF(OR(BO100="Continuous",BO100="Welded"),"Shear strength &gt;= Test Load:",""))</f>
        <v/>
      </c>
      <c r="BO112" s="26" t="str">
        <f>IF(BO110="","",BO98*BO110*BO111*IF($A$25="mm",1/10^6,1))</f>
        <v/>
      </c>
      <c r="BP112" s="134" t="str">
        <f>IF(BO110="","",BO112/$N$71)</f>
        <v/>
      </c>
      <c r="BQ112" s="116" t="str">
        <f>IF(BO65=0,"N/A",IF(NOT(OR(BO100="Continuous",BO100="Welded")),"N/A",IF(BP112&lt;1,"REJECT","EQ")))</f>
        <v>N/A</v>
      </c>
      <c r="BS112" s="35"/>
      <c r="BT112" s="112"/>
      <c r="BU112" s="15"/>
      <c r="BV112" s="15"/>
      <c r="BW112" s="15"/>
      <c r="BX112" s="15" t="str">
        <f>IF(BY63=0,"",IF(NOT(BY111="Bolted"),"","--Tearout--Min fastener spacing, tractive battery edge, or corner distance:"))</f>
        <v/>
      </c>
      <c r="BY112" s="16"/>
      <c r="BZ112" s="25" t="str">
        <f ca="1">IF($A$25="mm","mm","in")</f>
        <v>mm</v>
      </c>
      <c r="CA112" s="11" t="str">
        <f>IF(BY63=0,"N/A",IF(NOT(BY111="Bolted"),"N/A",IF(BY112="","BLANK","EQ")))</f>
        <v>N/A</v>
      </c>
      <c r="CC112" s="35"/>
      <c r="CD112" s="112"/>
      <c r="CE112" s="15"/>
      <c r="CF112" s="15"/>
      <c r="CG112" s="15"/>
      <c r="CH112" s="15" t="str">
        <f>IF(CI63=0,"",IF(NOT(CI111="Bolted"),"","--Tearout--Min fastener spacing, tractive battery edge, or corner distance:"))</f>
        <v/>
      </c>
      <c r="CI112" s="16"/>
      <c r="CJ112" s="25" t="str">
        <f ca="1">IF($A$25="mm","mm","in")</f>
        <v>mm</v>
      </c>
      <c r="CK112" s="11" t="str">
        <f>IF(CI63=0,"N/A",IF(NOT(CI111="Bolted"),"N/A",IF(CI112="","BLANK","EQ")))</f>
        <v>N/A</v>
      </c>
      <c r="CM112" s="35"/>
      <c r="CN112" s="112"/>
      <c r="CO112" s="15"/>
      <c r="CP112" s="15"/>
      <c r="CQ112" s="15"/>
      <c r="CR112" s="15" t="str">
        <f>IF(CS63=0,"",IF(NOT(CS111="Bolted"),"","--Tearout--Min fastener spacing, tractive battery edge, or corner distance:"))</f>
        <v/>
      </c>
      <c r="CS112" s="16"/>
      <c r="CT112" s="25" t="str">
        <f ca="1">IF($A$25="mm","mm","in")</f>
        <v>mm</v>
      </c>
      <c r="CU112" s="11" t="str">
        <f>IF(CS63=0,"N/A",IF(NOT(CS111="Bolted"),"N/A",IF(CS112="","BLANK","EQ")))</f>
        <v>N/A</v>
      </c>
      <c r="CW112" s="35"/>
      <c r="CX112" s="112"/>
      <c r="CY112" s="15"/>
      <c r="CZ112" s="15"/>
      <c r="DA112" s="15"/>
      <c r="DB112" s="15" t="str">
        <f>IF(DC63=0,"",IF(NOT(DC111="Bolted"),"","--Tearout--Min fastener spacing, tractive battery edge, or corner distance:"))</f>
        <v/>
      </c>
      <c r="DC112" s="16"/>
      <c r="DD112" s="25" t="str">
        <f ca="1">IF($A$25="mm","mm","in")</f>
        <v>mm</v>
      </c>
      <c r="DE112" s="11" t="str">
        <f>IF(DC63=0,"N/A",IF(NOT(DC111="Bolted"),"N/A",IF(DC112="","BLANK","EQ")))</f>
        <v>N/A</v>
      </c>
      <c r="DG112" s="35"/>
      <c r="DH112" s="112"/>
      <c r="DI112" s="15"/>
      <c r="DJ112" s="15"/>
      <c r="DK112" s="15"/>
      <c r="DL112" s="15" t="str">
        <f>IF(DM63=0,"",IF(NOT(DM111="Bolted"),"","--Tearout--Min fastener spacing, tractive battery edge, or corner distance:"))</f>
        <v/>
      </c>
      <c r="DM112" s="16"/>
      <c r="DN112" s="25" t="str">
        <f ca="1">IF($A$25="mm","mm","in")</f>
        <v>mm</v>
      </c>
      <c r="DO112" s="11" t="str">
        <f>IF(DM63=0,"N/A",IF(NOT(DM111="Bolted"),"N/A",IF(DM112="","BLANK","EQ")))</f>
        <v>N/A</v>
      </c>
    </row>
    <row r="113" spans="1:119" ht="15" customHeight="1" x14ac:dyDescent="0.25">
      <c r="A113" s="12"/>
      <c r="B113" s="99" t="s">
        <v>795</v>
      </c>
      <c r="J113" s="50"/>
      <c r="L113" s="30"/>
      <c r="M113" s="30"/>
      <c r="N113" s="15"/>
      <c r="O113" s="122"/>
      <c r="Q113" s="15"/>
      <c r="R113" s="119"/>
      <c r="U113" s="12" t="s">
        <v>776</v>
      </c>
      <c r="V113" s="112"/>
      <c r="W113" s="112"/>
      <c r="X113" s="112"/>
      <c r="Y113" s="112"/>
      <c r="Z113" s="135" t="str">
        <f>IF(AA65=0,"",IF(NOT(AA100="Bonded"),"","Shear strength of adhesive:"))</f>
        <v/>
      </c>
      <c r="AA113" s="131"/>
      <c r="AB113" s="35" t="str">
        <f ca="1">IF($A$25="mm","N/mm^2","psi")</f>
        <v>N/mm^2</v>
      </c>
      <c r="AC113" s="116" t="str">
        <f>IF(AA65=0,"N/A",IF(NOT(AA100="Bonded"),"N/A",IF(AA113="","BLANK","EQ")))</f>
        <v>N/A</v>
      </c>
      <c r="AE113" s="12" t="s">
        <v>776</v>
      </c>
      <c r="AF113" s="112"/>
      <c r="AG113" s="112"/>
      <c r="AH113" s="112"/>
      <c r="AI113" s="112"/>
      <c r="AJ113" s="135" t="str">
        <f>IF(AK65=0,"",IF(NOT(AK100="Bonded"),"","Shear strength of adhesive:"))</f>
        <v/>
      </c>
      <c r="AK113" s="131"/>
      <c r="AL113" s="35" t="str">
        <f ca="1">IF($A$25="mm","N/mm^2","psi")</f>
        <v>N/mm^2</v>
      </c>
      <c r="AM113" s="116" t="str">
        <f>IF(AK65=0,"N/A",IF(NOT(AK100="Bonded"),"N/A",IF(AK113="","BLANK","EQ")))</f>
        <v>N/A</v>
      </c>
      <c r="AO113" s="12" t="s">
        <v>776</v>
      </c>
      <c r="AP113" s="112"/>
      <c r="AQ113" s="112"/>
      <c r="AR113" s="112"/>
      <c r="AS113" s="112"/>
      <c r="AT113" s="135" t="str">
        <f>IF(AU65=0,"",IF(NOT(AU100="Bonded"),"","Shear strength of adhesive:"))</f>
        <v/>
      </c>
      <c r="AU113" s="131"/>
      <c r="AV113" s="35" t="str">
        <f ca="1">IF($A$25="mm","N/mm^2","psi")</f>
        <v>N/mm^2</v>
      </c>
      <c r="AW113" s="116" t="str">
        <f>IF(AU65=0,"N/A",IF(NOT(AU100="Bonded"),"N/A",IF(AU113="","BLANK","EQ")))</f>
        <v>N/A</v>
      </c>
      <c r="AY113" s="12" t="s">
        <v>776</v>
      </c>
      <c r="AZ113" s="112"/>
      <c r="BA113" s="112"/>
      <c r="BB113" s="112"/>
      <c r="BC113" s="112"/>
      <c r="BD113" s="135" t="str">
        <f>IF(BE65=0,"",IF(NOT(BE100="Bonded"),"","Shear strength of adhesive:"))</f>
        <v/>
      </c>
      <c r="BE113" s="131"/>
      <c r="BF113" s="35" t="str">
        <f ca="1">IF($A$25="mm","N/mm^2","psi")</f>
        <v>N/mm^2</v>
      </c>
      <c r="BG113" s="116" t="str">
        <f>IF(BE65=0,"N/A",IF(NOT(BE100="Bonded"),"N/A",IF(BE113="","BLANK","EQ")))</f>
        <v>N/A</v>
      </c>
      <c r="BI113" s="12" t="s">
        <v>776</v>
      </c>
      <c r="BJ113" s="112"/>
      <c r="BK113" s="112"/>
      <c r="BL113" s="112"/>
      <c r="BM113" s="112"/>
      <c r="BN113" s="135" t="str">
        <f>IF(BO65=0,"",IF(NOT(BO100="Bonded"),"","Shear strength of adhesive:"))</f>
        <v/>
      </c>
      <c r="BO113" s="131"/>
      <c r="BP113" s="35" t="str">
        <f ca="1">IF($A$25="mm","N/mm^2","psi")</f>
        <v>N/mm^2</v>
      </c>
      <c r="BQ113" s="116" t="str">
        <f>IF(BO65=0,"N/A",IF(NOT(BO100="Bonded"),"N/A",IF(BO113="","BLANK","EQ")))</f>
        <v>N/A</v>
      </c>
      <c r="BS113" s="35"/>
      <c r="BT113" s="112"/>
      <c r="BU113" s="15"/>
      <c r="BV113" s="15"/>
      <c r="BW113" s="15"/>
      <c r="BX113" s="15" t="str">
        <f>IF(BY63=0,"",IF(NOT(BY111="Bolted"),"","Number of fasteners used:"))</f>
        <v/>
      </c>
      <c r="BY113" s="16"/>
      <c r="CA113" s="11" t="str">
        <f>IF(BY63=0,"N/A",IF(NOT(BY111="Bolted"),"N/A",IF(OR(BY113="",BY113=0),"BLANK","EQ")))</f>
        <v>N/A</v>
      </c>
      <c r="CC113" s="35"/>
      <c r="CD113" s="112"/>
      <c r="CE113" s="15"/>
      <c r="CF113" s="15"/>
      <c r="CG113" s="15"/>
      <c r="CH113" s="15" t="str">
        <f>IF(CI63=0,"",IF(NOT(CI111="Bolted"),"","Number of fasteners used:"))</f>
        <v/>
      </c>
      <c r="CI113" s="16"/>
      <c r="CK113" s="11" t="str">
        <f>IF(CI63=0,"N/A",IF(NOT(CI111="Bolted"),"N/A",IF(OR(CI113="",CI113=0),"BLANK","EQ")))</f>
        <v>N/A</v>
      </c>
      <c r="CM113" s="35"/>
      <c r="CN113" s="112"/>
      <c r="CO113" s="15"/>
      <c r="CP113" s="15"/>
      <c r="CQ113" s="15"/>
      <c r="CR113" s="15" t="str">
        <f>IF(CS63=0,"",IF(NOT(CS111="Bolted"),"","Number of fasteners used:"))</f>
        <v/>
      </c>
      <c r="CS113" s="16"/>
      <c r="CU113" s="11" t="str">
        <f>IF(CS63=0,"N/A",IF(NOT(CS111="Bolted"),"N/A",IF(OR(CS113="",CS113=0),"BLANK","EQ")))</f>
        <v>N/A</v>
      </c>
      <c r="CW113" s="35"/>
      <c r="CX113" s="112"/>
      <c r="CY113" s="15"/>
      <c r="CZ113" s="15"/>
      <c r="DA113" s="15"/>
      <c r="DB113" s="15" t="str">
        <f>IF(DC63=0,"",IF(NOT(DC111="Bolted"),"","Number of fasteners used:"))</f>
        <v/>
      </c>
      <c r="DC113" s="16"/>
      <c r="DE113" s="11" t="str">
        <f>IF(DC63=0,"N/A",IF(NOT(DC111="Bolted"),"N/A",IF(OR(DC113="",DC113=0),"BLANK","EQ")))</f>
        <v>N/A</v>
      </c>
      <c r="DG113" s="35"/>
      <c r="DH113" s="112"/>
      <c r="DI113" s="15"/>
      <c r="DJ113" s="15"/>
      <c r="DK113" s="15"/>
      <c r="DL113" s="15" t="str">
        <f>IF(DM63=0,"",IF(NOT(DM111="Bolted"),"","Number of fasteners used:"))</f>
        <v/>
      </c>
      <c r="DM113" s="16"/>
      <c r="DO113" s="11" t="str">
        <f>IF(DM63=0,"N/A",IF(NOT(DM111="Bolted"),"N/A",IF(OR(DM113="",DM113=0),"BLANK","EQ")))</f>
        <v>N/A</v>
      </c>
    </row>
    <row r="114" spans="1:119" ht="15" customHeight="1" thickBot="1" x14ac:dyDescent="0.3">
      <c r="A114" s="11"/>
      <c r="B114" s="99" t="s">
        <v>793</v>
      </c>
      <c r="D114" s="11"/>
      <c r="E114" s="11"/>
      <c r="F114" s="11"/>
      <c r="G114" s="11"/>
      <c r="H114" s="11"/>
      <c r="I114" s="11"/>
      <c r="J114" s="244"/>
      <c r="L114" s="30"/>
      <c r="M114" s="30"/>
      <c r="N114" s="15"/>
      <c r="O114" s="122"/>
      <c r="Q114" s="15"/>
      <c r="R114" s="119"/>
      <c r="U114" s="12" t="s">
        <v>776</v>
      </c>
      <c r="V114" s="112"/>
      <c r="W114" s="112"/>
      <c r="X114" s="112"/>
      <c r="Y114" s="112"/>
      <c r="Z114" s="135" t="str">
        <f>IF(AA65=0,"",IF(NOT(AA100="Bonded"),"","T-peel strength of adhesive:"))</f>
        <v/>
      </c>
      <c r="AA114" s="131"/>
      <c r="AB114" s="35" t="str">
        <f ca="1">IF($A$25="mm","N/mm^2","psi")</f>
        <v>N/mm^2</v>
      </c>
      <c r="AC114" s="116" t="str">
        <f>IF(AA65=0,"N/A",IF(NOT(AA100="Bonded"),"N/A",IF(AA114="","BLANK","EQ")))</f>
        <v>N/A</v>
      </c>
      <c r="AE114" s="12" t="s">
        <v>776</v>
      </c>
      <c r="AF114" s="112"/>
      <c r="AG114" s="112"/>
      <c r="AH114" s="112"/>
      <c r="AI114" s="112"/>
      <c r="AJ114" s="135" t="str">
        <f>IF(AK65=0,"",IF(NOT(AK100="Bonded"),"","T-peel strength of adhesive:"))</f>
        <v/>
      </c>
      <c r="AK114" s="131"/>
      <c r="AL114" s="35" t="str">
        <f ca="1">IF($A$25="mm","N/mm^2","psi")</f>
        <v>N/mm^2</v>
      </c>
      <c r="AM114" s="116" t="str">
        <f>IF(AK65=0,"N/A",IF(NOT(AK100="Bonded"),"N/A",IF(AK114="","BLANK","EQ")))</f>
        <v>N/A</v>
      </c>
      <c r="AO114" s="12" t="s">
        <v>776</v>
      </c>
      <c r="AP114" s="112"/>
      <c r="AQ114" s="112"/>
      <c r="AR114" s="112"/>
      <c r="AS114" s="112"/>
      <c r="AT114" s="135" t="str">
        <f>IF(AU65=0,"",IF(NOT(AU100="Bonded"),"","T-peel strength of adhesive:"))</f>
        <v/>
      </c>
      <c r="AU114" s="131"/>
      <c r="AV114" s="35" t="str">
        <f ca="1">IF($A$25="mm","N/mm^2","psi")</f>
        <v>N/mm^2</v>
      </c>
      <c r="AW114" s="116" t="str">
        <f>IF(AU65=0,"N/A",IF(NOT(AU100="Bonded"),"N/A",IF(AU114="","BLANK","EQ")))</f>
        <v>N/A</v>
      </c>
      <c r="AY114" s="12" t="s">
        <v>776</v>
      </c>
      <c r="AZ114" s="112"/>
      <c r="BA114" s="112"/>
      <c r="BB114" s="112"/>
      <c r="BC114" s="112"/>
      <c r="BD114" s="135" t="str">
        <f>IF(BE65=0,"",IF(NOT(BE100="Bonded"),"","T-peel strength of adhesive:"))</f>
        <v/>
      </c>
      <c r="BE114" s="131"/>
      <c r="BF114" s="35" t="str">
        <f ca="1">IF($A$25="mm","N/mm^2","psi")</f>
        <v>N/mm^2</v>
      </c>
      <c r="BG114" s="116" t="str">
        <f>IF(BE65=0,"N/A",IF(NOT(BE100="Bonded"),"N/A",IF(BE114="","BLANK","EQ")))</f>
        <v>N/A</v>
      </c>
      <c r="BI114" s="12" t="s">
        <v>776</v>
      </c>
      <c r="BJ114" s="112"/>
      <c r="BK114" s="112"/>
      <c r="BL114" s="112"/>
      <c r="BM114" s="112"/>
      <c r="BN114" s="135" t="str">
        <f>IF(BO65=0,"",IF(NOT(BO100="Bonded"),"","T-peel strength of adhesive:"))</f>
        <v/>
      </c>
      <c r="BO114" s="131"/>
      <c r="BP114" s="35" t="str">
        <f ca="1">IF($A$25="mm","N/mm^2","psi")</f>
        <v>N/mm^2</v>
      </c>
      <c r="BQ114" s="116" t="str">
        <f>IF(BO65=0,"N/A",IF(NOT(BO100="Bonded"),"N/A",IF(BO114="","BLANK","EQ")))</f>
        <v>N/A</v>
      </c>
      <c r="BS114" s="35"/>
      <c r="BT114" s="112"/>
      <c r="BU114" s="15"/>
      <c r="BV114" s="15"/>
      <c r="BW114" s="15"/>
      <c r="BX114" s="15" t="str">
        <f>IF(BY63=0,"",IF(NOT(BY111="Bolted"),"","Fastener shear diameter:"))</f>
        <v/>
      </c>
      <c r="BY114" s="81"/>
      <c r="BZ114" s="25" t="str">
        <f ca="1">IF($A$25="mm","mm","in")</f>
        <v>mm</v>
      </c>
      <c r="CA114" s="11" t="str">
        <f>IF(BY63=0,"N/A",IF(NOT(BY111="Bolted"),"N/A",IF(BY114="","BLANK","EQ")))</f>
        <v>N/A</v>
      </c>
      <c r="CC114" s="35"/>
      <c r="CD114" s="112"/>
      <c r="CE114" s="15"/>
      <c r="CF114" s="15"/>
      <c r="CG114" s="15"/>
      <c r="CH114" s="15" t="str">
        <f>IF(CI63=0,"",IF(NOT(CI111="Bolted"),"","Fastener shear diameter:"))</f>
        <v/>
      </c>
      <c r="CI114" s="81"/>
      <c r="CJ114" s="25" t="str">
        <f ca="1">IF($A$25="mm","mm","in")</f>
        <v>mm</v>
      </c>
      <c r="CK114" s="11" t="str">
        <f>IF(CI63=0,"N/A",IF(NOT(CI111="Bolted"),"N/A",IF(CI114="","BLANK","EQ")))</f>
        <v>N/A</v>
      </c>
      <c r="CM114" s="35"/>
      <c r="CN114" s="112"/>
      <c r="CO114" s="15"/>
      <c r="CP114" s="15"/>
      <c r="CQ114" s="15"/>
      <c r="CR114" s="15" t="str">
        <f>IF(CS63=0,"",IF(NOT(CS111="Bolted"),"","Fastener shear diameter:"))</f>
        <v/>
      </c>
      <c r="CS114" s="81"/>
      <c r="CT114" s="25" t="str">
        <f ca="1">IF($A$25="mm","mm","in")</f>
        <v>mm</v>
      </c>
      <c r="CU114" s="11" t="str">
        <f>IF(CS63=0,"N/A",IF(NOT(CS111="Bolted"),"N/A",IF(CS114="","BLANK","EQ")))</f>
        <v>N/A</v>
      </c>
      <c r="CW114" s="35"/>
      <c r="CX114" s="112"/>
      <c r="CY114" s="15"/>
      <c r="CZ114" s="15"/>
      <c r="DA114" s="15"/>
      <c r="DB114" s="15" t="str">
        <f>IF(DC63=0,"",IF(NOT(DC111="Bolted"),"","Fastener shear diameter:"))</f>
        <v/>
      </c>
      <c r="DC114" s="81"/>
      <c r="DD114" s="25" t="str">
        <f ca="1">IF($A$25="mm","mm","in")</f>
        <v>mm</v>
      </c>
      <c r="DE114" s="11" t="str">
        <f>IF(DC63=0,"N/A",IF(NOT(DC111="Bolted"),"N/A",IF(DC114="","BLANK","EQ")))</f>
        <v>N/A</v>
      </c>
      <c r="DG114" s="35"/>
      <c r="DH114" s="112"/>
      <c r="DI114" s="15"/>
      <c r="DJ114" s="15"/>
      <c r="DK114" s="15"/>
      <c r="DL114" s="15" t="str">
        <f>IF(DM63=0,"",IF(NOT(DM111="Bolted"),"","Fastener shear diameter:"))</f>
        <v/>
      </c>
      <c r="DM114" s="81"/>
      <c r="DN114" s="25" t="str">
        <f ca="1">IF($A$25="mm","mm","in")</f>
        <v>mm</v>
      </c>
      <c r="DO114" s="11" t="str">
        <f>IF(DM63=0,"N/A",IF(NOT(DM111="Bolted"),"N/A",IF(DM114="","BLANK","EQ")))</f>
        <v>N/A</v>
      </c>
    </row>
    <row r="115" spans="1:119" ht="15" customHeight="1" thickBot="1" x14ac:dyDescent="0.3">
      <c r="A115" s="11"/>
      <c r="B115" s="96" t="s">
        <v>792</v>
      </c>
      <c r="C115" s="195"/>
      <c r="D115" s="195"/>
      <c r="E115" s="195"/>
      <c r="F115" s="195"/>
      <c r="G115" s="195"/>
      <c r="H115" s="195"/>
      <c r="I115" s="243"/>
      <c r="J115" s="242"/>
      <c r="K115" s="30"/>
      <c r="L115" s="30"/>
      <c r="M115" s="30"/>
      <c r="N115" s="15"/>
      <c r="O115" s="122"/>
      <c r="Q115" s="15"/>
      <c r="R115" s="119"/>
      <c r="U115" s="112"/>
      <c r="V115" s="112"/>
      <c r="W115" s="112"/>
      <c r="X115" s="112"/>
      <c r="Y115" s="112"/>
      <c r="Z115" s="137" t="str">
        <f>IF(AA65=0,"",IF(NOT(AA100="Bonded"),"","Minimum bond area:"))</f>
        <v/>
      </c>
      <c r="AA115" s="131"/>
      <c r="AB115" s="25" t="str">
        <f ca="1">IF($A$25="mm","mm^2","in^2")</f>
        <v>mm^2</v>
      </c>
      <c r="AC115" s="116" t="str">
        <f>IF(AA65=0,"N/A",IF(NOT(AA100="Bonded"),"N/A",IF(AA115="","BLANK","EQ")))</f>
        <v>N/A</v>
      </c>
      <c r="AE115" s="112"/>
      <c r="AF115" s="112"/>
      <c r="AG115" s="112"/>
      <c r="AH115" s="112"/>
      <c r="AI115" s="112"/>
      <c r="AJ115" s="137" t="str">
        <f>IF(AK65=0,"",IF(NOT(AK100="Bonded"),"","Minimum bond area:"))</f>
        <v/>
      </c>
      <c r="AK115" s="131"/>
      <c r="AL115" s="25" t="str">
        <f ca="1">IF($A$25="mm","mm^2","in^2")</f>
        <v>mm^2</v>
      </c>
      <c r="AM115" s="116" t="str">
        <f>IF(AK65=0,"N/A",IF(NOT(AK100="Bonded"),"N/A",IF(AK115="","BLANK","EQ")))</f>
        <v>N/A</v>
      </c>
      <c r="AO115" s="112"/>
      <c r="AP115" s="112"/>
      <c r="AQ115" s="112"/>
      <c r="AR115" s="112"/>
      <c r="AS115" s="112"/>
      <c r="AT115" s="137" t="str">
        <f>IF(AU65=0,"",IF(NOT(AU100="Bonded"),"","Minimum bond area:"))</f>
        <v/>
      </c>
      <c r="AU115" s="131"/>
      <c r="AV115" s="25" t="str">
        <f ca="1">IF($A$25="mm","mm^2","in^2")</f>
        <v>mm^2</v>
      </c>
      <c r="AW115" s="116" t="str">
        <f>IF(AU65=0,"N/A",IF(NOT(AU100="Bonded"),"N/A",IF(AU115="","BLANK","EQ")))</f>
        <v>N/A</v>
      </c>
      <c r="AY115" s="112"/>
      <c r="AZ115" s="112"/>
      <c r="BA115" s="112"/>
      <c r="BB115" s="112"/>
      <c r="BC115" s="112"/>
      <c r="BD115" s="137" t="str">
        <f>IF(BE65=0,"",IF(NOT(BE100="Bonded"),"","Minimum bond area:"))</f>
        <v/>
      </c>
      <c r="BE115" s="131"/>
      <c r="BF115" s="25" t="str">
        <f ca="1">IF($A$25="mm","mm^2","in^2")</f>
        <v>mm^2</v>
      </c>
      <c r="BG115" s="116" t="str">
        <f>IF(BE65=0,"N/A",IF(NOT(BE100="Bonded"),"N/A",IF(BE115="","BLANK","EQ")))</f>
        <v>N/A</v>
      </c>
      <c r="BI115" s="112"/>
      <c r="BJ115" s="112"/>
      <c r="BK115" s="112"/>
      <c r="BL115" s="112"/>
      <c r="BM115" s="112"/>
      <c r="BN115" s="137" t="str">
        <f>IF(BO65=0,"",IF(NOT(BO100="Bonded"),"","Minimum bond area:"))</f>
        <v/>
      </c>
      <c r="BO115" s="131"/>
      <c r="BP115" s="25" t="str">
        <f ca="1">IF($A$25="mm","mm^2","in^2")</f>
        <v>mm^2</v>
      </c>
      <c r="BQ115" s="116" t="str">
        <f>IF(BO65=0,"N/A",IF(NOT(BO100="Bonded"),"N/A",IF(BO115="","BLANK","EQ")))</f>
        <v>N/A</v>
      </c>
      <c r="BS115" s="35"/>
      <c r="BT115" s="112"/>
      <c r="BU115" s="15"/>
      <c r="BV115" s="15"/>
      <c r="BW115" s="15"/>
      <c r="BX115" s="15" t="str">
        <f>IF(BY63=0,"",IF(NOT(BY111="Bolted"),"","Threads in shear:"))</f>
        <v/>
      </c>
      <c r="BY115" s="231"/>
      <c r="CA115" s="11" t="str">
        <f>IF(BY63=0,"N/A",IF(NOT(BY111="Bolted"),"N/A",IF(BY115="Yes","CHECK","EQ")))</f>
        <v>N/A</v>
      </c>
      <c r="CC115" s="35"/>
      <c r="CD115" s="112"/>
      <c r="CE115" s="15"/>
      <c r="CF115" s="15"/>
      <c r="CG115" s="15"/>
      <c r="CH115" s="15" t="str">
        <f>IF(CI63=0,"",IF(NOT(CI111="Bolted"),"","Threads in shear:"))</f>
        <v/>
      </c>
      <c r="CI115" s="231"/>
      <c r="CK115" s="11" t="str">
        <f>IF(CI63=0,"N/A",IF(NOT(CI111="Bolted"),"N/A",IF(CI115="Yes","CHECK","EQ")))</f>
        <v>N/A</v>
      </c>
      <c r="CM115" s="35"/>
      <c r="CN115" s="112"/>
      <c r="CO115" s="15"/>
      <c r="CP115" s="15"/>
      <c r="CQ115" s="15"/>
      <c r="CR115" s="15" t="str">
        <f>IF(CS63=0,"",IF(NOT(CS111="Bolted"),"","Threads in shear:"))</f>
        <v/>
      </c>
      <c r="CS115" s="231"/>
      <c r="CU115" s="11" t="str">
        <f>IF(CS63=0,"N/A",IF(NOT(CS111="Bolted"),"N/A",IF(CS115="Yes","CHECK","EQ")))</f>
        <v>N/A</v>
      </c>
      <c r="CW115" s="35"/>
      <c r="CX115" s="112"/>
      <c r="CY115" s="15"/>
      <c r="CZ115" s="15"/>
      <c r="DA115" s="15"/>
      <c r="DB115" s="15" t="str">
        <f>IF(DC63=0,"",IF(NOT(DC111="Bolted"),"","Threads in shear:"))</f>
        <v/>
      </c>
      <c r="DC115" s="231"/>
      <c r="DE115" s="11" t="str">
        <f>IF(DC63=0,"N/A",IF(NOT(DC111="Bolted"),"N/A",IF(DC115="Yes","CHECK","EQ")))</f>
        <v>N/A</v>
      </c>
      <c r="DG115" s="35"/>
      <c r="DH115" s="112"/>
      <c r="DI115" s="15"/>
      <c r="DJ115" s="15"/>
      <c r="DK115" s="15"/>
      <c r="DL115" s="15" t="str">
        <f>IF(DM63=0,"",IF(NOT(DM111="Bolted"),"","Threads in shear:"))</f>
        <v/>
      </c>
      <c r="DM115" s="231"/>
      <c r="DO115" s="11" t="str">
        <f>IF(DM63=0,"N/A",IF(NOT(DM111="Bolted"),"N/A",IF(DM115="Yes","CHECK","EQ")))</f>
        <v>N/A</v>
      </c>
    </row>
    <row r="116" spans="1:119" ht="15" customHeight="1" x14ac:dyDescent="0.25">
      <c r="A116" s="11"/>
      <c r="B116" s="241" t="s">
        <v>791</v>
      </c>
      <c r="C116" s="240"/>
      <c r="D116" s="240"/>
      <c r="E116" s="240"/>
      <c r="F116" s="240"/>
      <c r="G116" s="240"/>
      <c r="H116" s="240"/>
      <c r="I116" s="239"/>
      <c r="J116" s="238"/>
      <c r="K116" s="11"/>
      <c r="L116" s="11"/>
      <c r="N116" s="32"/>
      <c r="O116" s="193"/>
      <c r="P116" s="193"/>
      <c r="Q116" s="54"/>
      <c r="R116" s="54"/>
      <c r="U116" s="12" t="s">
        <v>773</v>
      </c>
      <c r="V116" s="15"/>
      <c r="W116" s="15"/>
      <c r="X116" s="15"/>
      <c r="Y116" s="15"/>
      <c r="Z116" s="15" t="str">
        <f>IF(AA65=0,"",IF(NOT(AA100="Bonded"),"","0.5*adhesive shear strength &gt;= Test Load:"))</f>
        <v/>
      </c>
      <c r="AA116" s="26" t="str">
        <f>IF(AA115="","",0.5*AA113*AA115)</f>
        <v/>
      </c>
      <c r="AB116" s="134" t="str">
        <f>IF(OR(AA113="",AA115=""),"",AA116/$N$71)</f>
        <v/>
      </c>
      <c r="AC116" s="116" t="str">
        <f>IF(AA65=0,"N/A",IF(NOT(AA100="Bonded"),"N/A",IF(AB116&lt;1,"REJECT","EQ")))</f>
        <v>N/A</v>
      </c>
      <c r="AE116" s="12" t="s">
        <v>773</v>
      </c>
      <c r="AF116" s="15"/>
      <c r="AG116" s="15"/>
      <c r="AH116" s="15"/>
      <c r="AI116" s="15"/>
      <c r="AJ116" s="15" t="str">
        <f>IF(AK65=0,"",IF(NOT(AK100="Bonded"),"","0.5*adhesive shear strength &gt;= Test Load:"))</f>
        <v/>
      </c>
      <c r="AK116" s="26" t="str">
        <f>IF(AK115="","",0.5*AK113*AK115)</f>
        <v/>
      </c>
      <c r="AL116" s="134" t="str">
        <f>IF(OR(AK113="",AK115=""),"",AK116/$N$71)</f>
        <v/>
      </c>
      <c r="AM116" s="116" t="str">
        <f>IF(AK65=0,"N/A",IF(NOT(AK100="Bonded"),"N/A",IF(AL116&lt;1,"REJECT","EQ")))</f>
        <v>N/A</v>
      </c>
      <c r="AO116" s="12" t="s">
        <v>773</v>
      </c>
      <c r="AP116" s="15"/>
      <c r="AQ116" s="15"/>
      <c r="AR116" s="15"/>
      <c r="AS116" s="15"/>
      <c r="AT116" s="15" t="str">
        <f>IF(AU65=0,"",IF(NOT(AU100="Bonded"),"","0.5*adhesive shear strength &gt;= Test Load:"))</f>
        <v/>
      </c>
      <c r="AU116" s="26" t="str">
        <f>IF(AU115="","",0.5*AU113*AU115)</f>
        <v/>
      </c>
      <c r="AV116" s="134" t="str">
        <f>IF(OR(AU113="",AU115=""),"",AU116/$N$71)</f>
        <v/>
      </c>
      <c r="AW116" s="116" t="str">
        <f>IF(AU65=0,"N/A",IF(NOT(AU100="Bonded"),"N/A",IF(AV116&lt;1,"REJECT","EQ")))</f>
        <v>N/A</v>
      </c>
      <c r="AY116" s="12" t="s">
        <v>773</v>
      </c>
      <c r="AZ116" s="15"/>
      <c r="BA116" s="15"/>
      <c r="BB116" s="15"/>
      <c r="BC116" s="15"/>
      <c r="BD116" s="15" t="str">
        <f>IF(BE65=0,"",IF(NOT(BE100="Bonded"),"","0.5*adhesive shear strength &gt;= Test Load:"))</f>
        <v/>
      </c>
      <c r="BE116" s="26" t="str">
        <f>IF(BE115="","",0.5*BE113*BE115)</f>
        <v/>
      </c>
      <c r="BF116" s="134" t="str">
        <f>IF(OR(BE113="",BE115=""),"",BE116/$N$71)</f>
        <v/>
      </c>
      <c r="BG116" s="116" t="str">
        <f>IF(BE65=0,"N/A",IF(NOT(BE100="Bonded"),"N/A",IF(BF116&lt;1,"REJECT","EQ")))</f>
        <v>N/A</v>
      </c>
      <c r="BI116" s="12" t="s">
        <v>773</v>
      </c>
      <c r="BJ116" s="15"/>
      <c r="BK116" s="15"/>
      <c r="BL116" s="15"/>
      <c r="BM116" s="15"/>
      <c r="BN116" s="15" t="str">
        <f>IF(BO65=0,"",IF(NOT(BO100="Bonded"),"","0.5*adhesive shear strength &gt;= Test Load:"))</f>
        <v/>
      </c>
      <c r="BO116" s="26" t="str">
        <f>IF(BO115="","",0.5*BO113*BO115)</f>
        <v/>
      </c>
      <c r="BP116" s="134" t="str">
        <f>IF(OR(BO113="",BO115=""),"",BO116/$N$71)</f>
        <v/>
      </c>
      <c r="BQ116" s="116" t="str">
        <f>IF(BO65=0,"N/A",IF(NOT(BO100="Bonded"),"N/A",IF(BP116&lt;1,"REJECT","EQ")))</f>
        <v>N/A</v>
      </c>
      <c r="BS116" s="35"/>
      <c r="BT116" s="112"/>
      <c r="BU116" s="15"/>
      <c r="BV116" s="15"/>
      <c r="BW116" s="15"/>
      <c r="BX116" s="15" t="str">
        <f>IF(BY63=0,"",IF(NOT(BY111="Bolted"),"","Fastener UTS:"))</f>
        <v/>
      </c>
      <c r="BY116" s="79"/>
      <c r="BZ116" s="25" t="str">
        <f ca="1">IF($A$25="mm","Pa","psi")</f>
        <v>Pa</v>
      </c>
      <c r="CA116" s="11" t="str">
        <f>IF(BY63=0,"N/A",IF(NOT(BY111="Bolted"),"N/A",IF(OR(BY116="",BY116=0),"BLANK","EQ")))</f>
        <v>N/A</v>
      </c>
      <c r="CC116" s="35"/>
      <c r="CD116" s="112"/>
      <c r="CE116" s="15"/>
      <c r="CF116" s="15"/>
      <c r="CG116" s="15"/>
      <c r="CH116" s="15" t="str">
        <f>IF(CI63=0,"",IF(NOT(CI111="Bolted"),"","Fastener UTS:"))</f>
        <v/>
      </c>
      <c r="CI116" s="79"/>
      <c r="CJ116" s="25" t="str">
        <f ca="1">IF($A$25="mm","Pa","psi")</f>
        <v>Pa</v>
      </c>
      <c r="CK116" s="11" t="str">
        <f>IF(CI63=0,"N/A",IF(NOT(CI111="Bolted"),"N/A",IF(OR(CI116="",CI116=0),"BLANK","EQ")))</f>
        <v>N/A</v>
      </c>
      <c r="CM116" s="35"/>
      <c r="CN116" s="112"/>
      <c r="CO116" s="15"/>
      <c r="CP116" s="15"/>
      <c r="CQ116" s="15"/>
      <c r="CR116" s="15" t="str">
        <f>IF(CS63=0,"",IF(NOT(CS111="Bolted"),"","Fastener UTS:"))</f>
        <v/>
      </c>
      <c r="CS116" s="79"/>
      <c r="CT116" s="25" t="str">
        <f ca="1">IF($A$25="mm","Pa","psi")</f>
        <v>Pa</v>
      </c>
      <c r="CU116" s="11" t="str">
        <f>IF(CS63=0,"N/A",IF(NOT(CS111="Bolted"),"N/A",IF(OR(CS116="",CS116=0),"BLANK","EQ")))</f>
        <v>N/A</v>
      </c>
      <c r="CW116" s="35"/>
      <c r="CX116" s="112"/>
      <c r="CY116" s="15"/>
      <c r="CZ116" s="15"/>
      <c r="DA116" s="15"/>
      <c r="DB116" s="15" t="str">
        <f>IF(DC63=0,"",IF(NOT(DC111="Bolted"),"","Fastener UTS:"))</f>
        <v/>
      </c>
      <c r="DC116" s="79"/>
      <c r="DD116" s="25" t="str">
        <f ca="1">IF($A$25="mm","Pa","psi")</f>
        <v>Pa</v>
      </c>
      <c r="DE116" s="11" t="str">
        <f>IF(DC63=0,"N/A",IF(NOT(DC111="Bolted"),"N/A",IF(OR(DC116="",DC116=0),"BLANK","EQ")))</f>
        <v>N/A</v>
      </c>
      <c r="DG116" s="35"/>
      <c r="DH116" s="112"/>
      <c r="DI116" s="15"/>
      <c r="DJ116" s="15"/>
      <c r="DK116" s="15"/>
      <c r="DL116" s="15" t="str">
        <f>IF(DM63=0,"",IF(NOT(DM111="Bolted"),"","Fastener UTS:"))</f>
        <v/>
      </c>
      <c r="DM116" s="79"/>
      <c r="DN116" s="25" t="str">
        <f ca="1">IF($A$25="mm","Pa","psi")</f>
        <v>Pa</v>
      </c>
      <c r="DO116" s="11" t="str">
        <f>IF(DM63=0,"N/A",IF(NOT(DM111="Bolted"),"N/A",IF(OR(DM116="",DM116=0),"BLANK","EQ")))</f>
        <v>N/A</v>
      </c>
    </row>
    <row r="117" spans="1:119" x14ac:dyDescent="0.25">
      <c r="A117" s="11"/>
      <c r="B117" s="237" t="s">
        <v>790</v>
      </c>
      <c r="C117" s="154"/>
      <c r="D117" s="154"/>
      <c r="E117" s="154"/>
      <c r="F117" s="154"/>
      <c r="G117" s="154"/>
      <c r="H117" s="154"/>
      <c r="I117" s="154"/>
      <c r="J117" s="153"/>
      <c r="K117" s="12"/>
      <c r="L117" s="36"/>
      <c r="M117" s="36"/>
      <c r="N117" s="36"/>
      <c r="O117" s="36"/>
      <c r="P117" s="11"/>
      <c r="Q117" s="11"/>
      <c r="S117" s="11"/>
      <c r="U117" s="11"/>
      <c r="V117" s="11"/>
      <c r="X117" s="15"/>
      <c r="Y117" s="122"/>
      <c r="Z117" s="15" t="str">
        <f>IF(AA65=0,"",IF(NOT(AA100="Bonded"),"","0.5*(0.5*T-peel)/Peel*Area &gt;= Test Load *Offset/Brace:"))</f>
        <v/>
      </c>
      <c r="AA117" s="26" t="str">
        <f>IF(AA115="","",0.5*0.5*AA114*AA115)</f>
        <v/>
      </c>
      <c r="AB117" s="134" t="str">
        <f>IF(OR(AA115="",AA114=""),"",AA117/($N$71*AA65/IF(MIN(AA86,AA88)&gt;0,MIN(AA86,AA88),AA65)))</f>
        <v/>
      </c>
      <c r="AC117" s="116" t="str">
        <f>IF(AA65=0,"N/A",IF(NOT(AA100="Bonded"),"N/A",IF(AB117&lt;1,"REJECT","EQ")))</f>
        <v>N/A</v>
      </c>
      <c r="AE117" s="11"/>
      <c r="AF117" s="11"/>
      <c r="AH117" s="15"/>
      <c r="AI117" s="122"/>
      <c r="AJ117" s="15" t="str">
        <f>IF(AK65=0,"",IF(NOT(AK100="Bonded"),"","0.5*(0.5*T-peel)/Peel*Area &gt;= Test Load *Offset/Brace:"))</f>
        <v/>
      </c>
      <c r="AK117" s="26" t="str">
        <f>IF(AK115="","",0.5*0.5*AK114*AK115)</f>
        <v/>
      </c>
      <c r="AL117" s="134" t="str">
        <f>IF(OR(AK115="",AK114=""),"",AK117/($N$71*AK65/IF(MIN(AK86,AK88)&gt;0,MIN(AK86,AK88),AK65)))</f>
        <v/>
      </c>
      <c r="AM117" s="116" t="str">
        <f>IF(AK65=0,"N/A",IF(NOT(AK100="Bonded"),"N/A",IF(AL117&lt;1,"REJECT","EQ")))</f>
        <v>N/A</v>
      </c>
      <c r="AO117" s="11"/>
      <c r="AP117" s="11"/>
      <c r="AR117" s="15"/>
      <c r="AS117" s="122"/>
      <c r="AT117" s="15" t="str">
        <f>IF(AU65=0,"",IF(NOT(AU100="Bonded"),"","0.5*(0.5*T-peel)/Peel*Area &gt;= Test Load *Offset/Brace:"))</f>
        <v/>
      </c>
      <c r="AU117" s="26" t="str">
        <f>IF(AU115="","",0.5*0.5*AU114*AU115)</f>
        <v/>
      </c>
      <c r="AV117" s="134" t="str">
        <f>IF(OR(AU115="",AU114=""),"",AU117/($N$71*AU65/IF(MIN(AU86,AU88)&gt;0,MIN(AU86,AU88),AU65)))</f>
        <v/>
      </c>
      <c r="AW117" s="116" t="str">
        <f>IF(AU65=0,"N/A",IF(NOT(AU100="Bonded"),"N/A",IF(AV117&lt;1,"REJECT","EQ")))</f>
        <v>N/A</v>
      </c>
      <c r="AY117" s="11"/>
      <c r="AZ117" s="11"/>
      <c r="BB117" s="15"/>
      <c r="BC117" s="122"/>
      <c r="BD117" s="15" t="str">
        <f>IF(BE65=0,"",IF(NOT(BE100="Bonded"),"","0.5*(0.5*T-peel)/Peel*Area &gt;= Test Load *Offset/Brace:"))</f>
        <v/>
      </c>
      <c r="BE117" s="26" t="str">
        <f>IF(BE115="","",0.5*0.5*BE114*BE115)</f>
        <v/>
      </c>
      <c r="BF117" s="134" t="str">
        <f>IF(OR(BE115="",BE114=""),"",BE117/($N$71*BE65/IF(MIN(BE86,BE88)&gt;0,MIN(BE86,BE88),BE65)))</f>
        <v/>
      </c>
      <c r="BG117" s="116" t="str">
        <f>IF(BE65=0,"N/A",IF(NOT(BE100="Bonded"),"N/A",IF(BF117&lt;1,"REJECT","EQ")))</f>
        <v>N/A</v>
      </c>
      <c r="BI117" s="11"/>
      <c r="BJ117" s="11"/>
      <c r="BL117" s="15"/>
      <c r="BM117" s="122"/>
      <c r="BN117" s="15" t="str">
        <f>IF(BO65=0,"",IF(NOT(BO100="Bonded"),"","0.5*(0.5*T-peel)/Peel*Area &gt;= Test Load *Offset/Brace:"))</f>
        <v/>
      </c>
      <c r="BO117" s="26" t="str">
        <f>IF(BO115="","",0.5*0.5*BO114*BO115)</f>
        <v/>
      </c>
      <c r="BP117" s="134" t="str">
        <f>IF(OR(BO115="",BO114=""),"",BO117/($N$71*BO65/IF(MIN(BO86,BO88)&gt;0,MIN(BO86,BO88),BO65)))</f>
        <v/>
      </c>
      <c r="BQ117" s="116" t="str">
        <f>IF(BO65=0,"N/A",IF(NOT(BO100="Bonded"),"N/A",IF(BP117&lt;1,"REJECT","EQ")))</f>
        <v>N/A</v>
      </c>
      <c r="BS117" s="35"/>
      <c r="BT117" s="112"/>
      <c r="BU117" s="15"/>
      <c r="BV117" s="15"/>
      <c r="BW117" s="15"/>
      <c r="BX117" s="15" t="str">
        <f>IF(BY63=0,"",IF(NOT(BY111="Bolted"),"","--Pullout-- Min total perimeter of all washers or inserts on one surface:"))</f>
        <v/>
      </c>
      <c r="BY117" s="16"/>
      <c r="BZ117" s="25" t="str">
        <f ca="1">IF($A$25="mm","mm","in")</f>
        <v>mm</v>
      </c>
      <c r="CA117" s="11" t="str">
        <f>IF(BY63=0,"N/A",IF(NOT(BY111="Bolted"),"N/A",IF(BY117="","BLANK","EQ")))</f>
        <v>N/A</v>
      </c>
      <c r="CC117" s="35"/>
      <c r="CD117" s="112"/>
      <c r="CE117" s="15"/>
      <c r="CF117" s="15"/>
      <c r="CG117" s="15"/>
      <c r="CH117" s="15" t="str">
        <f>IF(CI63=0,"",IF(NOT(CI111="Bolted"),"","--Pullout-- Min total perimeter of all washers or inserts on one surface:"))</f>
        <v/>
      </c>
      <c r="CI117" s="16"/>
      <c r="CJ117" s="25" t="str">
        <f ca="1">IF($A$25="mm","mm","in")</f>
        <v>mm</v>
      </c>
      <c r="CK117" s="11" t="str">
        <f>IF(CI63=0,"N/A",IF(NOT(CI111="Bolted"),"N/A",IF(CI117="","BLANK","EQ")))</f>
        <v>N/A</v>
      </c>
      <c r="CM117" s="35"/>
      <c r="CN117" s="112"/>
      <c r="CO117" s="15"/>
      <c r="CP117" s="15"/>
      <c r="CQ117" s="15"/>
      <c r="CR117" s="15" t="str">
        <f>IF(CS63=0,"",IF(NOT(CS111="Bolted"),"","--Pullout-- Min total perimeter of all washers or inserts on one surface:"))</f>
        <v/>
      </c>
      <c r="CS117" s="16"/>
      <c r="CT117" s="25" t="str">
        <f ca="1">IF($A$25="mm","mm","in")</f>
        <v>mm</v>
      </c>
      <c r="CU117" s="11" t="str">
        <f>IF(CS63=0,"N/A",IF(NOT(CS111="Bolted"),"N/A",IF(CS117="","BLANK","EQ")))</f>
        <v>N/A</v>
      </c>
      <c r="CW117" s="35"/>
      <c r="CX117" s="112"/>
      <c r="CY117" s="15"/>
      <c r="CZ117" s="15"/>
      <c r="DA117" s="15"/>
      <c r="DB117" s="15" t="str">
        <f>IF(DC63=0,"",IF(NOT(DC111="Bolted"),"","--Pullout-- Min total perimeter of all washers or inserts on one surface:"))</f>
        <v/>
      </c>
      <c r="DC117" s="16"/>
      <c r="DD117" s="25" t="str">
        <f ca="1">IF($A$25="mm","mm","in")</f>
        <v>mm</v>
      </c>
      <c r="DE117" s="11" t="str">
        <f>IF(DC63=0,"N/A",IF(NOT(DC111="Bolted"),"N/A",IF(DC117="","BLANK","EQ")))</f>
        <v>N/A</v>
      </c>
      <c r="DG117" s="35"/>
      <c r="DH117" s="112"/>
      <c r="DI117" s="15"/>
      <c r="DJ117" s="15"/>
      <c r="DK117" s="15"/>
      <c r="DL117" s="15" t="str">
        <f>IF(DM63=0,"",IF(NOT(DM111="Bolted"),"","--Pullout-- Min total perimeter of all washers or inserts on one surface:"))</f>
        <v/>
      </c>
      <c r="DM117" s="16"/>
      <c r="DN117" s="25" t="str">
        <f ca="1">IF($A$25="mm","mm","in")</f>
        <v>mm</v>
      </c>
      <c r="DO117" s="11" t="str">
        <f>IF(DM63=0,"N/A",IF(NOT(DM111="Bolted"),"N/A",IF(DM117="","BLANK","EQ")))</f>
        <v>N/A</v>
      </c>
    </row>
    <row r="118" spans="1:119" x14ac:dyDescent="0.25">
      <c r="A118" s="11"/>
      <c r="B118" s="96" t="s">
        <v>789</v>
      </c>
      <c r="C118" s="150"/>
      <c r="D118" s="150"/>
      <c r="E118" s="150"/>
      <c r="F118" s="150"/>
      <c r="G118" s="150"/>
      <c r="H118" s="150"/>
      <c r="I118" s="150"/>
      <c r="J118" s="149"/>
      <c r="K118" s="15"/>
      <c r="L118" s="36"/>
      <c r="M118" s="36"/>
      <c r="N118" s="36"/>
      <c r="O118" s="36"/>
      <c r="P118" s="26"/>
      <c r="Q118" s="26"/>
      <c r="S118" s="11"/>
      <c r="U118" s="112"/>
      <c r="V118" s="15"/>
      <c r="W118" s="15"/>
      <c r="X118" s="15"/>
      <c r="Y118" s="15"/>
      <c r="Z118" s="135" t="str">
        <f>IF(AA65=0,"",IF(NOT(AA100="Bonded"),"","Bonded Area Perimeter:"))</f>
        <v/>
      </c>
      <c r="AA118" s="82"/>
      <c r="AB118" s="25" t="str">
        <f ca="1">IF($A$25="mm","mm","in")</f>
        <v>mm</v>
      </c>
      <c r="AC118" s="11" t="str">
        <f>IF(AA65=0,"N/A",IF(NOT(AA100="Bonded"),"N/A",IF(AA118="","BLANK","EQ")))</f>
        <v>N/A</v>
      </c>
      <c r="AF118" s="15"/>
      <c r="AG118" s="15"/>
      <c r="AH118" s="15"/>
      <c r="AI118" s="15"/>
      <c r="AJ118" s="135" t="str">
        <f>IF(AK65=0,"",IF(NOT(AK100="Bonded"),"","Bonded Area Perimeter:"))</f>
        <v/>
      </c>
      <c r="AK118" s="82"/>
      <c r="AL118" s="25" t="str">
        <f ca="1">IF($A$25="mm","mm","in")</f>
        <v>mm</v>
      </c>
      <c r="AM118" s="11" t="str">
        <f>IF(AK65=0,"N/A",IF(NOT(AK100="Bonded"),"N/A",IF(AK118="","BLANK","EQ")))</f>
        <v>N/A</v>
      </c>
      <c r="AO118" s="112"/>
      <c r="AP118" s="15"/>
      <c r="AQ118" s="15"/>
      <c r="AR118" s="15"/>
      <c r="AS118" s="15"/>
      <c r="AT118" s="135" t="str">
        <f>IF(AU65=0,"",IF(NOT(AU100="Bonded"),"","Bonded Area Perimeter:"))</f>
        <v/>
      </c>
      <c r="AU118" s="82"/>
      <c r="AV118" s="25" t="str">
        <f ca="1">IF($A$25="mm","mm","in")</f>
        <v>mm</v>
      </c>
      <c r="AW118" s="11" t="str">
        <f>IF(AU65=0,"N/A",IF(NOT(AU100="Bonded"),"N/A",IF(AU118="","BLANK","EQ")))</f>
        <v>N/A</v>
      </c>
      <c r="AY118" s="37"/>
      <c r="AZ118" s="112"/>
      <c r="BA118" s="112"/>
      <c r="BB118" s="112"/>
      <c r="BC118" s="112"/>
      <c r="BD118" s="135" t="str">
        <f>IF(BE65=0,"",IF(NOT(BE100="Bonded"),"","Bonded Area Perimeter:"))</f>
        <v/>
      </c>
      <c r="BE118" s="82"/>
      <c r="BF118" s="25" t="str">
        <f ca="1">IF($A$25="mm","mm","in")</f>
        <v>mm</v>
      </c>
      <c r="BG118" s="11" t="str">
        <f>IF(BE65=0,"N/A",IF(NOT(BE100="Bonded"),"N/A",IF(BE118="","BLANK","EQ")))</f>
        <v>N/A</v>
      </c>
      <c r="BI118" s="11"/>
      <c r="BJ118" s="11"/>
      <c r="BK118" s="11"/>
      <c r="BL118" s="11"/>
      <c r="BM118" s="11"/>
      <c r="BN118" s="135" t="str">
        <f>IF(BO65=0,"",IF(NOT(BO100="Bonded"),"","Bonded Area Perimeter:"))</f>
        <v/>
      </c>
      <c r="BO118" s="82"/>
      <c r="BP118" s="25" t="str">
        <f ca="1">IF($A$25="mm","mm","in")</f>
        <v>mm</v>
      </c>
      <c r="BQ118" s="11" t="str">
        <f>IF(BO65=0,"N/A",IF(NOT(BO100="Bonded"),"N/A",IF(BO118="","BLANK","EQ")))</f>
        <v>N/A</v>
      </c>
      <c r="BS118" s="35"/>
      <c r="BT118" s="112"/>
      <c r="BU118" s="15"/>
      <c r="BV118" s="15"/>
      <c r="BW118" s="15"/>
      <c r="BX118" s="15" t="str">
        <f>IF(BY63=0,"",IF(NOT(BY111="Bolted"),"","Fastener shear &gt;= Test Load:"))</f>
        <v/>
      </c>
      <c r="BY118" s="26">
        <f ca="1">0.577*BY113*BY116*PI()*((BY114/2)^2)*IF($A$25="mm",1/(10^6),1)</f>
        <v>0</v>
      </c>
      <c r="BZ118" s="134" t="str">
        <f ca="1">IF(BY118=0,"",BY118/$N$71)</f>
        <v/>
      </c>
      <c r="CA118" s="11" t="str">
        <f>IF(BY63=0,"N/A",IF(NOT(BY111="Bolted"),"N/A",IF(BZ118&lt;1,"REJECT","EQ")))</f>
        <v>N/A</v>
      </c>
      <c r="CC118" s="35"/>
      <c r="CD118" s="112"/>
      <c r="CE118" s="15"/>
      <c r="CF118" s="15"/>
      <c r="CG118" s="15"/>
      <c r="CH118" s="15" t="str">
        <f>IF(CI63=0,"",IF(NOT(CI111="Bolted"),"","Fastener shear &gt;= Test Load:"))</f>
        <v/>
      </c>
      <c r="CI118" s="26">
        <f ca="1">0.577*CI113*CI116*PI()*((CI114/2)^2)*IF($A$25="mm",1/(10^6),1)</f>
        <v>0</v>
      </c>
      <c r="CJ118" s="134" t="str">
        <f ca="1">IF(CI118=0,"",CI118/$N$71)</f>
        <v/>
      </c>
      <c r="CK118" s="11" t="str">
        <f>IF(CI63=0,"N/A",IF(NOT(CI111="Bolted"),"N/A",IF(CJ118&lt;1,"REJECT","EQ")))</f>
        <v>N/A</v>
      </c>
      <c r="CM118" s="35"/>
      <c r="CN118" s="112"/>
      <c r="CO118" s="15"/>
      <c r="CP118" s="15"/>
      <c r="CQ118" s="15"/>
      <c r="CR118" s="15" t="str">
        <f>IF(CS63=0,"",IF(NOT(CS111="Bolted"),"","Fastener shear &gt;= Test Load:"))</f>
        <v/>
      </c>
      <c r="CS118" s="26">
        <f ca="1">0.577*CS113*CS116*PI()*((CS114/2)^2)*IF($A$25="mm",1/(10^6),1)</f>
        <v>0</v>
      </c>
      <c r="CT118" s="134" t="str">
        <f ca="1">IF(CS118=0,"",CS118/$N$71)</f>
        <v/>
      </c>
      <c r="CU118" s="11" t="str">
        <f>IF(CS63=0,"N/A",IF(NOT(CS111="Bolted"),"N/A",IF(CT118&lt;1,"REJECT","EQ")))</f>
        <v>N/A</v>
      </c>
      <c r="CW118" s="35"/>
      <c r="CX118" s="112"/>
      <c r="CY118" s="15"/>
      <c r="CZ118" s="15"/>
      <c r="DA118" s="15"/>
      <c r="DB118" s="15" t="str">
        <f>IF(DC63=0,"",IF(NOT(DC111="Bolted"),"","Fastener shear &gt;= Test Load:"))</f>
        <v/>
      </c>
      <c r="DC118" s="26">
        <f ca="1">0.577*DC113*DC116*PI()*((DC114/2)^2)*IF($A$25="mm",1/(10^6),1)</f>
        <v>0</v>
      </c>
      <c r="DD118" s="134" t="str">
        <f ca="1">IF(DC118=0,"",DC118/$N$71)</f>
        <v/>
      </c>
      <c r="DE118" s="11" t="str">
        <f>IF(DC63=0,"N/A",IF(NOT(DC111="Bolted"),"N/A",IF(DD118&lt;1,"REJECT","EQ")))</f>
        <v>N/A</v>
      </c>
      <c r="DG118" s="35"/>
      <c r="DH118" s="112"/>
      <c r="DI118" s="15"/>
      <c r="DJ118" s="15"/>
      <c r="DK118" s="15"/>
      <c r="DL118" s="15" t="str">
        <f>IF(DM63=0,"",IF(NOT(DM111="Bolted"),"","Fastener shear &gt;= Test Load:"))</f>
        <v/>
      </c>
      <c r="DM118" s="26">
        <f ca="1">0.577*DM113*DM116*PI()*((DM114/2)^2)*IF($A$25="mm",1/(10^6),1)</f>
        <v>0</v>
      </c>
      <c r="DN118" s="134" t="str">
        <f ca="1">IF(DM118=0,"",DM118/$N$71)</f>
        <v/>
      </c>
      <c r="DO118" s="11" t="str">
        <f>IF(DM63=0,"N/A",IF(NOT(DM111="Bolted"),"N/A",IF(DN118&lt;1,"REJECT","EQ")))</f>
        <v>N/A</v>
      </c>
    </row>
    <row r="119" spans="1:119" x14ac:dyDescent="0.25">
      <c r="A119" s="11"/>
      <c r="B119" s="236" t="s">
        <v>787</v>
      </c>
      <c r="C119" s="147"/>
      <c r="D119" s="147"/>
      <c r="E119" s="147"/>
      <c r="F119" s="147"/>
      <c r="G119" s="147"/>
      <c r="H119" s="147"/>
      <c r="I119" s="147"/>
      <c r="J119" s="146"/>
      <c r="K119" s="112"/>
      <c r="L119" s="36"/>
      <c r="M119" s="36"/>
      <c r="N119" s="36"/>
      <c r="O119" s="36"/>
      <c r="P119" s="26"/>
      <c r="Q119" s="26"/>
      <c r="S119" s="11"/>
      <c r="U119" s="12"/>
      <c r="V119" s="15"/>
      <c r="W119" s="15"/>
      <c r="X119" s="15"/>
      <c r="Y119" s="15"/>
      <c r="Z119" s="135" t="str">
        <f>IF(AA65=0,"",IF(NOT(AA100="Bonded"),"","Bonded Single Skin Thickness:"))</f>
        <v/>
      </c>
      <c r="AA119" s="82"/>
      <c r="AB119" s="25" t="str">
        <f ca="1">IF($A$25="mm","mm","in")</f>
        <v>mm</v>
      </c>
      <c r="AC119" s="11" t="str">
        <f>IF(AA65=0,"N/A",IF(NOT(AA100="Bonded"),"N/A",IF(AA113="","BLANK","EQ")))</f>
        <v>N/A</v>
      </c>
      <c r="AF119" s="15"/>
      <c r="AG119" s="15"/>
      <c r="AH119" s="15"/>
      <c r="AI119" s="15"/>
      <c r="AJ119" s="135" t="str">
        <f>IF(AK65=0,"",IF(NOT(AK100="Bonded"),"","Bonded Single Skin Thickness:"))</f>
        <v/>
      </c>
      <c r="AK119" s="82"/>
      <c r="AL119" s="25" t="str">
        <f ca="1">IF($A$25="mm","mm","in")</f>
        <v>mm</v>
      </c>
      <c r="AM119" s="11" t="str">
        <f>IF(AK65=0,"N/A",IF(NOT(AK100="Bonded"),"N/A",IF(AK113="","BLANK","EQ")))</f>
        <v>N/A</v>
      </c>
      <c r="AO119" s="47"/>
      <c r="AP119" s="47"/>
      <c r="AQ119" s="112"/>
      <c r="AR119" s="112"/>
      <c r="AS119" s="112"/>
      <c r="AT119" s="135" t="str">
        <f>IF(AU65=0,"",IF(NOT(AU100="Bonded"),"","Bonded Single Skin Thickness:"))</f>
        <v/>
      </c>
      <c r="AU119" s="82"/>
      <c r="AV119" s="25" t="str">
        <f ca="1">IF($A$25="mm","mm","in")</f>
        <v>mm</v>
      </c>
      <c r="AW119" s="11" t="str">
        <f>IF(AU65=0,"N/A",IF(NOT(AU100="Bonded"),"N/A",IF(AU113="","BLANK","EQ")))</f>
        <v>N/A</v>
      </c>
      <c r="AY119" s="37"/>
      <c r="AZ119" s="112"/>
      <c r="BA119" s="112"/>
      <c r="BB119" s="112"/>
      <c r="BC119" s="112"/>
      <c r="BD119" s="135" t="str">
        <f>IF(BE65=0,"",IF(NOT(BE100="Bonded"),"","Bonded Single Skin Thickness:"))</f>
        <v/>
      </c>
      <c r="BE119" s="82"/>
      <c r="BF119" s="25" t="str">
        <f ca="1">IF($A$25="mm","mm","in")</f>
        <v>mm</v>
      </c>
      <c r="BG119" s="11" t="str">
        <f>IF(BE65=0,"N/A",IF(NOT(BE100="Bonded"),"N/A",IF(BE113="","BLANK","EQ")))</f>
        <v>N/A</v>
      </c>
      <c r="BI119" s="15"/>
      <c r="BJ119" s="15"/>
      <c r="BK119" s="15"/>
      <c r="BL119" s="15"/>
      <c r="BM119" s="15"/>
      <c r="BN119" s="135" t="str">
        <f>IF(BO65=0,"",IF(NOT(BO100="Bonded"),"","Bonded Single Skin Thickness:"))</f>
        <v/>
      </c>
      <c r="BO119" s="82"/>
      <c r="BP119" s="25" t="str">
        <f ca="1">IF($A$25="mm","mm","in")</f>
        <v>mm</v>
      </c>
      <c r="BQ119" s="11" t="str">
        <f>IF(BO65=0,"N/A",IF(NOT(BO100="Bonded"),"N/A",IF(BO113="","BLANK","EQ")))</f>
        <v>N/A</v>
      </c>
      <c r="BS119" s="35"/>
      <c r="BT119" s="112"/>
      <c r="BU119" s="15"/>
      <c r="BV119" s="15"/>
      <c r="BW119" s="15"/>
      <c r="BX119" s="15" t="str">
        <f>IF(BY63=0,"",IF(NOT(BY111="Bolted"),"","Tractive Battery Pullout &gt;= Test Load:"))</f>
        <v/>
      </c>
      <c r="BY119" s="26" t="e">
        <f ca="1">BY109*BY110*BY117*IF($A$25="mm",1/10^6,1)</f>
        <v>#N/A</v>
      </c>
      <c r="BZ119" s="134" t="e">
        <f ca="1">IF(BY119=0,"",BY119/$N$71)</f>
        <v>#N/A</v>
      </c>
      <c r="CA119" s="11" t="str">
        <f>IF(BY63=0,"N/A",IF(NOT(BY111="Bolted"),"N/A",IF(BZ119&lt;1,"REJECT","EQ")))</f>
        <v>N/A</v>
      </c>
      <c r="CC119" s="35"/>
      <c r="CD119" s="112"/>
      <c r="CE119" s="15"/>
      <c r="CF119" s="15"/>
      <c r="CG119" s="15"/>
      <c r="CH119" s="15" t="str">
        <f>IF(CI63=0,"",IF(NOT(CI111="Bolted"),"","Chassis Pullout &gt;= Test Load:"))</f>
        <v/>
      </c>
      <c r="CI119" s="26" t="e">
        <f ca="1">CI109*CI110*CI117*IF($A$25="mm",1/10^6,1)</f>
        <v>#N/A</v>
      </c>
      <c r="CJ119" s="134" t="e">
        <f ca="1">IF(CI119=0,"",CI119/$N$71)</f>
        <v>#N/A</v>
      </c>
      <c r="CK119" s="11" t="str">
        <f>IF(CI63=0,"N/A",IF(NOT(CI111="Bolted"),"N/A",IF(CJ119&lt;1,"REJECT","EQ")))</f>
        <v>N/A</v>
      </c>
      <c r="CM119" s="35"/>
      <c r="CN119" s="112"/>
      <c r="CO119" s="15"/>
      <c r="CP119" s="15"/>
      <c r="CQ119" s="15"/>
      <c r="CR119" s="15" t="str">
        <f>IF(CS63=0,"",IF(NOT(CS111="Bolted"),"","Tractive Battery Pullout &gt;= Test Load:"))</f>
        <v/>
      </c>
      <c r="CS119" s="26" t="e">
        <f ca="1">CS109*CS110*CS117*IF($A$25="mm",1/10^6,1)</f>
        <v>#N/A</v>
      </c>
      <c r="CT119" s="134" t="e">
        <f ca="1">IF(CS119=0,"",CS119/$N$71)</f>
        <v>#N/A</v>
      </c>
      <c r="CU119" s="11" t="str">
        <f>IF(CS63=0,"N/A",IF(NOT(CS111="Bolted"),"N/A",IF(CT119&lt;1,"REJECT","EQ")))</f>
        <v>N/A</v>
      </c>
      <c r="CW119" s="35"/>
      <c r="CX119" s="112"/>
      <c r="CY119" s="15"/>
      <c r="CZ119" s="15"/>
      <c r="DA119" s="15"/>
      <c r="DB119" s="15" t="str">
        <f>IF(DC63=0,"",IF(NOT(DC111="Bolted"),"","Tractive Battery Pullout &gt;= Test Load:"))</f>
        <v/>
      </c>
      <c r="DC119" s="26" t="e">
        <f ca="1">DC109*DC110*DC117*IF($A$25="mm",1/10^6,1)</f>
        <v>#N/A</v>
      </c>
      <c r="DD119" s="134" t="e">
        <f ca="1">IF(DC119=0,"",DC119/$N$71)</f>
        <v>#N/A</v>
      </c>
      <c r="DE119" s="11" t="str">
        <f>IF(DC63=0,"N/A",IF(NOT(DC111="Bolted"),"N/A",IF(DD119&lt;1,"REJECT","EQ")))</f>
        <v>N/A</v>
      </c>
      <c r="DG119" s="35"/>
      <c r="DH119" s="112"/>
      <c r="DI119" s="15"/>
      <c r="DJ119" s="15"/>
      <c r="DK119" s="15"/>
      <c r="DL119" s="15" t="str">
        <f>IF(DM63=0,"",IF(NOT(DM111="Bolted"),"","Tractive Battery Pullout &gt;= Test Load:"))</f>
        <v/>
      </c>
      <c r="DM119" s="26" t="e">
        <f ca="1">DM109*DM110*DM117*IF($A$25="mm",1/10^6,1)</f>
        <v>#N/A</v>
      </c>
      <c r="DN119" s="134" t="e">
        <f ca="1">IF(DM119=0,"",DM119/$N$71)</f>
        <v>#N/A</v>
      </c>
      <c r="DO119" s="11" t="str">
        <f>IF(DM63=0,"N/A",IF(NOT(DM111="Bolted"),"N/A",IF(DN119&lt;1,"REJECT","EQ")))</f>
        <v>N/A</v>
      </c>
    </row>
    <row r="120" spans="1:119" x14ac:dyDescent="0.25">
      <c r="A120" s="11"/>
      <c r="B120" s="233" t="s">
        <v>786</v>
      </c>
      <c r="C120" s="235"/>
      <c r="D120" s="235"/>
      <c r="E120" s="235"/>
      <c r="F120" s="235"/>
      <c r="G120" s="235"/>
      <c r="H120" s="235"/>
      <c r="I120" s="235"/>
      <c r="J120" s="234"/>
      <c r="K120" s="12"/>
      <c r="L120" s="36"/>
      <c r="M120" s="36"/>
      <c r="N120" s="36"/>
      <c r="O120" s="36"/>
      <c r="P120" s="26"/>
      <c r="Q120" s="26"/>
      <c r="S120" s="11"/>
      <c r="T120" s="84"/>
      <c r="U120" s="112"/>
      <c r="V120" s="15"/>
      <c r="W120" s="15"/>
      <c r="X120" s="15"/>
      <c r="Y120" s="15"/>
      <c r="Z120" s="135" t="str">
        <f>IF(AA65=0,"",IF(NOT(AA100="Bonded"),"","Skin shear strength &gt;= Test Load:"))</f>
        <v/>
      </c>
      <c r="AA120" s="26" t="str">
        <f>IF(AA118="","",AA118*AA119*AA98*IF($A$25="mm",1/(10^6),1))</f>
        <v/>
      </c>
      <c r="AB120" s="134" t="str">
        <f>IF(OR(AA118="",AA119=""),"",AA120/$N$71)</f>
        <v/>
      </c>
      <c r="AC120" s="11" t="str">
        <f>IF(AA65=0,"N/A",IF(NOT(AA100="Bonded"),"N/A",IF(AB120&lt;1,"REJECT","EQ")))</f>
        <v>N/A</v>
      </c>
      <c r="AF120" s="15"/>
      <c r="AG120" s="15"/>
      <c r="AH120" s="15"/>
      <c r="AI120" s="15"/>
      <c r="AJ120" s="135" t="str">
        <f>IF(AK65=0,"",IF(NOT(AK100="Bonded"),"","Skin shear strength &gt;= Test Load:"))</f>
        <v/>
      </c>
      <c r="AK120" s="26" t="str">
        <f>IF(AK118="","",AK118*AK119*AK98*IF($A$25="mm",1/(10^6),1))</f>
        <v/>
      </c>
      <c r="AL120" s="134" t="str">
        <f>IF(OR(AK118="",AK119=""),"",AK120/$N$71)</f>
        <v/>
      </c>
      <c r="AM120" s="11" t="str">
        <f>IF(AK65=0,"N/A",IF(NOT(AK100="Bonded"),"N/A",IF(AL120&lt;1,"REJECT","EQ")))</f>
        <v>N/A</v>
      </c>
      <c r="AO120" s="37"/>
      <c r="AP120" s="112"/>
      <c r="AQ120" s="112"/>
      <c r="AR120" s="112"/>
      <c r="AS120" s="112"/>
      <c r="AT120" s="135" t="str">
        <f>IF(AU65=0,"",IF(NOT(AU100="Bonded"),"","Skin shear strength &gt;= Test Load:"))</f>
        <v/>
      </c>
      <c r="AU120" s="26" t="str">
        <f>IF(AU118="","",AU118*AU119*AU98*IF($A$25="mm",1/(10^6),1))</f>
        <v/>
      </c>
      <c r="AV120" s="134" t="str">
        <f>IF(OR(AU118="",AU119=""),"",AU120/$N$71)</f>
        <v/>
      </c>
      <c r="AW120" s="11" t="str">
        <f>IF(AU65=0,"N/A",IF(NOT(AU100="Bonded"),"N/A",IF(AV120&lt;1,"REJECT","EQ")))</f>
        <v>N/A</v>
      </c>
      <c r="AY120" s="12"/>
      <c r="AZ120" s="15"/>
      <c r="BA120" s="15"/>
      <c r="BB120" s="15"/>
      <c r="BC120" s="15"/>
      <c r="BD120" s="135" t="str">
        <f>IF(BE65=0,"",IF(NOT(BE100="Bonded"),"","Skin shear strength &gt;= Test Load:"))</f>
        <v/>
      </c>
      <c r="BE120" s="26" t="str">
        <f>IF(BE118="","",BE118*BE119*BE98*IF($A$25="mm",1/(10^6),1))</f>
        <v/>
      </c>
      <c r="BF120" s="134" t="str">
        <f>IF(OR(BE118="",BE119=""),"",BE120/$N$71)</f>
        <v/>
      </c>
      <c r="BG120" s="11" t="str">
        <f>IF(BE65=0,"N/A",IF(NOT(BE100="Bonded"),"N/A",IF(BF120&lt;1,"REJECT","EQ")))</f>
        <v>N/A</v>
      </c>
      <c r="BI120" s="12"/>
      <c r="BJ120" s="32"/>
      <c r="BK120" s="32"/>
      <c r="BL120" s="32"/>
      <c r="BM120" s="32"/>
      <c r="BN120" s="135" t="str">
        <f>IF(BO65=0,"",IF(NOT(BO100="Bonded"),"","Skin shear strength &gt;= Test Load:"))</f>
        <v/>
      </c>
      <c r="BO120" s="26" t="str">
        <f>IF(BO118="","",BO118*BO119*BO98*IF($A$25="mm",1/(10^6),1))</f>
        <v/>
      </c>
      <c r="BP120" s="134" t="str">
        <f>IF(OR(BO118="",BO119=""),"",BO120/$N$71)</f>
        <v/>
      </c>
      <c r="BQ120" s="11" t="str">
        <f>IF(BO65=0,"N/A",IF(NOT(BO100="Bonded"),"N/A",IF(BP120&lt;1,"REJECT","EQ")))</f>
        <v>N/A</v>
      </c>
      <c r="BS120" s="35"/>
      <c r="BT120" s="112"/>
      <c r="BU120" s="15"/>
      <c r="BV120" s="15"/>
      <c r="BW120" s="15"/>
      <c r="BX120" s="15" t="str">
        <f>IF(BY63=0,"",IF(NOT(BY111="Bolted"),"","Tractive Battery Tearout &gt;= Test Load:"))</f>
        <v/>
      </c>
      <c r="BY120" s="26" t="e">
        <f ca="1">2*BY109*BY110*BY113*BY112*IF($A$25="mm",1/10^6,1)</f>
        <v>#N/A</v>
      </c>
      <c r="BZ120" s="134" t="e">
        <f ca="1">IF(BY120=0,"",BY120/$N$71)</f>
        <v>#N/A</v>
      </c>
      <c r="CA120" s="11" t="str">
        <f>IF(BY63=0,"N/A",IF(NOT(BY111="Bolted"),"N/A",IF(BZ120&lt;1,"REJECT","EQ")))</f>
        <v>N/A</v>
      </c>
      <c r="CC120" s="35"/>
      <c r="CD120" s="112"/>
      <c r="CE120" s="15"/>
      <c r="CF120" s="15"/>
      <c r="CG120" s="15"/>
      <c r="CH120" s="15" t="str">
        <f>IF(CI63=0,"",IF(NOT(CI111="Bolted"),"","Chassis Tearout &gt;= Test Load:"))</f>
        <v/>
      </c>
      <c r="CI120" s="26" t="e">
        <f ca="1">2*CI109*CI110*CI113*CI112*IF($A$25="mm",1/10^6,1)</f>
        <v>#N/A</v>
      </c>
      <c r="CJ120" s="134" t="e">
        <f ca="1">IF(CI120=0,"",CI120/$N$71)</f>
        <v>#N/A</v>
      </c>
      <c r="CK120" s="11" t="str">
        <f>IF(CI63=0,"N/A",IF(NOT(CI111="Bolted"),"N/A",IF(CJ120&lt;1,"REJECT","EQ")))</f>
        <v>N/A</v>
      </c>
      <c r="CM120" s="35"/>
      <c r="CN120" s="112"/>
      <c r="CO120" s="15"/>
      <c r="CP120" s="15"/>
      <c r="CQ120" s="15"/>
      <c r="CR120" s="15" t="str">
        <f>IF(CS63=0,"",IF(NOT(CS111="Bolted"),"","Tractive Battery Tearout &gt;= Test Load:"))</f>
        <v/>
      </c>
      <c r="CS120" s="26" t="e">
        <f ca="1">2*CS109*CS110*CS113*CS112*IF($A$25="mm",1/10^6,1)</f>
        <v>#N/A</v>
      </c>
      <c r="CT120" s="134" t="e">
        <f ca="1">IF(CS120=0,"",CS120/$N$71)</f>
        <v>#N/A</v>
      </c>
      <c r="CU120" s="11" t="str">
        <f>IF(CS63=0,"N/A",IF(NOT(CS111="Bolted"),"N/A",IF(CT120&lt;1,"REJECT","EQ")))</f>
        <v>N/A</v>
      </c>
      <c r="CW120" s="35"/>
      <c r="CX120" s="112"/>
      <c r="CY120" s="15"/>
      <c r="CZ120" s="15"/>
      <c r="DA120" s="15"/>
      <c r="DB120" s="15" t="str">
        <f>IF(DC63=0,"",IF(NOT(DC111="Bolted"),"","Tractive Battery Tearout &gt;= Test Load:"))</f>
        <v/>
      </c>
      <c r="DC120" s="26" t="e">
        <f ca="1">2*DC109*DC110*DC113*DC112*IF($A$25="mm",1/10^6,1)</f>
        <v>#N/A</v>
      </c>
      <c r="DD120" s="134" t="e">
        <f ca="1">IF(DC120=0,"",DC120/$N$71)</f>
        <v>#N/A</v>
      </c>
      <c r="DE120" s="11" t="str">
        <f>IF(DC63=0,"N/A",IF(NOT(DC111="Bolted"),"N/A",IF(DD120&lt;1,"REJECT","EQ")))</f>
        <v>N/A</v>
      </c>
      <c r="DG120" s="35"/>
      <c r="DH120" s="112"/>
      <c r="DI120" s="15"/>
      <c r="DJ120" s="15"/>
      <c r="DK120" s="15"/>
      <c r="DL120" s="15" t="str">
        <f>IF(DM63=0,"",IF(NOT(DM111="Bolted"),"","Tractive Battery Tearout &gt;= Test Load:"))</f>
        <v/>
      </c>
      <c r="DM120" s="26" t="e">
        <f ca="1">2*DM109*DM110*DM113*DM112*IF($A$25="mm",1/10^6,1)</f>
        <v>#N/A</v>
      </c>
      <c r="DN120" s="134" t="e">
        <f ca="1">IF(DM120=0,"",DM120/$N$71)</f>
        <v>#N/A</v>
      </c>
      <c r="DO120" s="11" t="str">
        <f>IF(DM63=0,"N/A",IF(NOT(DM111="Bolted"),"N/A",IF(DN120&lt;1,"REJECT","EQ")))</f>
        <v>N/A</v>
      </c>
    </row>
    <row r="121" spans="1:119" x14ac:dyDescent="0.25">
      <c r="B121" s="233" t="s">
        <v>785</v>
      </c>
      <c r="C121" s="52"/>
      <c r="D121" s="52"/>
      <c r="E121" s="52"/>
      <c r="F121" s="52"/>
      <c r="G121" s="52"/>
      <c r="H121" s="52"/>
      <c r="I121" s="52"/>
      <c r="J121" s="232"/>
      <c r="K121" s="36"/>
      <c r="L121" s="36"/>
      <c r="M121" s="36"/>
      <c r="N121" s="36"/>
      <c r="O121" s="36"/>
      <c r="P121" s="26"/>
      <c r="Q121" s="26"/>
      <c r="R121" s="84"/>
      <c r="S121" s="11"/>
      <c r="U121" s="112"/>
      <c r="V121" s="15"/>
      <c r="W121" s="15"/>
      <c r="X121" s="15"/>
      <c r="Y121" s="15"/>
      <c r="Z121" s="26"/>
      <c r="AA121" s="26"/>
      <c r="AC121" s="116"/>
      <c r="AF121" s="15"/>
      <c r="AG121" s="15"/>
      <c r="AH121" s="15"/>
      <c r="AI121" s="15"/>
      <c r="AJ121" s="15"/>
      <c r="AK121" s="26"/>
      <c r="AM121" s="11"/>
      <c r="AO121" s="37"/>
      <c r="AP121" s="112"/>
      <c r="AQ121" s="112"/>
      <c r="AR121" s="112"/>
      <c r="AS121" s="112"/>
      <c r="AT121" s="119"/>
      <c r="AU121" s="114"/>
      <c r="AV121" s="115"/>
      <c r="AW121" s="116"/>
      <c r="AY121" s="12"/>
      <c r="AZ121" s="15"/>
      <c r="BA121" s="15"/>
      <c r="BB121" s="15"/>
      <c r="BC121" s="15"/>
      <c r="BD121" s="114"/>
      <c r="BE121" s="114"/>
      <c r="BF121" s="115"/>
      <c r="BG121" s="116"/>
      <c r="BI121" s="12"/>
      <c r="BJ121" s="32"/>
      <c r="BK121" s="32"/>
      <c r="BL121" s="32"/>
      <c r="BM121" s="32"/>
      <c r="BN121" s="15"/>
      <c r="BO121" s="11"/>
      <c r="BQ121" s="11"/>
      <c r="BS121" s="15"/>
      <c r="BT121" s="112"/>
      <c r="BU121" s="112"/>
      <c r="BV121" s="112"/>
      <c r="BW121" s="112"/>
      <c r="BX121" s="135" t="str">
        <f>IF(BY63=0,"",IF(BY111="Continuous","Mount centerline length at tractive battery skin:",IF(BY111="Welded","Total weld perimeter:","")))</f>
        <v/>
      </c>
      <c r="BY121" s="219"/>
      <c r="BZ121" s="25" t="str">
        <f ca="1">IF($A$25="mm","mm","in")</f>
        <v>mm</v>
      </c>
      <c r="CA121" s="116" t="str">
        <f>IF(BY63=0,"N/A",IF(NOT(OR(BY111="Continuous",BY111="Welded")),"N/A",IF(BY121="","BLANK","EQ")))</f>
        <v>N/A</v>
      </c>
      <c r="CC121" s="15"/>
      <c r="CD121" s="112"/>
      <c r="CE121" s="112"/>
      <c r="CF121" s="112"/>
      <c r="CG121" s="112"/>
      <c r="CH121" s="135" t="str">
        <f>IF(CI63=0,"",IF(CI111="Continuous","Mount centerline length at tractive battery skin:",IF(CI111="Welded","Total weld perimeter:","")))</f>
        <v/>
      </c>
      <c r="CI121" s="219"/>
      <c r="CJ121" s="25" t="str">
        <f ca="1">IF($A$25="mm","mm","in")</f>
        <v>mm</v>
      </c>
      <c r="CK121" s="116" t="str">
        <f>IF(CI63=0,"N/A",IF(NOT(OR(CI111="Continuous",CI111="Welded")),"N/A",IF(CI121="","BLANK","EQ")))</f>
        <v>N/A</v>
      </c>
      <c r="CM121" s="15"/>
      <c r="CN121" s="112"/>
      <c r="CO121" s="112"/>
      <c r="CP121" s="112"/>
      <c r="CQ121" s="112"/>
      <c r="CR121" s="135" t="str">
        <f>IF(CS63=0,"",IF(CS111="Continuous","Mount centerline length at tractive battery skin:",IF(CS111="Welded","Total weld perimeter:","")))</f>
        <v/>
      </c>
      <c r="CS121" s="219"/>
      <c r="CT121" s="25" t="str">
        <f ca="1">IF($A$25="mm","mm","in")</f>
        <v>mm</v>
      </c>
      <c r="CU121" s="116" t="str">
        <f>IF(CS63=0,"N/A",IF(NOT(OR(CS111="Continuous",CS111="Welded")),"N/A",IF(CS121="","BLANK","EQ")))</f>
        <v>N/A</v>
      </c>
      <c r="CW121" s="15"/>
      <c r="CX121" s="112"/>
      <c r="CY121" s="112"/>
      <c r="CZ121" s="112"/>
      <c r="DA121" s="112"/>
      <c r="DB121" s="135" t="str">
        <f>IF(DC63=0,"",IF(DC111="Continuous","Mount centerline length at tractive battery skin:",IF(DC111="Welded","Total weld perimeter:","")))</f>
        <v/>
      </c>
      <c r="DC121" s="219"/>
      <c r="DD121" s="25" t="str">
        <f ca="1">IF($A$25="mm","mm","in")</f>
        <v>mm</v>
      </c>
      <c r="DE121" s="116" t="str">
        <f>IF(DC63=0,"N/A",IF(NOT(OR(DC111="Continuous",DC111="Welded")),"N/A",IF(DC121="","BLANK","EQ")))</f>
        <v>N/A</v>
      </c>
      <c r="DG121" s="15"/>
      <c r="DH121" s="112"/>
      <c r="DI121" s="112"/>
      <c r="DJ121" s="112"/>
      <c r="DK121" s="112"/>
      <c r="DL121" s="135" t="str">
        <f>IF(DM63=0,"",IF(DM111="Continuous","Mount centerline length at tractive battery skin:",IF(DM111="Welded","Total weld perimeter:","")))</f>
        <v/>
      </c>
      <c r="DM121" s="219"/>
      <c r="DN121" s="25" t="str">
        <f ca="1">IF($A$25="mm","mm","in")</f>
        <v>mm</v>
      </c>
      <c r="DO121" s="116" t="str">
        <f>IF(DM63=0,"N/A",IF(NOT(OR(DM111="Continuous",DM111="Welded")),"N/A",IF(DM121="","BLANK","EQ")))</f>
        <v>N/A</v>
      </c>
    </row>
    <row r="122" spans="1:119" ht="15" customHeight="1" x14ac:dyDescent="0.25">
      <c r="B122" s="207" t="s">
        <v>784</v>
      </c>
      <c r="C122" s="205"/>
      <c r="D122" s="205"/>
      <c r="E122" s="205"/>
      <c r="F122" s="206"/>
      <c r="G122" s="217"/>
      <c r="H122" s="142"/>
      <c r="I122" s="205"/>
      <c r="J122" s="141"/>
      <c r="K122" s="112"/>
      <c r="L122" s="36"/>
      <c r="M122" s="36"/>
      <c r="N122" s="36"/>
      <c r="O122" s="36"/>
      <c r="P122" s="26"/>
      <c r="Q122" s="26"/>
      <c r="R122" s="84"/>
      <c r="S122" s="11"/>
      <c r="U122" s="128"/>
      <c r="V122" s="128"/>
      <c r="W122" s="128"/>
      <c r="X122" s="128"/>
      <c r="Y122" s="128"/>
      <c r="Z122" s="128"/>
      <c r="AA122" s="128"/>
      <c r="AB122" s="128"/>
      <c r="AC122" s="128"/>
      <c r="AO122" s="12"/>
      <c r="AP122" s="15"/>
      <c r="AQ122" s="15"/>
      <c r="AR122" s="15"/>
      <c r="AS122" s="15"/>
      <c r="AT122" s="119"/>
      <c r="AU122" s="114"/>
      <c r="AV122" s="115"/>
      <c r="AW122" s="116"/>
      <c r="BI122" s="15"/>
      <c r="BJ122" s="15"/>
      <c r="BK122" s="15"/>
      <c r="BL122" s="15"/>
      <c r="BM122" s="15"/>
      <c r="BN122" s="15"/>
      <c r="BO122" s="123"/>
      <c r="BP122" s="123"/>
      <c r="BQ122" s="11"/>
      <c r="BS122" s="15"/>
      <c r="BT122" s="112"/>
      <c r="BU122" s="112"/>
      <c r="BV122" s="112"/>
      <c r="BW122" s="112"/>
      <c r="BX122" s="135" t="str">
        <f>IF(BY63=0,"",IF(OR(BY111="Continuous",BY111="Welded"),"Thickness is assumed = skin thickness:",""))</f>
        <v/>
      </c>
      <c r="BY122" s="116">
        <f>BY110</f>
        <v>0</v>
      </c>
      <c r="BZ122" s="25" t="str">
        <f ca="1">IF($A$25="mm","mm","in")</f>
        <v>mm</v>
      </c>
      <c r="CA122" s="116" t="str">
        <f>IF(BY63=0,"N/A",IF(NOT(OR(BY111="Continuous",BY111="Welded")),"N/A",IF(BY122="","BLANK","EQ")))</f>
        <v>N/A</v>
      </c>
      <c r="CC122" s="15"/>
      <c r="CD122" s="112"/>
      <c r="CE122" s="112"/>
      <c r="CF122" s="112"/>
      <c r="CG122" s="112"/>
      <c r="CH122" s="135" t="str">
        <f>IF(CI63=0,"",IF(OR(CI111="Continuous",CI111="Welded"),"Thickness is assumed = skin thickness:",""))</f>
        <v/>
      </c>
      <c r="CI122" s="116">
        <f>CI110</f>
        <v>0</v>
      </c>
      <c r="CJ122" s="25" t="str">
        <f ca="1">IF($A$25="mm","mm","in")</f>
        <v>mm</v>
      </c>
      <c r="CK122" s="116" t="str">
        <f>IF(CI63=0,"N/A",IF(NOT(OR(CI111="Continuous",CI111="Welded")),"N/A",IF(CI122="","BLANK","EQ")))</f>
        <v>N/A</v>
      </c>
      <c r="CM122" s="15"/>
      <c r="CN122" s="112"/>
      <c r="CO122" s="112"/>
      <c r="CP122" s="112"/>
      <c r="CQ122" s="112"/>
      <c r="CR122" s="135" t="str">
        <f>IF(CS63=0,"",IF(OR(CS111="Continuous",CS111="Welded"),"Thickness is assumed = skin thickness:",""))</f>
        <v/>
      </c>
      <c r="CS122" s="116">
        <f>CS110</f>
        <v>0</v>
      </c>
      <c r="CT122" s="25" t="str">
        <f ca="1">IF($A$25="mm","mm","in")</f>
        <v>mm</v>
      </c>
      <c r="CU122" s="116" t="str">
        <f>IF(CS63=0,"N/A",IF(NOT(OR(CS111="Continuous",CS111="Welded")),"N/A",IF(CS122="","BLANK","EQ")))</f>
        <v>N/A</v>
      </c>
      <c r="CV122" s="44"/>
      <c r="CW122" s="15"/>
      <c r="CX122" s="112"/>
      <c r="CY122" s="112"/>
      <c r="CZ122" s="112"/>
      <c r="DA122" s="112"/>
      <c r="DB122" s="135" t="str">
        <f>IF(DC63=0,"",IF(OR(DC111="Continuous",DC111="Welded"),"Thickness is assumed = skin thickness:",""))</f>
        <v/>
      </c>
      <c r="DC122" s="116">
        <f>DC110</f>
        <v>0</v>
      </c>
      <c r="DD122" s="25" t="str">
        <f ca="1">IF($A$25="mm","mm","in")</f>
        <v>mm</v>
      </c>
      <c r="DE122" s="116" t="str">
        <f>IF(DC63=0,"N/A",IF(NOT(OR(DC111="Continuous",DC111="Welded")),"N/A",IF(DC122="","BLANK","EQ")))</f>
        <v>N/A</v>
      </c>
      <c r="DG122" s="15"/>
      <c r="DH122" s="112"/>
      <c r="DI122" s="112"/>
      <c r="DJ122" s="112"/>
      <c r="DK122" s="112"/>
      <c r="DL122" s="135" t="str">
        <f>IF(DM63=0,"",IF(OR(DM111="Continuous",DM111="Welded"),"Thickness is assumed = skin thickness:",""))</f>
        <v/>
      </c>
      <c r="DM122" s="116">
        <f>DM110</f>
        <v>0</v>
      </c>
      <c r="DN122" s="25" t="str">
        <f ca="1">IF($A$25="mm","mm","in")</f>
        <v>mm</v>
      </c>
      <c r="DO122" s="116" t="str">
        <f>IF(DM63=0,"N/A",IF(NOT(OR(DM111="Continuous",DM111="Welded")),"N/A",IF(DM122="","BLANK","EQ")))</f>
        <v>N/A</v>
      </c>
    </row>
    <row r="123" spans="1:119" ht="15" customHeight="1" x14ac:dyDescent="0.25">
      <c r="A123" s="12"/>
      <c r="B123" s="11"/>
      <c r="C123" s="11"/>
      <c r="D123" s="11"/>
      <c r="E123" s="11"/>
      <c r="F123" s="15"/>
      <c r="G123" s="26"/>
      <c r="H123" s="230"/>
      <c r="I123" s="11"/>
      <c r="K123" s="33"/>
      <c r="L123" s="33"/>
      <c r="M123" s="22"/>
      <c r="N123" s="22"/>
      <c r="O123" s="22"/>
      <c r="P123" s="119"/>
      <c r="Q123" s="119"/>
      <c r="R123" s="124"/>
      <c r="S123" s="116"/>
      <c r="U123" s="128"/>
      <c r="V123" s="128"/>
      <c r="W123" s="128"/>
      <c r="X123" s="128"/>
      <c r="Y123" s="128"/>
      <c r="Z123" s="128"/>
      <c r="AA123" s="128"/>
      <c r="AB123" s="128"/>
      <c r="AC123" s="128"/>
      <c r="AO123" s="12"/>
      <c r="AP123" s="15"/>
      <c r="AQ123" s="15"/>
      <c r="AR123" s="15"/>
      <c r="AS123" s="15"/>
      <c r="AT123" s="119"/>
      <c r="AU123" s="114"/>
      <c r="AV123" s="115"/>
      <c r="AW123" s="116"/>
      <c r="BI123" s="15"/>
      <c r="BJ123" s="15"/>
      <c r="BK123" s="15"/>
      <c r="BL123" s="15"/>
      <c r="BM123" s="15"/>
      <c r="BN123" s="15"/>
      <c r="BO123" s="116"/>
      <c r="BQ123" s="116"/>
      <c r="BS123" s="12"/>
      <c r="BT123" s="15"/>
      <c r="BU123" s="15"/>
      <c r="BV123" s="15"/>
      <c r="BW123" s="15"/>
      <c r="BX123" s="15" t="str">
        <f>IF(BY63=0,"",IF(OR(BY111="Continuous",BY111="Welded"),"Shear strength &gt;= Test Load:",""))</f>
        <v/>
      </c>
      <c r="BY123" s="26" t="str">
        <f>IF(BY121="","",BY109*BY121*BY122*IF($A$25="mm",1/10^6,1))</f>
        <v/>
      </c>
      <c r="BZ123" s="134" t="str">
        <f>IF(BY121="","",BY123/$N$71)</f>
        <v/>
      </c>
      <c r="CA123" s="116" t="str">
        <f>IF(BY63=0,"N/A",IF(NOT(OR(BY111="Continuous",BY111="Welded")),"N/A",IF(BZ123&lt;1,"REJECT","EQ")))</f>
        <v>N/A</v>
      </c>
      <c r="CC123" s="12"/>
      <c r="CD123" s="15"/>
      <c r="CE123" s="15"/>
      <c r="CF123" s="15"/>
      <c r="CG123" s="15"/>
      <c r="CH123" s="15" t="str">
        <f>IF(CI63=0,"",IF(OR(CI111="Continuous",CI111="Welded"),"Shear strength &gt;= Test Load:",""))</f>
        <v/>
      </c>
      <c r="CI123" s="26" t="str">
        <f>IF(CI121="","",CI109*CI121*CI122*IF($A$25="mm",1/10^6,1))</f>
        <v/>
      </c>
      <c r="CJ123" s="134" t="str">
        <f>IF(CI121="","",CI123/$N$71)</f>
        <v/>
      </c>
      <c r="CK123" s="116" t="str">
        <f>IF(CI63=0,"N/A",IF(NOT(OR(CI111="Continuous",CI111="Welded")),"N/A",IF(CJ123&lt;1,"REJECT","EQ")))</f>
        <v>N/A</v>
      </c>
      <c r="CM123" s="12"/>
      <c r="CN123" s="15"/>
      <c r="CO123" s="15"/>
      <c r="CP123" s="15"/>
      <c r="CQ123" s="15"/>
      <c r="CR123" s="15" t="str">
        <f>IF(CS63=0,"",IF(OR(CS111="Continuous",CS111="Welded"),"Shear strength &gt;= Test Load:",""))</f>
        <v/>
      </c>
      <c r="CS123" s="26" t="str">
        <f>IF(CS121="","",CS109*CS121*CS122*IF($A$25="mm",1/10^6,1))</f>
        <v/>
      </c>
      <c r="CT123" s="134" t="str">
        <f>IF(CS121="","",CS123/$N$71)</f>
        <v/>
      </c>
      <c r="CU123" s="116" t="str">
        <f>IF(CS63=0,"N/A",IF(NOT(OR(CS111="Continuous",CS111="Welded")),"N/A",IF(CT123&lt;1,"REJECT","EQ")))</f>
        <v>N/A</v>
      </c>
      <c r="CV123" s="44"/>
      <c r="CW123" s="12"/>
      <c r="CX123" s="15"/>
      <c r="CY123" s="15"/>
      <c r="CZ123" s="15"/>
      <c r="DA123" s="15"/>
      <c r="DB123" s="15" t="str">
        <f>IF(DC63=0,"",IF(OR(DC111="Continuous",DC111="Welded"),"Shear strength &gt;= Test Load:",""))</f>
        <v/>
      </c>
      <c r="DC123" s="26" t="str">
        <f>IF(DC121="","",DC109*DC121*DC122*IF($A$25="mm",1/10^6,1))</f>
        <v/>
      </c>
      <c r="DD123" s="134" t="str">
        <f>IF(DC121="","",DC123/$N$71)</f>
        <v/>
      </c>
      <c r="DE123" s="116" t="str">
        <f>IF(DC63=0,"N/A",IF(NOT(OR(DC111="Continuous",DC111="Welded")),"N/A",IF(DD123&lt;1,"REJECT","EQ")))</f>
        <v>N/A</v>
      </c>
      <c r="DG123" s="12"/>
      <c r="DH123" s="15"/>
      <c r="DI123" s="15"/>
      <c r="DJ123" s="15"/>
      <c r="DK123" s="15"/>
      <c r="DL123" s="15" t="str">
        <f>IF(DM63=0,"",IF(OR(DM111="Continuous",DM111="Welded"),"Shear strength &gt;= Test Load:",""))</f>
        <v/>
      </c>
      <c r="DM123" s="26" t="str">
        <f>IF(DM121="","",DM109*DM121*DM122*IF($A$25="mm",1/10^6,1))</f>
        <v/>
      </c>
      <c r="DN123" s="134" t="str">
        <f>IF(DM121="","",DM123/$N$71)</f>
        <v/>
      </c>
      <c r="DO123" s="116" t="str">
        <f>IF(DM63=0,"N/A",IF(NOT(OR(DM111="Continuous",DM111="Welded")),"N/A",IF(DN123&lt;1,"REJECT","EQ")))</f>
        <v>N/A</v>
      </c>
    </row>
    <row r="124" spans="1:119" ht="15" customHeight="1" x14ac:dyDescent="0.25">
      <c r="A124" s="35" t="s">
        <v>419</v>
      </c>
      <c r="B124" s="229" t="s">
        <v>783</v>
      </c>
      <c r="C124" s="225"/>
      <c r="D124" s="225"/>
      <c r="E124" s="225"/>
      <c r="F124" s="228"/>
      <c r="G124" s="227"/>
      <c r="H124" s="226"/>
      <c r="I124" s="225"/>
      <c r="J124" s="202"/>
      <c r="K124" s="37"/>
      <c r="L124" s="22"/>
      <c r="M124" s="22"/>
      <c r="N124" s="22"/>
      <c r="O124" s="22"/>
      <c r="P124" s="119"/>
      <c r="Q124" s="119"/>
      <c r="R124" s="124"/>
      <c r="S124" s="116"/>
      <c r="U124" s="128"/>
      <c r="V124" s="128"/>
      <c r="W124" s="128"/>
      <c r="X124" s="128"/>
      <c r="Y124" s="128"/>
      <c r="Z124" s="128"/>
      <c r="AA124" s="128"/>
      <c r="AB124" s="128"/>
      <c r="AC124" s="128"/>
      <c r="AO124" s="12"/>
      <c r="AP124" s="15"/>
      <c r="AQ124" s="15"/>
      <c r="AR124" s="15"/>
      <c r="AS124" s="15"/>
      <c r="AT124" s="26"/>
      <c r="AU124" s="26"/>
      <c r="AV124" s="115"/>
      <c r="AW124" s="11"/>
      <c r="BI124" s="112"/>
      <c r="BJ124" s="112"/>
      <c r="BK124" s="112"/>
      <c r="BL124" s="112"/>
      <c r="BM124" s="112"/>
      <c r="BN124" s="112"/>
      <c r="BO124" s="116"/>
      <c r="BQ124" s="11"/>
      <c r="BS124" s="12" t="s">
        <v>776</v>
      </c>
      <c r="BT124" s="112"/>
      <c r="BU124" s="112"/>
      <c r="BV124" s="112"/>
      <c r="BW124" s="112"/>
      <c r="BX124" s="135" t="str">
        <f>IF(BY63=0,"",IF(NOT(BY111="Bonded"),"","Shear strength of adhesive:"))</f>
        <v/>
      </c>
      <c r="BY124" s="131"/>
      <c r="BZ124" s="35" t="str">
        <f ca="1">IF($A$25="mm","N/mm^2","psi")</f>
        <v>N/mm^2</v>
      </c>
      <c r="CA124" s="116" t="str">
        <f>IF(BY63=0,"N/A",IF(NOT(BY111="Bonded"),"N/A",IF(BY124="","BLANK","EQ")))</f>
        <v>N/A</v>
      </c>
      <c r="CC124" s="12" t="s">
        <v>776</v>
      </c>
      <c r="CD124" s="112"/>
      <c r="CE124" s="112"/>
      <c r="CF124" s="112"/>
      <c r="CG124" s="112"/>
      <c r="CH124" s="135" t="str">
        <f>IF(CI63=0,"",IF(NOT(CI111="Bonded"),"","Shear strength of adhesive:"))</f>
        <v/>
      </c>
      <c r="CI124" s="131"/>
      <c r="CJ124" s="35" t="str">
        <f ca="1">IF($A$25="mm","N/mm^2","psi")</f>
        <v>N/mm^2</v>
      </c>
      <c r="CK124" s="116" t="str">
        <f>IF(CI63=0,"N/A",IF(NOT(CI111="Bonded"),"N/A",IF(CI124="","BLANK","EQ")))</f>
        <v>N/A</v>
      </c>
      <c r="CM124" s="12" t="s">
        <v>776</v>
      </c>
      <c r="CN124" s="112"/>
      <c r="CO124" s="112"/>
      <c r="CP124" s="112"/>
      <c r="CQ124" s="112"/>
      <c r="CR124" s="135" t="str">
        <f>IF(CS63=0,"",IF(NOT(CS111="Bonded"),"","Shear strength of adhesive:"))</f>
        <v/>
      </c>
      <c r="CS124" s="131"/>
      <c r="CT124" s="35" t="str">
        <f ca="1">IF($A$25="mm","N/mm^2","psi")</f>
        <v>N/mm^2</v>
      </c>
      <c r="CU124" s="116" t="str">
        <f>IF(CS63=0,"N/A",IF(NOT(CS111="Bonded"),"N/A",IF(CS124="","BLANK","EQ")))</f>
        <v>N/A</v>
      </c>
      <c r="CW124" s="12" t="s">
        <v>776</v>
      </c>
      <c r="CX124" s="112"/>
      <c r="CY124" s="112"/>
      <c r="CZ124" s="112"/>
      <c r="DA124" s="112"/>
      <c r="DB124" s="135" t="str">
        <f>IF(DC63=0,"",IF(NOT(DC111="Bonded"),"","Shear strength of adhesive:"))</f>
        <v/>
      </c>
      <c r="DC124" s="131"/>
      <c r="DD124" s="35" t="str">
        <f ca="1">IF($A$25="mm","N/mm^2","psi")</f>
        <v>N/mm^2</v>
      </c>
      <c r="DE124" s="116" t="str">
        <f>IF(DC63=0,"N/A",IF(NOT(DC111="Bonded"),"N/A",IF(DC124="","BLANK","EQ")))</f>
        <v>N/A</v>
      </c>
      <c r="DG124" s="12" t="s">
        <v>776</v>
      </c>
      <c r="DH124" s="112"/>
      <c r="DI124" s="112"/>
      <c r="DJ124" s="112"/>
      <c r="DK124" s="112"/>
      <c r="DL124" s="135" t="str">
        <f>IF(DM63=0,"",IF(NOT(DM111="Bonded"),"","Shear strength of adhesive:"))</f>
        <v/>
      </c>
      <c r="DM124" s="131"/>
      <c r="DN124" s="35" t="str">
        <f ca="1">IF($A$25="mm","N/mm^2","psi")</f>
        <v>N/mm^2</v>
      </c>
      <c r="DO124" s="116" t="str">
        <f>IF(DM63=0,"N/A",IF(NOT(DM111="Bonded"),"N/A",IF(DM124="","BLANK","EQ")))</f>
        <v>N/A</v>
      </c>
    </row>
    <row r="125" spans="1:119" ht="15" customHeight="1" x14ac:dyDescent="0.25">
      <c r="A125" s="11"/>
      <c r="B125" s="201" t="s">
        <v>782</v>
      </c>
      <c r="C125" s="199"/>
      <c r="D125" s="199"/>
      <c r="E125" s="199"/>
      <c r="F125" s="224"/>
      <c r="G125" s="223"/>
      <c r="H125" s="154"/>
      <c r="I125" s="199"/>
      <c r="J125" s="153"/>
      <c r="K125" s="37"/>
      <c r="L125" s="22"/>
      <c r="M125" s="22"/>
      <c r="N125" s="22"/>
      <c r="O125" s="22"/>
      <c r="P125" s="119"/>
      <c r="Q125" s="119"/>
      <c r="R125" s="124"/>
      <c r="S125" s="116"/>
      <c r="U125" s="128"/>
      <c r="V125" s="128"/>
      <c r="W125" s="128"/>
      <c r="X125" s="128"/>
      <c r="Y125" s="128"/>
      <c r="Z125" s="128"/>
      <c r="AA125" s="128"/>
      <c r="AB125" s="128"/>
      <c r="AC125" s="128"/>
      <c r="AO125" s="12"/>
      <c r="AP125" s="15"/>
      <c r="AQ125" s="15"/>
      <c r="AR125" s="15"/>
      <c r="AS125" s="15"/>
      <c r="AT125" s="15"/>
      <c r="AU125" s="26"/>
      <c r="AW125" s="11"/>
      <c r="BI125" s="15"/>
      <c r="BJ125" s="15"/>
      <c r="BK125" s="15"/>
      <c r="BL125" s="15"/>
      <c r="BM125" s="15"/>
      <c r="BN125" s="15"/>
      <c r="BO125" s="11"/>
      <c r="BQ125" s="11"/>
      <c r="BS125" s="12" t="s">
        <v>776</v>
      </c>
      <c r="BT125" s="112"/>
      <c r="BU125" s="112"/>
      <c r="BV125" s="112"/>
      <c r="BW125" s="112"/>
      <c r="BX125" s="135" t="str">
        <f>IF(BY63=0,"",IF(NOT(BY111="Bonded"),"","T-peel strength of adhesive:"))</f>
        <v/>
      </c>
      <c r="BY125" s="131"/>
      <c r="BZ125" s="35" t="str">
        <f ca="1">IF($A$25="mm","N/mm^2","psi")</f>
        <v>N/mm^2</v>
      </c>
      <c r="CA125" s="116" t="str">
        <f>IF(BY63=0,"N/A",IF(NOT(BY111="Bonded"),"N/A",IF(BY125="","BLANK","EQ")))</f>
        <v>N/A</v>
      </c>
      <c r="CC125" s="12" t="s">
        <v>776</v>
      </c>
      <c r="CD125" s="112"/>
      <c r="CE125" s="112"/>
      <c r="CF125" s="112"/>
      <c r="CG125" s="112"/>
      <c r="CH125" s="135" t="str">
        <f>IF(CI63=0,"",IF(NOT(CI111="Bonded"),"","T-peel strength of adhesive:"))</f>
        <v/>
      </c>
      <c r="CI125" s="131"/>
      <c r="CJ125" s="35" t="str">
        <f ca="1">IF($A$25="mm","N/mm^2","psi")</f>
        <v>N/mm^2</v>
      </c>
      <c r="CK125" s="116" t="str">
        <f>IF(CI63=0,"N/A",IF(NOT(CI111="Bonded"),"N/A",IF(CI125="","BLANK","EQ")))</f>
        <v>N/A</v>
      </c>
      <c r="CM125" s="12" t="s">
        <v>776</v>
      </c>
      <c r="CN125" s="112"/>
      <c r="CO125" s="112"/>
      <c r="CP125" s="112"/>
      <c r="CQ125" s="112"/>
      <c r="CR125" s="135" t="str">
        <f>IF(CS63=0,"",IF(NOT(CS111="Bonded"),"","T-peel strength of adhesive:"))</f>
        <v/>
      </c>
      <c r="CS125" s="131"/>
      <c r="CT125" s="35" t="str">
        <f ca="1">IF($A$25="mm","N/mm^2","psi")</f>
        <v>N/mm^2</v>
      </c>
      <c r="CU125" s="116" t="str">
        <f>IF(CS63=0,"N/A",IF(NOT(CS111="Bonded"),"N/A",IF(CS125="","BLANK","EQ")))</f>
        <v>N/A</v>
      </c>
      <c r="CW125" s="12" t="s">
        <v>776</v>
      </c>
      <c r="CX125" s="112"/>
      <c r="CY125" s="112"/>
      <c r="CZ125" s="112"/>
      <c r="DA125" s="112"/>
      <c r="DB125" s="135" t="str">
        <f>IF(DC63=0,"",IF(NOT(DC111="Bonded"),"","T-peel strength of adhesive:"))</f>
        <v/>
      </c>
      <c r="DC125" s="131"/>
      <c r="DD125" s="35" t="str">
        <f ca="1">IF($A$25="mm","N/mm^2","psi")</f>
        <v>N/mm^2</v>
      </c>
      <c r="DE125" s="116" t="str">
        <f>IF(DC63=0,"N/A",IF(NOT(DC111="Bonded"),"N/A",IF(DC125="","BLANK","EQ")))</f>
        <v>N/A</v>
      </c>
      <c r="DG125" s="12" t="s">
        <v>776</v>
      </c>
      <c r="DH125" s="112"/>
      <c r="DI125" s="112"/>
      <c r="DJ125" s="112"/>
      <c r="DK125" s="112"/>
      <c r="DL125" s="135" t="str">
        <f>IF(DM63=0,"",IF(NOT(DM111="Bonded"),"","T-peel strength of adhesive:"))</f>
        <v/>
      </c>
      <c r="DM125" s="131"/>
      <c r="DN125" s="35" t="str">
        <f ca="1">IF($A$25="mm","N/mm^2","psi")</f>
        <v>N/mm^2</v>
      </c>
      <c r="DO125" s="116" t="str">
        <f>IF(DM63=0,"N/A",IF(NOT(DM111="Bonded"),"N/A",IF(DM125="","BLANK","EQ")))</f>
        <v>N/A</v>
      </c>
    </row>
    <row r="126" spans="1:119" ht="15" customHeight="1" x14ac:dyDescent="0.25">
      <c r="A126" s="35" t="s">
        <v>1363</v>
      </c>
      <c r="B126" s="198" t="s">
        <v>781</v>
      </c>
      <c r="C126" s="11"/>
      <c r="D126" s="11"/>
      <c r="E126" s="11"/>
      <c r="F126" s="15"/>
      <c r="G126" s="26"/>
      <c r="I126" s="11"/>
      <c r="J126" s="50"/>
      <c r="K126" s="12"/>
      <c r="L126" s="36"/>
      <c r="M126" s="36"/>
      <c r="N126" s="36"/>
      <c r="O126" s="36"/>
      <c r="P126" s="119"/>
      <c r="Q126" s="119"/>
      <c r="R126" s="124"/>
      <c r="S126" s="116"/>
      <c r="U126" s="128"/>
      <c r="V126" s="128"/>
      <c r="W126" s="128"/>
      <c r="X126" s="128"/>
      <c r="Y126" s="128"/>
      <c r="Z126" s="128"/>
      <c r="AA126" s="128"/>
      <c r="AB126" s="128"/>
      <c r="AC126" s="128"/>
      <c r="AO126" s="12"/>
      <c r="AP126" s="35"/>
      <c r="BI126" s="15"/>
      <c r="BJ126" s="15"/>
      <c r="BK126" s="15"/>
      <c r="BL126" s="15"/>
      <c r="BM126" s="15"/>
      <c r="BN126" s="15"/>
      <c r="BO126" s="11"/>
      <c r="BQ126" s="11"/>
      <c r="BS126" s="112"/>
      <c r="BT126" s="112"/>
      <c r="BU126" s="112"/>
      <c r="BV126" s="112"/>
      <c r="BW126" s="112"/>
      <c r="BX126" s="137" t="str">
        <f>IF(BY63=0,"",IF(NOT(BY111="Bonded"),"","Minimum bond area:"))</f>
        <v/>
      </c>
      <c r="BY126" s="131"/>
      <c r="BZ126" s="25" t="str">
        <f ca="1">IF($A$25="mm","mm^2","in^2")</f>
        <v>mm^2</v>
      </c>
      <c r="CA126" s="116" t="str">
        <f>IF(BY63=0,"N/A",IF(NOT(BY111="Bonded"),"N/A",IF(BY126="","BLANK","EQ")))</f>
        <v>N/A</v>
      </c>
      <c r="CC126" s="112"/>
      <c r="CD126" s="112"/>
      <c r="CE126" s="112"/>
      <c r="CF126" s="112"/>
      <c r="CG126" s="112"/>
      <c r="CH126" s="137" t="str">
        <f>IF(CI63=0,"",IF(NOT(CI111="Bonded"),"","Minimum bond area:"))</f>
        <v/>
      </c>
      <c r="CI126" s="131"/>
      <c r="CJ126" s="25" t="str">
        <f ca="1">IF($A$25="mm","mm^2","in^2")</f>
        <v>mm^2</v>
      </c>
      <c r="CK126" s="116" t="str">
        <f>IF(CI63=0,"N/A",IF(NOT(CI111="Bonded"),"N/A",IF(CI126="","BLANK","EQ")))</f>
        <v>N/A</v>
      </c>
      <c r="CM126" s="112"/>
      <c r="CN126" s="112"/>
      <c r="CO126" s="112"/>
      <c r="CP126" s="112"/>
      <c r="CQ126" s="112"/>
      <c r="CR126" s="137" t="str">
        <f>IF(CS63=0,"",IF(NOT(CS111="Bonded"),"","Minimum bond area:"))</f>
        <v/>
      </c>
      <c r="CS126" s="131"/>
      <c r="CT126" s="25" t="str">
        <f ca="1">IF($A$25="mm","mm^2","in^2")</f>
        <v>mm^2</v>
      </c>
      <c r="CU126" s="116" t="str">
        <f>IF(CS63=0,"N/A",IF(NOT(CS111="Bonded"),"N/A",IF(CS126="","BLANK","EQ")))</f>
        <v>N/A</v>
      </c>
      <c r="CW126" s="112"/>
      <c r="CX126" s="112"/>
      <c r="CY126" s="112"/>
      <c r="CZ126" s="112"/>
      <c r="DA126" s="112"/>
      <c r="DB126" s="137" t="str">
        <f>IF(DC63=0,"",IF(NOT(DC111="Bonded"),"","Minimum bond area:"))</f>
        <v/>
      </c>
      <c r="DC126" s="131"/>
      <c r="DD126" s="25" t="str">
        <f ca="1">IF($A$25="mm","mm^2","in^2")</f>
        <v>mm^2</v>
      </c>
      <c r="DE126" s="116" t="str">
        <f>IF(DC63=0,"N/A",IF(NOT(DC111="Bonded"),"N/A",IF(DC126="","BLANK","EQ")))</f>
        <v>N/A</v>
      </c>
      <c r="DG126" s="112"/>
      <c r="DH126" s="112"/>
      <c r="DI126" s="112"/>
      <c r="DJ126" s="112"/>
      <c r="DK126" s="112"/>
      <c r="DL126" s="137" t="str">
        <f>IF(DM63=0,"",IF(NOT(DM111="Bonded"),"","Minimum bond area:"))</f>
        <v/>
      </c>
      <c r="DM126" s="131"/>
      <c r="DN126" s="25" t="str">
        <f ca="1">IF($A$25="mm","mm^2","in^2")</f>
        <v>mm^2</v>
      </c>
      <c r="DO126" s="116" t="str">
        <f>IF(DM63=0,"N/A",IF(NOT(DM111="Bonded"),"N/A",IF(DM126="","BLANK","EQ")))</f>
        <v>N/A</v>
      </c>
    </row>
    <row r="127" spans="1:119" ht="15" customHeight="1" x14ac:dyDescent="0.25">
      <c r="A127" s="11"/>
      <c r="B127" s="222" t="s">
        <v>780</v>
      </c>
      <c r="C127" s="195"/>
      <c r="D127" s="195"/>
      <c r="E127" s="195"/>
      <c r="F127" s="197"/>
      <c r="G127" s="221"/>
      <c r="H127" s="150"/>
      <c r="I127" s="195"/>
      <c r="J127" s="149"/>
      <c r="K127" s="12"/>
      <c r="L127" s="36"/>
      <c r="M127" s="36"/>
      <c r="N127" s="36"/>
      <c r="O127" s="36"/>
      <c r="P127" s="119"/>
      <c r="Q127" s="119"/>
      <c r="R127" s="124"/>
      <c r="S127" s="116"/>
      <c r="U127" s="128"/>
      <c r="V127" s="128"/>
      <c r="W127" s="128"/>
      <c r="X127" s="128"/>
      <c r="Y127" s="128"/>
      <c r="Z127" s="128"/>
      <c r="AA127" s="128"/>
      <c r="AB127" s="128"/>
      <c r="AC127" s="128"/>
      <c r="AO127" s="11"/>
      <c r="AP127" s="11"/>
      <c r="AQ127" s="11"/>
      <c r="AR127" s="11"/>
      <c r="AS127" s="11"/>
      <c r="AT127" s="11"/>
      <c r="AU127" s="11"/>
      <c r="AV127" s="11"/>
      <c r="AW127" s="11"/>
      <c r="BI127" s="37"/>
      <c r="BJ127" s="37"/>
      <c r="BK127" s="37"/>
      <c r="BL127" s="37"/>
      <c r="BM127" s="37"/>
      <c r="BN127" s="37"/>
      <c r="BO127" s="37"/>
      <c r="BP127" s="37"/>
      <c r="BQ127" s="37"/>
      <c r="BS127" s="12" t="s">
        <v>773</v>
      </c>
      <c r="BT127" s="15"/>
      <c r="BU127" s="15"/>
      <c r="BV127" s="15"/>
      <c r="BW127" s="15"/>
      <c r="BX127" s="15" t="str">
        <f>IF(BY63=0,"",IF(NOT(BY111="Bonded"),"","0.5*Adhesive shear strength &gt;= Test Load:"))</f>
        <v/>
      </c>
      <c r="BY127" s="26" t="str">
        <f>IF(BY126="","",0.5*BY124*BY126)</f>
        <v/>
      </c>
      <c r="BZ127" s="134" t="str">
        <f>IF(OR(BY124="",BY126=""),"",BY127/$N$71)</f>
        <v/>
      </c>
      <c r="CA127" s="116" t="str">
        <f>IF(BY63=0,"N/A",IF(NOT(BY111="Bonded"),"N/A",IF(BZ127&lt;1,"REJECT","EQ")))</f>
        <v>N/A</v>
      </c>
      <c r="CC127" s="12" t="s">
        <v>773</v>
      </c>
      <c r="CD127" s="15"/>
      <c r="CE127" s="15"/>
      <c r="CF127" s="15"/>
      <c r="CG127" s="15"/>
      <c r="CH127" s="15" t="str">
        <f>IF(CI63=0,"",IF(NOT(CI111="Bonded"),"","0.5*Adhesive shear strength &gt;= Test Load:"))</f>
        <v/>
      </c>
      <c r="CI127" s="26" t="str">
        <f>IF(CI126="","",0.5*CI124*CI126)</f>
        <v/>
      </c>
      <c r="CJ127" s="134" t="str">
        <f>IF(OR(CI124="",CI126=""),"",CI127/$N$71)</f>
        <v/>
      </c>
      <c r="CK127" s="116" t="str">
        <f>IF(CI63=0,"N/A",IF(NOT(CI111="Bonded"),"N/A",IF(CJ127&lt;1,"REJECT","EQ")))</f>
        <v>N/A</v>
      </c>
      <c r="CM127" s="12" t="s">
        <v>773</v>
      </c>
      <c r="CN127" s="15"/>
      <c r="CO127" s="15"/>
      <c r="CP127" s="15"/>
      <c r="CQ127" s="15"/>
      <c r="CR127" s="15" t="str">
        <f>IF(CS63=0,"",IF(NOT(CS111="Bonded"),"","0.5*Adhesive shear strength &gt;= Test Load:"))</f>
        <v/>
      </c>
      <c r="CS127" s="26" t="str">
        <f>IF(CS126="","",0.5*CS124*CS126)</f>
        <v/>
      </c>
      <c r="CT127" s="134" t="str">
        <f>IF(OR(CS124="",CS126=""),"",CS127/$N$71)</f>
        <v/>
      </c>
      <c r="CU127" s="116" t="str">
        <f>IF(CS63=0,"N/A",IF(NOT(CS111="Bonded"),"N/A",IF(CT127&lt;1,"REJECT","EQ")))</f>
        <v>N/A</v>
      </c>
      <c r="CW127" s="12" t="s">
        <v>773</v>
      </c>
      <c r="CX127" s="15"/>
      <c r="CY127" s="15"/>
      <c r="CZ127" s="15"/>
      <c r="DA127" s="15"/>
      <c r="DB127" s="15" t="str">
        <f>IF(DC63=0,"",IF(NOT(DC111="Bonded"),"","0.5*Adhesive shear strength &gt;= Test Load:"))</f>
        <v/>
      </c>
      <c r="DC127" s="26" t="str">
        <f>IF(DC126="","",0.5*DC124*DC126)</f>
        <v/>
      </c>
      <c r="DD127" s="134" t="str">
        <f>IF(OR(DC124="",DC126=""),"",DC127/$N$71)</f>
        <v/>
      </c>
      <c r="DE127" s="116" t="str">
        <f>IF(DC63=0,"N/A",IF(NOT(DC111="Bonded"),"N/A",IF(DD127&lt;1,"REJECT","EQ")))</f>
        <v>N/A</v>
      </c>
      <c r="DG127" s="12" t="s">
        <v>773</v>
      </c>
      <c r="DH127" s="15"/>
      <c r="DI127" s="15"/>
      <c r="DJ127" s="15"/>
      <c r="DK127" s="15"/>
      <c r="DL127" s="15" t="str">
        <f>IF(DM63=0,"",IF(NOT(DM111="Bonded"),"","0.5*Adhesive shear strength &gt;= Test Load:"))</f>
        <v/>
      </c>
      <c r="DM127" s="26" t="str">
        <f>IF(DM126="","",0.5*DM124*DM126)</f>
        <v/>
      </c>
      <c r="DN127" s="134" t="str">
        <f>IF(OR(DM124="",DM126=""),"",DM127/$N$71)</f>
        <v/>
      </c>
      <c r="DO127" s="116" t="str">
        <f>IF(DM63=0,"N/A",IF(NOT(DM111="Bonded"),"N/A",IF(DN127&lt;1,"REJECT","EQ")))</f>
        <v>N/A</v>
      </c>
    </row>
    <row r="128" spans="1:119" ht="15" customHeight="1" x14ac:dyDescent="0.25">
      <c r="A128" s="11"/>
      <c r="B128" s="212" t="s">
        <v>1341</v>
      </c>
      <c r="C128" s="220"/>
      <c r="D128" s="220"/>
      <c r="E128" s="220"/>
      <c r="F128" s="211"/>
      <c r="G128" s="210"/>
      <c r="H128" s="147"/>
      <c r="I128" s="208"/>
      <c r="J128" s="146"/>
      <c r="K128" s="12"/>
      <c r="L128" s="15"/>
      <c r="M128" s="15"/>
      <c r="N128" s="15"/>
      <c r="O128" s="15"/>
      <c r="P128" s="119"/>
      <c r="Q128" s="119"/>
      <c r="R128" s="124"/>
      <c r="S128" s="116"/>
      <c r="U128" s="128"/>
      <c r="V128" s="128"/>
      <c r="W128" s="128"/>
      <c r="X128" s="128"/>
      <c r="Y128" s="128"/>
      <c r="Z128" s="128"/>
      <c r="AA128" s="128"/>
      <c r="AB128" s="128"/>
      <c r="AC128" s="128"/>
      <c r="AO128" s="12"/>
      <c r="AP128" s="32"/>
      <c r="AQ128" s="32"/>
      <c r="AR128" s="32"/>
      <c r="AS128" s="32"/>
      <c r="AT128" s="11"/>
      <c r="AU128" s="11"/>
      <c r="AW128" s="11"/>
      <c r="BI128" s="11"/>
      <c r="BJ128" s="11"/>
      <c r="BL128" s="15"/>
      <c r="BM128" s="119"/>
      <c r="BO128" s="15"/>
      <c r="BP128" s="119"/>
      <c r="BS128" s="11"/>
      <c r="BT128" s="11"/>
      <c r="BV128" s="15"/>
      <c r="BW128" s="122"/>
      <c r="BX128" s="15" t="str">
        <f>IF(BY63=0,"",IF(NOT(BY111="Bonded"),"","0.5*(0.5*T-peel)/Peel*Area &gt;= Test Load *Offset/Brace:"))</f>
        <v/>
      </c>
      <c r="BY128" s="26" t="str">
        <f>IF(BY126="","",0.5*0.5*BY125*BY126)</f>
        <v/>
      </c>
      <c r="BZ128" s="134" t="str">
        <f>IF(OR(BY126="",BY125=""),"",BY128/($N$71*BY63/IF(MIN(BY97,BY99)&gt;0,MIN(BY97,BY99),BY63)))</f>
        <v/>
      </c>
      <c r="CA128" s="116" t="str">
        <f>IF(BY63=0,"N/A",IF(NOT(BY111="Bonded"),"N/A",IF(BZ128&lt;1,"REJECT","EQ")))</f>
        <v>N/A</v>
      </c>
      <c r="CC128" s="11"/>
      <c r="CD128" s="11"/>
      <c r="CF128" s="15"/>
      <c r="CG128" s="122"/>
      <c r="CH128" s="15" t="str">
        <f>IF(CI63=0,"",IF(NOT(CI111="Bonded"),"","0.5*(0.5*T-peel)/Peel*Area &gt;= Test Load *Offset/Brace:"))</f>
        <v/>
      </c>
      <c r="CI128" s="26" t="str">
        <f>IF(CI126="","",0.5*0.5*CI125*CI126)</f>
        <v/>
      </c>
      <c r="CJ128" s="134" t="str">
        <f>IF(OR(CI126="",CI125=""),"",CI128/($N$71*CI63/IF(MIN(CI97,CI99)&gt;0,MIN(CI97,CI99),CI63)))</f>
        <v/>
      </c>
      <c r="CK128" s="116" t="str">
        <f>IF(CI63=0,"N/A",IF(NOT(CI111="Bonded"),"N/A",IF(CJ128&lt;1,"REJECT","EQ")))</f>
        <v>N/A</v>
      </c>
      <c r="CM128" s="11"/>
      <c r="CN128" s="11"/>
      <c r="CP128" s="15"/>
      <c r="CQ128" s="122"/>
      <c r="CR128" s="15" t="str">
        <f>IF(CS63=0,"",IF(NOT(CS111="Bonded"),"","0.5*(0.5*T-peel)/Peel*Area &gt;= Test Load *Offset/Brace:"))</f>
        <v/>
      </c>
      <c r="CS128" s="26" t="str">
        <f>IF(CS126="","",0.5*0.5*CS125*CS126)</f>
        <v/>
      </c>
      <c r="CT128" s="134" t="str">
        <f>IF(OR(CS126="",CS125=""),"",CS128/($N$71*CS63/IF(MIN(CS97,CS99)&gt;0,MIN(CS97,CS99),CS63)))</f>
        <v/>
      </c>
      <c r="CU128" s="116" t="str">
        <f>IF(CS63=0,"N/A",IF(NOT(CS111="Bonded"),"N/A",IF(CT128&lt;1,"REJECT","EQ")))</f>
        <v>N/A</v>
      </c>
      <c r="CW128" s="11"/>
      <c r="CX128" s="11"/>
      <c r="CZ128" s="15"/>
      <c r="DA128" s="122"/>
      <c r="DB128" s="15" t="str">
        <f>IF(DC63=0,"",IF(NOT(DC111="Bonded"),"","0.5*(0.5*T-peel)/Peel*Area &gt;= Test Load *Offset/Brace:"))</f>
        <v/>
      </c>
      <c r="DC128" s="26" t="str">
        <f>IF(DC126="","",0.5*0.5*DC125*DC126)</f>
        <v/>
      </c>
      <c r="DD128" s="134" t="str">
        <f>IF(OR(DC126="",DC125=""),"",DC128/($N$71*DC63/IF(MIN(DC97,DC99)&gt;0,MIN(DC97,DC99),DC63)))</f>
        <v/>
      </c>
      <c r="DE128" s="116" t="str">
        <f>IF(DC63=0,"N/A",IF(NOT(DC111="Bonded"),"N/A",IF(DD128&lt;1,"REJECT","EQ")))</f>
        <v>N/A</v>
      </c>
      <c r="DG128" s="11"/>
      <c r="DH128" s="11"/>
      <c r="DJ128" s="15"/>
      <c r="DK128" s="122"/>
      <c r="DL128" s="15" t="str">
        <f>IF(DM63=0,"",IF(NOT(DM111="Bonded"),"","0.5*(0.5*T-peel)/Peel*Area &gt;= Test Load *Offset/Brace:"))</f>
        <v/>
      </c>
      <c r="DM128" s="26" t="str">
        <f>IF(DM126="","",0.5*0.5*DM125*DM126)</f>
        <v/>
      </c>
      <c r="DN128" s="134" t="str">
        <f>IF(OR(DM126="",DM125=""),"",DM128/($N$71*DM63/IF(MIN(DM97,DM99)&gt;0,MIN(DM97,DM99),DM63)))</f>
        <v/>
      </c>
      <c r="DO128" s="116" t="str">
        <f>IF(DM63=0,"N/A",IF(NOT(DM111="Bonded"),"N/A",IF(DN128&lt;1,"REJECT","EQ")))</f>
        <v>N/A</v>
      </c>
    </row>
    <row r="129" spans="1:119" ht="15" customHeight="1" x14ac:dyDescent="0.25">
      <c r="B129" s="218" t="s">
        <v>1342</v>
      </c>
      <c r="C129" s="142"/>
      <c r="D129" s="142"/>
      <c r="E129" s="142"/>
      <c r="F129" s="206"/>
      <c r="G129" s="217"/>
      <c r="H129" s="142"/>
      <c r="I129" s="205"/>
      <c r="J129" s="141"/>
      <c r="K129" s="12"/>
      <c r="L129" s="15"/>
      <c r="M129" s="15"/>
      <c r="N129" s="15"/>
      <c r="O129" s="15"/>
      <c r="P129" s="15"/>
      <c r="Q129" s="11"/>
      <c r="S129" s="11"/>
      <c r="U129" s="128"/>
      <c r="V129" s="128"/>
      <c r="W129" s="128"/>
      <c r="X129" s="128"/>
      <c r="Y129" s="128"/>
      <c r="Z129" s="128"/>
      <c r="AA129" s="128"/>
      <c r="AB129" s="128"/>
      <c r="AC129" s="128"/>
      <c r="AO129" s="12"/>
      <c r="AP129" s="15"/>
      <c r="AQ129" s="15"/>
      <c r="AR129" s="15"/>
      <c r="AS129" s="15"/>
      <c r="AT129" s="12"/>
      <c r="AU129" s="12"/>
      <c r="AV129" s="12"/>
      <c r="AW129" s="11"/>
      <c r="BI129" s="22"/>
      <c r="BJ129" s="11"/>
      <c r="BL129" s="15"/>
      <c r="BM129" s="119"/>
      <c r="BO129" s="15"/>
      <c r="BP129" s="119"/>
      <c r="BS129" s="112"/>
      <c r="BT129" s="15"/>
      <c r="BU129" s="15"/>
      <c r="BV129" s="15"/>
      <c r="BW129" s="15"/>
      <c r="BX129" s="135" t="str">
        <f>IF(BY63=0,"",IF(NOT(BY111="Bonded"),"","Bonded Area Perimeter:"))</f>
        <v/>
      </c>
      <c r="BY129" s="82"/>
      <c r="BZ129" s="25" t="str">
        <f ca="1">IF($A$25="mm","mm","in")</f>
        <v>mm</v>
      </c>
      <c r="CA129" s="11" t="str">
        <f>IF(BY63=0,"N/A",IF(NOT(BY111="Bonded"),"N/A",IF(BY129="","BLANK","EQ")))</f>
        <v>N/A</v>
      </c>
      <c r="CH129" s="135" t="str">
        <f>IF(CI63=0,"",IF(NOT(CI111="Bonded"),"","Bonded Area Perimeter:"))</f>
        <v/>
      </c>
      <c r="CI129" s="82"/>
      <c r="CJ129" s="25" t="str">
        <f ca="1">IF($A$25="mm","mm","in")</f>
        <v>mm</v>
      </c>
      <c r="CK129" s="11" t="str">
        <f>IF(CI63=0,"N/A",IF(NOT(CI111="Bonded"),"N/A",IF(CI129="","BLANK","EQ")))</f>
        <v>N/A</v>
      </c>
      <c r="CR129" s="135" t="str">
        <f>IF(CS63=0,"",IF(NOT(CS111="Bonded"),"","Bonded Area Perimeter:"))</f>
        <v/>
      </c>
      <c r="CS129" s="82"/>
      <c r="CT129" s="25" t="str">
        <f ca="1">IF($A$25="mm","mm","in")</f>
        <v>mm</v>
      </c>
      <c r="CU129" s="11" t="str">
        <f>IF(CS63=0,"N/A",IF(NOT(CS111="Bonded"),"N/A",IF(CS129="","BLANK","EQ")))</f>
        <v>N/A</v>
      </c>
      <c r="DB129" s="135" t="str">
        <f>IF(DC63=0,"",IF(NOT(DC111="Bonded"),"","Bonded Area Perimeter:"))</f>
        <v/>
      </c>
      <c r="DC129" s="82"/>
      <c r="DD129" s="25" t="str">
        <f ca="1">IF($A$25="mm","mm","in")</f>
        <v>mm</v>
      </c>
      <c r="DE129" s="11" t="str">
        <f>IF(DC63=0,"N/A",IF(NOT(DC111="Bonded"),"N/A",IF(DC129="","BLANK","EQ")))</f>
        <v>N/A</v>
      </c>
      <c r="DL129" s="135" t="str">
        <f>IF(DM63=0,"",IF(NOT(DM111="Bonded"),"","Bonded Area Perimeter:"))</f>
        <v/>
      </c>
      <c r="DM129" s="82"/>
      <c r="DN129" s="25" t="str">
        <f ca="1">IF($A$25="mm","mm","in")</f>
        <v>mm</v>
      </c>
      <c r="DO129" s="11" t="str">
        <f>IF(DM63=0,"N/A",IF(NOT(DM111="Bonded"),"N/A",IF(DM129="","BLANK","EQ")))</f>
        <v>N/A</v>
      </c>
    </row>
    <row r="130" spans="1:119" ht="15" customHeight="1" x14ac:dyDescent="0.25">
      <c r="A130" s="35" t="s">
        <v>325</v>
      </c>
      <c r="B130" s="216" t="s">
        <v>779</v>
      </c>
      <c r="C130" s="213"/>
      <c r="D130" s="213"/>
      <c r="E130" s="213"/>
      <c r="F130" s="215"/>
      <c r="G130" s="214"/>
      <c r="H130" s="157"/>
      <c r="I130" s="213"/>
      <c r="J130" s="156"/>
      <c r="K130" s="12"/>
      <c r="L130" s="37"/>
      <c r="M130" s="37"/>
      <c r="N130" s="37"/>
      <c r="O130" s="37"/>
      <c r="P130" s="37"/>
      <c r="Q130" s="37"/>
      <c r="R130" s="37"/>
      <c r="S130" s="37"/>
      <c r="U130" s="128"/>
      <c r="V130" s="128"/>
      <c r="W130" s="128"/>
      <c r="X130" s="128"/>
      <c r="Y130" s="128"/>
      <c r="Z130" s="128"/>
      <c r="AA130" s="128"/>
      <c r="AB130" s="128"/>
      <c r="AC130" s="128"/>
      <c r="AO130" s="11"/>
      <c r="AP130" s="15"/>
      <c r="AQ130" s="15"/>
      <c r="AR130" s="15"/>
      <c r="AS130" s="15"/>
      <c r="AT130" s="11"/>
      <c r="AU130" s="123"/>
      <c r="AV130" s="123"/>
      <c r="AW130" s="11"/>
      <c r="BI130" s="22"/>
      <c r="BJ130" s="11"/>
      <c r="BL130" s="15"/>
      <c r="BM130" s="116"/>
      <c r="BO130" s="15"/>
      <c r="BP130" s="119"/>
      <c r="BS130" s="12"/>
      <c r="BT130" s="15"/>
      <c r="BU130" s="15"/>
      <c r="BV130" s="15"/>
      <c r="BW130" s="15"/>
      <c r="BX130" s="135" t="str">
        <f>IF(BY63=0,"",IF(NOT(BY111="Bonded"),"","Bonded Single Skin Thickness:"))</f>
        <v/>
      </c>
      <c r="BY130" s="82"/>
      <c r="BZ130" s="25" t="str">
        <f ca="1">IF($A$25="mm","mm","in")</f>
        <v>mm</v>
      </c>
      <c r="CA130" s="11" t="str">
        <f>IF(BY63=0,"N/A",IF(NOT(BY111="Bonded"),"N/A",IF(BY124="","BLANK","EQ")))</f>
        <v>N/A</v>
      </c>
      <c r="CH130" s="135" t="str">
        <f>IF(CI63=0,"",IF(NOT(CI111="Bonded"),"","Bonded Single Skin Thickness:"))</f>
        <v/>
      </c>
      <c r="CI130" s="82"/>
      <c r="CJ130" s="25" t="str">
        <f ca="1">IF($A$25="mm","mm","in")</f>
        <v>mm</v>
      </c>
      <c r="CK130" s="11" t="str">
        <f>IF(CI63=0,"N/A",IF(NOT(CI111="Bonded"),"N/A",IF(CI124="","BLANK","EQ")))</f>
        <v>N/A</v>
      </c>
      <c r="CR130" s="135" t="str">
        <f>IF(CS63=0,"",IF(NOT(CS111="Bonded"),"","Bonded Single Skin Thickness:"))</f>
        <v/>
      </c>
      <c r="CS130" s="82"/>
      <c r="CT130" s="25" t="str">
        <f ca="1">IF($A$25="mm","mm","in")</f>
        <v>mm</v>
      </c>
      <c r="CU130" s="11" t="str">
        <f>IF(CS63=0,"N/A",IF(NOT(CS111="Bonded"),"N/A",IF(CS124="","BLANK","EQ")))</f>
        <v>N/A</v>
      </c>
      <c r="DB130" s="135" t="str">
        <f>IF(DC63=0,"",IF(NOT(DC111="Bonded"),"","Bonded Single Skin Thickness:"))</f>
        <v/>
      </c>
      <c r="DC130" s="82"/>
      <c r="DD130" s="25" t="str">
        <f ca="1">IF($A$25="mm","mm","in")</f>
        <v>mm</v>
      </c>
      <c r="DE130" s="11" t="str">
        <f>IF(DC63=0,"N/A",IF(NOT(DC111="Bonded"),"N/A",IF(DC124="","BLANK","EQ")))</f>
        <v>N/A</v>
      </c>
      <c r="DL130" s="135" t="str">
        <f>IF(DM63=0,"",IF(NOT(DM111="Bonded"),"","Bonded Single Skin Thickness:"))</f>
        <v/>
      </c>
      <c r="DM130" s="82"/>
      <c r="DN130" s="25" t="str">
        <f ca="1">IF($A$25="mm","mm","in")</f>
        <v>mm</v>
      </c>
      <c r="DO130" s="11" t="str">
        <f>IF(DM63=0,"N/A",IF(NOT(DM111="Bonded"),"N/A",IF(DM124="","BLANK","EQ")))</f>
        <v>N/A</v>
      </c>
    </row>
    <row r="131" spans="1:119" ht="15" customHeight="1" x14ac:dyDescent="0.25">
      <c r="A131" s="12"/>
      <c r="B131" s="212" t="s">
        <v>778</v>
      </c>
      <c r="C131" s="208"/>
      <c r="D131" s="208"/>
      <c r="E131" s="208"/>
      <c r="F131" s="211"/>
      <c r="G131" s="210"/>
      <c r="H131" s="209"/>
      <c r="I131" s="208"/>
      <c r="J131" s="146"/>
      <c r="K131" s="36"/>
      <c r="L131" s="36"/>
      <c r="M131" s="36"/>
      <c r="N131" s="36"/>
      <c r="O131" s="36"/>
      <c r="P131" s="36"/>
      <c r="Q131" s="36"/>
      <c r="R131" s="36"/>
      <c r="S131" s="36"/>
      <c r="U131" s="128"/>
      <c r="V131" s="128"/>
      <c r="W131" s="128"/>
      <c r="X131" s="128"/>
      <c r="Y131" s="128"/>
      <c r="Z131" s="128"/>
      <c r="AA131" s="128"/>
      <c r="AB131" s="128"/>
      <c r="AC131" s="128"/>
      <c r="AO131" s="12"/>
      <c r="AP131" s="15"/>
      <c r="AQ131" s="15"/>
      <c r="AR131" s="15"/>
      <c r="AS131" s="15"/>
      <c r="AT131" s="11"/>
      <c r="AU131" s="11"/>
      <c r="AW131" s="11"/>
      <c r="BI131" s="11"/>
      <c r="BJ131" s="11"/>
      <c r="BL131" s="15"/>
      <c r="BM131" s="122"/>
      <c r="BO131" s="15"/>
      <c r="BP131" s="119"/>
      <c r="BS131" s="112"/>
      <c r="BT131" s="15"/>
      <c r="BU131" s="15"/>
      <c r="BV131" s="15"/>
      <c r="BW131" s="15"/>
      <c r="BX131" s="135" t="str">
        <f>IF(BY63=0,"",IF(NOT(BY111="Bonded"),"","Skin shear strength &gt;= Test Load:"))</f>
        <v/>
      </c>
      <c r="BY131" s="26" t="str">
        <f>IF(BY129="","",BY129*BY130*BY109*IF($A$25="mm",1/(10^6),1))</f>
        <v/>
      </c>
      <c r="BZ131" s="134" t="str">
        <f>IF(OR(BY129="",BY130=""),"",BY131/$N$71)</f>
        <v/>
      </c>
      <c r="CA131" s="11" t="str">
        <f>IF(BY63=0,"N/A",IF(NOT(BY111="Bonded"),"N/A",IF(BZ131&lt;1,"REJECT","EQ")))</f>
        <v>N/A</v>
      </c>
      <c r="CH131" s="135" t="str">
        <f>IF(CI63=0,"",IF(NOT(CI111="Bonded"),"","Skin shear strength &gt;= Test Load:"))</f>
        <v/>
      </c>
      <c r="CI131" s="26" t="str">
        <f>IF(CI129="","",CI129*CI130*CI109*IF($A$25="mm",1/(10^6),1))</f>
        <v/>
      </c>
      <c r="CJ131" s="134" t="str">
        <f>IF(OR(CI129="",CI130=""),"",CI131/$N$71)</f>
        <v/>
      </c>
      <c r="CK131" s="11" t="str">
        <f>IF(CI63=0,"N/A",IF(NOT(CI111="Bonded"),"N/A",IF(CJ131&lt;1,"REJECT","EQ")))</f>
        <v>N/A</v>
      </c>
      <c r="CR131" s="135" t="str">
        <f>IF(CS63=0,"",IF(NOT(CS111="Bonded"),"","Skin shear strength &gt;= Test Load:"))</f>
        <v/>
      </c>
      <c r="CS131" s="26" t="str">
        <f>IF(CS129="","",CS129*CS130*CS109*IF($A$25="mm",1/(10^6),1))</f>
        <v/>
      </c>
      <c r="CT131" s="134" t="str">
        <f>IF(OR(CS129="",CS130=""),"",CS131/$N$71)</f>
        <v/>
      </c>
      <c r="CU131" s="11" t="str">
        <f>IF(CS63=0,"N/A",IF(NOT(CS111="Bonded"),"N/A",IF(CT131&lt;1,"REJECT","EQ")))</f>
        <v>N/A</v>
      </c>
      <c r="DB131" s="135" t="str">
        <f>IF(DC63=0,"",IF(NOT(DC111="Bonded"),"","Skin shear strength &gt;= Test Load:"))</f>
        <v/>
      </c>
      <c r="DC131" s="26" t="str">
        <f>IF(DC129="","",DC129*DC130*DC109*IF($A$25="mm",1/(10^6),1))</f>
        <v/>
      </c>
      <c r="DD131" s="134" t="str">
        <f>IF(OR(DC129="",DC130=""),"",DC131/$N$71)</f>
        <v/>
      </c>
      <c r="DE131" s="11" t="str">
        <f>IF(DC63=0,"N/A",IF(NOT(DC111="Bonded"),"N/A",IF(DD131&lt;1,"REJECT","EQ")))</f>
        <v>N/A</v>
      </c>
      <c r="DL131" s="135" t="str">
        <f>IF(DM63=0,"",IF(NOT(DM111="Bonded"),"","Skin shear strength &gt;= Test Load:"))</f>
        <v/>
      </c>
      <c r="DM131" s="26" t="str">
        <f>IF(DM129="","",DM129*DM130*DM109*IF($A$25="mm",1/(10^6),1))</f>
        <v/>
      </c>
      <c r="DN131" s="134" t="str">
        <f>IF(OR(DM129="",DM130=""),"",DM131/$N$71)</f>
        <v/>
      </c>
      <c r="DO131" s="11" t="str">
        <f>IF(DM63=0,"N/A",IF(NOT(DM111="Bonded"),"N/A",IF(DN131&lt;1,"REJECT","EQ")))</f>
        <v>N/A</v>
      </c>
    </row>
    <row r="132" spans="1:119" x14ac:dyDescent="0.25">
      <c r="A132" s="12"/>
      <c r="B132" s="207" t="s">
        <v>777</v>
      </c>
      <c r="C132" s="206"/>
      <c r="D132" s="206"/>
      <c r="E132" s="206"/>
      <c r="F132" s="205"/>
      <c r="G132" s="205"/>
      <c r="H132" s="142"/>
      <c r="I132" s="205"/>
      <c r="J132" s="141"/>
    </row>
    <row r="133" spans="1:119" x14ac:dyDescent="0.25">
      <c r="A133" s="12"/>
      <c r="B133" s="204" t="s">
        <v>775</v>
      </c>
      <c r="C133" s="203"/>
      <c r="D133" s="203"/>
      <c r="E133" s="203"/>
      <c r="F133" s="203"/>
      <c r="G133" s="203"/>
      <c r="H133" s="203"/>
      <c r="I133" s="203"/>
      <c r="J133" s="202"/>
    </row>
    <row r="134" spans="1:119" x14ac:dyDescent="0.25">
      <c r="A134" s="36"/>
      <c r="B134" s="201" t="s">
        <v>774</v>
      </c>
      <c r="C134" s="200"/>
      <c r="D134" s="200"/>
      <c r="E134" s="200"/>
      <c r="F134" s="200"/>
      <c r="G134" s="200"/>
      <c r="H134" s="200"/>
      <c r="I134" s="199"/>
      <c r="J134" s="153"/>
    </row>
    <row r="135" spans="1:119" x14ac:dyDescent="0.25">
      <c r="A135" s="12"/>
      <c r="B135" s="198" t="s">
        <v>772</v>
      </c>
      <c r="C135" s="15"/>
      <c r="D135" s="15"/>
      <c r="E135" s="135"/>
      <c r="F135" s="36"/>
      <c r="G135" s="36"/>
      <c r="I135" s="11"/>
      <c r="J135" s="50"/>
    </row>
    <row r="136" spans="1:119" x14ac:dyDescent="0.25">
      <c r="A136" s="112"/>
      <c r="B136" s="198" t="s">
        <v>771</v>
      </c>
      <c r="C136" s="15"/>
      <c r="D136" s="15"/>
      <c r="E136" s="15"/>
      <c r="F136" s="135"/>
      <c r="G136" s="11"/>
      <c r="I136" s="11"/>
      <c r="J136" s="50"/>
    </row>
    <row r="137" spans="1:119" x14ac:dyDescent="0.25">
      <c r="A137" s="12"/>
      <c r="B137" s="198" t="s">
        <v>770</v>
      </c>
      <c r="C137" s="15"/>
      <c r="D137" s="15"/>
      <c r="E137" s="15"/>
      <c r="F137" s="135"/>
      <c r="G137" s="11"/>
      <c r="I137" s="11"/>
      <c r="J137" s="50"/>
    </row>
    <row r="138" spans="1:119" x14ac:dyDescent="0.25">
      <c r="A138" s="112"/>
      <c r="B138" s="96" t="s">
        <v>769</v>
      </c>
      <c r="C138" s="197"/>
      <c r="D138" s="197"/>
      <c r="E138" s="197"/>
      <c r="F138" s="196"/>
      <c r="G138" s="195"/>
      <c r="H138" s="150"/>
      <c r="I138" s="195"/>
      <c r="J138" s="149"/>
    </row>
    <row r="165" spans="1:1" x14ac:dyDescent="0.25">
      <c r="A165" s="35" t="s">
        <v>457</v>
      </c>
    </row>
  </sheetData>
  <sheetProtection algorithmName="SHA-512" hashValue="K5sAY4DxQipFrUzoUCkNapKzdiJfj4IKTEWmGWc9W2IEkYEWjM5g64tEyShtkgjVrPA6m23YtOPPtJtD/5tMng==" saltValue="51awqChw3hKIDBCHxTxRRQ==" spinCount="100000" sheet="1" insertHyperlinks="0"/>
  <mergeCells count="307">
    <mergeCell ref="BY111:BZ111"/>
    <mergeCell ref="CI111:CJ111"/>
    <mergeCell ref="CS111:CT111"/>
    <mergeCell ref="DC111:DD111"/>
    <mergeCell ref="BU107:BX107"/>
    <mergeCell ref="CE107:CH107"/>
    <mergeCell ref="CO107:CR107"/>
    <mergeCell ref="CY107:DB107"/>
    <mergeCell ref="DM111:DN111"/>
    <mergeCell ref="CN108:CR108"/>
    <mergeCell ref="CX108:DB108"/>
    <mergeCell ref="DH108:DL108"/>
    <mergeCell ref="BU109:BX109"/>
    <mergeCell ref="CE109:CH109"/>
    <mergeCell ref="CO109:CR109"/>
    <mergeCell ref="CY109:DB109"/>
    <mergeCell ref="DI109:DL109"/>
    <mergeCell ref="DI107:DL107"/>
    <mergeCell ref="BT108:BX108"/>
    <mergeCell ref="CD108:CH108"/>
    <mergeCell ref="DM106:DN106"/>
    <mergeCell ref="CW104:DE104"/>
    <mergeCell ref="DG104:DO104"/>
    <mergeCell ref="BS105:CA105"/>
    <mergeCell ref="CC105:CK105"/>
    <mergeCell ref="AA100:AB100"/>
    <mergeCell ref="AK100:AL100"/>
    <mergeCell ref="AU100:AV100"/>
    <mergeCell ref="BE100:BF100"/>
    <mergeCell ref="BO100:BP100"/>
    <mergeCell ref="CM105:CU105"/>
    <mergeCell ref="CW105:DE105"/>
    <mergeCell ref="DG105:DO105"/>
    <mergeCell ref="BS104:CA104"/>
    <mergeCell ref="CC104:CK104"/>
    <mergeCell ref="CM104:CU104"/>
    <mergeCell ref="BY106:BZ106"/>
    <mergeCell ref="CI106:CJ106"/>
    <mergeCell ref="CS106:CT106"/>
    <mergeCell ref="DC106:DD106"/>
    <mergeCell ref="V97:Z97"/>
    <mergeCell ref="AF97:AJ97"/>
    <mergeCell ref="AP97:AT97"/>
    <mergeCell ref="AZ97:BD97"/>
    <mergeCell ref="BJ97:BN97"/>
    <mergeCell ref="W98:Z98"/>
    <mergeCell ref="AG98:AJ98"/>
    <mergeCell ref="AQ98:AT98"/>
    <mergeCell ref="BA98:BD98"/>
    <mergeCell ref="BK98:BN98"/>
    <mergeCell ref="DM95:DN95"/>
    <mergeCell ref="W96:Z96"/>
    <mergeCell ref="AG96:AJ96"/>
    <mergeCell ref="AQ96:AT96"/>
    <mergeCell ref="BA96:BD96"/>
    <mergeCell ref="Y95:Z95"/>
    <mergeCell ref="AA95:AB95"/>
    <mergeCell ref="AI95:AJ95"/>
    <mergeCell ref="AK95:AL95"/>
    <mergeCell ref="AS95:AT95"/>
    <mergeCell ref="AU95:AV95"/>
    <mergeCell ref="BC95:BD95"/>
    <mergeCell ref="BE95:BF95"/>
    <mergeCell ref="DC95:DD95"/>
    <mergeCell ref="CI95:CJ95"/>
    <mergeCell ref="CS95:CT95"/>
    <mergeCell ref="BK96:BN96"/>
    <mergeCell ref="BM95:BN95"/>
    <mergeCell ref="BO95:BP95"/>
    <mergeCell ref="BY95:BZ95"/>
    <mergeCell ref="BS94:CA94"/>
    <mergeCell ref="CC94:CK94"/>
    <mergeCell ref="CM94:CU94"/>
    <mergeCell ref="CW94:DE94"/>
    <mergeCell ref="U94:AC94"/>
    <mergeCell ref="AE94:AM94"/>
    <mergeCell ref="AO94:AW94"/>
    <mergeCell ref="DG94:DO94"/>
    <mergeCell ref="AY94:BG94"/>
    <mergeCell ref="U83:AC83"/>
    <mergeCell ref="AE83:AM83"/>
    <mergeCell ref="AO83:AW83"/>
    <mergeCell ref="AY83:BG83"/>
    <mergeCell ref="BI83:BQ83"/>
    <mergeCell ref="AA84:AB84"/>
    <mergeCell ref="AK84:AL84"/>
    <mergeCell ref="AU84:AV84"/>
    <mergeCell ref="BI94:BQ94"/>
    <mergeCell ref="CW80:DE80"/>
    <mergeCell ref="DG80:DO80"/>
    <mergeCell ref="BY81:BZ81"/>
    <mergeCell ref="CI81:CJ81"/>
    <mergeCell ref="CS81:CT81"/>
    <mergeCell ref="DC81:DD81"/>
    <mergeCell ref="DM81:DN81"/>
    <mergeCell ref="BE84:BF84"/>
    <mergeCell ref="BO84:BP84"/>
    <mergeCell ref="W69:Z69"/>
    <mergeCell ref="AG69:AJ69"/>
    <mergeCell ref="AQ69:AT69"/>
    <mergeCell ref="BA69:BD69"/>
    <mergeCell ref="BK69:BN69"/>
    <mergeCell ref="CE67:CH67"/>
    <mergeCell ref="BS80:CA80"/>
    <mergeCell ref="CC80:CK80"/>
    <mergeCell ref="CM80:CU80"/>
    <mergeCell ref="CN66:CR66"/>
    <mergeCell ref="CX66:DB66"/>
    <mergeCell ref="CO67:CR67"/>
    <mergeCell ref="CY67:DB67"/>
    <mergeCell ref="DI67:DL67"/>
    <mergeCell ref="V68:Z68"/>
    <mergeCell ref="AF68:AJ68"/>
    <mergeCell ref="AP68:AT68"/>
    <mergeCell ref="AZ68:BD68"/>
    <mergeCell ref="BJ68:BN68"/>
    <mergeCell ref="DH66:DL66"/>
    <mergeCell ref="W67:Z67"/>
    <mergeCell ref="AG67:AJ67"/>
    <mergeCell ref="AQ67:AT67"/>
    <mergeCell ref="BA67:BD67"/>
    <mergeCell ref="BK67:BN67"/>
    <mergeCell ref="BU67:BX67"/>
    <mergeCell ref="AA66:AB66"/>
    <mergeCell ref="AK66:AL66"/>
    <mergeCell ref="AU66:AV66"/>
    <mergeCell ref="BE66:BF66"/>
    <mergeCell ref="BO66:BP66"/>
    <mergeCell ref="BT66:BX66"/>
    <mergeCell ref="CD66:CH66"/>
    <mergeCell ref="U60:AC60"/>
    <mergeCell ref="AE60:AM60"/>
    <mergeCell ref="AO60:AW60"/>
    <mergeCell ref="AY60:BG60"/>
    <mergeCell ref="BI60:BQ60"/>
    <mergeCell ref="DM64:DN64"/>
    <mergeCell ref="BU65:BX65"/>
    <mergeCell ref="CE65:CH65"/>
    <mergeCell ref="CO65:CR65"/>
    <mergeCell ref="CY65:DB65"/>
    <mergeCell ref="DI65:DL65"/>
    <mergeCell ref="BY64:BZ64"/>
    <mergeCell ref="CI64:CJ64"/>
    <mergeCell ref="CS64:CT64"/>
    <mergeCell ref="DC64:DD64"/>
    <mergeCell ref="DI56:DO57"/>
    <mergeCell ref="CW56:CX57"/>
    <mergeCell ref="CY56:DE57"/>
    <mergeCell ref="DG56:DH57"/>
    <mergeCell ref="BU56:CA57"/>
    <mergeCell ref="DG55:DO55"/>
    <mergeCell ref="DG60:DO60"/>
    <mergeCell ref="BY61:BZ61"/>
    <mergeCell ref="CI61:CJ61"/>
    <mergeCell ref="CS61:CT61"/>
    <mergeCell ref="DC61:DD61"/>
    <mergeCell ref="DM61:DN61"/>
    <mergeCell ref="CC56:CD57"/>
    <mergeCell ref="BS60:CA60"/>
    <mergeCell ref="CC60:CK60"/>
    <mergeCell ref="CM60:CU60"/>
    <mergeCell ref="CW60:DE60"/>
    <mergeCell ref="CE56:CK57"/>
    <mergeCell ref="CM56:CN57"/>
    <mergeCell ref="CO56:CU57"/>
    <mergeCell ref="BS56:BT57"/>
    <mergeCell ref="DG53:DO53"/>
    <mergeCell ref="U55:AC55"/>
    <mergeCell ref="AE55:AM55"/>
    <mergeCell ref="AO55:AW55"/>
    <mergeCell ref="AY55:BG55"/>
    <mergeCell ref="BI55:BQ55"/>
    <mergeCell ref="BS55:CA55"/>
    <mergeCell ref="CC55:CK55"/>
    <mergeCell ref="CM55:CU55"/>
    <mergeCell ref="CW55:DE55"/>
    <mergeCell ref="N73:O73"/>
    <mergeCell ref="U32:AC33"/>
    <mergeCell ref="DG39:DO40"/>
    <mergeCell ref="AO41:AW42"/>
    <mergeCell ref="CM41:CU42"/>
    <mergeCell ref="BJ47:BP48"/>
    <mergeCell ref="N72:O72"/>
    <mergeCell ref="BJ49:BP50"/>
    <mergeCell ref="U56:V57"/>
    <mergeCell ref="AY39:BG40"/>
    <mergeCell ref="BI39:BQ40"/>
    <mergeCell ref="BS39:CA40"/>
    <mergeCell ref="CC39:CK40"/>
    <mergeCell ref="CM39:CU40"/>
    <mergeCell ref="CW39:DE40"/>
    <mergeCell ref="AY56:AZ57"/>
    <mergeCell ref="M56:S57"/>
    <mergeCell ref="DH49:DN50"/>
    <mergeCell ref="U53:AC53"/>
    <mergeCell ref="AE53:AM53"/>
    <mergeCell ref="CC53:CK53"/>
    <mergeCell ref="DH47:DN48"/>
    <mergeCell ref="CM53:CU53"/>
    <mergeCell ref="CW53:DE53"/>
    <mergeCell ref="N70:O70"/>
    <mergeCell ref="A17:C24"/>
    <mergeCell ref="E19:F19"/>
    <mergeCell ref="G19:H19"/>
    <mergeCell ref="I19:J19"/>
    <mergeCell ref="K19:L19"/>
    <mergeCell ref="E20:F20"/>
    <mergeCell ref="G20:H20"/>
    <mergeCell ref="I20:J20"/>
    <mergeCell ref="K20:L20"/>
    <mergeCell ref="E21:F21"/>
    <mergeCell ref="A25:C26"/>
    <mergeCell ref="K63:S63"/>
    <mergeCell ref="K56:L57"/>
    <mergeCell ref="G21:H21"/>
    <mergeCell ref="I21:J21"/>
    <mergeCell ref="K21:L21"/>
    <mergeCell ref="AQ56:AW57"/>
    <mergeCell ref="U59:AC59"/>
    <mergeCell ref="AE59:AM59"/>
    <mergeCell ref="BS33:BU33"/>
    <mergeCell ref="U39:AC40"/>
    <mergeCell ref="AE39:AM40"/>
    <mergeCell ref="AO39:AW40"/>
    <mergeCell ref="AE56:AF57"/>
    <mergeCell ref="AG56:AM57"/>
    <mergeCell ref="AO56:AP57"/>
    <mergeCell ref="AO53:AW53"/>
    <mergeCell ref="AY53:BG53"/>
    <mergeCell ref="BI53:BQ53"/>
    <mergeCell ref="BS53:CA53"/>
    <mergeCell ref="W56:AC57"/>
    <mergeCell ref="AO59:AW59"/>
    <mergeCell ref="AY59:BG59"/>
    <mergeCell ref="BI59:BQ59"/>
    <mergeCell ref="BA56:BG57"/>
    <mergeCell ref="BI56:BJ57"/>
    <mergeCell ref="BK56:BQ57"/>
    <mergeCell ref="E15:F15"/>
    <mergeCell ref="G15:H15"/>
    <mergeCell ref="I15:J15"/>
    <mergeCell ref="K15:L15"/>
    <mergeCell ref="Q13:AC14"/>
    <mergeCell ref="E18:F18"/>
    <mergeCell ref="G18:H18"/>
    <mergeCell ref="I18:J18"/>
    <mergeCell ref="K18:L18"/>
    <mergeCell ref="E17:F17"/>
    <mergeCell ref="G17:H17"/>
    <mergeCell ref="I17:J17"/>
    <mergeCell ref="K17:L17"/>
    <mergeCell ref="E16:F16"/>
    <mergeCell ref="G16:H16"/>
    <mergeCell ref="I16:J16"/>
    <mergeCell ref="K16:L16"/>
    <mergeCell ref="E10:F10"/>
    <mergeCell ref="G10:H10"/>
    <mergeCell ref="I10:J10"/>
    <mergeCell ref="G13:H13"/>
    <mergeCell ref="I13:J13"/>
    <mergeCell ref="K13:L13"/>
    <mergeCell ref="Q9:AC10"/>
    <mergeCell ref="AE9:AQ10"/>
    <mergeCell ref="E12:F12"/>
    <mergeCell ref="G12:H12"/>
    <mergeCell ref="I12:J12"/>
    <mergeCell ref="K12:L12"/>
    <mergeCell ref="AE11:AQ12"/>
    <mergeCell ref="Q11:AC12"/>
    <mergeCell ref="AE13:AQ14"/>
    <mergeCell ref="I6:J6"/>
    <mergeCell ref="E9:F9"/>
    <mergeCell ref="G9:H9"/>
    <mergeCell ref="I9:J9"/>
    <mergeCell ref="E4:F4"/>
    <mergeCell ref="G4:H4"/>
    <mergeCell ref="I4:J4"/>
    <mergeCell ref="E7:F7"/>
    <mergeCell ref="G7:H7"/>
    <mergeCell ref="I7:J7"/>
    <mergeCell ref="E8:F8"/>
    <mergeCell ref="G8:H8"/>
    <mergeCell ref="I8:J8"/>
    <mergeCell ref="Q4:AC5"/>
    <mergeCell ref="E5:F5"/>
    <mergeCell ref="G5:H5"/>
    <mergeCell ref="I5:J5"/>
    <mergeCell ref="A9:C15"/>
    <mergeCell ref="E11:F11"/>
    <mergeCell ref="G11:H11"/>
    <mergeCell ref="I11:J11"/>
    <mergeCell ref="K11:L11"/>
    <mergeCell ref="E13:F13"/>
    <mergeCell ref="E14:F14"/>
    <mergeCell ref="G14:H14"/>
    <mergeCell ref="I14:J14"/>
    <mergeCell ref="K14:L14"/>
    <mergeCell ref="A1:D8"/>
    <mergeCell ref="E1:L1"/>
    <mergeCell ref="E2:F2"/>
    <mergeCell ref="G2:H2"/>
    <mergeCell ref="I2:J2"/>
    <mergeCell ref="E3:F3"/>
    <mergeCell ref="G3:H3"/>
    <mergeCell ref="I3:J3"/>
    <mergeCell ref="E6:F6"/>
    <mergeCell ref="G6:H6"/>
  </mergeCells>
  <conditionalFormatting sqref="A1:DO131">
    <cfRule type="expression" dxfId="42" priority="20" stopIfTrue="1">
      <formula>CELL("protect",A1)=0</formula>
    </cfRule>
    <cfRule type="beginsWith" dxfId="41" priority="21" operator="beginsWith" text="BLANK">
      <formula>LEFT(A1,LEN("BLANK"))="BLANK"</formula>
    </cfRule>
    <cfRule type="beginsWith" dxfId="40" priority="22" operator="beginsWith" text="REJECT">
      <formula>LEFT(A1,LEN("REJECT"))="REJECT"</formula>
    </cfRule>
    <cfRule type="beginsWith" dxfId="39" priority="23" operator="beginsWith" text="CHECK">
      <formula>LEFT(A1,LEN("CHECK"))="CHECK"</formula>
    </cfRule>
    <cfRule type="beginsWith" dxfId="38" priority="24" operator="beginsWith" text="EQ">
      <formula>LEFT(A1,LEN("EQ"))="EQ"</formula>
    </cfRule>
  </conditionalFormatting>
  <conditionalFormatting sqref="E7:K8">
    <cfRule type="cellIs" dxfId="37" priority="9" stopIfTrue="1" operator="equal">
      <formula>"Typo"</formula>
    </cfRule>
    <cfRule type="cellIs" dxfId="36" priority="10" stopIfTrue="1" operator="equal">
      <formula>"Name"</formula>
    </cfRule>
    <cfRule type="cellIs" dxfId="35" priority="11" stopIfTrue="1" operator="equal">
      <formula>"Layup"</formula>
    </cfRule>
    <cfRule type="expression" dxfId="34" priority="12" stopIfTrue="1">
      <formula>CELL("protect",E7)=0</formula>
    </cfRule>
    <cfRule type="beginsWith" dxfId="33" priority="13" operator="beginsWith" text="BLANK">
      <formula>LEFT(E7,LEN("BLANK"))="BLANK"</formula>
    </cfRule>
    <cfRule type="beginsWith" dxfId="32" priority="14" operator="beginsWith" text="REJECT">
      <formula>LEFT(E7,LEN("REJECT"))="REJECT"</formula>
    </cfRule>
    <cfRule type="beginsWith" dxfId="31" priority="15" operator="beginsWith" text="CHECK">
      <formula>LEFT(E7,LEN("CHECK"))="CHECK"</formula>
    </cfRule>
    <cfRule type="beginsWith" dxfId="30" priority="16" operator="beginsWith" text="EQ">
      <formula>LEFT(E7,LEN("EQ"))="EQ"</formula>
    </cfRule>
  </conditionalFormatting>
  <conditionalFormatting sqref="K56:DO131">
    <cfRule type="cellIs" dxfId="29" priority="17" stopIfTrue="1" operator="equal">
      <formula>"Typo"</formula>
    </cfRule>
    <cfRule type="cellIs" dxfId="28" priority="18" stopIfTrue="1" operator="equal">
      <formula>"Name"</formula>
    </cfRule>
    <cfRule type="cellIs" dxfId="27" priority="19" stopIfTrue="1" operator="equal">
      <formula>"Layup"</formula>
    </cfRule>
  </conditionalFormatting>
  <conditionalFormatting sqref="L2:L8">
    <cfRule type="cellIs" dxfId="26" priority="1" stopIfTrue="1" operator="equal">
      <formula>"Typo"</formula>
    </cfRule>
    <cfRule type="cellIs" dxfId="25" priority="2" stopIfTrue="1" operator="equal">
      <formula>"Name"</formula>
    </cfRule>
    <cfRule type="cellIs" dxfId="24" priority="3" stopIfTrue="1" operator="equal">
      <formula>"Layup"</formula>
    </cfRule>
    <cfRule type="expression" dxfId="23" priority="4" stopIfTrue="1">
      <formula>CELL("protect",L2)=0</formula>
    </cfRule>
    <cfRule type="beginsWith" dxfId="22" priority="5" operator="beginsWith" text="BLANK">
      <formula>LEFT(L2,LEN("BLANK"))="BLANK"</formula>
    </cfRule>
    <cfRule type="beginsWith" dxfId="21" priority="6" operator="beginsWith" text="REJECT">
      <formula>LEFT(L2,LEN("REJECT"))="REJECT"</formula>
    </cfRule>
    <cfRule type="beginsWith" dxfId="20" priority="7" operator="beginsWith" text="CHECK">
      <formula>LEFT(L2,LEN("CHECK"))="CHECK"</formula>
    </cfRule>
    <cfRule type="beginsWith" dxfId="19" priority="8" operator="beginsWith" text="EQ">
      <formula>LEFT(L2,LEN("EQ"))="EQ"</formula>
    </cfRule>
  </conditionalFormatting>
  <dataValidations count="18">
    <dataValidation type="list" allowBlank="1" showInputMessage="1" showErrorMessage="1" sqref="Q162:R162" xr:uid="{7F36A26A-4954-4426-9FB4-FEBF84D60259}">
      <formula1>"Fastened, Welded, Bonded, Continuous Layup"</formula1>
    </dataValidation>
    <dataValidation type="list" allowBlank="1" showInputMessage="1" showErrorMessage="1" sqref="U62:U64 AY62:AY64 AE62:AE64 AO62:AO64 BI62:BI64" xr:uid="{5733E121-F7E9-4348-B925-09C68C839567}">
      <formula1>"Between, Outside"</formula1>
    </dataValidation>
    <dataValidation type="list" allowBlank="1" showInputMessage="1" showErrorMessage="1" sqref="N70:O70" xr:uid="{88484BDB-3D84-4E36-AA67-D4BA2B6D9E68}">
      <formula1>"Corner Attachment, Mass Based"</formula1>
    </dataValidation>
    <dataValidation type="list" allowBlank="1" showInputMessage="1" showErrorMessage="1" sqref="N72:O73" xr:uid="{67AC89AC-655B-4036-9E86-8FE381017FCF}">
      <formula1>"Front/Rear, Top/Bottom, Left/Right, None"</formula1>
    </dataValidation>
    <dataValidation type="list" allowBlank="1" showInputMessage="1" showErrorMessage="1" sqref="AA74 AA104 DM115 BY115 AK74 AK104 AU74 AU104 BE74 BE104 BO74 BO104 CS115 CI115 DC115" xr:uid="{67904560-1E2B-4F6A-ABB4-F2EB6183E0A7}">
      <formula1>"No, Yes"</formula1>
    </dataValidation>
    <dataValidation type="list" allowBlank="1" showInputMessage="1" showErrorMessage="1" sqref="G67:H68" xr:uid="{164E3F00-9CAC-4D49-AA54-BC019176547F}">
      <formula1>"Cylindrical, Pouch, Prismatic"</formula1>
    </dataValidation>
    <dataValidation type="list" allowBlank="1" showInputMessage="1" showErrorMessage="1" sqref="BY81:BZ81 CI81:CJ81 CS81:CT81 DC81:DD81 DM81:DN81" xr:uid="{2F768BF6-4891-4683-A4B8-8BF1A5F2A97F}">
      <formula1>"Tube, Composite"</formula1>
    </dataValidation>
    <dataValidation type="list" allowBlank="1" showInputMessage="1" showErrorMessage="1" sqref="BY82 CI82 CS82 DC82 DM82" xr:uid="{5606FCF4-82C6-4A20-BF62-E77B5FC9CB9F}">
      <formula1>"Round, Square"</formula1>
    </dataValidation>
    <dataValidation type="list" allowBlank="1" showInputMessage="1" showErrorMessage="1" sqref="AA100:AB100 AK100:AL100 AU100:AV100 BE100:BF100 BO100:BP100 BY111:BZ111 CI111:CJ111 CS111:CT111 DC111:DD111 DM111:DN111" xr:uid="{377A299D-D84B-4F81-B795-AD48038F949E}">
      <formula1>"Bolted, Welded, Bonded, Continuous"</formula1>
    </dataValidation>
    <dataValidation type="list" allowBlank="1" showInputMessage="1" showErrorMessage="1" sqref="BY61:BZ61 CI61:CJ61 CS61:CT61 DC61:DD61 DM61:DN61" xr:uid="{64B31B03-0013-4F57-BC14-89429707270E}">
      <formula1>"Centerline Inserts, Offset Mounts, Flush Monocoque"</formula1>
    </dataValidation>
    <dataValidation type="list" allowBlank="1" showInputMessage="1" showErrorMessage="1" sqref="Y95:Z95 AI95:AJ95 AS95:AT95 BC95:BD95 BM95:BN95" xr:uid="{5B1152E9-E289-42C5-9569-B1682DBEFCE9}">
      <formula1>"Exterior Wall, Floor"</formula1>
    </dataValidation>
    <dataValidation type="list" allowBlank="1" showInputMessage="1" showErrorMessage="1" sqref="P134:Q134 P103:Q103" xr:uid="{BC1EB624-E262-4575-80D6-76A26FAA1EC9}">
      <formula1>"Steel, Aluminum, Isotropic, Composite"</formula1>
    </dataValidation>
    <dataValidation type="list" allowBlank="1" showInputMessage="1" showErrorMessage="1" sqref="G136" xr:uid="{7D608D84-BDA6-4740-8485-03E4A770596E}">
      <formula1>"Tension, Shear"</formula1>
    </dataValidation>
    <dataValidation type="list" allowBlank="1" showInputMessage="1" showErrorMessage="1" sqref="F135" xr:uid="{9760F1FB-70DB-42A5-96DB-C375F70FE297}">
      <formula1>"Vertical, Lateral, Longitudinal"</formula1>
    </dataValidation>
    <dataValidation type="list" allowBlank="1" showInputMessage="1" showErrorMessage="1" sqref="AA84:AB84 AK84:AL84 AU84:AV84 BE84:BF84 BO84:BP84 BY95:BZ95 CI95:CJ95 CS95:CT95 DC95:DD95 DM95:DN95" xr:uid="{F784EF4F-73F4-430C-A912-35EEAB043462}">
      <formula1>"Single Layer, H-Shape, L-Shape, U-Shape, t-Shape, Rectangular Tube, Round Tube"</formula1>
    </dataValidation>
    <dataValidation type="list" allowBlank="1" showInputMessage="1" showErrorMessage="1" sqref="O132:R132" xr:uid="{D9889D46-8989-43BD-9559-6028AFBB3F43}">
      <formula1>"No Vectors From Holes To Driver, Vector From Hole To Firewall-Seat"</formula1>
    </dataValidation>
    <dataValidation type="list" allowBlank="1" showInputMessage="1" showErrorMessage="1" sqref="Q75:R75 Q105:R105 Q136:R136 BY106:BZ106 AA66:AB66 AK66:AL66 AU66:AV66 BE66:BF66 BO66:BP66 BY64:BZ64 CI64:CJ64 CS64:CT64 DC64:DD64 DM64:DN64 DM106:DN106 DC106:DD106 CS106:CT106 CI106:CJ106" xr:uid="{F85C2D27-1200-4F03-BECC-C13BE02FD6EA}">
      <formula1>$E$3:$E$21</formula1>
    </dataValidation>
    <dataValidation type="list" allowBlank="1" showInputMessage="1" showErrorMessage="1" sqref="C134:H134" xr:uid="{DD87E951-7C79-4415-846D-D6BB8E2C38D6}">
      <formula1>"Segments mechanically attached to container, Lid attachment equivalent to weld"</formula1>
    </dataValidation>
  </dataValidations>
  <pageMargins left="0.7" right="0.7" top="0.75" bottom="0.75" header="0.3" footer="0.3"/>
  <pageSetup paperSize="24" scale="4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735A-C586-492B-86F5-AE7DD1D25B6D}">
  <sheetPr>
    <pageSetUpPr fitToPage="1"/>
  </sheetPr>
  <dimension ref="A1:CE10000"/>
  <sheetViews>
    <sheetView zoomScaleNormal="100" workbookViewId="0">
      <selection activeCell="AX47" sqref="AX47:AY47"/>
    </sheetView>
  </sheetViews>
  <sheetFormatPr defaultRowHeight="15" x14ac:dyDescent="0.25"/>
  <cols>
    <col min="1" max="1" width="8.7109375" style="25"/>
    <col min="2" max="2" width="10" style="25" bestFit="1" customWidth="1"/>
    <col min="3" max="9" width="8.7109375" style="25"/>
    <col min="10" max="11" width="9.28515625" style="25" bestFit="1" customWidth="1"/>
    <col min="12" max="37" width="8.7109375" style="25"/>
    <col min="38" max="41" width="9.28515625" style="25" bestFit="1" customWidth="1"/>
    <col min="42" max="43" width="8.7109375" style="25"/>
    <col min="44" max="45" width="9.28515625" style="25" bestFit="1" customWidth="1"/>
    <col min="46" max="49" width="8.7109375" style="25"/>
    <col min="50" max="50" width="9.28515625" style="25" bestFit="1" customWidth="1"/>
    <col min="51" max="51" width="11.42578125" style="25" bestFit="1" customWidth="1"/>
    <col min="52" max="53" width="8.7109375" style="25"/>
    <col min="54" max="54" width="8.7109375" style="12"/>
    <col min="55" max="55" width="8.7109375" style="35"/>
    <col min="56" max="58" width="8.7109375" style="25"/>
    <col min="59" max="61" width="9.140625" style="25" customWidth="1"/>
    <col min="62" max="73" width="8.7109375" style="25"/>
    <col min="74" max="74" width="8.7109375" style="308"/>
    <col min="75" max="75" width="8.7109375" style="306"/>
    <col min="76" max="76" width="8.7109375" style="309"/>
    <col min="77" max="77" width="8.7109375" style="307"/>
    <col min="78" max="78" width="8.7109375" style="25"/>
    <col min="79" max="79" width="8.7109375" style="308"/>
    <col min="80" max="80" width="8.7109375" style="307"/>
    <col min="81" max="81" width="8.7109375" style="25"/>
    <col min="82" max="83" width="8.7109375" style="306"/>
  </cols>
  <sheetData>
    <row r="1" spans="1:83" ht="17.25" customHeight="1" x14ac:dyDescent="0.25">
      <c r="A1" s="589" t="s">
        <v>1239</v>
      </c>
      <c r="B1" s="589"/>
      <c r="C1" s="589"/>
      <c r="D1" s="38"/>
      <c r="E1" s="38"/>
      <c r="F1" s="38"/>
      <c r="G1" s="38"/>
      <c r="H1" s="38"/>
      <c r="I1" s="38"/>
      <c r="J1" s="38"/>
      <c r="K1" s="38"/>
      <c r="L1" s="38"/>
      <c r="M1" s="38"/>
      <c r="N1" s="38"/>
      <c r="O1" s="38"/>
      <c r="P1" s="38"/>
      <c r="Q1" s="38"/>
      <c r="R1" s="38"/>
      <c r="S1" s="38"/>
      <c r="T1" s="38"/>
      <c r="U1" s="38"/>
      <c r="V1" s="38"/>
      <c r="W1" s="38"/>
      <c r="X1" s="41"/>
      <c r="Y1" s="41"/>
      <c r="Z1" s="41"/>
      <c r="AA1" s="41"/>
      <c r="AB1" s="41"/>
      <c r="AC1" s="41"/>
      <c r="AD1" s="41"/>
      <c r="AE1" s="41"/>
      <c r="AF1" s="41"/>
      <c r="AG1" s="38"/>
      <c r="AH1" s="38"/>
      <c r="AI1" s="38"/>
      <c r="AJ1" s="38"/>
      <c r="AK1" s="38"/>
      <c r="AL1" s="38"/>
      <c r="AM1" s="38"/>
      <c r="AN1" s="38"/>
      <c r="AO1" s="38"/>
      <c r="AP1" s="38"/>
      <c r="AQ1" s="38"/>
      <c r="AR1" s="38"/>
      <c r="AS1" s="38"/>
      <c r="AT1" s="38"/>
      <c r="AU1" s="38"/>
      <c r="AV1" s="38"/>
      <c r="AW1" s="38"/>
      <c r="AX1" s="38"/>
      <c r="AY1" s="38"/>
      <c r="AZ1" s="38"/>
      <c r="BA1" s="38"/>
      <c r="BB1" s="39"/>
      <c r="BC1" s="40"/>
      <c r="BD1" s="41"/>
      <c r="BE1" s="41"/>
      <c r="BF1" s="41"/>
      <c r="BG1" s="41"/>
      <c r="BH1" s="41"/>
      <c r="BI1" s="41"/>
      <c r="BJ1" s="41"/>
      <c r="BK1" s="38"/>
      <c r="BL1" s="41"/>
      <c r="BM1" s="41"/>
      <c r="BN1" s="41"/>
      <c r="BO1" s="41"/>
      <c r="BP1" s="41"/>
      <c r="BQ1" s="41"/>
      <c r="BR1" s="41"/>
      <c r="BS1" s="41"/>
      <c r="BT1" s="41"/>
      <c r="BU1" s="38"/>
      <c r="BV1" s="374" t="s">
        <v>1238</v>
      </c>
      <c r="BW1" s="376"/>
      <c r="BX1" s="375"/>
      <c r="BY1" s="373"/>
      <c r="BZ1" s="52"/>
      <c r="CA1" s="374" t="s">
        <v>1237</v>
      </c>
      <c r="CB1" s="373"/>
      <c r="CC1" s="52"/>
      <c r="CD1" s="374" t="s">
        <v>1236</v>
      </c>
      <c r="CE1" s="373"/>
    </row>
    <row r="2" spans="1:83" ht="15.75" customHeight="1" x14ac:dyDescent="0.25">
      <c r="A2" s="166" t="s">
        <v>1061</v>
      </c>
      <c r="B2" s="166" t="s">
        <v>1235</v>
      </c>
      <c r="C2" s="340"/>
      <c r="D2" s="355"/>
      <c r="E2" s="355"/>
      <c r="F2" s="355"/>
      <c r="G2" s="355"/>
      <c r="H2" s="355"/>
      <c r="I2" s="355"/>
      <c r="J2" s="355"/>
      <c r="K2" s="355"/>
      <c r="L2" s="355"/>
      <c r="M2" s="38"/>
      <c r="N2" s="10"/>
      <c r="O2" s="10"/>
      <c r="P2" s="10"/>
      <c r="Q2" s="10"/>
      <c r="R2" s="10"/>
      <c r="S2" s="10"/>
      <c r="T2" s="10"/>
      <c r="U2" s="10"/>
      <c r="V2" s="10"/>
      <c r="W2" s="38"/>
      <c r="X2" s="42"/>
      <c r="Y2" s="42"/>
      <c r="Z2" s="42"/>
      <c r="AA2" s="42"/>
      <c r="AB2" s="42"/>
      <c r="AC2" s="42"/>
      <c r="AD2" s="42"/>
      <c r="AE2" s="42"/>
      <c r="AF2" s="42"/>
      <c r="AG2" s="38"/>
      <c r="AH2" s="10"/>
      <c r="AI2" s="10"/>
      <c r="AJ2" s="10"/>
      <c r="AK2" s="10"/>
      <c r="AL2" s="10"/>
      <c r="AM2" s="10"/>
      <c r="AN2" s="10"/>
      <c r="AO2" s="10"/>
      <c r="AP2" s="10"/>
      <c r="AQ2" s="38"/>
      <c r="AR2" s="10"/>
      <c r="AS2" s="10"/>
      <c r="AT2" s="10"/>
      <c r="AU2" s="10"/>
      <c r="AV2" s="10"/>
      <c r="AW2" s="10"/>
      <c r="AX2" s="10"/>
      <c r="AY2" s="10"/>
      <c r="AZ2" s="10"/>
      <c r="BA2" s="38"/>
      <c r="BB2" s="353"/>
      <c r="BC2" s="63"/>
      <c r="BD2" s="42"/>
      <c r="BE2" s="42"/>
      <c r="BF2" s="42"/>
      <c r="BG2" s="42"/>
      <c r="BH2" s="42"/>
      <c r="BI2" s="42"/>
      <c r="BJ2" s="42"/>
      <c r="BK2" s="38"/>
      <c r="BL2" s="42"/>
      <c r="BM2" s="42"/>
      <c r="BN2" s="42"/>
      <c r="BO2" s="42"/>
      <c r="BP2" s="42"/>
      <c r="BQ2" s="42"/>
      <c r="BR2" s="42"/>
      <c r="BS2" s="42"/>
      <c r="BT2" s="42"/>
      <c r="BU2" s="38"/>
      <c r="BV2" s="370" t="s">
        <v>1234</v>
      </c>
      <c r="BW2" s="350"/>
      <c r="BX2" s="366"/>
      <c r="BY2" s="368"/>
      <c r="BZ2" s="52"/>
      <c r="CA2" s="372" t="s">
        <v>1233</v>
      </c>
      <c r="CB2" s="368"/>
      <c r="CC2" s="52"/>
      <c r="CD2" s="372" t="s">
        <v>1233</v>
      </c>
      <c r="CE2" s="368"/>
    </row>
    <row r="3" spans="1:83" ht="15.75" customHeight="1" x14ac:dyDescent="0.25">
      <c r="A3" s="314">
        <f ca="1">IF($A$25="mm",200*10^9,29000*10^3)</f>
        <v>200000000000</v>
      </c>
      <c r="B3" s="314">
        <f ca="1">IF($A$25="mm",69*10^9,10000*10^3)</f>
        <v>69000000000</v>
      </c>
      <c r="C3" s="371"/>
      <c r="D3" s="355"/>
      <c r="E3" s="355"/>
      <c r="F3" s="355"/>
      <c r="G3" s="355"/>
      <c r="H3" s="355"/>
      <c r="I3" s="355"/>
      <c r="J3" s="355"/>
      <c r="K3" s="355"/>
      <c r="L3" s="355"/>
      <c r="M3" s="38"/>
      <c r="N3" s="10"/>
      <c r="O3" s="10"/>
      <c r="P3" s="10"/>
      <c r="Q3" s="10"/>
      <c r="R3" s="10"/>
      <c r="S3" s="10"/>
      <c r="T3" s="10"/>
      <c r="U3" s="10"/>
      <c r="V3" s="10"/>
      <c r="W3" s="38"/>
      <c r="X3" s="42"/>
      <c r="Y3" s="42"/>
      <c r="Z3" s="42"/>
      <c r="AA3" s="42"/>
      <c r="AB3" s="42"/>
      <c r="AC3" s="42"/>
      <c r="AD3" s="42"/>
      <c r="AE3" s="42"/>
      <c r="AF3" s="42"/>
      <c r="AG3" s="38"/>
      <c r="AH3" s="10"/>
      <c r="AI3" s="10"/>
      <c r="AJ3" s="10"/>
      <c r="AK3" s="10"/>
      <c r="AL3" s="10"/>
      <c r="AM3" s="10"/>
      <c r="AN3" s="10"/>
      <c r="AO3" s="10"/>
      <c r="AP3" s="10"/>
      <c r="AQ3" s="38"/>
      <c r="AR3" s="10"/>
      <c r="AS3" s="10"/>
      <c r="AT3" s="10"/>
      <c r="AU3" s="10"/>
      <c r="AV3" s="10"/>
      <c r="AW3" s="10"/>
      <c r="AX3" s="10"/>
      <c r="AY3" s="10"/>
      <c r="AZ3" s="10"/>
      <c r="BA3" s="38"/>
      <c r="BB3" s="353"/>
      <c r="BC3" s="63"/>
      <c r="BD3" s="42"/>
      <c r="BE3" s="42"/>
      <c r="BF3" s="42"/>
      <c r="BG3" s="42"/>
      <c r="BH3" s="42"/>
      <c r="BI3" s="42"/>
      <c r="BJ3" s="42"/>
      <c r="BK3" s="38"/>
      <c r="BL3" s="42"/>
      <c r="BM3" s="42"/>
      <c r="BN3" s="42"/>
      <c r="BO3" s="42"/>
      <c r="BP3" s="42"/>
      <c r="BQ3" s="42"/>
      <c r="BR3" s="42"/>
      <c r="BS3" s="42"/>
      <c r="BT3" s="42"/>
      <c r="BU3" s="38"/>
      <c r="BV3" s="370" t="s">
        <v>1232</v>
      </c>
      <c r="BW3" s="350"/>
      <c r="BX3" s="366"/>
      <c r="BY3" s="368"/>
      <c r="BZ3" s="52"/>
      <c r="CA3" s="370" t="s">
        <v>1231</v>
      </c>
      <c r="CB3" s="368"/>
      <c r="CC3" s="52"/>
      <c r="CD3" s="370" t="s">
        <v>1231</v>
      </c>
      <c r="CE3" s="368"/>
    </row>
    <row r="4" spans="1:83" ht="15.75" customHeight="1" x14ac:dyDescent="0.25">
      <c r="A4" s="314">
        <f ca="1">IF($A$25="mm",305*10^6,44.2*10^3)</f>
        <v>305000000</v>
      </c>
      <c r="B4" s="314">
        <f ca="1">IF($A$25="mm",240*10^6,34.8*10^3)</f>
        <v>240000000</v>
      </c>
      <c r="C4" s="371"/>
      <c r="D4" s="355"/>
      <c r="E4" s="355"/>
      <c r="F4" s="355"/>
      <c r="G4" s="355"/>
      <c r="H4" s="355"/>
      <c r="I4" s="355"/>
      <c r="J4" s="355"/>
      <c r="K4" s="355"/>
      <c r="L4" s="355"/>
      <c r="M4" s="38"/>
      <c r="N4" s="10"/>
      <c r="O4" s="10"/>
      <c r="P4" s="10"/>
      <c r="Q4" s="10"/>
      <c r="R4" s="10"/>
      <c r="S4" s="10"/>
      <c r="T4" s="10"/>
      <c r="U4" s="10"/>
      <c r="V4" s="10"/>
      <c r="W4" s="38"/>
      <c r="X4" s="42"/>
      <c r="Y4" s="42"/>
      <c r="Z4" s="42"/>
      <c r="AA4" s="42"/>
      <c r="AB4" s="42"/>
      <c r="AC4" s="42"/>
      <c r="AD4" s="42"/>
      <c r="AE4" s="42"/>
      <c r="AF4" s="42"/>
      <c r="AG4" s="38"/>
      <c r="AH4" s="10"/>
      <c r="AI4" s="10"/>
      <c r="AJ4" s="10"/>
      <c r="AK4" s="10"/>
      <c r="AL4" s="10"/>
      <c r="AM4" s="10"/>
      <c r="AN4" s="10"/>
      <c r="AO4" s="10"/>
      <c r="AP4" s="10"/>
      <c r="AQ4" s="38"/>
      <c r="AR4" s="10"/>
      <c r="AS4" s="10"/>
      <c r="AT4" s="10"/>
      <c r="AU4" s="10"/>
      <c r="AV4" s="10"/>
      <c r="AW4" s="10"/>
      <c r="AX4" s="10"/>
      <c r="AY4" s="10"/>
      <c r="AZ4" s="10"/>
      <c r="BA4" s="38"/>
      <c r="BB4" s="353"/>
      <c r="BC4" s="63"/>
      <c r="BD4" s="42"/>
      <c r="BE4" s="42"/>
      <c r="BF4" s="42"/>
      <c r="BG4" s="42"/>
      <c r="BH4" s="42"/>
      <c r="BI4" s="42"/>
      <c r="BJ4" s="42"/>
      <c r="BK4" s="38"/>
      <c r="BL4" s="10"/>
      <c r="BM4" s="10"/>
      <c r="BN4" s="10"/>
      <c r="BO4" s="10"/>
      <c r="BP4" s="318" t="s">
        <v>1230</v>
      </c>
      <c r="BQ4" s="10"/>
      <c r="BR4" s="10"/>
      <c r="BS4" s="10"/>
      <c r="BT4" s="10"/>
      <c r="BU4" s="38"/>
      <c r="BV4" s="370" t="s">
        <v>1229</v>
      </c>
      <c r="BW4" s="350"/>
      <c r="BX4" s="366"/>
      <c r="BY4" s="368"/>
      <c r="BZ4" s="52"/>
      <c r="CA4" s="370" t="s">
        <v>1228</v>
      </c>
      <c r="CB4" s="368"/>
      <c r="CC4" s="52"/>
      <c r="CD4" s="370" t="s">
        <v>1228</v>
      </c>
      <c r="CE4" s="368"/>
    </row>
    <row r="5" spans="1:83" ht="15.75" customHeight="1" x14ac:dyDescent="0.25">
      <c r="A5" s="314">
        <f ca="1">IF($A$25="mm",365*10^6,52.9*10^3)</f>
        <v>365000000</v>
      </c>
      <c r="B5" s="314">
        <f ca="1">IF($A$25="mm",290*10^6,42.1*10^3)</f>
        <v>290000000</v>
      </c>
      <c r="C5" s="371"/>
      <c r="D5" s="42"/>
      <c r="E5" s="42"/>
      <c r="F5" s="42"/>
      <c r="G5" s="42"/>
      <c r="H5" s="42"/>
      <c r="I5" s="42"/>
      <c r="J5" s="42"/>
      <c r="K5" s="42"/>
      <c r="L5" s="42"/>
      <c r="M5" s="38"/>
      <c r="N5" s="10"/>
      <c r="O5" s="10"/>
      <c r="P5" s="10"/>
      <c r="Q5" s="10"/>
      <c r="R5" s="10"/>
      <c r="S5" s="10"/>
      <c r="T5" s="10"/>
      <c r="U5" s="10"/>
      <c r="V5" s="10"/>
      <c r="W5" s="38"/>
      <c r="X5" s="42"/>
      <c r="Y5" s="42"/>
      <c r="Z5" s="42"/>
      <c r="AA5" s="42"/>
      <c r="AB5" s="42"/>
      <c r="AC5" s="42"/>
      <c r="AD5" s="42"/>
      <c r="AE5" s="42"/>
      <c r="AF5" s="42"/>
      <c r="AG5" s="38"/>
      <c r="AH5" s="10"/>
      <c r="AI5" s="10"/>
      <c r="AJ5" s="10"/>
      <c r="AK5" s="10"/>
      <c r="AL5" s="10"/>
      <c r="AM5" s="10"/>
      <c r="AN5" s="10"/>
      <c r="AO5" s="10"/>
      <c r="AP5" s="10"/>
      <c r="AQ5" s="38"/>
      <c r="AR5" s="10"/>
      <c r="AS5" s="10"/>
      <c r="AT5" s="10"/>
      <c r="AU5" s="10"/>
      <c r="AV5" s="10"/>
      <c r="AW5" s="10"/>
      <c r="AX5" s="10"/>
      <c r="AY5" s="10"/>
      <c r="AZ5" s="10"/>
      <c r="BA5" s="38"/>
      <c r="BB5" s="353"/>
      <c r="BC5" s="63"/>
      <c r="BD5" s="42"/>
      <c r="BE5" s="42"/>
      <c r="BF5" s="42"/>
      <c r="BG5" s="42"/>
      <c r="BH5" s="42"/>
      <c r="BI5" s="42"/>
      <c r="BJ5" s="42"/>
      <c r="BK5" s="38"/>
      <c r="BL5" s="10"/>
      <c r="BM5" s="10"/>
      <c r="BN5" s="10"/>
      <c r="BO5" s="10"/>
      <c r="BP5" s="318"/>
      <c r="BQ5" s="10"/>
      <c r="BR5" s="10"/>
      <c r="BS5" s="10"/>
      <c r="BT5" s="10"/>
      <c r="BU5" s="38"/>
      <c r="BV5" s="372"/>
      <c r="BW5" s="350"/>
      <c r="BX5" s="366"/>
      <c r="BY5" s="368"/>
      <c r="BZ5" s="52"/>
      <c r="CA5" s="369"/>
      <c r="CB5" s="368"/>
      <c r="CC5" s="52"/>
      <c r="CD5" s="369"/>
      <c r="CE5" s="368"/>
    </row>
    <row r="6" spans="1:83" ht="15.75" customHeight="1" x14ac:dyDescent="0.25">
      <c r="A6" s="314">
        <f ca="1">IF($A$25="mm",180*10^6,26*10^3)</f>
        <v>180000000</v>
      </c>
      <c r="B6" s="314">
        <f ca="1">IF($A$25="mm",115*10^6,16.7*10^3)</f>
        <v>115000000</v>
      </c>
      <c r="C6" s="371"/>
      <c r="D6" s="42"/>
      <c r="E6" s="42"/>
      <c r="F6" s="42"/>
      <c r="G6" s="42"/>
      <c r="H6" s="42"/>
      <c r="I6" s="42"/>
      <c r="J6" s="42"/>
      <c r="K6" s="42"/>
      <c r="L6" s="42"/>
      <c r="M6" s="38"/>
      <c r="N6" s="10"/>
      <c r="O6" s="10"/>
      <c r="P6" s="10"/>
      <c r="Q6" s="10"/>
      <c r="R6" s="10"/>
      <c r="S6" s="10"/>
      <c r="T6" s="10"/>
      <c r="U6" s="10"/>
      <c r="V6" s="10"/>
      <c r="W6" s="38"/>
      <c r="X6" s="42"/>
      <c r="Y6" s="42"/>
      <c r="Z6" s="42"/>
      <c r="AA6" s="42"/>
      <c r="AB6" s="42"/>
      <c r="AC6" s="42"/>
      <c r="AD6" s="42"/>
      <c r="AE6" s="42"/>
      <c r="AF6" s="42"/>
      <c r="AG6" s="38"/>
      <c r="AH6" s="305"/>
      <c r="AI6" s="10"/>
      <c r="AJ6" s="10"/>
      <c r="AK6" s="10"/>
      <c r="AL6" s="10"/>
      <c r="AM6" s="10"/>
      <c r="AN6" s="10"/>
      <c r="AO6" s="10"/>
      <c r="AP6" s="10"/>
      <c r="AQ6" s="38"/>
      <c r="AR6" s="305"/>
      <c r="AS6" s="10"/>
      <c r="AT6" s="10"/>
      <c r="AU6" s="10"/>
      <c r="AV6" s="10"/>
      <c r="AW6" s="10"/>
      <c r="AX6" s="10"/>
      <c r="AY6" s="10"/>
      <c r="AZ6" s="10"/>
      <c r="BA6" s="38"/>
      <c r="BB6" s="353"/>
      <c r="BC6" s="63"/>
      <c r="BD6" s="42"/>
      <c r="BE6" s="42"/>
      <c r="BF6" s="42"/>
      <c r="BG6" s="42"/>
      <c r="BH6" s="42"/>
      <c r="BI6" s="42"/>
      <c r="BJ6" s="42"/>
      <c r="BK6" s="38"/>
      <c r="BL6" s="355"/>
      <c r="BM6" s="355"/>
      <c r="BN6" s="355"/>
      <c r="BO6" s="355"/>
      <c r="BP6" s="318" t="s">
        <v>1227</v>
      </c>
      <c r="BQ6" s="355"/>
      <c r="BR6" s="355"/>
      <c r="BS6" s="355"/>
      <c r="BT6" s="355"/>
      <c r="BU6" s="38"/>
      <c r="BV6" s="372"/>
      <c r="BW6" s="350"/>
      <c r="BX6" s="366"/>
      <c r="BY6" s="368"/>
      <c r="BZ6" s="52"/>
      <c r="CA6" s="369"/>
      <c r="CB6" s="368"/>
      <c r="CC6" s="52"/>
      <c r="CD6" s="369"/>
      <c r="CE6" s="368"/>
    </row>
    <row r="7" spans="1:83" ht="15.75" customHeight="1" x14ac:dyDescent="0.25">
      <c r="A7" s="314">
        <f ca="1">IF($A$25="mm",300*10^6,43.5*10^3)</f>
        <v>300000000</v>
      </c>
      <c r="B7" s="314">
        <f ca="1">IF($A$25="mm",175*10^6,25.4*10^3)</f>
        <v>175000000</v>
      </c>
      <c r="C7" s="371"/>
      <c r="D7" s="42"/>
      <c r="E7" s="42"/>
      <c r="F7" s="42"/>
      <c r="G7" s="42"/>
      <c r="H7" s="42"/>
      <c r="I7" s="42"/>
      <c r="J7" s="42"/>
      <c r="K7" s="42"/>
      <c r="L7" s="42"/>
      <c r="M7" s="38"/>
      <c r="N7" s="10"/>
      <c r="O7" s="10"/>
      <c r="P7" s="10"/>
      <c r="Q7" s="10"/>
      <c r="R7" s="10"/>
      <c r="S7" s="10"/>
      <c r="T7" s="10"/>
      <c r="U7" s="10"/>
      <c r="V7" s="10"/>
      <c r="W7" s="38"/>
      <c r="X7" s="42"/>
      <c r="Y7" s="42"/>
      <c r="Z7" s="42"/>
      <c r="AA7" s="42"/>
      <c r="AB7" s="42"/>
      <c r="AC7" s="42"/>
      <c r="AD7" s="42"/>
      <c r="AE7" s="42"/>
      <c r="AF7" s="42"/>
      <c r="AG7" s="38"/>
      <c r="AH7" s="574"/>
      <c r="AI7" s="574"/>
      <c r="AJ7" s="574"/>
      <c r="AK7" s="43"/>
      <c r="AL7" s="10"/>
      <c r="AM7" s="10"/>
      <c r="AN7" s="10"/>
      <c r="AO7" s="10"/>
      <c r="AP7" s="10"/>
      <c r="AQ7" s="38"/>
      <c r="AR7" s="304"/>
      <c r="AS7" s="304"/>
      <c r="AT7" s="304"/>
      <c r="AU7" s="43"/>
      <c r="AV7" s="10"/>
      <c r="AW7" s="10"/>
      <c r="AX7" s="10"/>
      <c r="AY7" s="10"/>
      <c r="AZ7" s="10"/>
      <c r="BA7" s="38"/>
      <c r="BB7" s="353"/>
      <c r="BC7" s="63"/>
      <c r="BD7" s="42"/>
      <c r="BE7" s="42"/>
      <c r="BF7" s="42"/>
      <c r="BG7" s="42"/>
      <c r="BH7" s="42"/>
      <c r="BI7" s="42"/>
      <c r="BJ7" s="42"/>
      <c r="BK7" s="38"/>
      <c r="BL7" s="355"/>
      <c r="BM7" s="355"/>
      <c r="BN7" s="355"/>
      <c r="BO7" s="355"/>
      <c r="BP7" s="318"/>
      <c r="BQ7" s="355"/>
      <c r="BR7" s="355"/>
      <c r="BS7" s="355"/>
      <c r="BT7" s="355"/>
      <c r="BU7" s="38"/>
      <c r="BV7" s="370"/>
      <c r="BW7" s="350"/>
      <c r="BX7" s="366"/>
      <c r="BY7" s="368"/>
      <c r="BZ7" s="52"/>
      <c r="CA7" s="369"/>
      <c r="CB7" s="368"/>
      <c r="CC7" s="52"/>
      <c r="CD7" s="369"/>
      <c r="CE7" s="368"/>
    </row>
    <row r="8" spans="1:83" ht="15.75" customHeight="1" x14ac:dyDescent="0.25">
      <c r="A8" s="364" t="s">
        <v>1226</v>
      </c>
      <c r="B8" s="365">
        <f t="shared" ref="B8:C11" ca="1" si="0">B4/$A4</f>
        <v>0.78688524590163933</v>
      </c>
      <c r="C8" s="365">
        <f t="shared" ca="1" si="0"/>
        <v>0</v>
      </c>
      <c r="D8" s="42"/>
      <c r="E8" s="42"/>
      <c r="F8" s="42"/>
      <c r="G8" s="42"/>
      <c r="H8" s="42"/>
      <c r="I8" s="42"/>
      <c r="J8" s="42"/>
      <c r="K8" s="42"/>
      <c r="L8" s="42"/>
      <c r="M8" s="38"/>
      <c r="N8" s="10"/>
      <c r="O8" s="10"/>
      <c r="P8" s="10"/>
      <c r="Q8" s="10"/>
      <c r="R8" s="10"/>
      <c r="S8" s="10"/>
      <c r="T8" s="10"/>
      <c r="U8" s="10"/>
      <c r="V8" s="10"/>
      <c r="W8" s="38"/>
      <c r="X8" s="42"/>
      <c r="Y8" s="42"/>
      <c r="Z8" s="42"/>
      <c r="AA8" s="42"/>
      <c r="AB8" s="42"/>
      <c r="AC8" s="42"/>
      <c r="AD8" s="42"/>
      <c r="AE8" s="42"/>
      <c r="AF8" s="42"/>
      <c r="AG8" s="38"/>
      <c r="AH8" s="10"/>
      <c r="AI8" s="10"/>
      <c r="AJ8" s="10"/>
      <c r="AK8" s="10"/>
      <c r="AL8" s="10"/>
      <c r="AM8" s="10"/>
      <c r="AN8" s="10"/>
      <c r="AO8" s="10"/>
      <c r="AP8" s="10"/>
      <c r="AQ8" s="38"/>
      <c r="AR8" s="10"/>
      <c r="AS8" s="10"/>
      <c r="AT8" s="10"/>
      <c r="AU8" s="10"/>
      <c r="AV8" s="10"/>
      <c r="AW8" s="10"/>
      <c r="AX8" s="10"/>
      <c r="AY8" s="10"/>
      <c r="AZ8" s="10"/>
      <c r="BA8" s="38"/>
      <c r="BB8" s="353"/>
      <c r="BC8" s="63"/>
      <c r="BD8" s="42"/>
      <c r="BE8" s="42"/>
      <c r="BF8" s="42"/>
      <c r="BG8" s="42"/>
      <c r="BH8" s="42"/>
      <c r="BI8" s="42"/>
      <c r="BJ8" s="42"/>
      <c r="BK8" s="38"/>
      <c r="BL8" s="355"/>
      <c r="BM8" s="355"/>
      <c r="BN8" s="355"/>
      <c r="BO8" s="355"/>
      <c r="BP8" s="318" t="s">
        <v>1225</v>
      </c>
      <c r="BQ8" s="355"/>
      <c r="BR8" s="355"/>
      <c r="BS8" s="355"/>
      <c r="BT8" s="355"/>
      <c r="BU8" s="38"/>
      <c r="BV8" s="362" t="s">
        <v>1223</v>
      </c>
      <c r="BW8" s="363" t="s">
        <v>1223</v>
      </c>
      <c r="BX8" s="311" t="s">
        <v>1224</v>
      </c>
      <c r="BY8" s="310" t="s">
        <v>1223</v>
      </c>
      <c r="BZ8" s="52"/>
      <c r="CA8" s="362" t="s">
        <v>1223</v>
      </c>
      <c r="CB8" s="310" t="s">
        <v>1223</v>
      </c>
      <c r="CC8" s="52"/>
      <c r="CD8" s="362" t="s">
        <v>1223</v>
      </c>
      <c r="CE8" s="310" t="s">
        <v>1223</v>
      </c>
    </row>
    <row r="9" spans="1:83" ht="15.75" customHeight="1" x14ac:dyDescent="0.25">
      <c r="A9" s="367" t="s">
        <v>1222</v>
      </c>
      <c r="B9" s="365">
        <f t="shared" ca="1" si="0"/>
        <v>0.79452054794520544</v>
      </c>
      <c r="C9" s="365">
        <f t="shared" ca="1" si="0"/>
        <v>0</v>
      </c>
      <c r="D9" s="10"/>
      <c r="E9" s="10"/>
      <c r="F9" s="10"/>
      <c r="G9" s="10"/>
      <c r="H9" s="318" t="s">
        <v>1221</v>
      </c>
      <c r="I9" s="10"/>
      <c r="J9" s="10"/>
      <c r="K9" s="10"/>
      <c r="L9" s="10"/>
      <c r="M9" s="38"/>
      <c r="N9" s="10"/>
      <c r="O9" s="10"/>
      <c r="P9" s="10"/>
      <c r="Q9" s="10"/>
      <c r="R9" s="10"/>
      <c r="S9" s="10"/>
      <c r="T9" s="10"/>
      <c r="U9" s="10"/>
      <c r="V9" s="10"/>
      <c r="W9" s="38"/>
      <c r="X9" s="42"/>
      <c r="Y9" s="42"/>
      <c r="Z9" s="42"/>
      <c r="AA9" s="42"/>
      <c r="AB9" s="42"/>
      <c r="AC9" s="42"/>
      <c r="AD9" s="42"/>
      <c r="AE9" s="42"/>
      <c r="AF9" s="42"/>
      <c r="AG9" s="38"/>
      <c r="AH9" s="10"/>
      <c r="AI9" s="10"/>
      <c r="AJ9" s="10"/>
      <c r="AK9" s="10"/>
      <c r="AL9" s="10"/>
      <c r="AM9" s="10"/>
      <c r="AN9" s="10"/>
      <c r="AO9" s="10"/>
      <c r="AP9" s="10"/>
      <c r="AQ9" s="38"/>
      <c r="AR9" s="10"/>
      <c r="AS9" s="10"/>
      <c r="AT9" s="10"/>
      <c r="AU9" s="10"/>
      <c r="AV9" s="10"/>
      <c r="AW9" s="10"/>
      <c r="AX9" s="10"/>
      <c r="AY9" s="10"/>
      <c r="AZ9" s="10"/>
      <c r="BA9" s="38"/>
      <c r="BB9" s="353"/>
      <c r="BC9" s="63"/>
      <c r="BD9" s="42"/>
      <c r="BE9" s="42"/>
      <c r="BF9" s="42"/>
      <c r="BG9" s="42"/>
      <c r="BH9" s="42"/>
      <c r="BI9" s="42"/>
      <c r="BJ9" s="42"/>
      <c r="BK9" s="38"/>
      <c r="BL9" s="355"/>
      <c r="BM9" s="355"/>
      <c r="BN9" s="355"/>
      <c r="BO9" s="355"/>
      <c r="BP9" s="318"/>
      <c r="BQ9" s="355"/>
      <c r="BR9" s="355"/>
      <c r="BS9" s="355"/>
      <c r="BT9" s="355"/>
      <c r="BU9" s="38"/>
      <c r="BV9" s="362">
        <f>IF(BV12="",0,MAX(BV12:BV1048576))</f>
        <v>0</v>
      </c>
      <c r="BW9" s="363">
        <f>IF(BW12="",0,MAX(BW12:BW1048576))</f>
        <v>0</v>
      </c>
      <c r="BX9" s="311">
        <f>INDEX(BX12:BX1048576,MATCH(BV9,BV12:BV1048576,0))</f>
        <v>0</v>
      </c>
      <c r="BY9" s="310">
        <f ca="1">IF(BY12="",0,MAX(BY12:BY1048576))*IF($A$25="mm",1/1000,(25.4/1000)*(9.81/2.2046))</f>
        <v>0</v>
      </c>
      <c r="BZ9" s="52"/>
      <c r="CA9" s="362">
        <f>IF(CA12="","",MAX(CA12:CA1048576))</f>
        <v>0</v>
      </c>
      <c r="CB9" s="310">
        <f>IF(CB12="","",MAX(CB12:CB1048576))</f>
        <v>0</v>
      </c>
      <c r="CC9" s="52"/>
      <c r="CD9" s="362">
        <f>IF(CD12="","",MAX(CD12:CD1048576))</f>
        <v>0</v>
      </c>
      <c r="CE9" s="310">
        <f>IF(CE12="","",MAX(CE12:CE1048576))</f>
        <v>0</v>
      </c>
    </row>
    <row r="10" spans="1:83" ht="15.75" customHeight="1" x14ac:dyDescent="0.25">
      <c r="A10" s="364" t="s">
        <v>1220</v>
      </c>
      <c r="B10" s="365">
        <f t="shared" ca="1" si="0"/>
        <v>0.63888888888888884</v>
      </c>
      <c r="C10" s="365">
        <f t="shared" ca="1" si="0"/>
        <v>0</v>
      </c>
      <c r="D10" s="10"/>
      <c r="E10" s="10"/>
      <c r="F10" s="10"/>
      <c r="G10" s="10"/>
      <c r="H10" s="318"/>
      <c r="I10" s="10"/>
      <c r="J10" s="10"/>
      <c r="K10" s="10"/>
      <c r="L10" s="10"/>
      <c r="M10" s="38"/>
      <c r="N10" s="10"/>
      <c r="O10" s="10"/>
      <c r="P10" s="10"/>
      <c r="Q10" s="10"/>
      <c r="R10" s="318" t="s">
        <v>1219</v>
      </c>
      <c r="S10" s="10"/>
      <c r="T10" s="10"/>
      <c r="U10" s="10"/>
      <c r="V10" s="10"/>
      <c r="W10" s="38"/>
      <c r="X10" s="10"/>
      <c r="Y10" s="10"/>
      <c r="Z10" s="10"/>
      <c r="AA10" s="10"/>
      <c r="AB10" s="318" t="s">
        <v>1218</v>
      </c>
      <c r="AC10" s="10"/>
      <c r="AD10" s="10"/>
      <c r="AE10" s="10"/>
      <c r="AF10" s="10"/>
      <c r="AG10" s="38"/>
      <c r="AH10" s="10"/>
      <c r="AI10" s="10"/>
      <c r="AJ10" s="10"/>
      <c r="AK10" s="10"/>
      <c r="AL10" s="10"/>
      <c r="AM10" s="10"/>
      <c r="AN10" s="10"/>
      <c r="AO10" s="10"/>
      <c r="AP10" s="10"/>
      <c r="AQ10" s="38"/>
      <c r="AR10" s="10"/>
      <c r="AS10" s="10"/>
      <c r="AT10" s="10"/>
      <c r="AU10" s="10"/>
      <c r="AV10" s="10"/>
      <c r="AW10" s="10"/>
      <c r="AX10" s="10"/>
      <c r="AY10" s="10"/>
      <c r="AZ10" s="10"/>
      <c r="BA10" s="38"/>
      <c r="BB10" s="353"/>
      <c r="BC10" s="63"/>
      <c r="BD10" s="42"/>
      <c r="BE10" s="42"/>
      <c r="BF10" s="42"/>
      <c r="BG10" s="42"/>
      <c r="BH10" s="42"/>
      <c r="BI10" s="42"/>
      <c r="BJ10" s="42"/>
      <c r="BK10" s="38"/>
      <c r="BL10" s="355"/>
      <c r="BM10" s="355"/>
      <c r="BN10" s="355"/>
      <c r="BO10" s="355"/>
      <c r="BP10" s="318" t="s">
        <v>1217</v>
      </c>
      <c r="BQ10" s="355"/>
      <c r="BR10" s="355"/>
      <c r="BS10" s="355"/>
      <c r="BT10" s="355"/>
      <c r="BU10" s="38"/>
      <c r="BV10" s="362" t="s">
        <v>1215</v>
      </c>
      <c r="BW10" s="363" t="s">
        <v>1214</v>
      </c>
      <c r="BX10" s="366" t="s">
        <v>1216</v>
      </c>
      <c r="BY10" s="310" t="s">
        <v>514</v>
      </c>
      <c r="BZ10" s="52"/>
      <c r="CA10" s="362" t="s">
        <v>1215</v>
      </c>
      <c r="CB10" s="310" t="s">
        <v>1214</v>
      </c>
      <c r="CC10" s="52"/>
      <c r="CD10" s="362" t="s">
        <v>1215</v>
      </c>
      <c r="CE10" s="310" t="s">
        <v>1214</v>
      </c>
    </row>
    <row r="11" spans="1:83" ht="15.75" customHeight="1" x14ac:dyDescent="0.25">
      <c r="A11" s="364" t="s">
        <v>1213</v>
      </c>
      <c r="B11" s="365">
        <f t="shared" ca="1" si="0"/>
        <v>0.58333333333333337</v>
      </c>
      <c r="C11" s="365">
        <f t="shared" ca="1" si="0"/>
        <v>0</v>
      </c>
      <c r="D11" s="10"/>
      <c r="E11" s="10"/>
      <c r="F11" s="10"/>
      <c r="G11" s="10"/>
      <c r="H11" s="318" t="s">
        <v>1212</v>
      </c>
      <c r="I11" s="10"/>
      <c r="J11" s="10"/>
      <c r="K11" s="10"/>
      <c r="L11" s="10"/>
      <c r="M11" s="38"/>
      <c r="N11" s="10"/>
      <c r="O11" s="10"/>
      <c r="P11" s="10"/>
      <c r="Q11" s="10"/>
      <c r="R11" s="318"/>
      <c r="S11" s="10"/>
      <c r="T11" s="10"/>
      <c r="U11" s="10"/>
      <c r="V11" s="10"/>
      <c r="W11" s="38"/>
      <c r="X11" s="10"/>
      <c r="Y11" s="10"/>
      <c r="Z11" s="10"/>
      <c r="AA11" s="10"/>
      <c r="AB11" s="318"/>
      <c r="AC11" s="10"/>
      <c r="AD11" s="10"/>
      <c r="AE11" s="10"/>
      <c r="AF11" s="10"/>
      <c r="AG11" s="38"/>
      <c r="AH11" s="10"/>
      <c r="AI11" s="10"/>
      <c r="AJ11" s="10"/>
      <c r="AK11" s="10"/>
      <c r="AL11" s="10"/>
      <c r="AM11" s="10"/>
      <c r="AN11" s="10"/>
      <c r="AO11" s="10"/>
      <c r="AP11" s="10"/>
      <c r="AQ11" s="38"/>
      <c r="AR11" s="10"/>
      <c r="AS11" s="10"/>
      <c r="AT11" s="10"/>
      <c r="AU11" s="10"/>
      <c r="AV11" s="10"/>
      <c r="AW11" s="10"/>
      <c r="AX11" s="10"/>
      <c r="AY11" s="10"/>
      <c r="AZ11" s="10"/>
      <c r="BA11" s="38"/>
      <c r="BB11" s="353"/>
      <c r="BC11" s="63"/>
      <c r="BD11" s="42"/>
      <c r="BE11" s="42"/>
      <c r="BF11" s="42"/>
      <c r="BG11" s="42"/>
      <c r="BH11" s="42"/>
      <c r="BI11" s="42"/>
      <c r="BJ11" s="42"/>
      <c r="BK11" s="38"/>
      <c r="BL11" s="355"/>
      <c r="BM11" s="355"/>
      <c r="BN11" s="355"/>
      <c r="BO11" s="355"/>
      <c r="BP11" s="318"/>
      <c r="BQ11" s="355"/>
      <c r="BR11" s="355"/>
      <c r="BS11" s="355"/>
      <c r="BT11" s="355"/>
      <c r="BU11" s="38"/>
      <c r="BV11" s="362" t="str">
        <f ca="1">IF($A$25="mm","mm","in")</f>
        <v>mm</v>
      </c>
      <c r="BW11" s="363" t="str">
        <f ca="1">IF($A$25="mm","N","lb")</f>
        <v>N</v>
      </c>
      <c r="BX11" s="311" t="str">
        <f ca="1">IF($A$25="mm","N","lb")</f>
        <v>N</v>
      </c>
      <c r="BY11" s="310" t="s">
        <v>1024</v>
      </c>
      <c r="BZ11" s="52"/>
      <c r="CA11" s="362" t="str">
        <f ca="1">IF($A$25="mm","mm","in")</f>
        <v>mm</v>
      </c>
      <c r="CB11" s="310" t="str">
        <f ca="1">IF($A$25="mm","N","lb")</f>
        <v>N</v>
      </c>
      <c r="CC11" s="52"/>
      <c r="CD11" s="362" t="str">
        <f ca="1">IF($A$25="mm","mm","in")</f>
        <v>mm</v>
      </c>
      <c r="CE11" s="310" t="str">
        <f ca="1">IF($A$25="mm","N","lb")</f>
        <v>N</v>
      </c>
    </row>
    <row r="12" spans="1:83" ht="15.75" customHeight="1" x14ac:dyDescent="0.25">
      <c r="A12" s="314"/>
      <c r="B12" s="364" t="s">
        <v>1211</v>
      </c>
      <c r="C12" s="314" t="str">
        <f>IF(COUNTIF('F.10.1-4 Modules And Container'!DC61:EQ61,"Centerline Inserts"),"Yes","No")</f>
        <v>No</v>
      </c>
      <c r="D12" s="10"/>
      <c r="E12" s="10"/>
      <c r="F12" s="10"/>
      <c r="G12" s="10"/>
      <c r="H12" s="318"/>
      <c r="I12" s="10"/>
      <c r="J12" s="10"/>
      <c r="K12" s="10"/>
      <c r="L12" s="10"/>
      <c r="M12" s="38"/>
      <c r="N12" s="355"/>
      <c r="O12" s="355"/>
      <c r="P12" s="355"/>
      <c r="Q12" s="355"/>
      <c r="R12" s="318" t="s">
        <v>1210</v>
      </c>
      <c r="S12" s="355"/>
      <c r="T12" s="355"/>
      <c r="U12" s="355"/>
      <c r="V12" s="355"/>
      <c r="W12" s="38"/>
      <c r="X12" s="42"/>
      <c r="Y12" s="42"/>
      <c r="Z12" s="42"/>
      <c r="AA12" s="42"/>
      <c r="AB12" s="319"/>
      <c r="AC12" s="42"/>
      <c r="AD12" s="42"/>
      <c r="AE12" s="42"/>
      <c r="AF12" s="42"/>
      <c r="AG12" s="38"/>
      <c r="AH12" s="10"/>
      <c r="AI12" s="10"/>
      <c r="AJ12" s="10"/>
      <c r="AK12" s="10"/>
      <c r="AL12" s="10" t="s">
        <v>1209</v>
      </c>
      <c r="AM12" s="10"/>
      <c r="AN12" s="10"/>
      <c r="AO12" s="10"/>
      <c r="AP12" s="10"/>
      <c r="AQ12" s="38"/>
      <c r="AR12" s="10"/>
      <c r="AS12" s="10"/>
      <c r="AT12" s="10"/>
      <c r="AU12" s="10"/>
      <c r="AV12" s="318" t="s">
        <v>1209</v>
      </c>
      <c r="AW12" s="10"/>
      <c r="AX12" s="10"/>
      <c r="AY12" s="10"/>
      <c r="AZ12" s="10"/>
      <c r="BA12" s="38"/>
      <c r="BB12" s="353"/>
      <c r="BC12" s="63"/>
      <c r="BD12" s="42"/>
      <c r="BE12" s="42"/>
      <c r="BF12" s="42"/>
      <c r="BG12" s="42"/>
      <c r="BH12" s="42"/>
      <c r="BI12" s="42"/>
      <c r="BJ12" s="42"/>
      <c r="BK12" s="38"/>
      <c r="BL12" s="355"/>
      <c r="BM12" s="355"/>
      <c r="BN12" s="355"/>
      <c r="BO12" s="355"/>
      <c r="BP12" s="318" t="s">
        <v>1208</v>
      </c>
      <c r="BQ12" s="355"/>
      <c r="BR12" s="355"/>
      <c r="BS12" s="355"/>
      <c r="BT12" s="355"/>
      <c r="BU12" s="38"/>
      <c r="BV12" s="362">
        <v>0</v>
      </c>
      <c r="BW12" s="363">
        <v>0</v>
      </c>
      <c r="BX12" s="311">
        <v>0</v>
      </c>
      <c r="BY12" s="310">
        <v>0</v>
      </c>
      <c r="BZ12" s="52"/>
      <c r="CA12" s="362">
        <v>0</v>
      </c>
      <c r="CB12" s="310">
        <v>0</v>
      </c>
      <c r="CC12" s="52"/>
      <c r="CD12" s="362">
        <v>0</v>
      </c>
      <c r="CE12" s="310">
        <v>0</v>
      </c>
    </row>
    <row r="13" spans="1:83" ht="15.75" customHeight="1" x14ac:dyDescent="0.25">
      <c r="A13" s="12" t="s">
        <v>1207</v>
      </c>
      <c r="B13" s="12" t="str">
        <f ca="1">INDEX($A$8:$A$11,MATCH(MIN(B$8:B$11),B$8:B$11,0))</f>
        <v>Su-Weld</v>
      </c>
      <c r="C13" s="12" t="str">
        <f ca="1">INDEX($A$8:$A$11,MATCH(MIN(C$8:C$11),C$8:C$11,0))</f>
        <v>S_Yield</v>
      </c>
      <c r="D13" s="10"/>
      <c r="E13" s="10"/>
      <c r="F13" s="10"/>
      <c r="G13" s="10"/>
      <c r="H13" s="318"/>
      <c r="I13" s="10"/>
      <c r="J13" s="10"/>
      <c r="K13" s="10"/>
      <c r="L13" s="10"/>
      <c r="M13" s="38"/>
      <c r="N13" s="355"/>
      <c r="O13" s="355"/>
      <c r="P13" s="355"/>
      <c r="Q13" s="355"/>
      <c r="R13" s="318"/>
      <c r="S13" s="355"/>
      <c r="T13" s="355"/>
      <c r="U13" s="355"/>
      <c r="V13" s="355"/>
      <c r="W13" s="38"/>
      <c r="X13" s="10"/>
      <c r="Y13" s="10"/>
      <c r="Z13" s="10"/>
      <c r="AA13" s="10"/>
      <c r="AB13" s="318" t="s">
        <v>1206</v>
      </c>
      <c r="AC13" s="10"/>
      <c r="AD13" s="10"/>
      <c r="AE13" s="10"/>
      <c r="AF13" s="10"/>
      <c r="AG13" s="38"/>
      <c r="AH13" s="10"/>
      <c r="AI13" s="10"/>
      <c r="AJ13" s="10"/>
      <c r="AK13" s="10"/>
      <c r="AL13" s="10"/>
      <c r="AM13" s="10"/>
      <c r="AN13" s="10"/>
      <c r="AO13" s="10"/>
      <c r="AP13" s="10"/>
      <c r="AQ13" s="38"/>
      <c r="AR13" s="10"/>
      <c r="AS13" s="10"/>
      <c r="AT13" s="10"/>
      <c r="AU13" s="10"/>
      <c r="AV13" s="318"/>
      <c r="AW13" s="10"/>
      <c r="AX13" s="10"/>
      <c r="AY13" s="10"/>
      <c r="AZ13" s="10"/>
      <c r="BA13" s="38"/>
      <c r="BB13" s="10"/>
      <c r="BC13" s="10"/>
      <c r="BD13" s="10"/>
      <c r="BE13" s="10"/>
      <c r="BF13" s="318" t="s">
        <v>1205</v>
      </c>
      <c r="BG13" s="10"/>
      <c r="BH13" s="10"/>
      <c r="BI13" s="10"/>
      <c r="BJ13" s="10"/>
      <c r="BK13" s="38"/>
      <c r="BL13" s="355"/>
      <c r="BM13" s="355"/>
      <c r="BN13" s="355"/>
      <c r="BO13" s="355"/>
      <c r="BP13" s="318"/>
      <c r="BQ13" s="355"/>
      <c r="BR13" s="355"/>
      <c r="BS13" s="355"/>
      <c r="BT13" s="355"/>
      <c r="BU13" s="38"/>
      <c r="BV13" s="359"/>
      <c r="BW13" s="358"/>
      <c r="BX13" s="361" t="e">
        <f t="shared" ref="BX13:BX76" si="1">BY13/BV13</f>
        <v>#DIV/0!</v>
      </c>
      <c r="BY13" s="310">
        <f t="shared" ref="BY13:BY76" si="2">BY12+BW13*(BV13-BV12)</f>
        <v>0</v>
      </c>
      <c r="BZ13" s="52"/>
      <c r="CA13" s="357"/>
      <c r="CB13" s="356"/>
      <c r="CC13" s="52"/>
      <c r="CD13" s="357"/>
      <c r="CE13" s="356"/>
    </row>
    <row r="14" spans="1:83" ht="15.75" customHeight="1" x14ac:dyDescent="0.25">
      <c r="A14" s="360">
        <f ca="1">A5</f>
        <v>365000000</v>
      </c>
      <c r="B14" s="26">
        <f ca="1">INDEX($A$4:$A$7,MATCH(MIN(B$8:B$11),B$8:B$11,0))</f>
        <v>300000000</v>
      </c>
      <c r="C14" s="26">
        <f ca="1">INDEX($A$4:$A$7,MATCH(MIN(C$8:C$11),C$8:C$11,0))</f>
        <v>305000000</v>
      </c>
      <c r="D14" s="10"/>
      <c r="E14" s="10"/>
      <c r="F14" s="10"/>
      <c r="G14" s="10"/>
      <c r="H14" s="318" t="s">
        <v>1204</v>
      </c>
      <c r="I14" s="10"/>
      <c r="J14" s="10"/>
      <c r="K14" s="10"/>
      <c r="L14" s="10"/>
      <c r="M14" s="38"/>
      <c r="N14" s="355"/>
      <c r="O14" s="355"/>
      <c r="P14" s="355"/>
      <c r="Q14" s="355"/>
      <c r="R14" s="318"/>
      <c r="S14" s="355"/>
      <c r="T14" s="355"/>
      <c r="U14" s="355"/>
      <c r="V14" s="355"/>
      <c r="W14" s="38"/>
      <c r="X14" s="10"/>
      <c r="Y14" s="10"/>
      <c r="Z14" s="10"/>
      <c r="AA14" s="10"/>
      <c r="AB14" s="318"/>
      <c r="AC14" s="10"/>
      <c r="AD14" s="10"/>
      <c r="AE14" s="10"/>
      <c r="AF14" s="10"/>
      <c r="AG14" s="38"/>
      <c r="AH14" s="10"/>
      <c r="AI14" s="10"/>
      <c r="AJ14" s="10"/>
      <c r="AK14" s="10"/>
      <c r="AL14" s="10"/>
      <c r="AM14" s="10"/>
      <c r="AN14" s="10"/>
      <c r="AO14" s="10"/>
      <c r="AP14" s="10"/>
      <c r="AQ14" s="38"/>
      <c r="AR14" s="355"/>
      <c r="AS14" s="355"/>
      <c r="AT14" s="355"/>
      <c r="AU14" s="355"/>
      <c r="AV14" s="318" t="s">
        <v>1203</v>
      </c>
      <c r="AW14" s="355"/>
      <c r="AX14" s="355"/>
      <c r="AY14" s="355"/>
      <c r="AZ14" s="355"/>
      <c r="BA14" s="38"/>
      <c r="BB14" s="10"/>
      <c r="BC14" s="10"/>
      <c r="BD14" s="10"/>
      <c r="BE14" s="10"/>
      <c r="BF14" s="318"/>
      <c r="BG14" s="10"/>
      <c r="BH14" s="10"/>
      <c r="BI14" s="10"/>
      <c r="BJ14" s="10"/>
      <c r="BK14" s="38"/>
      <c r="BL14" s="355"/>
      <c r="BM14" s="355"/>
      <c r="BN14" s="355"/>
      <c r="BO14" s="355"/>
      <c r="BP14" s="318" t="s">
        <v>1202</v>
      </c>
      <c r="BQ14" s="355"/>
      <c r="BR14" s="355"/>
      <c r="BS14" s="355"/>
      <c r="BT14" s="355"/>
      <c r="BU14" s="38"/>
      <c r="BV14" s="359"/>
      <c r="BW14" s="358"/>
      <c r="BX14" s="311" t="e">
        <f t="shared" si="1"/>
        <v>#DIV/0!</v>
      </c>
      <c r="BY14" s="310">
        <f t="shared" si="2"/>
        <v>0</v>
      </c>
      <c r="BZ14" s="52"/>
      <c r="CA14" s="357"/>
      <c r="CB14" s="356"/>
      <c r="CC14" s="52"/>
      <c r="CD14" s="357"/>
      <c r="CE14" s="356"/>
    </row>
    <row r="15" spans="1:83" ht="15.75" customHeight="1" x14ac:dyDescent="0.25">
      <c r="A15" s="360">
        <f ca="1">A5</f>
        <v>365000000</v>
      </c>
      <c r="B15" s="26">
        <f ca="1">INDEX(B$4:B$7,MATCH(MIN(B$8:B$11),B$8:B$11,0))</f>
        <v>175000000</v>
      </c>
      <c r="C15" s="26">
        <f ca="1">INDEX(C$4:C$7,MATCH(MIN(C$8:C$11),C$8:C$11,0))</f>
        <v>0</v>
      </c>
      <c r="D15" s="10"/>
      <c r="E15" s="10"/>
      <c r="F15" s="10"/>
      <c r="G15" s="10"/>
      <c r="H15" s="318"/>
      <c r="I15" s="10"/>
      <c r="J15" s="10"/>
      <c r="K15" s="10"/>
      <c r="L15" s="10"/>
      <c r="M15" s="38"/>
      <c r="N15" s="355"/>
      <c r="O15" s="355"/>
      <c r="P15" s="355"/>
      <c r="Q15" s="355"/>
      <c r="R15" s="318"/>
      <c r="S15" s="355"/>
      <c r="T15" s="355"/>
      <c r="U15" s="355"/>
      <c r="V15" s="355"/>
      <c r="W15" s="38"/>
      <c r="X15" s="10"/>
      <c r="Y15" s="10"/>
      <c r="Z15" s="10"/>
      <c r="AA15" s="10"/>
      <c r="AB15" s="318" t="s">
        <v>1201</v>
      </c>
      <c r="AC15" s="10"/>
      <c r="AD15" s="10"/>
      <c r="AE15" s="10"/>
      <c r="AF15" s="10"/>
      <c r="AG15" s="38"/>
      <c r="AH15" s="10"/>
      <c r="AI15" s="10"/>
      <c r="AJ15" s="10"/>
      <c r="AK15" s="10"/>
      <c r="AL15" s="10" t="s">
        <v>1200</v>
      </c>
      <c r="AM15" s="10"/>
      <c r="AN15" s="10"/>
      <c r="AO15" s="10"/>
      <c r="AP15" s="10"/>
      <c r="AQ15" s="38"/>
      <c r="AR15" s="355"/>
      <c r="AS15" s="355"/>
      <c r="AT15" s="355"/>
      <c r="AU15" s="355"/>
      <c r="AV15" s="318"/>
      <c r="AW15" s="355"/>
      <c r="AX15" s="355"/>
      <c r="AY15" s="355"/>
      <c r="AZ15" s="355"/>
      <c r="BA15" s="38"/>
      <c r="BB15" s="10"/>
      <c r="BC15" s="10"/>
      <c r="BD15" s="10"/>
      <c r="BE15" s="10"/>
      <c r="BF15" s="318" t="s">
        <v>1199</v>
      </c>
      <c r="BG15" s="10"/>
      <c r="BH15" s="10"/>
      <c r="BI15" s="10"/>
      <c r="BJ15" s="10"/>
      <c r="BK15" s="38"/>
      <c r="BL15" s="355"/>
      <c r="BM15" s="355"/>
      <c r="BN15" s="355"/>
      <c r="BO15" s="355"/>
      <c r="BP15" s="318"/>
      <c r="BQ15" s="355"/>
      <c r="BR15" s="355"/>
      <c r="BS15" s="355"/>
      <c r="BT15" s="355"/>
      <c r="BU15" s="38"/>
      <c r="BV15" s="359"/>
      <c r="BW15" s="358"/>
      <c r="BX15" s="311" t="e">
        <f t="shared" si="1"/>
        <v>#DIV/0!</v>
      </c>
      <c r="BY15" s="310">
        <f t="shared" si="2"/>
        <v>0</v>
      </c>
      <c r="BZ15" s="52"/>
      <c r="CA15" s="357"/>
      <c r="CB15" s="356"/>
      <c r="CC15" s="52"/>
      <c r="CD15" s="357"/>
      <c r="CE15" s="356"/>
    </row>
    <row r="16" spans="1:83" ht="15.75" customHeight="1" x14ac:dyDescent="0.25">
      <c r="A16" s="571"/>
      <c r="B16" s="571"/>
      <c r="C16" s="571"/>
      <c r="D16" s="10"/>
      <c r="E16" s="10"/>
      <c r="F16" s="10"/>
      <c r="G16" s="10"/>
      <c r="H16" s="318" t="s">
        <v>1198</v>
      </c>
      <c r="I16" s="10"/>
      <c r="J16" s="10"/>
      <c r="K16" s="10"/>
      <c r="L16" s="10"/>
      <c r="M16" s="38"/>
      <c r="N16" s="355"/>
      <c r="O16" s="355"/>
      <c r="P16" s="355"/>
      <c r="Q16" s="355"/>
      <c r="R16" s="318" t="s">
        <v>1197</v>
      </c>
      <c r="S16" s="355"/>
      <c r="T16" s="355"/>
      <c r="U16" s="355"/>
      <c r="V16" s="355"/>
      <c r="W16" s="38"/>
      <c r="X16" s="10"/>
      <c r="Y16" s="10"/>
      <c r="Z16" s="10"/>
      <c r="AA16" s="10"/>
      <c r="AB16" s="318"/>
      <c r="AC16" s="10"/>
      <c r="AD16" s="10"/>
      <c r="AE16" s="10"/>
      <c r="AF16" s="10"/>
      <c r="AG16" s="38"/>
      <c r="AH16" s="10"/>
      <c r="AI16" s="10"/>
      <c r="AJ16" s="10"/>
      <c r="AK16" s="10"/>
      <c r="AL16" s="10"/>
      <c r="AM16" s="10"/>
      <c r="AN16" s="10"/>
      <c r="AO16" s="10"/>
      <c r="AP16" s="10"/>
      <c r="AQ16" s="38"/>
      <c r="AR16" s="355"/>
      <c r="AS16" s="355"/>
      <c r="AT16" s="355"/>
      <c r="AU16" s="355"/>
      <c r="AV16" s="318" t="s">
        <v>1196</v>
      </c>
      <c r="AW16" s="355"/>
      <c r="AX16" s="355"/>
      <c r="AY16" s="355"/>
      <c r="AZ16" s="355"/>
      <c r="BA16" s="38"/>
      <c r="BB16" s="10"/>
      <c r="BC16" s="10"/>
      <c r="BD16" s="10"/>
      <c r="BE16" s="10"/>
      <c r="BF16" s="318"/>
      <c r="BG16" s="10"/>
      <c r="BH16" s="10"/>
      <c r="BI16" s="10"/>
      <c r="BJ16" s="10"/>
      <c r="BK16" s="38"/>
      <c r="BL16" s="355"/>
      <c r="BM16" s="355"/>
      <c r="BN16" s="355"/>
      <c r="BO16" s="355"/>
      <c r="BP16" s="318" t="s">
        <v>1195</v>
      </c>
      <c r="BQ16" s="355"/>
      <c r="BR16" s="355"/>
      <c r="BS16" s="355"/>
      <c r="BT16" s="355"/>
      <c r="BU16" s="38"/>
      <c r="BX16" s="311" t="e">
        <f t="shared" si="1"/>
        <v>#DIV/0!</v>
      </c>
      <c r="BY16" s="310">
        <f t="shared" si="2"/>
        <v>0</v>
      </c>
      <c r="BZ16" s="52"/>
      <c r="CA16" s="357"/>
      <c r="CB16" s="356"/>
      <c r="CC16" s="52"/>
      <c r="CD16" s="357"/>
      <c r="CE16" s="356"/>
    </row>
    <row r="17" spans="1:77" ht="15.75" customHeight="1" x14ac:dyDescent="0.25">
      <c r="A17" s="540" t="str">
        <f ca="1">IF(COUNTIF(D30:BZ31,"BLANK"),"BLANK",
IF(COUNTIF(D30:BZ31,"REJECT"),"REJECT",
IF(COUNTIF(D30:BZ31,"CHECK"),"CHECK","EQ")))</f>
        <v>BLANK</v>
      </c>
      <c r="B17" s="540"/>
      <c r="C17" s="540"/>
      <c r="D17" s="10"/>
      <c r="E17" s="10"/>
      <c r="F17" s="10"/>
      <c r="G17" s="10"/>
      <c r="H17" s="318"/>
      <c r="I17" s="10"/>
      <c r="J17" s="10"/>
      <c r="K17" s="10"/>
      <c r="L17" s="10"/>
      <c r="M17" s="38"/>
      <c r="N17" s="355"/>
      <c r="O17" s="355"/>
      <c r="P17" s="355"/>
      <c r="Q17" s="355"/>
      <c r="R17" s="318"/>
      <c r="S17" s="355"/>
      <c r="T17" s="355"/>
      <c r="U17" s="355"/>
      <c r="V17" s="355"/>
      <c r="W17" s="38"/>
      <c r="X17" s="10"/>
      <c r="Y17" s="10"/>
      <c r="Z17" s="10"/>
      <c r="AA17" s="10"/>
      <c r="AB17" s="318" t="s">
        <v>1194</v>
      </c>
      <c r="AC17" s="10"/>
      <c r="AD17" s="10"/>
      <c r="AE17" s="10"/>
      <c r="AF17" s="10"/>
      <c r="AG17" s="38"/>
      <c r="AH17" s="10"/>
      <c r="AI17" s="10"/>
      <c r="AJ17" s="10"/>
      <c r="AK17" s="10"/>
      <c r="AL17" s="10"/>
      <c r="AM17" s="10"/>
      <c r="AN17" s="10"/>
      <c r="AO17" s="10"/>
      <c r="AP17" s="10"/>
      <c r="AQ17" s="38"/>
      <c r="AR17" s="355"/>
      <c r="AS17" s="355"/>
      <c r="AT17" s="355"/>
      <c r="AU17" s="355"/>
      <c r="AV17" s="355"/>
      <c r="AW17" s="355"/>
      <c r="AX17" s="355"/>
      <c r="AY17" s="355"/>
      <c r="AZ17" s="355"/>
      <c r="BA17" s="38"/>
      <c r="BB17" s="10"/>
      <c r="BC17" s="10"/>
      <c r="BD17" s="10"/>
      <c r="BE17" s="10"/>
      <c r="BF17" s="318" t="s">
        <v>1193</v>
      </c>
      <c r="BG17" s="10"/>
      <c r="BH17" s="10"/>
      <c r="BI17" s="10"/>
      <c r="BJ17" s="10"/>
      <c r="BK17" s="38"/>
      <c r="BL17" s="355"/>
      <c r="BM17" s="355"/>
      <c r="BN17" s="355"/>
      <c r="BO17" s="355"/>
      <c r="BP17" s="318"/>
      <c r="BQ17" s="355"/>
      <c r="BR17" s="355"/>
      <c r="BS17" s="355"/>
      <c r="BT17" s="355"/>
      <c r="BU17" s="38"/>
      <c r="BX17" s="311" t="e">
        <f t="shared" si="1"/>
        <v>#DIV/0!</v>
      </c>
      <c r="BY17" s="310">
        <f t="shared" si="2"/>
        <v>0</v>
      </c>
    </row>
    <row r="18" spans="1:77" ht="15.75" customHeight="1" x14ac:dyDescent="0.25">
      <c r="A18" s="540"/>
      <c r="B18" s="540"/>
      <c r="C18" s="540"/>
      <c r="D18" s="10"/>
      <c r="E18" s="10"/>
      <c r="F18" s="10"/>
      <c r="G18" s="10"/>
      <c r="H18" s="318"/>
      <c r="I18" s="10"/>
      <c r="J18" s="10"/>
      <c r="K18" s="10"/>
      <c r="L18" s="10"/>
      <c r="M18" s="38"/>
      <c r="N18" s="355"/>
      <c r="O18" s="355"/>
      <c r="P18" s="355"/>
      <c r="Q18" s="355"/>
      <c r="R18" s="318" t="s">
        <v>1192</v>
      </c>
      <c r="S18" s="355"/>
      <c r="T18" s="355"/>
      <c r="U18" s="355"/>
      <c r="V18" s="355"/>
      <c r="W18" s="38"/>
      <c r="X18" s="10"/>
      <c r="Y18" s="10"/>
      <c r="Z18" s="10"/>
      <c r="AA18" s="10"/>
      <c r="AB18" s="318"/>
      <c r="AC18" s="10"/>
      <c r="AD18" s="10"/>
      <c r="AE18" s="10"/>
      <c r="AF18" s="10"/>
      <c r="AG18" s="38"/>
      <c r="AH18" s="10"/>
      <c r="AI18" s="10"/>
      <c r="AJ18" s="10"/>
      <c r="AK18" s="10"/>
      <c r="AL18" s="10" t="s">
        <v>1191</v>
      </c>
      <c r="AM18" s="10"/>
      <c r="AN18" s="10"/>
      <c r="AO18" s="10"/>
      <c r="AP18" s="10"/>
      <c r="AQ18" s="38"/>
      <c r="AR18" s="10"/>
      <c r="AS18" s="10"/>
      <c r="AT18" s="10"/>
      <c r="AU18" s="10"/>
      <c r="AV18" s="10"/>
      <c r="AW18" s="10"/>
      <c r="AX18" s="10"/>
      <c r="AY18" s="10"/>
      <c r="AZ18" s="10"/>
      <c r="BA18" s="38"/>
      <c r="BB18" s="10"/>
      <c r="BC18" s="10"/>
      <c r="BD18" s="10"/>
      <c r="BE18" s="10"/>
      <c r="BF18" s="318"/>
      <c r="BG18" s="10"/>
      <c r="BH18" s="10"/>
      <c r="BI18" s="10"/>
      <c r="BJ18" s="10"/>
      <c r="BK18" s="38"/>
      <c r="BL18" s="355"/>
      <c r="BM18" s="355"/>
      <c r="BN18" s="355"/>
      <c r="BO18" s="355"/>
      <c r="BP18" s="318" t="s">
        <v>1190</v>
      </c>
      <c r="BQ18" s="355"/>
      <c r="BR18" s="355"/>
      <c r="BS18" s="355"/>
      <c r="BT18" s="355"/>
      <c r="BU18" s="38"/>
      <c r="BX18" s="311" t="e">
        <f t="shared" si="1"/>
        <v>#DIV/0!</v>
      </c>
      <c r="BY18" s="310">
        <f t="shared" si="2"/>
        <v>0</v>
      </c>
    </row>
    <row r="19" spans="1:77" ht="15.75" customHeight="1" x14ac:dyDescent="0.25">
      <c r="A19" s="540"/>
      <c r="B19" s="540"/>
      <c r="C19" s="540"/>
      <c r="D19" s="10"/>
      <c r="E19" s="355"/>
      <c r="F19" s="355"/>
      <c r="G19" s="355"/>
      <c r="H19" s="318" t="s">
        <v>1189</v>
      </c>
      <c r="I19" s="355"/>
      <c r="J19" s="355"/>
      <c r="K19" s="355"/>
      <c r="L19" s="355"/>
      <c r="M19" s="38"/>
      <c r="N19" s="355"/>
      <c r="O19" s="355"/>
      <c r="P19" s="355"/>
      <c r="Q19" s="355"/>
      <c r="R19" s="318"/>
      <c r="S19" s="355"/>
      <c r="T19" s="355"/>
      <c r="U19" s="355"/>
      <c r="V19" s="355"/>
      <c r="W19" s="38"/>
      <c r="X19" s="10"/>
      <c r="Y19" s="10"/>
      <c r="Z19" s="10"/>
      <c r="AA19" s="10"/>
      <c r="AB19" s="318" t="s">
        <v>1188</v>
      </c>
      <c r="AC19" s="10"/>
      <c r="AD19" s="10"/>
      <c r="AE19" s="10"/>
      <c r="AF19" s="10"/>
      <c r="AG19" s="38"/>
      <c r="AH19" s="10"/>
      <c r="AI19" s="10"/>
      <c r="AJ19" s="10"/>
      <c r="AK19" s="10"/>
      <c r="AL19" s="10"/>
      <c r="AM19" s="10"/>
      <c r="AN19" s="10"/>
      <c r="AO19" s="10"/>
      <c r="AP19" s="10"/>
      <c r="AQ19" s="38"/>
      <c r="AR19" s="10"/>
      <c r="AS19" s="10"/>
      <c r="AT19" s="10"/>
      <c r="AU19" s="10"/>
      <c r="AV19" s="10"/>
      <c r="AW19" s="10"/>
      <c r="AX19" s="10"/>
      <c r="AY19" s="10"/>
      <c r="AZ19" s="10"/>
      <c r="BA19" s="38"/>
      <c r="BB19" s="10"/>
      <c r="BC19" s="10"/>
      <c r="BD19" s="10"/>
      <c r="BE19" s="10"/>
      <c r="BF19" s="318" t="s">
        <v>1187</v>
      </c>
      <c r="BG19" s="10"/>
      <c r="BH19" s="10"/>
      <c r="BI19" s="10"/>
      <c r="BJ19" s="10"/>
      <c r="BK19" s="38"/>
      <c r="BL19" s="355"/>
      <c r="BM19" s="355"/>
      <c r="BN19" s="355"/>
      <c r="BO19" s="355"/>
      <c r="BP19" s="318"/>
      <c r="BQ19" s="355"/>
      <c r="BR19" s="355"/>
      <c r="BS19" s="355"/>
      <c r="BT19" s="355"/>
      <c r="BU19" s="38"/>
      <c r="BX19" s="311" t="e">
        <f t="shared" si="1"/>
        <v>#DIV/0!</v>
      </c>
      <c r="BY19" s="310">
        <f t="shared" si="2"/>
        <v>0</v>
      </c>
    </row>
    <row r="20" spans="1:77" ht="15.75" customHeight="1" x14ac:dyDescent="0.25">
      <c r="A20" s="540"/>
      <c r="B20" s="540"/>
      <c r="C20" s="540"/>
      <c r="D20" s="10"/>
      <c r="E20" s="355"/>
      <c r="F20" s="355"/>
      <c r="G20" s="355"/>
      <c r="H20" s="318"/>
      <c r="I20" s="355"/>
      <c r="J20" s="355"/>
      <c r="K20" s="355"/>
      <c r="L20" s="355"/>
      <c r="M20" s="38"/>
      <c r="N20" s="355"/>
      <c r="O20" s="355"/>
      <c r="P20" s="355"/>
      <c r="Q20" s="355"/>
      <c r="R20" s="10"/>
      <c r="S20" s="355"/>
      <c r="T20" s="355"/>
      <c r="U20" s="355"/>
      <c r="V20" s="355"/>
      <c r="W20" s="38"/>
      <c r="X20" s="10"/>
      <c r="Y20" s="10"/>
      <c r="Z20" s="10"/>
      <c r="AA20" s="10"/>
      <c r="AB20" s="318"/>
      <c r="AC20" s="10"/>
      <c r="AD20" s="10"/>
      <c r="AE20" s="10"/>
      <c r="AF20" s="10"/>
      <c r="AG20" s="38"/>
      <c r="AH20" s="10"/>
      <c r="AI20" s="10"/>
      <c r="AJ20" s="10"/>
      <c r="AK20" s="10"/>
      <c r="AL20" s="10"/>
      <c r="AM20" s="10"/>
      <c r="AN20" s="10"/>
      <c r="AO20" s="10"/>
      <c r="AP20" s="10"/>
      <c r="AQ20" s="38"/>
      <c r="AR20" s="10"/>
      <c r="AS20" s="10"/>
      <c r="AT20" s="10"/>
      <c r="AU20" s="10"/>
      <c r="AV20" s="10"/>
      <c r="AW20" s="10"/>
      <c r="AX20" s="10"/>
      <c r="AY20" s="10"/>
      <c r="AZ20" s="10"/>
      <c r="BA20" s="38"/>
      <c r="BB20" s="10"/>
      <c r="BC20" s="10"/>
      <c r="BD20" s="10"/>
      <c r="BE20" s="10"/>
      <c r="BF20" s="318"/>
      <c r="BG20" s="10"/>
      <c r="BH20" s="10"/>
      <c r="BI20" s="10"/>
      <c r="BJ20" s="10"/>
      <c r="BK20" s="38"/>
      <c r="BL20" s="10"/>
      <c r="BM20" s="10"/>
      <c r="BN20" s="10"/>
      <c r="BO20" s="10"/>
      <c r="BP20" s="318" t="s">
        <v>1186</v>
      </c>
      <c r="BQ20" s="10"/>
      <c r="BR20" s="10"/>
      <c r="BS20" s="10"/>
      <c r="BT20" s="10"/>
      <c r="BU20" s="38"/>
      <c r="BX20" s="311" t="e">
        <f t="shared" si="1"/>
        <v>#DIV/0!</v>
      </c>
      <c r="BY20" s="310">
        <f t="shared" si="2"/>
        <v>0</v>
      </c>
    </row>
    <row r="21" spans="1:77" ht="15.75" customHeight="1" x14ac:dyDescent="0.25">
      <c r="A21" s="540"/>
      <c r="B21" s="540"/>
      <c r="C21" s="540"/>
      <c r="D21" s="10"/>
      <c r="E21" s="355"/>
      <c r="F21" s="355"/>
      <c r="G21" s="355"/>
      <c r="H21" s="318" t="s">
        <v>1185</v>
      </c>
      <c r="I21" s="355"/>
      <c r="J21" s="355"/>
      <c r="K21" s="355"/>
      <c r="L21" s="355"/>
      <c r="M21" s="38"/>
      <c r="N21" s="42"/>
      <c r="O21" s="42"/>
      <c r="P21" s="42"/>
      <c r="Q21" s="42"/>
      <c r="R21" s="42"/>
      <c r="S21" s="42"/>
      <c r="T21" s="42"/>
      <c r="U21" s="42"/>
      <c r="V21" s="42"/>
      <c r="W21" s="38"/>
      <c r="X21" s="42"/>
      <c r="Y21" s="179"/>
      <c r="Z21" s="179"/>
      <c r="AA21" s="179"/>
      <c r="AB21" s="318" t="s">
        <v>1184</v>
      </c>
      <c r="AC21" s="179"/>
      <c r="AD21" s="179"/>
      <c r="AE21" s="179"/>
      <c r="AF21" s="42"/>
      <c r="AG21" s="38"/>
      <c r="AH21" s="439"/>
      <c r="AI21" s="439"/>
      <c r="AJ21" s="439"/>
      <c r="AK21" s="439"/>
      <c r="AL21" s="440" t="s">
        <v>1183</v>
      </c>
      <c r="AM21" s="439"/>
      <c r="AN21" s="439"/>
      <c r="AO21" s="439"/>
      <c r="AP21" s="439"/>
      <c r="AQ21" s="38"/>
      <c r="AR21" s="10"/>
      <c r="AS21" s="10"/>
      <c r="AT21" s="10"/>
      <c r="AU21" s="10"/>
      <c r="AV21" s="10"/>
      <c r="AW21" s="10"/>
      <c r="AX21" s="10"/>
      <c r="AY21" s="10"/>
      <c r="AZ21" s="10"/>
      <c r="BA21" s="38"/>
      <c r="BB21" s="353"/>
      <c r="BC21" s="63"/>
      <c r="BD21" s="42"/>
      <c r="BE21" s="42"/>
      <c r="BF21" s="42"/>
      <c r="BG21" s="42"/>
      <c r="BH21" s="42"/>
      <c r="BI21" s="42"/>
      <c r="BJ21" s="42"/>
      <c r="BK21" s="38"/>
      <c r="BL21" s="10"/>
      <c r="BM21" s="10"/>
      <c r="BN21" s="10"/>
      <c r="BO21" s="10"/>
      <c r="BP21" s="10"/>
      <c r="BQ21" s="10"/>
      <c r="BR21" s="10"/>
      <c r="BS21" s="10"/>
      <c r="BT21" s="10"/>
      <c r="BU21" s="38"/>
      <c r="BX21" s="311" t="e">
        <f t="shared" si="1"/>
        <v>#DIV/0!</v>
      </c>
      <c r="BY21" s="310">
        <f t="shared" si="2"/>
        <v>0</v>
      </c>
    </row>
    <row r="22" spans="1:77" ht="15.75" customHeight="1" x14ac:dyDescent="0.25">
      <c r="A22" s="540"/>
      <c r="B22" s="540"/>
      <c r="C22" s="540"/>
      <c r="D22" s="10"/>
      <c r="E22" s="355"/>
      <c r="F22" s="355"/>
      <c r="G22" s="355"/>
      <c r="H22" s="318"/>
      <c r="I22" s="355"/>
      <c r="J22" s="355"/>
      <c r="K22" s="355"/>
      <c r="L22" s="355"/>
      <c r="M22" s="41"/>
      <c r="N22" s="42"/>
      <c r="O22" s="42"/>
      <c r="P22" s="42"/>
      <c r="Q22" s="42"/>
      <c r="R22" s="42"/>
      <c r="S22" s="42"/>
      <c r="T22" s="42"/>
      <c r="U22" s="42"/>
      <c r="V22" s="42"/>
      <c r="W22" s="41"/>
      <c r="X22" s="42"/>
      <c r="Y22" s="179"/>
      <c r="Z22" s="179"/>
      <c r="AA22" s="179"/>
      <c r="AB22" s="179"/>
      <c r="AC22" s="179"/>
      <c r="AD22" s="179"/>
      <c r="AE22" s="179"/>
      <c r="AF22" s="42"/>
      <c r="AG22" s="41"/>
      <c r="AH22" s="439"/>
      <c r="AI22" s="439"/>
      <c r="AJ22" s="439"/>
      <c r="AK22" s="439"/>
      <c r="AL22" s="439"/>
      <c r="AM22" s="439"/>
      <c r="AN22" s="439"/>
      <c r="AO22" s="439"/>
      <c r="AP22" s="439"/>
      <c r="AQ22" s="41"/>
      <c r="AR22" s="42"/>
      <c r="AS22" s="42"/>
      <c r="AT22" s="42"/>
      <c r="AU22" s="42"/>
      <c r="AV22" s="42"/>
      <c r="AW22" s="42"/>
      <c r="AX22" s="42"/>
      <c r="AY22" s="42"/>
      <c r="AZ22" s="42"/>
      <c r="BA22" s="41"/>
      <c r="BB22" s="353"/>
      <c r="BC22" s="63"/>
      <c r="BD22" s="42"/>
      <c r="BE22" s="42"/>
      <c r="BF22" s="42"/>
      <c r="BG22" s="42"/>
      <c r="BH22" s="42"/>
      <c r="BI22" s="42"/>
      <c r="BJ22" s="42"/>
      <c r="BK22" s="41"/>
      <c r="BL22" s="507"/>
      <c r="BM22" s="507"/>
      <c r="BN22" s="507"/>
      <c r="BO22" s="507"/>
      <c r="BP22" s="507"/>
      <c r="BQ22" s="507"/>
      <c r="BR22" s="507"/>
      <c r="BS22" s="507"/>
      <c r="BT22" s="507"/>
      <c r="BU22" s="41"/>
      <c r="BX22" s="311" t="e">
        <f t="shared" si="1"/>
        <v>#DIV/0!</v>
      </c>
      <c r="BY22" s="310">
        <f t="shared" si="2"/>
        <v>0</v>
      </c>
    </row>
    <row r="23" spans="1:77" ht="15.75" customHeight="1" x14ac:dyDescent="0.25">
      <c r="A23" s="540"/>
      <c r="B23" s="540"/>
      <c r="C23" s="540"/>
      <c r="D23" s="42"/>
      <c r="E23" s="42"/>
      <c r="F23" s="42"/>
      <c r="G23" s="42"/>
      <c r="H23" s="42"/>
      <c r="I23" s="42"/>
      <c r="J23" s="42"/>
      <c r="K23" s="42"/>
      <c r="L23" s="42"/>
      <c r="M23" s="41"/>
      <c r="N23" s="42"/>
      <c r="O23" s="42"/>
      <c r="P23" s="42"/>
      <c r="Q23" s="42"/>
      <c r="R23" s="42"/>
      <c r="S23" s="42"/>
      <c r="T23" s="42"/>
      <c r="U23" s="42"/>
      <c r="V23" s="42"/>
      <c r="W23" s="41"/>
      <c r="X23" s="42"/>
      <c r="Y23" s="179"/>
      <c r="Z23" s="179"/>
      <c r="AA23" s="179"/>
      <c r="AB23" s="179"/>
      <c r="AC23" s="179"/>
      <c r="AD23" s="179"/>
      <c r="AE23" s="179"/>
      <c r="AF23" s="42"/>
      <c r="AG23" s="41"/>
      <c r="AH23" s="42"/>
      <c r="AI23" s="42"/>
      <c r="AJ23" s="42"/>
      <c r="AK23" s="42"/>
      <c r="AL23" s="42"/>
      <c r="AM23" s="42"/>
      <c r="AN23" s="42"/>
      <c r="AO23" s="42"/>
      <c r="AP23" s="42"/>
      <c r="AQ23" s="41"/>
      <c r="AR23" s="42"/>
      <c r="AS23" s="42"/>
      <c r="AT23" s="42"/>
      <c r="AU23" s="42"/>
      <c r="AV23" s="42"/>
      <c r="AW23" s="42"/>
      <c r="AX23" s="42"/>
      <c r="AY23" s="42"/>
      <c r="AZ23" s="42"/>
      <c r="BA23" s="41"/>
      <c r="BB23" s="353"/>
      <c r="BC23" s="63"/>
      <c r="BD23" s="42"/>
      <c r="BE23" s="42"/>
      <c r="BF23" s="42"/>
      <c r="BG23" s="42"/>
      <c r="BH23" s="42"/>
      <c r="BI23" s="42"/>
      <c r="BJ23" s="42"/>
      <c r="BK23" s="41"/>
      <c r="BL23" s="507"/>
      <c r="BM23" s="507"/>
      <c r="BN23" s="507"/>
      <c r="BO23" s="507"/>
      <c r="BP23" s="507"/>
      <c r="BQ23" s="507"/>
      <c r="BR23" s="507"/>
      <c r="BS23" s="507"/>
      <c r="BT23" s="507"/>
      <c r="BU23" s="41"/>
      <c r="BX23" s="311" t="e">
        <f t="shared" si="1"/>
        <v>#DIV/0!</v>
      </c>
      <c r="BY23" s="310">
        <f t="shared" si="2"/>
        <v>0</v>
      </c>
    </row>
    <row r="24" spans="1:77" ht="15.75" customHeight="1" x14ac:dyDescent="0.25">
      <c r="A24" s="540"/>
      <c r="B24" s="540"/>
      <c r="C24" s="540"/>
      <c r="D24" s="355"/>
      <c r="E24" s="355"/>
      <c r="F24" s="355"/>
      <c r="G24" s="355"/>
      <c r="H24" s="355"/>
      <c r="I24" s="355"/>
      <c r="J24" s="355"/>
      <c r="K24" s="355"/>
      <c r="L24" s="355"/>
      <c r="M24" s="45"/>
      <c r="N24" s="42"/>
      <c r="O24" s="42"/>
      <c r="P24" s="42"/>
      <c r="Q24" s="42"/>
      <c r="R24" s="42"/>
      <c r="S24" s="42"/>
      <c r="T24" s="42"/>
      <c r="U24" s="42"/>
      <c r="V24" s="42"/>
      <c r="W24" s="45"/>
      <c r="X24" s="42"/>
      <c r="Y24" s="179"/>
      <c r="Z24" s="179"/>
      <c r="AA24" s="179"/>
      <c r="AB24" s="179"/>
      <c r="AC24" s="179"/>
      <c r="AD24" s="179"/>
      <c r="AE24" s="179"/>
      <c r="AF24" s="42"/>
      <c r="AG24" s="45"/>
      <c r="AH24" s="42"/>
      <c r="AI24" s="42"/>
      <c r="AJ24" s="42"/>
      <c r="AK24" s="42"/>
      <c r="AL24" s="42"/>
      <c r="AM24" s="42"/>
      <c r="AN24" s="42"/>
      <c r="AO24" s="42"/>
      <c r="AP24" s="42"/>
      <c r="AQ24" s="45"/>
      <c r="AR24" s="42"/>
      <c r="AS24" s="42"/>
      <c r="AT24" s="42"/>
      <c r="AU24" s="42"/>
      <c r="AV24" s="42"/>
      <c r="AW24" s="42"/>
      <c r="AX24" s="42"/>
      <c r="AY24" s="42"/>
      <c r="AZ24" s="42"/>
      <c r="BA24" s="45"/>
      <c r="BB24" s="353"/>
      <c r="BC24" s="63"/>
      <c r="BD24" s="42"/>
      <c r="BE24" s="42"/>
      <c r="BF24" s="42"/>
      <c r="BG24" s="42"/>
      <c r="BH24" s="42"/>
      <c r="BI24" s="42"/>
      <c r="BJ24" s="42"/>
      <c r="BK24" s="45"/>
      <c r="BL24" s="507"/>
      <c r="BM24" s="507"/>
      <c r="BN24" s="507"/>
      <c r="BO24" s="507"/>
      <c r="BP24" s="507"/>
      <c r="BQ24" s="507"/>
      <c r="BR24" s="507"/>
      <c r="BS24" s="507"/>
      <c r="BT24" s="507"/>
      <c r="BU24" s="45"/>
      <c r="BX24" s="311" t="e">
        <f t="shared" si="1"/>
        <v>#DIV/0!</v>
      </c>
      <c r="BY24" s="310">
        <f t="shared" si="2"/>
        <v>0</v>
      </c>
    </row>
    <row r="25" spans="1:77" ht="15.75" customHeight="1" x14ac:dyDescent="0.25">
      <c r="A25" s="556" t="str" cm="1">
        <f t="array" aca="1" ref="A25" ca="1">IF(ISREF(INDIRECT("'F.3.4-5 Tube Chassis"&amp;"'!$A$25")),INDIRECT("'F.3.4-5 Tube Chassis"&amp;"'!$A$25"),INDIRECT("'F.3.4 Steel Tube"&amp;"'!$A$25"))</f>
        <v>mm</v>
      </c>
      <c r="B25" s="556"/>
      <c r="C25" s="556"/>
      <c r="D25" s="42"/>
      <c r="E25" s="42"/>
      <c r="F25" s="42"/>
      <c r="G25" s="42"/>
      <c r="H25" s="42"/>
      <c r="I25" s="42"/>
      <c r="J25" s="42"/>
      <c r="K25" s="42"/>
      <c r="L25" s="42"/>
      <c r="M25" s="45"/>
      <c r="N25" s="354"/>
      <c r="O25" s="354"/>
      <c r="P25" s="354"/>
      <c r="Q25" s="354"/>
      <c r="R25" s="354"/>
      <c r="S25" s="354"/>
      <c r="T25" s="354"/>
      <c r="U25" s="354"/>
      <c r="V25" s="354"/>
      <c r="W25" s="45"/>
      <c r="X25" s="42"/>
      <c r="Y25" s="42"/>
      <c r="Z25" s="42"/>
      <c r="AA25" s="42"/>
      <c r="AB25" s="42"/>
      <c r="AC25" s="42"/>
      <c r="AD25" s="42"/>
      <c r="AE25" s="42"/>
      <c r="AF25" s="42"/>
      <c r="AG25" s="45"/>
      <c r="AH25" s="42"/>
      <c r="AI25" s="42"/>
      <c r="AJ25" s="42"/>
      <c r="AK25" s="42"/>
      <c r="AL25" s="42"/>
      <c r="AM25" s="42"/>
      <c r="AN25" s="42"/>
      <c r="AO25" s="42"/>
      <c r="AP25" s="42"/>
      <c r="AQ25" s="45"/>
      <c r="AR25" s="42"/>
      <c r="AS25" s="42"/>
      <c r="AT25" s="42"/>
      <c r="AU25" s="42"/>
      <c r="AV25" s="42"/>
      <c r="AW25" s="42"/>
      <c r="AX25" s="42"/>
      <c r="AY25" s="42"/>
      <c r="AZ25" s="42"/>
      <c r="BA25" s="45"/>
      <c r="BB25" s="353"/>
      <c r="BC25" s="63"/>
      <c r="BD25" s="42"/>
      <c r="BE25" s="42"/>
      <c r="BF25" s="42"/>
      <c r="BG25" s="42"/>
      <c r="BH25" s="42"/>
      <c r="BI25" s="42"/>
      <c r="BJ25" s="42"/>
      <c r="BK25" s="45"/>
      <c r="BL25" s="42"/>
      <c r="BM25" s="42"/>
      <c r="BN25" s="42"/>
      <c r="BO25" s="42"/>
      <c r="BP25" s="42"/>
      <c r="BQ25" s="42"/>
      <c r="BR25" s="42"/>
      <c r="BS25" s="42"/>
      <c r="BT25" s="42"/>
      <c r="BU25" s="45"/>
      <c r="BX25" s="311" t="e">
        <f t="shared" si="1"/>
        <v>#DIV/0!</v>
      </c>
      <c r="BY25" s="310">
        <f t="shared" si="2"/>
        <v>0</v>
      </c>
    </row>
    <row r="26" spans="1:77" ht="15.75" customHeight="1" x14ac:dyDescent="0.25">
      <c r="A26" s="556"/>
      <c r="B26" s="556"/>
      <c r="C26" s="556"/>
      <c r="D26" s="42"/>
      <c r="E26" s="42"/>
      <c r="F26" s="42"/>
      <c r="G26" s="42"/>
      <c r="H26" s="42"/>
      <c r="I26" s="42"/>
      <c r="J26" s="42"/>
      <c r="K26" s="42"/>
      <c r="L26" s="42"/>
      <c r="M26" s="45"/>
      <c r="N26" s="354"/>
      <c r="O26" s="354"/>
      <c r="P26" s="354"/>
      <c r="Q26" s="354"/>
      <c r="R26" s="354"/>
      <c r="S26" s="354"/>
      <c r="T26" s="354"/>
      <c r="U26" s="354"/>
      <c r="V26" s="354"/>
      <c r="W26" s="45"/>
      <c r="X26" s="42"/>
      <c r="Y26" s="42"/>
      <c r="Z26" s="42"/>
      <c r="AA26" s="42"/>
      <c r="AB26" s="42"/>
      <c r="AC26" s="42"/>
      <c r="AD26" s="42"/>
      <c r="AE26" s="42"/>
      <c r="AF26" s="42"/>
      <c r="AG26" s="45"/>
      <c r="AH26" s="42"/>
      <c r="AI26" s="42"/>
      <c r="AJ26" s="42"/>
      <c r="AK26" s="42"/>
      <c r="AL26" s="42"/>
      <c r="AM26" s="42"/>
      <c r="AN26" s="42"/>
      <c r="AO26" s="42"/>
      <c r="AP26" s="42"/>
      <c r="AQ26" s="45"/>
      <c r="AR26" s="42"/>
      <c r="AS26" s="42"/>
      <c r="AT26" s="42"/>
      <c r="AU26" s="42"/>
      <c r="AV26" s="42"/>
      <c r="AW26" s="42"/>
      <c r="AX26" s="42"/>
      <c r="AY26" s="42"/>
      <c r="AZ26" s="42"/>
      <c r="BA26" s="45"/>
      <c r="BB26" s="353"/>
      <c r="BC26" s="63"/>
      <c r="BD26" s="42"/>
      <c r="BE26" s="42"/>
      <c r="BF26" s="42"/>
      <c r="BG26" s="42"/>
      <c r="BH26" s="42"/>
      <c r="BI26" s="42"/>
      <c r="BJ26" s="42"/>
      <c r="BK26" s="45"/>
      <c r="BL26" s="42"/>
      <c r="BM26" s="42"/>
      <c r="BN26" s="42"/>
      <c r="BO26" s="42"/>
      <c r="BP26" s="42"/>
      <c r="BQ26" s="42"/>
      <c r="BR26" s="42"/>
      <c r="BS26" s="42"/>
      <c r="BT26" s="42"/>
      <c r="BU26" s="45"/>
      <c r="BX26" s="311" t="e">
        <f t="shared" si="1"/>
        <v>#DIV/0!</v>
      </c>
      <c r="BY26" s="310">
        <f t="shared" si="2"/>
        <v>0</v>
      </c>
    </row>
    <row r="27" spans="1:77" ht="15" customHeight="1" x14ac:dyDescent="0.25">
      <c r="D27" s="42"/>
      <c r="E27" s="42"/>
      <c r="F27" s="42"/>
      <c r="G27" s="42"/>
      <c r="H27" s="42"/>
      <c r="I27" s="42"/>
      <c r="J27" s="42"/>
      <c r="K27" s="42"/>
      <c r="L27" s="42"/>
      <c r="M27" s="41"/>
      <c r="N27" s="42"/>
      <c r="O27" s="42"/>
      <c r="P27" s="42"/>
      <c r="Q27" s="42"/>
      <c r="R27" s="42"/>
      <c r="S27" s="42"/>
      <c r="T27" s="42"/>
      <c r="U27" s="42"/>
      <c r="V27" s="42"/>
      <c r="W27" s="41"/>
      <c r="X27" s="42"/>
      <c r="Y27" s="42"/>
      <c r="Z27" s="42"/>
      <c r="AA27" s="42"/>
      <c r="AB27" s="42"/>
      <c r="AC27" s="42"/>
      <c r="AD27" s="42"/>
      <c r="AE27" s="42"/>
      <c r="AF27" s="42"/>
      <c r="AG27" s="41"/>
      <c r="AH27" s="42"/>
      <c r="AI27" s="42"/>
      <c r="AJ27" s="42"/>
      <c r="AK27" s="42"/>
      <c r="AL27" s="42"/>
      <c r="AM27" s="42"/>
      <c r="AN27" s="42"/>
      <c r="AO27" s="42"/>
      <c r="AP27" s="42"/>
      <c r="AQ27" s="41"/>
      <c r="AR27" s="42"/>
      <c r="AS27" s="42"/>
      <c r="AT27" s="42"/>
      <c r="AU27" s="42"/>
      <c r="AV27" s="42"/>
      <c r="AW27" s="42"/>
      <c r="AX27" s="42"/>
      <c r="AY27" s="42"/>
      <c r="AZ27" s="42"/>
      <c r="BA27" s="41"/>
      <c r="BB27" s="353"/>
      <c r="BC27" s="63"/>
      <c r="BD27" s="42"/>
      <c r="BE27" s="42"/>
      <c r="BF27" s="42"/>
      <c r="BG27" s="42"/>
      <c r="BH27" s="42"/>
      <c r="BI27" s="42"/>
      <c r="BJ27" s="42"/>
      <c r="BK27" s="41"/>
      <c r="BL27" s="42"/>
      <c r="BM27" s="42"/>
      <c r="BN27" s="42"/>
      <c r="BO27" s="42"/>
      <c r="BP27" s="42"/>
      <c r="BQ27" s="42"/>
      <c r="BR27" s="42"/>
      <c r="BS27" s="42"/>
      <c r="BT27" s="42"/>
      <c r="BU27" s="41"/>
      <c r="BX27" s="311" t="e">
        <f t="shared" si="1"/>
        <v>#DIV/0!</v>
      </c>
      <c r="BY27" s="310">
        <f t="shared" si="2"/>
        <v>0</v>
      </c>
    </row>
    <row r="28" spans="1:77" ht="15" customHeight="1" x14ac:dyDescent="0.25">
      <c r="A28" s="192" t="s">
        <v>914</v>
      </c>
      <c r="D28" s="46"/>
      <c r="E28" s="46"/>
      <c r="F28" s="46"/>
      <c r="G28" s="46"/>
      <c r="H28" s="46"/>
      <c r="I28" s="46"/>
      <c r="J28" s="46"/>
      <c r="K28" s="46"/>
      <c r="L28" s="46"/>
      <c r="M28" s="41"/>
      <c r="N28" s="41"/>
      <c r="O28" s="41"/>
      <c r="P28" s="41"/>
      <c r="Q28" s="41"/>
      <c r="R28" s="41"/>
      <c r="S28" s="41"/>
      <c r="T28" s="41"/>
      <c r="U28" s="41"/>
      <c r="V28" s="41"/>
      <c r="W28" s="41"/>
      <c r="X28" s="46"/>
      <c r="Y28" s="46"/>
      <c r="Z28" s="46"/>
      <c r="AA28" s="46"/>
      <c r="AB28" s="46"/>
      <c r="AC28" s="46"/>
      <c r="AD28" s="46"/>
      <c r="AE28" s="46"/>
      <c r="AF28" s="46"/>
      <c r="AG28" s="41"/>
      <c r="AH28" s="41"/>
      <c r="AI28" s="41"/>
      <c r="AJ28" s="41"/>
      <c r="AK28" s="41"/>
      <c r="AL28" s="41"/>
      <c r="AM28" s="41"/>
      <c r="AN28" s="41"/>
      <c r="AO28" s="41"/>
      <c r="AP28" s="41"/>
      <c r="AQ28" s="41"/>
      <c r="AR28" s="41"/>
      <c r="AS28" s="41"/>
      <c r="AT28" s="41"/>
      <c r="AU28" s="41"/>
      <c r="AV28" s="52" t="s">
        <v>1182</v>
      </c>
      <c r="AW28" s="41"/>
      <c r="AX28" s="41"/>
      <c r="AY28" s="41"/>
      <c r="AZ28" s="41"/>
      <c r="BA28" s="41"/>
      <c r="BB28" s="46"/>
      <c r="BC28" s="46"/>
      <c r="BD28" s="46"/>
      <c r="BE28" s="46"/>
      <c r="BF28" s="41"/>
      <c r="BG28" s="46"/>
      <c r="BH28" s="46"/>
      <c r="BI28" s="46"/>
      <c r="BJ28" s="46"/>
      <c r="BK28" s="41"/>
      <c r="BL28" s="46"/>
      <c r="BM28" s="46"/>
      <c r="BN28" s="46"/>
      <c r="BO28" s="46"/>
      <c r="BP28" s="46"/>
      <c r="BQ28" s="46"/>
      <c r="BR28" s="46"/>
      <c r="BS28" s="46"/>
      <c r="BT28" s="46"/>
      <c r="BU28" s="41"/>
      <c r="BX28" s="311" t="e">
        <f t="shared" si="1"/>
        <v>#DIV/0!</v>
      </c>
      <c r="BY28" s="310">
        <f t="shared" si="2"/>
        <v>0</v>
      </c>
    </row>
    <row r="29" spans="1:77" ht="15" customHeight="1" x14ac:dyDescent="0.25">
      <c r="A29" s="192" t="s">
        <v>913</v>
      </c>
      <c r="D29" s="39" t="s">
        <v>1181</v>
      </c>
      <c r="E29" s="39" t="s">
        <v>1180</v>
      </c>
      <c r="F29" s="41" t="s">
        <v>1179</v>
      </c>
      <c r="G29" s="52"/>
      <c r="H29" s="52"/>
      <c r="I29" s="52"/>
      <c r="J29" s="52"/>
      <c r="K29" s="52"/>
      <c r="L29" s="52"/>
      <c r="M29" s="41"/>
      <c r="N29" s="41"/>
      <c r="O29" s="41"/>
      <c r="P29" s="41"/>
      <c r="Q29" s="41"/>
      <c r="R29" s="41"/>
      <c r="S29" s="41"/>
      <c r="T29" s="41"/>
      <c r="U29" s="41"/>
      <c r="V29" s="41"/>
      <c r="W29" s="41"/>
      <c r="X29" s="546" t="s">
        <v>1177</v>
      </c>
      <c r="Y29" s="546"/>
      <c r="Z29" s="546"/>
      <c r="AA29" s="546"/>
      <c r="AB29" s="546"/>
      <c r="AC29" s="546"/>
      <c r="AD29" s="546"/>
      <c r="AE29" s="546"/>
      <c r="AF29" s="546"/>
      <c r="AG29" s="41"/>
      <c r="AH29" s="546" t="s">
        <v>1178</v>
      </c>
      <c r="AI29" s="546"/>
      <c r="AJ29" s="546"/>
      <c r="AK29" s="546"/>
      <c r="AL29" s="546"/>
      <c r="AM29" s="546"/>
      <c r="AN29" s="546"/>
      <c r="AO29" s="546"/>
      <c r="AP29" s="546"/>
      <c r="AQ29" s="41"/>
      <c r="AR29" s="41"/>
      <c r="AS29" s="41"/>
      <c r="AT29" s="41"/>
      <c r="AU29" s="41"/>
      <c r="AV29" s="352" t="s">
        <v>1178</v>
      </c>
      <c r="AW29" s="41"/>
      <c r="AX29" s="41"/>
      <c r="AY29" s="41"/>
      <c r="AZ29" s="41"/>
      <c r="BA29" s="41"/>
      <c r="BB29" s="52"/>
      <c r="BC29" s="52"/>
      <c r="BD29" s="52"/>
      <c r="BE29" s="52"/>
      <c r="BF29" s="41"/>
      <c r="BG29" s="52"/>
      <c r="BH29" s="52"/>
      <c r="BI29" s="52"/>
      <c r="BJ29" s="52"/>
      <c r="BK29" s="41"/>
      <c r="BL29" s="546" t="s">
        <v>1177</v>
      </c>
      <c r="BM29" s="546"/>
      <c r="BN29" s="546"/>
      <c r="BO29" s="546"/>
      <c r="BP29" s="546"/>
      <c r="BQ29" s="546"/>
      <c r="BR29" s="546"/>
      <c r="BS29" s="546"/>
      <c r="BT29" s="546"/>
      <c r="BU29" s="41"/>
      <c r="BX29" s="311" t="e">
        <f t="shared" si="1"/>
        <v>#DIV/0!</v>
      </c>
      <c r="BY29" s="310">
        <f t="shared" si="2"/>
        <v>0</v>
      </c>
    </row>
    <row r="30" spans="1:77" ht="15" customHeight="1" x14ac:dyDescent="0.25">
      <c r="D30" s="506" t="str">
        <f ca="1">IF(COUNTIF(D47:L110,"BLANK"),"BLANK",IF(COUNTIF(D47:L110,"REJECT"),"REJECT",IF(COUNTIF(D47:L110,"CHECK"),"CHECK","EQ")))</f>
        <v>BLANK</v>
      </c>
      <c r="E30" s="506"/>
      <c r="F30" s="506" t="s">
        <v>1176</v>
      </c>
      <c r="G30" s="506"/>
      <c r="H30" s="506"/>
      <c r="I30" s="506"/>
      <c r="J30" s="506"/>
      <c r="K30" s="506"/>
      <c r="L30" s="506"/>
      <c r="N30" s="506" t="str">
        <f ca="1">IF(COUNTIF(N36:V70,"BLANK"),"BLANK",IF(COUNTIF(N36:V70,"REJECT"),"REJECT",IF(COUNTIF(N36:V70,"CHECK"),"CHECK","EQ")))</f>
        <v>BLANK</v>
      </c>
      <c r="O30" s="506"/>
      <c r="P30" s="506" t="s">
        <v>1175</v>
      </c>
      <c r="Q30" s="506"/>
      <c r="R30" s="506"/>
      <c r="S30" s="506"/>
      <c r="T30" s="506"/>
      <c r="U30" s="506"/>
      <c r="V30" s="506"/>
      <c r="X30" s="506" t="str" cm="1">
        <f t="array" aca="1" ref="X30" ca="1">IF(COUNTIF(X47:AF74,"BLANK"),"BLANK",IF(OR(SUMPRODUCT(--ISERROR(X47:AF74))&gt;0,COUNTIF(X47:AF74,"REJECT")),"REJECT",IF(COUNTIF(X47:AF74,"CHECK"),"CHECK","EQ")))</f>
        <v>BLANK</v>
      </c>
      <c r="Y30" s="506"/>
      <c r="Z30" s="506" t="s">
        <v>1174</v>
      </c>
      <c r="AA30" s="506"/>
      <c r="AB30" s="506"/>
      <c r="AC30" s="506"/>
      <c r="AD30" s="506"/>
      <c r="AE30" s="506"/>
      <c r="AF30" s="506"/>
      <c r="AG30" s="13"/>
      <c r="AH30" s="506" t="str">
        <f ca="1">IF(COUNTIF(AH35:AP137,"BLANK"),"BLANK",IF(COUNTIF(AH35:AP137,"REJECT"),"REJECT",IF(COUNTIF(AH35:AP137,"CHECK"),"CHECK","EQ")))</f>
        <v>BLANK</v>
      </c>
      <c r="AI30" s="506"/>
      <c r="AJ30" s="506" t="s">
        <v>1173</v>
      </c>
      <c r="AK30" s="506"/>
      <c r="AL30" s="506"/>
      <c r="AM30" s="506"/>
      <c r="AN30" s="506"/>
      <c r="AO30" s="506"/>
      <c r="AP30" s="506"/>
      <c r="AR30" s="506" t="str">
        <f ca="1">IF(COUNTIF(AR40:AZ112,"BLANK"),"BLANK",IF(COUNTIF(AR40:AZ112,"REJECT"),"REJECT",IF(COUNTIF(AR40:AZ112,"CHECK"),"CHECK","EQ")))</f>
        <v>BLANK</v>
      </c>
      <c r="AS30" s="506"/>
      <c r="AT30" s="506" t="s">
        <v>1172</v>
      </c>
      <c r="AU30" s="506"/>
      <c r="AV30" s="506"/>
      <c r="AW30" s="506"/>
      <c r="AX30" s="506"/>
      <c r="AY30" s="506"/>
      <c r="AZ30" s="506"/>
      <c r="BB30" s="506" t="str" cm="1">
        <f t="array" aca="1" ref="BB30" ca="1">IF(COUNTIF(BB35:BJ41,"BLANK"),"BLANK",IF(OR(SUMPRODUCT(--ISERROR(BB35:BJ41))&gt;0,COUNTIF(BB35:BJ41,"REJECT")),"REJECT",IF(COUNTIF(BB35:BJ41,"CHECK"),"CHECK","EQ")))</f>
        <v>EQ</v>
      </c>
      <c r="BC30" s="506"/>
      <c r="BD30" s="506" t="s">
        <v>1171</v>
      </c>
      <c r="BE30" s="506"/>
      <c r="BF30" s="506"/>
      <c r="BG30" s="506"/>
      <c r="BH30" s="506"/>
      <c r="BI30" s="506"/>
      <c r="BJ30" s="506"/>
      <c r="BL30" s="506" t="str">
        <f ca="1">IF(COUNTIF(BL40:BT83,"BLANK"),"BLANK",IF(COUNTIF(BL40:BT83,"REJECT"),"REJECT",IF(COUNTIF(BL40:BT83,"CHECK"),"CHECK","EQ")))</f>
        <v>EQ</v>
      </c>
      <c r="BM30" s="506"/>
      <c r="BN30" s="506" t="s">
        <v>1170</v>
      </c>
      <c r="BO30" s="506"/>
      <c r="BP30" s="506"/>
      <c r="BQ30" s="506"/>
      <c r="BR30" s="506"/>
      <c r="BS30" s="506"/>
      <c r="BT30" s="506"/>
      <c r="BX30" s="311" t="e">
        <f t="shared" si="1"/>
        <v>#DIV/0!</v>
      </c>
      <c r="BY30" s="310">
        <f t="shared" si="2"/>
        <v>0</v>
      </c>
    </row>
    <row r="31" spans="1:77" ht="15" customHeight="1" x14ac:dyDescent="0.25">
      <c r="D31" s="506"/>
      <c r="E31" s="506"/>
      <c r="F31" s="506"/>
      <c r="G31" s="506"/>
      <c r="H31" s="506"/>
      <c r="I31" s="506"/>
      <c r="J31" s="506"/>
      <c r="K31" s="506"/>
      <c r="L31" s="506"/>
      <c r="N31" s="506"/>
      <c r="O31" s="506"/>
      <c r="P31" s="506"/>
      <c r="Q31" s="506"/>
      <c r="R31" s="506"/>
      <c r="S31" s="506"/>
      <c r="T31" s="506"/>
      <c r="U31" s="506"/>
      <c r="V31" s="506"/>
      <c r="X31" s="506"/>
      <c r="Y31" s="506"/>
      <c r="Z31" s="506"/>
      <c r="AA31" s="506"/>
      <c r="AB31" s="506"/>
      <c r="AC31" s="506"/>
      <c r="AD31" s="506"/>
      <c r="AE31" s="506"/>
      <c r="AF31" s="506"/>
      <c r="AG31" s="13"/>
      <c r="AH31" s="506"/>
      <c r="AI31" s="506"/>
      <c r="AJ31" s="506"/>
      <c r="AK31" s="506"/>
      <c r="AL31" s="506"/>
      <c r="AM31" s="506"/>
      <c r="AN31" s="506"/>
      <c r="AO31" s="506"/>
      <c r="AP31" s="506"/>
      <c r="AR31" s="506"/>
      <c r="AS31" s="506"/>
      <c r="AT31" s="506"/>
      <c r="AU31" s="506"/>
      <c r="AV31" s="506"/>
      <c r="AW31" s="506"/>
      <c r="AX31" s="506"/>
      <c r="AY31" s="506"/>
      <c r="AZ31" s="506"/>
      <c r="BB31" s="506"/>
      <c r="BC31" s="506"/>
      <c r="BD31" s="506"/>
      <c r="BE31" s="506"/>
      <c r="BF31" s="506"/>
      <c r="BG31" s="506"/>
      <c r="BH31" s="506"/>
      <c r="BI31" s="506"/>
      <c r="BJ31" s="506"/>
      <c r="BL31" s="506"/>
      <c r="BM31" s="506"/>
      <c r="BN31" s="506"/>
      <c r="BO31" s="506"/>
      <c r="BP31" s="506"/>
      <c r="BQ31" s="506"/>
      <c r="BR31" s="506"/>
      <c r="BS31" s="506"/>
      <c r="BT31" s="506"/>
      <c r="BX31" s="311" t="e">
        <f t="shared" si="1"/>
        <v>#DIV/0!</v>
      </c>
      <c r="BY31" s="310">
        <f t="shared" si="2"/>
        <v>0</v>
      </c>
    </row>
    <row r="32" spans="1:77" ht="15" customHeight="1" x14ac:dyDescent="0.25">
      <c r="D32" s="13"/>
      <c r="E32" s="13"/>
      <c r="F32" s="13"/>
      <c r="G32" s="13"/>
      <c r="H32" s="13"/>
      <c r="I32" s="13"/>
      <c r="J32" s="13"/>
      <c r="K32" s="13"/>
      <c r="L32" s="13"/>
      <c r="N32" s="13"/>
      <c r="O32" s="13"/>
      <c r="P32" s="13"/>
      <c r="Q32" s="13"/>
      <c r="R32" s="13"/>
      <c r="S32" s="13"/>
      <c r="T32" s="13"/>
      <c r="U32" s="13"/>
      <c r="V32" s="13"/>
      <c r="X32" s="13"/>
      <c r="Y32" s="13"/>
      <c r="Z32" s="13"/>
      <c r="AA32" s="13"/>
      <c r="AB32" s="13"/>
      <c r="AC32" s="13"/>
      <c r="AD32" s="13"/>
      <c r="AE32" s="13"/>
      <c r="AF32" s="13"/>
      <c r="AG32" s="13"/>
      <c r="AH32" s="22"/>
      <c r="AI32" s="22"/>
      <c r="AJ32" s="22"/>
      <c r="AK32" s="22"/>
      <c r="AL32" s="22"/>
      <c r="AM32" s="22"/>
      <c r="AN32" s="22"/>
      <c r="AO32" s="22"/>
      <c r="AP32" s="22"/>
      <c r="BB32" s="11"/>
      <c r="BC32" s="25"/>
      <c r="BL32" s="12"/>
      <c r="BM32" s="15"/>
      <c r="BN32" s="15"/>
      <c r="BO32" s="15"/>
      <c r="BP32" s="15"/>
      <c r="BQ32" s="114"/>
      <c r="BR32" s="114"/>
      <c r="BS32" s="115"/>
      <c r="BT32" s="116"/>
      <c r="BX32" s="311" t="e">
        <f t="shared" si="1"/>
        <v>#DIV/0!</v>
      </c>
      <c r="BY32" s="310">
        <f t="shared" si="2"/>
        <v>0</v>
      </c>
    </row>
    <row r="33" spans="4:77" ht="15" customHeight="1" x14ac:dyDescent="0.25">
      <c r="D33" s="595" t="str">
        <f>IF(H48="Custom - Composite","Dynamic Test:",
IF(OR(H48="Custom - Non-Composite",J57="Physical Test"),"Physical Test:",
IF(OR(H53="No diagonal or test required.",NOT(J57="Physical Test")),
IF(OR(AB68="Front Wing Physically Tested With IA",AB68="Front Wing Physically Tested Without IA"),"Wing Test:","No Test:"),"Physical Test:")))</f>
        <v>No Test:</v>
      </c>
      <c r="E33" s="595"/>
      <c r="F33" s="595"/>
      <c r="G33" s="595" t="str">
        <f>IF(H48="Custom - Composite","Composite IA + AIP + FB Replica",
IF(H48="Custom - Non-Composite","Custom IA + AIP + FB Replica",
IF(H53="No diagonal or test required.","Standard Foam + Matched FB",
IF(OR(D33="No Test:",D33="Wing Test:"),H48&amp;" + "&amp;J57,
IF(H48="Standard Foam","Standard Foam with oversize FB","Standard Honeycomb - no diagonal")))))</f>
        <v xml:space="preserve"> + </v>
      </c>
      <c r="H33" s="595"/>
      <c r="I33" s="595"/>
      <c r="J33" s="595"/>
      <c r="K33" s="595"/>
      <c r="L33" s="595"/>
      <c r="N33" s="595" t="str">
        <f>IF(NOT(T37="Composite"),"No additional test for Steel or Aluminum AIP.","Composite AIP - "&amp;T48)</f>
        <v>No additional test for Steel or Aluminum AIP.</v>
      </c>
      <c r="O33" s="595"/>
      <c r="P33" s="595"/>
      <c r="Q33" s="595"/>
      <c r="R33" s="595"/>
      <c r="S33" s="595"/>
      <c r="T33" s="595"/>
      <c r="U33" s="595"/>
      <c r="V33" s="595"/>
      <c r="X33" s="12" t="s">
        <v>1095</v>
      </c>
      <c r="Y33" s="25" t="s">
        <v>1169</v>
      </c>
      <c r="Z33" s="13"/>
      <c r="AA33" s="13"/>
      <c r="AB33" s="13"/>
      <c r="AC33" s="13"/>
      <c r="AD33" s="13"/>
      <c r="AE33" s="13"/>
      <c r="AF33" s="13"/>
      <c r="AG33" s="164"/>
      <c r="AH33" s="166" t="s">
        <v>1168</v>
      </c>
      <c r="AI33" s="163" t="s">
        <v>1167</v>
      </c>
      <c r="AJ33" s="163"/>
      <c r="AK33" s="163"/>
      <c r="AL33" s="163"/>
      <c r="AM33" s="163"/>
      <c r="AN33" s="163"/>
      <c r="AO33" s="163"/>
      <c r="AP33" s="163"/>
      <c r="AR33" s="350" t="s">
        <v>1366</v>
      </c>
      <c r="AS33" s="331" t="s">
        <v>1166</v>
      </c>
      <c r="BB33" s="56" t="s">
        <v>1165</v>
      </c>
      <c r="BC33" s="30" t="s">
        <v>1164</v>
      </c>
      <c r="BL33" s="12" t="s">
        <v>1163</v>
      </c>
      <c r="BM33" s="25" t="s">
        <v>1162</v>
      </c>
      <c r="BN33" s="15"/>
      <c r="BO33" s="15"/>
      <c r="BP33" s="15"/>
      <c r="BQ33" s="114"/>
      <c r="BR33" s="114"/>
      <c r="BS33" s="115"/>
      <c r="BT33" s="116"/>
      <c r="BX33" s="311" t="e">
        <f t="shared" si="1"/>
        <v>#DIV/0!</v>
      </c>
      <c r="BY33" s="310">
        <f t="shared" si="2"/>
        <v>0</v>
      </c>
    </row>
    <row r="34" spans="4:77" ht="15" customHeight="1" x14ac:dyDescent="0.25">
      <c r="D34" s="595"/>
      <c r="E34" s="595"/>
      <c r="F34" s="595"/>
      <c r="G34" s="595"/>
      <c r="H34" s="595"/>
      <c r="I34" s="595"/>
      <c r="J34" s="595"/>
      <c r="K34" s="595"/>
      <c r="L34" s="595"/>
      <c r="N34" s="595"/>
      <c r="O34" s="595"/>
      <c r="P34" s="595"/>
      <c r="Q34" s="595"/>
      <c r="R34" s="595"/>
      <c r="S34" s="595"/>
      <c r="T34" s="595"/>
      <c r="U34" s="595"/>
      <c r="V34" s="595"/>
      <c r="X34" s="25" t="s">
        <v>1161</v>
      </c>
      <c r="Y34" s="13"/>
      <c r="Z34" s="13"/>
      <c r="AA34" s="13"/>
      <c r="AB34" s="13"/>
      <c r="AC34" s="13"/>
      <c r="AD34" s="13"/>
      <c r="AE34" s="13"/>
      <c r="AF34" s="13"/>
      <c r="AG34" s="164"/>
      <c r="AH34" s="166"/>
      <c r="AI34" s="409" t="s">
        <v>1365</v>
      </c>
      <c r="AJ34" s="163"/>
      <c r="AK34" s="163"/>
      <c r="AL34" s="163"/>
      <c r="AM34" s="163"/>
      <c r="AN34" s="163"/>
      <c r="AO34" s="163"/>
      <c r="AP34" s="163"/>
      <c r="AR34" s="350" t="s">
        <v>993</v>
      </c>
      <c r="AS34" s="331" t="s">
        <v>1160</v>
      </c>
      <c r="BB34" s="56"/>
      <c r="BC34" s="30"/>
      <c r="BL34" s="44"/>
      <c r="BM34" s="25" t="s">
        <v>1159</v>
      </c>
      <c r="BN34" s="15"/>
      <c r="BO34" s="15"/>
      <c r="BP34" s="15"/>
      <c r="BQ34" s="114"/>
      <c r="BR34" s="114"/>
      <c r="BS34" s="115"/>
      <c r="BT34" s="116"/>
      <c r="BX34" s="311" t="e">
        <f t="shared" si="1"/>
        <v>#DIV/0!</v>
      </c>
      <c r="BY34" s="310">
        <f t="shared" si="2"/>
        <v>0</v>
      </c>
    </row>
    <row r="35" spans="4:77" ht="15" customHeight="1" x14ac:dyDescent="0.25">
      <c r="D35" s="11"/>
      <c r="E35" s="11"/>
      <c r="F35" s="11"/>
      <c r="G35" s="11"/>
      <c r="H35" s="11"/>
      <c r="I35" s="11"/>
      <c r="J35" s="11"/>
      <c r="K35" s="11"/>
      <c r="L35" s="11"/>
      <c r="N35" s="112"/>
      <c r="O35" s="15"/>
      <c r="P35" s="15"/>
      <c r="Q35" s="15"/>
      <c r="R35" s="15"/>
      <c r="S35" s="26"/>
      <c r="T35" s="26"/>
      <c r="V35" s="11"/>
      <c r="Y35" s="11"/>
      <c r="Z35" s="11"/>
      <c r="AA35" s="11"/>
      <c r="AB35" s="11"/>
      <c r="AC35" s="11"/>
      <c r="AD35" s="11"/>
      <c r="AE35" s="11"/>
      <c r="AF35" s="11"/>
      <c r="AG35" s="164"/>
      <c r="AH35" s="590" t="str" cm="1">
        <f t="array" aca="1" ref="AH35" ca="1">IF(COUNTIF(AH36:AP37,"BLANK"),"BLANK",IF(OR(SUMPRODUCT(--ISERROR(AH36:AP37))&gt;0,COUNTIF(AH36:AP37,"REJECT")),"REJECT",IF(COUNTIF(AH36:AP37,"CHECK"),"CHECK","EQ")))</f>
        <v>BLANK</v>
      </c>
      <c r="AI35" s="590"/>
      <c r="AJ35" s="590"/>
      <c r="AK35" s="590"/>
      <c r="AL35" s="590"/>
      <c r="AM35" s="590"/>
      <c r="AN35" s="590"/>
      <c r="AO35" s="590"/>
      <c r="AP35" s="590"/>
      <c r="AR35" s="331"/>
      <c r="AS35" s="331" t="s">
        <v>1158</v>
      </c>
      <c r="BB35" s="508" t="str" cm="1">
        <f t="array" ref="BB35">IF(COUNTIF(BJ36:BJ41,"BLANK"),"BLANK",IF(OR(SUMPRODUCT(--ISERROR(BJ36:BJ41))&gt;0,COUNTIF(BJ36:BJ41,"REJECT")),"REJECT",IF(COUNTIF(BJ36:BJ41,"CHECK"),"CHECK","EQ")))</f>
        <v>EQ</v>
      </c>
      <c r="BC35" s="508"/>
      <c r="BD35" s="508"/>
      <c r="BE35" s="508"/>
      <c r="BF35" s="508"/>
      <c r="BG35" s="508"/>
      <c r="BH35" s="508"/>
      <c r="BI35" s="508"/>
      <c r="BJ35" s="508"/>
      <c r="BL35" s="44"/>
      <c r="BN35" s="15"/>
      <c r="BO35" s="15"/>
      <c r="BP35" s="15"/>
      <c r="BQ35" s="114"/>
      <c r="BR35" s="114"/>
      <c r="BS35" s="115"/>
      <c r="BT35" s="116"/>
      <c r="BX35" s="311" t="e">
        <f t="shared" si="1"/>
        <v>#DIV/0!</v>
      </c>
      <c r="BY35" s="310">
        <f t="shared" si="2"/>
        <v>0</v>
      </c>
    </row>
    <row r="36" spans="4:77" ht="15" customHeight="1" thickBot="1" x14ac:dyDescent="0.3">
      <c r="D36" s="350" t="s">
        <v>1069</v>
      </c>
      <c r="E36" s="326" t="s">
        <v>1157</v>
      </c>
      <c r="N36" s="590" t="str">
        <f>IF(COUNTIF(V37:V38,"BLANK"),"BLANK",IF(OR(SUMPRODUCT(--ISERROR(V37:V38))&gt;0,COUNTIF(V37:V38,"REJECT")),"REJECT",IF(COUNTIF(V37:V38,"CHECK"),"CHECK","EQ")))</f>
        <v>BLANK</v>
      </c>
      <c r="O36" s="590"/>
      <c r="P36" s="590"/>
      <c r="Q36" s="590"/>
      <c r="R36" s="590"/>
      <c r="S36" s="590"/>
      <c r="T36" s="590"/>
      <c r="U36" s="590"/>
      <c r="V36" s="590"/>
      <c r="X36" s="35" t="s">
        <v>1156</v>
      </c>
      <c r="Y36" s="11"/>
      <c r="Z36" s="11"/>
      <c r="AA36" s="11"/>
      <c r="AB36" s="11"/>
      <c r="AC36" s="11"/>
      <c r="AD36" s="11"/>
      <c r="AE36" s="11"/>
      <c r="AF36" s="11"/>
      <c r="AG36" s="11"/>
      <c r="AH36" s="166"/>
      <c r="AI36" s="163"/>
      <c r="AJ36" s="163"/>
      <c r="AK36" s="163"/>
      <c r="AL36" s="163"/>
      <c r="AM36" s="15" t="str">
        <f ca="1">IF($A$25="mm","Air gap Front Bulkhead + Diag to pedals at full travel &gt;= 25mm:","Air gap Front Bulkhead + Diag to pedals at full travel &gt;= 0.984in:")</f>
        <v>Air gap Front Bulkhead + Diag to pedals at full travel &gt;= 25mm:</v>
      </c>
      <c r="AN36" s="16"/>
      <c r="AO36" s="25" t="str">
        <f ca="1">IF($A$25="mm","mm","in")</f>
        <v>mm</v>
      </c>
      <c r="AP36" s="116" t="str">
        <f>IF(AN36="","BLANK",
IF(OR(AND($A$25="mm",AN36&gt;=25),AND($A$25="Inch",AN36&gt;=0.984)),"EQ","REJECT"))</f>
        <v>BLANK</v>
      </c>
      <c r="AR36" s="350" t="s">
        <v>981</v>
      </c>
      <c r="AS36" s="331" t="s">
        <v>1155</v>
      </c>
      <c r="BA36" s="36"/>
      <c r="BB36" s="56"/>
      <c r="BC36" s="30"/>
      <c r="BG36" s="15" t="s">
        <v>1089</v>
      </c>
      <c r="BH36" s="11">
        <f>J51</f>
        <v>0</v>
      </c>
      <c r="BI36" s="25" t="str">
        <f t="shared" ref="BI36:BI41" ca="1" si="3">IF($A$25="mm","mm","in")</f>
        <v>mm</v>
      </c>
      <c r="BJ36" s="11" t="str">
        <f>IF(OR(T48="120kN Physical Test",NOT($D$33="No Test:")),L51,"N/A")</f>
        <v>N/A</v>
      </c>
      <c r="BK36" s="36"/>
      <c r="BL36" s="56" t="s">
        <v>1116</v>
      </c>
      <c r="BM36" s="30" t="s">
        <v>1115</v>
      </c>
      <c r="BX36" s="311" t="e">
        <f t="shared" si="1"/>
        <v>#DIV/0!</v>
      </c>
      <c r="BY36" s="310">
        <f t="shared" si="2"/>
        <v>0</v>
      </c>
    </row>
    <row r="37" spans="4:77" ht="15" customHeight="1" thickBot="1" x14ac:dyDescent="0.3">
      <c r="E37" s="326" t="s">
        <v>1154</v>
      </c>
      <c r="N37" s="166" t="s">
        <v>1153</v>
      </c>
      <c r="O37" s="163"/>
      <c r="P37" s="165"/>
      <c r="Q37" s="165"/>
      <c r="R37" s="165"/>
      <c r="S37" s="165" t="s">
        <v>1152</v>
      </c>
      <c r="T37" s="592"/>
      <c r="U37" s="596"/>
      <c r="V37" s="11" t="str">
        <f>IF(T37="","BLANK","EQ")</f>
        <v>BLANK</v>
      </c>
      <c r="X37" s="25" t="s">
        <v>1151</v>
      </c>
      <c r="Y37" s="11"/>
      <c r="Z37" s="11"/>
      <c r="AA37" s="11"/>
      <c r="AB37" s="11"/>
      <c r="AC37" s="11"/>
      <c r="AD37" s="11"/>
      <c r="AE37" s="11"/>
      <c r="AF37" s="11"/>
      <c r="AG37" s="11"/>
      <c r="AH37" s="166"/>
      <c r="AI37" s="163"/>
      <c r="AJ37" s="163"/>
      <c r="AK37" s="163"/>
      <c r="AL37" s="163"/>
      <c r="AM37" s="15" t="str">
        <f ca="1">IF($A$25="mm","Air gap Front Bulkhead + Diag to pedal mounts should be &gt;= 25mm:","Air gap between Front Bulkhead + Diag to pedal mounts should be &gt;= 0.984in:")</f>
        <v>Air gap Front Bulkhead + Diag to pedal mounts should be &gt;= 25mm:</v>
      </c>
      <c r="AN37" s="16"/>
      <c r="AO37" s="25" t="str">
        <f ca="1">IF($A$25="mm","mm","in")</f>
        <v>mm</v>
      </c>
      <c r="AP37" s="116" t="str">
        <f>IF(AN37="","BLANK",
IF(OR(AND($A$25="mm",AN37&gt;=25),AND($A$25="Inch",AN37&gt;=0.984)),"EQ","CHECK"))</f>
        <v>BLANK</v>
      </c>
      <c r="AR37" s="350" t="s">
        <v>1150</v>
      </c>
      <c r="AS37" s="331" t="s">
        <v>1149</v>
      </c>
      <c r="BB37" s="56"/>
      <c r="BC37" s="30"/>
      <c r="BG37" s="15" t="s">
        <v>1084</v>
      </c>
      <c r="BH37" s="11">
        <f>J52</f>
        <v>0</v>
      </c>
      <c r="BI37" s="25" t="str">
        <f t="shared" ca="1" si="3"/>
        <v>mm</v>
      </c>
      <c r="BJ37" s="11" t="str">
        <f>IF(OR(T48="120kN Physical Test",NOT($D$33="No Test:")),L52,"N/A")</f>
        <v>N/A</v>
      </c>
      <c r="BL37" s="56"/>
      <c r="BM37" s="30"/>
      <c r="BX37" s="311" t="e">
        <f t="shared" si="1"/>
        <v>#DIV/0!</v>
      </c>
      <c r="BY37" s="310">
        <f t="shared" si="2"/>
        <v>0</v>
      </c>
    </row>
    <row r="38" spans="4:77" ht="15" customHeight="1" x14ac:dyDescent="0.25">
      <c r="D38" s="325"/>
      <c r="E38" s="325" t="s">
        <v>1148</v>
      </c>
      <c r="N38" s="163"/>
      <c r="O38" s="165"/>
      <c r="P38" s="165"/>
      <c r="Q38" s="165"/>
      <c r="R38" s="165"/>
      <c r="S38" s="165" t="s">
        <v>1147</v>
      </c>
      <c r="T38" s="351"/>
      <c r="U38" s="163" t="str">
        <f ca="1">IF($A$25="mm","mm","in")</f>
        <v>mm</v>
      </c>
      <c r="V38" s="164" t="str">
        <f>IF(T37="Composite","N/A",IF(T38="","BLANK",IF($A$25="mm",IF(AND(T37="Steel",T38&gt;=1.5),"EQ",IF(AND(OR(T37="6061-T6",T37="Other Aluminum"),T38&gt;=4),"EQ","REJECT")),IF(AND(T37="Steel",T38&gt;=0.06),"EQ",IF(AND(OR(T37="6061-T6",T37="Other Aluminum"),T38&gt;=0.157),"EQ","REJECT")))))</f>
        <v>BLANK</v>
      </c>
      <c r="X38" s="25" t="s">
        <v>1146</v>
      </c>
      <c r="Y38" s="11"/>
      <c r="Z38" s="11"/>
      <c r="AA38" s="11"/>
      <c r="AB38" s="11"/>
      <c r="AC38" s="11"/>
      <c r="AD38" s="11"/>
      <c r="AE38" s="11"/>
      <c r="AF38" s="11"/>
      <c r="AG38" s="11"/>
      <c r="AH38" s="166"/>
      <c r="AI38" s="163"/>
      <c r="AJ38" s="163"/>
      <c r="AK38" s="163"/>
      <c r="AL38" s="163"/>
      <c r="AM38" s="163"/>
      <c r="AN38" s="163"/>
      <c r="AO38" s="163"/>
      <c r="AP38" s="163"/>
      <c r="AR38" s="350" t="s">
        <v>930</v>
      </c>
      <c r="AS38" s="331" t="s">
        <v>1145</v>
      </c>
      <c r="BB38" s="56" t="s">
        <v>1144</v>
      </c>
      <c r="BC38" s="30"/>
      <c r="BG38" s="15" t="str">
        <f ca="1">IF($A$25="mm","Bulkhead gap to fixture between corners &gt;=50mm:","Bulkhead gap to fixture between corners &gt;=2in:")</f>
        <v>Bulkhead gap to fixture between corners &gt;=50mm:</v>
      </c>
      <c r="BH38" s="16"/>
      <c r="BI38" s="25" t="str">
        <f t="shared" ca="1" si="3"/>
        <v>mm</v>
      </c>
      <c r="BJ38" s="11" t="str">
        <f>IF(OR(T48="120kN Physical Test",NOT($D$33="No Test:")),IF(BH38="","BLANK",IF($A$25="mm",IF(BH38&gt;=50,"EQ","REJECT"),IF(BH38&gt;=2,"EQ","REJECT"))),"N/A")</f>
        <v>N/A</v>
      </c>
      <c r="BL38" s="585" t="s">
        <v>1143</v>
      </c>
      <c r="BM38" s="585"/>
      <c r="BN38" s="585"/>
      <c r="BO38" s="585"/>
      <c r="BP38" s="585"/>
      <c r="BQ38" s="585"/>
      <c r="BR38" s="585"/>
      <c r="BS38" s="585"/>
      <c r="BT38" s="585"/>
      <c r="BX38" s="311" t="e">
        <f t="shared" si="1"/>
        <v>#DIV/0!</v>
      </c>
      <c r="BY38" s="310">
        <f t="shared" si="2"/>
        <v>0</v>
      </c>
    </row>
    <row r="39" spans="4:77" ht="15" customHeight="1" thickBot="1" x14ac:dyDescent="0.3">
      <c r="D39" s="325"/>
      <c r="E39" s="325"/>
      <c r="R39" s="12" t="str">
        <f>IF(T37="Composite","F.8.3.2 - AIP 3-Point &amp; Shear or 120kN Physical Test required.","")</f>
        <v/>
      </c>
      <c r="Y39" s="11"/>
      <c r="Z39" s="11"/>
      <c r="AA39" s="11"/>
      <c r="AB39" s="11"/>
      <c r="AC39" s="11"/>
      <c r="AD39" s="11"/>
      <c r="AE39" s="11"/>
      <c r="AF39" s="11"/>
      <c r="AG39" s="11"/>
      <c r="AH39" s="590" t="str">
        <f ca="1">IF(COUNTIF(AP40:AP56,"BLANK"),"BLANK",IF(OR(SUMPRODUCT(--ISERROR(AP40:AP56))&gt;0,COUNTIF(AP40:AP56,"REJECT")),"REJECT",IF(COUNTIF(AP40:AP56,"CHECK"),"CHECK","EQ")))</f>
        <v>BLANK</v>
      </c>
      <c r="AI39" s="590"/>
      <c r="AJ39" s="590"/>
      <c r="AK39" s="590"/>
      <c r="AL39" s="590"/>
      <c r="AM39" s="590"/>
      <c r="AN39" s="590"/>
      <c r="AO39" s="590"/>
      <c r="AP39" s="590"/>
      <c r="AQ39" s="36"/>
      <c r="AS39" s="25" t="s">
        <v>1142</v>
      </c>
      <c r="BB39" s="12" t="s">
        <v>1141</v>
      </c>
      <c r="BC39" s="15"/>
      <c r="BD39" s="15"/>
      <c r="BE39" s="15"/>
      <c r="BF39" s="15"/>
      <c r="BG39" s="15" t="str">
        <f ca="1">IF($A$25="mm","Tested IA starting length &gt; 200mm:","Tested IA starting length &gt; 7.874in:")</f>
        <v>Tested IA starting length &gt; 200mm:</v>
      </c>
      <c r="BH39" s="16"/>
      <c r="BI39" s="25" t="str">
        <f t="shared" ca="1" si="3"/>
        <v>mm</v>
      </c>
      <c r="BJ39" s="11" t="str">
        <f>IF($D$33="No Test:","N/A",IF(BH38="","BLANK",IF($A$25="mm",IF(BH39&gt;=200,"EQ","REJECT"),IF(BH39&gt;=7.874,"EQ","REJECT"))))</f>
        <v>N/A</v>
      </c>
      <c r="BL39" s="585"/>
      <c r="BM39" s="585"/>
      <c r="BN39" s="585"/>
      <c r="BO39" s="585"/>
      <c r="BP39" s="585"/>
      <c r="BQ39" s="585"/>
      <c r="BR39" s="585"/>
      <c r="BS39" s="585"/>
      <c r="BT39" s="585"/>
      <c r="BX39" s="311" t="e">
        <f t="shared" si="1"/>
        <v>#DIV/0!</v>
      </c>
      <c r="BY39" s="310">
        <f t="shared" si="2"/>
        <v>0</v>
      </c>
    </row>
    <row r="40" spans="4:77" ht="15" customHeight="1" thickBot="1" x14ac:dyDescent="0.3">
      <c r="D40" s="12" t="s">
        <v>1137</v>
      </c>
      <c r="E40" s="325" t="s">
        <v>1140</v>
      </c>
      <c r="P40" s="15"/>
      <c r="Q40" s="15"/>
      <c r="R40" s="15"/>
      <c r="S40" s="15"/>
      <c r="T40" s="11"/>
      <c r="V40" s="11"/>
      <c r="W40" s="12" t="s">
        <v>261</v>
      </c>
      <c r="X40" s="12" t="s">
        <v>1101</v>
      </c>
      <c r="Y40" s="25" t="s">
        <v>1139</v>
      </c>
      <c r="Z40" s="11"/>
      <c r="AA40" s="11"/>
      <c r="AB40" s="11"/>
      <c r="AC40" s="11"/>
      <c r="AD40" s="11"/>
      <c r="AE40" s="11"/>
      <c r="AF40" s="11"/>
      <c r="AG40" s="11"/>
      <c r="AH40" s="166" t="s">
        <v>1138</v>
      </c>
      <c r="AI40" s="334" t="s">
        <v>77</v>
      </c>
      <c r="AJ40" s="333"/>
      <c r="AK40" s="333"/>
      <c r="AL40" s="333"/>
      <c r="AM40" s="163"/>
      <c r="AN40" s="592"/>
      <c r="AO40" s="596"/>
      <c r="AP40" s="164" t="str">
        <f>IF(AN40="","BLANK","EQ")</f>
        <v>BLANK</v>
      </c>
      <c r="AQ40" s="36"/>
      <c r="AR40" s="508" t="str">
        <f>IF(COUNTIF(AZ41:AZ44,"BLANK"),"BLANK",IF(OR(SUMPRODUCT(--ISERROR(AZ41:AZ44))&gt;0,COUNTIF(AZ41:AZ44,"REJECT")),"REJECT",IF(COUNTIF(AZ41:AZ44,"CHECK"),"CHECK","EQ")))</f>
        <v>BLANK</v>
      </c>
      <c r="AS40" s="508"/>
      <c r="AT40" s="508"/>
      <c r="AU40" s="508"/>
      <c r="AV40" s="508"/>
      <c r="AW40" s="508"/>
      <c r="AX40" s="508"/>
      <c r="AY40" s="508"/>
      <c r="AZ40" s="508"/>
      <c r="BB40" s="12" t="s">
        <v>1137</v>
      </c>
      <c r="BC40" s="15"/>
      <c r="BD40" s="15"/>
      <c r="BE40" s="15"/>
      <c r="BF40" s="15"/>
      <c r="BG40" s="15" t="str">
        <f ca="1">IF($A$25="mm","Custom IA WIDTH over 200mm length &gt;= 200mm:","Custom IA WIDTH over 7.874in length &gt;=  7.874in:")</f>
        <v>Custom IA WIDTH over 200mm length &gt;= 200mm:</v>
      </c>
      <c r="BH40" s="16"/>
      <c r="BI40" s="25" t="str">
        <f t="shared" ca="1" si="3"/>
        <v>mm</v>
      </c>
      <c r="BJ40" s="11" t="str">
        <f>IF(AND(NOT(H48="Custom - Non-Composite"),NOT(H48="Custom - Composite")),"N/A",IF(BH40="","BLANK",IF(OR(AND($A$25="mm",BH40&lt;200),AND($A$25="Inch",BH40&lt;7.874)),"REJECT","EQ")))</f>
        <v>N/A</v>
      </c>
      <c r="BL40" s="508" t="str" cm="1">
        <f t="array" ref="BL40">IF(COUNTIF(BT41:BT47,"BLANK"),"BLANK",IF(OR(SUMPRODUCT(--ISERROR(BT41:BT47))&gt;0,COUNTIF(BT41:BT47,"REJECT")),"REJECT",IF(COUNTIF(BT41:BT47,"CHECK"),"CHECK","EQ")))</f>
        <v>EQ</v>
      </c>
      <c r="BM40" s="508"/>
      <c r="BN40" s="508"/>
      <c r="BO40" s="508"/>
      <c r="BP40" s="508"/>
      <c r="BQ40" s="508"/>
      <c r="BR40" s="508"/>
      <c r="BS40" s="508"/>
      <c r="BT40" s="508"/>
      <c r="BX40" s="311" t="e">
        <f t="shared" si="1"/>
        <v>#DIV/0!</v>
      </c>
      <c r="BY40" s="310">
        <f t="shared" si="2"/>
        <v>0</v>
      </c>
    </row>
    <row r="41" spans="4:77" ht="15" customHeight="1" thickBot="1" x14ac:dyDescent="0.3">
      <c r="D41" s="349" t="s">
        <v>983</v>
      </c>
      <c r="E41" s="325" t="s">
        <v>1136</v>
      </c>
      <c r="N41" s="166" t="s">
        <v>1105</v>
      </c>
      <c r="O41" s="163" t="s">
        <v>1135</v>
      </c>
      <c r="P41" s="15"/>
      <c r="Q41" s="15"/>
      <c r="R41" s="15"/>
      <c r="S41" s="15"/>
      <c r="T41" s="11"/>
      <c r="V41" s="11"/>
      <c r="X41" s="12" t="s">
        <v>1134</v>
      </c>
      <c r="Y41" s="25" t="s">
        <v>1133</v>
      </c>
      <c r="Z41" s="11"/>
      <c r="AA41" s="11"/>
      <c r="AB41" s="11"/>
      <c r="AC41" s="11"/>
      <c r="AD41" s="11"/>
      <c r="AE41" s="11"/>
      <c r="AF41" s="11"/>
      <c r="AH41" s="166"/>
      <c r="AI41" s="163"/>
      <c r="AJ41" s="165"/>
      <c r="AK41" s="165"/>
      <c r="AL41" s="165"/>
      <c r="AM41" s="166" t="s">
        <v>128</v>
      </c>
      <c r="AN41" s="594" t="s">
        <v>129</v>
      </c>
      <c r="AO41" s="594"/>
      <c r="AP41" s="164" t="str">
        <f>IF(AN40="Composite","N/A","EQ")</f>
        <v>EQ</v>
      </c>
      <c r="AR41" s="12" t="s">
        <v>1132</v>
      </c>
      <c r="AT41" s="15"/>
      <c r="AU41" s="15"/>
      <c r="AV41" s="15"/>
      <c r="AW41" s="15" t="s">
        <v>1131</v>
      </c>
      <c r="AX41" s="80"/>
      <c r="AZ41" s="11" t="str">
        <f>IF(AX41="","BLANK",
IF(AX41="Welded",IF(OR(AN40="Composite",AND(AN42="Steel",NOT(T37="Steel"))),"REJECT","EQ"),
IF(AND(AX41="Bonded",AN40="Tube"),"REJECT","EQ")))</f>
        <v>BLANK</v>
      </c>
      <c r="BC41" s="15"/>
      <c r="BD41" s="15"/>
      <c r="BE41" s="15"/>
      <c r="BF41" s="15"/>
      <c r="BG41" s="15" t="str">
        <f ca="1">IF($A$25="mm","Custom IA HEIGHT over 200mm length &gt;= 100mm:","Custom IA HEIGHT over 7.874in length &gt;=  3.937in:")</f>
        <v>Custom IA HEIGHT over 200mm length &gt;= 100mm:</v>
      </c>
      <c r="BH41" s="16"/>
      <c r="BI41" s="25" t="str">
        <f t="shared" ca="1" si="3"/>
        <v>mm</v>
      </c>
      <c r="BJ41" s="11" t="str">
        <f>IF(AND(NOT(H48="Custom - Non-Composite"),NOT(H48="Custom - Composite")),"N/A",IF(BH41="","BLANK",IF(OR(AND($A$25="mm",BH41&lt;100),AND($A$25="Inch",BH41&lt;3.937)),"REJECT","EQ")))</f>
        <v>N/A</v>
      </c>
      <c r="BL41" s="54"/>
      <c r="BN41" s="32"/>
      <c r="BO41" s="15" t="s">
        <v>977</v>
      </c>
      <c r="BP41" s="519"/>
      <c r="BQ41" s="520"/>
      <c r="BR41" s="520"/>
      <c r="BS41" s="521"/>
      <c r="BT41" s="11" t="str">
        <f>IF($D$33="No Test:","N/A",
IF(BP41="","BLANK",
IF(AND(BP41="Quasi Static",D33="Dynamic Test:"),"REJECT","EQ")))</f>
        <v>N/A</v>
      </c>
      <c r="BX41" s="311" t="e">
        <f t="shared" si="1"/>
        <v>#DIV/0!</v>
      </c>
      <c r="BY41" s="310">
        <f t="shared" si="2"/>
        <v>0</v>
      </c>
    </row>
    <row r="42" spans="4:77" ht="15" customHeight="1" thickBot="1" x14ac:dyDescent="0.3">
      <c r="D42" s="325"/>
      <c r="E42" s="325"/>
      <c r="N42" s="12" t="s">
        <v>1130</v>
      </c>
      <c r="O42" s="163" t="s">
        <v>1129</v>
      </c>
      <c r="P42" s="15"/>
      <c r="Q42" s="15"/>
      <c r="R42" s="15"/>
      <c r="S42" s="15"/>
      <c r="T42" s="11"/>
      <c r="V42" s="11"/>
      <c r="Y42" s="11"/>
      <c r="Z42" s="11"/>
      <c r="AA42" s="11"/>
      <c r="AB42" s="11"/>
      <c r="AC42" s="11"/>
      <c r="AD42" s="11"/>
      <c r="AE42" s="11"/>
      <c r="AF42" s="11"/>
      <c r="AG42" s="11"/>
      <c r="AH42" s="166" t="s">
        <v>193</v>
      </c>
      <c r="AI42" s="25" t="str">
        <f ca="1">IF($A$25="mm",
"Example: 25.4mm x 1.6mm round",
"Example: 1.0in x 0.065in round")</f>
        <v>Example: 25.4mm x 1.6mm round</v>
      </c>
      <c r="AJ42" s="165"/>
      <c r="AK42" s="165"/>
      <c r="AL42" s="165"/>
      <c r="AM42" s="164" t="s">
        <v>1061</v>
      </c>
      <c r="AN42" s="580"/>
      <c r="AO42" s="581"/>
      <c r="AP42" s="164" t="str">
        <f>IF(OR(AN40="Physical Test",AN40="Composite",AP40="N/A"),"N/A",IF(AN42="","BLANK","EQ"))</f>
        <v>BLANK</v>
      </c>
      <c r="AR42" s="12"/>
      <c r="AT42" s="11"/>
      <c r="AU42" s="11"/>
      <c r="AV42" s="11" t="str">
        <f>IF(AX41="Welded","AI plate must at least reach the centerline of Front Bulkhead tubes.","AI plate must match entire Front Bulkhead perimeter.")</f>
        <v>AI plate must match entire Front Bulkhead perimeter.</v>
      </c>
      <c r="AW42" s="11"/>
      <c r="AX42" s="11"/>
      <c r="AY42" s="11"/>
      <c r="AZ42" s="11" t="s">
        <v>48</v>
      </c>
      <c r="BB42" s="25"/>
      <c r="BC42" s="25"/>
      <c r="BM42" s="32"/>
      <c r="BN42" s="32"/>
      <c r="BO42" s="15" t="s">
        <v>974</v>
      </c>
      <c r="BP42" s="599"/>
      <c r="BQ42" s="600"/>
      <c r="BR42" s="600"/>
      <c r="BS42" s="601"/>
      <c r="BT42" s="11" t="str">
        <f>IF($D$33="No Test:","N/A",IF(BP42="","BLANK","EQ"))</f>
        <v>N/A</v>
      </c>
      <c r="BX42" s="311" t="e">
        <f t="shared" si="1"/>
        <v>#DIV/0!</v>
      </c>
      <c r="BY42" s="310">
        <f t="shared" si="2"/>
        <v>0</v>
      </c>
    </row>
    <row r="43" spans="4:77" ht="15" customHeight="1" thickBot="1" x14ac:dyDescent="0.3">
      <c r="D43" s="12" t="s">
        <v>1128</v>
      </c>
      <c r="E43" s="25" t="s">
        <v>1127</v>
      </c>
      <c r="M43" s="35"/>
      <c r="O43" s="163" t="s">
        <v>1126</v>
      </c>
      <c r="P43" s="15"/>
      <c r="Q43" s="15"/>
      <c r="R43" s="15"/>
      <c r="S43" s="15"/>
      <c r="T43" s="11"/>
      <c r="V43" s="11"/>
      <c r="W43" s="35"/>
      <c r="X43" s="35" t="s">
        <v>1125</v>
      </c>
      <c r="Y43" s="11"/>
      <c r="Z43" s="11"/>
      <c r="AA43" s="11"/>
      <c r="AB43" s="11"/>
      <c r="AC43" s="11"/>
      <c r="AD43" s="11"/>
      <c r="AE43" s="11"/>
      <c r="AF43" s="11"/>
      <c r="AG43" s="11"/>
      <c r="AH43" s="166" t="s">
        <v>192</v>
      </c>
      <c r="AJ43" s="165"/>
      <c r="AK43" s="165"/>
      <c r="AL43" s="165" t="s">
        <v>1124</v>
      </c>
      <c r="AM43" s="11" t="s">
        <v>140</v>
      </c>
      <c r="AN43" s="279"/>
      <c r="AO43" s="163"/>
      <c r="AP43" s="164" t="str">
        <f>IF(OR(AN40="Physical Test",AN40="Composite",AP40="N/A"),"N/A",IF(AN43="","BLANK","EQ"))</f>
        <v>BLANK</v>
      </c>
      <c r="AR43" s="12" t="str">
        <f>IF(AX41="Welded","F.8.2.3.a",IF(AX41="Bolted","F.8.2.3.b",IF(AX41="Bonded","F.8.2.3.c","F.8.2.3.d")))</f>
        <v>F.8.2.3.d</v>
      </c>
      <c r="AT43" s="15"/>
      <c r="AU43" s="15"/>
      <c r="AV43" s="15"/>
      <c r="AW43" s="15" t="str">
        <f>IF(AX41="Welded","At least half the perimeter must be welded:",
IF(AX41="Bolted", IF($A$25="mm","Number of 8mm critical fasteners (8 required):","Number of 5/16in critical fasteners (8 required):"),"Scroll to bottom."))</f>
        <v>Scroll to bottom.</v>
      </c>
      <c r="AX43" s="16"/>
      <c r="AY43" s="25" t="str">
        <f>IF(AX41="Welded","%","")</f>
        <v/>
      </c>
      <c r="AZ43" s="11" t="str">
        <f>IF(OR(AX41="Bonded",AX41="Laminated"),"N/A",IF(AX43="","BLANK",IF(AND(AX$41="Welded",AX43&gt;=50),"EQ",IF(AND(AX$41="Bolted",AX43&gt;=8),"EQ","REJECT"))))</f>
        <v>BLANK</v>
      </c>
      <c r="BB43" s="56" t="s">
        <v>1099</v>
      </c>
      <c r="BC43" s="30" t="s">
        <v>1123</v>
      </c>
      <c r="BM43" s="32"/>
      <c r="BN43" s="32"/>
      <c r="BO43" s="15" t="s">
        <v>969</v>
      </c>
      <c r="BP43" s="531"/>
      <c r="BQ43" s="531"/>
      <c r="BR43" s="531"/>
      <c r="BS43" s="531"/>
      <c r="BT43" s="11" t="str">
        <f>IF($D$33="No Test:","N/A",IF(BP43="","BLANK","EQ"))</f>
        <v>N/A</v>
      </c>
      <c r="BX43" s="311" t="e">
        <f t="shared" si="1"/>
        <v>#DIV/0!</v>
      </c>
      <c r="BY43" s="310">
        <f t="shared" si="2"/>
        <v>0</v>
      </c>
    </row>
    <row r="44" spans="4:77" ht="15" customHeight="1" x14ac:dyDescent="0.25">
      <c r="D44" s="12" t="s">
        <v>1122</v>
      </c>
      <c r="E44" s="25" t="s">
        <v>1121</v>
      </c>
      <c r="N44" s="12" t="s">
        <v>1120</v>
      </c>
      <c r="O44" s="163" t="s">
        <v>1119</v>
      </c>
      <c r="P44" s="15"/>
      <c r="Q44" s="15"/>
      <c r="R44" s="15"/>
      <c r="S44" s="15"/>
      <c r="T44" s="11"/>
      <c r="V44" s="11"/>
      <c r="X44" s="25" t="s">
        <v>1118</v>
      </c>
      <c r="Y44" s="11"/>
      <c r="Z44" s="11"/>
      <c r="AA44" s="11"/>
      <c r="AB44" s="11"/>
      <c r="AC44" s="11"/>
      <c r="AD44" s="11"/>
      <c r="AE44" s="11"/>
      <c r="AF44" s="11"/>
      <c r="AG44" s="11"/>
      <c r="AH44" s="163"/>
      <c r="AJ44" s="165"/>
      <c r="AK44" s="165"/>
      <c r="AL44" s="165" t="s">
        <v>14</v>
      </c>
      <c r="AM44" s="75">
        <f ca="1">IF($A$25="mm",1.2,0.047)</f>
        <v>1.2</v>
      </c>
      <c r="AN44" s="340"/>
      <c r="AO44" s="163" t="str">
        <f ca="1">IF($A$25="mm","mm","in")</f>
        <v>mm</v>
      </c>
      <c r="AP44" s="164" t="str">
        <f>IF(OR(AN40="Physical Test",AN40="Composite",AP40="N/A"),"N/A",IF(AN44="","BLANK",IF(AN42="6061-T6",IF($A$25="mm",IF(AN44&gt;=3,"EQ","REJECT"),IF(AN44&gt;=0.118,"EQ","REJECT")),IF($A$25="mm",IF(AN44&gt;=1.1938,"EQ","REJECT"),IF(AN44&gt;=0.047,"EQ","REJECT")))))</f>
        <v>BLANK</v>
      </c>
      <c r="AT44" s="15"/>
      <c r="AU44" s="15"/>
      <c r="AV44" s="15"/>
      <c r="AW44" s="15" t="str">
        <f>IF(AX41="Welded","Shortest weld &gt;= 25mm (1in):",
IF(AX41="Bolted","Minimum distance between bolt centers:","Scroll to bottom."))</f>
        <v>Scroll to bottom.</v>
      </c>
      <c r="AX44" s="416"/>
      <c r="AY44" s="25" t="str">
        <f ca="1">IF($A$25="mm","mm","in")</f>
        <v>mm</v>
      </c>
      <c r="AZ44" s="11" t="str">
        <f>IF(OR(AX41="Bonded",AX41="Laminated"),"N/A",IF(AX44="","BLANK",IF(AND(AX$41="Welded",OR(AND($A$25="mm",AX44&gt;=25),AND($A$25="Inch",AX44&gt;=1))),"EQ",IF(AND(AX$41="Bolted",OR(AND($A$25="mm",AX44&gt;=50),AND($A$25="Inch",AX44&gt;=2))),"EQ","REJECT"))))</f>
        <v>BLANK</v>
      </c>
      <c r="BB44" s="25" t="s">
        <v>1117</v>
      </c>
      <c r="BC44" s="30"/>
      <c r="BL44" s="12"/>
      <c r="BM44" s="32"/>
      <c r="BN44" s="32"/>
      <c r="BO44" s="32"/>
      <c r="BP44" s="32"/>
      <c r="BQ44" s="15" t="s">
        <v>966</v>
      </c>
      <c r="BR44" s="11">
        <f>BV9</f>
        <v>0</v>
      </c>
      <c r="BS44" s="25" t="str">
        <f ca="1">IF($A$25="mm","mm","in")</f>
        <v>mm</v>
      </c>
      <c r="BT44" s="11" t="str">
        <f>IF(OR($D$33="No Test:",$D$33="Wing Test:"),"N/A",IF(BR44="","BLANK",IF(OR(AND(BR44&lt;125,$A$25="mm"),AND(BR44&lt;4.92,$A$25="inch")),"REJECT","EQ")))</f>
        <v>N/A</v>
      </c>
      <c r="BX44" s="311" t="e">
        <f t="shared" si="1"/>
        <v>#DIV/0!</v>
      </c>
      <c r="BY44" s="310">
        <f t="shared" si="2"/>
        <v>0</v>
      </c>
    </row>
    <row r="45" spans="4:77" ht="15" customHeight="1" x14ac:dyDescent="0.25">
      <c r="D45" s="56" t="s">
        <v>1116</v>
      </c>
      <c r="E45" s="30" t="s">
        <v>1115</v>
      </c>
      <c r="X45" s="25" t="s">
        <v>1114</v>
      </c>
      <c r="Y45" s="11"/>
      <c r="Z45" s="11"/>
      <c r="AA45" s="11"/>
      <c r="AB45" s="11"/>
      <c r="AC45" s="11"/>
      <c r="AD45" s="11"/>
      <c r="AE45" s="11"/>
      <c r="AF45" s="11"/>
      <c r="AG45" s="11"/>
      <c r="AH45" s="166" t="s">
        <v>192</v>
      </c>
      <c r="AJ45" s="165"/>
      <c r="AK45" s="165"/>
      <c r="AL45" s="165" t="str">
        <f>IF(AN43="Round","Outer Diameter (OD):","Square side:")</f>
        <v>Square side:</v>
      </c>
      <c r="AM45" s="75">
        <f ca="1">IF($A$25="mm",25,0.984)</f>
        <v>25</v>
      </c>
      <c r="AN45" s="340"/>
      <c r="AO45" s="163" t="str">
        <f ca="1">IF($A$25="mm","mm","in")</f>
        <v>mm</v>
      </c>
      <c r="AP45" s="164" t="str">
        <f>IF(OR(AN40="Physical Test",AN40="Composite",AP40="N/A"),"N/A",
IF(AN45="","BLANK",IF($A$25="mm",IF(AN45&gt;=25,"EQ","REJECT"),IF(AN45&gt;=0.984,"EQ","REJECT"))))</f>
        <v>BLANK</v>
      </c>
      <c r="AR45" s="12"/>
      <c r="AS45" s="22"/>
      <c r="AT45" s="112"/>
      <c r="AU45" s="112"/>
      <c r="AV45" s="114"/>
      <c r="AW45" s="112"/>
      <c r="AX45" s="119"/>
      <c r="AZ45" s="119"/>
      <c r="BB45" s="25" t="s">
        <v>1113</v>
      </c>
      <c r="BC45" s="25"/>
      <c r="BL45" s="12"/>
      <c r="BM45" s="15"/>
      <c r="BN45" s="15"/>
      <c r="BO45" s="15"/>
      <c r="BP45" s="15"/>
      <c r="BQ45" s="15" t="s">
        <v>963</v>
      </c>
      <c r="BR45" s="16"/>
      <c r="BS45" s="25" t="str">
        <f ca="1">IF($A$25="mm","mm","in")</f>
        <v>mm</v>
      </c>
      <c r="BT45" s="11" t="str">
        <f>IF(OR($D$33="No Test:",$D$33="Wing Test:"),"N/A",IF(BR45="","BLANK","EQ"))</f>
        <v>N/A</v>
      </c>
      <c r="BX45" s="311" t="e">
        <f t="shared" si="1"/>
        <v>#DIV/0!</v>
      </c>
      <c r="BY45" s="310">
        <f t="shared" si="2"/>
        <v>0</v>
      </c>
    </row>
    <row r="46" spans="4:77" ht="15" customHeight="1" thickBot="1" x14ac:dyDescent="0.3">
      <c r="D46" s="56"/>
      <c r="E46" s="30"/>
      <c r="N46" s="508" t="str">
        <f>IF(COUNTIF(V47:V70,"BLANK"),"BLANK",IF(OR(SUMPRODUCT(--ISERROR(V47:V70))&gt;0,COUNTIF(V47:V70,"REJECT")),"REJECT",IF(COUNTIF(V47:V70,"CHECK"),"CHECK","EQ")))</f>
        <v>EQ</v>
      </c>
      <c r="O46" s="508"/>
      <c r="P46" s="508"/>
      <c r="Q46" s="508"/>
      <c r="R46" s="508"/>
      <c r="S46" s="508"/>
      <c r="T46" s="508"/>
      <c r="U46" s="508"/>
      <c r="V46" s="508"/>
      <c r="AG46" s="11"/>
      <c r="AH46" s="166"/>
      <c r="AJ46" s="165"/>
      <c r="AK46" s="165"/>
      <c r="AL46" s="165" t="s">
        <v>14</v>
      </c>
      <c r="AM46" s="164">
        <f ca="1">IF($A$25="mm",AM44/1000,AM44)</f>
        <v>1.1999999999999999E-3</v>
      </c>
      <c r="AN46" s="164" t="str">
        <f>IF(AN44="","",IF($A$25="mm",AN44/1000,AN44))</f>
        <v/>
      </c>
      <c r="AO46" s="163" t="str">
        <f ca="1">IF($A$25="mm","m","in")</f>
        <v>m</v>
      </c>
      <c r="AP46" s="164" t="str">
        <f>IF(OR(AN40="Physical Test",AN40="Composite",AP40="N/A"),"N/A","EQ")</f>
        <v>EQ</v>
      </c>
      <c r="AR46" s="508" t="str" cm="1">
        <f t="array" ref="AR46">IF(COUNTIF(AZ47:AZ57,"BLANK"),"BLANK",IF(OR(SUMPRODUCT(--ISERROR(AZ47:AZ57))&gt;0,COUNTIF(AZ47:AZ57,"REJECT")),"REJECT",IF(COUNTIF(AZ47:AZ57,"CHECK"),"CHECK","EQ")))</f>
        <v>EQ</v>
      </c>
      <c r="AS46" s="508"/>
      <c r="AT46" s="508"/>
      <c r="AU46" s="508"/>
      <c r="AV46" s="508"/>
      <c r="AW46" s="508"/>
      <c r="AX46" s="508"/>
      <c r="AY46" s="508"/>
      <c r="AZ46" s="508"/>
      <c r="BB46" s="25" t="s">
        <v>1112</v>
      </c>
      <c r="BC46" s="25"/>
      <c r="BL46" s="12"/>
      <c r="BM46" s="15"/>
      <c r="BN46" s="15"/>
      <c r="BO46" s="15"/>
      <c r="BP46" s="15"/>
      <c r="BQ46" s="15" t="s">
        <v>1111</v>
      </c>
      <c r="BR46" s="16"/>
      <c r="BS46" s="25" t="str">
        <f ca="1">IF($A$25="mm","mm","in")</f>
        <v>mm</v>
      </c>
      <c r="BT46" s="11" t="str">
        <f>IF(OR($D$33="No Test:",$D$33="Wing Test:"),"N/A",IF(BR46="","BLANK","EQ"))</f>
        <v>N/A</v>
      </c>
      <c r="BV46" s="347"/>
      <c r="BW46" s="348"/>
      <c r="BX46" s="311" t="e">
        <f t="shared" si="1"/>
        <v>#DIV/0!</v>
      </c>
      <c r="BY46" s="310">
        <f t="shared" si="2"/>
        <v>0</v>
      </c>
    </row>
    <row r="47" spans="4:77" ht="15" customHeight="1" thickBot="1" x14ac:dyDescent="0.3">
      <c r="D47" s="508" t="str" cm="1">
        <f t="array" ref="D47">IF(COUNTIF(L48:L52,"BLANK"),"BLANK",IF(OR(SUMPRODUCT(--ISERROR(L48:L52))&gt;0,COUNTIF(L48:L52,"REJECT")),"REJECT",IF(COUNTIF(L48:L52,"CHECK"),"CHECK","EQ")))</f>
        <v>BLANK</v>
      </c>
      <c r="E47" s="508"/>
      <c r="F47" s="508"/>
      <c r="G47" s="508"/>
      <c r="H47" s="508"/>
      <c r="I47" s="508"/>
      <c r="J47" s="508"/>
      <c r="K47" s="508"/>
      <c r="L47" s="508"/>
      <c r="N47" s="12" t="s">
        <v>1105</v>
      </c>
      <c r="O47" s="566" t="s">
        <v>1110</v>
      </c>
      <c r="P47" s="566"/>
      <c r="Q47" s="566"/>
      <c r="R47" s="566"/>
      <c r="S47" s="508">
        <f>T37</f>
        <v>0</v>
      </c>
      <c r="T47" s="508"/>
      <c r="V47" s="11" t="str">
        <f>IF(NOT(S47="Composite"),"N/A","EQ")</f>
        <v>N/A</v>
      </c>
      <c r="X47" s="508" t="str" cm="1">
        <f t="array" ref="X47">IF(COUNTIF(AF48:AF58,"BLANK"),"BLANK",IF(OR(SUMPRODUCT(--ISERROR(AF48:AF58))&gt;0,COUNTIF(AF48:AF58,"REJECT")),"REJECT",IF(COUNTIF(AF48:AF58,"CHECK"),"CHECK","EQ")))</f>
        <v>BLANK</v>
      </c>
      <c r="Y47" s="508"/>
      <c r="Z47" s="508"/>
      <c r="AA47" s="508"/>
      <c r="AB47" s="508"/>
      <c r="AC47" s="508"/>
      <c r="AD47" s="508"/>
      <c r="AE47" s="508"/>
      <c r="AF47" s="508"/>
      <c r="AH47" s="166"/>
      <c r="AJ47" s="165"/>
      <c r="AK47" s="165"/>
      <c r="AL47" s="165" t="str">
        <f>IF(AN43="Round","Outer Diameter (OD):","Square side:")</f>
        <v>Square side:</v>
      </c>
      <c r="AM47" s="164">
        <f ca="1">IF($A$25="mm",AM45/1000,AM45)</f>
        <v>2.5000000000000001E-2</v>
      </c>
      <c r="AN47" s="164" t="str">
        <f>IF(AN45="","",IF($A$25="mm",AN45/1000,AN45))</f>
        <v/>
      </c>
      <c r="AO47" s="163" t="str">
        <f ca="1">IF($A$25="mm","m","in")</f>
        <v>m</v>
      </c>
      <c r="AP47" s="164" t="str">
        <f>IF(OR(AN40="Physical Test",AN40="Composite",AP40="N/A"),"N/A","EQ")</f>
        <v>EQ</v>
      </c>
      <c r="AR47" s="11"/>
      <c r="AS47" s="11"/>
      <c r="AT47" s="11"/>
      <c r="AU47" s="11"/>
      <c r="AV47" s="11"/>
      <c r="AW47" s="32" t="str">
        <f>IF(AND(NOT(AX41="Bolted"),AD50="Bolted"),"Bolting IA to tube Front Bulkhead","Bolting AIP to tube Front Bulkhead")</f>
        <v>Bolting AIP to tube Front Bulkhead</v>
      </c>
      <c r="AX47" s="509"/>
      <c r="AY47" s="511"/>
      <c r="AZ47" s="11" t="str">
        <f>IF(OR(AND(NOT(AD50="Bolted"),NOT(AX41="Bolted")),AN40="Composite"),"N/A",
IF(AX47="","BLANK","EQ"))</f>
        <v>N/A</v>
      </c>
      <c r="BB47" s="25" t="s">
        <v>1109</v>
      </c>
      <c r="BC47" s="25"/>
      <c r="BL47" s="12" t="s">
        <v>1108</v>
      </c>
      <c r="BM47" s="15"/>
      <c r="BN47" s="15"/>
      <c r="BO47" s="15"/>
      <c r="BP47" s="15"/>
      <c r="BQ47" s="15" t="s">
        <v>962</v>
      </c>
      <c r="BR47" s="16"/>
      <c r="BS47" s="25" t="str">
        <f ca="1">IF($A$25="mm","mm","in")</f>
        <v>mm</v>
      </c>
      <c r="BT47" s="11" t="str">
        <f>IF(OR($D$33="No Test:",$D$33="Wing Test:"),"N/A",IF(BR47="","BLANK",IF(OR(AND($A$25="mm",BR47&gt;25.4),AND($A$25="Inch",BR47&gt;1)),"REJECT","EQ")))</f>
        <v>N/A</v>
      </c>
      <c r="BV47" s="347"/>
      <c r="BW47" s="348"/>
      <c r="BX47" s="311" t="e">
        <f t="shared" si="1"/>
        <v>#DIV/0!</v>
      </c>
      <c r="BY47" s="310">
        <f t="shared" si="2"/>
        <v>0</v>
      </c>
    </row>
    <row r="48" spans="4:77" ht="15" customHeight="1" thickBot="1" x14ac:dyDescent="0.3">
      <c r="D48" s="12" t="s">
        <v>1107</v>
      </c>
      <c r="F48" s="15"/>
      <c r="G48" s="15" t="s">
        <v>1106</v>
      </c>
      <c r="H48" s="509"/>
      <c r="I48" s="510"/>
      <c r="J48" s="510"/>
      <c r="K48" s="511"/>
      <c r="L48" s="11" t="str">
        <f>IF(H48="","BLANK","EQ")</f>
        <v>BLANK</v>
      </c>
      <c r="N48" s="12" t="s">
        <v>1105</v>
      </c>
      <c r="O48" s="15"/>
      <c r="P48" s="15"/>
      <c r="Q48" s="15"/>
      <c r="R48" s="15"/>
      <c r="S48" s="15" t="s">
        <v>1104</v>
      </c>
      <c r="T48" s="604"/>
      <c r="U48" s="559"/>
      <c r="V48" s="11" t="str">
        <f>IF(NOT(S47="Composite"),"N/A",IF(T48="","BLANK","EQ"))</f>
        <v>N/A</v>
      </c>
      <c r="W48" s="12"/>
      <c r="X48" s="11"/>
      <c r="Y48" s="11"/>
      <c r="Z48" s="11"/>
      <c r="AA48" s="11"/>
      <c r="AB48" s="11"/>
      <c r="AC48" s="15" t="s">
        <v>1103</v>
      </c>
      <c r="AD48" s="16"/>
      <c r="AE48" s="25" t="str">
        <f ca="1">IF($A$25="mm","mm","in")</f>
        <v>mm</v>
      </c>
      <c r="AF48" s="11" t="str">
        <f>IF(AD48="","BLANK",IF($A$25="mm",IF(AD48&gt;90,"REJECT",IF(AD48&gt;75,"CHECK","EQ")),IF(AD48&gt;3.54,"REJECT",IF(AD48&gt;2.95,"CHECK","EQ"))))</f>
        <v>BLANK</v>
      </c>
      <c r="AG48" s="11"/>
      <c r="AH48" s="165"/>
      <c r="AJ48" s="165"/>
      <c r="AK48" s="165"/>
      <c r="AL48" s="165" t="s">
        <v>132</v>
      </c>
      <c r="AM48" s="26">
        <f ca="1">114*IF($A$25="mm",1/10^6,1/25.4^2)</f>
        <v>1.1399999999999999E-4</v>
      </c>
      <c r="AN48" s="26" t="str">
        <f>IF(OR(AN44="",AN45=""),"",IF($A$25="mm",1/10^6,1)*
IF(AN43="Round",
MROUND(PI()*((AN45/2)^2-((AN45-2*AN44)/2)^2),IF($A$25="mm",1,(1/25.4)^2)),
MROUND(AN45^2-(AN45-2*AN44)^2,IF($A$25="mm",1,(1/25.4)^2))))</f>
        <v/>
      </c>
      <c r="AO48" s="163" t="str">
        <f ca="1">IF($A$25="mm","m^2","in^2")</f>
        <v>m^2</v>
      </c>
      <c r="AP48" s="164" t="str">
        <f ca="1">IF(OR(AN40="Physical Test",AN40="Composite",AP40="N/A"),"N/A",IF(AND(AN42="Steel",AN48&lt;AM48),"REJECT","EQ"))</f>
        <v>EQ</v>
      </c>
      <c r="AR48" s="12" t="s">
        <v>993</v>
      </c>
      <c r="AS48" s="11"/>
      <c r="AT48" s="11"/>
      <c r="AU48" s="11"/>
      <c r="AV48" s="11"/>
      <c r="AW48" s="15" t="s">
        <v>1102</v>
      </c>
      <c r="AX48" s="509"/>
      <c r="AY48" s="576"/>
      <c r="AZ48" s="11" t="str">
        <f>IF(OR(AND(NOT(AD50="Bolted"),NOT(AX41="Bolted")),AN40="Composite"),"N/A",IF(AX48="","BLANK","EQ"))</f>
        <v>N/A</v>
      </c>
      <c r="BB48" s="25"/>
      <c r="BC48" s="25"/>
      <c r="BL48" s="11"/>
      <c r="BM48" s="11"/>
      <c r="BN48" s="11"/>
      <c r="BO48" s="11"/>
      <c r="BP48" s="11"/>
      <c r="BQ48" s="11"/>
      <c r="BR48" s="11"/>
      <c r="BS48" s="11"/>
      <c r="BT48" s="11"/>
      <c r="BX48" s="311" t="e">
        <f t="shared" si="1"/>
        <v>#DIV/0!</v>
      </c>
      <c r="BY48" s="310">
        <f t="shared" si="2"/>
        <v>0</v>
      </c>
    </row>
    <row r="49" spans="4:77" ht="15" customHeight="1" thickBot="1" x14ac:dyDescent="0.3">
      <c r="D49" s="12"/>
      <c r="E49" s="15"/>
      <c r="F49" s="15"/>
      <c r="G49" s="15"/>
      <c r="H49" s="15"/>
      <c r="I49" s="15" t="str">
        <f>IF(NOT(H48="Standard Foam"),"","Standard Foam Attenuator Height:")</f>
        <v/>
      </c>
      <c r="J49" s="605"/>
      <c r="K49" s="606"/>
      <c r="L49" s="11" t="str">
        <f>IF(NOT(H48="Standard Foam"),"N/A",IF(J51="","BLANK","EQ"))</f>
        <v>N/A</v>
      </c>
      <c r="N49" s="22"/>
      <c r="O49" s="15"/>
      <c r="P49" s="15"/>
      <c r="Q49" s="15"/>
      <c r="R49" s="15"/>
      <c r="S49" s="15" t="s">
        <v>926</v>
      </c>
      <c r="T49" s="591"/>
      <c r="U49" s="591"/>
      <c r="V49" s="11" t="str">
        <f>IF(OR(NOT(S47="Composite"),T48="120kN Physical Test"),"N/A",IF(T49="","BLANK","EQ"))</f>
        <v>N/A</v>
      </c>
      <c r="W49" s="12" t="s">
        <v>261</v>
      </c>
      <c r="X49" s="12" t="s">
        <v>1101</v>
      </c>
      <c r="Y49" s="47"/>
      <c r="Z49" s="112"/>
      <c r="AA49" s="112"/>
      <c r="AB49" s="112"/>
      <c r="AC49" s="15" t="str">
        <f ca="1">IF($A$25="mm","IA lower leading edge &lt; 175mm above reference:","IA lower leading edge &lt; 6.89in above reference:")</f>
        <v>IA lower leading edge &lt; 175mm above reference:</v>
      </c>
      <c r="AD49" s="346"/>
      <c r="AE49" s="25" t="str">
        <f ca="1">IF($A$25="mm","mm","in")</f>
        <v>mm</v>
      </c>
      <c r="AF49" s="116" t="str">
        <f>IF(AD49="","BLANK",
IF(OR(AND($A$25="mm",AD49&lt;=175),AND($A$25="Inch",AD49&lt;=6.89)),"EQ","REJECT"))</f>
        <v>BLANK</v>
      </c>
      <c r="AG49" s="11"/>
      <c r="AH49" s="333"/>
      <c r="AJ49" s="165"/>
      <c r="AK49" s="165"/>
      <c r="AL49" s="165" t="s">
        <v>133</v>
      </c>
      <c r="AM49" s="26">
        <f ca="1">8509*IF($A$25="mm",1/10^12,1/25.4^4)</f>
        <v>8.5090000000000003E-9</v>
      </c>
      <c r="AN49" s="26" t="str">
        <f>IF(OR(AN44="",AN45=""),"",IF($A$25="mm",1/10^12,1)*
IF(AN43="Round",
MROUND((PI()/4)*((AN45/2)^4-((AN45-2*MROUND(AN44,IF($A$25="mm",AN44,1/254)))/2)^4),IF($A$25="mm",1,(1/25.4^4))),
MROUND((AN45^4-(AN45-2*AN44)^4)/12,IF($A$25="mm",1,(1/25.4^4)))))</f>
        <v/>
      </c>
      <c r="AO49" s="163" t="str">
        <f ca="1">IF($A$25="mm","m^4","in^4")</f>
        <v>m^4</v>
      </c>
      <c r="AP49" s="164" t="str">
        <f ca="1">IF(OR(AN40="Physical Test",AN40="Composite",AP40="N/A"),"N/A",IF(AND(AN42="Steel",AN49&lt;AM49),"REJECT","EQ"))</f>
        <v>EQ</v>
      </c>
      <c r="AR49" s="12"/>
      <c r="AS49" s="11"/>
      <c r="AT49" s="11"/>
      <c r="AU49" s="11"/>
      <c r="AV49" s="11"/>
      <c r="AW49" s="15" t="s">
        <v>1100</v>
      </c>
      <c r="AX49" s="79"/>
      <c r="AY49" s="25" t="str">
        <f ca="1">IF($A$25="mm","mm","in")</f>
        <v>mm</v>
      </c>
      <c r="AZ49" s="11" t="str">
        <f>IF(OR(AZ$47="N/A",AX$48="Centerline Inserts"),"N/A",
IF(AX49="","BLANK","EQ"))</f>
        <v>N/A</v>
      </c>
      <c r="BA49" s="24"/>
      <c r="BB49" s="56" t="s">
        <v>1099</v>
      </c>
      <c r="BC49" s="30" t="s">
        <v>1098</v>
      </c>
      <c r="BK49" s="24"/>
      <c r="BL49" s="12" t="s">
        <v>1097</v>
      </c>
      <c r="BM49" s="25" t="s">
        <v>1096</v>
      </c>
      <c r="BN49" s="11"/>
      <c r="BO49" s="11"/>
      <c r="BP49" s="11"/>
      <c r="BQ49" s="11"/>
      <c r="BR49" s="11"/>
      <c r="BS49" s="11"/>
      <c r="BT49" s="11"/>
      <c r="BX49" s="311" t="e">
        <f t="shared" si="1"/>
        <v>#DIV/0!</v>
      </c>
      <c r="BY49" s="310">
        <f t="shared" si="2"/>
        <v>0</v>
      </c>
    </row>
    <row r="50" spans="4:77" ht="15" customHeight="1" thickBot="1" x14ac:dyDescent="0.3">
      <c r="D50" s="12"/>
      <c r="E50" s="15"/>
      <c r="F50" s="15"/>
      <c r="G50" s="15"/>
      <c r="H50" s="15"/>
      <c r="I50" s="15" t="str">
        <f>IF(NOT(H48="Standard Foam"),"","Standard Foam Attenuator Width:")</f>
        <v/>
      </c>
      <c r="J50" s="603" t="str">
        <f>IF(J49="355mm (14in)","304mm (12in)","355mm (14in)")</f>
        <v>355mm (14in)</v>
      </c>
      <c r="K50" s="603"/>
      <c r="L50" s="11" t="str">
        <f>IF(NOT(H48="Standard Foam"),"N/A","EQ")</f>
        <v>N/A</v>
      </c>
      <c r="N50" s="37" t="s">
        <v>1364</v>
      </c>
      <c r="O50" s="112"/>
      <c r="P50" s="112" t="s">
        <v>551</v>
      </c>
      <c r="Q50" s="132" t="str" cm="1">
        <f t="array" aca="1" ref="Q50" ca="1">IF(ISREF(INDIRECT("'"&amp;T49&amp;"'!$AE$82")),
IF(INDIRECT("'"&amp;T49&amp;"'!$AE$82")=0,(1+T50)/(1+INDIRECT("'"&amp;T49&amp;"'!$AE$82")),
IF(T50/IF($A$25="mm",INDIRECT("'"&amp;T49&amp;"'!$AE$82"),INDIRECT("'"&amp;T49&amp;"'!$AE$83"))&lt;0.5,
(T50+IF($A$25="mm",0.127,0.005))/IF($A$25="mm",INDIRECT("'"&amp;T49&amp;"'!$AE$82"),INDIRECT("'"&amp;T49&amp;"'!$AE$83")),                                                                                                                                                                                                                                             T50/IF($A$25="mm",INDIRECT("'"&amp;T49&amp;"'!$AE$82"),INDIRECT("'"&amp;T49&amp;"'!$AE$83")))),"Typo")</f>
        <v>Typo</v>
      </c>
      <c r="R50" s="112"/>
      <c r="S50" s="112" t="s">
        <v>550</v>
      </c>
      <c r="T50" s="345"/>
      <c r="U50" s="25" t="str">
        <f t="shared" ref="U50:U58" ca="1" si="4">IF($A$25="mm","mm","in")</f>
        <v>mm</v>
      </c>
      <c r="V50" s="11" t="str">
        <f>IF(NOT(S47="Composite"),"N/A",IF(T50="","BLANK",IF(OR(Q50&lt;0.5,Q50&gt;1),"REJECT","EQ")))</f>
        <v>N/A</v>
      </c>
      <c r="X50" s="12" t="s">
        <v>1095</v>
      </c>
      <c r="Y50" s="32"/>
      <c r="Z50" s="32"/>
      <c r="AB50" s="11"/>
      <c r="AC50" s="15" t="s">
        <v>1094</v>
      </c>
      <c r="AD50" s="509"/>
      <c r="AE50" s="511"/>
      <c r="AF50" s="11" t="str">
        <f>IF(AD50="","BLANK",
IF(AND(NOT(AD50="Bonded"),OR(H48="Standard Foam",H48="Standard Honeycomb")),"REJECT","EQ"))</f>
        <v>BLANK</v>
      </c>
      <c r="AG50" s="11"/>
      <c r="AH50" s="166" t="s">
        <v>196</v>
      </c>
      <c r="AI50" s="12" t="s">
        <v>1011</v>
      </c>
      <c r="AJ50" s="165"/>
      <c r="AK50" s="165"/>
      <c r="AL50" s="165" t="s">
        <v>526</v>
      </c>
      <c r="AM50" s="314">
        <f ca="1">IF($A$25="mm",200*10^9,29000*10^3)</f>
        <v>200000000000</v>
      </c>
      <c r="AN50" s="314">
        <f>IF(AN42="Steel",$A$3,IF(AN42="6061-T6",$B$3,$C$3))</f>
        <v>0</v>
      </c>
      <c r="AO50" s="163" t="str">
        <f ca="1">IF($A$25="mm","Pa","psi")</f>
        <v>Pa</v>
      </c>
      <c r="AP50" s="164" t="str">
        <f>IF(OR(AN40="Physical Test",AN40="Composite",AP40="N/A"),"N/A",IF(AN50=0,"BLANK","EQ"))</f>
        <v>BLANK</v>
      </c>
      <c r="AS50" s="11"/>
      <c r="AT50" s="11"/>
      <c r="AU50" s="11"/>
      <c r="AV50" s="11"/>
      <c r="AW50" s="15" t="s">
        <v>1093</v>
      </c>
      <c r="AX50" s="509"/>
      <c r="AY50" s="576"/>
      <c r="AZ50" s="11" t="str">
        <f>IF(OR(AZ$47="N/A",AX$48="Centerline Inserts"),"N/A",
IF(AX50="","BLANK","EQ"))</f>
        <v>N/A</v>
      </c>
      <c r="BA50" s="30"/>
      <c r="BB50" s="25" t="s">
        <v>1092</v>
      </c>
      <c r="BC50" s="25"/>
      <c r="BK50" s="30"/>
      <c r="BL50" s="12" t="s">
        <v>1091</v>
      </c>
      <c r="BM50" s="25" t="s">
        <v>1090</v>
      </c>
      <c r="BN50" s="11"/>
      <c r="BO50" s="11"/>
      <c r="BP50" s="11"/>
      <c r="BQ50" s="11"/>
      <c r="BR50" s="11"/>
      <c r="BS50" s="11"/>
      <c r="BT50" s="11"/>
      <c r="BX50" s="311" t="e">
        <f t="shared" si="1"/>
        <v>#DIV/0!</v>
      </c>
      <c r="BY50" s="310">
        <f t="shared" si="2"/>
        <v>0</v>
      </c>
    </row>
    <row r="51" spans="4:77" ht="15" customHeight="1" x14ac:dyDescent="0.25">
      <c r="D51" s="12" t="s">
        <v>1069</v>
      </c>
      <c r="F51" s="15"/>
      <c r="G51" s="15"/>
      <c r="H51" s="15"/>
      <c r="I51" s="15" t="s">
        <v>1089</v>
      </c>
      <c r="J51" s="16"/>
      <c r="K51" s="25" t="str">
        <f ca="1">IF($A$25="mm","mm","in")</f>
        <v>mm</v>
      </c>
      <c r="L51" s="11" t="str">
        <f>IF(J51="","BLANK","EQ")</f>
        <v>BLANK</v>
      </c>
      <c r="N51" s="22"/>
      <c r="O51" s="15"/>
      <c r="P51" s="15" t="s">
        <v>548</v>
      </c>
      <c r="Q51" s="16"/>
      <c r="R51" s="15"/>
      <c r="S51" s="15" t="s">
        <v>549</v>
      </c>
      <c r="T51" s="11" t="str" cm="1">
        <f t="array" aca="1" ref="T51" ca="1">IF(ISREF(INDIRECT("'"&amp;T49&amp;"'!$AE$84")),IF($A$25="mm",INDIRECT("'"&amp;T49&amp;"'!$AE$84"),INDIRECT("'"&amp;T49&amp;"'!$AE$85"))*IF(Q51="",1,Q51),"Layup")</f>
        <v>Layup</v>
      </c>
      <c r="U51" s="25" t="str">
        <f t="shared" ca="1" si="4"/>
        <v>mm</v>
      </c>
      <c r="V51" s="11" t="str">
        <f>IF(NOT(S47="Composite"),"N/A",IF(MOD(Q51,1)=0,"EQ","REJECT"))</f>
        <v>N/A</v>
      </c>
      <c r="X51" s="12" t="str">
        <f>IF(OR($AD$50="Bonded",AD50=""),"",
IF(AD50="Welded","F.8.5.4","F.8.5.5"))</f>
        <v/>
      </c>
      <c r="Z51" s="15"/>
      <c r="AA51" s="15"/>
      <c r="AB51" s="15"/>
      <c r="AC51" s="15" t="str">
        <f>IF(OR(AD50="Bonded",AD50=""),"",
IF(AD50="Welded","At least half the perimeter must be welded:",IF($A$25="mm","Number of 8mm critical fasteners (8 required):","Number of 5/16in critical fasteners (8 required):")))</f>
        <v/>
      </c>
      <c r="AD51" s="16"/>
      <c r="AE51" s="25" t="str">
        <f>IF(AD50="Welded","%","")</f>
        <v/>
      </c>
      <c r="AF51" s="11" t="str">
        <f>IF(AD50="Bonded","N/A",
IF(AD51="","BLANK",IF(AND(AD50="Welded",AD51&gt;=50),"EQ",IF(AND(AD50="Bolted",AD51&gt;=8),"EQ","REJECT"))))</f>
        <v>BLANK</v>
      </c>
      <c r="AG51" s="11"/>
      <c r="AH51" s="173" t="s">
        <v>1011</v>
      </c>
      <c r="AI51" s="12" t="s">
        <v>1010</v>
      </c>
      <c r="AJ51" s="165"/>
      <c r="AK51" s="165"/>
      <c r="AL51" s="165" t="str">
        <f ca="1">IF(AN42="Steel",$A$13,IF(AN42="6061-T6",$B$13,$C$13))&amp;"(S):"</f>
        <v>S_Yield(S):</v>
      </c>
      <c r="AM51" s="314">
        <f ca="1">IF($J37="Steel",$A$14,IF($J37="6061-T6",$B$14,$C$14))</f>
        <v>305000000</v>
      </c>
      <c r="AN51" s="314">
        <f ca="1">IF(AN42="Steel",$A$15,IF(AN42="6061-T6",$B$15,$C$15))</f>
        <v>0</v>
      </c>
      <c r="AO51" s="163" t="str">
        <f ca="1">IF($A$25="mm","Pa","psi")</f>
        <v>Pa</v>
      </c>
      <c r="AP51" s="164" t="str">
        <f ca="1">IF(OR(AN40="Physical Test",AN40="Composite",AP40="N/A"),"N/A",IF(AN51=0,"BLANK","EQ"))</f>
        <v>BLANK</v>
      </c>
      <c r="AR51" s="344" t="s">
        <v>1088</v>
      </c>
      <c r="AS51" s="11"/>
      <c r="AT51" s="11"/>
      <c r="AU51" s="11"/>
      <c r="AV51" s="11"/>
      <c r="AW51" s="15" t="s">
        <v>1087</v>
      </c>
      <c r="AX51" s="79"/>
      <c r="AY51" s="25" t="str">
        <f ca="1">IF($A$25="mm","mm","in")</f>
        <v>mm</v>
      </c>
      <c r="AZ51" s="11" t="str">
        <f>IF(OR(AZ$47="N/A",AX$48="Centerline Inserts"),"N/A",
IF(OR(AX51="",AX51&lt;=0),"BLANK","EQ"))</f>
        <v>N/A</v>
      </c>
      <c r="BA51" s="30"/>
      <c r="BB51" s="25"/>
      <c r="BC51" s="25"/>
      <c r="BK51" s="30"/>
      <c r="BL51" s="12" t="s">
        <v>1086</v>
      </c>
      <c r="BM51" s="25" t="s">
        <v>1085</v>
      </c>
      <c r="BN51" s="11"/>
      <c r="BO51" s="11"/>
      <c r="BP51" s="11"/>
      <c r="BQ51" s="11"/>
      <c r="BR51" s="11"/>
      <c r="BS51" s="11"/>
      <c r="BT51" s="11"/>
      <c r="BX51" s="311" t="e">
        <f t="shared" si="1"/>
        <v>#DIV/0!</v>
      </c>
      <c r="BY51" s="310">
        <f t="shared" si="2"/>
        <v>0</v>
      </c>
    </row>
    <row r="52" spans="4:77" ht="15" customHeight="1" x14ac:dyDescent="0.25">
      <c r="D52" s="12"/>
      <c r="F52" s="15"/>
      <c r="G52" s="15"/>
      <c r="H52" s="15"/>
      <c r="I52" s="15" t="s">
        <v>1084</v>
      </c>
      <c r="J52" s="16"/>
      <c r="K52" s="25" t="str">
        <f ca="1">IF($A$25="mm","mm","in")</f>
        <v>mm</v>
      </c>
      <c r="L52" s="11" t="str">
        <f>IF(J52="","BLANK","EQ")</f>
        <v>BLANK</v>
      </c>
      <c r="N52" s="22"/>
      <c r="O52" s="15"/>
      <c r="P52" s="15" t="s">
        <v>548</v>
      </c>
      <c r="Q52" s="16"/>
      <c r="R52" s="15"/>
      <c r="S52" s="15" t="s">
        <v>547</v>
      </c>
      <c r="T52" s="11" t="str" cm="1">
        <f t="array" aca="1" ref="T52" ca="1">IF(ISREF(INDIRECT("'"&amp;T49&amp;"'!$AE$86")),IF($A$25="mm",INDIRECT("'"&amp;T49&amp;"'!$AE$86"),INDIRECT("'"&amp;T49&amp;"'!$AE$87"))*IF(Q52="",1,Q52),"Typo")</f>
        <v>Typo</v>
      </c>
      <c r="U52" s="25" t="str">
        <f t="shared" ca="1" si="4"/>
        <v>mm</v>
      </c>
      <c r="V52" s="11" t="str">
        <f>IF(NOT(S47="Composite"),"N/A",IF(MOD(Q52,1)=0,"EQ","REJECT"))</f>
        <v>N/A</v>
      </c>
      <c r="Z52" s="15"/>
      <c r="AA52" s="15"/>
      <c r="AB52" s="15"/>
      <c r="AC52" s="15" t="str">
        <f>IF(OR(AD50="Bonded",AD50=""),"",
IF(AD50="Welded","Shortest weld &gt;= 25mm (1in):","Minimum distance between bolt centers:"))</f>
        <v/>
      </c>
      <c r="AD52" s="16"/>
      <c r="AE52" s="25" t="str">
        <f ca="1">IF($A$25="mm","mm","in")</f>
        <v>mm</v>
      </c>
      <c r="AF52" s="11" t="str">
        <f>IF(AD50="Bonded","N/A",IF(AD52="","BLANK",
IF(AND(AD50="Welded",OR(AND($A$25="mm",AD52&gt;=25),AND($A$25="Inch",AD52&gt;=1))),"EQ",
IF(AND(AD50="Bolted",OR(AND($A$25="mm",AD52&gt;=50),AND($A$25="Inch",AD52&gt;=2))),"EQ","REJECT"))))</f>
        <v>BLANK</v>
      </c>
      <c r="AG52" s="11"/>
      <c r="AH52" s="334" t="s">
        <v>522</v>
      </c>
      <c r="AI52" s="334"/>
      <c r="AK52" s="333"/>
      <c r="AL52" s="333" t="s">
        <v>521</v>
      </c>
      <c r="AM52" s="329">
        <f ca="1">AM50*AM49</f>
        <v>1701.8</v>
      </c>
      <c r="AN52" s="329" t="str">
        <f>IF(OR(AN40="Composite",AN44="",AN45=""),"",AN50*AN49)</f>
        <v/>
      </c>
      <c r="AO52" s="328" t="str">
        <f ca="1">IF(OR(AM52="",AN52=""),"",AN52/AM52)</f>
        <v/>
      </c>
      <c r="AP52" s="327" t="str">
        <f ca="1">IF(OR(AN40="Physical Test",AN40="Composite",AP40="N/A"),"N/A",
IF(AO52="","EQ",IF(AO52&gt;=1,"EQ",IF(AO52&gt;=0.95,"CHECK","REJECT"))))</f>
        <v>EQ</v>
      </c>
      <c r="AR52" s="26"/>
      <c r="AS52" s="11"/>
      <c r="AT52" s="11"/>
      <c r="AU52" s="11"/>
      <c r="AV52" s="11"/>
      <c r="AW52" s="15" t="s">
        <v>1083</v>
      </c>
      <c r="AX52" s="79"/>
      <c r="AY52" s="25" t="str">
        <f ca="1">IF($A$25="mm","mm","in")</f>
        <v>mm</v>
      </c>
      <c r="AZ52" s="11" t="str">
        <f>IF(OR(AZ$47="N/A",AX$48="Centerline Inserts"),"N/A",
IF(OR(AX52="",AX52&lt;=0),"BLANK","EQ"))</f>
        <v>N/A</v>
      </c>
      <c r="BA52" s="30"/>
      <c r="BB52" s="12" t="s">
        <v>1082</v>
      </c>
      <c r="BC52" s="113" t="s">
        <v>1081</v>
      </c>
      <c r="BK52" s="30"/>
      <c r="BL52" s="12"/>
      <c r="BN52" s="11"/>
      <c r="BO52" s="11"/>
      <c r="BP52" s="11"/>
      <c r="BQ52" s="11"/>
      <c r="BR52" s="11"/>
      <c r="BS52" s="11"/>
      <c r="BT52" s="11"/>
      <c r="BX52" s="311" t="e">
        <f t="shared" si="1"/>
        <v>#DIV/0!</v>
      </c>
      <c r="BY52" s="310">
        <f t="shared" si="2"/>
        <v>0</v>
      </c>
    </row>
    <row r="53" spans="4:77" ht="15" customHeight="1" x14ac:dyDescent="0.25">
      <c r="D53" s="12" t="str">
        <f>IF(H48="","",
IF(H48="Custom - Composite","F.8.7.7.a",
IF(H48="Custom - Non-Composite","F.8.4.1","F.8.4.3")))</f>
        <v/>
      </c>
      <c r="E53" s="35"/>
      <c r="F53" s="35"/>
      <c r="H53" s="12" t="str">
        <f>IF(H48="Custom - Composite","Composite Impact Attenuators requires annual dynamic test.",
IF(H48="Custom - Non-Composite","Custom Impact Attenuators requires annual physical test.",
IF(H48="Standard Honeycomb","Standard Honeycomb requires diagonal or annual physical test.",
IF(H48="Standard Foam",IF(OR(
AND($A$25="mm",OR(AND(J49="355mm (14in)",ABS(J51)&lt;=406,ABS(J52)&lt;=355),
AND(J49="304mm (12in)",ABS(J51)&lt;=355,ABS(J52)&lt;=406))),
AND($A$25="Inch",OR(AND(J49="355mm (14in)",ABS(J51)&lt;=16,ABS(J52)&lt;=14),
AND(J49="304mm (12in)",ABS(J51)&lt;=14,ABS(J52)&lt;=16)))),
"No diagonal or test required.","Standard Foam with oversize FB requires diagonal or annual physical test."),""))))</f>
        <v/>
      </c>
      <c r="I53" s="12"/>
      <c r="J53" s="12"/>
      <c r="K53" s="12"/>
      <c r="L53" s="12"/>
      <c r="N53" s="22"/>
      <c r="O53" s="15"/>
      <c r="P53" s="15"/>
      <c r="Q53" s="15"/>
      <c r="R53" s="15"/>
      <c r="S53" s="15" t="s">
        <v>971</v>
      </c>
      <c r="T53" s="116" t="e">
        <f ca="1">T50+T52+T51</f>
        <v>#VALUE!</v>
      </c>
      <c r="U53" s="25" t="str">
        <f t="shared" ca="1" si="4"/>
        <v>mm</v>
      </c>
      <c r="V53" s="116" t="str">
        <f>IF(NOT(S47="Composite"),"N/A","EQ")</f>
        <v>N/A</v>
      </c>
      <c r="Y53" s="32"/>
      <c r="Z53" s="32"/>
      <c r="AA53" s="15" t="str">
        <f>IF(AD50="Bonded","Adhesive brand and name?:","")</f>
        <v/>
      </c>
      <c r="AB53" s="531"/>
      <c r="AC53" s="531"/>
      <c r="AD53" s="531"/>
      <c r="AE53" s="531"/>
      <c r="AF53" s="11" t="str">
        <f>IF(OR(AD50="Welded",AD50="Bolted"),"N/A",IF(AB53="","BLANK","EQ"))</f>
        <v>BLANK</v>
      </c>
      <c r="AG53" s="11"/>
      <c r="AH53" s="173" t="str">
        <f ca="1">AL51</f>
        <v>S_Yield(S):</v>
      </c>
      <c r="AJ53" s="333"/>
      <c r="AK53" s="333"/>
      <c r="AL53" s="333" t="s">
        <v>519</v>
      </c>
      <c r="AM53" s="329">
        <f ca="1">AM51*AM48</f>
        <v>34770</v>
      </c>
      <c r="AN53" s="329" t="str">
        <f>IF(OR(AN40="Composite",AN44="",AN45=""),"",AN51*AN48)</f>
        <v/>
      </c>
      <c r="AO53" s="328" t="str">
        <f ca="1">IF(OR(AM53="",AN53=""),"",AN53/AM53)</f>
        <v/>
      </c>
      <c r="AP53" s="327" t="str">
        <f ca="1">IF(OR(AN40="Physical Test",AN40="Composite",AP40="N/A"),"N/A",
IF(AO53="","EQ",IF(AO53&gt;=1,"EQ",IF(AO53&gt;=0.95,"CHECK","REJECT"))))</f>
        <v>EQ</v>
      </c>
      <c r="AR53" s="26"/>
      <c r="AS53" s="11"/>
      <c r="AT53" s="11"/>
      <c r="AU53" s="11"/>
      <c r="AV53" s="11"/>
      <c r="AW53" s="15" t="str">
        <f>IF(AX50="Single Layer","Mount length (L):","Minimum gusset thickness (T):")</f>
        <v>Minimum gusset thickness (T):</v>
      </c>
      <c r="AX53" s="79"/>
      <c r="AY53" s="25" t="str">
        <f ca="1">IF($A$25="mm","mm","in")</f>
        <v>mm</v>
      </c>
      <c r="AZ53" s="11" t="str">
        <f>IF(OR(AZ$47="N/A",AX$48="Centerline Inserts"),"N/A",
IF(OR(AX53="",AX53&lt;=0),"BLANK",
IF(AX50="Single Layer",IF(AX53=AX52,"EQ","REJECT"),"EQ")))</f>
        <v>N/A</v>
      </c>
      <c r="BA53" s="30"/>
      <c r="BB53" s="12" t="s">
        <v>1080</v>
      </c>
      <c r="BC53" s="113" t="s">
        <v>1079</v>
      </c>
      <c r="BD53" s="15"/>
      <c r="BE53" s="15"/>
      <c r="BF53" s="15"/>
      <c r="BG53" s="11"/>
      <c r="BH53" s="11"/>
      <c r="BJ53" s="11"/>
      <c r="BK53" s="30"/>
      <c r="BL53" s="12" t="s">
        <v>1032</v>
      </c>
      <c r="BM53" s="25" t="s">
        <v>1078</v>
      </c>
      <c r="BX53" s="311" t="e">
        <f t="shared" si="1"/>
        <v>#DIV/0!</v>
      </c>
      <c r="BY53" s="310">
        <f t="shared" si="2"/>
        <v>0</v>
      </c>
    </row>
    <row r="54" spans="4:77" ht="15" customHeight="1" x14ac:dyDescent="0.25">
      <c r="D54" s="12"/>
      <c r="E54" s="35"/>
      <c r="F54" s="35"/>
      <c r="H54" s="12"/>
      <c r="I54" s="12"/>
      <c r="J54" s="12"/>
      <c r="K54" s="12"/>
      <c r="L54" s="12"/>
      <c r="N54" s="22"/>
      <c r="O54" s="15"/>
      <c r="P54" s="15"/>
      <c r="Q54" s="15"/>
      <c r="R54" s="15"/>
      <c r="S54" s="15" t="s">
        <v>994</v>
      </c>
      <c r="T54" s="16"/>
      <c r="U54" s="25" t="str">
        <f t="shared" ca="1" si="4"/>
        <v>mm</v>
      </c>
      <c r="V54" s="11" t="str">
        <f>IF(NOT(S47="Composite"),"N/A",IF(T54="","BLANK","EQ"))</f>
        <v>N/A</v>
      </c>
      <c r="X54" s="12" t="str">
        <f>IF($AD$50="Bonded","F.8.5.3.b","")</f>
        <v/>
      </c>
      <c r="Y54" s="11"/>
      <c r="Z54" s="11"/>
      <c r="AA54" s="11"/>
      <c r="AB54" s="11"/>
      <c r="AC54" s="15" t="str">
        <f>IF(AD50="Bonded","Minimum Bond Shear Requirement:","")</f>
        <v/>
      </c>
      <c r="AD54" s="26">
        <f ca="1">IF(AND(NOT(H48="Custom - Non-Composite"),NOT(H48="Custom - Composite")),IF($A$25="mm",1,2.20462/9.81)*IF(H48="Standard Honeycomb",38500,95000),BR59)</f>
        <v>95000</v>
      </c>
      <c r="AE54" s="25" t="str">
        <f ca="1">IF($A$25="mm","N","lbs")</f>
        <v>N</v>
      </c>
      <c r="AF54" s="11" t="str">
        <f>IF(OR(AD50="Welded",AD50="Bolted"),"N/A","EQ")</f>
        <v>EQ</v>
      </c>
      <c r="AG54" s="11"/>
      <c r="AH54" s="173" t="s">
        <v>518</v>
      </c>
      <c r="AJ54" s="333"/>
      <c r="AK54" s="333"/>
      <c r="AL54" s="333" t="s">
        <v>517</v>
      </c>
      <c r="AM54" s="329">
        <f ca="1">4*AM51*AM49/IF($A$25="mm",0.0127,0.5)</f>
        <v>817.40000000000009</v>
      </c>
      <c r="AN54" s="329" t="str">
        <f>IF(OR(AN40="Composite",AN44="",AN45=""),"",4*AN51*AN49/(AN47/2))</f>
        <v/>
      </c>
      <c r="AO54" s="328" t="str">
        <f ca="1">IF(OR(AM54="",AN54=""),"",AN54/AM54)</f>
        <v/>
      </c>
      <c r="AP54" s="327" t="str">
        <f ca="1">IF(OR(AN40="Physical Test",AN40="Composite",AP40="N/A"),"N/A",
IF(AO54="","EQ",IF(AO54&gt;=1,"EQ",IF(AO54&gt;=0.95,"CHECK","REJECT"))))</f>
        <v>EQ</v>
      </c>
      <c r="AR54" s="26"/>
      <c r="AS54" s="11"/>
      <c r="AT54" s="11"/>
      <c r="AU54" s="11"/>
      <c r="AV54" s="11"/>
      <c r="AW54" s="15" t="str">
        <f>IF(AX50="Single Layer","Mount thickness (B):","Minimum gusset height normal to mount face (H):")</f>
        <v>Minimum gusset height normal to mount face (H):</v>
      </c>
      <c r="AX54" s="79"/>
      <c r="AY54" s="25" t="str">
        <f ca="1">IF($A$25="mm","mm","in")</f>
        <v>mm</v>
      </c>
      <c r="AZ54" s="11" t="str">
        <f>IF(OR(AZ$47="N/A",AX$48="Centerline Inserts"),"N/A",
IF(OR(AX54="",AX54&lt;=0),"BLANK",
IF(AX50="Single Layer",IF(AX54=AX51,"EQ","REJECT"),"EQ")))</f>
        <v>N/A</v>
      </c>
      <c r="BA54" s="30"/>
      <c r="BB54" s="12" t="s">
        <v>1077</v>
      </c>
      <c r="BC54" s="25" t="s">
        <v>1076</v>
      </c>
      <c r="BE54" s="15"/>
      <c r="BJ54" s="11"/>
      <c r="BK54" s="30"/>
      <c r="BL54" s="25" t="s">
        <v>1075</v>
      </c>
      <c r="BX54" s="311" t="e">
        <f t="shared" si="1"/>
        <v>#DIV/0!</v>
      </c>
      <c r="BY54" s="310">
        <f t="shared" si="2"/>
        <v>0</v>
      </c>
    </row>
    <row r="55" spans="4:77" ht="15" customHeight="1" x14ac:dyDescent="0.25">
      <c r="H55" s="12" t="str">
        <f>IF(J59="Other","Other tube properties may be added top left. Include sources highlighting values used.","")</f>
        <v/>
      </c>
      <c r="N55" s="22"/>
      <c r="O55" s="15"/>
      <c r="P55" s="15"/>
      <c r="Q55" s="15"/>
      <c r="R55" s="15"/>
      <c r="S55" s="15" t="s">
        <v>1074</v>
      </c>
      <c r="T55" s="16"/>
      <c r="U55" s="25" t="str">
        <f t="shared" ca="1" si="4"/>
        <v>mm</v>
      </c>
      <c r="V55" s="11" t="str">
        <f>IF(NOT(S47="Composite"),"N/A",IF(T55="","BLANK","EQ"))</f>
        <v>N/A</v>
      </c>
      <c r="X55" s="15"/>
      <c r="Y55" s="112"/>
      <c r="Z55" s="112"/>
      <c r="AA55" s="112"/>
      <c r="AB55" s="112"/>
      <c r="AC55" s="135" t="str">
        <f>IF(AD50="Bonded","Minimum shear / peel strength of adhesive:","")</f>
        <v/>
      </c>
      <c r="AD55" s="131"/>
      <c r="AE55" s="25" t="str">
        <f ca="1">IF($A$25="mm","N/mm^2","psi")</f>
        <v>N/mm^2</v>
      </c>
      <c r="AF55" s="116" t="str">
        <f>IF(OR(AD50="Welded",AD50="Bolted"),"N/A",IF(AD55="","BLANK","EQ"))</f>
        <v>BLANK</v>
      </c>
      <c r="AG55" s="11"/>
      <c r="AH55" s="166" t="s">
        <v>516</v>
      </c>
      <c r="AJ55" s="165"/>
      <c r="AK55" s="165"/>
      <c r="AL55" s="165" t="s">
        <v>515</v>
      </c>
      <c r="AM55" s="329">
        <f ca="1">AM54/(48*AM50*AM49)</f>
        <v>1.0006561679790027E-2</v>
      </c>
      <c r="AN55" s="329" t="str">
        <f>IF(AN54="","",AM54/(48*(AN50*AN49)))</f>
        <v/>
      </c>
      <c r="AO55" s="328" t="str">
        <f ca="1">IF(OR(AM55="",AN55=""),"",AN55/AM55)</f>
        <v/>
      </c>
      <c r="AP55" s="327" t="str">
        <f ca="1">IF(OR(AN40="Physical Test",AN40="Composite",AP40="N/A"),"N/A",
IF(AO55="","EQ",IF(AO55&lt;=1,"EQ",IF(AO55&lt;=1.05,"CHECK","REJECT"))))</f>
        <v>EQ</v>
      </c>
      <c r="AR55" s="12" t="str">
        <f>IF(AN42="Steel","F.3.4.2","F.3.5")</f>
        <v>F.3.5</v>
      </c>
      <c r="AS55" s="28">
        <f>IF(AX50="L-Shape",
AX52-(AX51*AX52*AX52/2+AX54*AX53*AX53/2)/(AX51*AX52+AX53*AX54-AX51*AX53),
AX52/2)</f>
        <v>0</v>
      </c>
      <c r="AT55" s="11"/>
      <c r="AU55" s="11"/>
      <c r="AV55" s="11"/>
      <c r="AW55" s="15" t="str">
        <f ca="1">IF($A$25="mm","15kN shear bending M*y / I &lt;= Su-Weld:","3371lbs shear bending M*y/I&lt;=Su-Weld:")</f>
        <v>15kN shear bending M*y / I &lt;= Su-Weld:</v>
      </c>
      <c r="AX55" s="26" t="str">
        <f>IF(OR(AX51="",AX52="",),"",IF($A$25="mm",10^6*15000,3371)*AX49*AS55/
IF(AX50="Round Tube",(PI()/4)*((AX52/2)^4-((AX52-2*AX51)/2)^4),
IF(AX50="Rectangular Tube",(AX54*AX52^3)/12-((AX54-2*AX51)*(AX52-2*AX53)^3)/12,
IF(AX50="Single Layer",(AX51*AX52^3)/12,
IF(OR(AX50="U-Shape",AX50="H-Shape"),(AX54*AX52^3)/12-(AX54-AX51)*((AX52-2*AX53)^3)/12,
IF(AX50="t-Shape",(AX51*AX52^3)/12+(AX54*AX53^3)/12,
IF(AX50="L-Shape",(AX51*AX52^3)/3+AX52*AX51*(AX52/2-(AX52-AS55))^2+(AX54*AX53^3)/3+AX53*AX54*(AX52-AS55)^2)))))))</f>
        <v/>
      </c>
      <c r="AY55" s="53" t="str">
        <f>IF(AX55="","",AX55/AR56)</f>
        <v/>
      </c>
      <c r="AZ55" s="11" t="str">
        <f>IF(OR(AZ$47="N/A",AX$48="Centerline Inserts"),"N/A",IF(AY55="","EQ",IF(AY55&lt;=1,"EQ","REJECT")))</f>
        <v>N/A</v>
      </c>
      <c r="BB55" s="113" t="s">
        <v>1073</v>
      </c>
      <c r="BC55" s="25"/>
      <c r="BE55" s="15"/>
      <c r="BJ55" s="11"/>
      <c r="BL55" s="25" t="s">
        <v>1072</v>
      </c>
      <c r="BV55" s="342"/>
      <c r="BW55" s="343"/>
      <c r="BX55" s="311" t="e">
        <f t="shared" si="1"/>
        <v>#DIV/0!</v>
      </c>
      <c r="BY55" s="310">
        <f t="shared" si="2"/>
        <v>0</v>
      </c>
    </row>
    <row r="56" spans="4:77" ht="15" customHeight="1" thickBot="1" x14ac:dyDescent="0.3">
      <c r="D56" s="590" t="str">
        <f>IF(COUNTIF(L57:L73,"BLANK"),"BLANK",IF(OR(SUMPRODUCT(--ISERROR(L57:L73))&gt;0,COUNTIF(L57:L73,"REJECT")),"REJECT",IF(COUNTIF(L57:L73,"CHECK"),"CHECK","EQ")))</f>
        <v>BLANK</v>
      </c>
      <c r="E56" s="590"/>
      <c r="F56" s="590"/>
      <c r="G56" s="590"/>
      <c r="H56" s="590"/>
      <c r="I56" s="590"/>
      <c r="J56" s="590"/>
      <c r="K56" s="590"/>
      <c r="L56" s="590"/>
      <c r="N56" s="22"/>
      <c r="O56" s="15"/>
      <c r="P56" s="15"/>
      <c r="Q56" s="15"/>
      <c r="R56" s="15"/>
      <c r="S56" s="15" t="s">
        <v>1071</v>
      </c>
      <c r="T56" s="16"/>
      <c r="U56" s="25" t="str">
        <f t="shared" ca="1" si="4"/>
        <v>mm</v>
      </c>
      <c r="V56" s="11" t="str">
        <f>IF(NOT(S47="Composite"),"N/A",IF(T56="","BLANK","EQ"))</f>
        <v>N/A</v>
      </c>
      <c r="X56" s="12" t="str">
        <f>IF($AD$50="Bonded","F.5.5.3","")</f>
        <v/>
      </c>
      <c r="Y56" s="47"/>
      <c r="Z56" s="112"/>
      <c r="AA56" s="112"/>
      <c r="AB56" s="112"/>
      <c r="AC56" s="135" t="str">
        <f>IF(AD50="Bonded","50% adhesive reduction for safety factor:","")</f>
        <v/>
      </c>
      <c r="AD56" s="116">
        <f>AD55/2</f>
        <v>0</v>
      </c>
      <c r="AE56" s="25" t="str">
        <f ca="1">IF($A$25="mm","N/mm^2","psi")</f>
        <v>N/mm^2</v>
      </c>
      <c r="AF56" s="116" t="str">
        <f>IF(OR(AD50="Welded",AD50="Bolted"),"N/A","EQ")</f>
        <v>EQ</v>
      </c>
      <c r="AG56" s="11"/>
      <c r="AH56" s="166" t="s">
        <v>514</v>
      </c>
      <c r="AJ56" s="165"/>
      <c r="AK56" s="165"/>
      <c r="AL56" s="165" t="s">
        <v>513</v>
      </c>
      <c r="AM56" s="329">
        <f ca="1">0.5*AM54^2/(48*AM50*AM49)</f>
        <v>4.0896817585301841</v>
      </c>
      <c r="AN56" s="329" t="str">
        <f>IF(AN54="","",0.5*AN54^2/(48*(AN50*AN49)))</f>
        <v/>
      </c>
      <c r="AO56" s="328" t="str">
        <f ca="1">IF(OR(AM56="",AN56=""),"",AN56/AM56)</f>
        <v/>
      </c>
      <c r="AP56" s="327" t="str">
        <f ca="1">IF(OR(AN40="Physical Test",AN40="Composite",AP40="N/A"),"N/A",IF(AO56="","EQ",IF(AO56&gt;=1,"EQ",IF(AO56&gt;=0.95,"CHECK","REJECT"))))</f>
        <v>EQ</v>
      </c>
      <c r="AR56" s="26">
        <f>IF(AN42="Steel",A7,IF(AN42="6061-T6",B7,C7))</f>
        <v>0</v>
      </c>
      <c r="AS56" s="28">
        <f>IF(AX50="U-Shape",
AX54-(((AX52-2*AX53)*AX51^2)/2+AX53*AX54^2)/(2*AX54*AX53+(AX52-2*AX53)*AX51),
IF(AX50="L-Shape",
AX54-(AX51*AX52*AX51/2+AX54*AX53*AX54/2)/(AX51*AX52+AX53*AX54-AX51*AX53),
IF(AX50="Round Tube",AX53/2,AX54/2)))</f>
        <v>0</v>
      </c>
      <c r="AT56" s="11"/>
      <c r="AU56" s="11"/>
      <c r="AV56" s="11"/>
      <c r="AW56" s="15" t="str">
        <f ca="1">IF($A$25="mm","15kN normal bending M*y / I &lt;= Su-Weld:","3371lbs normal bending M*y/I&lt;=Su-W:")</f>
        <v>15kN normal bending M*y / I &lt;= Su-Weld:</v>
      </c>
      <c r="AX56" s="26" t="str">
        <f>IF(OR(AX51="",AX52="",),"",IF($A$25="mm",10^6*15000,3371)*AX49*AS56/
IF(AX50="Round Tube",(PI()/4)*((AX52/2)^4-((AX52-2*AX51)/2)^4),
IF(AX50="Rectangular Tube",(AX52*AX54^3)/12-((AX52-2*AX53)*(AX54-2*AX51)^3)/12,
IF(AX50="Single Layer",(AX53*AX54^3)/12,
IF(AX50="U-Shape",(AX52*AX51^3)/3+AX52*AX51*(AX54-AS56)^2+2*(AX53*AX54^3)/3+AX53*AX54*(AX54/2-(AX54-AS56))^2,
IF(AX50="H-shape",(AX52*AX51^3)/12+2*(AX53*AX54^3)/12,
IF(AX50="t-Shape",(AX52*AX51^3)/12+(AX53*AX54^3)/12,
IF(AX50="L-Shape",(AX52*AX51^3)/3+AX52*AX51*(AX54-AS56)^2+(AX53*AX54^3)/3+AX53*AX54*(AX54/2-(AX54-AS56))^2))))))))</f>
        <v/>
      </c>
      <c r="AY56" s="53" t="str">
        <f>IF(AX56="","",AX56/AR56)</f>
        <v/>
      </c>
      <c r="AZ56" s="11" t="str">
        <f>IF(OR(AZ$47="N/A",AX$48="Centerline Inserts"),"N/A",IF(AY56="","EQ",IF(AY56&lt;=1,"EQ","REJECT")))</f>
        <v>N/A</v>
      </c>
      <c r="BB56" s="113"/>
      <c r="BC56" s="25"/>
      <c r="BE56" s="15"/>
      <c r="BJ56" s="11"/>
      <c r="BL56" s="25" t="s">
        <v>1070</v>
      </c>
      <c r="BX56" s="311" t="e">
        <f t="shared" si="1"/>
        <v>#DIV/0!</v>
      </c>
      <c r="BY56" s="310">
        <f t="shared" si="2"/>
        <v>0</v>
      </c>
    </row>
    <row r="57" spans="4:77" ht="15" customHeight="1" thickBot="1" x14ac:dyDescent="0.3">
      <c r="D57" s="166" t="s">
        <v>1069</v>
      </c>
      <c r="E57" s="334" t="s">
        <v>1068</v>
      </c>
      <c r="F57" s="333"/>
      <c r="G57" s="333"/>
      <c r="H57" s="333"/>
      <c r="I57" s="163"/>
      <c r="J57" s="592"/>
      <c r="K57" s="593"/>
      <c r="L57" s="164" t="str">
        <f>IF(H53="No diagonal or test required.", "N/A",IF(J57="","BLANK","EQ"))</f>
        <v>BLANK</v>
      </c>
      <c r="N57" s="37" t="s">
        <v>1030</v>
      </c>
      <c r="O57" s="15"/>
      <c r="P57" s="15"/>
      <c r="Q57" s="15"/>
      <c r="R57" s="15"/>
      <c r="S57" s="15" t="s">
        <v>1067</v>
      </c>
      <c r="T57" s="11">
        <f ca="1">IF($A$25="mm",100,3.94)</f>
        <v>100</v>
      </c>
      <c r="U57" s="25" t="str">
        <f t="shared" ca="1" si="4"/>
        <v>mm</v>
      </c>
      <c r="V57" s="11" t="str">
        <f>IF(OR(NOT(S47="Composite"),T48="120kN Physical Test"),"N/A","EQ")</f>
        <v>N/A</v>
      </c>
      <c r="X57" s="37" t="str">
        <f>IF($AD$50="Bonded","F.8.5.3.c","")</f>
        <v/>
      </c>
      <c r="Y57" s="112"/>
      <c r="Z57" s="112"/>
      <c r="AA57" s="112"/>
      <c r="AB57" s="112"/>
      <c r="AC57" s="137" t="str">
        <f>IF(AD50="Bonded","Minimum bond area (show measurement or calc):","")</f>
        <v/>
      </c>
      <c r="AD57" s="131"/>
      <c r="AE57" s="25" t="str">
        <f ca="1">IF($A$25="mm","mm^2","in^2")</f>
        <v>mm^2</v>
      </c>
      <c r="AF57" s="116" t="str">
        <f>IF(OR(AD50="Welded",AD50="Bolted"),"N/A",IF(AD57="","BLANK",
IF(H48="Standard Foam",IF($A$25="mm",IF(AND(AD57&gt;=100000,AD57&lt;=116774),"EQ","REJECT"),IF(AND(AD57&gt;=155,AD57&lt;=182),"EQ","REJECT")),
IF(H48="Standard Honeycomb",IF($A$25="mm",IF(AD57&lt;10000,"EQ","REJECT"),IF(AD57&lt;16,"EQ","REJECT")),"EQ"))))</f>
        <v>BLANK</v>
      </c>
      <c r="AG57" s="11"/>
      <c r="AH57" s="12"/>
      <c r="AI57" s="15"/>
      <c r="AJ57" s="15"/>
      <c r="AK57" s="15"/>
      <c r="AL57" s="15"/>
      <c r="AM57" s="15"/>
      <c r="AN57" s="116"/>
      <c r="AO57" s="116"/>
      <c r="AP57" s="11"/>
      <c r="AR57" s="83">
        <f>0.577*AR56</f>
        <v>0</v>
      </c>
      <c r="AW57" s="15" t="s">
        <v>1353</v>
      </c>
      <c r="AX57" s="26" t="str">
        <f>IF(OR(AX51="",AX52=""),"",3*IF($A$25="mm",15000,3371)/(IF($A$25="mm",1/10^6,1)*2*
((AX52*AX51*IF(AX50="Rectangular Tube",2,1))+AX54*AX53*IF(AX50="Single Layer",0,IF(AX50="L-Shape",1,2)))))</f>
        <v/>
      </c>
      <c r="AY57" s="53" t="str">
        <f>IF(AX57="","",AX57/AR57)</f>
        <v/>
      </c>
      <c r="AZ57" s="11" t="str">
        <f>IF(OR(AZ$47="N/A",AX$48="Centerline Inserts"),"N/A",IF(AY57="","EQ",IF(AY57&lt;=1,"EQ","REJECT")))</f>
        <v>N/A</v>
      </c>
      <c r="BB57" s="173" t="s">
        <v>1066</v>
      </c>
      <c r="BC57" s="113" t="s">
        <v>1065</v>
      </c>
      <c r="BE57" s="15"/>
      <c r="BJ57" s="11"/>
      <c r="BX57" s="311" t="e">
        <f t="shared" si="1"/>
        <v>#DIV/0!</v>
      </c>
      <c r="BY57" s="310">
        <f t="shared" si="2"/>
        <v>0</v>
      </c>
    </row>
    <row r="58" spans="4:77" ht="15" customHeight="1" thickBot="1" x14ac:dyDescent="0.3">
      <c r="D58" s="166"/>
      <c r="E58" s="163"/>
      <c r="F58" s="165"/>
      <c r="G58" s="165"/>
      <c r="H58" s="165"/>
      <c r="I58" s="166" t="s">
        <v>128</v>
      </c>
      <c r="J58" s="594" t="s">
        <v>129</v>
      </c>
      <c r="K58" s="594"/>
      <c r="L58" s="164" t="str">
        <f>IF(OR(NOT(J57="Tube Diagonal"),L57="N/A"),"N/A","EQ")</f>
        <v>N/A</v>
      </c>
      <c r="N58" s="22"/>
      <c r="O58" s="15"/>
      <c r="P58" s="15"/>
      <c r="Q58" s="15"/>
      <c r="R58" s="15"/>
      <c r="S58" s="15" t="s">
        <v>1064</v>
      </c>
      <c r="T58" s="11">
        <f ca="1">IF($A$25="mm",200,7.87)</f>
        <v>200</v>
      </c>
      <c r="U58" s="25" t="str">
        <f t="shared" ca="1" si="4"/>
        <v>mm</v>
      </c>
      <c r="V58" s="11" t="str">
        <f>IF(OR(NOT(S47="Composite"),T48="120kN Physical Test"),"N/A","EQ")</f>
        <v>N/A</v>
      </c>
      <c r="X58" s="12"/>
      <c r="Y58" s="15"/>
      <c r="Z58" s="15"/>
      <c r="AA58" s="15"/>
      <c r="AB58" s="15"/>
      <c r="AC58" s="15" t="str">
        <f>IF(AD50="Bonded","Calculated bond strength:","")</f>
        <v/>
      </c>
      <c r="AD58" s="119" t="str">
        <f>IF(AD57="","",AD56*AD57)</f>
        <v/>
      </c>
      <c r="AE58" s="84" t="str">
        <f>IF(OR(NOT(AD50="Bonded"),AD58=""),"",AD58/(AD54))</f>
        <v/>
      </c>
      <c r="AF58" s="116" t="str">
        <f>IF(OR(AD50="Welded",AD50="Bolted"),"N/A",IF(AE58&lt;1,"REJECT","EQ"))</f>
        <v>EQ</v>
      </c>
      <c r="AG58" s="11"/>
      <c r="AH58" s="508" t="str" cm="1">
        <f t="array" ref="AH58">IF(COUNTIF(AP59:AP92,"BLANK"),"BLANK",IF(OR(SUMPRODUCT(--ISERROR(AP59:AP92))&gt;0,COUNTIF(AP59:AP92,"REJECT")),"REJECT",IF(COUNTIF(AP59:AP92,"CHECK"),"CHECK","EQ")))</f>
        <v>EQ</v>
      </c>
      <c r="AI58" s="508"/>
      <c r="AJ58" s="508"/>
      <c r="AK58" s="508"/>
      <c r="AL58" s="508"/>
      <c r="AM58" s="508"/>
      <c r="AN58" s="508"/>
      <c r="AO58" s="508"/>
      <c r="AP58" s="508"/>
      <c r="AR58" s="22"/>
      <c r="AS58" s="22"/>
      <c r="AT58" s="22"/>
      <c r="AU58" s="22"/>
      <c r="AV58" s="37" t="str">
        <f>IF(AND(AX47="Quick Release",NOT(AZ47="N/A")),"Shear Calculation for Positive Locking required below.",
IF(AND(AX48="Centerline Inserts",NOT(AZ48="N/A")),"Fill Out Welded Insert Tab",""))</f>
        <v/>
      </c>
      <c r="AW58" s="22"/>
      <c r="AX58" s="22"/>
      <c r="AY58" s="22"/>
      <c r="AZ58" s="22"/>
      <c r="BB58" s="173" t="s">
        <v>1063</v>
      </c>
      <c r="BC58" s="113" t="s">
        <v>1062</v>
      </c>
      <c r="BE58" s="165"/>
      <c r="BJ58" s="11"/>
      <c r="BL58" s="508" t="str" cm="1">
        <f t="array" aca="1" ref="BL58" ca="1">IF(COUNTIF(BL59:BT68,"BLANK"),"BLANK",IF(OR(SUMPRODUCT(--ISERROR(BL59:BT68))&gt;0,COUNTIF(BL59:BT68,"REJECT")),"REJECT",IF(COUNTIF(BL59:BT68,"CHECK"),"CHECK","EQ")))</f>
        <v>EQ</v>
      </c>
      <c r="BM58" s="508"/>
      <c r="BN58" s="508"/>
      <c r="BO58" s="508"/>
      <c r="BP58" s="508"/>
      <c r="BQ58" s="508"/>
      <c r="BR58" s="508"/>
      <c r="BS58" s="508"/>
      <c r="BT58" s="508"/>
      <c r="BU58" s="15"/>
      <c r="BX58" s="311" t="e">
        <f t="shared" si="1"/>
        <v>#DIV/0!</v>
      </c>
      <c r="BY58" s="310">
        <f t="shared" si="2"/>
        <v>0</v>
      </c>
    </row>
    <row r="59" spans="4:77" ht="15" customHeight="1" thickBot="1" x14ac:dyDescent="0.3">
      <c r="D59" s="166" t="s">
        <v>193</v>
      </c>
      <c r="E59" s="25" t="str">
        <f ca="1">IF($A$25="mm",
"Example: 25.4mm x 1.2mm round",
"Example: 1.0in x 0.047in round")</f>
        <v>Example: 25.4mm x 1.2mm round</v>
      </c>
      <c r="F59" s="165"/>
      <c r="G59" s="165"/>
      <c r="H59" s="165"/>
      <c r="I59" s="164" t="s">
        <v>1061</v>
      </c>
      <c r="J59" s="580"/>
      <c r="K59" s="581"/>
      <c r="L59" s="164" t="str">
        <f>IF(OR(NOT(J57="Tube Diagonal"),L57="N/A"),"N/A",IF(J59="","BLANK","EQ"))</f>
        <v>N/A</v>
      </c>
      <c r="N59" s="11"/>
      <c r="O59" s="11"/>
      <c r="Q59" s="15"/>
      <c r="R59" s="22"/>
      <c r="S59" s="165" t="s">
        <v>1060</v>
      </c>
      <c r="T59" s="26" t="str">
        <f ca="1">U78</f>
        <v/>
      </c>
      <c r="U59" s="25" t="str">
        <f ca="1">IF($A$25="mm","m^4","in^4")</f>
        <v>m^4</v>
      </c>
      <c r="V59" s="11" t="str">
        <f>IF(OR(NOT(S47="Composite"),T48="120kN Physical Test"),"N/A","EQ")</f>
        <v>N/A</v>
      </c>
      <c r="X59" s="12"/>
      <c r="Y59" s="12"/>
      <c r="Z59" s="12"/>
      <c r="AA59" s="11"/>
      <c r="AB59" s="11"/>
      <c r="AC59" s="11"/>
      <c r="AD59" s="11"/>
      <c r="AE59" s="11"/>
      <c r="AF59" s="11"/>
      <c r="AG59" s="11"/>
      <c r="AH59" s="12" t="s">
        <v>1059</v>
      </c>
      <c r="AI59" s="22"/>
      <c r="AJ59" s="32"/>
      <c r="AK59" s="15" t="s">
        <v>1058</v>
      </c>
      <c r="AL59" s="512" t="str">
        <f>IF(OR(AN40="Composite",J57="Composite"),"Composite","Tube")</f>
        <v>Tube</v>
      </c>
      <c r="AM59" s="512"/>
      <c r="AN59" s="589">
        <f>J57</f>
        <v>0</v>
      </c>
      <c r="AO59" s="598"/>
      <c r="AP59" s="11" t="str">
        <f>IF(OR(AL59="Tube",T48="120kN Physical Test"),"N/A","EQ")</f>
        <v>N/A</v>
      </c>
      <c r="AR59" s="508" t="str" cm="1">
        <f t="array" ref="AR59">IF(COUNTIF(AZ60:AZ76,"BLANK"),"BLANK",IF(OR(SUMPRODUCT(--ISERROR(AZ60:AZ76))&gt;0,COUNTIF(AZ60:AZ76,"REJECT")),"REJECT",IF(COUNTIF(AZ60:AZ76,"CHECK"),"CHECK","EQ")))</f>
        <v>EQ</v>
      </c>
      <c r="AS59" s="508"/>
      <c r="AT59" s="508"/>
      <c r="AU59" s="508"/>
      <c r="AV59" s="508"/>
      <c r="AW59" s="508"/>
      <c r="AX59" s="508"/>
      <c r="AY59" s="508"/>
      <c r="AZ59" s="508"/>
      <c r="BB59" s="173" t="s">
        <v>1057</v>
      </c>
      <c r="BC59" s="113" t="s">
        <v>1056</v>
      </c>
      <c r="BE59" s="112"/>
      <c r="BI59" s="115"/>
      <c r="BJ59" s="116"/>
      <c r="BL59" s="12" t="s">
        <v>1055</v>
      </c>
      <c r="BM59" s="15"/>
      <c r="BN59" s="11"/>
      <c r="BO59" s="11"/>
      <c r="BP59" s="11"/>
      <c r="BQ59" s="15" t="s">
        <v>1054</v>
      </c>
      <c r="BR59" s="341">
        <f>BW9</f>
        <v>0</v>
      </c>
      <c r="BS59" s="25" t="str">
        <f ca="1">IF($A$25="mm","N","lbs")</f>
        <v>N</v>
      </c>
      <c r="BT59" s="11" t="str">
        <f>IF($D$33="No Test:","N/A",IF(BR59="","BLANK","EQ"))</f>
        <v>N/A</v>
      </c>
      <c r="BU59" s="36"/>
      <c r="BX59" s="311" t="e">
        <f t="shared" si="1"/>
        <v>#DIV/0!</v>
      </c>
      <c r="BY59" s="310">
        <f t="shared" si="2"/>
        <v>0</v>
      </c>
    </row>
    <row r="60" spans="4:77" ht="15" customHeight="1" thickBot="1" x14ac:dyDescent="0.3">
      <c r="D60" s="166" t="s">
        <v>192</v>
      </c>
      <c r="F60" s="165"/>
      <c r="G60" s="165"/>
      <c r="H60" s="165" t="s">
        <v>1053</v>
      </c>
      <c r="I60" s="11" t="s">
        <v>141</v>
      </c>
      <c r="J60" s="279"/>
      <c r="K60" s="163"/>
      <c r="L60" s="164" t="str">
        <f>IF(OR(NOT(J57="Tube Diagonal"),L57="N/A"),"N/A",IF(J60="","BLANK","EQ"))</f>
        <v>N/A</v>
      </c>
      <c r="N60" s="11"/>
      <c r="O60" s="11"/>
      <c r="Q60" s="15"/>
      <c r="R60" s="22"/>
      <c r="S60" s="165" t="s">
        <v>1052</v>
      </c>
      <c r="T60" s="26" t="str">
        <f ca="1">U84</f>
        <v/>
      </c>
      <c r="U60" s="25" t="str">
        <f ca="1">IF($A$25="mm","m^4","in^4")</f>
        <v>m^4</v>
      </c>
      <c r="V60" s="11" t="str">
        <f>IF(OR(NOT(S47="Composite"),T48="120kN Physical Test"),"N/A","EQ")</f>
        <v>N/A</v>
      </c>
      <c r="X60" s="12" t="s">
        <v>1051</v>
      </c>
      <c r="Y60" s="25" t="s">
        <v>1050</v>
      </c>
      <c r="Z60" s="11"/>
      <c r="AA60" s="11"/>
      <c r="AB60" s="11"/>
      <c r="AC60" s="11"/>
      <c r="AD60" s="11"/>
      <c r="AE60" s="11"/>
      <c r="AF60" s="11"/>
      <c r="AG60" s="11"/>
      <c r="AH60" s="22"/>
      <c r="AI60" s="32"/>
      <c r="AJ60" s="32"/>
      <c r="AK60" s="15" t="s">
        <v>1049</v>
      </c>
      <c r="AL60" s="37">
        <f>IF(AN40="Composite",2,0)</f>
        <v>0</v>
      </c>
      <c r="AN60" s="112" t="s">
        <v>1048</v>
      </c>
      <c r="AO60" s="37">
        <f>IF(AND(AN59="Composite No Opening", NOT(H53="No diagonal or test required")),1,0)</f>
        <v>0</v>
      </c>
      <c r="AP60" s="11" t="str">
        <f>IF(AP59="N/A","N/A","EQ")</f>
        <v>N/A</v>
      </c>
      <c r="AR60" s="12" t="s">
        <v>993</v>
      </c>
      <c r="AS60" s="22"/>
      <c r="AT60" s="32"/>
      <c r="AU60" s="32"/>
      <c r="AV60" s="32"/>
      <c r="AW60" s="32" t="str">
        <f>IF(AND(AD50="Bolted",NOT(AX41="Bolted")),"Bolting IA to composite Front Bulkhead","Bolting AIP to composite Front Bulkhead")</f>
        <v>Bolting AIP to composite Front Bulkhead</v>
      </c>
      <c r="AX60" s="509"/>
      <c r="AY60" s="511"/>
      <c r="AZ60" s="11" t="str">
        <f>IF(OR(AND(NOT(AD50="Bolted"),NOT(AX41="Bolted")),AP59="N/A"),"N/A",
IF(AX60="","BLANK","EQ"))</f>
        <v>N/A</v>
      </c>
      <c r="BB60" s="113" t="s">
        <v>1047</v>
      </c>
      <c r="BC60" s="25"/>
      <c r="BD60" s="112"/>
      <c r="BE60" s="112"/>
      <c r="BI60" s="115"/>
      <c r="BJ60" s="116"/>
      <c r="BL60" s="12"/>
      <c r="BM60" s="15"/>
      <c r="BN60" s="15"/>
      <c r="BO60" s="15"/>
      <c r="BP60" s="15"/>
      <c r="BQ60" s="15" t="s">
        <v>1046</v>
      </c>
      <c r="BR60" s="339">
        <f ca="1">IF(BR59="",0,BR59/IF($A$25="mm",300*9.81,300*2.2046))</f>
        <v>0</v>
      </c>
      <c r="BS60" s="44" t="s">
        <v>657</v>
      </c>
      <c r="BT60" s="11" t="str">
        <f>IF($D$33="No Test:","N/A",IF(OR(BR60="",BR60=0),"BLANK",IF(BR60&gt;40,"REJECT","EQ")))</f>
        <v>N/A</v>
      </c>
      <c r="BX60" s="311" t="e">
        <f t="shared" si="1"/>
        <v>#DIV/0!</v>
      </c>
      <c r="BY60" s="310">
        <f t="shared" si="2"/>
        <v>0</v>
      </c>
    </row>
    <row r="61" spans="4:77" ht="15" customHeight="1" x14ac:dyDescent="0.25">
      <c r="D61" s="163"/>
      <c r="F61" s="165"/>
      <c r="G61" s="165"/>
      <c r="H61" s="165" t="s">
        <v>14</v>
      </c>
      <c r="I61" s="75">
        <f ca="1">IF($A$25="mm",1.2,0.047)</f>
        <v>1.2</v>
      </c>
      <c r="J61" s="340"/>
      <c r="K61" s="163" t="str">
        <f ca="1">IF($A$25="mm","mm","in")</f>
        <v>mm</v>
      </c>
      <c r="L61" s="164" t="str">
        <f>IF(OR(NOT(J57="Tube Diagonal"),L57="N/A"),"N/A",IF(J61="","BLANK",IF(OR(J59="6061-T6",J59="Other"),IF($A$25="mm",IF(J61&gt;=2,"EQ","REJECT"),IF(J61&gt;=0.079,"EQ","REJECT")),IF($A$25="mm",IF(J61&gt;=1.1938,"EQ","REJECT"),IF(J61&gt;=0.047,"EQ","REJECT")))))</f>
        <v>N/A</v>
      </c>
      <c r="N61" s="12"/>
      <c r="O61" s="116"/>
      <c r="Q61" s="15"/>
      <c r="R61" s="15"/>
      <c r="S61" s="15" t="s">
        <v>526</v>
      </c>
      <c r="T61" s="26" t="str" cm="1">
        <f t="array" aca="1" ref="T61" ca="1">IF(ISREF(INDIRECT("'"&amp;T$49&amp;"'!$AK$82")),INDIRECT("'"&amp;T$49&amp;"'!$AK$82")*IF($A$25="mm",1,1/6894.76),"Layup")</f>
        <v>Layup</v>
      </c>
      <c r="U61" s="25" t="str">
        <f ca="1">IF($A$25="mm","Pa","psi")</f>
        <v>Pa</v>
      </c>
      <c r="V61" s="11" t="str">
        <f>IF(OR(NOT(S47="Composite"),T48="120kN Physical Test"),"N/A",IF(T61="Layup","BLANK","EQ"))</f>
        <v>N/A</v>
      </c>
      <c r="X61" s="25" t="s">
        <v>1045</v>
      </c>
      <c r="Y61" s="11"/>
      <c r="Z61" s="11"/>
      <c r="AA61" s="11"/>
      <c r="AB61" s="11"/>
      <c r="AC61" s="11"/>
      <c r="AD61" s="11"/>
      <c r="AE61" s="11"/>
      <c r="AF61" s="11"/>
      <c r="AG61" s="11"/>
      <c r="AH61" s="22"/>
      <c r="AI61" s="15"/>
      <c r="AJ61" s="15"/>
      <c r="AK61" s="15"/>
      <c r="AL61" s="15"/>
      <c r="AM61" s="15" t="s">
        <v>926</v>
      </c>
      <c r="AN61" s="591"/>
      <c r="AO61" s="591"/>
      <c r="AP61" s="11" t="str">
        <f>IF(AP59="N/A","N/A",IF(AN61="","BLANK","EQ"))</f>
        <v>N/A</v>
      </c>
      <c r="AR61" s="11"/>
      <c r="AS61" s="112" t="s">
        <v>1044</v>
      </c>
      <c r="AT61" s="131"/>
      <c r="AU61" s="15"/>
      <c r="AV61" s="12"/>
      <c r="AW61" s="15" t="s">
        <v>1043</v>
      </c>
      <c r="AX61" s="131"/>
      <c r="AY61" s="25" t="str">
        <f t="shared" ref="AY61:AY73" ca="1" si="5">IF($A$25="mm","mm","in")</f>
        <v>mm</v>
      </c>
      <c r="AZ61" s="119" t="str">
        <f>IF(OR(AND(NOT(AD50="Bolted"),NOT(AX41="Bolted")),AP59="N/A"),"N/A",IF(OR(AX61="",AT61=""),"BLANK","EQ"))</f>
        <v>N/A</v>
      </c>
      <c r="BB61" s="25"/>
      <c r="BC61" s="25"/>
      <c r="BE61" s="11"/>
      <c r="BF61" s="11"/>
      <c r="BG61" s="11"/>
      <c r="BH61" s="11"/>
      <c r="BI61" s="11"/>
      <c r="BJ61" s="116"/>
      <c r="BL61" s="12"/>
      <c r="BM61" s="15"/>
      <c r="BN61" s="15"/>
      <c r="BO61" s="15"/>
      <c r="BP61" s="15"/>
      <c r="BQ61" s="15" t="s">
        <v>1042</v>
      </c>
      <c r="BR61" s="341">
        <f>BX9</f>
        <v>0</v>
      </c>
      <c r="BS61" s="25" t="str">
        <f ca="1">IF($A$25="mm","N","lbs")</f>
        <v>N</v>
      </c>
      <c r="BT61" s="11" t="str">
        <f>IF($D$33="No Test:","N/A",IF(BR61="","BLANK","EQ"))</f>
        <v>N/A</v>
      </c>
      <c r="BX61" s="311" t="e">
        <f t="shared" si="1"/>
        <v>#DIV/0!</v>
      </c>
      <c r="BY61" s="310">
        <f t="shared" si="2"/>
        <v>0</v>
      </c>
    </row>
    <row r="62" spans="4:77" ht="15" customHeight="1" x14ac:dyDescent="0.25">
      <c r="D62" s="166" t="s">
        <v>192</v>
      </c>
      <c r="F62" s="165"/>
      <c r="G62" s="165"/>
      <c r="H62" s="165" t="str">
        <f>IF(J60="Round","Outer Diameter (OD):","Square side:")</f>
        <v>Square side:</v>
      </c>
      <c r="I62" s="75">
        <f ca="1">IF($A$25="mm",25,0.984)</f>
        <v>25</v>
      </c>
      <c r="J62" s="340"/>
      <c r="K62" s="163" t="str">
        <f ca="1">IF($A$25="mm","mm","in")</f>
        <v>mm</v>
      </c>
      <c r="L62" s="164" t="str">
        <f>IF(OR(NOT(J57="Tube Diagonal"),L57="N/A"),"N/A",
IF(J62="","BLANK",IF($A$25="mm",IF(J62&gt;=25,"EQ","REJECT"),IF(J62&gt;=0.984,"EQ","REJECT"))))</f>
        <v>N/A</v>
      </c>
      <c r="N62" s="112"/>
      <c r="O62" s="26"/>
      <c r="Q62" s="15"/>
      <c r="R62" s="15"/>
      <c r="S62" s="15" t="s">
        <v>917</v>
      </c>
      <c r="T62" s="26" t="str" cm="1">
        <f t="array" aca="1" ref="T62" ca="1">IF(ISREF(INDIRECT("'"&amp;T49&amp;"'!$AK$85")),INDIRECT("'"&amp;T49&amp;"'!$AK$85")*IF($A$25="mm",1,1/6894.76),"Name")</f>
        <v>Name</v>
      </c>
      <c r="U62" s="25" t="str">
        <f ca="1">IF($A$25="mm","Pa","psi")</f>
        <v>Pa</v>
      </c>
      <c r="V62" s="11" t="str">
        <f>IF(OR(NOT(S47="Composite"),T48="120kN Physical Test"),"N/A",IF(T62="Name","BLANK","EQ"))</f>
        <v>N/A</v>
      </c>
      <c r="X62" s="12" t="s">
        <v>1041</v>
      </c>
      <c r="Y62" s="25" t="s">
        <v>1040</v>
      </c>
      <c r="Z62" s="11"/>
      <c r="AA62" s="11"/>
      <c r="AB62" s="11"/>
      <c r="AC62" s="11"/>
      <c r="AD62" s="11"/>
      <c r="AE62" s="11"/>
      <c r="AF62" s="11"/>
      <c r="AG62" s="11"/>
      <c r="AH62" s="22"/>
      <c r="AI62" s="15"/>
      <c r="AJ62" s="15"/>
      <c r="AK62" s="15"/>
      <c r="AL62" s="512" t="s">
        <v>77</v>
      </c>
      <c r="AM62" s="512"/>
      <c r="AP62" s="11" t="str">
        <f>IF(AP59="N/A","N/A","EQ")</f>
        <v>N/A</v>
      </c>
      <c r="AR62" s="12"/>
      <c r="AS62" s="22"/>
      <c r="AT62" s="12"/>
      <c r="AU62" s="15"/>
      <c r="AV62" s="12"/>
      <c r="AW62" s="112" t="s">
        <v>552</v>
      </c>
      <c r="AX62" s="116" t="e">
        <f ca="1">AN66</f>
        <v>#VALUE!</v>
      </c>
      <c r="AY62" s="25" t="str">
        <f t="shared" ca="1" si="5"/>
        <v>mm</v>
      </c>
      <c r="AZ62" s="116" t="str">
        <f>IF(OR(AND(NOT(AD50="Bolted"),NOT(AX41="Bolted")),AP59="N/A"),"N/A","EQ")</f>
        <v>N/A</v>
      </c>
      <c r="BB62" s="192" t="s">
        <v>1039</v>
      </c>
      <c r="BC62" s="113" t="s">
        <v>1038</v>
      </c>
      <c r="BD62" s="15"/>
      <c r="BE62" s="15"/>
      <c r="BF62" s="15"/>
      <c r="BG62" s="114"/>
      <c r="BH62" s="114"/>
      <c r="BI62" s="115"/>
      <c r="BJ62" s="116"/>
      <c r="BL62" s="12"/>
      <c r="BM62" s="15"/>
      <c r="BN62" s="15"/>
      <c r="BO62" s="15"/>
      <c r="BP62" s="15"/>
      <c r="BQ62" s="15" t="s">
        <v>1037</v>
      </c>
      <c r="BR62" s="339">
        <f ca="1">IF(BR61="",0,BR61/IF($A$25="mm",300*9.81,300*2.2046))</f>
        <v>0</v>
      </c>
      <c r="BS62" s="25" t="s">
        <v>657</v>
      </c>
      <c r="BT62" s="11" t="str">
        <f>IF($D$33="No Test:","N/A",IF(BR62="","BLANK",IF(BR62&gt;20,"REJECT","EQ")))</f>
        <v>N/A</v>
      </c>
      <c r="BV62" s="337"/>
      <c r="BW62" s="338"/>
      <c r="BX62" s="311" t="e">
        <f t="shared" si="1"/>
        <v>#DIV/0!</v>
      </c>
      <c r="BY62" s="310">
        <f t="shared" si="2"/>
        <v>0</v>
      </c>
    </row>
    <row r="63" spans="4:77" ht="15" customHeight="1" x14ac:dyDescent="0.25">
      <c r="D63" s="166"/>
      <c r="F63" s="165"/>
      <c r="G63" s="165"/>
      <c r="H63" s="165" t="s">
        <v>14</v>
      </c>
      <c r="I63" s="164">
        <f ca="1">IF($A$25="mm",I61/1000,I61)</f>
        <v>1.1999999999999999E-3</v>
      </c>
      <c r="J63" s="164" t="str">
        <f>IF(J61="","",IF($A$25="mm",J61/1000,J61))</f>
        <v/>
      </c>
      <c r="K63" s="163" t="str">
        <f ca="1">IF($A$25="mm","m","in")</f>
        <v>m</v>
      </c>
      <c r="L63" s="164" t="str">
        <f>IF(OR(NOT(J57="Tube Diagonal"),L57="N/A"),"N/A","EQ")</f>
        <v>N/A</v>
      </c>
      <c r="N63" s="112"/>
      <c r="O63" s="26"/>
      <c r="Q63" s="15"/>
      <c r="R63" s="15"/>
      <c r="S63" s="15" t="s">
        <v>523</v>
      </c>
      <c r="T63" s="26" t="str" cm="1">
        <f t="array" aca="1" ref="T63" ca="1">IF(ISREF(INDIRECT("'"&amp;T49&amp;"'!$AY$62")),INDIRECT("'"&amp;T49&amp;"'!$AY$62")*IF($A$25="mm",1,1/6894.76),"Typo")</f>
        <v>Typo</v>
      </c>
      <c r="U63" s="25" t="str">
        <f ca="1">IF($A$25="mm","Pa","psi")</f>
        <v>Pa</v>
      </c>
      <c r="V63" s="11" t="str">
        <f>IF(OR(NOT(S47="Composite"),T48="120kN Physical Test"),"N/A",IF(T63="Typo","BLANK","EQ"))</f>
        <v>N/A</v>
      </c>
      <c r="X63" s="12" t="s">
        <v>1036</v>
      </c>
      <c r="Y63" s="25" t="s">
        <v>1035</v>
      </c>
      <c r="Z63" s="11"/>
      <c r="AA63" s="11"/>
      <c r="AB63" s="11"/>
      <c r="AC63" s="11"/>
      <c r="AD63" s="11"/>
      <c r="AE63" s="11"/>
      <c r="AF63" s="11"/>
      <c r="AG63" s="11"/>
      <c r="AH63" s="37" t="s">
        <v>1364</v>
      </c>
      <c r="AI63" s="112"/>
      <c r="AJ63" s="112" t="s">
        <v>551</v>
      </c>
      <c r="AK63" s="132" t="str" cm="1">
        <f t="array" aca="1" ref="AK63" ca="1">IF(ISREF(INDIRECT("'"&amp;AN61&amp;"'!$AE$82")),
IF(INDIRECT("'"&amp;AN61&amp;"'!$AE$82")=0,(1+AN63)/(1+INDIRECT("'"&amp;AN61&amp;"'!$AE$82")),
IF(AN63/IF($A$25="mm",INDIRECT("'"&amp;AN61&amp;"'!$AE$82"),INDIRECT("'"&amp;AN61&amp;"'!$AE$83"))&lt;0.5,
(AN63+IF($A$25="mm",0.127,0.005))/IF($A$25="mm",INDIRECT("'"&amp;AN61&amp;"'!$AE$82"),INDIRECT("'"&amp;AN61&amp;"'!$AE$83")),                                                                                                                                                                                                                                             AN63/IF($A$25="mm",INDIRECT("'"&amp;AN61&amp;"'!$AE$82"),INDIRECT("'"&amp;AN61&amp;"'!$AE$83")))),"Typo")</f>
        <v>Typo</v>
      </c>
      <c r="AL63" s="112"/>
      <c r="AM63" s="112" t="s">
        <v>550</v>
      </c>
      <c r="AN63" s="131"/>
      <c r="AO63" s="25" t="str">
        <f t="shared" ref="AO63:AO71" ca="1" si="6">IF($A$25="mm","mm","in")</f>
        <v>mm</v>
      </c>
      <c r="AP63" s="11" t="str">
        <f>IF(AP59="N/A","N/A",IF(AN63="","BLANK",IF(OR(AK63&lt;0.5,AK63&gt;1),"REJECT","EQ")))</f>
        <v>N/A</v>
      </c>
      <c r="AR63" s="12"/>
      <c r="AS63" s="22"/>
      <c r="AT63" s="12"/>
      <c r="AU63" s="15"/>
      <c r="AV63" s="12"/>
      <c r="AW63" s="15" t="s">
        <v>550</v>
      </c>
      <c r="AX63" s="116">
        <f>AN63</f>
        <v>0</v>
      </c>
      <c r="AY63" s="25" t="str">
        <f t="shared" ca="1" si="5"/>
        <v>mm</v>
      </c>
      <c r="AZ63" s="119" t="str">
        <f>IF(OR(AND(NOT(AD50="Bolted"),NOT(AX41="Bolted")),AP59="N/A"),"N/A","EQ")</f>
        <v>N/A</v>
      </c>
      <c r="BB63" s="173" t="s">
        <v>1034</v>
      </c>
      <c r="BC63" s="113" t="s">
        <v>1033</v>
      </c>
      <c r="BD63" s="15"/>
      <c r="BE63" s="15"/>
      <c r="BF63" s="15"/>
      <c r="BG63" s="114"/>
      <c r="BH63" s="114"/>
      <c r="BI63" s="115"/>
      <c r="BJ63" s="116"/>
      <c r="BL63" s="12" t="s">
        <v>1032</v>
      </c>
      <c r="BM63" s="15"/>
      <c r="BN63" s="15"/>
      <c r="BO63" s="15"/>
      <c r="BP63" s="15"/>
      <c r="BQ63" s="15" t="s">
        <v>1031</v>
      </c>
      <c r="BR63" s="339">
        <f ca="1">ROUND(BY9,2)</f>
        <v>0</v>
      </c>
      <c r="BS63" s="44" t="s">
        <v>1024</v>
      </c>
      <c r="BT63" s="11" t="str">
        <f>IF($D$33="No Test:","N/A",IF(BR63="","BLANK",IF(BR63&lt;7350,"REJECT","EQ")))</f>
        <v>N/A</v>
      </c>
      <c r="BV63" s="337"/>
      <c r="BW63" s="338"/>
      <c r="BX63" s="311" t="e">
        <f t="shared" si="1"/>
        <v>#DIV/0!</v>
      </c>
      <c r="BY63" s="310">
        <f t="shared" si="2"/>
        <v>0</v>
      </c>
    </row>
    <row r="64" spans="4:77" ht="15" customHeight="1" x14ac:dyDescent="0.25">
      <c r="D64" s="166"/>
      <c r="F64" s="165"/>
      <c r="G64" s="165"/>
      <c r="H64" s="165" t="str">
        <f>IF(J60="Round","Outer Diameter (OD):","Square side:")</f>
        <v>Square side:</v>
      </c>
      <c r="I64" s="164">
        <f ca="1">IF($A$25="mm",I62/1000,I62)</f>
        <v>2.5000000000000001E-2</v>
      </c>
      <c r="J64" s="164" t="str">
        <f>IF(J62="","",IF($A$25="mm",J62/1000,J62))</f>
        <v/>
      </c>
      <c r="K64" s="163" t="str">
        <f ca="1">IF($A$25="mm","m","in")</f>
        <v>m</v>
      </c>
      <c r="L64" s="164" t="str">
        <f>IF(OR(NOT(J57="Tube Diagonal"),L57="N/A"),"N/A","EQ")</f>
        <v>N/A</v>
      </c>
      <c r="N64" s="12" t="s">
        <v>1030</v>
      </c>
      <c r="O64" s="11"/>
      <c r="Q64" s="15"/>
      <c r="R64" s="22"/>
      <c r="S64" s="165" t="s">
        <v>1029</v>
      </c>
      <c r="T64" s="26" t="str">
        <f>IF(T54="","",IF($A$25="mm",1/10^3,0.2248)*
(120000/(2*T54))*(2*(T54-T56-T57)+T57)*
(T56+(120000/(2*T54))*(2*(T54-T56-T57)+T57)/(2*120000/T57)))</f>
        <v/>
      </c>
      <c r="U64" s="25" t="str">
        <f ca="1">IF($A$25="mm","Nm","lb-in")</f>
        <v>Nm</v>
      </c>
      <c r="V64" s="11" t="str">
        <f>IF(OR(NOT(S47="Composite"),T48="120kN Physical Test"),"N/A","EQ")</f>
        <v>N/A</v>
      </c>
      <c r="X64" s="25" t="s">
        <v>1028</v>
      </c>
      <c r="Y64" s="11"/>
      <c r="Z64" s="11"/>
      <c r="AA64" s="11"/>
      <c r="AB64" s="11"/>
      <c r="AC64" s="11"/>
      <c r="AD64" s="11"/>
      <c r="AE64" s="11"/>
      <c r="AF64" s="11"/>
      <c r="AG64" s="11"/>
      <c r="AH64" s="22"/>
      <c r="AI64" s="15"/>
      <c r="AJ64" s="15" t="s">
        <v>548</v>
      </c>
      <c r="AK64" s="16"/>
      <c r="AL64" s="15"/>
      <c r="AM64" s="15" t="s">
        <v>549</v>
      </c>
      <c r="AN64" s="11" t="str" cm="1">
        <f t="array" aca="1" ref="AN64" ca="1">IF(ISREF(INDIRECT("'"&amp;AN61&amp;"'!$AE$84")),IF($A$25="mm",INDIRECT("'"&amp;AN61&amp;"'!$AE$84"),INDIRECT("'"&amp;AN61&amp;"'!$AE$85"))*IF(AK64="",1,AK64),"Layup")</f>
        <v>Layup</v>
      </c>
      <c r="AO64" s="25" t="str">
        <f t="shared" ca="1" si="6"/>
        <v>mm</v>
      </c>
      <c r="AP64" s="11" t="str">
        <f>IF(AP59="N/A","N/A",IF(MOD(AK64,1)=0,"EQ","REJECT"))</f>
        <v>N/A</v>
      </c>
      <c r="AR64" s="12"/>
      <c r="AS64" s="22"/>
      <c r="AT64" s="15"/>
      <c r="AU64" s="15"/>
      <c r="AV64" s="11"/>
      <c r="AW64" s="15" t="s">
        <v>549</v>
      </c>
      <c r="AX64" s="116" t="str">
        <f ca="1">AN64</f>
        <v>Layup</v>
      </c>
      <c r="AY64" s="25" t="str">
        <f t="shared" ca="1" si="5"/>
        <v>mm</v>
      </c>
      <c r="AZ64" s="119" t="str">
        <f>IF(OR(AND(NOT(AD50="Bolted"),NOT(AX41="Bolted")),AP59="N/A"),"N/A","EQ")</f>
        <v>N/A</v>
      </c>
      <c r="BB64" s="173" t="s">
        <v>1027</v>
      </c>
      <c r="BC64" s="113" t="s">
        <v>1026</v>
      </c>
      <c r="BD64" s="15"/>
      <c r="BE64" s="15"/>
      <c r="BF64" s="15"/>
      <c r="BG64" s="114"/>
      <c r="BH64" s="114"/>
      <c r="BI64" s="115"/>
      <c r="BJ64" s="116"/>
      <c r="BL64" s="12"/>
      <c r="BM64" s="12"/>
      <c r="BN64" s="12"/>
      <c r="BO64" s="12"/>
      <c r="BP64" s="12"/>
      <c r="BQ64" s="15" t="s">
        <v>1025</v>
      </c>
      <c r="BR64" s="29">
        <f>IF(OR(H48="Custom",NOT($BP$41="")),IF(OR(BR61="",BR44=""),"",
ROUND(BR61*IF($A$25="mm",1,9.81/2.2046)*BR44*IF($A$25="mm",1/10^3,0.0254),2)),7350)</f>
        <v>7350</v>
      </c>
      <c r="BS64" s="25" t="s">
        <v>1024</v>
      </c>
      <c r="BT64" s="11" t="str">
        <f ca="1">IF(BR64&lt;7350,"REJECT",IF(BR64&lt;BR63,"CHECK","EQ"))</f>
        <v>EQ</v>
      </c>
      <c r="BV64" s="335"/>
      <c r="BW64" s="336"/>
      <c r="BX64" s="311" t="e">
        <f t="shared" si="1"/>
        <v>#DIV/0!</v>
      </c>
      <c r="BY64" s="310">
        <f t="shared" si="2"/>
        <v>0</v>
      </c>
    </row>
    <row r="65" spans="4:77" ht="15" customHeight="1" x14ac:dyDescent="0.25">
      <c r="D65" s="165"/>
      <c r="F65" s="165"/>
      <c r="G65" s="165"/>
      <c r="H65" s="165" t="s">
        <v>132</v>
      </c>
      <c r="I65" s="26">
        <f ca="1">91*IF($A$25="mm",1/10^6,1/25.4^2)</f>
        <v>9.0999999999999989E-5</v>
      </c>
      <c r="J65" s="26" t="str">
        <f>IF(OR(J61="",J62=""),"",IF($A$25="mm",1/10^6,1)*
IF(J60="Round",
MROUND(PI()*((J62/2)^2-((J62-2*J61)/2)^2),IF($A$25="mm",1,(1/25.4)^2)),
MROUND(J62^2-(J62-2*J61)^2,IF($A$25="mm",1,(1/25.4)^2))))</f>
        <v/>
      </c>
      <c r="K65" s="163" t="str">
        <f ca="1">IF($A$25="mm","m^2","in^2")</f>
        <v>m^2</v>
      </c>
      <c r="L65" s="164" t="str">
        <f>IF(OR(NOT(J57="Tube Diagonal"),L57="N/A"),"N/A",IF(AND(J59="Steel",J65&lt;I65),"REJECT","EQ"))</f>
        <v>N/A</v>
      </c>
      <c r="N65" s="11"/>
      <c r="O65" s="11"/>
      <c r="Q65" s="15"/>
      <c r="R65" s="22"/>
      <c r="S65" s="165" t="s">
        <v>1023</v>
      </c>
      <c r="T65" s="26" t="str">
        <f>IF(T55="","",IF($A$25="mm",1/10^3,0.2248)*(120000/2)*(S72+T58/4))</f>
        <v/>
      </c>
      <c r="U65" s="25" t="str">
        <f ca="1">IF($A$25="mm","Nm","lb-in")</f>
        <v>Nm</v>
      </c>
      <c r="V65" s="11" t="str">
        <f>IF(OR(NOT(S47="Composite"),T48="120kN Physical Test"),"N/A","EQ")</f>
        <v>N/A</v>
      </c>
      <c r="X65" s="12" t="s">
        <v>327</v>
      </c>
      <c r="Y65" s="25" t="s">
        <v>328</v>
      </c>
      <c r="Z65" s="11"/>
      <c r="AA65" s="11"/>
      <c r="AB65" s="11"/>
      <c r="AC65" s="11"/>
      <c r="AD65" s="11"/>
      <c r="AE65" s="11"/>
      <c r="AF65" s="11"/>
      <c r="AG65" s="11"/>
      <c r="AH65" s="22"/>
      <c r="AI65" s="15"/>
      <c r="AJ65" s="15" t="s">
        <v>548</v>
      </c>
      <c r="AK65" s="16"/>
      <c r="AL65" s="15"/>
      <c r="AM65" s="15" t="s">
        <v>547</v>
      </c>
      <c r="AN65" s="11" t="str" cm="1">
        <f t="array" aca="1" ref="AN65" ca="1">IF(ISREF(INDIRECT("'"&amp;AN61&amp;"'!$AE$86")),IF($A$25="mm",INDIRECT("'"&amp;AN61&amp;"'!$AE$86"),INDIRECT("'"&amp;AN61&amp;"'!$AE$87"))*IF(AK65="",1,AK65),"Typo")</f>
        <v>Typo</v>
      </c>
      <c r="AO65" s="25" t="str">
        <f t="shared" ca="1" si="6"/>
        <v>mm</v>
      </c>
      <c r="AP65" s="11" t="str">
        <f>IF(AP59="N/A","N/A",IF(MOD(AK65,1)=0,"EQ","REJECT"))</f>
        <v>N/A</v>
      </c>
      <c r="AR65" s="12"/>
      <c r="AS65" s="22"/>
      <c r="AT65" s="15"/>
      <c r="AU65" s="15"/>
      <c r="AV65" s="11"/>
      <c r="AW65" s="15" t="s">
        <v>547</v>
      </c>
      <c r="AX65" s="116" t="str">
        <f ca="1">AN65</f>
        <v>Typo</v>
      </c>
      <c r="AY65" s="25" t="str">
        <f t="shared" ca="1" si="5"/>
        <v>mm</v>
      </c>
      <c r="AZ65" s="119" t="str">
        <f>IF(OR(AND(NOT(AD50="Bolted"),NOT(AX41="Bolted")),AP59="N/A"),"N/A","EQ")</f>
        <v>N/A</v>
      </c>
      <c r="BB65" s="173" t="s">
        <v>1022</v>
      </c>
      <c r="BC65" s="25" t="s">
        <v>1021</v>
      </c>
      <c r="BD65" s="24"/>
      <c r="BE65" s="24"/>
      <c r="BF65" s="24"/>
      <c r="BG65" s="24"/>
      <c r="BH65" s="24"/>
      <c r="BI65" s="24"/>
      <c r="BJ65" s="24"/>
      <c r="BL65" s="512" t="str">
        <f ca="1">IF(OR(AD74&lt;BR60,BT64="REJECT",BT64="CHECK"),"CHECK Calculation error in forces and acceleration.","EQ")</f>
        <v>EQ</v>
      </c>
      <c r="BM65" s="512"/>
      <c r="BN65" s="512"/>
      <c r="BO65" s="512"/>
      <c r="BP65" s="512"/>
      <c r="BQ65" s="512"/>
      <c r="BR65" s="512"/>
      <c r="BS65" s="512"/>
      <c r="BT65" s="512"/>
      <c r="BX65" s="311" t="e">
        <f t="shared" si="1"/>
        <v>#DIV/0!</v>
      </c>
      <c r="BY65" s="310">
        <f t="shared" si="2"/>
        <v>0</v>
      </c>
    </row>
    <row r="66" spans="4:77" ht="15" customHeight="1" x14ac:dyDescent="0.25">
      <c r="D66" s="333"/>
      <c r="F66" s="165"/>
      <c r="G66" s="165"/>
      <c r="H66" s="165" t="s">
        <v>133</v>
      </c>
      <c r="I66" s="26">
        <f ca="1">6695*IF($A$25="mm",1/10^12,1/25.4^4)</f>
        <v>6.6949999999999997E-9</v>
      </c>
      <c r="J66" s="26" t="str">
        <f>IF(OR(J61="",J62=""),"",IF($A$25="mm",1/10^12,1)*
IF(J60="Round",
MROUND((PI()/4)*((J62/2)^4-((J62-2*MROUND(J61,IF($A$25="mm",J61,1/254)))/2)^4),IF($A$25="mm",1,(1/25.4^4))),
MROUND((J62^4-(J62-2*J61)^4)/12,IF($A$25="mm",1,(1/25.4^4)))))</f>
        <v/>
      </c>
      <c r="K66" s="163" t="str">
        <f ca="1">IF($A$25="mm","m^4","in^4")</f>
        <v>m^4</v>
      </c>
      <c r="L66" s="164" t="str">
        <f>IF(OR(NOT(J57="Tube Diagonal"),L57="N/A"),"N/A",IF(AND(J59="Steel",J66&lt;I66),"REJECT","EQ"))</f>
        <v>N/A</v>
      </c>
      <c r="N66" s="11"/>
      <c r="O66" s="11"/>
      <c r="Q66" s="15"/>
      <c r="R66" s="22"/>
      <c r="S66" s="165" t="s">
        <v>1020</v>
      </c>
      <c r="T66" s="26" t="str">
        <f>IF(T64="","",T64*MAX(ABS(R78-R76),ABS(R78-R77))/T59)</f>
        <v/>
      </c>
      <c r="U66" s="25" t="str">
        <f ca="1">IF($A$25="mm","Pa","psi")</f>
        <v>Pa</v>
      </c>
      <c r="V66" s="11" t="str">
        <f>IF(OR(NOT(S47="Composite"),T48="120kN Physical Test"),"N/A","EQ")</f>
        <v>N/A</v>
      </c>
      <c r="X66" s="11"/>
      <c r="Y66" s="32"/>
      <c r="Z66" s="20"/>
      <c r="AA66" s="11"/>
      <c r="AB66" s="11"/>
      <c r="AC66" s="11"/>
      <c r="AD66" s="11"/>
      <c r="AE66" s="11"/>
      <c r="AF66" s="11"/>
      <c r="AG66" s="11"/>
      <c r="AH66" s="22"/>
      <c r="AI66" s="15"/>
      <c r="AJ66" s="15"/>
      <c r="AK66" s="15"/>
      <c r="AL66" s="15"/>
      <c r="AM66" s="15" t="s">
        <v>971</v>
      </c>
      <c r="AN66" s="116" t="e">
        <f ca="1">AN63+AN65+AN64</f>
        <v>#VALUE!</v>
      </c>
      <c r="AO66" s="25" t="str">
        <f t="shared" ca="1" si="6"/>
        <v>mm</v>
      </c>
      <c r="AP66" s="116" t="str">
        <f>IF(AP59="N/A","N/A","EQ")</f>
        <v>N/A</v>
      </c>
      <c r="AR66" s="113"/>
      <c r="AS66" s="112" t="s">
        <v>1483</v>
      </c>
      <c r="AT66" s="586"/>
      <c r="AU66" s="587"/>
      <c r="AV66" s="587"/>
      <c r="AW66" s="587"/>
      <c r="AX66" s="587"/>
      <c r="AY66" s="588"/>
      <c r="AZ66" s="11" t="str">
        <f>IF(OR(AND(NOT(AD50="Bolted"),NOT(AX41="Bolted")),AP59="N/A"),"N/A",
IF(AT66="","BLANK","EQ"))</f>
        <v>N/A</v>
      </c>
      <c r="BB66" s="113"/>
      <c r="BC66" s="25"/>
      <c r="BD66" s="30"/>
      <c r="BE66" s="30"/>
      <c r="BF66" s="30"/>
      <c r="BG66" s="30"/>
      <c r="BH66" s="30"/>
      <c r="BI66" s="30"/>
      <c r="BJ66" s="30"/>
      <c r="BL66" s="512" t="str">
        <f ca="1">IF(AD74&lt;BR60,"CHECK Peak Force &lt;&lt; Peak Deceleration","EQ")</f>
        <v>EQ</v>
      </c>
      <c r="BM66" s="512"/>
      <c r="BN66" s="512"/>
      <c r="BO66" s="512"/>
      <c r="BP66" s="512"/>
      <c r="BQ66" s="512" t="str">
        <f ca="1">IF(OR(BT64="REJECT",BT64="CHECK"),"CHECK Average Force &lt;&lt; Energy Required","EQ")</f>
        <v>EQ</v>
      </c>
      <c r="BR66" s="512"/>
      <c r="BS66" s="512"/>
      <c r="BT66" s="512"/>
      <c r="BX66" s="311" t="e">
        <f t="shared" si="1"/>
        <v>#DIV/0!</v>
      </c>
      <c r="BY66" s="310">
        <f t="shared" si="2"/>
        <v>0</v>
      </c>
    </row>
    <row r="67" spans="4:77" ht="15" customHeight="1" thickBot="1" x14ac:dyDescent="0.3">
      <c r="D67" s="166" t="s">
        <v>196</v>
      </c>
      <c r="F67" s="165"/>
      <c r="G67" s="165"/>
      <c r="H67" s="165" t="s">
        <v>526</v>
      </c>
      <c r="I67" s="314">
        <f ca="1">IF($A$25="mm",200*10^9,29000*10^3)</f>
        <v>200000000000</v>
      </c>
      <c r="J67" s="314">
        <f>IF(J59="Steel",$A$3,IF(J59="6061-T6",$B$3,$C$3))</f>
        <v>0</v>
      </c>
      <c r="K67" s="163" t="str">
        <f ca="1">IF($A$25="mm","Pa","psi")</f>
        <v>Pa</v>
      </c>
      <c r="L67" s="164" t="str">
        <f>IF(OR(NOT(J57="Tube Diagonal"),L57="N/A"),"N/A",IF(J67=0,"BLANK","EQ"))</f>
        <v>N/A</v>
      </c>
      <c r="N67" s="11"/>
      <c r="O67" s="11"/>
      <c r="Q67" s="15"/>
      <c r="R67" s="22"/>
      <c r="S67" s="165" t="s">
        <v>1017</v>
      </c>
      <c r="T67" s="26" t="str">
        <f>IF(T65="","",T65*MAX(ABS(R84-R82),ABS(R84-R83))/T60)</f>
        <v/>
      </c>
      <c r="U67" s="25" t="str">
        <f ca="1">IF($A$25="mm","Pa","psi")</f>
        <v>Pa</v>
      </c>
      <c r="V67" s="11" t="str">
        <f>IF(OR(NOT(S47="Composite"),T48="120kN Physical Test"),"N/A","EQ")</f>
        <v>N/A</v>
      </c>
      <c r="X67" s="508" t="str" cm="1">
        <f t="array" aca="1" ref="X67" ca="1">IF(COUNTIF(AF68:AF74,"BLANK"),"BLANK",IF(OR(SUMPRODUCT(--ISERROR(AF68:AF74))&gt;0,COUNTIF(AF68:AF74,"REJECT")),"REJECT",IF(COUNTIF(AF68:AF74,"CHECK"),"CHECK","EQ")))</f>
        <v>BLANK</v>
      </c>
      <c r="Y67" s="508"/>
      <c r="Z67" s="508"/>
      <c r="AA67" s="508"/>
      <c r="AB67" s="508"/>
      <c r="AC67" s="508"/>
      <c r="AD67" s="508"/>
      <c r="AE67" s="508"/>
      <c r="AF67" s="508"/>
      <c r="AG67" s="11"/>
      <c r="AH67" s="22"/>
      <c r="AI67" s="15"/>
      <c r="AJ67" s="15"/>
      <c r="AK67" s="15"/>
      <c r="AL67" s="15"/>
      <c r="AM67" s="15" t="s">
        <v>1016</v>
      </c>
      <c r="AN67" s="16"/>
      <c r="AO67" s="25" t="str">
        <f t="shared" ca="1" si="6"/>
        <v>mm</v>
      </c>
      <c r="AP67" s="11" t="str">
        <f>IF(AP59="N/A","N/A",IF(AN67="","BLANK","EQ"))</f>
        <v>N/A</v>
      </c>
      <c r="AR67" s="22"/>
      <c r="AS67" s="22"/>
      <c r="AT67" s="15"/>
      <c r="AU67" s="11"/>
      <c r="AV67" s="15"/>
      <c r="AW67" s="112" t="s">
        <v>1484</v>
      </c>
      <c r="AX67" s="455"/>
      <c r="AY67" s="25" t="s">
        <v>1485</v>
      </c>
      <c r="AZ67" s="116" t="str">
        <f>IF(OR(AND(NOT(AD50="Bolted"),NOT(AX41="Bolted")),AP59="N/A"),"N/A",
IF(AX67="","BLANK",IF(AX67&gt;=4,"EQ","CHECK")))</f>
        <v>N/A</v>
      </c>
      <c r="BB67" s="171" t="s">
        <v>1013</v>
      </c>
      <c r="BC67" s="113" t="s">
        <v>1012</v>
      </c>
      <c r="BD67" s="30"/>
      <c r="BE67" s="30"/>
      <c r="BF67" s="30"/>
      <c r="BG67" s="30"/>
      <c r="BH67" s="30"/>
      <c r="BI67" s="30"/>
      <c r="BJ67" s="30"/>
      <c r="BL67" s="512" t="str">
        <f ca="1">IF(OR(BT64="REJECT",BT64="CHECK"),"CHECK: Make sure to use stepwise integration: force*(disp_2-disp_1)+previous","EQ")</f>
        <v>EQ</v>
      </c>
      <c r="BM67" s="512"/>
      <c r="BN67" s="512"/>
      <c r="BO67" s="512"/>
      <c r="BP67" s="512"/>
      <c r="BQ67" s="512"/>
      <c r="BR67" s="512"/>
      <c r="BS67" s="512"/>
      <c r="BT67" s="512"/>
      <c r="BX67" s="311" t="e">
        <f t="shared" si="1"/>
        <v>#DIV/0!</v>
      </c>
      <c r="BY67" s="310">
        <f t="shared" si="2"/>
        <v>0</v>
      </c>
    </row>
    <row r="68" spans="4:77" ht="15" customHeight="1" thickBot="1" x14ac:dyDescent="0.3">
      <c r="D68" s="173" t="s">
        <v>1011</v>
      </c>
      <c r="E68" s="12" t="s">
        <v>1010</v>
      </c>
      <c r="F68" s="165"/>
      <c r="G68" s="165"/>
      <c r="H68" s="165" t="str">
        <f ca="1">IF($J59="Steel",$A$13,IF($J59="6061-T6",$B$13,$C$13))&amp;"(S):"</f>
        <v>S_Yield(S):</v>
      </c>
      <c r="I68" s="314">
        <f ca="1">IF($J59="Steel",$A$14,IF($J59="6061-T6",$B$14,$C$14))</f>
        <v>305000000</v>
      </c>
      <c r="J68" s="314">
        <f ca="1">IF($J59="Steel",$A$15,IF($J59="6061-T6",$B$15,$C$15))</f>
        <v>0</v>
      </c>
      <c r="K68" s="163" t="str">
        <f ca="1">IF($A$25="mm","Pa","psi")</f>
        <v>Pa</v>
      </c>
      <c r="L68" s="164" t="str">
        <f>IF(OR(NOT(J57="Tube Diagonal"),L57="N/A"),"N/A",IF(J68=0,"BLANK","EQ"))</f>
        <v>N/A</v>
      </c>
      <c r="N68" s="11"/>
      <c r="O68" s="11"/>
      <c r="Q68" s="15"/>
      <c r="R68" s="22"/>
      <c r="S68" s="165" t="s">
        <v>1009</v>
      </c>
      <c r="T68" s="53" t="str">
        <f ca="1">IF(OR(T66="",T62="Name"),"",T62/MAX(T66:T67))</f>
        <v/>
      </c>
      <c r="V68" s="11" t="str">
        <f>IF(NOT(S47="Composite"),"N/A",IF(T68&gt;=1,"EQ",IF(T68&gt;=0.95,"Check",IF(T48="120kN Physical Test","CHECK","REJECT"))))</f>
        <v>N/A</v>
      </c>
      <c r="X68" s="11"/>
      <c r="Z68" s="32"/>
      <c r="AA68" s="32" t="s">
        <v>1008</v>
      </c>
      <c r="AB68" s="519"/>
      <c r="AC68" s="520"/>
      <c r="AD68" s="520"/>
      <c r="AE68" s="521"/>
      <c r="AF68" s="11" t="str">
        <f>IF(AB68="","BLANK",IF(AB68="No Front Wing","N/A","EQ"))</f>
        <v>BLANK</v>
      </c>
      <c r="AG68" s="331"/>
      <c r="AH68" s="22"/>
      <c r="AI68" s="15"/>
      <c r="AJ68" s="15"/>
      <c r="AK68" s="15"/>
      <c r="AL68" s="15"/>
      <c r="AM68" s="15" t="s">
        <v>1007</v>
      </c>
      <c r="AN68" s="79"/>
      <c r="AO68" s="25" t="str">
        <f t="shared" ca="1" si="6"/>
        <v>mm</v>
      </c>
      <c r="AP68" s="11" t="str">
        <f>IF(AP59="N/A","N/A",IF(AN68="","BLANK","EQ"))</f>
        <v>N/A</v>
      </c>
      <c r="AR68" s="22"/>
      <c r="AS68" s="22"/>
      <c r="AU68" s="22"/>
      <c r="AV68" s="116"/>
      <c r="AW68" s="112" t="s">
        <v>1486</v>
      </c>
      <c r="AX68" s="456"/>
      <c r="AY68" s="25" t="s">
        <v>1487</v>
      </c>
      <c r="AZ68" s="116" t="str">
        <f>IF(OR(AND(NOT(AD50="Bolted"),NOT(AX41="Bolted")),AP59="N/A"),"N/A",
IF(AX68="","BLANK",IF(AX68&gt;=12,"EQ","CHECK")))</f>
        <v>N/A</v>
      </c>
      <c r="BB68" s="113" t="s">
        <v>1005</v>
      </c>
      <c r="BC68" s="15"/>
      <c r="BD68" s="30"/>
      <c r="BE68" s="30"/>
      <c r="BF68" s="30"/>
      <c r="BG68" s="30"/>
      <c r="BH68" s="30"/>
      <c r="BI68" s="30"/>
      <c r="BJ68" s="30"/>
      <c r="BL68" s="512" t="str">
        <f ca="1">IF(OR(BT64="REJECT",BT64="CHECK"),"CHECK INCORRECT: FInal_force*final_displacement ","EQ")</f>
        <v>EQ</v>
      </c>
      <c r="BM68" s="512"/>
      <c r="BN68" s="512"/>
      <c r="BO68" s="512"/>
      <c r="BP68" s="512"/>
      <c r="BQ68" s="512"/>
      <c r="BR68" s="512"/>
      <c r="BS68" s="512"/>
      <c r="BT68" s="512"/>
      <c r="BX68" s="311" t="e">
        <f t="shared" si="1"/>
        <v>#DIV/0!</v>
      </c>
      <c r="BY68" s="310">
        <f t="shared" si="2"/>
        <v>0</v>
      </c>
    </row>
    <row r="69" spans="4:77" ht="15" customHeight="1" x14ac:dyDescent="0.25">
      <c r="D69" s="334" t="s">
        <v>522</v>
      </c>
      <c r="E69" s="334"/>
      <c r="G69" s="333"/>
      <c r="H69" s="333" t="s">
        <v>521</v>
      </c>
      <c r="I69" s="329">
        <f ca="1">I67*I66</f>
        <v>1339</v>
      </c>
      <c r="J69" s="329" t="str">
        <f ca="1">IF(OR(S84="Composite",J61="",J62=""),"",J67*J66)</f>
        <v/>
      </c>
      <c r="K69" s="328" t="str">
        <f ca="1">IF(OR(I69="",J69=""),"",J69/I69)</f>
        <v/>
      </c>
      <c r="L69" s="327" t="str">
        <f>IF(OR(NOT(J57="Tube Diagonal"),L57="N/A"),"N/A",
IF(K69="","EQ",IF(K69&gt;=1,"EQ",IF(K69&gt;=0.95,"CHECK","REJECT"))))</f>
        <v>N/A</v>
      </c>
      <c r="N69" s="11"/>
      <c r="O69" s="11"/>
      <c r="Q69" s="15"/>
      <c r="R69" s="22"/>
      <c r="S69" s="165" t="s">
        <v>1004</v>
      </c>
      <c r="T69" s="26" t="str">
        <f ca="1">IF(R78="","",IF($A$25="mm",1,0.2248)*120000/(2*(T58+T57)*T51*IF($A$25="mm",1/10^6,1)))</f>
        <v/>
      </c>
      <c r="U69" s="25" t="str">
        <f ca="1">IF($A$25="mm","Pa","psi")</f>
        <v>Pa</v>
      </c>
      <c r="V69" s="11" t="str">
        <f>IF(OR(NOT(S47="Composite"),T48="120kN Physical Test"),"N/A","EQ")</f>
        <v>N/A</v>
      </c>
      <c r="X69" s="15" t="str">
        <f>IF(AB68="Fastener Shear Dialogue","Shear Diameter:","")</f>
        <v/>
      </c>
      <c r="Y69" s="16"/>
      <c r="Z69" s="25" t="str">
        <f>IF(AB68="Fastener Shear Dialogue",IF($A$25="mm","mm","in"),"")</f>
        <v/>
      </c>
      <c r="AB69" s="12"/>
      <c r="AC69" s="15" t="str">
        <f>IF(AB68="Front Wing Physically Tested Without IA","Tested failure force:",
IF(AB68="Fastener Shear Dialogue","Fastener UTS (Screenshot):",
IF(AB68="Wing Support Hand Calc","Failure force for one mount:","")))</f>
        <v/>
      </c>
      <c r="AD69" s="79"/>
      <c r="AE69" s="25" t="str">
        <f ca="1">IF(AB68="Fastener Shear Dialogue",IF($A$25="mm","MPa","psi"),IF($A$25="mm","N","lbs"))</f>
        <v>N</v>
      </c>
      <c r="AF69" s="11" t="str">
        <f>IF(AC69="","N/A",IF(OR(Y69="",AD69=""),"BLANK","EQ"))</f>
        <v>N/A</v>
      </c>
      <c r="AG69" s="331"/>
      <c r="AH69" s="22"/>
      <c r="AI69" s="15"/>
      <c r="AJ69" s="15"/>
      <c r="AK69" s="15"/>
      <c r="AL69" s="15"/>
      <c r="AM69" s="15" t="str">
        <f>IF(J57="Composite No Opening","Cutout Height (Must be 0 for no opening):","Cutout Height:")</f>
        <v>Cutout Height:</v>
      </c>
      <c r="AN69" s="16"/>
      <c r="AO69" s="25" t="str">
        <f t="shared" ca="1" si="6"/>
        <v>mm</v>
      </c>
      <c r="AP69" s="11" t="str">
        <f>IF(AP59="N/A","N/A",IF(AN69="","BLANK",IF(AND(J57="Composite No Opening",AN69&gt;0),"REJECT","EQ")))</f>
        <v>N/A</v>
      </c>
      <c r="AR69" s="22"/>
      <c r="AS69" s="22"/>
      <c r="AT69" s="15"/>
      <c r="AU69" s="11"/>
      <c r="AV69" s="113"/>
      <c r="AW69" s="112" t="s">
        <v>1488</v>
      </c>
      <c r="AX69" s="456"/>
      <c r="AY69" s="25" t="s">
        <v>1487</v>
      </c>
      <c r="AZ69" s="116" t="str">
        <f>IF(OR(AND(NOT(AD50="Bolted"),NOT(AX41="Bolted")),AP59="N/A"),"N/A",
IF(AX69="","BLANK",IF(AX69&gt;=2.5,"EQ","CHECK")))</f>
        <v>N/A</v>
      </c>
      <c r="BB69" s="113" t="s">
        <v>1002</v>
      </c>
      <c r="BC69" s="15"/>
      <c r="BD69" s="30"/>
      <c r="BE69" s="30"/>
      <c r="BF69" s="30"/>
      <c r="BG69" s="30"/>
      <c r="BH69" s="30"/>
      <c r="BI69" s="30"/>
      <c r="BJ69" s="30"/>
      <c r="BL69" s="37"/>
      <c r="BM69" s="37"/>
      <c r="BN69" s="37"/>
      <c r="BO69" s="37"/>
      <c r="BP69" s="37"/>
      <c r="BQ69" s="37"/>
      <c r="BR69" s="37"/>
      <c r="BS69" s="37"/>
      <c r="BT69" s="37"/>
      <c r="BX69" s="311" t="e">
        <f t="shared" si="1"/>
        <v>#DIV/0!</v>
      </c>
      <c r="BY69" s="310">
        <f t="shared" si="2"/>
        <v>0</v>
      </c>
    </row>
    <row r="70" spans="4:77" ht="15" customHeight="1" x14ac:dyDescent="0.25">
      <c r="D70" s="173" t="str">
        <f ca="1">H68</f>
        <v>S_Yield(S):</v>
      </c>
      <c r="F70" s="333"/>
      <c r="G70" s="333"/>
      <c r="H70" s="333" t="s">
        <v>519</v>
      </c>
      <c r="I70" s="329">
        <f ca="1">I68*I65</f>
        <v>27754.999999999996</v>
      </c>
      <c r="J70" s="329" t="str">
        <f ca="1">IF(OR(S84="Composite",J61="",J62=""),"",J68*J65)</f>
        <v/>
      </c>
      <c r="K70" s="328" t="str">
        <f ca="1">IF(OR(I70="",J70=""),"",J70/I70)</f>
        <v/>
      </c>
      <c r="L70" s="327" t="str">
        <f>IF(OR(NOT(J57="Tube Diagonal"),L57="N/A"),"N/A",
IF(K70="","EQ",IF(K70&gt;=1,"EQ",IF(K70&gt;=0.95,"CHECK","REJECT"))))</f>
        <v>N/A</v>
      </c>
      <c r="N70" s="11"/>
      <c r="O70" s="11"/>
      <c r="Q70" s="15"/>
      <c r="R70" s="22"/>
      <c r="S70" s="165" t="s">
        <v>1001</v>
      </c>
      <c r="T70" s="53" t="str">
        <f ca="1">IF(OR(T63="Typo",T69=""),"",T63/T69)</f>
        <v/>
      </c>
      <c r="V70" s="11" t="str">
        <f>IF(NOT(S47="Composite"),"N/A",IF(T70&gt;=1,"EQ",IF(T70&gt;=0.95,"CHECK",IF(T48="120kN Physical Test","CHECK","REJECT"))))</f>
        <v>N/A</v>
      </c>
      <c r="X70" s="11"/>
      <c r="Y70" s="32"/>
      <c r="Z70" s="32"/>
      <c r="AA70" s="32"/>
      <c r="AB70" s="12"/>
      <c r="AC70" s="15" t="str">
        <f>IF(AB68="Front Wing Physically Tested Without IA","Which column has the front wing force data?",
IF(AB68="Fastener Shear Dialogue","Total number of fasteners (n*2 for double shear):",
IF(AB68="Wing Support Hand Calc","Number of wing to chassis mounts:","")))</f>
        <v/>
      </c>
      <c r="AD70" s="16"/>
      <c r="AE70" s="12"/>
      <c r="AF70" s="11" t="str">
        <f>IF(AC70="","N/A",IF(AD70="","BLANK","EQ"))</f>
        <v>N/A</v>
      </c>
      <c r="AG70" s="331"/>
      <c r="AH70" s="22"/>
      <c r="AI70" s="15"/>
      <c r="AJ70" s="15"/>
      <c r="AK70" s="15"/>
      <c r="AL70" s="15"/>
      <c r="AM70" s="15" t="str">
        <f>IF(J57="Composite No Opening","Cutout Width (Must be 0 for no opening):","Cutout Width:")</f>
        <v>Cutout Width:</v>
      </c>
      <c r="AN70" s="16"/>
      <c r="AO70" s="25" t="str">
        <f t="shared" ca="1" si="6"/>
        <v>mm</v>
      </c>
      <c r="AP70" s="11" t="str">
        <f>IF(AP59="N/A","N/A",IF(AN70="","BLANK",IF(AND(J57="Composite No Opening",AN70&gt;0),"REJECT","EQ")))</f>
        <v>N/A</v>
      </c>
      <c r="AR70" s="12"/>
      <c r="AS70" s="112" t="s">
        <v>1019</v>
      </c>
      <c r="AT70" s="131"/>
      <c r="AU70" s="15"/>
      <c r="AV70" s="11"/>
      <c r="AW70" s="15" t="s">
        <v>1018</v>
      </c>
      <c r="AX70" s="131"/>
      <c r="AY70" s="25" t="str">
        <f t="shared" ca="1" si="5"/>
        <v>mm</v>
      </c>
      <c r="AZ70" s="119" t="str">
        <f>IF(OR(AND(NOT(AD50="Bolted"),NOT(AX41="Bolted")),AP59="N/A"),"N/A",IF(OR(AT70="",AX70=""),"BLANK","EQ"))</f>
        <v>N/A</v>
      </c>
      <c r="BB70" s="113" t="s">
        <v>1000</v>
      </c>
      <c r="BC70" s="25"/>
      <c r="BD70" s="30"/>
      <c r="BE70" s="30"/>
      <c r="BF70" s="30"/>
      <c r="BG70" s="30"/>
      <c r="BH70" s="30"/>
      <c r="BI70" s="30"/>
      <c r="BJ70" s="30"/>
      <c r="BL70" s="585" t="s">
        <v>999</v>
      </c>
      <c r="BM70" s="585"/>
      <c r="BN70" s="585"/>
      <c r="BO70" s="585"/>
      <c r="BP70" s="585"/>
      <c r="BQ70" s="585"/>
      <c r="BR70" s="585"/>
      <c r="BS70" s="585"/>
      <c r="BT70" s="585"/>
      <c r="BX70" s="311" t="e">
        <f t="shared" si="1"/>
        <v>#DIV/0!</v>
      </c>
      <c r="BY70" s="310">
        <f t="shared" si="2"/>
        <v>0</v>
      </c>
    </row>
    <row r="71" spans="4:77" ht="15" customHeight="1" x14ac:dyDescent="0.25">
      <c r="D71" s="173" t="s">
        <v>518</v>
      </c>
      <c r="F71" s="333"/>
      <c r="G71" s="333"/>
      <c r="H71" s="333" t="s">
        <v>517</v>
      </c>
      <c r="I71" s="329">
        <f ca="1">4*I68*I66/IF($A$25="mm",0.0127,0.5)</f>
        <v>643.14173228346453</v>
      </c>
      <c r="J71" s="329" t="str">
        <f ca="1">IF(OR(S84="Composite",J61="",J62=""),"",4*J68*J66/(J64/2))</f>
        <v/>
      </c>
      <c r="K71" s="328" t="str">
        <f ca="1">IF(OR(I71="",J71=""),"",J71/I71)</f>
        <v/>
      </c>
      <c r="L71" s="327" t="str">
        <f>IF(OR(NOT(J57="Tube Diagonal"),L57="N/A"),"N/A",
IF(K71="","EQ",IF(K71&gt;=1,"EQ",IF(K71&gt;=0.95,"CHECK","REJECT"))))</f>
        <v>N/A</v>
      </c>
      <c r="N71" s="11"/>
      <c r="O71" s="12" t="s">
        <v>998</v>
      </c>
      <c r="P71" s="12"/>
      <c r="Q71" s="12" t="s">
        <v>997</v>
      </c>
      <c r="R71" s="37"/>
      <c r="S71" s="166" t="s">
        <v>996</v>
      </c>
      <c r="T71" s="332"/>
      <c r="U71" s="12" t="s">
        <v>995</v>
      </c>
      <c r="V71" s="11"/>
      <c r="Y71" s="15"/>
      <c r="Z71" s="15"/>
      <c r="AA71" s="15"/>
      <c r="AB71" s="15"/>
      <c r="AC71" s="15" t="str">
        <f>IF(OR(AB68="No Front Wing",AB68="Front Wing Physically Tested With IA"),"",
IF(AB68="Fastener Shear Dialogue","Number_of_fasteners * 0.577 * UTS * pi * OD^2 / 4:","Wing support failure:"))</f>
        <v>Wing support failure:</v>
      </c>
      <c r="AD71" s="29">
        <f>IF(AB68="Front Wing Physically Tested Without IA",AD69,
IF(AB68="Fastener Shear Dialogue",AD70*0.577*AD69*PI()*(Y69^2)/4,
AD69*AD70))</f>
        <v>0</v>
      </c>
      <c r="AE71" s="25" t="str">
        <f ca="1">IF($A$25="mm","N","lbs")</f>
        <v>N</v>
      </c>
      <c r="AF71" s="11" t="str">
        <f>IF(AF69="N/A","N/A",IF(AD71=0,"BLANK","EQ"))</f>
        <v>N/A</v>
      </c>
      <c r="AG71" s="331"/>
      <c r="AH71" s="22"/>
      <c r="AI71" s="15"/>
      <c r="AJ71" s="15"/>
      <c r="AK71" s="15"/>
      <c r="AL71" s="15"/>
      <c r="AM71" s="15" t="s">
        <v>994</v>
      </c>
      <c r="AN71" s="11">
        <f>MIN(AN67-AN69,AN68-AN70)</f>
        <v>0</v>
      </c>
      <c r="AO71" s="25" t="str">
        <f t="shared" ca="1" si="6"/>
        <v>mm</v>
      </c>
      <c r="AP71" s="11" t="str">
        <f>IF(AP59="N/A","N/A","EQ")</f>
        <v>N/A</v>
      </c>
      <c r="AR71" s="12"/>
      <c r="AS71" s="112" t="s">
        <v>1015</v>
      </c>
      <c r="AT71" s="131"/>
      <c r="AU71" s="15"/>
      <c r="AV71" s="11"/>
      <c r="AW71" s="112" t="s">
        <v>1014</v>
      </c>
      <c r="AX71" s="131"/>
      <c r="AY71" s="25" t="str">
        <f t="shared" ca="1" si="5"/>
        <v>mm</v>
      </c>
      <c r="AZ71" s="119" t="str">
        <f>IF(OR(AND(NOT(AD50="Bolted"),NOT(AX41="Bolted")),AP59="N/A"),"N/A",IF(OR(AT71="",AX71=""),"BLANK","EQ"))</f>
        <v>N/A</v>
      </c>
      <c r="BL71" s="585"/>
      <c r="BM71" s="585"/>
      <c r="BN71" s="585"/>
      <c r="BO71" s="585"/>
      <c r="BP71" s="585"/>
      <c r="BQ71" s="585"/>
      <c r="BR71" s="585"/>
      <c r="BS71" s="585"/>
      <c r="BT71" s="585"/>
      <c r="BX71" s="311" t="e">
        <f t="shared" si="1"/>
        <v>#DIV/0!</v>
      </c>
      <c r="BY71" s="310">
        <f t="shared" si="2"/>
        <v>0</v>
      </c>
    </row>
    <row r="72" spans="4:77" ht="15" customHeight="1" x14ac:dyDescent="0.25">
      <c r="D72" s="166" t="s">
        <v>516</v>
      </c>
      <c r="F72" s="165"/>
      <c r="G72" s="165"/>
      <c r="H72" s="165" t="s">
        <v>515</v>
      </c>
      <c r="I72" s="329">
        <f ca="1">I71/(48*I67*I66)</f>
        <v>1.0006561679790025E-2</v>
      </c>
      <c r="J72" s="329" t="str">
        <f ca="1">IF(J71="","",I71/(48*(J67*J66)))</f>
        <v/>
      </c>
      <c r="K72" s="328" t="str">
        <f ca="1">IF(OR(I72="",J72=""),"",J72/I72)</f>
        <v/>
      </c>
      <c r="L72" s="327" t="str">
        <f>IF(OR(NOT(J57="Tube Diagonal"),L57="N/A"),"N/A",
IF(K72="","EQ",IF(K72&lt;=1,"EQ",IF(K72&lt;=1.05,"CHECK","REJECT"))))</f>
        <v>N/A</v>
      </c>
      <c r="N72" s="11"/>
      <c r="O72" s="11">
        <f ca="1">T54-T56-T57</f>
        <v>-100</v>
      </c>
      <c r="P72" s="25" t="str">
        <f ca="1">IF($A$25="mm","mm","in")</f>
        <v>mm</v>
      </c>
      <c r="Q72" s="11">
        <f>T54-T56</f>
        <v>0</v>
      </c>
      <c r="R72" s="25" t="str">
        <f ca="1">IF($A$25="mm","mm","in")</f>
        <v>mm</v>
      </c>
      <c r="S72" s="11">
        <f ca="1">(T55-T58)/2</f>
        <v>-100</v>
      </c>
      <c r="T72" s="25" t="str">
        <f ca="1">IF($A$25="mm","mm","in")</f>
        <v>mm</v>
      </c>
      <c r="U72" s="11">
        <f ca="1">S72+T58</f>
        <v>100</v>
      </c>
      <c r="V72" s="25" t="str">
        <f ca="1">IF($A$25="mm","mm","in")</f>
        <v>mm</v>
      </c>
      <c r="X72" s="12"/>
      <c r="Y72" s="15"/>
      <c r="Z72" s="15"/>
      <c r="AA72" s="15"/>
      <c r="AB72" s="15"/>
      <c r="AC72" s="15" t="s">
        <v>992</v>
      </c>
      <c r="AD72" s="11">
        <f>IF(LEFT(H48,8)="Standard",IF($A$25="mm",1,2.20462/9.81)*IF(H48="Standard Honeycomb",60000,95000),BR59)</f>
        <v>0</v>
      </c>
      <c r="AE72" s="25" t="str">
        <f ca="1">IF($A$25="mm","N","lbs")</f>
        <v>N</v>
      </c>
      <c r="AF72" s="11" t="s">
        <v>48</v>
      </c>
      <c r="AG72" s="326"/>
      <c r="AH72" s="12" t="s">
        <v>968</v>
      </c>
      <c r="AI72" s="22"/>
      <c r="AJ72" s="15"/>
      <c r="AK72" s="15"/>
      <c r="AL72" s="15" t="s">
        <v>526</v>
      </c>
      <c r="AM72" s="314">
        <f ca="1">IF($A$25="mm",200*10^9,29000*10^3)</f>
        <v>200000000000</v>
      </c>
      <c r="AN72" s="26" t="str" cm="1">
        <f t="array" aca="1" ref="AN72" ca="1">IF(ISREF(INDIRECT("'"&amp;AN$61&amp;"'!$AK$82")),INDIRECT("'"&amp;AN$61&amp;"'!$AK$82")*IF($A$25="mm",1,1/6894.76),"Layup")</f>
        <v>Layup</v>
      </c>
      <c r="AO72" s="25" t="str">
        <f ca="1">IF($A$25="mm","Pa","psi")</f>
        <v>Pa</v>
      </c>
      <c r="AP72" s="11" t="str">
        <f>IF(AP59="N/A","N/A",IF(AN72="Layup","BLANK","EQ"))</f>
        <v>N/A</v>
      </c>
      <c r="AS72" s="22"/>
      <c r="AT72" s="15"/>
      <c r="AU72" s="15"/>
      <c r="AV72" s="26"/>
      <c r="AW72" s="112" t="s">
        <v>1006</v>
      </c>
      <c r="AX72" s="131"/>
      <c r="AY72" s="25" t="str">
        <f t="shared" ca="1" si="5"/>
        <v>mm</v>
      </c>
      <c r="AZ72" s="119" t="str">
        <f>IF(OR(AND(NOT(AD50="Bolted"),NOT(AX41="Bolted")),AP59="N/A"),"N/A",IF(AX72="","BLANK","EQ"))</f>
        <v>N/A</v>
      </c>
      <c r="BL72" s="330"/>
      <c r="BM72" s="330"/>
      <c r="BN72" s="330"/>
      <c r="BO72" s="330"/>
      <c r="BP72" s="330"/>
      <c r="BQ72" s="330"/>
      <c r="BR72" s="330"/>
      <c r="BS72" s="330"/>
      <c r="BT72" s="330"/>
      <c r="BX72" s="311" t="e">
        <f t="shared" si="1"/>
        <v>#DIV/0!</v>
      </c>
      <c r="BY72" s="310">
        <f t="shared" si="2"/>
        <v>0</v>
      </c>
    </row>
    <row r="73" spans="4:77" ht="15" customHeight="1" x14ac:dyDescent="0.25">
      <c r="D73" s="166" t="s">
        <v>514</v>
      </c>
      <c r="F73" s="165"/>
      <c r="G73" s="165"/>
      <c r="H73" s="165" t="s">
        <v>513</v>
      </c>
      <c r="I73" s="329">
        <f ca="1">0.5*I71^2/(48*I67*I66)</f>
        <v>3.2178187064707462</v>
      </c>
      <c r="J73" s="329" t="str">
        <f ca="1">IF(J71="","",0.5*J71^2/(48*(J67*J66)))</f>
        <v/>
      </c>
      <c r="K73" s="328" t="str">
        <f ca="1">IF(OR(I73="",J73=""),"",J73/I73)</f>
        <v/>
      </c>
      <c r="L73" s="327" t="str">
        <f>IF(OR(NOT(J57="Tube Diagonal"),L57="N/A"),"N/A",IF(K73="","EQ",IF(K73&gt;=1,"EQ",IF(K73&gt;=0.95,"CHECK","REJECT"))))</f>
        <v>N/A</v>
      </c>
      <c r="N73" s="562" t="s">
        <v>991</v>
      </c>
      <c r="O73" s="562"/>
      <c r="P73" s="562"/>
      <c r="Q73" s="561" t="s">
        <v>991</v>
      </c>
      <c r="R73" s="562"/>
      <c r="S73" s="563"/>
      <c r="T73" s="561" t="s">
        <v>991</v>
      </c>
      <c r="U73" s="562"/>
      <c r="V73" s="563"/>
      <c r="X73" s="12" t="s">
        <v>990</v>
      </c>
      <c r="Y73" s="15"/>
      <c r="Z73" s="15"/>
      <c r="AA73" s="15"/>
      <c r="AB73" s="15"/>
      <c r="AC73" s="15" t="str">
        <f ca="1">IF($A$25="mm","Peak deceleration force &lt;= 120000N","Peak deceleration force &lt;= 26968lbs")</f>
        <v>Peak deceleration force &lt;= 120000N</v>
      </c>
      <c r="AD73" s="11">
        <f>AD71+AD72</f>
        <v>0</v>
      </c>
      <c r="AE73" s="25" t="str">
        <f ca="1">IF($A$25="mm","N","lbs")</f>
        <v>N</v>
      </c>
      <c r="AF73" s="11" t="str">
        <f ca="1">IF(OR(AND($A$25="mm",AD73&gt;120000),AND($A$25="Inch",AD73&gt;120000*2.20462/9.81)),"REJECT","EQ")</f>
        <v>EQ</v>
      </c>
      <c r="AG73" s="326"/>
      <c r="AH73" s="112"/>
      <c r="AI73" s="22"/>
      <c r="AJ73" s="15"/>
      <c r="AK73" s="15"/>
      <c r="AL73" s="15" t="s">
        <v>917</v>
      </c>
      <c r="AM73" s="26">
        <f ca="1">IF($A$25="mm",365*10^6,52.9*10^3)</f>
        <v>365000000</v>
      </c>
      <c r="AN73" s="26" t="str" cm="1">
        <f t="array" aca="1" ref="AN73" ca="1">IF(ISREF(INDIRECT("'"&amp;AN61&amp;"'!$AK$85")),INDIRECT("'"&amp;AN61&amp;"'!$AK$85")*IF($A$25="mm",1,1/6894.76),"Name")</f>
        <v>Name</v>
      </c>
      <c r="AO73" s="25" t="str">
        <f ca="1">IF($A$25="mm","Pa","psi")</f>
        <v>Pa</v>
      </c>
      <c r="AP73" s="11" t="str">
        <f>IF(AP59="N/A","N/A",IF(AN73="Name","BLANK","EQ"))</f>
        <v>N/A</v>
      </c>
      <c r="AR73" s="12"/>
      <c r="AS73" s="22"/>
      <c r="AT73" s="15"/>
      <c r="AU73" s="15"/>
      <c r="AV73" s="26"/>
      <c r="AW73" s="15" t="s">
        <v>1003</v>
      </c>
      <c r="AX73" s="131"/>
      <c r="AY73" s="25" t="str">
        <f t="shared" ca="1" si="5"/>
        <v>mm</v>
      </c>
      <c r="AZ73" s="119" t="str">
        <f>IF(OR(AND(NOT(AD50="Bolted"),NOT(AX41="Bolted")),AP59="N/A"),"N/A",IF(AX73="","BLANK","EQ"))</f>
        <v>N/A</v>
      </c>
      <c r="BL73" s="25" t="s">
        <v>989</v>
      </c>
      <c r="BM73" s="11"/>
      <c r="BO73" s="312"/>
      <c r="BP73" s="119"/>
      <c r="BR73" s="312"/>
      <c r="BS73" s="119"/>
      <c r="BX73" s="311" t="e">
        <f t="shared" si="1"/>
        <v>#DIV/0!</v>
      </c>
      <c r="BY73" s="310">
        <f t="shared" si="2"/>
        <v>0</v>
      </c>
    </row>
    <row r="74" spans="4:77" ht="15" customHeight="1" x14ac:dyDescent="0.25">
      <c r="N74" s="11" t="s">
        <v>545</v>
      </c>
      <c r="O74" s="11">
        <f ca="1">IF($A$25="mm",T54/1000,T54)</f>
        <v>0</v>
      </c>
      <c r="P74" s="25" t="str">
        <f ca="1">IF($A$25="mm","m","in")</f>
        <v>m</v>
      </c>
      <c r="Q74" s="127" t="s">
        <v>544</v>
      </c>
      <c r="R74" s="119" t="e">
        <f ca="1">O74*O75</f>
        <v>#VALUE!</v>
      </c>
      <c r="S74" s="50" t="str">
        <f ca="1">IF($A$25="mm","m^2","in^2")</f>
        <v>m^2</v>
      </c>
      <c r="T74" s="127" t="s">
        <v>543</v>
      </c>
      <c r="U74" s="119" t="e">
        <f ca="1">(O74*O75^3)/12</f>
        <v>#VALUE!</v>
      </c>
      <c r="V74" s="50" t="str">
        <f ca="1">IF($A$25="mm","m^4","in^4")</f>
        <v>m^4</v>
      </c>
      <c r="X74" s="12"/>
      <c r="Y74" s="12"/>
      <c r="Z74" s="12"/>
      <c r="AA74" s="12"/>
      <c r="AB74" s="12"/>
      <c r="AC74" s="15" t="s">
        <v>988</v>
      </c>
      <c r="AD74" s="28">
        <f ca="1">IF($A$25="mm",AD73/(9.81*300),AD73*(9.81/2.2046)/(9.81*300))</f>
        <v>0</v>
      </c>
      <c r="AE74" s="25" t="s">
        <v>657</v>
      </c>
      <c r="AF74" s="11" t="str">
        <f ca="1">IF(OR(H48="Standard Foam",H48="Standard Honeycomb"),
IF(AD74&gt;120000/(9.81*300),"REJECT","EQ"),
IF(AD74&lt;BR60,"CHECK","EQ"))</f>
        <v>EQ</v>
      </c>
      <c r="AG74" s="325"/>
      <c r="AH74" s="112"/>
      <c r="AI74" s="22"/>
      <c r="AJ74" s="15"/>
      <c r="AK74" s="15"/>
      <c r="AL74" s="15" t="s">
        <v>523</v>
      </c>
      <c r="AM74" s="83">
        <f ca="1">0.577*AM73</f>
        <v>210604999.99999997</v>
      </c>
      <c r="AN74" s="26" t="str" cm="1">
        <f t="array" aca="1" ref="AN74" ca="1">IF(AN40="Tube",0.577*IF(AN42="Steel",$A$5,IF(AN42="6061-T6",$B$5,$C$5)),
IF(ISREF(INDIRECT("'"&amp;AN61&amp;"'!$AY$62")),INDIRECT("'"&amp;AN61&amp;"'!$AY$62")*IF($A$25="mm",1,1/6894.76),"Typo"))</f>
        <v>Typo</v>
      </c>
      <c r="AO74" s="25" t="str">
        <f ca="1">IF($A$25="mm","Pa","psi")</f>
        <v>Pa</v>
      </c>
      <c r="AP74" s="116" t="str">
        <f>IF(AP59="N/A","N/A",IF(AN74="TYpo","BLANK","EQ"))</f>
        <v>N/A</v>
      </c>
      <c r="AR74" s="15"/>
      <c r="AS74" s="22"/>
      <c r="AT74" s="15"/>
      <c r="AU74" s="15"/>
      <c r="AV74" s="11"/>
      <c r="AW74" s="15" t="s">
        <v>939</v>
      </c>
      <c r="AX74" s="119">
        <f ca="1">IF(AN74="Typo",0,AN74)</f>
        <v>0</v>
      </c>
      <c r="AY74" s="25" t="str">
        <f ca="1">IF($A$25="mm","Pa","psi")</f>
        <v>Pa</v>
      </c>
      <c r="AZ74" s="119" t="str">
        <f>IF(OR(AND(NOT(AD50="Bolted"),NOT(AX41="Bolted")),AP59="N/A"),"N/A",IF(AX74=0,"BLANK","EQ"))</f>
        <v>N/A</v>
      </c>
      <c r="BL74" s="22" t="s">
        <v>987</v>
      </c>
      <c r="BM74" s="11"/>
      <c r="BO74" s="312"/>
      <c r="BP74" s="119"/>
      <c r="BR74" s="312"/>
      <c r="BS74" s="119"/>
      <c r="BX74" s="311" t="e">
        <f t="shared" si="1"/>
        <v>#DIV/0!</v>
      </c>
      <c r="BY74" s="310">
        <f t="shared" si="2"/>
        <v>0</v>
      </c>
    </row>
    <row r="75" spans="4:77" ht="15" customHeight="1" x14ac:dyDescent="0.25">
      <c r="D75" s="35" t="s">
        <v>983</v>
      </c>
      <c r="E75" s="25" t="s">
        <v>986</v>
      </c>
      <c r="N75" s="22" t="s">
        <v>542</v>
      </c>
      <c r="O75" s="11" t="e">
        <f ca="1">IF($A$25="mm",T51/1000,T51)</f>
        <v>#VALUE!</v>
      </c>
      <c r="P75" s="25" t="str">
        <f ca="1">IF($A$25="mm","m","in")</f>
        <v>m</v>
      </c>
      <c r="Q75" s="127" t="s">
        <v>541</v>
      </c>
      <c r="R75" s="119" t="e">
        <f ca="1">O77*O78</f>
        <v>#VALUE!</v>
      </c>
      <c r="S75" s="50" t="str">
        <f ca="1">IF($A$25="mm","m^2","in^2")</f>
        <v>m^2</v>
      </c>
      <c r="T75" s="127" t="s">
        <v>540</v>
      </c>
      <c r="U75" s="119" t="e">
        <f ca="1">(O77*O78^3)/12</f>
        <v>#VALUE!</v>
      </c>
      <c r="V75" s="50" t="str">
        <f ca="1">IF($A$25="mm","m^4","in^4")</f>
        <v>m^4</v>
      </c>
      <c r="AG75" s="325"/>
      <c r="AH75" s="37" t="s">
        <v>985</v>
      </c>
      <c r="AI75" s="15"/>
      <c r="AJ75" s="15"/>
      <c r="AK75" s="15"/>
      <c r="AL75" s="566" t="str">
        <f ca="1">IF($A$25="mm","25mm FBHS Section", "0.984in FBHS Section")</f>
        <v>25mm FBHS Section</v>
      </c>
      <c r="AM75" s="566"/>
      <c r="AN75" s="579"/>
      <c r="AO75" s="579"/>
      <c r="AP75" s="11" t="str">
        <f>IF(AP59="N/A","N/A","EQ")</f>
        <v>N/A</v>
      </c>
      <c r="AR75" s="37" t="s">
        <v>993</v>
      </c>
      <c r="AS75" s="22"/>
      <c r="AT75" s="15"/>
      <c r="AU75" s="112"/>
      <c r="AV75" s="114"/>
      <c r="AW75" s="112" t="str">
        <f ca="1">IF($A$25="mm","Perimeter shear strength &gt;15000N:","Perimeter shear strength &gt;3371lbs:")</f>
        <v>Perimeter shear strength &gt;15000N:</v>
      </c>
      <c r="AX75" s="116" t="e">
        <f ca="1">((AX64*AX70/AT70)+(AX65*AX72/AT71))*AX74*IF($A$25="mm",10^-6,1)</f>
        <v>#VALUE!</v>
      </c>
      <c r="AY75" s="25" t="str">
        <f ca="1">IF($A$25="mm","N","lbs")</f>
        <v>N</v>
      </c>
      <c r="AZ75" s="119" t="str">
        <f>IF(OR(AND(NOT(AD50="Bolted"),NOT(AX41="Bolted")),AP59="N/A"),"N/A",IF(OR(AND($A$25="mm",AX75&gt;=15000),AND($A$25="Inch",AX75&gt;=3371)),"EQ","REJECT"))</f>
        <v>N/A</v>
      </c>
      <c r="BL75" s="22"/>
      <c r="BM75" s="11"/>
      <c r="BO75" s="312"/>
      <c r="BP75" s="116"/>
      <c r="BR75" s="312"/>
      <c r="BS75" s="119"/>
      <c r="BX75" s="311" t="e">
        <f t="shared" si="1"/>
        <v>#DIV/0!</v>
      </c>
      <c r="BY75" s="310">
        <f t="shared" si="2"/>
        <v>0</v>
      </c>
    </row>
    <row r="76" spans="4:77" ht="15" customHeight="1" thickBot="1" x14ac:dyDescent="0.3">
      <c r="D76" s="35" t="s">
        <v>983</v>
      </c>
      <c r="E76" s="25" t="s">
        <v>982</v>
      </c>
      <c r="N76" s="22" t="s">
        <v>539</v>
      </c>
      <c r="O76" s="11" t="e">
        <f ca="1">IF($A$25="mm",T53/1000,T53)</f>
        <v>#VALUE!</v>
      </c>
      <c r="P76" s="25" t="str">
        <f ca="1">IF($A$25="mm","m","in")</f>
        <v>m</v>
      </c>
      <c r="Q76" s="127" t="s">
        <v>538</v>
      </c>
      <c r="R76" s="116" t="e">
        <f ca="1">O75/2</f>
        <v>#VALUE!</v>
      </c>
      <c r="S76" s="50" t="str">
        <f ca="1">IF($A$25="mm","m","in")</f>
        <v>m</v>
      </c>
      <c r="T76" s="127" t="s">
        <v>537</v>
      </c>
      <c r="U76" s="119" t="str">
        <f ca="1">IF(R78="","",U74+(R74*(R78-R76)^2))</f>
        <v/>
      </c>
      <c r="V76" s="50" t="str">
        <f ca="1">IF($A$25="mm","m^4","in^4")</f>
        <v>m^4</v>
      </c>
      <c r="X76" s="42"/>
      <c r="Y76" s="42"/>
      <c r="Z76" s="42"/>
      <c r="AA76" s="42"/>
      <c r="AB76" s="42"/>
      <c r="AC76" s="42"/>
      <c r="AD76" s="42"/>
      <c r="AE76" s="42"/>
      <c r="AF76" s="42"/>
      <c r="AG76" s="44"/>
      <c r="AH76" s="22"/>
      <c r="AI76" s="15"/>
      <c r="AJ76" s="15"/>
      <c r="AK76" s="15"/>
      <c r="AL76" s="15"/>
      <c r="AM76" s="112" t="s">
        <v>550</v>
      </c>
      <c r="AN76" s="116" cm="1">
        <f t="array" aca="1" ref="AN76" ca="1">IF(ISREF(INDIRECT("'F.7.1-5 Composite Chassis'!$G$65")),INDIRECT("'F.7.1-5 Composite Chassis'!$G$65"),0)</f>
        <v>0</v>
      </c>
      <c r="AO76" s="25" t="str">
        <f ca="1">IF($A$25="mm","mm","in")</f>
        <v>mm</v>
      </c>
      <c r="AP76" s="11" t="str">
        <f>IF(AP59="N/A","N/A","EQ")</f>
        <v>N/A</v>
      </c>
      <c r="AR76" s="12"/>
      <c r="AS76" s="22"/>
      <c r="AT76" s="112"/>
      <c r="AU76" s="112"/>
      <c r="AV76" s="114"/>
      <c r="AW76" s="112" t="str">
        <f ca="1">IF($A$25="mm","Tearout strength &gt;15000N:","Tearout shear strength &gt;3371lbs:")</f>
        <v>Tearout strength &gt;15000N:</v>
      </c>
      <c r="AX76" s="119" t="e">
        <f ca="1">AX74*2*AX73*(AX64+AX65)*IF($A$25="mm",10^-6,1)</f>
        <v>#VALUE!</v>
      </c>
      <c r="AY76" s="25" t="str">
        <f ca="1">IF($A$25="mm","N","lbs")</f>
        <v>N</v>
      </c>
      <c r="AZ76" s="119" t="str">
        <f>IF(OR(AND(NOT(AD50="Bolted"),NOT(AX41="Bolted")),AP59="N/A"),"N/A",IF(OR(AND($A$25="mm",AX76&gt;=15000),AND($A$25="Inch",AX76&gt;=3371)),"EQ","REJECT"))</f>
        <v>N/A</v>
      </c>
      <c r="BL76" s="508" t="str" cm="1">
        <f t="array" ref="BL76">IF(COUNTIF(BT77:BT83,"BLANK"),"BLANK",IF(OR(SUMPRODUCT(--ISERROR(BT77:BT83))&gt;0,COUNTIF(BT77:BT83,"REJECT")),"REJECT",IF(COUNTIF(BT77:BT83,"CHECK"),"CHECK","EQ")))</f>
        <v>EQ</v>
      </c>
      <c r="BM76" s="508"/>
      <c r="BN76" s="508"/>
      <c r="BO76" s="508"/>
      <c r="BP76" s="508"/>
      <c r="BQ76" s="508"/>
      <c r="BR76" s="508"/>
      <c r="BS76" s="508"/>
      <c r="BT76" s="508"/>
      <c r="BX76" s="311" t="e">
        <f t="shared" si="1"/>
        <v>#DIV/0!</v>
      </c>
      <c r="BY76" s="310">
        <f t="shared" si="2"/>
        <v>0</v>
      </c>
    </row>
    <row r="77" spans="4:77" ht="15" customHeight="1" thickBot="1" x14ac:dyDescent="0.3">
      <c r="D77" s="35"/>
      <c r="E77" s="25" t="s">
        <v>979</v>
      </c>
      <c r="N77" s="11" t="s">
        <v>536</v>
      </c>
      <c r="O77" s="11">
        <f ca="1">IF($A$25="mm",T54/1000,T54)</f>
        <v>0</v>
      </c>
      <c r="P77" s="25" t="str">
        <f ca="1">IF($A$25="mm","m","in")</f>
        <v>m</v>
      </c>
      <c r="Q77" s="127" t="s">
        <v>535</v>
      </c>
      <c r="R77" s="116" t="e">
        <f ca="1">(O76-0.5*O78)</f>
        <v>#VALUE!</v>
      </c>
      <c r="S77" s="50" t="str">
        <f ca="1">IF($A$25="mm","m","in")</f>
        <v>m</v>
      </c>
      <c r="T77" s="127" t="s">
        <v>534</v>
      </c>
      <c r="U77" s="119" t="str">
        <f ca="1">IF(R78="","",U75+(R75*(R78-R77)^2))</f>
        <v/>
      </c>
      <c r="V77" s="50" t="str">
        <f ca="1">IF($A$25="mm","m^4","in^4")</f>
        <v>m^4</v>
      </c>
      <c r="X77" s="42"/>
      <c r="Y77" s="42"/>
      <c r="Z77" s="42"/>
      <c r="AA77" s="42"/>
      <c r="AB77" s="42"/>
      <c r="AC77" s="42"/>
      <c r="AD77" s="42"/>
      <c r="AE77" s="42"/>
      <c r="AF77" s="42"/>
      <c r="AG77" s="44"/>
      <c r="AH77" s="22"/>
      <c r="AI77" s="15"/>
      <c r="AJ77" s="15"/>
      <c r="AK77" s="15"/>
      <c r="AL77" s="15"/>
      <c r="AM77" s="15" t="s">
        <v>549</v>
      </c>
      <c r="AN77" s="11" cm="1">
        <f t="array" aca="1" ref="AN77" ca="1">IF(ISREF(INDIRECT("'F.7.1-5 Composite Chassis'!$G$66")),INDIRECT("'F.7.1-5 Composite Chassis'!$G$66"),0)</f>
        <v>0</v>
      </c>
      <c r="AO77" s="25" t="str">
        <f ca="1">IF($A$25="mm","mm","in")</f>
        <v>mm</v>
      </c>
      <c r="AP77" s="11" t="str">
        <f>IF(AP59="N/A","N/A","EQ")</f>
        <v>N/A</v>
      </c>
      <c r="AR77" s="12"/>
      <c r="AS77" s="22"/>
      <c r="AT77" s="112"/>
      <c r="AU77" s="112"/>
      <c r="AV77" s="37" t="str">
        <f>IF(AND(AX60="Quick Release",NOT(AZ60="N/A")),"Shear Calculation for Positive Locking required below.","")</f>
        <v/>
      </c>
      <c r="AW77" s="112"/>
      <c r="AX77" s="119"/>
      <c r="AZ77" s="119"/>
      <c r="BC77" s="15"/>
      <c r="BD77" s="15"/>
      <c r="BE77" s="15"/>
      <c r="BF77" s="15"/>
      <c r="BG77" s="11"/>
      <c r="BH77" s="11"/>
      <c r="BJ77" s="11"/>
      <c r="BL77" s="54"/>
      <c r="BN77" s="32"/>
      <c r="BO77" s="15" t="s">
        <v>977</v>
      </c>
      <c r="BP77" s="519"/>
      <c r="BQ77" s="520"/>
      <c r="BR77" s="520"/>
      <c r="BS77" s="521"/>
      <c r="BT77" s="11" t="str">
        <f>IF(OR(NOT(T37="Composite"),NOT(T48="120kN Physical Test")),"N/A",
IF(BP77="","BLANK","EQ"))</f>
        <v>N/A</v>
      </c>
      <c r="BX77" s="311" t="e">
        <f t="shared" ref="BX77:BX140" si="7">BY77/BV77</f>
        <v>#DIV/0!</v>
      </c>
      <c r="BY77" s="310">
        <f t="shared" ref="BY77:BY140" si="8">BY76+BW77*(BV77-BV76)</f>
        <v>0</v>
      </c>
    </row>
    <row r="78" spans="4:77" ht="15" customHeight="1" x14ac:dyDescent="0.25">
      <c r="D78" s="35"/>
      <c r="E78" s="25" t="s">
        <v>976</v>
      </c>
      <c r="N78" s="11" t="s">
        <v>533</v>
      </c>
      <c r="O78" s="11" t="e">
        <f ca="1">IF($A$25="mm",T52/1000,T52)</f>
        <v>#VALUE!</v>
      </c>
      <c r="P78" s="25" t="str">
        <f ca="1">IF($A$25="mm","m","in")</f>
        <v>m</v>
      </c>
      <c r="Q78" s="127" t="s">
        <v>532</v>
      </c>
      <c r="R78" s="116" t="str">
        <f ca="1">IF(OR(T54="",T51="",T52=""),"",(R74*R76+R75*R77)/(R74+R75))</f>
        <v/>
      </c>
      <c r="S78" s="50" t="str">
        <f ca="1">IF($A$25="mm","m","in")</f>
        <v>m</v>
      </c>
      <c r="T78" s="127" t="s">
        <v>531</v>
      </c>
      <c r="U78" s="119" t="str">
        <f ca="1">IF(R78="","",U76+U77)</f>
        <v/>
      </c>
      <c r="V78" s="50" t="str">
        <f ca="1">IF($A$25="mm","m^4","in^4")</f>
        <v>m^4</v>
      </c>
      <c r="X78" s="42"/>
      <c r="Y78" s="42"/>
      <c r="Z78" s="42"/>
      <c r="AA78" s="42"/>
      <c r="AB78" s="42"/>
      <c r="AC78" s="42"/>
      <c r="AD78" s="42"/>
      <c r="AE78" s="42"/>
      <c r="AF78" s="42"/>
      <c r="AG78" s="44"/>
      <c r="AH78" s="22"/>
      <c r="AI78" s="15"/>
      <c r="AJ78" s="15"/>
      <c r="AK78" s="15"/>
      <c r="AL78" s="15"/>
      <c r="AM78" s="15" t="s">
        <v>547</v>
      </c>
      <c r="AN78" s="11" cm="1">
        <f t="array" aca="1" ref="AN78" ca="1">IF(ISREF(INDIRECT("'F.7.1-5 Composite Chassis'!$G$67")),INDIRECT("'F.7.1-5 Composite Chassis'!$G$67"),0)</f>
        <v>0</v>
      </c>
      <c r="AO78" s="25" t="str">
        <f ca="1">IF($A$25="mm","mm","in")</f>
        <v>mm</v>
      </c>
      <c r="AP78" s="11" t="str">
        <f>IF(AP59="N/A","N/A","EQ")</f>
        <v>N/A</v>
      </c>
      <c r="AR78" s="508" t="str" cm="1">
        <f t="array" ref="AR78">IF(COUNTIF(AZ79:AZ85,"BLANK"),"BLANK",IF(OR(SUMPRODUCT(--ISERROR(AZ79:AZ85))&gt;0,COUNTIF(AZ79:AZ85,"REJECT")),"REJECT",IF(COUNTIF(AZ79:AZ85,"CHECK"),"CHECK","EQ")))</f>
        <v>EQ</v>
      </c>
      <c r="AS78" s="508"/>
      <c r="AT78" s="508"/>
      <c r="AU78" s="508"/>
      <c r="AV78" s="508"/>
      <c r="AW78" s="508"/>
      <c r="AX78" s="508"/>
      <c r="AY78" s="508"/>
      <c r="AZ78" s="508"/>
      <c r="BB78" s="11"/>
      <c r="BC78" s="11"/>
      <c r="BE78" s="312"/>
      <c r="BF78" s="119"/>
      <c r="BH78" s="312"/>
      <c r="BI78" s="119"/>
      <c r="BM78" s="32"/>
      <c r="BN78" s="32"/>
      <c r="BO78" s="15" t="s">
        <v>974</v>
      </c>
      <c r="BP78" s="582"/>
      <c r="BQ78" s="583"/>
      <c r="BR78" s="583"/>
      <c r="BS78" s="584"/>
      <c r="BT78" s="11" t="str">
        <f>IF(OR(NOT(T37="Composite"),NOT(T48="120kN Physical Test")),"N/A",IF(BP78="","BLANK","EQ"))</f>
        <v>N/A</v>
      </c>
      <c r="BX78" s="311" t="e">
        <f t="shared" si="7"/>
        <v>#DIV/0!</v>
      </c>
      <c r="BY78" s="310">
        <f t="shared" si="8"/>
        <v>0</v>
      </c>
    </row>
    <row r="79" spans="4:77" ht="15" customHeight="1" thickBot="1" x14ac:dyDescent="0.3">
      <c r="D79" s="35"/>
      <c r="E79" s="25" t="s">
        <v>973</v>
      </c>
      <c r="N79" s="562" t="s">
        <v>972</v>
      </c>
      <c r="O79" s="562"/>
      <c r="P79" s="562"/>
      <c r="Q79" s="561" t="s">
        <v>972</v>
      </c>
      <c r="R79" s="562"/>
      <c r="S79" s="563"/>
      <c r="T79" s="561" t="s">
        <v>972</v>
      </c>
      <c r="U79" s="562"/>
      <c r="V79" s="563"/>
      <c r="X79" s="42"/>
      <c r="Y79" s="42"/>
      <c r="Z79" s="42"/>
      <c r="AA79" s="42"/>
      <c r="AB79" s="42"/>
      <c r="AC79" s="42"/>
      <c r="AD79" s="42"/>
      <c r="AE79" s="42"/>
      <c r="AF79" s="42"/>
      <c r="AG79" s="11"/>
      <c r="AH79" s="22"/>
      <c r="AI79" s="15"/>
      <c r="AJ79" s="15"/>
      <c r="AK79" s="15"/>
      <c r="AL79" s="15"/>
      <c r="AM79" s="15" t="s">
        <v>971</v>
      </c>
      <c r="AN79" s="116">
        <f ca="1">AN76+AN78+AN77</f>
        <v>0</v>
      </c>
      <c r="AO79" s="25" t="str">
        <f ca="1">IF($A$25="mm","mm","in")</f>
        <v>mm</v>
      </c>
      <c r="AP79" s="11" t="str">
        <f>IF(AP59="N/A","N/A","EQ")</f>
        <v>N/A</v>
      </c>
      <c r="AR79" s="11"/>
      <c r="AS79" s="11"/>
      <c r="AT79" s="11"/>
      <c r="AU79" s="11"/>
      <c r="AV79" s="12" t="s">
        <v>984</v>
      </c>
      <c r="AX79" s="12"/>
      <c r="AY79" s="12"/>
      <c r="AZ79" s="11" t="str">
        <f>IF(NOT($AX$41="Bonded"),"N/A","EQ")</f>
        <v>N/A</v>
      </c>
      <c r="BB79" s="22"/>
      <c r="BC79" s="11"/>
      <c r="BE79" s="312"/>
      <c r="BF79" s="119"/>
      <c r="BH79" s="312"/>
      <c r="BI79" s="119"/>
      <c r="BM79" s="32"/>
      <c r="BN79" s="32"/>
      <c r="BO79" s="15" t="s">
        <v>969</v>
      </c>
      <c r="BP79" s="582"/>
      <c r="BQ79" s="583"/>
      <c r="BR79" s="583"/>
      <c r="BS79" s="584"/>
      <c r="BT79" s="11" t="str">
        <f>IF(OR(NOT(T37="Composite"),NOT(T48="120kN Physical Test")),"N/A",IF(BP79="","BLANK","EQ"))</f>
        <v>N/A</v>
      </c>
      <c r="BX79" s="311" t="e">
        <f t="shared" si="7"/>
        <v>#DIV/0!</v>
      </c>
      <c r="BY79" s="310">
        <f t="shared" si="8"/>
        <v>0</v>
      </c>
    </row>
    <row r="80" spans="4:77" ht="15" customHeight="1" thickBot="1" x14ac:dyDescent="0.3">
      <c r="D80" s="35"/>
      <c r="N80" s="11" t="s">
        <v>545</v>
      </c>
      <c r="O80" s="11">
        <f ca="1">IF($A$25="mm",T55/1000,T55)</f>
        <v>0</v>
      </c>
      <c r="P80" s="25" t="str">
        <f ca="1">IF($A$25="mm","m","in")</f>
        <v>m</v>
      </c>
      <c r="Q80" s="127" t="s">
        <v>544</v>
      </c>
      <c r="R80" s="119" t="e">
        <f ca="1">O80*O81</f>
        <v>#VALUE!</v>
      </c>
      <c r="S80" s="50" t="str">
        <f ca="1">IF($A$25="mm","m^2","in^2")</f>
        <v>m^2</v>
      </c>
      <c r="T80" s="127" t="s">
        <v>543</v>
      </c>
      <c r="U80" s="119" t="e">
        <f ca="1">(O80*O81^3)/12</f>
        <v>#VALUE!</v>
      </c>
      <c r="V80" s="50" t="str">
        <f ca="1">IF($A$25="mm","m^4","in^4")</f>
        <v>m^4</v>
      </c>
      <c r="X80" s="42"/>
      <c r="Y80" s="42"/>
      <c r="Z80" s="42"/>
      <c r="AA80" s="42"/>
      <c r="AB80" s="42"/>
      <c r="AC80" s="42"/>
      <c r="AD80" s="42"/>
      <c r="AE80" s="42"/>
      <c r="AF80" s="42"/>
      <c r="AG80" s="11"/>
      <c r="AH80" s="12" t="s">
        <v>968</v>
      </c>
      <c r="AI80" s="22"/>
      <c r="AJ80" s="15"/>
      <c r="AK80" s="15"/>
      <c r="AL80" s="15" t="s">
        <v>526</v>
      </c>
      <c r="AM80" s="314">
        <f ca="1">IF($A$25="mm",200*10^9,29000*10^3)</f>
        <v>200000000000</v>
      </c>
      <c r="AN80" s="26" cm="1">
        <f t="array" aca="1" ref="AN80" ca="1">IF(ISREF(INDIRECT("'F.7.1-5 Composite Chassis'!$F$81")),IF(ISERROR(INDIRECT("'F.7.1-5 Composite Chassis'!$F$81")),0,INDIRECT("'F.7.1-5 Composite Chassis'!$F$81")),0)</f>
        <v>0</v>
      </c>
      <c r="AO80" s="25" t="str">
        <f ca="1">IF($A$25="mm","Pa","psi")</f>
        <v>Pa</v>
      </c>
      <c r="AP80" s="11" t="str">
        <f>IF(AP59="N/A","N/A","EQ")</f>
        <v>N/A</v>
      </c>
      <c r="AR80" s="12" t="s">
        <v>981</v>
      </c>
      <c r="AT80" s="15"/>
      <c r="AU80" s="15"/>
      <c r="AV80" s="15"/>
      <c r="AW80" s="15" t="s">
        <v>980</v>
      </c>
      <c r="AX80" s="80"/>
      <c r="AZ80" s="11" t="str">
        <f>IF(NOT($AX$41="Bonded"),"N/A",IF(AX80="Yes","REJECT","EQ"))</f>
        <v>N/A</v>
      </c>
      <c r="BB80" s="22"/>
      <c r="BC80" s="11"/>
      <c r="BE80" s="312"/>
      <c r="BF80" s="116"/>
      <c r="BH80" s="312"/>
      <c r="BI80" s="119"/>
      <c r="BL80" s="12"/>
      <c r="BM80" s="32"/>
      <c r="BN80" s="32"/>
      <c r="BO80" s="32"/>
      <c r="BP80" s="32"/>
      <c r="BQ80" s="15" t="s">
        <v>966</v>
      </c>
      <c r="BR80" s="81"/>
      <c r="BS80" s="25" t="str">
        <f ca="1">IF($A$25="mm","mm","in")</f>
        <v>mm</v>
      </c>
      <c r="BT80" s="11" t="str">
        <f>IF(OR(NOT(T37="Composite"),NOT(T48="120kN Physical Test")),"N/A",IF(BR80="","BLANK","EQ"))</f>
        <v>N/A</v>
      </c>
      <c r="BX80" s="311" t="e">
        <f t="shared" si="7"/>
        <v>#DIV/0!</v>
      </c>
      <c r="BY80" s="310">
        <f t="shared" si="8"/>
        <v>0</v>
      </c>
    </row>
    <row r="81" spans="3:77" ht="15" customHeight="1" x14ac:dyDescent="0.25">
      <c r="C81" s="22"/>
      <c r="H81" s="12" t="s">
        <v>965</v>
      </c>
      <c r="N81" s="22" t="s">
        <v>542</v>
      </c>
      <c r="O81" s="11" t="e">
        <f ca="1">IF($A$25="mm",T51/1000,T51)</f>
        <v>#VALUE!</v>
      </c>
      <c r="P81" s="25" t="str">
        <f ca="1">IF($A$25="mm","m","in")</f>
        <v>m</v>
      </c>
      <c r="Q81" s="127" t="s">
        <v>541</v>
      </c>
      <c r="R81" s="119" t="e">
        <f ca="1">O83*O84</f>
        <v>#VALUE!</v>
      </c>
      <c r="S81" s="50" t="str">
        <f ca="1">IF($A$25="mm","m^2","in^2")</f>
        <v>m^2</v>
      </c>
      <c r="T81" s="127" t="s">
        <v>540</v>
      </c>
      <c r="U81" s="119" t="e">
        <f ca="1">(O83*O84^3)/12</f>
        <v>#VALUE!</v>
      </c>
      <c r="V81" s="50" t="str">
        <f ca="1">IF($A$25="mm","m^4","in^4")</f>
        <v>m^4</v>
      </c>
      <c r="X81" s="42"/>
      <c r="Y81" s="42"/>
      <c r="Z81" s="42"/>
      <c r="AA81" s="42"/>
      <c r="AB81" s="42"/>
      <c r="AC81" s="42"/>
      <c r="AD81" s="42"/>
      <c r="AE81" s="42"/>
      <c r="AF81" s="42"/>
      <c r="AG81" s="11"/>
      <c r="AH81" s="112"/>
      <c r="AI81" s="22"/>
      <c r="AJ81" s="15"/>
      <c r="AK81" s="15"/>
      <c r="AL81" s="15" t="s">
        <v>917</v>
      </c>
      <c r="AM81" s="26">
        <f ca="1">IF($A$25="mm",365*10^6,52.9*10^3)</f>
        <v>365000000</v>
      </c>
      <c r="AN81" s="26" cm="1">
        <f t="array" aca="1" ref="AN81" ca="1">IF(ISREF(INDIRECT("'F.7.1-5 Composite Chassis'!$F$82")),IF(ISERROR(INDIRECT("'F.7.1-5 Composite Chassis'!$F$82")),0,INDIRECT("'F.7.1-5 Composite Chassis'!$F$82")),0)</f>
        <v>0</v>
      </c>
      <c r="AO81" s="25" t="str">
        <f ca="1">IF($A$25="mm","Pa","psi")</f>
        <v>Pa</v>
      </c>
      <c r="AP81" s="11" t="str">
        <f>IF(AP59="N/A","N/A","EQ")</f>
        <v>N/A</v>
      </c>
      <c r="AR81" s="12"/>
      <c r="AS81" s="11"/>
      <c r="AT81" s="11"/>
      <c r="AU81" s="11"/>
      <c r="AV81" s="11"/>
      <c r="AW81" s="15" t="s">
        <v>978</v>
      </c>
      <c r="AX81" s="597"/>
      <c r="AY81" s="531"/>
      <c r="AZ81" s="11" t="str">
        <f>IF(NOT($AX$41="Bonded"),"N/A","EQ")</f>
        <v>N/A</v>
      </c>
      <c r="BB81" s="11"/>
      <c r="BC81" s="11"/>
      <c r="BE81" s="312"/>
      <c r="BF81" s="122"/>
      <c r="BH81" s="312"/>
      <c r="BI81" s="119"/>
      <c r="BL81" s="12"/>
      <c r="BM81" s="15"/>
      <c r="BN81" s="15"/>
      <c r="BO81" s="15"/>
      <c r="BP81" s="15"/>
      <c r="BQ81" s="15" t="s">
        <v>963</v>
      </c>
      <c r="BR81" s="16"/>
      <c r="BS81" s="25" t="str">
        <f ca="1">IF($A$25="mm","mm","in")</f>
        <v>mm</v>
      </c>
      <c r="BT81" s="11" t="str">
        <f>IF(OR(NOT(T37="Composite"),NOT(T48="120kN Physical Test")),"N/A",IF(BR81="","BLANK","EQ"))</f>
        <v>N/A</v>
      </c>
      <c r="BX81" s="311" t="e">
        <f t="shared" si="7"/>
        <v>#DIV/0!</v>
      </c>
      <c r="BY81" s="310">
        <f t="shared" si="8"/>
        <v>0</v>
      </c>
    </row>
    <row r="82" spans="3:77" ht="15" customHeight="1" thickBot="1" x14ac:dyDescent="0.3">
      <c r="C82" s="22"/>
      <c r="D82" s="508" t="str" cm="1">
        <f t="array" aca="1" ref="D82" ca="1">IF(OR(COUNTIF(L83:L110,"BLANK"),COUNTIF(C85:C98,"BLANK")),"BLANK",IF(OR(SUMPRODUCT(--ISERROR(L83:L110))&gt;0,COUNTIF(L83:L110,"REJECT")),"REJECT",IF(COUNTIF(L83:L110,"CHECK"),"CHECK","EQ")))</f>
        <v>BLANK</v>
      </c>
      <c r="E82" s="508"/>
      <c r="F82" s="508"/>
      <c r="G82" s="508"/>
      <c r="H82" s="508"/>
      <c r="I82" s="508"/>
      <c r="J82" s="508"/>
      <c r="K82" s="508"/>
      <c r="L82" s="508"/>
      <c r="N82" s="22" t="s">
        <v>539</v>
      </c>
      <c r="O82" s="11" t="e">
        <f ca="1">IF($A$25="mm",T53/1000,T53)</f>
        <v>#VALUE!</v>
      </c>
      <c r="P82" s="25" t="str">
        <f ca="1">IF($A$25="mm","m","in")</f>
        <v>m</v>
      </c>
      <c r="Q82" s="127" t="s">
        <v>538</v>
      </c>
      <c r="R82" s="116" t="e">
        <f ca="1">O81/2</f>
        <v>#VALUE!</v>
      </c>
      <c r="S82" s="50" t="str">
        <f ca="1">IF($A$25="mm","m","in")</f>
        <v>m</v>
      </c>
      <c r="T82" s="127" t="s">
        <v>537</v>
      </c>
      <c r="U82" s="119" t="str">
        <f ca="1">IF(R84="","",U80+(R80*(R84-R82)^2))</f>
        <v/>
      </c>
      <c r="V82" s="50" t="str">
        <f ca="1">IF($A$25="mm","m^4","in^4")</f>
        <v>m^4</v>
      </c>
      <c r="X82" s="42"/>
      <c r="Y82" s="42"/>
      <c r="Z82" s="42"/>
      <c r="AA82" s="42"/>
      <c r="AB82" s="42"/>
      <c r="AC82" s="42"/>
      <c r="AD82" s="42"/>
      <c r="AE82" s="42"/>
      <c r="AF82" s="42"/>
      <c r="AG82" s="11"/>
      <c r="AH82" s="112"/>
      <c r="AI82" s="22"/>
      <c r="AJ82" s="15"/>
      <c r="AK82" s="15"/>
      <c r="AL82" s="15" t="s">
        <v>523</v>
      </c>
      <c r="AM82" s="83">
        <f ca="1">0.577*AM81</f>
        <v>210604999.99999997</v>
      </c>
      <c r="AN82" s="26" cm="1">
        <f t="array" aca="1" ref="AN82" ca="1">IF(ISREF(INDIRECT("'F.7.1-5 Composite Chassis'!$F$83")),IF(ISERROR(INDIRECT("'F.7.1-5 Composite Chassis'!$F$83")),0,INDIRECT("'F.7.1-5 Composite Chassis'!$F$83")),0)</f>
        <v>0</v>
      </c>
      <c r="AO82" s="25" t="str">
        <f ca="1">IF($A$25="mm","Pa","psi")</f>
        <v>Pa</v>
      </c>
      <c r="AP82" s="116" t="str">
        <f>IF(AP59="N/A","N/A","EQ")</f>
        <v>N/A</v>
      </c>
      <c r="AR82" s="15"/>
      <c r="AS82" s="112"/>
      <c r="AT82" s="112"/>
      <c r="AU82" s="112"/>
      <c r="AV82" s="112"/>
      <c r="AW82" s="135" t="s">
        <v>975</v>
      </c>
      <c r="AX82" s="131"/>
      <c r="AY82" s="25" t="str">
        <f ca="1">IF($A$25="mm","N/mm^2","psi")</f>
        <v>N/mm^2</v>
      </c>
      <c r="AZ82" s="116" t="str">
        <f>IF(NOT($AX$41="Bonded"),"N/A",IF(AX82="","BLANK","EQ"))</f>
        <v>N/A</v>
      </c>
      <c r="BB82" s="11"/>
      <c r="BC82" s="11"/>
      <c r="BE82" s="312"/>
      <c r="BF82" s="121"/>
      <c r="BH82" s="312"/>
      <c r="BI82" s="119"/>
      <c r="BL82" s="12"/>
      <c r="BM82" s="15"/>
      <c r="BN82" s="15"/>
      <c r="BO82" s="15"/>
      <c r="BP82" s="15"/>
      <c r="BQ82" s="15" t="s">
        <v>962</v>
      </c>
      <c r="BR82" s="16"/>
      <c r="BS82" s="25" t="str">
        <f ca="1">IF($A$25="mm","mm","in")</f>
        <v>mm</v>
      </c>
      <c r="BT82" s="11" t="str">
        <f>IF(OR(NOT(T37="Composite"),NOT(T48="120kN Physical Test")),"N/A",IF(BR82="","BLANK","EQ"))</f>
        <v>N/A</v>
      </c>
      <c r="BX82" s="311" t="e">
        <f t="shared" si="7"/>
        <v>#DIV/0!</v>
      </c>
      <c r="BY82" s="310">
        <f t="shared" si="8"/>
        <v>0</v>
      </c>
    </row>
    <row r="83" spans="3:77" ht="15" customHeight="1" thickBot="1" x14ac:dyDescent="0.3">
      <c r="C83" s="116" t="str">
        <f>IF(J57="Tube Diagonal",J60,"")</f>
        <v/>
      </c>
      <c r="D83" s="12" t="s">
        <v>961</v>
      </c>
      <c r="E83" s="508" t="str">
        <f>IF(J57="Tube Diagonal",J59,"Composite")</f>
        <v>Composite</v>
      </c>
      <c r="F83" s="602"/>
      <c r="G83" s="80"/>
      <c r="H83" s="11" t="s">
        <v>960</v>
      </c>
      <c r="I83" s="324"/>
      <c r="J83" s="579" t="str">
        <f>IF(I83="AIP",T37,IF(AN40="Tube",AN42,"Composite"))</f>
        <v>Composite</v>
      </c>
      <c r="K83" s="579"/>
      <c r="L83" s="11" t="str">
        <f>IF(OR(AO60=1,J57="Physical Test",L57="N/A"),"N/A",IF(OR(G83="",I83=""),"BLANK",
IF(AND(G83="Welded",OR(J83="Composite",NOT(E83=J83),AND(I83="AIP",C83="Round"))),"REJECT",
IF(AND(G83="Bonded",C83="Round"),"REJECT","EQ"))))</f>
        <v>BLANK</v>
      </c>
      <c r="N83" s="11" t="s">
        <v>536</v>
      </c>
      <c r="O83" s="11">
        <f ca="1">IF($A$25="mm",T55/1000,T55)</f>
        <v>0</v>
      </c>
      <c r="P83" s="25" t="str">
        <f ca="1">IF($A$25="mm","m","in")</f>
        <v>m</v>
      </c>
      <c r="Q83" s="127" t="s">
        <v>535</v>
      </c>
      <c r="R83" s="116" t="e">
        <f ca="1">(O82-0.5*O84)</f>
        <v>#VALUE!</v>
      </c>
      <c r="S83" s="50" t="str">
        <f ca="1">IF($A$25="mm","m","in")</f>
        <v>m</v>
      </c>
      <c r="T83" s="127" t="s">
        <v>534</v>
      </c>
      <c r="U83" s="119" t="str">
        <f ca="1">IF(R84="","",U81+(R81*(R84-R83)^2))</f>
        <v/>
      </c>
      <c r="V83" s="50" t="str">
        <f ca="1">IF($A$25="mm","m^4","in^4")</f>
        <v>m^4</v>
      </c>
      <c r="X83" s="42"/>
      <c r="Y83" s="42"/>
      <c r="Z83" s="42"/>
      <c r="AA83" s="42"/>
      <c r="AB83" s="42"/>
      <c r="AC83" s="42"/>
      <c r="AD83" s="42"/>
      <c r="AE83" s="42"/>
      <c r="AF83" s="42"/>
      <c r="AG83" s="11"/>
      <c r="AH83" s="11"/>
      <c r="AI83" s="11"/>
      <c r="AK83" s="166"/>
      <c r="AL83" s="120"/>
      <c r="AM83" s="323" t="str">
        <f>CONCATENATE((AL60+AO60)," x Steel Tube")</f>
        <v>0 x Steel Tube</v>
      </c>
      <c r="AN83" s="37" t="s">
        <v>959</v>
      </c>
      <c r="AO83" s="12"/>
      <c r="AP83" s="11" t="str">
        <f>IF(AP59="N/A","N/A","EQ")</f>
        <v>N/A</v>
      </c>
      <c r="AR83" s="12" t="str">
        <f>IF($AD$50="Bonded","F.5.5.3","")</f>
        <v/>
      </c>
      <c r="AS83" s="47"/>
      <c r="AT83" s="112"/>
      <c r="AU83" s="112"/>
      <c r="AV83" s="112"/>
      <c r="AW83" s="135" t="s">
        <v>970</v>
      </c>
      <c r="AX83" s="116">
        <f>AX82/2</f>
        <v>0</v>
      </c>
      <c r="AY83" s="25" t="str">
        <f ca="1">IF($A$25="mm","N/mm^2","psi")</f>
        <v>N/mm^2</v>
      </c>
      <c r="AZ83" s="116" t="str">
        <f>IF(NOT($AX$41="Bonded"),"N/A","EQ")</f>
        <v>N/A</v>
      </c>
      <c r="BB83" s="11"/>
      <c r="BC83" s="11"/>
      <c r="BE83" s="34"/>
      <c r="BF83" s="120"/>
      <c r="BG83" s="120"/>
      <c r="BH83" s="322"/>
      <c r="BI83" s="322"/>
      <c r="BL83" s="12" t="s">
        <v>958</v>
      </c>
      <c r="BM83" s="11"/>
      <c r="BO83" s="15"/>
      <c r="BP83" s="121"/>
      <c r="BQ83" s="15" t="str">
        <f ca="1">IF($A$25="mm","Maximum AIP force &gt; 120kN:","Maximum AIP force &gt; 26977lb:")</f>
        <v>Maximum AIP force &gt; 120kN:</v>
      </c>
      <c r="BR83" s="167"/>
      <c r="BS83" s="25" t="str">
        <f ca="1">IF($A$25="mm","N","lbs")</f>
        <v>N</v>
      </c>
      <c r="BT83" s="11" t="str">
        <f>IF(OR(NOT(T37="Composite"),NOT(T48="120kN Physical Test")),"N/A",IF(BR83="","BLANK",IF(OR(AND($A$25="mm",BR83&lt;120000),AND($A$25="Inch",BR83&lt;26977)),"REJECT","EQ")))</f>
        <v>N/A</v>
      </c>
      <c r="BV83" s="306"/>
      <c r="BX83" s="311" t="e">
        <f t="shared" si="7"/>
        <v>#DIV/0!</v>
      </c>
      <c r="BY83" s="310">
        <f t="shared" si="8"/>
        <v>0</v>
      </c>
    </row>
    <row r="84" spans="3:77" ht="15" customHeight="1" thickBot="1" x14ac:dyDescent="0.3">
      <c r="C84" s="22"/>
      <c r="D84" s="11"/>
      <c r="E84" s="11"/>
      <c r="F84" s="11"/>
      <c r="G84" s="11"/>
      <c r="H84" s="11"/>
      <c r="I84" s="15" t="str">
        <f>IF(G83="Laminated","Diagonal Lamination:","")</f>
        <v/>
      </c>
      <c r="J84" s="509"/>
      <c r="K84" s="511"/>
      <c r="L84" s="11" t="str">
        <f>IF(OR(NOT(G83="Laminated"),L83="N/A"),"N/A","EQ")</f>
        <v>N/A</v>
      </c>
      <c r="N84" s="11" t="s">
        <v>533</v>
      </c>
      <c r="O84" s="11" t="e">
        <f ca="1">IF($A$25="mm",T52/1000,T52)</f>
        <v>#VALUE!</v>
      </c>
      <c r="P84" s="25" t="str">
        <f ca="1">IF($A$25="mm","m","in")</f>
        <v>m</v>
      </c>
      <c r="Q84" s="127" t="s">
        <v>532</v>
      </c>
      <c r="R84" s="116" t="str">
        <f ca="1">IF(OR(T55="",T51="",T52=""),"",(R80*R82+R81*R83)/(R80+R81))</f>
        <v/>
      </c>
      <c r="S84" s="50" t="str">
        <f ca="1">IF($A$25="mm","m","in")</f>
        <v>m</v>
      </c>
      <c r="T84" s="127" t="s">
        <v>531</v>
      </c>
      <c r="U84" s="119" t="str">
        <f ca="1">IF(R84="","",U82+U83)</f>
        <v/>
      </c>
      <c r="V84" s="50" t="str">
        <f ca="1">IF($A$25="mm","m^4","in^4")</f>
        <v>m^4</v>
      </c>
      <c r="X84" s="10"/>
      <c r="Y84" s="10"/>
      <c r="Z84" s="10"/>
      <c r="AA84" s="10"/>
      <c r="AB84" s="318" t="s">
        <v>957</v>
      </c>
      <c r="AC84" s="10"/>
      <c r="AD84" s="10"/>
      <c r="AE84" s="10"/>
      <c r="AF84" s="10"/>
      <c r="AG84" s="11"/>
      <c r="AH84" s="12" t="s">
        <v>193</v>
      </c>
      <c r="AI84" s="22"/>
      <c r="AL84" s="15" t="s">
        <v>956</v>
      </c>
      <c r="AM84" s="11">
        <f ca="1">IF(AL60&gt;0,IF($A$25="mm",1.6/1000,0.063),IF($A$25="mm",1.2/1000,0.047))</f>
        <v>1.1999999999999999E-3</v>
      </c>
      <c r="AN84" s="11">
        <f ca="1">IF(AN40="Tube",2*AN44,
MIN(AN64,AN65)*IF($A$25="mm",0.001,1))</f>
        <v>0</v>
      </c>
      <c r="AO84" s="25" t="str">
        <f ca="1">IF($A$25="mm","m","in")</f>
        <v>m</v>
      </c>
      <c r="AP84" s="11" t="str">
        <f>IF(AP59="N/A","N/A","EQ")</f>
        <v>N/A</v>
      </c>
      <c r="AR84" s="37"/>
      <c r="AS84" s="112"/>
      <c r="AT84" s="112"/>
      <c r="AU84" s="112"/>
      <c r="AV84" s="112"/>
      <c r="AW84" s="137" t="s">
        <v>967</v>
      </c>
      <c r="AX84" s="131"/>
      <c r="AY84" s="25" t="str">
        <f ca="1">IF($A$25="mm","mm^2","in^2")</f>
        <v>mm^2</v>
      </c>
      <c r="AZ84" s="116" t="str">
        <f>IF(NOT($AX$41="Bonded"),"N/A",IF(AX84="","BLANK",
IF(AB71="Standard Foam",IF($A$25="mm",IF(AX84&gt;=100000,"EQ","REJECT"),IF(AX84&gt;=160,"EQ","REJECT")),
IF(AB71="Standard Honeycomb",IF($A$25="mm",IF(AX84&lt;10000,"EQ","REJECT"),IF(AX84&lt;16,"EQ","REJECT")),"EQ"))))</f>
        <v>N/A</v>
      </c>
      <c r="BC84" s="15"/>
      <c r="BD84" s="15"/>
      <c r="BE84" s="15"/>
      <c r="BF84" s="15"/>
      <c r="BG84" s="11"/>
      <c r="BH84" s="11"/>
      <c r="BJ84" s="11"/>
      <c r="BL84" s="11"/>
      <c r="BM84" s="11"/>
      <c r="BO84" s="34"/>
      <c r="BP84" s="120"/>
      <c r="BQ84" s="120"/>
      <c r="BR84" s="322"/>
      <c r="BS84" s="322"/>
      <c r="BV84" s="306"/>
      <c r="BX84" s="311" t="e">
        <f t="shared" si="7"/>
        <v>#DIV/0!</v>
      </c>
      <c r="BY84" s="310">
        <f t="shared" si="8"/>
        <v>0</v>
      </c>
    </row>
    <row r="85" spans="3:77" ht="15" customHeight="1" x14ac:dyDescent="0.25">
      <c r="C85" s="116" t="str">
        <f>IF(AND(G$83="Bolted",NOT(E83="Composite")),IF(D85="","BLANK","EQ"),"N/A")</f>
        <v>N/A</v>
      </c>
      <c r="D85" s="16"/>
      <c r="E85" s="25" t="str">
        <f ca="1">IF($A$25="mm","mm","in")</f>
        <v>mm</v>
      </c>
      <c r="F85" s="15"/>
      <c r="G85" s="15"/>
      <c r="H85" s="15"/>
      <c r="I85" s="15" t="str">
        <f>IF(G83="Bolted",IF(AND(NOT(E83="Composite"),NOT(J83="Composite")),"Left, diag face thick. Right, "&amp;I83&amp;" face thick.",IF(NOT(E83="Composite"),"Left, diagonal mounting face thickness:",IF(NOT(J83="Composite"),"Right, "&amp;I83&amp;" mounting face thickness:",""))),"")</f>
        <v/>
      </c>
      <c r="J85" s="16"/>
      <c r="K85" s="25" t="str">
        <f ca="1">IF($A$25="mm","mm","in")</f>
        <v>mm</v>
      </c>
      <c r="L85" s="11" t="str">
        <f>IF(AND(G$83="Bolted",NOT(J83="Composite")),IF(J85="","BLANK","EQ"),"N/A")</f>
        <v>N/A</v>
      </c>
      <c r="X85" s="10"/>
      <c r="Y85" s="10"/>
      <c r="Z85" s="10"/>
      <c r="AA85" s="10"/>
      <c r="AB85" s="318"/>
      <c r="AC85" s="10"/>
      <c r="AD85" s="10"/>
      <c r="AE85" s="10"/>
      <c r="AF85" s="10"/>
      <c r="AG85" s="321"/>
      <c r="AH85" s="12"/>
      <c r="AI85" s="22"/>
      <c r="AK85" s="11"/>
      <c r="AL85" s="15" t="s">
        <v>919</v>
      </c>
      <c r="AM85" s="11">
        <f ca="1">IF($A$25="mm",25/1000,0.984)</f>
        <v>2.5000000000000001E-2</v>
      </c>
      <c r="AN85" s="11" t="e">
        <f ca="1">IF($A$25="mm",AN66/1000,AN66)</f>
        <v>#VALUE!</v>
      </c>
      <c r="AO85" s="25" t="str">
        <f ca="1">IF($A$25="mm","m","in")</f>
        <v>m</v>
      </c>
      <c r="AP85" s="11" t="str">
        <f>IF(AP59="N/A","N/A","EQ")</f>
        <v>N/A</v>
      </c>
      <c r="AR85" s="12"/>
      <c r="AS85" s="15"/>
      <c r="AT85" s="15"/>
      <c r="AU85" s="15"/>
      <c r="AV85" s="15"/>
      <c r="AW85" s="15" t="s">
        <v>964</v>
      </c>
      <c r="AX85" s="119" t="str">
        <f>IF(AX84="","",AX83*AX84)</f>
        <v/>
      </c>
      <c r="AY85" s="84" t="str">
        <f>IF(OR(NOT(AX41="Bonded"),AX85=""),"",AX85/IF($A$25="mm",120000,26977))</f>
        <v/>
      </c>
      <c r="AZ85" s="116" t="str">
        <f>IF(NOT($AX$41="Bonded"),"N/A",IF(AY85&lt;1,"REJECT","EQ"))</f>
        <v>N/A</v>
      </c>
      <c r="BC85" s="15"/>
      <c r="BD85" s="15"/>
      <c r="BE85" s="15"/>
      <c r="BF85" s="15"/>
      <c r="BG85" s="11"/>
      <c r="BH85" s="11"/>
      <c r="BJ85" s="11"/>
      <c r="BL85" s="12"/>
      <c r="BM85" s="15"/>
      <c r="BN85" s="15"/>
      <c r="BO85" s="15"/>
      <c r="BP85" s="15"/>
      <c r="BQ85" s="11"/>
      <c r="BR85" s="11"/>
      <c r="BT85" s="11"/>
      <c r="BV85" s="306"/>
      <c r="BX85" s="311" t="e">
        <f t="shared" si="7"/>
        <v>#DIV/0!</v>
      </c>
      <c r="BY85" s="310">
        <f t="shared" si="8"/>
        <v>0</v>
      </c>
    </row>
    <row r="86" spans="3:77" ht="15" customHeight="1" x14ac:dyDescent="0.25">
      <c r="C86" s="116" t="str">
        <f>IF(AND(G$83="Bolted",E$83="Composite"),IF(D86="","BLANK","EQ"),"N/A")</f>
        <v>N/A</v>
      </c>
      <c r="D86" s="531"/>
      <c r="E86" s="531"/>
      <c r="G86" s="11"/>
      <c r="H86" s="11"/>
      <c r="I86" s="15" t="str">
        <f>IF(G83="Laminated","Type Tab Name Of Enclosing Layup Used:",IF(G83="Bolted",IF(AND(E83="Composite",J83="Composite"),"Left, diagonal. Right, "&amp;I83&amp;" composite.",IF(E83="Composite","Left, composite diagonal:",IF(J83="Composite","Right, "&amp;I83&amp;" composite:",""))),""))</f>
        <v/>
      </c>
      <c r="J86" s="531"/>
      <c r="K86" s="531"/>
      <c r="L86" s="11" t="str">
        <f>IF(OR(G83="Welded",G83="Bonded",NOT(J83="Composite"),L83="N/A"),"N/A",IF(J86="","BLANK","EQ"))</f>
        <v>BLANK</v>
      </c>
      <c r="N86" s="12" t="s">
        <v>953</v>
      </c>
      <c r="O86" s="400" t="s">
        <v>952</v>
      </c>
      <c r="X86" s="42"/>
      <c r="Y86" s="42"/>
      <c r="Z86" s="42"/>
      <c r="AA86" s="42"/>
      <c r="AB86" s="319"/>
      <c r="AC86" s="42"/>
      <c r="AD86" s="42"/>
      <c r="AE86" s="42"/>
      <c r="AF86" s="42"/>
      <c r="AG86" s="11"/>
      <c r="AH86" s="12" t="s">
        <v>192</v>
      </c>
      <c r="AI86" s="22"/>
      <c r="AK86" s="26"/>
      <c r="AL86" s="15" t="s">
        <v>951</v>
      </c>
      <c r="AM86" s="26">
        <f ca="1">114*IF($A$25="mm",1/10^6,1/25.4^2)*AL60
+91*IF($A$25="mm",1/10^6,1/25.4^2)*AO60</f>
        <v>0</v>
      </c>
      <c r="AN86" s="26" t="e">
        <f ca="1">(AN66-AN63)*AN71*IF($A$25="mm",1/10^6,1)</f>
        <v>#VALUE!</v>
      </c>
      <c r="AO86" s="25" t="str">
        <f ca="1">IF($A$25="mm","m^2","in^2")</f>
        <v>m^2</v>
      </c>
      <c r="AP86" s="11" t="str">
        <f>IF(AP59="N/A","N/A","EQ")</f>
        <v>N/A</v>
      </c>
      <c r="BB86" s="15"/>
      <c r="BC86" s="15"/>
      <c r="BD86" s="15"/>
      <c r="BE86" s="15"/>
      <c r="BF86" s="15"/>
      <c r="BG86" s="26"/>
      <c r="BH86" s="26"/>
      <c r="BJ86" s="11"/>
      <c r="BL86" s="12"/>
      <c r="BM86" s="15"/>
      <c r="BN86" s="15"/>
      <c r="BO86" s="15"/>
      <c r="BP86" s="15"/>
      <c r="BQ86" s="11"/>
      <c r="BR86" s="11"/>
      <c r="BT86" s="11"/>
      <c r="BV86" s="306"/>
      <c r="BX86" s="311" t="e">
        <f t="shared" si="7"/>
        <v>#DIV/0!</v>
      </c>
      <c r="BY86" s="310">
        <f t="shared" si="8"/>
        <v>0</v>
      </c>
    </row>
    <row r="87" spans="3:77" ht="15" customHeight="1" x14ac:dyDescent="0.25">
      <c r="C87" s="116" t="str">
        <f>IF(AND(G$83="Bolted",E$83="Composite"),IF(D87="","BLANK","EQ"),"N/A")</f>
        <v>N/A</v>
      </c>
      <c r="D87" s="26" cm="1">
        <f t="array" aca="1" ref="D87" ca="1">IF(AND(G83="Bolted",E83="Composite"),IF(ISREF(INDIRECT("'"&amp;D86&amp;"'!$AY$62")),INDIRECT("'"&amp;D86&amp;"'!$AY$62")*IF($A$25="mm",1,1/6894.76),"Typo"),
0.577*INDEX($A$7:$C$7,1,IF($E$83="Steel",1,IF($E$83="6061-T6",2,3))))</f>
        <v>0</v>
      </c>
      <c r="E87" s="25" t="str">
        <f ca="1">IF($A$25="mm","Pa","psi")</f>
        <v>Pa</v>
      </c>
      <c r="F87" s="25" t="str">
        <f>IF(G$83="Bolted","Left, diagonal shear.","")</f>
        <v/>
      </c>
      <c r="G87" s="11"/>
      <c r="H87" s="11"/>
      <c r="I87" s="15" t="str">
        <f>IF(G$83="Laminated","Laminate shear:",IF(G$83="Bolted","Right "&amp;I$83&amp;" shear:",""))</f>
        <v/>
      </c>
      <c r="J87" s="26" t="str" cm="1">
        <f t="array" aca="1" ref="J87" ca="1">IF(J83="Composite",IF(ISREF(INDIRECT("'"&amp;J86&amp;"'!$AY$62")),INDIRECT("'"&amp;J86&amp;"'!$AY$62")*IF($A$25="mm",1,1/6894.76),"Typo"),
0.577*INDEX($A$7:$C$7,1,IF($E$83="Steel",1,IF($E$83="6061-T6",2,3))))</f>
        <v>Typo</v>
      </c>
      <c r="K87" s="25" t="str">
        <f ca="1">IF($A$25="mm","Pa","psi")</f>
        <v>Pa</v>
      </c>
      <c r="L87" s="11" t="str">
        <f ca="1">IF(OR(G83="Welded",G83="Bonded",NOT(J83="Composite"),L83="N/A"),"N/A",IF(J87="","BLANK","EQ"))</f>
        <v>EQ</v>
      </c>
      <c r="X87" s="10"/>
      <c r="Y87" s="10"/>
      <c r="Z87" s="10"/>
      <c r="AA87" s="10"/>
      <c r="AB87" s="318" t="s">
        <v>949</v>
      </c>
      <c r="AC87" s="10"/>
      <c r="AD87" s="10"/>
      <c r="AE87" s="10"/>
      <c r="AF87" s="10"/>
      <c r="AG87" s="11"/>
      <c r="AH87" s="11"/>
      <c r="AI87" s="11"/>
      <c r="AK87" s="26"/>
      <c r="AL87" s="165" t="s">
        <v>948</v>
      </c>
      <c r="AM87" s="26">
        <f ca="1">8509*IF($A$25="mm",1/10^12,1/25.4^4)*AL60
+6695*IF($A$25="mm",1/10^12,1/25.4^4)*AO60</f>
        <v>0</v>
      </c>
      <c r="AN87" s="26" t="str">
        <f ca="1">IF(AL105="","",2*(AO99+AO105))</f>
        <v/>
      </c>
      <c r="AO87" s="25" t="str">
        <f ca="1">IF($A$25="mm","m^4","in^4")</f>
        <v>m^4</v>
      </c>
      <c r="AP87" s="11" t="str">
        <f>IF(AP59="N/A","N/A","EQ")</f>
        <v>N/A</v>
      </c>
      <c r="AR87" s="508" t="str" cm="1">
        <f t="array" ref="AR87">IF(COUNTIF(AZ88:AZ101,"BLANK"),"BLANK",IF(OR(SUMPRODUCT(--ISERROR(AZ88:AZ101))&gt;0,COUNTIF(AZ88:AZ101,"REJECT")),"REJECT",IF(COUNTIF(AZ88:AZ101,"CHECK"),"CHECK","EQ")))</f>
        <v>EQ</v>
      </c>
      <c r="AS87" s="508"/>
      <c r="AT87" s="508"/>
      <c r="AU87" s="508"/>
      <c r="AV87" s="508"/>
      <c r="AW87" s="508"/>
      <c r="AX87" s="508"/>
      <c r="AY87" s="508"/>
      <c r="AZ87" s="508"/>
      <c r="BB87" s="112"/>
      <c r="BC87" s="15"/>
      <c r="BD87" s="15"/>
      <c r="BE87" s="15"/>
      <c r="BF87" s="15"/>
      <c r="BG87" s="26"/>
      <c r="BH87" s="26"/>
      <c r="BJ87" s="11"/>
      <c r="BL87" s="15"/>
      <c r="BM87" s="15"/>
      <c r="BN87" s="15"/>
      <c r="BO87" s="15"/>
      <c r="BP87" s="15"/>
      <c r="BQ87" s="26"/>
      <c r="BR87" s="26"/>
      <c r="BT87" s="11"/>
      <c r="BV87" s="306"/>
      <c r="BX87" s="311" t="e">
        <f t="shared" si="7"/>
        <v>#DIV/0!</v>
      </c>
      <c r="BY87" s="310">
        <f t="shared" si="8"/>
        <v>0</v>
      </c>
    </row>
    <row r="88" spans="3:77" ht="15" customHeight="1" thickBot="1" x14ac:dyDescent="0.3">
      <c r="C88" s="116" t="str">
        <f>IF(AND(G$83="Bolted",E$83="Composite"),IF(MOD(D88,1)=0,"EQ","REJECT"),"N/A")</f>
        <v>N/A</v>
      </c>
      <c r="D88" s="16"/>
      <c r="E88" s="11" t="str" cm="1">
        <f t="array" aca="1" ref="E88" ca="1">IF(ISREF(INDIRECT("'"&amp;D$86&amp;"'!$AK$62")),D88*ROUND(IF($A$25="mm",1,1/25.4)*INDIRECT("'"&amp;D$86&amp;"'!$AK$62"),3),"Typo")</f>
        <v>Typo</v>
      </c>
      <c r="F88" s="25" t="str">
        <f ca="1">IF($A$25="mm","mm","in")</f>
        <v>mm</v>
      </c>
      <c r="G88" s="11"/>
      <c r="H88" s="104" t="str">
        <f>IF(OR(G83="Laminated",AND(G83="Bolted",OR(E83="Composite",J83="Composite"))),"Scale outer layup:","")</f>
        <v/>
      </c>
      <c r="I88" s="16"/>
      <c r="J88" s="11" t="str" cm="1">
        <f t="array" aca="1" ref="J88" ca="1">IF(ISREF(INDIRECT("'"&amp;J$86&amp;"'!$AK$62")),I88*ROUND(IF($A$25="mm",1,1/25.4)*INDIRECT("'"&amp;J$86&amp;"'!$AK$62"),3),"Typo")</f>
        <v>Typo</v>
      </c>
      <c r="K88" s="25" t="str">
        <f ca="1">IF($A$25="mm","mm","in")</f>
        <v>mm</v>
      </c>
      <c r="L88" s="11" t="str">
        <f>IF(OR(G83="Welded",G83="Bonded",NOT(J83="Composite"),L83="N/A"),"N/A",IF(MOD(I88,1)=0,"EQ","REJECT"))</f>
        <v>EQ</v>
      </c>
      <c r="X88" s="10"/>
      <c r="Y88" s="10"/>
      <c r="Z88" s="10"/>
      <c r="AA88" s="10"/>
      <c r="AB88" s="318"/>
      <c r="AC88" s="10"/>
      <c r="AD88" s="10"/>
      <c r="AE88" s="10"/>
      <c r="AF88" s="10"/>
      <c r="AG88" s="11"/>
      <c r="AH88" s="47" t="s">
        <v>522</v>
      </c>
      <c r="AI88" s="47"/>
      <c r="AJ88" s="22"/>
      <c r="AK88" s="112"/>
      <c r="AL88" s="112" t="s">
        <v>946</v>
      </c>
      <c r="AM88" s="119">
        <f ca="1">AM72*AM87</f>
        <v>0</v>
      </c>
      <c r="AN88" s="119" t="str">
        <f ca="1">IF(OR(AP59="N/A",AL105="",AN72=""),"",AN72*AO99+AN80*AO105)</f>
        <v/>
      </c>
      <c r="AO88" s="115" t="str">
        <f t="shared" ref="AO88:AO93" ca="1" si="9">IF(OR(AM88=0,AN88=""),"",AN88/AM88)</f>
        <v/>
      </c>
      <c r="AP88" s="116" t="str">
        <f>IF(AP59="N/A","N/A",IF(AO88="","EQ",IF(AO88&gt;=1,"EQ",IF(AO88&gt;=0.95,"CHECK","REJECT"))))</f>
        <v>N/A</v>
      </c>
      <c r="AQ88" s="119"/>
      <c r="AR88" s="12" t="s">
        <v>930</v>
      </c>
      <c r="AS88" s="22"/>
      <c r="AT88" s="32"/>
      <c r="AU88" s="32"/>
      <c r="AV88" s="12" t="s">
        <v>955</v>
      </c>
      <c r="AX88" s="12"/>
      <c r="AY88" s="12"/>
      <c r="AZ88" s="11" t="str">
        <f>IF(NOT($AX$41="Laminated"),"N/A","EQ")</f>
        <v>N/A</v>
      </c>
      <c r="BC88" s="15"/>
      <c r="BD88" s="15"/>
      <c r="BE88" s="15"/>
      <c r="BF88" s="15"/>
      <c r="BG88" s="26"/>
      <c r="BH88" s="26"/>
      <c r="BJ88" s="11"/>
      <c r="BL88" s="112"/>
      <c r="BM88" s="15"/>
      <c r="BN88" s="15"/>
      <c r="BO88" s="15"/>
      <c r="BP88" s="15"/>
      <c r="BQ88" s="26"/>
      <c r="BR88" s="26"/>
      <c r="BT88" s="11"/>
      <c r="BV88" s="306"/>
      <c r="BX88" s="311" t="e">
        <f t="shared" si="7"/>
        <v>#DIV/0!</v>
      </c>
      <c r="BY88" s="310">
        <f t="shared" si="8"/>
        <v>0</v>
      </c>
    </row>
    <row r="89" spans="3:77" ht="15" customHeight="1" thickBot="1" x14ac:dyDescent="0.3">
      <c r="C89" s="116" t="str">
        <f>IF(AND(G$83="Bolted",E$83="Composite"),IF(MOD(D88,1)=0,"EQ","REJECT"),"N/A")</f>
        <v>N/A</v>
      </c>
      <c r="D89" s="16"/>
      <c r="E89" s="11" t="str" cm="1">
        <f t="array" aca="1" ref="E89" ca="1">IF(ISREF(INDIRECT("'"&amp;D$86&amp;"'!$AK$63")),D89*ROUND(IF($A$25="mm",1,1/25.4)*INDIRECT("'"&amp;D$86&amp;"'!$AK$63"),3),"Typo")</f>
        <v>Typo</v>
      </c>
      <c r="F89" s="25" t="str">
        <f ca="1">IF($A$25="mm","mm","in")</f>
        <v>mm</v>
      </c>
      <c r="G89" s="11"/>
      <c r="H89" s="15" t="str">
        <f>IF(OR(G83="Laminated",AND(G83="Bolted",OR(E83="Composite",J83="Composite"))),"Scale inner layup:","")</f>
        <v/>
      </c>
      <c r="I89" s="16"/>
      <c r="J89" s="11" t="str" cm="1">
        <f t="array" aca="1" ref="J89" ca="1">IF(ISREF(INDIRECT("'"&amp;J$86&amp;"'!$AK$63")),I89*ROUND(IF($A$25="mm",1/1,25.4)*INDIRECT("'"&amp;J$86&amp;"'!$AK$63"),3),"Typo")</f>
        <v>Typo</v>
      </c>
      <c r="K89" s="25" t="str">
        <f ca="1">IF($A$25="mm","mm","in")</f>
        <v>mm</v>
      </c>
      <c r="L89" s="11" t="str">
        <f>IF(OR(G83="Welded",G83="Bonded",NOT(J83="Composite"),L83="N/A"),"N/A",IF(MOD(I89,1)=0,"EQ","REJECT"))</f>
        <v>EQ</v>
      </c>
      <c r="X89" s="10"/>
      <c r="Y89" s="10"/>
      <c r="Z89" s="10"/>
      <c r="AA89" s="10"/>
      <c r="AB89" s="318"/>
      <c r="AC89" s="10"/>
      <c r="AD89" s="10"/>
      <c r="AE89" s="10"/>
      <c r="AF89" s="10"/>
      <c r="AG89" s="11"/>
      <c r="AH89" s="37" t="s">
        <v>520</v>
      </c>
      <c r="AI89" s="22"/>
      <c r="AJ89" s="112"/>
      <c r="AK89" s="112"/>
      <c r="AL89" s="112" t="s">
        <v>944</v>
      </c>
      <c r="AM89" s="119">
        <f ca="1">AM73*AM86</f>
        <v>0</v>
      </c>
      <c r="AN89" s="119" t="str">
        <f ca="1">IF(OR(AP59="N/A",AL105="",AN72=""),"",AN73*AN86+AN81*(AL101+AL102))</f>
        <v/>
      </c>
      <c r="AO89" s="115" t="str">
        <f t="shared" ca="1" si="9"/>
        <v/>
      </c>
      <c r="AP89" s="116" t="str">
        <f>IF(AP59="N/A","N/A",IF(AO89="","EQ",IF(AO89&gt;=1,"EQ",IF(AO89&gt;=0.95,"CHECK","REJECT"))))</f>
        <v>N/A</v>
      </c>
      <c r="AR89" s="12"/>
      <c r="AS89" s="22"/>
      <c r="AT89" s="32"/>
      <c r="AU89" s="32"/>
      <c r="AV89" s="12"/>
      <c r="AW89" s="15" t="s">
        <v>954</v>
      </c>
      <c r="AX89" s="80"/>
      <c r="AY89" s="321"/>
      <c r="AZ89" s="11" t="str">
        <f>IF(NOT($AX$41="Laminated"),"N/A",IF(AND(NOT(T37="Composite"),AX89="Yes"),"REJECT","EQ"))</f>
        <v>N/A</v>
      </c>
      <c r="BB89" s="112"/>
      <c r="BC89" s="15"/>
      <c r="BD89" s="15"/>
      <c r="BE89" s="15"/>
      <c r="BF89" s="15"/>
      <c r="BG89" s="26"/>
      <c r="BH89" s="26"/>
      <c r="BJ89" s="11"/>
      <c r="BL89" s="12"/>
      <c r="BM89" s="15"/>
      <c r="BN89" s="15"/>
      <c r="BO89" s="15"/>
      <c r="BP89" s="15"/>
      <c r="BQ89" s="26"/>
      <c r="BR89" s="26"/>
      <c r="BT89" s="11"/>
      <c r="BV89" s="306"/>
      <c r="BX89" s="311" t="e">
        <f t="shared" si="7"/>
        <v>#DIV/0!</v>
      </c>
      <c r="BY89" s="310">
        <f t="shared" si="8"/>
        <v>0</v>
      </c>
    </row>
    <row r="90" spans="3:77" ht="15" customHeight="1" thickBot="1" x14ac:dyDescent="0.3">
      <c r="C90" s="116" t="str">
        <f>IF(G$83="Bolted",IF(D90="","BLANK","EQ"),"N/A")</f>
        <v>N/A</v>
      </c>
      <c r="D90" s="16"/>
      <c r="E90" s="25" t="str">
        <f ca="1">IF($A$25="mm","mm","in")</f>
        <v>mm</v>
      </c>
      <c r="F90" s="15"/>
      <c r="G90" s="15"/>
      <c r="H90" s="15"/>
      <c r="I90" s="15" t="str">
        <f>IF(L83="N/A","",IF(NOT(G83="Bolted"),"","Minimum tearout distance:"))</f>
        <v/>
      </c>
      <c r="J90" s="16"/>
      <c r="K90" s="25" t="str">
        <f ca="1">IF($A$25="mm","mm","in")</f>
        <v>mm</v>
      </c>
      <c r="L90" s="11" t="str">
        <f>IF(L83="N/A","N/A",IF(NOT(G83="Bolted"),"N/A",IF(J90="","BLANK","EQ")))</f>
        <v>N/A</v>
      </c>
      <c r="X90" s="10"/>
      <c r="Y90" s="10"/>
      <c r="Z90" s="10"/>
      <c r="AA90" s="10"/>
      <c r="AB90" s="318"/>
      <c r="AC90" s="10"/>
      <c r="AD90" s="10"/>
      <c r="AE90" s="10"/>
      <c r="AF90" s="10"/>
      <c r="AG90" s="11"/>
      <c r="AH90" s="37" t="s">
        <v>518</v>
      </c>
      <c r="AI90" s="22"/>
      <c r="AJ90" s="112"/>
      <c r="AK90" s="112"/>
      <c r="AL90" s="112" t="s">
        <v>942</v>
      </c>
      <c r="AM90" s="119">
        <f ca="1">4*AM73*AM87/IF($A$25="mm",0.0127,0.5)</f>
        <v>0</v>
      </c>
      <c r="AN90" s="119" t="str">
        <f ca="1">IF(OR(AP59="N/A",AL105="",AN72=""),"",4*(AN73*AO99+AN81*AO105)/MAX(ABS(AL105-AL97),ABS(AL105-AL98)))</f>
        <v/>
      </c>
      <c r="AO90" s="115" t="str">
        <f t="shared" ca="1" si="9"/>
        <v/>
      </c>
      <c r="AP90" s="116" t="str">
        <f>IF(AP59="N/A","N/A",IF(AO90="","EQ",IF(AO90&gt;=1,"EQ",IF(AO90&gt;=0.95,"CHECK","REJECT"))))</f>
        <v>N/A</v>
      </c>
      <c r="AT90" s="11"/>
      <c r="AU90" s="11"/>
      <c r="AV90" s="11"/>
      <c r="AW90" s="15" t="s">
        <v>950</v>
      </c>
      <c r="AX90" s="597"/>
      <c r="AY90" s="531"/>
      <c r="AZ90" s="11" t="str">
        <f>IF(OR(NOT($AX$41="Laminated"),$AX$89="Yes"),"N/A",IF(AX90="","BLANK","EQ"))</f>
        <v>N/A</v>
      </c>
      <c r="BB90" s="112"/>
      <c r="BC90" s="15"/>
      <c r="BD90" s="15"/>
      <c r="BE90" s="15"/>
      <c r="BF90" s="15"/>
      <c r="BG90" s="26"/>
      <c r="BH90" s="26"/>
      <c r="BJ90" s="116"/>
      <c r="BL90" s="112"/>
      <c r="BM90" s="15"/>
      <c r="BN90" s="15"/>
      <c r="BO90" s="15"/>
      <c r="BP90" s="15"/>
      <c r="BQ90" s="26"/>
      <c r="BR90" s="26"/>
      <c r="BT90" s="11"/>
      <c r="BV90" s="306"/>
      <c r="BX90" s="311" t="e">
        <f t="shared" si="7"/>
        <v>#DIV/0!</v>
      </c>
      <c r="BY90" s="310">
        <f t="shared" si="8"/>
        <v>0</v>
      </c>
    </row>
    <row r="91" spans="3:77" ht="15" customHeight="1" thickBot="1" x14ac:dyDescent="0.3">
      <c r="C91" s="116" t="str">
        <f>IF(G$83="Bolted",IF(D91="","BLANK","EQ"),"N/A")</f>
        <v>N/A</v>
      </c>
      <c r="D91" s="16"/>
      <c r="E91" s="25" t="str">
        <f ca="1">IF($A$25="mm","mm","in")</f>
        <v>mm</v>
      </c>
      <c r="F91" s="15"/>
      <c r="G91" s="15"/>
      <c r="H91" s="15"/>
      <c r="I91" s="15" t="str">
        <f>IF(L83="N/A","",IF(NOT(G83="Bolted"),"","Min shear perimeter on one surface:"))</f>
        <v/>
      </c>
      <c r="J91" s="16"/>
      <c r="K91" s="25" t="str">
        <f ca="1">IF($A$25="mm","mm","in")</f>
        <v>mm</v>
      </c>
      <c r="L91" s="11" t="str">
        <f>IF(L83="N/A","N/A",IF(NOT(G83="Bolted"),"N/A",IF(J91="","BLANK","EQ")))</f>
        <v>N/A</v>
      </c>
      <c r="X91" s="10"/>
      <c r="Y91" s="10"/>
      <c r="Z91" s="10"/>
      <c r="AA91" s="10"/>
      <c r="AB91" s="318" t="s">
        <v>940</v>
      </c>
      <c r="AC91" s="10"/>
      <c r="AD91" s="10"/>
      <c r="AE91" s="10"/>
      <c r="AF91" s="10"/>
      <c r="AG91" s="11"/>
      <c r="AH91" s="12" t="s">
        <v>516</v>
      </c>
      <c r="AI91" s="22"/>
      <c r="AJ91" s="15"/>
      <c r="AK91" s="15"/>
      <c r="AL91" s="15" t="s">
        <v>515</v>
      </c>
      <c r="AM91" s="119">
        <f ca="1">IF(AM87=0,0,AM90/(48*AM72*AM87))</f>
        <v>0</v>
      </c>
      <c r="AN91" s="119" t="str">
        <f ca="1">IF(OR(AN90="",AN72=0),"",AM90/(48*(AN72*AO99+AN80*AO105)))</f>
        <v/>
      </c>
      <c r="AO91" s="115" t="str">
        <f t="shared" ca="1" si="9"/>
        <v/>
      </c>
      <c r="AP91" s="116" t="str">
        <f>IF(AP59="N/A","N/A",IF(AO91="","EQ",IF(AO91&lt;=1,"EQ",IF(AO91&lt;=1.05,"CHECK","REJECT"))))</f>
        <v>N/A</v>
      </c>
      <c r="AR91" s="15"/>
      <c r="AS91" s="11"/>
      <c r="AT91" s="11"/>
      <c r="AU91" s="11"/>
      <c r="AV91" s="11"/>
      <c r="AW91" s="15" t="s">
        <v>947</v>
      </c>
      <c r="AX91" s="80"/>
      <c r="AY91" s="11"/>
      <c r="AZ91" s="11" t="str">
        <f>IF(OR(NOT($AX$41="Laminated"),$AX$89="Yes"),"N/A",IF(AX91="","BLANK","EQ"))</f>
        <v>N/A</v>
      </c>
      <c r="BB91" s="47"/>
      <c r="BC91" s="47"/>
      <c r="BD91" s="112"/>
      <c r="BE91" s="112"/>
      <c r="BF91" s="112"/>
      <c r="BG91" s="119"/>
      <c r="BH91" s="114"/>
      <c r="BI91" s="115"/>
      <c r="BJ91" s="116"/>
      <c r="BL91" s="112"/>
      <c r="BM91" s="15"/>
      <c r="BN91" s="15"/>
      <c r="BO91" s="15"/>
      <c r="BP91" s="15"/>
      <c r="BQ91" s="26"/>
      <c r="BR91" s="26"/>
      <c r="BT91" s="116"/>
      <c r="BV91" s="306"/>
      <c r="BX91" s="311" t="e">
        <f t="shared" si="7"/>
        <v>#DIV/0!</v>
      </c>
      <c r="BY91" s="310">
        <f t="shared" si="8"/>
        <v>0</v>
      </c>
    </row>
    <row r="92" spans="3:77" ht="15" customHeight="1" x14ac:dyDescent="0.25">
      <c r="C92" s="33"/>
      <c r="D92" s="35"/>
      <c r="E92" s="112"/>
      <c r="F92" s="15"/>
      <c r="G92" s="15"/>
      <c r="H92" s="15"/>
      <c r="I92" s="15" t="str">
        <f>IF(L83="N/A","",IF(NOT(G83="Bolted"),"","Total number of fasteners used:"))</f>
        <v/>
      </c>
      <c r="J92" s="16"/>
      <c r="L92" s="11" t="str">
        <f>IF(L83="N/A","N/A",IF(NOT(G83="Bolted"),"N/A",IF(OR(J92="",J92=0),"BLANK","EQ")))</f>
        <v>N/A</v>
      </c>
      <c r="X92" s="10"/>
      <c r="Y92" s="10"/>
      <c r="Z92" s="10"/>
      <c r="AA92" s="10"/>
      <c r="AB92" s="318"/>
      <c r="AC92" s="10"/>
      <c r="AD92" s="10"/>
      <c r="AE92" s="10"/>
      <c r="AF92" s="10"/>
      <c r="AG92" s="11"/>
      <c r="AH92" s="12" t="s">
        <v>514</v>
      </c>
      <c r="AI92" s="22"/>
      <c r="AJ92" s="15"/>
      <c r="AK92" s="15"/>
      <c r="AL92" s="15" t="s">
        <v>916</v>
      </c>
      <c r="AM92" s="119">
        <f ca="1">IF(AL60=0,0,AL60*_xlfn.AGGREGATE(4,6,INDIRECT("'F.7.1-5 Composite Chassis'!CM4:CM20"))+AO60*_xlfn.AGGREGATE(4,6,INDIRECT("'F.7.1-5 Composite Chassis'!CN4:CN20")))</f>
        <v>0</v>
      </c>
      <c r="AN92" s="119" t="str" cm="1">
        <f t="array" aca="1" ref="AN92" ca="1">IF(OR(AN90="",AN72=0),"",
INDIRECT("'"&amp;AN61&amp;"'!$AK$71")*
(AN87/(IF($A$25="mm",1/10^12,1/25.4^4)*INDIRECT("'"&amp;AN61&amp;"'!$AK$64")))/
((MAX(ABS(AL105-AL97),ABS(AL105-AL98))/((IF($A$25="mm",1/1000,1/25.4)*INDIRECT("'"&amp;AN61&amp;"'!$AG$61"))))^2))</f>
        <v/>
      </c>
      <c r="AO92" s="115" t="str">
        <f t="shared" ca="1" si="9"/>
        <v/>
      </c>
      <c r="AP92" s="116" t="str">
        <f>IF(AP59="N/A","N/A",IF(AO92="","EQ",IF(AO92&gt;=1,"EQ",IF(AO92&gt;=0.95,"CHECK","REJECT"))))</f>
        <v>N/A</v>
      </c>
      <c r="AR92" s="11"/>
      <c r="AS92" s="11"/>
      <c r="AT92" s="11"/>
      <c r="AU92" s="11"/>
      <c r="AV92" s="11"/>
      <c r="AW92" s="15" t="s">
        <v>945</v>
      </c>
      <c r="AX92" s="320"/>
      <c r="AY92" s="25" t="str">
        <f ca="1">IF($A$25="mm","mm","in")</f>
        <v>mm</v>
      </c>
      <c r="AZ92" s="11" t="str">
        <f>IF(OR(NOT($AX$41="Laminated"),$AX$89="Yes"),"N/A",IF(AX92="","BLANK","EQ"))</f>
        <v>N/A</v>
      </c>
      <c r="BB92" s="37"/>
      <c r="BC92" s="112"/>
      <c r="BD92" s="112"/>
      <c r="BE92" s="112"/>
      <c r="BF92" s="112"/>
      <c r="BG92" s="119"/>
      <c r="BH92" s="114"/>
      <c r="BI92" s="115"/>
      <c r="BJ92" s="116"/>
      <c r="BL92" s="47"/>
      <c r="BM92" s="47"/>
      <c r="BN92" s="112"/>
      <c r="BO92" s="112"/>
      <c r="BP92" s="112"/>
      <c r="BQ92" s="119"/>
      <c r="BR92" s="114"/>
      <c r="BS92" s="115"/>
      <c r="BT92" s="116"/>
      <c r="BV92" s="306"/>
      <c r="BX92" s="311" t="e">
        <f t="shared" si="7"/>
        <v>#DIV/0!</v>
      </c>
      <c r="BY92" s="310">
        <f t="shared" si="8"/>
        <v>0</v>
      </c>
    </row>
    <row r="93" spans="3:77" ht="15" customHeight="1" x14ac:dyDescent="0.25">
      <c r="C93" s="33"/>
      <c r="D93" s="35"/>
      <c r="E93" s="112"/>
      <c r="F93" s="15"/>
      <c r="G93" s="15"/>
      <c r="H93" s="15"/>
      <c r="I93" s="15" t="str">
        <f>IF(L83="N/A","",IF(NOT(G83="Bolted"),"","Fastener shear diameter:"))</f>
        <v/>
      </c>
      <c r="J93" s="81"/>
      <c r="K93" s="25" t="str">
        <f ca="1">IF($A$25="mm","mm","in")</f>
        <v>mm</v>
      </c>
      <c r="L93" s="11" t="str">
        <f>IF(L83="N/A","N/A",IF(NOT(G83="Bolted"),"N/A",IF(J93="","BLANK","EQ")))</f>
        <v>N/A</v>
      </c>
      <c r="X93" s="10"/>
      <c r="Y93" s="10"/>
      <c r="Z93" s="10"/>
      <c r="AA93" s="10"/>
      <c r="AB93" s="318" t="s">
        <v>938</v>
      </c>
      <c r="AC93" s="10"/>
      <c r="AD93" s="10"/>
      <c r="AE93" s="10"/>
      <c r="AF93" s="10"/>
      <c r="AG93" s="11"/>
      <c r="AH93" s="12" t="s">
        <v>937</v>
      </c>
      <c r="AL93" s="15" t="str">
        <f ca="1">IF($A$25="mm","1.5mm Steel Shear Equivalence:","0.59in Steel Shear Equivalence:")</f>
        <v>1.5mm Steel Shear Equivalence:</v>
      </c>
      <c r="AM93" s="26">
        <f ca="1">IF($A$25="mm",1.5,0.059)*AM82</f>
        <v>315907499.99999994</v>
      </c>
      <c r="AN93" s="119" t="str">
        <f ca="1">IF(OR(AN91="",AN73=0),"",(AN64+AN65)*AN74)</f>
        <v/>
      </c>
      <c r="AO93" s="115" t="str">
        <f t="shared" ca="1" si="9"/>
        <v/>
      </c>
      <c r="AP93" s="116" t="str">
        <f>IF(AP59="N/A","N/A",IF(AO93="","EQ",IF(AO93&gt;=1,"EQ",IF(AO93&gt;=0.95,"CHECK","REJECT"))))</f>
        <v>N/A</v>
      </c>
      <c r="AR93" s="11"/>
      <c r="AS93" s="11"/>
      <c r="AT93" s="15" t="s">
        <v>548</v>
      </c>
      <c r="AU93" s="16"/>
      <c r="AV93" s="11"/>
      <c r="AW93" s="112" t="s">
        <v>943</v>
      </c>
      <c r="AX93" s="11" t="str" cm="1">
        <f t="array" aca="1" ref="AX93" ca="1">IF(ISREF(INDIRECT("'"&amp;AX90&amp;"'!$AK$62")),IF(AU93="",1,AU93)*ROUND(IF($A$25="mm",1,25.4)*
IF(AX91="Outer",INDIRECT("'"&amp;AX90&amp;"'!$AK$62"),
IF(AX91="Inner",INDIRECT("'"&amp;AX90&amp;"'!$AK$63"),
INDIRECT("'"&amp;AX90&amp;"'!$AK$62")+INDIRECT("'"&amp;AX90&amp;"'!$AK$63"))),3),"Typo")</f>
        <v>Typo</v>
      </c>
      <c r="AY93" s="25" t="str">
        <f ca="1">IF($A$25="mm","mm","in")</f>
        <v>mm</v>
      </c>
      <c r="AZ93" s="11" t="str">
        <f>IF(OR(NOT($AX$41="Laminated"),$AX$89="Yes"),"N/A",IF(MOD(BD55,1)=0,"EQ","REJECT"))</f>
        <v>N/A</v>
      </c>
      <c r="BB93" s="37"/>
      <c r="BC93" s="112"/>
      <c r="BD93" s="112"/>
      <c r="BE93" s="112"/>
      <c r="BF93" s="112"/>
      <c r="BG93" s="119"/>
      <c r="BH93" s="114"/>
      <c r="BI93" s="115"/>
      <c r="BJ93" s="116"/>
      <c r="BL93" s="37"/>
      <c r="BM93" s="112"/>
      <c r="BN93" s="112"/>
      <c r="BO93" s="112"/>
      <c r="BP93" s="112"/>
      <c r="BQ93" s="119"/>
      <c r="BR93" s="114"/>
      <c r="BS93" s="115"/>
      <c r="BT93" s="116"/>
      <c r="BV93" s="306"/>
      <c r="BX93" s="311" t="e">
        <f t="shared" si="7"/>
        <v>#DIV/0!</v>
      </c>
      <c r="BY93" s="310">
        <f t="shared" si="8"/>
        <v>0</v>
      </c>
    </row>
    <row r="94" spans="3:77" ht="15" customHeight="1" thickBot="1" x14ac:dyDescent="0.3">
      <c r="C94" s="22"/>
      <c r="D94" s="35"/>
      <c r="E94" s="112"/>
      <c r="F94" s="15"/>
      <c r="G94" s="15"/>
      <c r="H94" s="15"/>
      <c r="I94" s="15" t="str">
        <f>IF(L83="N/A","",IF(NOT(G83="Bolted"),"","Fastener UTS:"))</f>
        <v/>
      </c>
      <c r="J94" s="81"/>
      <c r="K94" s="25" t="str">
        <f ca="1">IF($A$25="mm","N","lbs")</f>
        <v>N</v>
      </c>
      <c r="L94" s="11" t="str">
        <f>IF(L83="N/A","N/A",IF(NOT(G83="Bolted"),"N/A",IF(OR(J94="",J94=0),"BLANK","EQ")))</f>
        <v>N/A</v>
      </c>
      <c r="X94" s="10"/>
      <c r="Y94" s="10"/>
      <c r="Z94" s="10"/>
      <c r="AA94" s="10"/>
      <c r="AB94" s="318"/>
      <c r="AC94" s="10"/>
      <c r="AD94" s="10"/>
      <c r="AE94" s="10"/>
      <c r="AF94" s="10"/>
      <c r="AG94" s="11"/>
      <c r="AH94" s="22"/>
      <c r="AI94" s="37" t="s">
        <v>935</v>
      </c>
      <c r="AJ94" s="37"/>
      <c r="AK94" s="37"/>
      <c r="AL94" s="130" t="s">
        <v>935</v>
      </c>
      <c r="AM94" s="37"/>
      <c r="AN94" s="129"/>
      <c r="AO94" s="130" t="s">
        <v>935</v>
      </c>
      <c r="AP94" s="129"/>
      <c r="AR94" s="11"/>
      <c r="AS94" s="11"/>
      <c r="AT94" s="11"/>
      <c r="AU94" s="11"/>
      <c r="AV94" s="11"/>
      <c r="AW94" s="112" t="s">
        <v>941</v>
      </c>
      <c r="AX94" s="116" t="e">
        <f ca="1">AX92*AX93*(IF($A$25="mm",1/(10^6),1))</f>
        <v>#VALUE!</v>
      </c>
      <c r="AY94" s="25" t="str">
        <f ca="1">IF($A$25="mm","m^2","in^2")</f>
        <v>m^2</v>
      </c>
      <c r="AZ94" s="11" t="str">
        <f>IF(OR(NOT($AX$41="Laminated"),$AX$89="Yes"),"N/A","EQ")</f>
        <v>N/A</v>
      </c>
      <c r="BC94" s="15"/>
      <c r="BD94" s="15"/>
      <c r="BE94" s="15"/>
      <c r="BF94" s="15"/>
      <c r="BG94" s="119"/>
      <c r="BH94" s="114"/>
      <c r="BI94" s="115"/>
      <c r="BJ94" s="116"/>
      <c r="BL94" s="37"/>
      <c r="BM94" s="112"/>
      <c r="BN94" s="112"/>
      <c r="BO94" s="112"/>
      <c r="BP94" s="112"/>
      <c r="BQ94" s="119"/>
      <c r="BR94" s="114"/>
      <c r="BS94" s="115"/>
      <c r="BT94" s="116"/>
      <c r="BV94" s="306"/>
      <c r="BX94" s="311" t="e">
        <f t="shared" si="7"/>
        <v>#DIV/0!</v>
      </c>
      <c r="BY94" s="310">
        <f t="shared" si="8"/>
        <v>0</v>
      </c>
    </row>
    <row r="95" spans="3:77" ht="15" customHeight="1" thickBot="1" x14ac:dyDescent="0.3">
      <c r="C95" s="22"/>
      <c r="D95" s="35"/>
      <c r="E95" s="112"/>
      <c r="F95" s="15"/>
      <c r="G95" s="15"/>
      <c r="H95" s="15"/>
      <c r="I95" s="15" t="str">
        <f>IF(L83="N/A","",IF(NOT(G83="Bolted"),"","Threads in shear:"))</f>
        <v/>
      </c>
      <c r="J95" s="231"/>
      <c r="L95" s="11" t="str">
        <f>IF(L83="N/A","N/A",IF(NOT(G83="Bolted"),"N/A",IF(J95="Yes","CHECK","EQ")))</f>
        <v>N/A</v>
      </c>
      <c r="X95" s="42"/>
      <c r="Y95" s="179"/>
      <c r="Z95" s="179"/>
      <c r="AA95" s="179"/>
      <c r="AB95" s="319"/>
      <c r="AC95" s="179"/>
      <c r="AD95" s="179"/>
      <c r="AE95" s="179"/>
      <c r="AF95" s="42"/>
      <c r="AG95" s="11"/>
      <c r="AH95" s="11" t="s">
        <v>545</v>
      </c>
      <c r="AI95" s="11">
        <f ca="1">IF($A$25="mm",AN71/2000,AN71/2)</f>
        <v>0</v>
      </c>
      <c r="AJ95" s="25" t="str">
        <f ca="1">IF($A$25="mm","m","in")</f>
        <v>m</v>
      </c>
      <c r="AK95" s="127" t="s">
        <v>544</v>
      </c>
      <c r="AL95" s="119" t="e">
        <f ca="1">AI95*AI96</f>
        <v>#VALUE!</v>
      </c>
      <c r="AM95" s="50" t="str">
        <f ca="1">IF($A$25="mm","m^2","in^2")</f>
        <v>m^2</v>
      </c>
      <c r="AN95" s="127" t="s">
        <v>543</v>
      </c>
      <c r="AO95" s="119" t="e">
        <f ca="1">(AI95*AI96^3)/12</f>
        <v>#VALUE!</v>
      </c>
      <c r="AP95" s="50" t="str">
        <f ca="1">IF($A$25="mm","m^4","in^4")</f>
        <v>m^4</v>
      </c>
      <c r="AR95" s="11"/>
      <c r="AS95" s="11"/>
      <c r="AT95" s="11"/>
      <c r="AU95" s="11"/>
      <c r="AV95" s="11"/>
      <c r="AW95" s="15" t="s">
        <v>939</v>
      </c>
      <c r="AX95" s="26" t="str" cm="1">
        <f t="array" aca="1" ref="AX95" ca="1">IF(ISREF(INDIRECT("'"&amp;AX90&amp;"'!$AY$62")),INDIRECT("'"&amp;AX90&amp;"'!$AY$62")*IF($A$25="mm",1,1/6894.76),"Typo")</f>
        <v>Typo</v>
      </c>
      <c r="AY95" s="25" t="str">
        <f ca="1">IF($A$25="mm","Pa","psi")</f>
        <v>Pa</v>
      </c>
      <c r="AZ95" s="11" t="str">
        <f>IF(OR(NOT($AX$41="Laminated"),$AX$89="Yes"),"N/A",IF(AX95=0,"BLANK","EQ"))</f>
        <v>N/A</v>
      </c>
      <c r="BC95" s="15"/>
      <c r="BD95" s="15"/>
      <c r="BE95" s="15"/>
      <c r="BF95" s="15"/>
      <c r="BG95" s="119"/>
      <c r="BH95" s="114"/>
      <c r="BI95" s="115"/>
      <c r="BJ95" s="116"/>
      <c r="BL95" s="12"/>
      <c r="BM95" s="15"/>
      <c r="BN95" s="15"/>
      <c r="BO95" s="15"/>
      <c r="BP95" s="15"/>
      <c r="BQ95" s="119"/>
      <c r="BR95" s="114"/>
      <c r="BS95" s="115"/>
      <c r="BT95" s="116"/>
      <c r="BV95" s="306"/>
      <c r="BX95" s="311" t="e">
        <f t="shared" si="7"/>
        <v>#DIV/0!</v>
      </c>
      <c r="BY95" s="310">
        <f t="shared" si="8"/>
        <v>0</v>
      </c>
    </row>
    <row r="96" spans="3:77" ht="15" customHeight="1" thickBot="1" x14ac:dyDescent="0.3">
      <c r="C96" s="116"/>
      <c r="D96" s="26"/>
      <c r="E96" s="134" t="str">
        <f>IF(D96=0,"",D96/(60000/IF($A$25="mm",1,9.81/2.2046)))</f>
        <v/>
      </c>
      <c r="F96" s="15"/>
      <c r="G96" s="15"/>
      <c r="H96" s="15"/>
      <c r="I96" s="15" t="str">
        <f>IF(L83="N/A","",IF(NOT(G83="Bolted"),"",IF($A$25="mm","Fastener shear &gt;= 60000N:","Fastener shear &gt;= 13484lbs:")))</f>
        <v/>
      </c>
      <c r="J96" s="26">
        <f>0.577*J92*J94*PI()*((J93/2)^2)</f>
        <v>0</v>
      </c>
      <c r="K96" s="134" t="str">
        <f>IF(J96=0,"",J96/(60000/IF($A$25="mm",1,9.81/2.2046)))</f>
        <v/>
      </c>
      <c r="L96" s="11" t="str">
        <f>IF(L83="N/A","N/A",IF(NOT(G83="Bolted"),"N/A",IF(K96&lt;1,"REJECT","EQ")))</f>
        <v>N/A</v>
      </c>
      <c r="X96" s="42"/>
      <c r="Y96" s="179"/>
      <c r="Z96" s="179"/>
      <c r="AA96" s="179"/>
      <c r="AB96" s="319"/>
      <c r="AC96" s="179"/>
      <c r="AD96" s="179"/>
      <c r="AE96" s="179"/>
      <c r="AF96" s="42"/>
      <c r="AG96" s="11"/>
      <c r="AH96" s="22" t="s">
        <v>542</v>
      </c>
      <c r="AI96" s="11" t="e">
        <f ca="1">IF($A$25="mm",AN64/1000,AN64)</f>
        <v>#VALUE!</v>
      </c>
      <c r="AJ96" s="25" t="str">
        <f ca="1">IF($A$25="mm","m","in")</f>
        <v>m</v>
      </c>
      <c r="AK96" s="127" t="s">
        <v>541</v>
      </c>
      <c r="AL96" s="119" t="e">
        <f ca="1">AI98*AI99</f>
        <v>#VALUE!</v>
      </c>
      <c r="AM96" s="50" t="str">
        <f ca="1">IF($A$25="mm","m^2","in^2")</f>
        <v>m^2</v>
      </c>
      <c r="AN96" s="127" t="s">
        <v>540</v>
      </c>
      <c r="AO96" s="119" t="e">
        <f ca="1">(AI98*AI99^3)/12</f>
        <v>#VALUE!</v>
      </c>
      <c r="AP96" s="50" t="str">
        <f ca="1">IF($A$25="mm","m^4","in^4")</f>
        <v>m^4</v>
      </c>
      <c r="AR96" s="12" t="s">
        <v>930</v>
      </c>
      <c r="AS96" s="11"/>
      <c r="AT96" s="11"/>
      <c r="AU96" s="11"/>
      <c r="AV96" s="11"/>
      <c r="AW96" s="15" t="str">
        <f ca="1">IF($A$25="mm","Single tearout path &gt;=120000N:","Single tearout path &gt;=26977lbs:")</f>
        <v>Single tearout path &gt;=120000N:</v>
      </c>
      <c r="AX96" s="26" t="str">
        <f ca="1">IF(OR(AX92="",AX93=""),"",AX95*AX94)</f>
        <v/>
      </c>
      <c r="AY96" s="84">
        <f ca="1">IF(AX96="",0,AX96)/IF($A$25="mm",180000,40466)</f>
        <v>0</v>
      </c>
      <c r="AZ96" s="11" t="str">
        <f>IF(OR(NOT($AX$41="Laminated"),$AX$89="Yes"),"N/A",
IF(OR(AX92="",AX93=""),"EQ",
IF(AND($A$25="mm",AX96&gt;=120000),"EQ",IF(AND($A$25="Inch",AX96&gt;=26977),"EQ","REJECT"))))</f>
        <v>N/A</v>
      </c>
      <c r="BC96" s="15"/>
      <c r="BD96" s="15"/>
      <c r="BE96" s="15"/>
      <c r="BF96" s="15"/>
      <c r="BG96" s="26"/>
      <c r="BH96" s="26"/>
      <c r="BI96" s="115"/>
      <c r="BJ96" s="11"/>
      <c r="BL96" s="12"/>
      <c r="BM96" s="15"/>
      <c r="BN96" s="15"/>
      <c r="BO96" s="15"/>
      <c r="BP96" s="15"/>
      <c r="BQ96" s="119"/>
      <c r="BR96" s="114"/>
      <c r="BS96" s="115"/>
      <c r="BT96" s="116"/>
      <c r="BV96" s="306"/>
      <c r="BX96" s="311" t="e">
        <f t="shared" si="7"/>
        <v>#DIV/0!</v>
      </c>
      <c r="BY96" s="310">
        <f t="shared" si="8"/>
        <v>0</v>
      </c>
    </row>
    <row r="97" spans="3:77" ht="15" customHeight="1" thickBot="1" x14ac:dyDescent="0.3">
      <c r="C97" s="116" t="str">
        <f>IF(L$83="N/A","N/A",IF(NOT(G$83="Bolted"),"N/A",IF(E97&lt;1,"REJECT","EQ")))</f>
        <v>N/A</v>
      </c>
      <c r="D97" s="26">
        <f ca="1">D87*IF(E83="Composite",D88+D89,D85)*D91*IF($A$25="mm",1/10^6,1)</f>
        <v>0</v>
      </c>
      <c r="E97" s="134" t="str">
        <f ca="1">IF(D97=0,"",D97/(60000/IF($A$25="mm",1,9.81/2.2046)))</f>
        <v/>
      </c>
      <c r="F97" s="15"/>
      <c r="G97" s="15"/>
      <c r="H97" s="15"/>
      <c r="I97" s="15" t="str">
        <f>IF(L83="N/A","",IF(NOT(G83="Bolted"),"",IF($A$25="mm","Pullout &gt;= 60000N:","Pullout &gt;= 13484lbs:")))</f>
        <v/>
      </c>
      <c r="J97" s="26" t="e">
        <f ca="1">J87*IF(J83="Composite",J88+J89,J85)*J91*IF($A$25="mm",1/10^6,1)</f>
        <v>#VALUE!</v>
      </c>
      <c r="K97" s="134" t="e">
        <f ca="1">IF(J97=0,"",J97/(60000/IF($A$25="mm",1,9.81/2.2046)))</f>
        <v>#VALUE!</v>
      </c>
      <c r="L97" s="11" t="str">
        <f>IF(L83="N/A","N/A",IF(NOT(G83="Bolted"),"N/A",IF(K97&lt;1,"REJECT","EQ")))</f>
        <v>N/A</v>
      </c>
      <c r="X97" s="10"/>
      <c r="Y97" s="10"/>
      <c r="Z97" s="10"/>
      <c r="AA97" s="10"/>
      <c r="AB97" s="318" t="s">
        <v>931</v>
      </c>
      <c r="AC97" s="10"/>
      <c r="AD97" s="10"/>
      <c r="AE97" s="10"/>
      <c r="AF97" s="10"/>
      <c r="AH97" s="22" t="s">
        <v>539</v>
      </c>
      <c r="AI97" s="11" t="e">
        <f ca="1">IF($A$25="mm",AN66/1000,AN66)</f>
        <v>#VALUE!</v>
      </c>
      <c r="AJ97" s="25" t="str">
        <f ca="1">IF($A$25="mm","m","in")</f>
        <v>m</v>
      </c>
      <c r="AK97" s="127" t="s">
        <v>538</v>
      </c>
      <c r="AL97" s="116" t="e">
        <f ca="1">AI96/2</f>
        <v>#VALUE!</v>
      </c>
      <c r="AM97" s="50" t="str">
        <f ca="1">IF($A$25="mm","m","in")</f>
        <v>m</v>
      </c>
      <c r="AN97" s="127" t="s">
        <v>537</v>
      </c>
      <c r="AO97" s="119" t="str">
        <f ca="1">IF(AL105="","",AO95+(AL95*(AL105-AL97)^2))</f>
        <v/>
      </c>
      <c r="AP97" s="50" t="str">
        <f ca="1">IF($A$25="mm","m^4","in^4")</f>
        <v>m^4</v>
      </c>
      <c r="AR97" s="11"/>
      <c r="AS97" s="11"/>
      <c r="AT97" s="11"/>
      <c r="AU97" s="11"/>
      <c r="AV97" s="11"/>
      <c r="AW97" s="15" t="s">
        <v>936</v>
      </c>
      <c r="AX97" s="509"/>
      <c r="AY97" s="511"/>
      <c r="AZ97" s="11" t="str">
        <f>IF(OR(NOT($AX$41="Laminated"),$AX$89="Yes"),"N/A",IF(AX97="","BLANK","EQ"))</f>
        <v>N/A</v>
      </c>
      <c r="BC97" s="15"/>
      <c r="BD97" s="15"/>
      <c r="BE97" s="15"/>
      <c r="BF97" s="15"/>
      <c r="BG97" s="15"/>
      <c r="BH97" s="26"/>
      <c r="BJ97" s="11"/>
      <c r="BL97" s="12"/>
      <c r="BM97" s="15"/>
      <c r="BN97" s="15"/>
      <c r="BO97" s="15"/>
      <c r="BP97" s="15"/>
      <c r="BQ97" s="26"/>
      <c r="BR97" s="26"/>
      <c r="BS97" s="115"/>
      <c r="BT97" s="11"/>
      <c r="BV97" s="306"/>
      <c r="BX97" s="311" t="e">
        <f t="shared" si="7"/>
        <v>#DIV/0!</v>
      </c>
      <c r="BY97" s="310">
        <f t="shared" si="8"/>
        <v>0</v>
      </c>
    </row>
    <row r="98" spans="3:77" ht="15" customHeight="1" x14ac:dyDescent="0.25">
      <c r="C98" s="116" t="str">
        <f>IF(L$83="N/A","N/A",IF(NOT(G$83="Bolted"),"N/A",IF(E98&lt;1,"REJECT","EQ")))</f>
        <v>N/A</v>
      </c>
      <c r="D98" s="26">
        <f ca="1">2*D87*IF(E83="Composite",D88+D89,D85)*J92*D90*IF($A$25="mm",1/10^6,1)</f>
        <v>0</v>
      </c>
      <c r="E98" s="134" t="str">
        <f ca="1">IF(D98=0,"",D98/(60000/IF($A$25="mm",1,9.81/2.2046)))</f>
        <v/>
      </c>
      <c r="F98" s="15"/>
      <c r="G98" s="15"/>
      <c r="H98" s="15"/>
      <c r="I98" s="15" t="str">
        <f>IF(L83="N/A","",IF(NOT(G83="Bolted"),"",IF($A$25="mm","Tearout &gt;= 60000N:","Tearout &gt;= 13484N:")))</f>
        <v/>
      </c>
      <c r="J98" s="26" t="e">
        <f ca="1">2*J87*IF(J83="Composite",J88+J89,J85)*J92*J90*IF($A$25="mm",1/10^6,1)</f>
        <v>#VALUE!</v>
      </c>
      <c r="K98" s="134" t="e">
        <f ca="1">IF(J98=0,"",J98/(60000/IF($A$25="mm",1,9.81/2.2046)))</f>
        <v>#VALUE!</v>
      </c>
      <c r="L98" s="11" t="str">
        <f>IF(L83="N/A","N/A",IF(NOT(G83="Bolted"),"N/A",IF(K98&lt;1,"REJECT","EQ")))</f>
        <v>N/A</v>
      </c>
      <c r="X98" s="10"/>
      <c r="Y98" s="10"/>
      <c r="Z98" s="10"/>
      <c r="AA98" s="10"/>
      <c r="AB98" s="10"/>
      <c r="AC98" s="10"/>
      <c r="AD98" s="10"/>
      <c r="AE98" s="10"/>
      <c r="AF98" s="10"/>
      <c r="AH98" s="11" t="s">
        <v>536</v>
      </c>
      <c r="AI98" s="11">
        <f ca="1">IF($A$25="mm",AN71/2000-AI103,AN71/2-AI103)</f>
        <v>0</v>
      </c>
      <c r="AJ98" s="25" t="str">
        <f ca="1">IF($A$25="mm","m","in")</f>
        <v>m</v>
      </c>
      <c r="AK98" s="127" t="s">
        <v>535</v>
      </c>
      <c r="AL98" s="116" t="e">
        <f ca="1">(AI97-0.5*AI99)</f>
        <v>#VALUE!</v>
      </c>
      <c r="AM98" s="50" t="str">
        <f ca="1">IF($A$25="mm","m","in")</f>
        <v>m</v>
      </c>
      <c r="AN98" s="127" t="s">
        <v>534</v>
      </c>
      <c r="AO98" s="119" t="str">
        <f ca="1">IF(AL105="","",AO96+(AL96*(AL105-AL98)^2))</f>
        <v/>
      </c>
      <c r="AP98" s="50" t="str">
        <f ca="1">IF($A$25="mm","m^4","in^4")</f>
        <v>m^4</v>
      </c>
      <c r="AR98" s="12"/>
      <c r="AS98" s="11"/>
      <c r="AT98" s="11"/>
      <c r="AU98" s="11"/>
      <c r="AV98" s="11"/>
      <c r="AW98" s="15" t="s">
        <v>934</v>
      </c>
      <c r="AX98" s="119" t="str" cm="1">
        <f t="array" aca="1" ref="AX98" ca="1">IF(ISREF(INDIRECT("'"&amp;AX90&amp;"'!$BM$76")),INDIRECT("'"&amp;AX90&amp;"'!$BM$76")*IF($A$25="mm",1,1/6894.76),"Typo")</f>
        <v>Typo</v>
      </c>
      <c r="AY98" s="25" t="str">
        <f ca="1">IF($A$25="mm","Pa","psi")</f>
        <v>Pa</v>
      </c>
      <c r="AZ98" s="11" t="str">
        <f>IF(OR(NOT($AX$41="Laminated"),$AX$89="Yes",AX97="Pre-Cure"),"N/A",IF(AX98=0,"BLANK","EQ"))</f>
        <v>N/A</v>
      </c>
      <c r="BL98" s="12"/>
      <c r="BM98" s="15"/>
      <c r="BN98" s="15"/>
      <c r="BO98" s="15"/>
      <c r="BP98" s="15"/>
      <c r="BQ98" s="15"/>
      <c r="BR98" s="26"/>
      <c r="BT98" s="11"/>
      <c r="BV98" s="306"/>
      <c r="BX98" s="311" t="e">
        <f t="shared" si="7"/>
        <v>#DIV/0!</v>
      </c>
      <c r="BY98" s="310">
        <f t="shared" si="8"/>
        <v>0</v>
      </c>
    </row>
    <row r="99" spans="3:77" ht="15" customHeight="1" x14ac:dyDescent="0.25">
      <c r="C99" s="22"/>
      <c r="D99" s="35"/>
      <c r="E99" s="112"/>
      <c r="F99" s="15"/>
      <c r="G99" s="15"/>
      <c r="H99" s="11"/>
      <c r="I99" s="15" t="str">
        <f>IF(L83="N/A","",IF(OR(AND(G83="Welded",I83="FB"),NOT(G83="Welded")),"","Welded Shear Strength:"))</f>
        <v/>
      </c>
      <c r="J99" s="26" cm="1">
        <f t="array" ref="J99">0.577*INDEX(A7:C7,1,IF(E83="Steel",1,IF(E83="6061-T6",2,3)))</f>
        <v>0</v>
      </c>
      <c r="K99" s="25" t="str">
        <f ca="1">IF($A$25="mm","Pa","psi")</f>
        <v>Pa</v>
      </c>
      <c r="L99" s="11" t="str">
        <f>IF(L83="N/A","N/A",IF(OR(AND(G83="Welded",I83="FB"),NOT(G83="Welded")),"N/A",IF(J99=0,"BLANK","EQ")))</f>
        <v>N/A</v>
      </c>
      <c r="X99" s="42"/>
      <c r="Y99" s="42"/>
      <c r="Z99" s="42"/>
      <c r="AA99" s="42"/>
      <c r="AB99" s="42"/>
      <c r="AC99" s="42"/>
      <c r="AD99" s="42"/>
      <c r="AE99" s="42"/>
      <c r="AF99" s="42"/>
      <c r="AH99" s="11" t="s">
        <v>533</v>
      </c>
      <c r="AI99" s="11" t="e">
        <f ca="1">IF($A$25="mm",AN65/1000,AN65)</f>
        <v>#VALUE!</v>
      </c>
      <c r="AJ99" s="25" t="str">
        <f ca="1">IF($A$25="mm","m","in")</f>
        <v>m</v>
      </c>
      <c r="AK99" s="127"/>
      <c r="AL99" s="121"/>
      <c r="AM99" s="50"/>
      <c r="AN99" s="127" t="s">
        <v>531</v>
      </c>
      <c r="AO99" s="119" t="str">
        <f ca="1">IF(AL105="","",AO97+AO98)</f>
        <v/>
      </c>
      <c r="AP99" s="50" t="str">
        <f ca="1">IF($A$25="mm","m^4","in^4")</f>
        <v>m^4</v>
      </c>
      <c r="AR99" s="11"/>
      <c r="AS99" s="11"/>
      <c r="AT99" s="11"/>
      <c r="AU99" s="11"/>
      <c r="AV99" s="11"/>
      <c r="AW99" s="15" t="s">
        <v>933</v>
      </c>
      <c r="AX99" s="16"/>
      <c r="AY99" s="25" t="str">
        <f ca="1">IF($A$25="mm","mm","in")</f>
        <v>mm</v>
      </c>
      <c r="AZ99" s="11" t="str">
        <f>IF(OR(NOT($AX$41="Laminated"),$AX$89="Yes",AX97="Pre-Cure"),"N/A",IF(AX99="","BLANK","EQ"))</f>
        <v>N/A</v>
      </c>
      <c r="BL99" s="12"/>
      <c r="BM99" s="35"/>
      <c r="BV99" s="306"/>
      <c r="BX99" s="311" t="e">
        <f t="shared" si="7"/>
        <v>#DIV/0!</v>
      </c>
      <c r="BY99" s="310">
        <f t="shared" si="8"/>
        <v>0</v>
      </c>
    </row>
    <row r="100" spans="3:77" ht="15" customHeight="1" x14ac:dyDescent="0.25">
      <c r="C100" s="22"/>
      <c r="D100" s="15"/>
      <c r="E100" s="112"/>
      <c r="F100" s="112"/>
      <c r="G100" s="112"/>
      <c r="H100" s="112"/>
      <c r="I100" s="135" t="str">
        <f>IF(L83="N/A","",IF(OR(AND(G83="Welded",I83="FB"),NOT(G83="Welded")),"","Total weld perimeter:"))</f>
        <v/>
      </c>
      <c r="J100" s="219"/>
      <c r="K100" s="25" t="str">
        <f ca="1">IF($A$25="mm","mm","in")</f>
        <v>mm</v>
      </c>
      <c r="L100" s="116" t="str">
        <f>IF(L83="N/A","N/A",IF(OR(AND(G83="Welded",I83="FB"),NOT(G83="Welded")),"N/A",IF(J100="","BLANK","EQ")))</f>
        <v>N/A</v>
      </c>
      <c r="X100" s="42"/>
      <c r="Y100" s="42"/>
      <c r="Z100" s="42"/>
      <c r="AA100" s="42"/>
      <c r="AB100" s="42"/>
      <c r="AC100" s="42"/>
      <c r="AD100" s="42"/>
      <c r="AE100" s="42"/>
      <c r="AF100" s="42"/>
      <c r="AH100" s="22"/>
      <c r="AI100" s="37" t="str">
        <f ca="1">IF($A$25="mm","FBHS 25mm Properties","FBHS 1in Properties")</f>
        <v>FBHS 25mm Properties</v>
      </c>
      <c r="AJ100" s="37"/>
      <c r="AK100" s="37"/>
      <c r="AL100" s="130" t="str">
        <f ca="1">IF($A$25="mm","FBHS 25mm Properties","FBHS 1in Properties")</f>
        <v>FBHS 25mm Properties</v>
      </c>
      <c r="AM100" s="37"/>
      <c r="AN100" s="129"/>
      <c r="AO100" s="130" t="str">
        <f ca="1">IF($A$25="mm","FBHS 25mm Properties","FBHS 1in Properties")</f>
        <v>FBHS 25mm Properties</v>
      </c>
      <c r="AP100" s="129"/>
      <c r="AR100" s="11"/>
      <c r="AS100" s="11"/>
      <c r="AT100" s="11"/>
      <c r="AU100" s="11"/>
      <c r="AV100" s="11"/>
      <c r="AW100" s="15" t="s">
        <v>932</v>
      </c>
      <c r="AX100" s="11">
        <f ca="1">IF($A$25="mm",AX92*AX99/10^6,AX92*AX99)</f>
        <v>0</v>
      </c>
      <c r="AY100" s="25" t="str">
        <f ca="1">IF($A$25="mm","m^2","in^2")</f>
        <v>m^2</v>
      </c>
      <c r="AZ100" s="11" t="str">
        <f>IF(OR(NOT($AX$41="Laminated"),$AX$89="Yes",AX97="Pre-Cure"),"N/A","EQ")</f>
        <v>N/A</v>
      </c>
      <c r="BL100" s="11"/>
      <c r="BM100" s="11"/>
      <c r="BN100" s="11"/>
      <c r="BO100" s="11"/>
      <c r="BP100" s="11"/>
      <c r="BQ100" s="11"/>
      <c r="BR100" s="11"/>
      <c r="BS100" s="11"/>
      <c r="BT100" s="11"/>
      <c r="BV100" s="306"/>
      <c r="BX100" s="311" t="e">
        <f t="shared" si="7"/>
        <v>#DIV/0!</v>
      </c>
      <c r="BY100" s="310">
        <f t="shared" si="8"/>
        <v>0</v>
      </c>
    </row>
    <row r="101" spans="3:77" ht="15" customHeight="1" x14ac:dyDescent="0.25">
      <c r="C101" s="22"/>
      <c r="D101" s="15"/>
      <c r="E101" s="112"/>
      <c r="F101" s="112"/>
      <c r="G101" s="112"/>
      <c r="H101" s="112"/>
      <c r="I101" s="135" t="str">
        <f>IF(L83="N/A","",IF(OR(AND(G83="Welded",I83="FB"),NOT(G83="Welded")),"","Thickness is assumed = skin thickness:"))</f>
        <v/>
      </c>
      <c r="J101" s="116">
        <f>J61</f>
        <v>0</v>
      </c>
      <c r="K101" s="25" t="str">
        <f ca="1">IF($A$25="mm","mm","in")</f>
        <v>mm</v>
      </c>
      <c r="L101" s="116" t="str">
        <f>IF(L83="N/A","N/A",IF(OR(AND(G83="Welded",I83="FB"),NOT(G83="Welded")),"N/A",IF(J101="","BLANK","EQ")))</f>
        <v>N/A</v>
      </c>
      <c r="X101" s="42"/>
      <c r="Y101" s="42"/>
      <c r="Z101" s="42"/>
      <c r="AA101" s="42"/>
      <c r="AB101" s="42"/>
      <c r="AC101" s="42"/>
      <c r="AD101" s="42"/>
      <c r="AE101" s="42"/>
      <c r="AF101" s="42"/>
      <c r="AH101" s="11" t="s">
        <v>545</v>
      </c>
      <c r="AI101" s="11">
        <f ca="1">IF($A$25="mm",AN77/1000,AN77)</f>
        <v>0</v>
      </c>
      <c r="AJ101" s="25" t="str">
        <f ca="1">IF($A$25="mm","m","in")</f>
        <v>m</v>
      </c>
      <c r="AK101" s="127" t="s">
        <v>544</v>
      </c>
      <c r="AL101" s="119" t="e">
        <f ca="1">AI101*AI102</f>
        <v>#VALUE!</v>
      </c>
      <c r="AM101" s="50" t="str">
        <f ca="1">IF($A$25="mm","m^2","in^2")</f>
        <v>m^2</v>
      </c>
      <c r="AN101" s="127" t="s">
        <v>543</v>
      </c>
      <c r="AO101" s="119" t="e">
        <f ca="1">(AI101*AI102^3)/12</f>
        <v>#VALUE!</v>
      </c>
      <c r="AP101" s="50" t="str">
        <f ca="1">IF($A$25="mm","m^4","in^4")</f>
        <v>m^4</v>
      </c>
      <c r="AR101" s="12" t="s">
        <v>930</v>
      </c>
      <c r="AS101" s="11"/>
      <c r="AT101" s="11"/>
      <c r="AU101" s="11"/>
      <c r="AV101" s="11"/>
      <c r="AW101" s="15" t="str">
        <f ca="1">IF($A$25="mm","Bond failure &gt;=120000N:","Bond failure &gt;=26977lbs:")</f>
        <v>Bond failure &gt;=120000N:</v>
      </c>
      <c r="AX101" s="11" t="e">
        <f ca="1">AX98*AX100</f>
        <v>#VALUE!</v>
      </c>
      <c r="AY101" s="84" t="e">
        <f ca="1">IF(AX101="",0,AX101)/IF($A$25="mm",120000,26977)</f>
        <v>#VALUE!</v>
      </c>
      <c r="AZ101" s="11" t="str">
        <f>IF(OR(NOT($AX$41="Laminated"),$AX$89="Yes",AX97="Pre-Cure"),"N/A",
IF(OR(AX92="",AX98="",AX99=""),"EQ",
IF(AND($A$25="mm",AX101&gt;=120000),"EQ",IF(AND($A$25="Inch",AX101&gt;=26977),"EQ","REJECT"))))</f>
        <v>N/A</v>
      </c>
      <c r="BL101" s="12"/>
      <c r="BM101" s="32"/>
      <c r="BN101" s="32"/>
      <c r="BO101" s="32"/>
      <c r="BP101" s="32"/>
      <c r="BQ101" s="11"/>
      <c r="BR101" s="11"/>
      <c r="BT101" s="11"/>
      <c r="BV101" s="306"/>
      <c r="BX101" s="311" t="e">
        <f t="shared" si="7"/>
        <v>#DIV/0!</v>
      </c>
      <c r="BY101" s="310">
        <f t="shared" si="8"/>
        <v>0</v>
      </c>
    </row>
    <row r="102" spans="3:77" ht="15" customHeight="1" x14ac:dyDescent="0.25">
      <c r="C102" s="22"/>
      <c r="D102" s="12"/>
      <c r="E102" s="15"/>
      <c r="F102" s="15"/>
      <c r="G102" s="15"/>
      <c r="H102" s="15"/>
      <c r="I102" s="15" t="str">
        <f>IF(L83="N/A","",IF(OR(AND(G83="Welded",I83="FB"),NOT(G83="Welded")),"",IF($A$25="mm","Shear strength &gt;= 60000N:","Shear strength &gt;= 13484lbs:")))</f>
        <v/>
      </c>
      <c r="J102" s="26" t="str">
        <f>IF(J100="","",J99*J100*J101*IF($A$25="mm",1/10^6,1))</f>
        <v/>
      </c>
      <c r="K102" s="134" t="str">
        <f>IF(J100="","",J102/(60000/IF($A$25="mm",1,9.81/2.2046)))</f>
        <v/>
      </c>
      <c r="L102" s="116" t="str">
        <f>IF(L83="N/A","N/A",IF(OR(AND(G83="Welded",I83="FB"),NOT(G83="Welded")),"N/A",IF(K102&lt;1,"REJECT","EQ")))</f>
        <v>N/A</v>
      </c>
      <c r="AH102" s="22" t="s">
        <v>542</v>
      </c>
      <c r="AI102" s="11" t="e">
        <f ca="1">IF($A$25="mm",0.025,0.984)+AI97</f>
        <v>#VALUE!</v>
      </c>
      <c r="AJ102" s="25" t="str">
        <f ca="1">IF($A$25="mm","m","in")</f>
        <v>m</v>
      </c>
      <c r="AK102" s="127" t="s">
        <v>541</v>
      </c>
      <c r="AL102" s="119">
        <f ca="1">AI104*AI105</f>
        <v>0</v>
      </c>
      <c r="AM102" s="50" t="str">
        <f ca="1">IF($A$25="mm","m^2","in^2")</f>
        <v>m^2</v>
      </c>
      <c r="AN102" s="127" t="s">
        <v>540</v>
      </c>
      <c r="AO102" s="119">
        <f ca="1">(AI104*AI105^3)/12</f>
        <v>0</v>
      </c>
      <c r="AP102" s="50" t="str">
        <f ca="1">IF($A$25="mm","m^4","in^4")</f>
        <v>m^4</v>
      </c>
      <c r="BL102" s="12"/>
      <c r="BM102" s="15"/>
      <c r="BN102" s="15"/>
      <c r="BO102" s="15"/>
      <c r="BP102" s="15"/>
      <c r="BQ102" s="12"/>
      <c r="BR102" s="12"/>
      <c r="BS102" s="12"/>
      <c r="BT102" s="11"/>
      <c r="BV102" s="306"/>
      <c r="BX102" s="311" t="e">
        <f t="shared" si="7"/>
        <v>#DIV/0!</v>
      </c>
      <c r="BY102" s="310">
        <f t="shared" si="8"/>
        <v>0</v>
      </c>
    </row>
    <row r="103" spans="3:77" ht="15" customHeight="1" x14ac:dyDescent="0.25">
      <c r="C103" s="22"/>
      <c r="D103" s="12"/>
      <c r="E103" s="15"/>
      <c r="F103" s="15"/>
      <c r="G103" s="15"/>
      <c r="H103" s="15"/>
      <c r="I103" s="15" t="str">
        <f>IF(L83="N/A","",IF(NOT(OR(G83="Bonded",AND(G83="Laminated",J84="Bonded Lap Joint"))),"","What is the brand name of the adhesive?"))</f>
        <v/>
      </c>
      <c r="J103" s="531"/>
      <c r="K103" s="531"/>
      <c r="L103" s="11" t="str">
        <f>IF(L83="N/A","N/A",IF(NOT(OR(G83="Bonded",AND(G83="Laminated",J84="Bonded Lap Joint"))),"N/A",IF(J103="","BLANK","EQ")))</f>
        <v>N/A</v>
      </c>
      <c r="AH103" s="22" t="s">
        <v>539</v>
      </c>
      <c r="AI103" s="11">
        <f ca="1">IF($A$25="mm",AN79/1000,AN79)</f>
        <v>0</v>
      </c>
      <c r="AJ103" s="25" t="str">
        <f ca="1">IF($A$25="mm","m","in")</f>
        <v>m</v>
      </c>
      <c r="AK103" s="127" t="s">
        <v>538</v>
      </c>
      <c r="AL103" s="116" t="e">
        <f ca="1">AI97+AI105/2</f>
        <v>#VALUE!</v>
      </c>
      <c r="AM103" s="50" t="str">
        <f ca="1">IF($A$25="mm","m","in")</f>
        <v>m</v>
      </c>
      <c r="AN103" s="127" t="s">
        <v>537</v>
      </c>
      <c r="AO103" s="119" t="str">
        <f ca="1">IF(AL105="","",AO101+(AL101*(AL105-AL103)^2))</f>
        <v/>
      </c>
      <c r="AP103" s="50" t="str">
        <f ca="1">IF($A$25="mm","m^4","in^4")</f>
        <v>m^4</v>
      </c>
      <c r="AR103" s="508" t="str" cm="1">
        <f t="array" ref="AR103">IF(COUNTIF(AZ104:AZ112,"BLANK"),"BLANK",IF(OR(SUMPRODUCT(--ISERROR(AZ104:AZ112))&gt;0,COUNTIF(AZ104:AZ112,"REJECT")),"REJECT",IF(COUNTIF(AZ104:AZ112,"CHECK"),"CHECK","EQ")))</f>
        <v>EQ</v>
      </c>
      <c r="AS103" s="508"/>
      <c r="AT103" s="508"/>
      <c r="AU103" s="508"/>
      <c r="AV103" s="508"/>
      <c r="AW103" s="508"/>
      <c r="AX103" s="508"/>
      <c r="AY103" s="508"/>
      <c r="AZ103" s="508"/>
      <c r="BL103" s="11"/>
      <c r="BM103" s="15"/>
      <c r="BN103" s="15"/>
      <c r="BO103" s="15"/>
      <c r="BP103" s="15"/>
      <c r="BQ103" s="11"/>
      <c r="BR103" s="123"/>
      <c r="BS103" s="123"/>
      <c r="BT103" s="11"/>
      <c r="BV103" s="306"/>
      <c r="BX103" s="311" t="e">
        <f t="shared" si="7"/>
        <v>#DIV/0!</v>
      </c>
      <c r="BY103" s="310">
        <f t="shared" si="8"/>
        <v>0</v>
      </c>
    </row>
    <row r="104" spans="3:77" ht="15" customHeight="1" x14ac:dyDescent="0.25">
      <c r="D104" s="15"/>
      <c r="E104" s="112"/>
      <c r="F104" s="112"/>
      <c r="G104" s="112"/>
      <c r="H104" s="112"/>
      <c r="I104" s="135" t="str">
        <f>IF(L83="N/A","",IF(NOT(OR(G83="Bonded",AND(G83="Laminated",J84="Bonded Lap Joint"))),"","Minimum shear / peel strength of adhesive:"))</f>
        <v/>
      </c>
      <c r="J104" s="131"/>
      <c r="K104" s="35" t="str">
        <f ca="1">IF($A$25="mm","N/mm^2","psi")</f>
        <v>N/mm^2</v>
      </c>
      <c r="L104" s="116" t="str">
        <f>IF(L83="N/A","N/A",IF(NOT(OR(G83="Bonded",AND(G83="Laminated",J84="Bonded Lap Joint"))),"N/A",IF(J104="","BLANK","EQ")))</f>
        <v>N/A</v>
      </c>
      <c r="AH104" s="11" t="s">
        <v>536</v>
      </c>
      <c r="AI104" s="11">
        <f ca="1">IF($A$25="mm",AN78/1000,AN78)</f>
        <v>0</v>
      </c>
      <c r="AJ104" s="25" t="str">
        <f ca="1">IF($A$25="mm","m","in")</f>
        <v>m</v>
      </c>
      <c r="AK104" s="127" t="s">
        <v>535</v>
      </c>
      <c r="AL104" s="116" t="e">
        <f ca="1">AL103</f>
        <v>#VALUE!</v>
      </c>
      <c r="AM104" s="50" t="str">
        <f ca="1">IF($A$25="mm","m","in")</f>
        <v>m</v>
      </c>
      <c r="AN104" s="127" t="s">
        <v>534</v>
      </c>
      <c r="AO104" s="119" t="str">
        <f ca="1">IF(AL105="","",AO102+(AL102*(AL105-AL104)^2))</f>
        <v/>
      </c>
      <c r="AP104" s="50" t="str">
        <f ca="1">IF($A$25="mm","m^4","in^4")</f>
        <v>m^4</v>
      </c>
      <c r="AR104" s="11"/>
      <c r="AS104" s="11"/>
      <c r="AT104" s="11"/>
      <c r="AU104" s="11"/>
      <c r="AV104" s="12" t="str">
        <f>IF(OR(AX47="Quick Release",AX60="Quick Release"),"Shear Calculation for Positive Locking on Quick Release","Pullout and Tearout For Offset Mounts")</f>
        <v>Pullout and Tearout For Offset Mounts</v>
      </c>
      <c r="AX104" s="12"/>
      <c r="AY104" s="12"/>
      <c r="AZ104" s="11" t="str">
        <f>IF(OR(AX47="Quick Release",AX60="Quick Release",AX48="Offset Mounts"),"EQ","N/A")</f>
        <v>N/A</v>
      </c>
      <c r="BL104" s="12"/>
      <c r="BM104" s="15"/>
      <c r="BN104" s="15"/>
      <c r="BO104" s="15"/>
      <c r="BP104" s="15"/>
      <c r="BQ104" s="11"/>
      <c r="BR104" s="11"/>
      <c r="BT104" s="11"/>
      <c r="BV104" s="306"/>
      <c r="BX104" s="311" t="e">
        <f t="shared" si="7"/>
        <v>#DIV/0!</v>
      </c>
      <c r="BY104" s="310">
        <f t="shared" si="8"/>
        <v>0</v>
      </c>
    </row>
    <row r="105" spans="3:77" ht="15" customHeight="1" x14ac:dyDescent="0.25">
      <c r="D105" s="112"/>
      <c r="E105" s="112"/>
      <c r="F105" s="112"/>
      <c r="G105" s="112"/>
      <c r="H105" s="112"/>
      <c r="I105" s="137" t="str">
        <f>IF(L83="N/A","",IF(NOT(OR(G83="Bonded",AND(G83="Laminated",J84="Bonded Lap Joint"))),"","Minimum bond area:"))</f>
        <v/>
      </c>
      <c r="J105" s="131"/>
      <c r="K105" s="25" t="str">
        <f ca="1">IF($A$25="mm","mm^2","in^2")</f>
        <v>mm^2</v>
      </c>
      <c r="L105" s="116" t="str">
        <f>IF(L83="N/A","N/A",IF(NOT(OR(G83="Bonded",AND(G83="Laminated",J84="Bonded Lap Joint"))),"N/A",IF(J105="","BLANK","EQ")))</f>
        <v>N/A</v>
      </c>
      <c r="AH105" s="11" t="s">
        <v>533</v>
      </c>
      <c r="AI105" s="11">
        <f ca="1">IF($A$25="mm",0.025,0.984)</f>
        <v>2.5000000000000001E-2</v>
      </c>
      <c r="AJ105" s="25" t="str">
        <f ca="1">IF($A$25="mm","m","in")</f>
        <v>m</v>
      </c>
      <c r="AK105" s="127" t="s">
        <v>532</v>
      </c>
      <c r="AL105" s="121" t="str">
        <f ca="1">IF(OR(AN68="",AN64="",AN65=""),"",(AL95*AL97+AL96*AL98+AL101*AL103+AL102*AL104)/(AL95+AL96+AL101+AL102))</f>
        <v/>
      </c>
      <c r="AM105" s="50" t="str">
        <f ca="1">IF($A$25="mm","m","in")</f>
        <v>m</v>
      </c>
      <c r="AN105" s="127" t="s">
        <v>531</v>
      </c>
      <c r="AO105" s="119" t="str">
        <f ca="1">IF(AL105="","",AO103+AO104)</f>
        <v/>
      </c>
      <c r="AP105" s="50" t="str">
        <f ca="1">IF($A$25="mm","m^4","in^4")</f>
        <v>m^4</v>
      </c>
      <c r="AW105" s="15" t="str">
        <f>IF(AZ104="EQ","Positive Locking Shear Requirement","")</f>
        <v/>
      </c>
      <c r="AX105" s="27">
        <f ca="1">IF(OR(AX47="Quick Release",AX60="Quick Release"),
IF(AND(NOT(H48="Custom - Non-Composite"),NOT(H48="Custom - Composite")),IF($A$25="mm",1,2.20462/9.81)*IF(H48="Standard Honeycomb",38500,95000),BR59),
8*IF($A$25="mm",15000,3371))</f>
        <v>120000</v>
      </c>
      <c r="AY105" s="25" t="str">
        <f ca="1">IF($A$25="mm","N","lbs")</f>
        <v>N</v>
      </c>
      <c r="AZ105" s="11" t="str">
        <f>IF(AZ104="N/A","N/A","EQ")</f>
        <v>N/A</v>
      </c>
      <c r="BM105" s="15"/>
      <c r="BN105" s="15"/>
      <c r="BO105" s="15"/>
      <c r="BP105" s="15"/>
      <c r="BQ105" s="11"/>
      <c r="BR105" s="11"/>
      <c r="BT105" s="11"/>
      <c r="BV105" s="306"/>
      <c r="BX105" s="311" t="e">
        <f t="shared" si="7"/>
        <v>#DIV/0!</v>
      </c>
      <c r="BY105" s="310">
        <f t="shared" si="8"/>
        <v>0</v>
      </c>
    </row>
    <row r="106" spans="3:77" ht="15" customHeight="1" x14ac:dyDescent="0.25">
      <c r="D106" s="12"/>
      <c r="E106" s="15"/>
      <c r="F106" s="15"/>
      <c r="G106" s="15"/>
      <c r="H106" s="15"/>
      <c r="I106" s="15" t="str">
        <f>IF(L83="N/A","",IF(NOT(OR(G83="Bonded",AND(G83="Laminated",J84="Bonded Lap Joint"))),"",IF($A$25="mm","0.5*adhesive shear strength &gt;= 60000N:","0.5*adhesive shear strength &gt;= 13484lbs:")))</f>
        <v/>
      </c>
      <c r="J106" s="26" t="str">
        <f>IF(J105="","",0.5*J104*J105)</f>
        <v/>
      </c>
      <c r="K106" s="134" t="str">
        <f>IF(J104="","",J106/(60000/IF($A$25="mm",1,9.81/2.2046)))</f>
        <v/>
      </c>
      <c r="L106" s="116" t="str">
        <f>IF(L83="N/A","N/A",IF(NOT(OR(G83="Bonded",AND(G83="Laminated",J84="Bonded Lap Joint"))),"N/A",IF(K106&lt;1,"REJECT","EQ")))</f>
        <v>N/A</v>
      </c>
      <c r="AR106" s="15" t="str">
        <f>IF(AZ104="EQ","Shear Diameter:","")</f>
        <v/>
      </c>
      <c r="AS106" s="16"/>
      <c r="AT106" s="25" t="str">
        <f>IF(AZ104="EQ",IF($A$25="mm","mm","in"),"")</f>
        <v/>
      </c>
      <c r="AV106" s="12"/>
      <c r="AW106" s="15" t="str">
        <f>IF(AZ104="EQ","Fastener UTS (Screenshot):","")</f>
        <v/>
      </c>
      <c r="AX106" s="16"/>
      <c r="AY106" s="25" t="str">
        <f ca="1">IF(AZ104="EQ",IF($A$25="mm","MPa","psi"),IF($A$25="mm","N","lbs"))</f>
        <v>N</v>
      </c>
      <c r="AZ106" s="11" t="str">
        <f>IF(AW106="","N/A",IF(OR(AX106="",AS106=""),"BLANK","EQ"))</f>
        <v>N/A</v>
      </c>
      <c r="BL106" s="12"/>
      <c r="BM106" s="15"/>
      <c r="BN106" s="15"/>
      <c r="BO106" s="15"/>
      <c r="BP106" s="15"/>
      <c r="BQ106" s="11"/>
      <c r="BR106" s="11"/>
      <c r="BT106" s="11"/>
      <c r="BV106" s="306"/>
      <c r="BX106" s="311" t="e">
        <f t="shared" si="7"/>
        <v>#DIV/0!</v>
      </c>
      <c r="BY106" s="310">
        <f t="shared" si="8"/>
        <v>0</v>
      </c>
    </row>
    <row r="107" spans="3:77" ht="15" customHeight="1" x14ac:dyDescent="0.25">
      <c r="D107" s="11"/>
      <c r="E107" s="11"/>
      <c r="F107" s="11"/>
      <c r="G107" s="11"/>
      <c r="H107" s="11"/>
      <c r="I107" s="15" t="str">
        <f>IF(OR(L83="N/A",NOT(G83="Laminated")),"","Shear length one side:")</f>
        <v/>
      </c>
      <c r="J107" s="167"/>
      <c r="K107" s="25" t="str">
        <f ca="1">IF($A$25="mm","mm","in")</f>
        <v>mm</v>
      </c>
      <c r="L107" s="11" t="str">
        <f>IF(OR(NOT(G83="Laminated"),L83="N/A"),"N/A",IF(J107="","BLANK","EQ"))</f>
        <v>N/A</v>
      </c>
      <c r="AH107" s="508" t="str">
        <f>IF(COUNTIF(AP108:AP131,"BLANK"),"BLANK",IF(OR(SUMPRODUCT(--ISERROR(AP108:AP131))&gt;0,COUNTIF(AP108:AP131,"REJECT")),"REJECT",IF(COUNTIF(AP108:AP131,"CHECK"),"CHECK","EQ")))</f>
        <v>EQ</v>
      </c>
      <c r="AI107" s="508"/>
      <c r="AJ107" s="508"/>
      <c r="AK107" s="508"/>
      <c r="AL107" s="508"/>
      <c r="AM107" s="508"/>
      <c r="AN107" s="508"/>
      <c r="AO107" s="508"/>
      <c r="AP107" s="508"/>
      <c r="AR107" s="11"/>
      <c r="AS107" s="32"/>
      <c r="AT107" s="32"/>
      <c r="AU107" s="32"/>
      <c r="AV107" s="12"/>
      <c r="AW107" s="15" t="str">
        <f>IF(AZ104="EQ","Number of positive locking diameters in shear:","")</f>
        <v/>
      </c>
      <c r="AX107" s="16"/>
      <c r="AY107" s="12"/>
      <c r="AZ107" s="11" t="str">
        <f>IF(AW107="","N/A",IF(AX107="","BLANK","EQ"))</f>
        <v>N/A</v>
      </c>
      <c r="BL107" s="12"/>
      <c r="BM107" s="15"/>
      <c r="BN107" s="15"/>
      <c r="BO107" s="15"/>
      <c r="BP107" s="15"/>
      <c r="BQ107" s="11"/>
      <c r="BR107" s="11"/>
      <c r="BT107" s="11"/>
      <c r="BV107" s="306"/>
      <c r="BX107" s="311" t="e">
        <f t="shared" si="7"/>
        <v>#DIV/0!</v>
      </c>
      <c r="BY107" s="310">
        <f t="shared" si="8"/>
        <v>0</v>
      </c>
    </row>
    <row r="108" spans="3:77" ht="15" customHeight="1" x14ac:dyDescent="0.25">
      <c r="D108" s="11"/>
      <c r="E108" s="11"/>
      <c r="F108" s="11"/>
      <c r="G108" s="11"/>
      <c r="H108" s="11"/>
      <c r="I108" s="112" t="str">
        <f>IF(OR(L83="N/A",NOT(G83="Laminated")),"","Skin shear area - centerline x 1 thickness:")</f>
        <v/>
      </c>
      <c r="J108" s="116" t="e">
        <f ca="1">J107*J88*(IF($A$25="mm",1/(10^6),1))</f>
        <v>#VALUE!</v>
      </c>
      <c r="K108" s="25" t="str">
        <f ca="1">IF($A$25="mm","m^2","in^2")</f>
        <v>m^2</v>
      </c>
      <c r="L108" s="11" t="str">
        <f>IF(OR(NOT(G83="Laminated"),L83="N/A"),"N/A","EQ")</f>
        <v>N/A</v>
      </c>
      <c r="AH108" s="12" t="s">
        <v>315</v>
      </c>
      <c r="AI108" s="22"/>
      <c r="AJ108" s="32"/>
      <c r="AK108" s="32"/>
      <c r="AL108" s="32"/>
      <c r="AM108" s="15" t="s">
        <v>929</v>
      </c>
      <c r="AN108" s="512" t="str">
        <f>IF(AND(T48&lt;&gt;"120kN Physical Test",AN109=1),"Composite","N/A")</f>
        <v>N/A</v>
      </c>
      <c r="AO108" s="512"/>
      <c r="AP108" s="11" t="str">
        <f>IF(NOT(AN108="Composite"),"N/A","EQ")</f>
        <v>N/A</v>
      </c>
      <c r="AS108" s="15"/>
      <c r="AT108" s="15"/>
      <c r="AU108" s="15"/>
      <c r="AV108" s="15"/>
      <c r="AW108" s="15" t="str">
        <f>IF(AZ104="EQ","Fasteners: Number_of_fasteners * 0.577 * UTS * pi * OD^2 / 4:","")</f>
        <v/>
      </c>
      <c r="AX108" s="26" t="str">
        <f>IF(AZ104="EQ",AX107*0.577*AX106*PI()*(AS106^2)/4,"")</f>
        <v/>
      </c>
      <c r="AY108" s="84" t="e">
        <f ca="1">AX108/AX$105</f>
        <v>#VALUE!</v>
      </c>
      <c r="AZ108" s="11" t="str">
        <f>IF(AZ$104="N/A","N/A",IF(AX108=0,"BLANK",IF(AY108&gt;=1,"EQ","REJECT")))</f>
        <v>N/A</v>
      </c>
      <c r="BL108" s="12"/>
      <c r="BM108" s="15"/>
      <c r="BN108" s="15"/>
      <c r="BO108" s="15"/>
      <c r="BP108" s="15"/>
      <c r="BQ108" s="11"/>
      <c r="BR108" s="11"/>
      <c r="BT108" s="11"/>
      <c r="BV108" s="306"/>
      <c r="BX108" s="311" t="e">
        <f t="shared" si="7"/>
        <v>#DIV/0!</v>
      </c>
      <c r="BY108" s="310">
        <f t="shared" si="8"/>
        <v>0</v>
      </c>
    </row>
    <row r="109" spans="3:77" ht="15" customHeight="1" x14ac:dyDescent="0.25">
      <c r="D109" s="11"/>
      <c r="E109" s="11"/>
      <c r="F109" s="11"/>
      <c r="G109" s="11"/>
      <c r="H109" s="11"/>
      <c r="I109" s="15" t="str">
        <f>IF(OR(L83="N/A",NOT(G83="Laminated")),"","Skin shear strength:")</f>
        <v/>
      </c>
      <c r="J109" s="26" t="str" cm="1">
        <f t="array" aca="1" ref="J109" ca="1">IF(ISREF(INDIRECT("'"&amp;J86&amp;"'!$AY$62")),INDIRECT("'"&amp;J86&amp;"'!$AY$62")*IF($A$25="mm",1,1/6894.76),"Typo")</f>
        <v>Typo</v>
      </c>
      <c r="K109" s="25" t="str">
        <f ca="1">IF($A$25="mm","Pa","psi")</f>
        <v>Pa</v>
      </c>
      <c r="L109" s="11" t="str">
        <f>IF(OR(NOT(G83="Laminated"),L83="N/A"),"N/A",IF(J109=0,"BLANK","EQ"))</f>
        <v>N/A</v>
      </c>
      <c r="AH109" s="22"/>
      <c r="AI109" s="32"/>
      <c r="AJ109" s="32"/>
      <c r="AK109" s="32"/>
      <c r="AL109" s="32"/>
      <c r="AM109" s="15" t="s">
        <v>928</v>
      </c>
      <c r="AN109" s="37">
        <f>IF(OR(AN59="Composite Diag",AND(AN40="Tube",AN59="Composite No Opening")),1,0)</f>
        <v>0</v>
      </c>
      <c r="AO109" s="12"/>
      <c r="AP109" s="11" t="str">
        <f>IF(NOT(AN108="Composite"),"N/A","EQ")</f>
        <v>N/A</v>
      </c>
      <c r="AW109" s="15" t="str">
        <f>IF(AZ104="EQ","--Tearout--Front Bulkhead Min Fastener Spacing, Tube Radius, Or Edge:","")</f>
        <v/>
      </c>
      <c r="AX109" s="16"/>
      <c r="AY109" s="25" t="str">
        <f ca="1">IF($A$25="mm","mm","in")</f>
        <v>mm</v>
      </c>
      <c r="AZ109" s="11" t="str">
        <f>IF(AW109="","N/A",IF(AX109="","BLANK","EQ"))</f>
        <v>N/A</v>
      </c>
      <c r="BL109" s="15"/>
      <c r="BM109" s="15"/>
      <c r="BN109" s="15"/>
      <c r="BO109" s="15"/>
      <c r="BP109" s="15"/>
      <c r="BQ109" s="26"/>
      <c r="BR109" s="26"/>
      <c r="BT109" s="11"/>
      <c r="BV109" s="306"/>
      <c r="BX109" s="311" t="e">
        <f t="shared" si="7"/>
        <v>#DIV/0!</v>
      </c>
      <c r="BY109" s="310">
        <f t="shared" si="8"/>
        <v>0</v>
      </c>
    </row>
    <row r="110" spans="3:77" ht="15" customHeight="1" x14ac:dyDescent="0.25">
      <c r="D110" s="12"/>
      <c r="E110" s="11"/>
      <c r="F110" s="11"/>
      <c r="G110" s="11"/>
      <c r="H110" s="11"/>
      <c r="I110" s="15" t="str">
        <f>IF(OR(L83="N/A",NOT(G83="Laminated")),"",IF($A$25="mm","Single tearout path &gt;=60000N:","Single tearout path &gt;=13484lbs:"))</f>
        <v/>
      </c>
      <c r="J110" s="26" t="str">
        <f ca="1">IF(OR(J107="",J88=""),"",J109*J108)</f>
        <v/>
      </c>
      <c r="K110" s="84">
        <f ca="1">IF(J110="",0,J110)/IF($A$25="mm",60000,13484)</f>
        <v>0</v>
      </c>
      <c r="L110" s="11" t="str">
        <f>IF(OR(NOT(G83="Laminated"),L83="N/A"),"N/A",
IF(OR(J107="",J88=""),"EQ",
IF(AND($A$25="mm",J110&gt;=60000),"EQ",IF(AND($A$25="Inch",J110&gt;=13484),"EQ","REJECT"))))</f>
        <v>N/A</v>
      </c>
      <c r="AH110" s="22"/>
      <c r="AI110" s="15"/>
      <c r="AJ110" s="15"/>
      <c r="AK110" s="15"/>
      <c r="AL110" s="15"/>
      <c r="AM110" s="15" t="s">
        <v>926</v>
      </c>
      <c r="AN110" s="531"/>
      <c r="AO110" s="531"/>
      <c r="AP110" s="11" t="str">
        <f>IF(NOT(AN108="Composite"),"N/A",IF(AN110="","BLANK","EQ"))</f>
        <v>N/A</v>
      </c>
      <c r="AW110" s="15" t="str">
        <f>IF(AZ104="EQ","FB: Number_of_fasteners * FB_thickness * FB_shear * Tearout:","")</f>
        <v/>
      </c>
      <c r="AX110" s="26" t="str">
        <f>IF(AZ104="EQ",AX107*2*AX109*
IF(AN40="Tube",0.577*IF(AX48="Offset Mounts",AX51,2*AN44)*IF(AN42="Steel",$A$5,IF(AN42="6061-T6",$B$5,$C$5)),MIN(AN64,AN65)*AN74)*IF($A$25="mm",1/10^6,1),"")</f>
        <v/>
      </c>
      <c r="AY110" s="84" t="e">
        <f ca="1">AX110/AX$105</f>
        <v>#VALUE!</v>
      </c>
      <c r="AZ110" s="11" t="str">
        <f>IF(AZ$104="N/A","N/A",IF(AX110=0,"BLANK",IF(AY110&gt;=1,"EQ","REJECT")))</f>
        <v>N/A</v>
      </c>
      <c r="BL110" s="112"/>
      <c r="BM110" s="15"/>
      <c r="BN110" s="15"/>
      <c r="BO110" s="15"/>
      <c r="BP110" s="15"/>
      <c r="BQ110" s="26"/>
      <c r="BR110" s="26"/>
      <c r="BT110" s="11"/>
      <c r="BV110" s="306"/>
      <c r="BX110" s="311" t="e">
        <f t="shared" si="7"/>
        <v>#DIV/0!</v>
      </c>
      <c r="BY110" s="310">
        <f t="shared" si="8"/>
        <v>0</v>
      </c>
    </row>
    <row r="111" spans="3:77" ht="15" customHeight="1" x14ac:dyDescent="0.25">
      <c r="AH111" s="37" t="s">
        <v>1364</v>
      </c>
      <c r="AI111" s="112"/>
      <c r="AJ111" s="112" t="s">
        <v>551</v>
      </c>
      <c r="AK111" s="132" t="str" cm="1">
        <f t="array" aca="1" ref="AK111" ca="1">IF(ISREF(INDIRECT("'"&amp;AN110&amp;"'!$AE$82")),
IF(INDIRECT("'"&amp;AN110&amp;"'!$AE$82")=0,(1+AN111)/(1+INDIRECT("'"&amp;AN110&amp;"'!$AE$82")),
IF(AN111/IF($A$25="mm",INDIRECT("'"&amp;AN110&amp;"'!$AE$82"),INDIRECT("'"&amp;AN110&amp;"'!$AE$83"))&lt;0.5,
(AN111+IF($A$25="mm",0.127,0.005))/IF($A$25="mm",INDIRECT("'"&amp;AN110&amp;"'!$AE$82"),INDIRECT("'"&amp;AN110&amp;"'!$AE$83")),                                                                                                                                                                                                                                             AN111/IF($A$25="mm",INDIRECT("'"&amp;AN110&amp;"'!$AE$82"),INDIRECT("'"&amp;AN110&amp;"'!$AE$83")))),"Typo")</f>
        <v>Typo</v>
      </c>
      <c r="AL111" s="112"/>
      <c r="AM111" s="112" t="s">
        <v>550</v>
      </c>
      <c r="AN111" s="131"/>
      <c r="AO111" s="25" t="str">
        <f ca="1">IF($A$25="mm","mm","in")</f>
        <v>mm</v>
      </c>
      <c r="AP111" s="11" t="str">
        <f>IF(NOT(AN108="Composite"),"N/A",IF(AN111="","BLANK",IF(OR(AK111&lt;0.5,AK111&gt;1),"REJECT","EQ")))</f>
        <v>N/A</v>
      </c>
      <c r="AW111" s="15" t="str">
        <f>IF(AZ104="EQ","--Tearout--AIP Min Fastener Spacing Or Edge:","")</f>
        <v/>
      </c>
      <c r="AX111" s="16"/>
      <c r="AY111" s="25" t="str">
        <f ca="1">IF($A$25="mm","mm","in")</f>
        <v>mm</v>
      </c>
      <c r="AZ111" s="11" t="str">
        <f>IF(AW111="","N/A",IF(AX111="","BLANK","EQ"))</f>
        <v>N/A</v>
      </c>
      <c r="BL111" s="12"/>
      <c r="BM111" s="15"/>
      <c r="BN111" s="15"/>
      <c r="BO111" s="15"/>
      <c r="BP111" s="15"/>
      <c r="BQ111" s="26"/>
      <c r="BR111" s="26"/>
      <c r="BT111" s="11"/>
      <c r="BV111" s="306"/>
      <c r="BX111" s="311" t="e">
        <f t="shared" si="7"/>
        <v>#DIV/0!</v>
      </c>
      <c r="BY111" s="310">
        <f t="shared" si="8"/>
        <v>0</v>
      </c>
    </row>
    <row r="112" spans="3:77" ht="15" customHeight="1" x14ac:dyDescent="0.25">
      <c r="AH112" s="22"/>
      <c r="AI112" s="15"/>
      <c r="AJ112" s="15" t="s">
        <v>548</v>
      </c>
      <c r="AK112" s="16"/>
      <c r="AL112" s="15"/>
      <c r="AM112" s="15" t="s">
        <v>549</v>
      </c>
      <c r="AN112" s="11" t="str" cm="1">
        <f t="array" aca="1" ref="AN112" ca="1">IF(ISREF(INDIRECT("'"&amp;AN110&amp;"'!$AE$84")),IF($A$25="mm",INDIRECT("'"&amp;AN110&amp;"'!$AE$84"),INDIRECT("'"&amp;AN110&amp;"'!$AE$85"))*IF(AK112="",1,AK112),"Layup")</f>
        <v>Layup</v>
      </c>
      <c r="AO112" s="25" t="str">
        <f ca="1">IF($A$25="mm","mm","in")</f>
        <v>mm</v>
      </c>
      <c r="AP112" s="11" t="str">
        <f>IF(NOT(AN108="Composite"),"N/A",IF(AN112="","BLANK","EQ"))</f>
        <v>N/A</v>
      </c>
      <c r="AW112" s="15" t="str">
        <f>IF(AZ104="EQ","AIP: Number_of_fasteners * AIP_thickness * AIP_shear * Tearout:","")</f>
        <v/>
      </c>
      <c r="AX112" s="26" t="str">
        <f>IF(AZ104="EQ",
AX107*2*AX111*IF(T37="Composite",(T51+T52)*T63,T38*0.577*IF(T37="Steel",$A$5,IF(T37="6061-T6",$B$5,$C$5)))*IF($A$25="mm",1/10^6,1),"")</f>
        <v/>
      </c>
      <c r="AY112" s="84" t="e">
        <f ca="1">AX112/AX$105</f>
        <v>#VALUE!</v>
      </c>
      <c r="AZ112" s="11" t="str">
        <f>IF(AZ$104="N/A","N/A",IF(AX112=0,"BLANK",IF(AY112&gt;=1,"EQ","REJECT")))</f>
        <v>N/A</v>
      </c>
      <c r="BL112" s="112"/>
      <c r="BM112" s="15"/>
      <c r="BN112" s="15"/>
      <c r="BO112" s="15"/>
      <c r="BP112" s="15"/>
      <c r="BQ112" s="26"/>
      <c r="BR112" s="26"/>
      <c r="BT112" s="11"/>
      <c r="BV112" s="306"/>
      <c r="BX112" s="311" t="e">
        <f t="shared" si="7"/>
        <v>#DIV/0!</v>
      </c>
      <c r="BY112" s="310">
        <f t="shared" si="8"/>
        <v>0</v>
      </c>
    </row>
    <row r="113" spans="34:77" ht="15" customHeight="1" x14ac:dyDescent="0.25">
      <c r="AH113" s="22"/>
      <c r="AI113" s="15"/>
      <c r="AJ113" s="15" t="s">
        <v>548</v>
      </c>
      <c r="AK113" s="16"/>
      <c r="AL113" s="15"/>
      <c r="AM113" s="15" t="s">
        <v>547</v>
      </c>
      <c r="AN113" s="11" t="str" cm="1">
        <f t="array" aca="1" ref="AN113" ca="1">IF(ISREF(INDIRECT("'"&amp;AN110&amp;"'!$AE$86")),IF($A$25="mm",INDIRECT("'"&amp;AN110&amp;"'!$AE$86"),INDIRECT("'"&amp;AN110&amp;"'!$AE$87"))*IF(AK113="",1,AK113),"Typo")</f>
        <v>Typo</v>
      </c>
      <c r="AO113" s="25" t="str">
        <f ca="1">IF($A$25="mm","mm","in")</f>
        <v>mm</v>
      </c>
      <c r="AP113" s="11" t="str">
        <f>IF(NOT(AN108="Composite"),"N/A",IF(AN113="","BLANK","EQ"))</f>
        <v>N/A</v>
      </c>
      <c r="AV113" s="12" t="s">
        <v>927</v>
      </c>
      <c r="BL113" s="47"/>
      <c r="BM113" s="47"/>
      <c r="BN113" s="112"/>
      <c r="BO113" s="112"/>
      <c r="BP113" s="112"/>
      <c r="BQ113" s="114"/>
      <c r="BR113" s="114"/>
      <c r="BS113" s="115"/>
      <c r="BT113" s="116"/>
      <c r="BV113" s="306"/>
      <c r="BX113" s="311" t="e">
        <f t="shared" si="7"/>
        <v>#DIV/0!</v>
      </c>
      <c r="BY113" s="310">
        <f t="shared" si="8"/>
        <v>0</v>
      </c>
    </row>
    <row r="114" spans="34:77" ht="15" customHeight="1" x14ac:dyDescent="0.25">
      <c r="AH114" s="22"/>
      <c r="AI114" s="15"/>
      <c r="AJ114" s="15"/>
      <c r="AK114" s="15"/>
      <c r="AL114" s="15"/>
      <c r="AM114" s="15" t="s">
        <v>552</v>
      </c>
      <c r="AN114" s="116" t="e">
        <f ca="1">AN111+AN113+AN112</f>
        <v>#VALUE!</v>
      </c>
      <c r="AO114" s="25" t="str">
        <f ca="1">IF($A$25="mm","mm","in")</f>
        <v>mm</v>
      </c>
      <c r="AP114" s="116" t="str">
        <f>IF(NOT(AN108="Composite"),"N/A","EQ")</f>
        <v>N/A</v>
      </c>
      <c r="BL114" s="37"/>
      <c r="BM114" s="112"/>
      <c r="BN114" s="112"/>
      <c r="BO114" s="112"/>
      <c r="BP114" s="112"/>
      <c r="BQ114" s="114"/>
      <c r="BR114" s="114"/>
      <c r="BS114" s="115"/>
      <c r="BT114" s="116"/>
      <c r="BV114" s="306"/>
      <c r="BX114" s="311" t="e">
        <f t="shared" si="7"/>
        <v>#DIV/0!</v>
      </c>
      <c r="BY114" s="310">
        <f t="shared" si="8"/>
        <v>0</v>
      </c>
    </row>
    <row r="115" spans="34:77" ht="15" customHeight="1" x14ac:dyDescent="0.25">
      <c r="AH115" s="22"/>
      <c r="AI115" s="15"/>
      <c r="AJ115" s="15"/>
      <c r="AK115" s="15"/>
      <c r="AL115" s="15"/>
      <c r="AM115" s="15" t="s">
        <v>925</v>
      </c>
      <c r="AN115" s="16"/>
      <c r="AO115" s="25" t="str">
        <f ca="1">IF($A$25="mm","mm","in")</f>
        <v>mm</v>
      </c>
      <c r="AP115" s="11" t="str">
        <f>IF(NOT(AN108="Composite"),"N/A",IF(AN115="","BLANK","EQ"))</f>
        <v>N/A</v>
      </c>
      <c r="BL115" s="37"/>
      <c r="BM115" s="112"/>
      <c r="BN115" s="112"/>
      <c r="BO115" s="112"/>
      <c r="BP115" s="112"/>
      <c r="BQ115" s="114"/>
      <c r="BR115" s="114"/>
      <c r="BS115" s="115"/>
      <c r="BT115" s="116"/>
      <c r="BV115" s="306"/>
      <c r="BX115" s="311" t="e">
        <f t="shared" si="7"/>
        <v>#DIV/0!</v>
      </c>
      <c r="BY115" s="310">
        <f t="shared" si="8"/>
        <v>0</v>
      </c>
    </row>
    <row r="116" spans="34:77" ht="15" customHeight="1" x14ac:dyDescent="0.25">
      <c r="AI116" s="37"/>
      <c r="AJ116" s="37"/>
      <c r="AK116" s="12" t="s">
        <v>924</v>
      </c>
      <c r="AL116" s="37"/>
      <c r="AM116" s="37"/>
      <c r="AN116" s="37"/>
      <c r="AO116" s="317"/>
      <c r="AP116" s="11" t="str">
        <f>IF(NOT(AN108="Composite"),"N/A","EQ")</f>
        <v>N/A</v>
      </c>
      <c r="BL116" s="12"/>
      <c r="BM116" s="15"/>
      <c r="BN116" s="15"/>
      <c r="BO116" s="15"/>
      <c r="BP116" s="15"/>
      <c r="BQ116" s="114"/>
      <c r="BR116" s="114"/>
      <c r="BS116" s="115"/>
      <c r="BT116" s="116"/>
      <c r="BV116" s="306"/>
      <c r="BX116" s="311" t="e">
        <f t="shared" si="7"/>
        <v>#DIV/0!</v>
      </c>
      <c r="BY116" s="310">
        <f t="shared" si="8"/>
        <v>0</v>
      </c>
    </row>
    <row r="117" spans="34:77" x14ac:dyDescent="0.25">
      <c r="AH117" s="12"/>
      <c r="AI117" s="317"/>
      <c r="AJ117" s="317"/>
      <c r="AK117" s="317"/>
      <c r="AL117" s="317"/>
      <c r="AM117" s="316" t="s">
        <v>923</v>
      </c>
      <c r="AN117" s="315"/>
      <c r="AO117" s="25" t="str">
        <f ca="1">IF($A$25="mm","mm^2","in^2")</f>
        <v>mm^2</v>
      </c>
      <c r="AP117" s="11" t="str">
        <f>IF(OR(NOT(AN108="Composite"),AND(AN117="",AN118="")),"N/A",IF(AN117="","BLANK","EQ"))</f>
        <v>N/A</v>
      </c>
      <c r="BL117" s="12"/>
      <c r="BM117" s="15"/>
      <c r="BN117" s="15"/>
      <c r="BO117" s="15"/>
      <c r="BP117" s="15"/>
      <c r="BQ117" s="114"/>
      <c r="BR117" s="114"/>
      <c r="BS117" s="115"/>
      <c r="BT117" s="116"/>
      <c r="BV117" s="306"/>
      <c r="BX117" s="311" t="e">
        <f t="shared" si="7"/>
        <v>#DIV/0!</v>
      </c>
      <c r="BY117" s="310">
        <f t="shared" si="8"/>
        <v>0</v>
      </c>
    </row>
    <row r="118" spans="34:77" x14ac:dyDescent="0.25">
      <c r="AH118" s="22"/>
      <c r="AI118" s="15"/>
      <c r="AJ118" s="15"/>
      <c r="AK118" s="15"/>
      <c r="AL118" s="15"/>
      <c r="AM118" s="15" t="s">
        <v>922</v>
      </c>
      <c r="AN118" s="82"/>
      <c r="AO118" s="35" t="str">
        <f ca="1">IF($A$25="mm","mm^4","in^4")</f>
        <v>mm^4</v>
      </c>
      <c r="AP118" s="11" t="str">
        <f>IF(OR(NOT(AN108="Composite"),AND(AN117="",AN118="")),"N/A",IF(AN118="","BLANK","EQ"))</f>
        <v>N/A</v>
      </c>
      <c r="BV118" s="306"/>
      <c r="BX118" s="311" t="e">
        <f t="shared" si="7"/>
        <v>#DIV/0!</v>
      </c>
      <c r="BY118" s="310">
        <f t="shared" si="8"/>
        <v>0</v>
      </c>
    </row>
    <row r="119" spans="34:77" x14ac:dyDescent="0.25">
      <c r="AH119" s="11"/>
      <c r="AI119" s="11"/>
      <c r="AK119" s="567" t="str">
        <f>CONCATENATE(AN109," x Steel Tube")</f>
        <v>0 x Steel Tube</v>
      </c>
      <c r="AL119" s="567"/>
      <c r="AM119" s="37" t="s">
        <v>921</v>
      </c>
      <c r="AN119" s="12" t="s">
        <v>920</v>
      </c>
      <c r="AO119" s="12"/>
      <c r="AP119" s="11" t="str">
        <f>IF(NOT(AN108="Composite"),"N/A","EQ")</f>
        <v>N/A</v>
      </c>
      <c r="BM119" s="32"/>
      <c r="BN119" s="32"/>
      <c r="BO119" s="32"/>
      <c r="BP119" s="32"/>
      <c r="BQ119" s="32"/>
      <c r="BR119" s="32"/>
      <c r="BS119" s="12"/>
      <c r="BT119" s="12"/>
      <c r="BV119" s="306"/>
      <c r="BX119" s="311" t="e">
        <f t="shared" si="7"/>
        <v>#DIV/0!</v>
      </c>
      <c r="BY119" s="310">
        <f t="shared" si="8"/>
        <v>0</v>
      </c>
    </row>
    <row r="120" spans="34:77" x14ac:dyDescent="0.25">
      <c r="AH120" s="12" t="s">
        <v>308</v>
      </c>
      <c r="AI120" s="22"/>
      <c r="AJ120" s="15"/>
      <c r="AK120" s="15" t="s">
        <v>14</v>
      </c>
      <c r="AL120" s="11">
        <f ca="1">IF($A$25="mm",2.4/1000,0.094)</f>
        <v>2.3999999999999998E-3</v>
      </c>
      <c r="AM120" s="11">
        <f ca="1">MIN(AN111,AN112)*IF($A$25="mm",0.001,1)</f>
        <v>0</v>
      </c>
      <c r="AN120" s="11">
        <f ca="1">MIN(AN111,AN112)*IF($A$25="mm",0.001,1)</f>
        <v>0</v>
      </c>
      <c r="AO120" s="25" t="str">
        <f ca="1">IF($A$25="mm","m","in")</f>
        <v>m</v>
      </c>
      <c r="AP120" s="11" t="str">
        <f>IF(NOT(AN108="Composite"),"N/A","EQ")</f>
        <v>N/A</v>
      </c>
      <c r="BL120" s="11"/>
      <c r="BM120" s="11"/>
      <c r="BN120" s="11"/>
      <c r="BO120" s="11"/>
      <c r="BP120" s="11"/>
      <c r="BQ120" s="11"/>
      <c r="BR120" s="11"/>
      <c r="BS120" s="11"/>
      <c r="BT120" s="11"/>
      <c r="BV120" s="306"/>
      <c r="BX120" s="311" t="e">
        <f t="shared" si="7"/>
        <v>#DIV/0!</v>
      </c>
      <c r="BY120" s="310">
        <f t="shared" si="8"/>
        <v>0</v>
      </c>
    </row>
    <row r="121" spans="34:77" x14ac:dyDescent="0.25">
      <c r="AH121" s="12"/>
      <c r="AI121" s="22"/>
      <c r="AJ121" s="15"/>
      <c r="AK121" s="15" t="s">
        <v>919</v>
      </c>
      <c r="AL121" s="11">
        <f ca="1">IF($A$25="mm",25/1000,0.984)</f>
        <v>2.5000000000000001E-2</v>
      </c>
      <c r="AM121" s="116" t="e">
        <f ca="1">IF($A$25="mm",AN113/1000,AN113)</f>
        <v>#VALUE!</v>
      </c>
      <c r="AN121" s="11" t="e">
        <f ca="1">IF($A$25="mm",AN113/1000,AN113)</f>
        <v>#VALUE!</v>
      </c>
      <c r="AO121" s="25" t="str">
        <f ca="1">IF($A$25="mm","m","in")</f>
        <v>m</v>
      </c>
      <c r="AP121" s="11" t="str">
        <f>IF(NOT(AN108="Composite"),"N/A","EQ")</f>
        <v>N/A</v>
      </c>
      <c r="BL121" s="12"/>
      <c r="BM121" s="32"/>
      <c r="BN121" s="32"/>
      <c r="BO121" s="32"/>
      <c r="BP121" s="32"/>
      <c r="BQ121" s="11"/>
      <c r="BR121" s="11"/>
      <c r="BT121" s="11"/>
      <c r="BV121" s="306"/>
      <c r="BX121" s="311" t="e">
        <f t="shared" si="7"/>
        <v>#DIV/0!</v>
      </c>
      <c r="BY121" s="310">
        <f t="shared" si="8"/>
        <v>0</v>
      </c>
    </row>
    <row r="122" spans="34:77" x14ac:dyDescent="0.25">
      <c r="AH122" s="12"/>
      <c r="AI122" s="22"/>
      <c r="AJ122" s="15"/>
      <c r="AK122" s="15" t="s">
        <v>528</v>
      </c>
      <c r="AL122" s="26">
        <f ca="1">91*IF($A$25="mm",1/10^6,1/25.4^2)*AN109</f>
        <v>0</v>
      </c>
      <c r="AM122" s="119" t="e">
        <f ca="1">AL133+AL134</f>
        <v>#VALUE!</v>
      </c>
      <c r="AN122" s="26" t="str">
        <f>IF(AN117="","",IF($A$25="mm",AN117/(10^6),AN117))</f>
        <v/>
      </c>
      <c r="AO122" s="25" t="str">
        <f ca="1">IF($A$25="mm","m^2","in^2")</f>
        <v>m^2</v>
      </c>
      <c r="AP122" s="11" t="str">
        <f>IF(NOT(AN108="Composite"),"N/A","EQ")</f>
        <v>N/A</v>
      </c>
      <c r="BL122" s="12"/>
      <c r="BM122" s="15"/>
      <c r="BN122" s="15"/>
      <c r="BO122" s="15"/>
      <c r="BP122" s="15"/>
      <c r="BQ122" s="12"/>
      <c r="BR122" s="12"/>
      <c r="BS122" s="12"/>
      <c r="BT122" s="11"/>
      <c r="BV122" s="306"/>
      <c r="BX122" s="311" t="e">
        <f t="shared" si="7"/>
        <v>#DIV/0!</v>
      </c>
      <c r="BY122" s="310">
        <f t="shared" si="8"/>
        <v>0</v>
      </c>
    </row>
    <row r="123" spans="34:77" x14ac:dyDescent="0.25">
      <c r="AH123" s="112"/>
      <c r="AI123" s="22"/>
      <c r="AJ123" s="15"/>
      <c r="AK123" s="15" t="s">
        <v>527</v>
      </c>
      <c r="AL123" s="26">
        <f ca="1">6695*IF($A$25="mm",1/10^12,1/25.4^4)*AN109</f>
        <v>0</v>
      </c>
      <c r="AM123" s="119" t="str">
        <f ca="1">AO137</f>
        <v/>
      </c>
      <c r="AN123" s="26" t="str">
        <f>IF(AN118="","",IF($A$25="mm",AN118/(10^12),AN118))</f>
        <v/>
      </c>
      <c r="AO123" s="25" t="str">
        <f ca="1">IF($A$25="mm","m^4","in^4")</f>
        <v>m^4</v>
      </c>
      <c r="AP123" s="11" t="str">
        <f>IF(NOT(AN108="Composite"),"N/A","EQ")</f>
        <v>N/A</v>
      </c>
      <c r="BL123" s="11"/>
      <c r="BM123" s="15"/>
      <c r="BN123" s="15"/>
      <c r="BO123" s="15"/>
      <c r="BP123" s="15"/>
      <c r="BQ123" s="11"/>
      <c r="BR123" s="123"/>
      <c r="BS123" s="123"/>
      <c r="BT123" s="11"/>
      <c r="BV123" s="306"/>
      <c r="BX123" s="311" t="e">
        <f t="shared" si="7"/>
        <v>#DIV/0!</v>
      </c>
      <c r="BY123" s="310">
        <f t="shared" si="8"/>
        <v>0</v>
      </c>
    </row>
    <row r="124" spans="34:77" x14ac:dyDescent="0.25">
      <c r="AH124" s="12" t="s">
        <v>918</v>
      </c>
      <c r="AI124" s="22"/>
      <c r="AJ124" s="15"/>
      <c r="AK124" s="15" t="s">
        <v>526</v>
      </c>
      <c r="AL124" s="314">
        <f ca="1">IF($A$25="mm",200*10^9,29000*10^3)</f>
        <v>200000000000</v>
      </c>
      <c r="AM124" s="26" t="str" cm="1">
        <f t="array" aca="1" ref="AM124" ca="1">IF(ISREF(INDIRECT("'"&amp;AN110&amp;"'!$AK$82")),INDIRECT("'"&amp;AN110&amp;"'!$AK$82")*IF($A$25="mm",1,1/6894.76),"Layup")</f>
        <v>Layup</v>
      </c>
      <c r="AN124" s="119" t="str">
        <f ca="1">AM124</f>
        <v>Layup</v>
      </c>
      <c r="AO124" s="25" t="str">
        <f ca="1">IF($A$25="mm","Pa","psi")</f>
        <v>Pa</v>
      </c>
      <c r="AP124" s="11" t="str">
        <f>IF(NOT(AN108="Composite"),"N/A",IF(AM124="","BLANK","EQ"))</f>
        <v>N/A</v>
      </c>
      <c r="BL124" s="12"/>
      <c r="BM124" s="15"/>
      <c r="BN124" s="15"/>
      <c r="BO124" s="15"/>
      <c r="BP124" s="15"/>
      <c r="BQ124" s="11"/>
      <c r="BR124" s="11"/>
      <c r="BT124" s="11"/>
      <c r="BV124" s="306"/>
      <c r="BX124" s="311" t="e">
        <f t="shared" si="7"/>
        <v>#DIV/0!</v>
      </c>
      <c r="BY124" s="310">
        <f t="shared" si="8"/>
        <v>0</v>
      </c>
    </row>
    <row r="125" spans="34:77" x14ac:dyDescent="0.25">
      <c r="AH125" s="112"/>
      <c r="AI125" s="22"/>
      <c r="AJ125" s="15"/>
      <c r="AK125" s="15" t="s">
        <v>917</v>
      </c>
      <c r="AL125" s="26">
        <f ca="1">IF($A$25="mm",365*10^6,52.9*10^3)</f>
        <v>365000000</v>
      </c>
      <c r="AM125" s="26" t="str" cm="1">
        <f t="array" aca="1" ref="AM125" ca="1">IF(ISREF(INDIRECT("'"&amp;AN110&amp;"'!$AK$85")),INDIRECT("'"&amp;AN110&amp;"'!$AK$85")*IF($A$25="mm",1,1/6894.76),"Name")</f>
        <v>Name</v>
      </c>
      <c r="AN125" s="119" t="str">
        <f ca="1">AM125</f>
        <v>Name</v>
      </c>
      <c r="AO125" s="25" t="str">
        <f ca="1">IF($A$25="mm","Pa","psi")</f>
        <v>Pa</v>
      </c>
      <c r="AP125" s="11" t="str">
        <f>IF(NOT(AN108="Composite"),"N/A",IF(AM125="","BLANK","EQ"))</f>
        <v>N/A</v>
      </c>
      <c r="BM125" s="15"/>
      <c r="BN125" s="15"/>
      <c r="BO125" s="15"/>
      <c r="BP125" s="15"/>
      <c r="BQ125" s="11"/>
      <c r="BR125" s="11"/>
      <c r="BT125" s="11"/>
      <c r="BV125" s="306"/>
      <c r="BX125" s="311" t="e">
        <f t="shared" si="7"/>
        <v>#DIV/0!</v>
      </c>
      <c r="BY125" s="310">
        <f t="shared" si="8"/>
        <v>0</v>
      </c>
    </row>
    <row r="126" spans="34:77" x14ac:dyDescent="0.25">
      <c r="AH126" s="112"/>
      <c r="AI126" s="22"/>
      <c r="AJ126" s="15"/>
      <c r="AK126" s="15" t="s">
        <v>523</v>
      </c>
      <c r="AL126" s="83">
        <f ca="1">0.577*AL125</f>
        <v>210604999.99999997</v>
      </c>
      <c r="AM126" s="26" t="str" cm="1">
        <f t="array" aca="1" ref="AM126" ca="1">IF(ISREF(INDIRECT("'"&amp;AN110&amp;"'!$AY$62")),INDIRECT("'"&amp;AN110&amp;"'!$AY$62")*IF($A$25="mm",1,1/6894.76),"Typo")</f>
        <v>Typo</v>
      </c>
      <c r="AN126" s="119" t="str">
        <f ca="1">AM126</f>
        <v>Typo</v>
      </c>
      <c r="AO126" s="25" t="str">
        <f ca="1">IF($A$25="mm","Pa","psi")</f>
        <v>Pa</v>
      </c>
      <c r="AP126" s="116" t="str">
        <f>IF(NOT(AN108="Composite"),"N/A","EQ")</f>
        <v>N/A</v>
      </c>
      <c r="BL126" s="12"/>
      <c r="BM126" s="15"/>
      <c r="BN126" s="15"/>
      <c r="BO126" s="15"/>
      <c r="BP126" s="15"/>
      <c r="BQ126" s="11"/>
      <c r="BR126" s="11"/>
      <c r="BT126" s="11"/>
      <c r="BV126" s="306"/>
      <c r="BX126" s="311" t="e">
        <f t="shared" si="7"/>
        <v>#DIV/0!</v>
      </c>
      <c r="BY126" s="310">
        <f t="shared" si="8"/>
        <v>0</v>
      </c>
    </row>
    <row r="127" spans="34:77" x14ac:dyDescent="0.25">
      <c r="AH127" s="47" t="s">
        <v>522</v>
      </c>
      <c r="AI127" s="47"/>
      <c r="AJ127" s="22"/>
      <c r="AK127" s="112" t="s">
        <v>521</v>
      </c>
      <c r="AL127" s="119">
        <f ca="1">AL124*AL123</f>
        <v>0</v>
      </c>
      <c r="AM127" s="119" t="str">
        <f ca="1">IF(OR(NOT(AN108="Composite"),AL137="",AM124=""),"",AM124*AM123)</f>
        <v/>
      </c>
      <c r="AN127" s="119" t="str">
        <f ca="1">IF(OR(NOT(AN108="Composite"),AN123="",AN124=0),"",AN124*AN123)</f>
        <v/>
      </c>
      <c r="AO127" s="313" t="str">
        <f ca="1">IF(OR(AL127=0,AM127=""),"",MAX(AM127,IF(AN127="",0,AN127))/AL127)</f>
        <v/>
      </c>
      <c r="AP127" s="116" t="str">
        <f>IF(NOT(AN$108="Composite"),"N/A",IF(AO127="","EQ",IF(AO127&gt;=1,"EQ",IF(AO127&gt;=0.95,"CHECK","REJECT"))))</f>
        <v>N/A</v>
      </c>
      <c r="BL127" s="12"/>
      <c r="BM127" s="15"/>
      <c r="BN127" s="15"/>
      <c r="BO127" s="15"/>
      <c r="BP127" s="15"/>
      <c r="BQ127" s="11"/>
      <c r="BR127" s="11"/>
      <c r="BT127" s="11"/>
      <c r="BV127" s="306"/>
      <c r="BX127" s="311" t="e">
        <f t="shared" si="7"/>
        <v>#DIV/0!</v>
      </c>
      <c r="BY127" s="310">
        <f t="shared" si="8"/>
        <v>0</v>
      </c>
    </row>
    <row r="128" spans="34:77" x14ac:dyDescent="0.25">
      <c r="AH128" s="37" t="s">
        <v>520</v>
      </c>
      <c r="AI128" s="22"/>
      <c r="AJ128" s="112"/>
      <c r="AK128" s="112" t="s">
        <v>519</v>
      </c>
      <c r="AL128" s="119">
        <f ca="1">AL125*AL122</f>
        <v>0</v>
      </c>
      <c r="AM128" s="119" t="str">
        <f ca="1">IF(OR(NOT(AN108="Composite"),AL137="",AM124=""),"",AM125*AM122)</f>
        <v/>
      </c>
      <c r="AN128" s="119" t="str">
        <f ca="1">IF(OR(NOT(AN108="Composite"),AN122="",AN124=0),"",AN125*AN122)</f>
        <v/>
      </c>
      <c r="AO128" s="313" t="str">
        <f ca="1">IF(OR(AL128=0,AM128=""),"",MAX(AM128,AN128)/AL128)</f>
        <v/>
      </c>
      <c r="AP128" s="116" t="str">
        <f>IF(NOT(AN$108="Composite"),"N/A",IF(AO128="","EQ",IF(AO128&gt;=1,"EQ",IF(AO128&gt;=0.95,"CHECK","REJECT"))))</f>
        <v>N/A</v>
      </c>
      <c r="BL128" s="12"/>
      <c r="BM128" s="15"/>
      <c r="BN128" s="15"/>
      <c r="BO128" s="15"/>
      <c r="BP128" s="15"/>
      <c r="BQ128" s="11"/>
      <c r="BR128" s="11"/>
      <c r="BT128" s="11"/>
      <c r="BV128" s="306"/>
      <c r="BX128" s="311" t="e">
        <f t="shared" si="7"/>
        <v>#DIV/0!</v>
      </c>
      <c r="BY128" s="310">
        <f t="shared" si="8"/>
        <v>0</v>
      </c>
    </row>
    <row r="129" spans="34:77" x14ac:dyDescent="0.25">
      <c r="AH129" s="37" t="s">
        <v>518</v>
      </c>
      <c r="AI129" s="22"/>
      <c r="AJ129" s="112"/>
      <c r="AK129" s="112" t="s">
        <v>517</v>
      </c>
      <c r="AL129" s="119">
        <f ca="1">4*AL125*AL123/IF($A$25="mm",0.0127,0.5)</f>
        <v>0</v>
      </c>
      <c r="AM129" s="119" t="str">
        <f ca="1">IF(OR(NOT(AN108="Composite"),AL137="",AM124=""),"",4*AM125*AM123/(AM121/2))</f>
        <v/>
      </c>
      <c r="AN129" s="119" t="str">
        <f ca="1">IF(OR(NOT(AN108="Composite"),AN123="",AN124=0),"",4*AN125*AN123/(AN121/2))</f>
        <v/>
      </c>
      <c r="AO129" s="313" t="str">
        <f ca="1">IF(OR(AL129=0,AM129=""),"",MAX(AM129,AN129)/AL129)</f>
        <v/>
      </c>
      <c r="AP129" s="116" t="str">
        <f>IF(NOT(AN$108="Composite"),"N/A",IF(AO129="","EQ",IF(AO129&gt;=1,"EQ",IF(AO129&gt;=0.95,"CHECK","REJECT"))))</f>
        <v>N/A</v>
      </c>
      <c r="BL129" s="15"/>
      <c r="BM129" s="15"/>
      <c r="BN129" s="15"/>
      <c r="BO129" s="15"/>
      <c r="BP129" s="15"/>
      <c r="BQ129" s="26"/>
      <c r="BR129" s="26"/>
      <c r="BT129" s="11"/>
      <c r="BV129" s="306"/>
      <c r="BX129" s="311" t="e">
        <f t="shared" si="7"/>
        <v>#DIV/0!</v>
      </c>
      <c r="BY129" s="310">
        <f t="shared" si="8"/>
        <v>0</v>
      </c>
    </row>
    <row r="130" spans="34:77" x14ac:dyDescent="0.25">
      <c r="AH130" s="12" t="s">
        <v>516</v>
      </c>
      <c r="AI130" s="22"/>
      <c r="AJ130" s="15"/>
      <c r="AK130" s="15" t="s">
        <v>515</v>
      </c>
      <c r="AL130" s="119">
        <f ca="1">IF(AL123=0,0,AL129/(48*AL124*AL123))</f>
        <v>0</v>
      </c>
      <c r="AM130" s="119" t="str">
        <f ca="1">IF(OR(AM129="",AM124=0),"",AL129/(48*AM124*AM123))</f>
        <v/>
      </c>
      <c r="AN130" s="119" t="str">
        <f ca="1">IF(OR(AN129="",AN124=0),"",AL129/(48*AN124*AN123))</f>
        <v/>
      </c>
      <c r="AO130" s="313" t="str">
        <f ca="1">IF(OR(AL130=0,AM130=""),"",MIN(AM130,AN130)/AL130)</f>
        <v/>
      </c>
      <c r="AP130" s="116" t="str">
        <f>IF(NOT(AN$108="Composite"),"N/A",IF(AO130="","EQ",IF(AO130&lt;=1,"EQ",IF(AO130&lt;=1.05,"CHECK","REJECT"))))</f>
        <v>N/A</v>
      </c>
      <c r="BL130" s="112"/>
      <c r="BM130" s="15"/>
      <c r="BN130" s="15"/>
      <c r="BO130" s="15"/>
      <c r="BP130" s="15"/>
      <c r="BQ130" s="26"/>
      <c r="BR130" s="26"/>
      <c r="BT130" s="11"/>
      <c r="BV130" s="306"/>
      <c r="BX130" s="311" t="e">
        <f t="shared" si="7"/>
        <v>#DIV/0!</v>
      </c>
      <c r="BY130" s="310">
        <f t="shared" si="8"/>
        <v>0</v>
      </c>
    </row>
    <row r="131" spans="34:77" x14ac:dyDescent="0.25">
      <c r="AH131" s="12" t="s">
        <v>514</v>
      </c>
      <c r="AI131" s="22"/>
      <c r="AJ131" s="15"/>
      <c r="AK131" s="15" t="s">
        <v>916</v>
      </c>
      <c r="AL131" s="119">
        <f ca="1">IF(AL123=0,0,AN109*_xlfn.AGGREGATE(4,6,INDIRECT("'F.7.1-5 Composite Chassis'!CN4:CN20")))</f>
        <v>0</v>
      </c>
      <c r="AM131" s="119" t="str" cm="1">
        <f t="array" aca="1" ref="AM131" ca="1">IF(AM123="","",
INDIRECT("'"&amp;AN110&amp;"'!$AK$71")*
(AM123/(IF($A$25="mm",1/10^12,1/25.4^4)*INDIRECT("'"&amp;AN110&amp;"'!$AK$64")))/
((MAX(ABS(AL137-AL135),ABS(AL137-AL136))/((IF($A$25="mm",1/1000,1/25.4)*INDIRECT("'"&amp;AN110&amp;"'!$AG$61"))))^2))</f>
        <v/>
      </c>
      <c r="AN131" s="119" t="str" cm="1">
        <f t="array" aca="1" ref="AN131" ca="1">IF(AN123="","",
INDIRECT("'"&amp;AN110&amp;"'!$AK$71")*
(AN123/(IF($A$25="mm",1/10^12,1/25.4^4)*INDIRECT("'"&amp;AN110&amp;"'!$AK$64")))/
((MAX(ABS(AL137-AL135),ABS(AL137-AL136))/((IF($A$25="mm",1/1000,1/25.4)*INDIRECT("'"&amp;AN110&amp;"'!$AG$61"))))^2))</f>
        <v/>
      </c>
      <c r="AO131" s="313" t="str">
        <f ca="1">IF(OR(AL131=0,AM131=""),"",MAX(AM131,AN131)/AL131)</f>
        <v/>
      </c>
      <c r="AP131" s="116" t="str">
        <f>IF(NOT(AN$108="Composite"),"N/A",IF(AO131="","EQ",IF(AO131&gt;=1,"EQ",IF(AO131&gt;=0.95,"CHECK","REJECT"))))</f>
        <v>N/A</v>
      </c>
      <c r="BL131" s="12"/>
      <c r="BM131" s="15"/>
      <c r="BN131" s="15"/>
      <c r="BO131" s="15"/>
      <c r="BP131" s="15"/>
      <c r="BQ131" s="26"/>
      <c r="BR131" s="26"/>
      <c r="BT131" s="11"/>
      <c r="BV131" s="306"/>
      <c r="BX131" s="311" t="e">
        <f t="shared" si="7"/>
        <v>#DIV/0!</v>
      </c>
      <c r="BY131" s="310">
        <f t="shared" si="8"/>
        <v>0</v>
      </c>
    </row>
    <row r="132" spans="34:77" x14ac:dyDescent="0.25">
      <c r="AH132" s="22"/>
      <c r="AI132" s="37" t="s">
        <v>546</v>
      </c>
      <c r="AJ132" s="37"/>
      <c r="AK132" s="37"/>
      <c r="AL132" s="130" t="s">
        <v>546</v>
      </c>
      <c r="AM132" s="37"/>
      <c r="AN132" s="129"/>
      <c r="AO132" s="130" t="s">
        <v>546</v>
      </c>
      <c r="AP132" s="129"/>
      <c r="BL132" s="112"/>
      <c r="BM132" s="15"/>
      <c r="BN132" s="15"/>
      <c r="BO132" s="15"/>
      <c r="BP132" s="15"/>
      <c r="BQ132" s="26"/>
      <c r="BR132" s="26"/>
      <c r="BT132" s="11"/>
      <c r="BV132" s="306"/>
      <c r="BX132" s="311" t="e">
        <f t="shared" si="7"/>
        <v>#DIV/0!</v>
      </c>
      <c r="BY132" s="310">
        <f t="shared" si="8"/>
        <v>0</v>
      </c>
    </row>
    <row r="133" spans="34:77" ht="18" x14ac:dyDescent="0.25">
      <c r="AH133" s="11" t="s">
        <v>545</v>
      </c>
      <c r="AI133" s="11">
        <f ca="1">IF($A$25="mm",AN115/1000,AN115)</f>
        <v>0</v>
      </c>
      <c r="AJ133" s="25" t="str">
        <f ca="1">IF($A$25="mm","m","in")</f>
        <v>m</v>
      </c>
      <c r="AK133" s="127" t="s">
        <v>544</v>
      </c>
      <c r="AL133" s="119" t="e">
        <f ca="1">AI133*AI134</f>
        <v>#VALUE!</v>
      </c>
      <c r="AM133" s="50" t="str">
        <f ca="1">IF($A$25="mm","m^2","in^2")</f>
        <v>m^2</v>
      </c>
      <c r="AN133" s="127" t="s">
        <v>543</v>
      </c>
      <c r="AO133" s="119" t="e">
        <f ca="1">(AI133*AI134^3)/12</f>
        <v>#VALUE!</v>
      </c>
      <c r="AP133" s="50" t="str">
        <f ca="1">IF($A$25="mm","m^4","in^4")</f>
        <v>m^4</v>
      </c>
      <c r="BL133" s="47"/>
      <c r="BM133" s="47"/>
      <c r="BN133" s="112"/>
      <c r="BO133" s="112"/>
      <c r="BP133" s="112"/>
      <c r="BQ133" s="114"/>
      <c r="BR133" s="114"/>
      <c r="BS133" s="115"/>
      <c r="BT133" s="116"/>
      <c r="BV133" s="306"/>
      <c r="BX133" s="311" t="e">
        <f t="shared" si="7"/>
        <v>#DIV/0!</v>
      </c>
      <c r="BY133" s="310">
        <f t="shared" si="8"/>
        <v>0</v>
      </c>
    </row>
    <row r="134" spans="34:77" ht="18" x14ac:dyDescent="0.25">
      <c r="AH134" s="22" t="s">
        <v>542</v>
      </c>
      <c r="AI134" s="11" t="e">
        <f ca="1">IF($A$25="mm",AN112/1000,AN112)</f>
        <v>#VALUE!</v>
      </c>
      <c r="AJ134" s="25" t="str">
        <f ca="1">IF($A$25="mm","m","in")</f>
        <v>m</v>
      </c>
      <c r="AK134" s="127" t="s">
        <v>541</v>
      </c>
      <c r="AL134" s="119" t="e">
        <f ca="1">AI136*AI137</f>
        <v>#VALUE!</v>
      </c>
      <c r="AM134" s="50" t="str">
        <f ca="1">IF($A$25="mm","m^2","in^2")</f>
        <v>m^2</v>
      </c>
      <c r="AN134" s="127" t="s">
        <v>540</v>
      </c>
      <c r="AO134" s="119" t="e">
        <f ca="1">(AI136*AI137^3)/12</f>
        <v>#VALUE!</v>
      </c>
      <c r="AP134" s="50" t="str">
        <f ca="1">IF($A$25="mm","m^4","in^4")</f>
        <v>m^4</v>
      </c>
      <c r="BL134" s="37"/>
      <c r="BM134" s="112"/>
      <c r="BN134" s="112"/>
      <c r="BO134" s="112"/>
      <c r="BP134" s="112"/>
      <c r="BQ134" s="114"/>
      <c r="BR134" s="114"/>
      <c r="BS134" s="115"/>
      <c r="BT134" s="116"/>
      <c r="BV134" s="306"/>
      <c r="BX134" s="311" t="e">
        <f t="shared" si="7"/>
        <v>#DIV/0!</v>
      </c>
      <c r="BY134" s="310">
        <f t="shared" si="8"/>
        <v>0</v>
      </c>
    </row>
    <row r="135" spans="34:77" ht="18" x14ac:dyDescent="0.25">
      <c r="AH135" s="22" t="s">
        <v>539</v>
      </c>
      <c r="AI135" s="11" t="e">
        <f ca="1">IF($A$25="mm",AN114/1000,AN114)</f>
        <v>#VALUE!</v>
      </c>
      <c r="AJ135" s="25" t="str">
        <f ca="1">IF($A$25="mm","m","in")</f>
        <v>m</v>
      </c>
      <c r="AK135" s="127" t="s">
        <v>538</v>
      </c>
      <c r="AL135" s="116" t="e">
        <f ca="1">AI134/2</f>
        <v>#VALUE!</v>
      </c>
      <c r="AM135" s="50" t="str">
        <f ca="1">IF($A$25="mm","m","in")</f>
        <v>m</v>
      </c>
      <c r="AN135" s="127" t="s">
        <v>537</v>
      </c>
      <c r="AO135" s="119" t="str">
        <f ca="1">IF(AL137="","",AO133+(AL133*(AL137-AL135)^2))</f>
        <v/>
      </c>
      <c r="AP135" s="50" t="str">
        <f ca="1">IF($A$25="mm","m^4","in^4")</f>
        <v>m^4</v>
      </c>
      <c r="BL135" s="37"/>
      <c r="BM135" s="112"/>
      <c r="BN135" s="112"/>
      <c r="BO135" s="112"/>
      <c r="BP135" s="112"/>
      <c r="BQ135" s="114"/>
      <c r="BR135" s="114"/>
      <c r="BS135" s="115"/>
      <c r="BT135" s="116"/>
      <c r="BV135" s="306"/>
      <c r="BX135" s="311" t="e">
        <f t="shared" si="7"/>
        <v>#DIV/0!</v>
      </c>
      <c r="BY135" s="310">
        <f t="shared" si="8"/>
        <v>0</v>
      </c>
    </row>
    <row r="136" spans="34:77" ht="18" x14ac:dyDescent="0.25">
      <c r="AH136" s="11" t="s">
        <v>536</v>
      </c>
      <c r="AI136" s="11">
        <f ca="1">IF($A$25="mm",AN115/1000,AN115)</f>
        <v>0</v>
      </c>
      <c r="AJ136" s="25" t="str">
        <f ca="1">IF($A$25="mm","m","in")</f>
        <v>m</v>
      </c>
      <c r="AK136" s="127" t="s">
        <v>535</v>
      </c>
      <c r="AL136" s="122" t="e">
        <f ca="1">(AI135-0.5*AI137)</f>
        <v>#VALUE!</v>
      </c>
      <c r="AM136" s="50" t="str">
        <f ca="1">IF($A$25="mm","m","in")</f>
        <v>m</v>
      </c>
      <c r="AN136" s="127" t="s">
        <v>534</v>
      </c>
      <c r="AO136" s="119" t="str">
        <f ca="1">IF(AL137="","",AO134+(AL134*(AL137-AL136)^2))</f>
        <v/>
      </c>
      <c r="AP136" s="50" t="str">
        <f ca="1">IF($A$25="mm","m^4","in^4")</f>
        <v>m^4</v>
      </c>
      <c r="BL136" s="12"/>
      <c r="BM136" s="15"/>
      <c r="BN136" s="15"/>
      <c r="BO136" s="15"/>
      <c r="BP136" s="15"/>
      <c r="BQ136" s="114"/>
      <c r="BR136" s="114"/>
      <c r="BS136" s="115"/>
      <c r="BT136" s="116"/>
      <c r="BV136" s="306"/>
      <c r="BX136" s="311" t="e">
        <f t="shared" si="7"/>
        <v>#DIV/0!</v>
      </c>
      <c r="BY136" s="310">
        <f t="shared" si="8"/>
        <v>0</v>
      </c>
    </row>
    <row r="137" spans="34:77" ht="18" x14ac:dyDescent="0.25">
      <c r="AH137" s="11" t="s">
        <v>533</v>
      </c>
      <c r="AI137" s="11" t="e">
        <f ca="1">IF($A$25="mm",AN113/1000,AN113)</f>
        <v>#VALUE!</v>
      </c>
      <c r="AJ137" s="25" t="str">
        <f ca="1">IF($A$25="mm","m","in")</f>
        <v>m</v>
      </c>
      <c r="AK137" s="127" t="s">
        <v>532</v>
      </c>
      <c r="AL137" s="122" t="str">
        <f ca="1">IF(OR(AN115="",AN112="",AN113=""),"",(AL133*AL135+AL134*AL136)/(AL133+AL134))</f>
        <v/>
      </c>
      <c r="AM137" s="50" t="str">
        <f ca="1">IF($A$25="mm","m","in")</f>
        <v>m</v>
      </c>
      <c r="AN137" s="127" t="s">
        <v>531</v>
      </c>
      <c r="AO137" s="119" t="str">
        <f ca="1">IF(AL137="","",AO135+AO136)</f>
        <v/>
      </c>
      <c r="AP137" s="50" t="str">
        <f ca="1">IF($A$25="mm","m^4","in^4")</f>
        <v>m^4</v>
      </c>
      <c r="BL137" s="12"/>
      <c r="BM137" s="15"/>
      <c r="BN137" s="15"/>
      <c r="BO137" s="15"/>
      <c r="BP137" s="15"/>
      <c r="BQ137" s="114"/>
      <c r="BR137" s="114"/>
      <c r="BS137" s="115"/>
      <c r="BT137" s="116"/>
      <c r="BV137" s="306"/>
      <c r="BX137" s="311" t="e">
        <f t="shared" si="7"/>
        <v>#DIV/0!</v>
      </c>
      <c r="BY137" s="310">
        <f t="shared" si="8"/>
        <v>0</v>
      </c>
    </row>
    <row r="138" spans="34:77" x14ac:dyDescent="0.25">
      <c r="AH138" s="116"/>
      <c r="AI138" s="11"/>
      <c r="AK138" s="312"/>
      <c r="AL138" s="119"/>
      <c r="AN138" s="312"/>
      <c r="AO138" s="119"/>
      <c r="BV138" s="306"/>
      <c r="BX138" s="311" t="e">
        <f t="shared" si="7"/>
        <v>#DIV/0!</v>
      </c>
      <c r="BY138" s="310">
        <f t="shared" si="8"/>
        <v>0</v>
      </c>
    </row>
    <row r="139" spans="34:77" x14ac:dyDescent="0.25">
      <c r="AH139" s="116"/>
      <c r="AI139" s="11"/>
      <c r="AK139" s="312"/>
      <c r="AL139" s="116"/>
      <c r="AN139" s="312"/>
      <c r="AO139" s="119"/>
      <c r="BV139" s="306"/>
      <c r="BX139" s="311" t="e">
        <f t="shared" si="7"/>
        <v>#DIV/0!</v>
      </c>
      <c r="BY139" s="310">
        <f t="shared" si="8"/>
        <v>0</v>
      </c>
    </row>
    <row r="140" spans="34:77" x14ac:dyDescent="0.25">
      <c r="AH140" s="11"/>
      <c r="AI140" s="11"/>
      <c r="AK140" s="312"/>
      <c r="AL140" s="116"/>
      <c r="AN140" s="312"/>
      <c r="AO140" s="119"/>
      <c r="BV140" s="306"/>
      <c r="BX140" s="311" t="e">
        <f t="shared" si="7"/>
        <v>#DIV/0!</v>
      </c>
      <c r="BY140" s="310">
        <f t="shared" si="8"/>
        <v>0</v>
      </c>
    </row>
    <row r="141" spans="34:77" x14ac:dyDescent="0.25">
      <c r="AH141" s="11"/>
      <c r="AI141" s="11"/>
      <c r="AK141" s="15"/>
      <c r="AL141" s="122"/>
      <c r="AN141" s="312"/>
      <c r="AO141" s="119"/>
      <c r="BV141" s="306"/>
      <c r="BX141" s="311" t="e">
        <f t="shared" ref="BX141:BX204" si="10">BY141/BV141</f>
        <v>#DIV/0!</v>
      </c>
      <c r="BY141" s="310">
        <f t="shared" ref="BY141:BY204" si="11">BY140+BW141*(BV141-BV140)</f>
        <v>0</v>
      </c>
    </row>
    <row r="142" spans="34:77" x14ac:dyDescent="0.25">
      <c r="BV142" s="306"/>
      <c r="BX142" s="311" t="e">
        <f t="shared" si="10"/>
        <v>#DIV/0!</v>
      </c>
      <c r="BY142" s="310">
        <f t="shared" si="11"/>
        <v>0</v>
      </c>
    </row>
    <row r="143" spans="34:77" x14ac:dyDescent="0.25">
      <c r="BV143" s="306"/>
      <c r="BX143" s="311" t="e">
        <f t="shared" si="10"/>
        <v>#DIV/0!</v>
      </c>
      <c r="BY143" s="310">
        <f t="shared" si="11"/>
        <v>0</v>
      </c>
    </row>
    <row r="144" spans="34:77" x14ac:dyDescent="0.25">
      <c r="BV144" s="306"/>
      <c r="BX144" s="311" t="e">
        <f t="shared" si="10"/>
        <v>#DIV/0!</v>
      </c>
      <c r="BY144" s="310">
        <f t="shared" si="11"/>
        <v>0</v>
      </c>
    </row>
    <row r="145" spans="1:77" x14ac:dyDescent="0.25">
      <c r="D145" s="140"/>
      <c r="E145" s="140"/>
      <c r="F145" s="140"/>
      <c r="G145" s="140"/>
      <c r="H145" s="140"/>
      <c r="I145" s="140"/>
      <c r="J145" s="140"/>
      <c r="K145" s="140"/>
      <c r="L145" s="140"/>
      <c r="BV145" s="306"/>
      <c r="BX145" s="311" t="e">
        <f t="shared" si="10"/>
        <v>#DIV/0!</v>
      </c>
      <c r="BY145" s="310">
        <f t="shared" si="11"/>
        <v>0</v>
      </c>
    </row>
    <row r="146" spans="1:77" x14ac:dyDescent="0.25">
      <c r="D146" s="140"/>
      <c r="E146" s="140"/>
      <c r="F146" s="140"/>
      <c r="G146" s="140"/>
      <c r="H146" s="140"/>
      <c r="I146" s="140"/>
      <c r="J146" s="140"/>
      <c r="K146" s="140"/>
      <c r="L146" s="140"/>
      <c r="BV146" s="306"/>
      <c r="BX146" s="311" t="e">
        <f t="shared" si="10"/>
        <v>#DIV/0!</v>
      </c>
      <c r="BY146" s="310">
        <f t="shared" si="11"/>
        <v>0</v>
      </c>
    </row>
    <row r="147" spans="1:77" x14ac:dyDescent="0.25">
      <c r="D147" s="140"/>
      <c r="E147" s="140"/>
      <c r="F147" s="140"/>
      <c r="G147" s="140"/>
      <c r="H147" s="140"/>
      <c r="I147" s="140"/>
      <c r="J147" s="140"/>
      <c r="K147" s="140"/>
      <c r="L147" s="140"/>
      <c r="BV147" s="306"/>
      <c r="BX147" s="311" t="e">
        <f t="shared" si="10"/>
        <v>#DIV/0!</v>
      </c>
      <c r="BY147" s="310">
        <f t="shared" si="11"/>
        <v>0</v>
      </c>
    </row>
    <row r="148" spans="1:77" x14ac:dyDescent="0.25">
      <c r="D148" s="140"/>
      <c r="E148" s="140"/>
      <c r="F148" s="140"/>
      <c r="G148" s="140"/>
      <c r="H148" s="140"/>
      <c r="I148" s="140"/>
      <c r="J148" s="140"/>
      <c r="K148" s="140"/>
      <c r="L148" s="140"/>
      <c r="BV148" s="306"/>
      <c r="BX148" s="311" t="e">
        <f t="shared" si="10"/>
        <v>#DIV/0!</v>
      </c>
      <c r="BY148" s="310">
        <f t="shared" si="11"/>
        <v>0</v>
      </c>
    </row>
    <row r="149" spans="1:77" x14ac:dyDescent="0.25">
      <c r="D149" s="44"/>
      <c r="E149" s="44"/>
      <c r="F149" s="44"/>
      <c r="G149" s="44"/>
      <c r="H149" s="44"/>
      <c r="I149" s="44"/>
      <c r="J149" s="44"/>
      <c r="K149" s="44"/>
      <c r="L149" s="44"/>
      <c r="BV149" s="306"/>
      <c r="BX149" s="311" t="e">
        <f t="shared" si="10"/>
        <v>#DIV/0!</v>
      </c>
      <c r="BY149" s="310">
        <f t="shared" si="11"/>
        <v>0</v>
      </c>
    </row>
    <row r="150" spans="1:77" x14ac:dyDescent="0.25">
      <c r="A150" s="35" t="s">
        <v>258</v>
      </c>
      <c r="D150" s="44"/>
      <c r="E150" s="44"/>
      <c r="F150" s="44"/>
      <c r="G150" s="44"/>
      <c r="H150" s="44"/>
      <c r="I150" s="44"/>
      <c r="J150" s="44"/>
      <c r="K150" s="44"/>
      <c r="L150" s="44"/>
      <c r="BV150" s="306"/>
      <c r="BX150" s="311" t="e">
        <f t="shared" si="10"/>
        <v>#DIV/0!</v>
      </c>
      <c r="BY150" s="310">
        <f t="shared" si="11"/>
        <v>0</v>
      </c>
    </row>
    <row r="151" spans="1:77" x14ac:dyDescent="0.25">
      <c r="D151" s="44"/>
      <c r="E151" s="44"/>
      <c r="F151" s="44"/>
      <c r="G151" s="44"/>
      <c r="H151" s="44"/>
      <c r="I151" s="44"/>
      <c r="J151" s="44"/>
      <c r="K151" s="44"/>
      <c r="L151" s="44"/>
      <c r="BV151" s="306"/>
      <c r="BX151" s="311" t="e">
        <f t="shared" si="10"/>
        <v>#DIV/0!</v>
      </c>
      <c r="BY151" s="310">
        <f t="shared" si="11"/>
        <v>0</v>
      </c>
    </row>
    <row r="152" spans="1:77" x14ac:dyDescent="0.25">
      <c r="BV152" s="306"/>
      <c r="BX152" s="311" t="e">
        <f t="shared" si="10"/>
        <v>#DIV/0!</v>
      </c>
      <c r="BY152" s="310">
        <f t="shared" si="11"/>
        <v>0</v>
      </c>
    </row>
    <row r="153" spans="1:77" x14ac:dyDescent="0.25">
      <c r="BV153" s="306"/>
      <c r="BX153" s="311" t="e">
        <f t="shared" si="10"/>
        <v>#DIV/0!</v>
      </c>
      <c r="BY153" s="310">
        <f t="shared" si="11"/>
        <v>0</v>
      </c>
    </row>
    <row r="154" spans="1:77" x14ac:dyDescent="0.25">
      <c r="BV154" s="306"/>
      <c r="BX154" s="311" t="e">
        <f t="shared" si="10"/>
        <v>#DIV/0!</v>
      </c>
      <c r="BY154" s="310">
        <f t="shared" si="11"/>
        <v>0</v>
      </c>
    </row>
    <row r="155" spans="1:77" x14ac:dyDescent="0.25">
      <c r="BV155" s="306"/>
      <c r="BX155" s="311" t="e">
        <f t="shared" si="10"/>
        <v>#DIV/0!</v>
      </c>
      <c r="BY155" s="310">
        <f t="shared" si="11"/>
        <v>0</v>
      </c>
    </row>
    <row r="156" spans="1:77" x14ac:dyDescent="0.25">
      <c r="BV156" s="306"/>
      <c r="BX156" s="311" t="e">
        <f t="shared" si="10"/>
        <v>#DIV/0!</v>
      </c>
      <c r="BY156" s="310">
        <f t="shared" si="11"/>
        <v>0</v>
      </c>
    </row>
    <row r="157" spans="1:77" x14ac:dyDescent="0.25">
      <c r="BV157" s="306"/>
      <c r="BX157" s="311" t="e">
        <f t="shared" si="10"/>
        <v>#DIV/0!</v>
      </c>
      <c r="BY157" s="310">
        <f t="shared" si="11"/>
        <v>0</v>
      </c>
    </row>
    <row r="158" spans="1:77" x14ac:dyDescent="0.25">
      <c r="BV158" s="306"/>
      <c r="BX158" s="311" t="e">
        <f t="shared" si="10"/>
        <v>#DIV/0!</v>
      </c>
      <c r="BY158" s="310">
        <f t="shared" si="11"/>
        <v>0</v>
      </c>
    </row>
    <row r="159" spans="1:77" x14ac:dyDescent="0.25">
      <c r="BV159" s="306"/>
      <c r="BX159" s="311" t="e">
        <f t="shared" si="10"/>
        <v>#DIV/0!</v>
      </c>
      <c r="BY159" s="310">
        <f t="shared" si="11"/>
        <v>0</v>
      </c>
    </row>
    <row r="160" spans="1:77" x14ac:dyDescent="0.25">
      <c r="BV160" s="306"/>
      <c r="BX160" s="311" t="e">
        <f t="shared" si="10"/>
        <v>#DIV/0!</v>
      </c>
      <c r="BY160" s="310">
        <f t="shared" si="11"/>
        <v>0</v>
      </c>
    </row>
    <row r="161" spans="74:77" x14ac:dyDescent="0.25">
      <c r="BV161" s="306"/>
      <c r="BX161" s="311" t="e">
        <f t="shared" si="10"/>
        <v>#DIV/0!</v>
      </c>
      <c r="BY161" s="310">
        <f t="shared" si="11"/>
        <v>0</v>
      </c>
    </row>
    <row r="162" spans="74:77" x14ac:dyDescent="0.25">
      <c r="BV162" s="306"/>
      <c r="BX162" s="311" t="e">
        <f t="shared" si="10"/>
        <v>#DIV/0!</v>
      </c>
      <c r="BY162" s="310">
        <f t="shared" si="11"/>
        <v>0</v>
      </c>
    </row>
    <row r="163" spans="74:77" x14ac:dyDescent="0.25">
      <c r="BV163" s="306"/>
      <c r="BX163" s="311" t="e">
        <f t="shared" si="10"/>
        <v>#DIV/0!</v>
      </c>
      <c r="BY163" s="310">
        <f t="shared" si="11"/>
        <v>0</v>
      </c>
    </row>
    <row r="164" spans="74:77" x14ac:dyDescent="0.25">
      <c r="BV164" s="306"/>
      <c r="BX164" s="311" t="e">
        <f t="shared" si="10"/>
        <v>#DIV/0!</v>
      </c>
      <c r="BY164" s="310">
        <f t="shared" si="11"/>
        <v>0</v>
      </c>
    </row>
    <row r="165" spans="74:77" x14ac:dyDescent="0.25">
      <c r="BV165" s="306"/>
      <c r="BX165" s="311" t="e">
        <f t="shared" si="10"/>
        <v>#DIV/0!</v>
      </c>
      <c r="BY165" s="310">
        <f t="shared" si="11"/>
        <v>0</v>
      </c>
    </row>
    <row r="166" spans="74:77" x14ac:dyDescent="0.25">
      <c r="BV166" s="306"/>
      <c r="BX166" s="311" t="e">
        <f t="shared" si="10"/>
        <v>#DIV/0!</v>
      </c>
      <c r="BY166" s="310">
        <f t="shared" si="11"/>
        <v>0</v>
      </c>
    </row>
    <row r="167" spans="74:77" x14ac:dyDescent="0.25">
      <c r="BV167" s="306"/>
      <c r="BX167" s="311" t="e">
        <f t="shared" si="10"/>
        <v>#DIV/0!</v>
      </c>
      <c r="BY167" s="310">
        <f t="shared" si="11"/>
        <v>0</v>
      </c>
    </row>
    <row r="168" spans="74:77" x14ac:dyDescent="0.25">
      <c r="BV168" s="306"/>
      <c r="BX168" s="311" t="e">
        <f t="shared" si="10"/>
        <v>#DIV/0!</v>
      </c>
      <c r="BY168" s="310">
        <f t="shared" si="11"/>
        <v>0</v>
      </c>
    </row>
    <row r="169" spans="74:77" x14ac:dyDescent="0.25">
      <c r="BV169" s="306"/>
      <c r="BX169" s="311" t="e">
        <f t="shared" si="10"/>
        <v>#DIV/0!</v>
      </c>
      <c r="BY169" s="310">
        <f t="shared" si="11"/>
        <v>0</v>
      </c>
    </row>
    <row r="170" spans="74:77" x14ac:dyDescent="0.25">
      <c r="BV170" s="306"/>
      <c r="BX170" s="311" t="e">
        <f t="shared" si="10"/>
        <v>#DIV/0!</v>
      </c>
      <c r="BY170" s="310">
        <f t="shared" si="11"/>
        <v>0</v>
      </c>
    </row>
    <row r="171" spans="74:77" x14ac:dyDescent="0.25">
      <c r="BV171" s="306"/>
      <c r="BX171" s="311" t="e">
        <f t="shared" si="10"/>
        <v>#DIV/0!</v>
      </c>
      <c r="BY171" s="310">
        <f t="shared" si="11"/>
        <v>0</v>
      </c>
    </row>
    <row r="172" spans="74:77" x14ac:dyDescent="0.25">
      <c r="BV172" s="306"/>
      <c r="BX172" s="311" t="e">
        <f t="shared" si="10"/>
        <v>#DIV/0!</v>
      </c>
      <c r="BY172" s="310">
        <f t="shared" si="11"/>
        <v>0</v>
      </c>
    </row>
    <row r="173" spans="74:77" x14ac:dyDescent="0.25">
      <c r="BV173" s="306"/>
      <c r="BX173" s="311" t="e">
        <f t="shared" si="10"/>
        <v>#DIV/0!</v>
      </c>
      <c r="BY173" s="310">
        <f t="shared" si="11"/>
        <v>0</v>
      </c>
    </row>
    <row r="174" spans="74:77" x14ac:dyDescent="0.25">
      <c r="BV174" s="306"/>
      <c r="BX174" s="311" t="e">
        <f t="shared" si="10"/>
        <v>#DIV/0!</v>
      </c>
      <c r="BY174" s="310">
        <f t="shared" si="11"/>
        <v>0</v>
      </c>
    </row>
    <row r="175" spans="74:77" x14ac:dyDescent="0.25">
      <c r="BV175" s="306"/>
      <c r="BX175" s="311" t="e">
        <f t="shared" si="10"/>
        <v>#DIV/0!</v>
      </c>
      <c r="BY175" s="310">
        <f t="shared" si="11"/>
        <v>0</v>
      </c>
    </row>
    <row r="176" spans="74:77" x14ac:dyDescent="0.25">
      <c r="BV176" s="306"/>
      <c r="BX176" s="311" t="e">
        <f t="shared" si="10"/>
        <v>#DIV/0!</v>
      </c>
      <c r="BY176" s="310">
        <f t="shared" si="11"/>
        <v>0</v>
      </c>
    </row>
    <row r="177" spans="74:77" x14ac:dyDescent="0.25">
      <c r="BV177" s="306"/>
      <c r="BX177" s="311" t="e">
        <f t="shared" si="10"/>
        <v>#DIV/0!</v>
      </c>
      <c r="BY177" s="310">
        <f t="shared" si="11"/>
        <v>0</v>
      </c>
    </row>
    <row r="178" spans="74:77" x14ac:dyDescent="0.25">
      <c r="BV178" s="306"/>
      <c r="BX178" s="311" t="e">
        <f t="shared" si="10"/>
        <v>#DIV/0!</v>
      </c>
      <c r="BY178" s="310">
        <f t="shared" si="11"/>
        <v>0</v>
      </c>
    </row>
    <row r="179" spans="74:77" x14ac:dyDescent="0.25">
      <c r="BV179" s="306"/>
      <c r="BX179" s="311" t="e">
        <f t="shared" si="10"/>
        <v>#DIV/0!</v>
      </c>
      <c r="BY179" s="310">
        <f t="shared" si="11"/>
        <v>0</v>
      </c>
    </row>
    <row r="180" spans="74:77" x14ac:dyDescent="0.25">
      <c r="BV180" s="306"/>
      <c r="BX180" s="311" t="e">
        <f t="shared" si="10"/>
        <v>#DIV/0!</v>
      </c>
      <c r="BY180" s="310">
        <f t="shared" si="11"/>
        <v>0</v>
      </c>
    </row>
    <row r="181" spans="74:77" x14ac:dyDescent="0.25">
      <c r="BV181" s="306"/>
      <c r="BX181" s="311" t="e">
        <f t="shared" si="10"/>
        <v>#DIV/0!</v>
      </c>
      <c r="BY181" s="310">
        <f t="shared" si="11"/>
        <v>0</v>
      </c>
    </row>
    <row r="182" spans="74:77" x14ac:dyDescent="0.25">
      <c r="BV182" s="306"/>
      <c r="BX182" s="311" t="e">
        <f t="shared" si="10"/>
        <v>#DIV/0!</v>
      </c>
      <c r="BY182" s="310">
        <f t="shared" si="11"/>
        <v>0</v>
      </c>
    </row>
    <row r="183" spans="74:77" x14ac:dyDescent="0.25">
      <c r="BV183" s="306"/>
      <c r="BX183" s="311" t="e">
        <f t="shared" si="10"/>
        <v>#DIV/0!</v>
      </c>
      <c r="BY183" s="310">
        <f t="shared" si="11"/>
        <v>0</v>
      </c>
    </row>
    <row r="184" spans="74:77" x14ac:dyDescent="0.25">
      <c r="BV184" s="306"/>
      <c r="BX184" s="311" t="e">
        <f t="shared" si="10"/>
        <v>#DIV/0!</v>
      </c>
      <c r="BY184" s="310">
        <f t="shared" si="11"/>
        <v>0</v>
      </c>
    </row>
    <row r="185" spans="74:77" x14ac:dyDescent="0.25">
      <c r="BV185" s="306"/>
      <c r="BX185" s="311" t="e">
        <f t="shared" si="10"/>
        <v>#DIV/0!</v>
      </c>
      <c r="BY185" s="310">
        <f t="shared" si="11"/>
        <v>0</v>
      </c>
    </row>
    <row r="186" spans="74:77" x14ac:dyDescent="0.25">
      <c r="BV186" s="306"/>
      <c r="BX186" s="311" t="e">
        <f t="shared" si="10"/>
        <v>#DIV/0!</v>
      </c>
      <c r="BY186" s="310">
        <f t="shared" si="11"/>
        <v>0</v>
      </c>
    </row>
    <row r="187" spans="74:77" x14ac:dyDescent="0.25">
      <c r="BV187" s="306"/>
      <c r="BX187" s="311" t="e">
        <f t="shared" si="10"/>
        <v>#DIV/0!</v>
      </c>
      <c r="BY187" s="310">
        <f t="shared" si="11"/>
        <v>0</v>
      </c>
    </row>
    <row r="188" spans="74:77" x14ac:dyDescent="0.25">
      <c r="BV188" s="306"/>
      <c r="BX188" s="311" t="e">
        <f t="shared" si="10"/>
        <v>#DIV/0!</v>
      </c>
      <c r="BY188" s="310">
        <f t="shared" si="11"/>
        <v>0</v>
      </c>
    </row>
    <row r="189" spans="74:77" x14ac:dyDescent="0.25">
      <c r="BV189" s="306"/>
      <c r="BX189" s="311" t="e">
        <f t="shared" si="10"/>
        <v>#DIV/0!</v>
      </c>
      <c r="BY189" s="310">
        <f t="shared" si="11"/>
        <v>0</v>
      </c>
    </row>
    <row r="190" spans="74:77" x14ac:dyDescent="0.25">
      <c r="BV190" s="306"/>
      <c r="BX190" s="311" t="e">
        <f t="shared" si="10"/>
        <v>#DIV/0!</v>
      </c>
      <c r="BY190" s="310">
        <f t="shared" si="11"/>
        <v>0</v>
      </c>
    </row>
    <row r="191" spans="74:77" x14ac:dyDescent="0.25">
      <c r="BV191" s="306"/>
      <c r="BX191" s="311" t="e">
        <f t="shared" si="10"/>
        <v>#DIV/0!</v>
      </c>
      <c r="BY191" s="310">
        <f t="shared" si="11"/>
        <v>0</v>
      </c>
    </row>
    <row r="192" spans="74:77" x14ac:dyDescent="0.25">
      <c r="BV192" s="306"/>
      <c r="BX192" s="311" t="e">
        <f t="shared" si="10"/>
        <v>#DIV/0!</v>
      </c>
      <c r="BY192" s="310">
        <f t="shared" si="11"/>
        <v>0</v>
      </c>
    </row>
    <row r="193" spans="74:77" x14ac:dyDescent="0.25">
      <c r="BV193" s="306"/>
      <c r="BX193" s="311" t="e">
        <f t="shared" si="10"/>
        <v>#DIV/0!</v>
      </c>
      <c r="BY193" s="310">
        <f t="shared" si="11"/>
        <v>0</v>
      </c>
    </row>
    <row r="194" spans="74:77" x14ac:dyDescent="0.25">
      <c r="BV194" s="306"/>
      <c r="BX194" s="311" t="e">
        <f t="shared" si="10"/>
        <v>#DIV/0!</v>
      </c>
      <c r="BY194" s="310">
        <f t="shared" si="11"/>
        <v>0</v>
      </c>
    </row>
    <row r="195" spans="74:77" x14ac:dyDescent="0.25">
      <c r="BV195" s="306"/>
      <c r="BX195" s="311" t="e">
        <f t="shared" si="10"/>
        <v>#DIV/0!</v>
      </c>
      <c r="BY195" s="310">
        <f t="shared" si="11"/>
        <v>0</v>
      </c>
    </row>
    <row r="196" spans="74:77" x14ac:dyDescent="0.25">
      <c r="BV196" s="306"/>
      <c r="BX196" s="311" t="e">
        <f t="shared" si="10"/>
        <v>#DIV/0!</v>
      </c>
      <c r="BY196" s="310">
        <f t="shared" si="11"/>
        <v>0</v>
      </c>
    </row>
    <row r="197" spans="74:77" x14ac:dyDescent="0.25">
      <c r="BV197" s="306"/>
      <c r="BX197" s="311" t="e">
        <f t="shared" si="10"/>
        <v>#DIV/0!</v>
      </c>
      <c r="BY197" s="310">
        <f t="shared" si="11"/>
        <v>0</v>
      </c>
    </row>
    <row r="198" spans="74:77" x14ac:dyDescent="0.25">
      <c r="BV198" s="306"/>
      <c r="BX198" s="311" t="e">
        <f t="shared" si="10"/>
        <v>#DIV/0!</v>
      </c>
      <c r="BY198" s="310">
        <f t="shared" si="11"/>
        <v>0</v>
      </c>
    </row>
    <row r="199" spans="74:77" x14ac:dyDescent="0.25">
      <c r="BV199" s="306"/>
      <c r="BX199" s="311" t="e">
        <f t="shared" si="10"/>
        <v>#DIV/0!</v>
      </c>
      <c r="BY199" s="310">
        <f t="shared" si="11"/>
        <v>0</v>
      </c>
    </row>
    <row r="200" spans="74:77" x14ac:dyDescent="0.25">
      <c r="BV200" s="306"/>
      <c r="BX200" s="311" t="e">
        <f t="shared" si="10"/>
        <v>#DIV/0!</v>
      </c>
      <c r="BY200" s="310">
        <f t="shared" si="11"/>
        <v>0</v>
      </c>
    </row>
    <row r="201" spans="74:77" x14ac:dyDescent="0.25">
      <c r="BV201" s="306"/>
      <c r="BX201" s="311" t="e">
        <f t="shared" si="10"/>
        <v>#DIV/0!</v>
      </c>
      <c r="BY201" s="310">
        <f t="shared" si="11"/>
        <v>0</v>
      </c>
    </row>
    <row r="202" spans="74:77" x14ac:dyDescent="0.25">
      <c r="BV202" s="306"/>
      <c r="BX202" s="311" t="e">
        <f t="shared" si="10"/>
        <v>#DIV/0!</v>
      </c>
      <c r="BY202" s="310">
        <f t="shared" si="11"/>
        <v>0</v>
      </c>
    </row>
    <row r="203" spans="74:77" x14ac:dyDescent="0.25">
      <c r="BV203" s="306"/>
      <c r="BX203" s="311" t="e">
        <f t="shared" si="10"/>
        <v>#DIV/0!</v>
      </c>
      <c r="BY203" s="310">
        <f t="shared" si="11"/>
        <v>0</v>
      </c>
    </row>
    <row r="204" spans="74:77" x14ac:dyDescent="0.25">
      <c r="BV204" s="306"/>
      <c r="BX204" s="311" t="e">
        <f t="shared" si="10"/>
        <v>#DIV/0!</v>
      </c>
      <c r="BY204" s="310">
        <f t="shared" si="11"/>
        <v>0</v>
      </c>
    </row>
    <row r="205" spans="74:77" x14ac:dyDescent="0.25">
      <c r="BV205" s="306"/>
      <c r="BX205" s="311" t="e">
        <f t="shared" ref="BX205:BX268" si="12">BY205/BV205</f>
        <v>#DIV/0!</v>
      </c>
      <c r="BY205" s="310">
        <f t="shared" ref="BY205:BY268" si="13">BY204+BW205*(BV205-BV204)</f>
        <v>0</v>
      </c>
    </row>
    <row r="206" spans="74:77" x14ac:dyDescent="0.25">
      <c r="BV206" s="306"/>
      <c r="BX206" s="311" t="e">
        <f t="shared" si="12"/>
        <v>#DIV/0!</v>
      </c>
      <c r="BY206" s="310">
        <f t="shared" si="13"/>
        <v>0</v>
      </c>
    </row>
    <row r="207" spans="74:77" x14ac:dyDescent="0.25">
      <c r="BV207" s="306"/>
      <c r="BX207" s="311" t="e">
        <f t="shared" si="12"/>
        <v>#DIV/0!</v>
      </c>
      <c r="BY207" s="310">
        <f t="shared" si="13"/>
        <v>0</v>
      </c>
    </row>
    <row r="208" spans="74:77" x14ac:dyDescent="0.25">
      <c r="BV208" s="306"/>
      <c r="BX208" s="311" t="e">
        <f t="shared" si="12"/>
        <v>#DIV/0!</v>
      </c>
      <c r="BY208" s="310">
        <f t="shared" si="13"/>
        <v>0</v>
      </c>
    </row>
    <row r="209" spans="74:77" x14ac:dyDescent="0.25">
      <c r="BV209" s="306"/>
      <c r="BX209" s="311" t="e">
        <f t="shared" si="12"/>
        <v>#DIV/0!</v>
      </c>
      <c r="BY209" s="310">
        <f t="shared" si="13"/>
        <v>0</v>
      </c>
    </row>
    <row r="210" spans="74:77" x14ac:dyDescent="0.25">
      <c r="BV210" s="306"/>
      <c r="BX210" s="311" t="e">
        <f t="shared" si="12"/>
        <v>#DIV/0!</v>
      </c>
      <c r="BY210" s="310">
        <f t="shared" si="13"/>
        <v>0</v>
      </c>
    </row>
    <row r="211" spans="74:77" x14ac:dyDescent="0.25">
      <c r="BV211" s="306"/>
      <c r="BX211" s="311" t="e">
        <f t="shared" si="12"/>
        <v>#DIV/0!</v>
      </c>
      <c r="BY211" s="310">
        <f t="shared" si="13"/>
        <v>0</v>
      </c>
    </row>
    <row r="212" spans="74:77" x14ac:dyDescent="0.25">
      <c r="BV212" s="306"/>
      <c r="BX212" s="311" t="e">
        <f t="shared" si="12"/>
        <v>#DIV/0!</v>
      </c>
      <c r="BY212" s="310">
        <f t="shared" si="13"/>
        <v>0</v>
      </c>
    </row>
    <row r="213" spans="74:77" x14ac:dyDescent="0.25">
      <c r="BV213" s="306"/>
      <c r="BX213" s="311" t="e">
        <f t="shared" si="12"/>
        <v>#DIV/0!</v>
      </c>
      <c r="BY213" s="310">
        <f t="shared" si="13"/>
        <v>0</v>
      </c>
    </row>
    <row r="214" spans="74:77" x14ac:dyDescent="0.25">
      <c r="BV214" s="306"/>
      <c r="BX214" s="311" t="e">
        <f t="shared" si="12"/>
        <v>#DIV/0!</v>
      </c>
      <c r="BY214" s="310">
        <f t="shared" si="13"/>
        <v>0</v>
      </c>
    </row>
    <row r="215" spans="74:77" x14ac:dyDescent="0.25">
      <c r="BV215" s="306"/>
      <c r="BX215" s="311" t="e">
        <f t="shared" si="12"/>
        <v>#DIV/0!</v>
      </c>
      <c r="BY215" s="310">
        <f t="shared" si="13"/>
        <v>0</v>
      </c>
    </row>
    <row r="216" spans="74:77" x14ac:dyDescent="0.25">
      <c r="BV216" s="306"/>
      <c r="BX216" s="311" t="e">
        <f t="shared" si="12"/>
        <v>#DIV/0!</v>
      </c>
      <c r="BY216" s="310">
        <f t="shared" si="13"/>
        <v>0</v>
      </c>
    </row>
    <row r="217" spans="74:77" x14ac:dyDescent="0.25">
      <c r="BV217" s="306"/>
      <c r="BX217" s="311" t="e">
        <f t="shared" si="12"/>
        <v>#DIV/0!</v>
      </c>
      <c r="BY217" s="310">
        <f t="shared" si="13"/>
        <v>0</v>
      </c>
    </row>
    <row r="218" spans="74:77" x14ac:dyDescent="0.25">
      <c r="BV218" s="306"/>
      <c r="BX218" s="311" t="e">
        <f t="shared" si="12"/>
        <v>#DIV/0!</v>
      </c>
      <c r="BY218" s="310">
        <f t="shared" si="13"/>
        <v>0</v>
      </c>
    </row>
    <row r="219" spans="74:77" x14ac:dyDescent="0.25">
      <c r="BV219" s="306"/>
      <c r="BX219" s="311" t="e">
        <f t="shared" si="12"/>
        <v>#DIV/0!</v>
      </c>
      <c r="BY219" s="310">
        <f t="shared" si="13"/>
        <v>0</v>
      </c>
    </row>
    <row r="220" spans="74:77" x14ac:dyDescent="0.25">
      <c r="BV220" s="306"/>
      <c r="BX220" s="311" t="e">
        <f t="shared" si="12"/>
        <v>#DIV/0!</v>
      </c>
      <c r="BY220" s="310">
        <f t="shared" si="13"/>
        <v>0</v>
      </c>
    </row>
    <row r="221" spans="74:77" x14ac:dyDescent="0.25">
      <c r="BV221" s="306"/>
      <c r="BX221" s="311" t="e">
        <f t="shared" si="12"/>
        <v>#DIV/0!</v>
      </c>
      <c r="BY221" s="310">
        <f t="shared" si="13"/>
        <v>0</v>
      </c>
    </row>
    <row r="222" spans="74:77" x14ac:dyDescent="0.25">
      <c r="BV222" s="306"/>
      <c r="BX222" s="311" t="e">
        <f t="shared" si="12"/>
        <v>#DIV/0!</v>
      </c>
      <c r="BY222" s="310">
        <f t="shared" si="13"/>
        <v>0</v>
      </c>
    </row>
    <row r="223" spans="74:77" x14ac:dyDescent="0.25">
      <c r="BV223" s="306"/>
      <c r="BX223" s="311" t="e">
        <f t="shared" si="12"/>
        <v>#DIV/0!</v>
      </c>
      <c r="BY223" s="310">
        <f t="shared" si="13"/>
        <v>0</v>
      </c>
    </row>
    <row r="224" spans="74:77" x14ac:dyDescent="0.25">
      <c r="BV224" s="306"/>
      <c r="BX224" s="311" t="e">
        <f t="shared" si="12"/>
        <v>#DIV/0!</v>
      </c>
      <c r="BY224" s="310">
        <f t="shared" si="13"/>
        <v>0</v>
      </c>
    </row>
    <row r="225" spans="74:77" x14ac:dyDescent="0.25">
      <c r="BV225" s="306"/>
      <c r="BX225" s="311" t="e">
        <f t="shared" si="12"/>
        <v>#DIV/0!</v>
      </c>
      <c r="BY225" s="310">
        <f t="shared" si="13"/>
        <v>0</v>
      </c>
    </row>
    <row r="226" spans="74:77" x14ac:dyDescent="0.25">
      <c r="BV226" s="306"/>
      <c r="BX226" s="311" t="e">
        <f t="shared" si="12"/>
        <v>#DIV/0!</v>
      </c>
      <c r="BY226" s="310">
        <f t="shared" si="13"/>
        <v>0</v>
      </c>
    </row>
    <row r="227" spans="74:77" x14ac:dyDescent="0.25">
      <c r="BX227" s="311" t="e">
        <f t="shared" si="12"/>
        <v>#DIV/0!</v>
      </c>
      <c r="BY227" s="310">
        <f t="shared" si="13"/>
        <v>0</v>
      </c>
    </row>
    <row r="228" spans="74:77" x14ac:dyDescent="0.25">
      <c r="BX228" s="311" t="e">
        <f t="shared" si="12"/>
        <v>#DIV/0!</v>
      </c>
      <c r="BY228" s="310">
        <f t="shared" si="13"/>
        <v>0</v>
      </c>
    </row>
    <row r="229" spans="74:77" x14ac:dyDescent="0.25">
      <c r="BX229" s="311" t="e">
        <f t="shared" si="12"/>
        <v>#DIV/0!</v>
      </c>
      <c r="BY229" s="310">
        <f t="shared" si="13"/>
        <v>0</v>
      </c>
    </row>
    <row r="230" spans="74:77" x14ac:dyDescent="0.25">
      <c r="BX230" s="311" t="e">
        <f t="shared" si="12"/>
        <v>#DIV/0!</v>
      </c>
      <c r="BY230" s="310">
        <f t="shared" si="13"/>
        <v>0</v>
      </c>
    </row>
    <row r="231" spans="74:77" x14ac:dyDescent="0.25">
      <c r="BX231" s="311" t="e">
        <f t="shared" si="12"/>
        <v>#DIV/0!</v>
      </c>
      <c r="BY231" s="310">
        <f t="shared" si="13"/>
        <v>0</v>
      </c>
    </row>
    <row r="232" spans="74:77" x14ac:dyDescent="0.25">
      <c r="BX232" s="311" t="e">
        <f t="shared" si="12"/>
        <v>#DIV/0!</v>
      </c>
      <c r="BY232" s="310">
        <f t="shared" si="13"/>
        <v>0</v>
      </c>
    </row>
    <row r="233" spans="74:77" x14ac:dyDescent="0.25">
      <c r="BX233" s="311" t="e">
        <f t="shared" si="12"/>
        <v>#DIV/0!</v>
      </c>
      <c r="BY233" s="310">
        <f t="shared" si="13"/>
        <v>0</v>
      </c>
    </row>
    <row r="234" spans="74:77" x14ac:dyDescent="0.25">
      <c r="BX234" s="311" t="e">
        <f t="shared" si="12"/>
        <v>#DIV/0!</v>
      </c>
      <c r="BY234" s="310">
        <f t="shared" si="13"/>
        <v>0</v>
      </c>
    </row>
    <row r="235" spans="74:77" x14ac:dyDescent="0.25">
      <c r="BX235" s="311" t="e">
        <f t="shared" si="12"/>
        <v>#DIV/0!</v>
      </c>
      <c r="BY235" s="310">
        <f t="shared" si="13"/>
        <v>0</v>
      </c>
    </row>
    <row r="236" spans="74:77" x14ac:dyDescent="0.25">
      <c r="BX236" s="311" t="e">
        <f t="shared" si="12"/>
        <v>#DIV/0!</v>
      </c>
      <c r="BY236" s="310">
        <f t="shared" si="13"/>
        <v>0</v>
      </c>
    </row>
    <row r="237" spans="74:77" x14ac:dyDescent="0.25">
      <c r="BX237" s="311" t="e">
        <f t="shared" si="12"/>
        <v>#DIV/0!</v>
      </c>
      <c r="BY237" s="310">
        <f t="shared" si="13"/>
        <v>0</v>
      </c>
    </row>
    <row r="238" spans="74:77" x14ac:dyDescent="0.25">
      <c r="BX238" s="311" t="e">
        <f t="shared" si="12"/>
        <v>#DIV/0!</v>
      </c>
      <c r="BY238" s="310">
        <f t="shared" si="13"/>
        <v>0</v>
      </c>
    </row>
    <row r="239" spans="74:77" x14ac:dyDescent="0.25">
      <c r="BX239" s="311" t="e">
        <f t="shared" si="12"/>
        <v>#DIV/0!</v>
      </c>
      <c r="BY239" s="310">
        <f t="shared" si="13"/>
        <v>0</v>
      </c>
    </row>
    <row r="240" spans="74:77" x14ac:dyDescent="0.25">
      <c r="BX240" s="311" t="e">
        <f t="shared" si="12"/>
        <v>#DIV/0!</v>
      </c>
      <c r="BY240" s="310">
        <f t="shared" si="13"/>
        <v>0</v>
      </c>
    </row>
    <row r="241" spans="76:77" x14ac:dyDescent="0.25">
      <c r="BX241" s="311" t="e">
        <f t="shared" si="12"/>
        <v>#DIV/0!</v>
      </c>
      <c r="BY241" s="310">
        <f t="shared" si="13"/>
        <v>0</v>
      </c>
    </row>
    <row r="242" spans="76:77" x14ac:dyDescent="0.25">
      <c r="BX242" s="311" t="e">
        <f t="shared" si="12"/>
        <v>#DIV/0!</v>
      </c>
      <c r="BY242" s="310">
        <f t="shared" si="13"/>
        <v>0</v>
      </c>
    </row>
    <row r="243" spans="76:77" x14ac:dyDescent="0.25">
      <c r="BX243" s="311" t="e">
        <f t="shared" si="12"/>
        <v>#DIV/0!</v>
      </c>
      <c r="BY243" s="310">
        <f t="shared" si="13"/>
        <v>0</v>
      </c>
    </row>
    <row r="244" spans="76:77" x14ac:dyDescent="0.25">
      <c r="BX244" s="311" t="e">
        <f t="shared" si="12"/>
        <v>#DIV/0!</v>
      </c>
      <c r="BY244" s="310">
        <f t="shared" si="13"/>
        <v>0</v>
      </c>
    </row>
    <row r="245" spans="76:77" x14ac:dyDescent="0.25">
      <c r="BX245" s="311" t="e">
        <f t="shared" si="12"/>
        <v>#DIV/0!</v>
      </c>
      <c r="BY245" s="310">
        <f t="shared" si="13"/>
        <v>0</v>
      </c>
    </row>
    <row r="246" spans="76:77" x14ac:dyDescent="0.25">
      <c r="BX246" s="311" t="e">
        <f t="shared" si="12"/>
        <v>#DIV/0!</v>
      </c>
      <c r="BY246" s="310">
        <f t="shared" si="13"/>
        <v>0</v>
      </c>
    </row>
    <row r="247" spans="76:77" x14ac:dyDescent="0.25">
      <c r="BX247" s="311" t="e">
        <f t="shared" si="12"/>
        <v>#DIV/0!</v>
      </c>
      <c r="BY247" s="310">
        <f t="shared" si="13"/>
        <v>0</v>
      </c>
    </row>
    <row r="248" spans="76:77" x14ac:dyDescent="0.25">
      <c r="BX248" s="311" t="e">
        <f t="shared" si="12"/>
        <v>#DIV/0!</v>
      </c>
      <c r="BY248" s="310">
        <f t="shared" si="13"/>
        <v>0</v>
      </c>
    </row>
    <row r="249" spans="76:77" x14ac:dyDescent="0.25">
      <c r="BX249" s="311" t="e">
        <f t="shared" si="12"/>
        <v>#DIV/0!</v>
      </c>
      <c r="BY249" s="310">
        <f t="shared" si="13"/>
        <v>0</v>
      </c>
    </row>
    <row r="250" spans="76:77" x14ac:dyDescent="0.25">
      <c r="BX250" s="311" t="e">
        <f t="shared" si="12"/>
        <v>#DIV/0!</v>
      </c>
      <c r="BY250" s="310">
        <f t="shared" si="13"/>
        <v>0</v>
      </c>
    </row>
    <row r="251" spans="76:77" x14ac:dyDescent="0.25">
      <c r="BX251" s="311" t="e">
        <f t="shared" si="12"/>
        <v>#DIV/0!</v>
      </c>
      <c r="BY251" s="310">
        <f t="shared" si="13"/>
        <v>0</v>
      </c>
    </row>
    <row r="252" spans="76:77" x14ac:dyDescent="0.25">
      <c r="BX252" s="311" t="e">
        <f t="shared" si="12"/>
        <v>#DIV/0!</v>
      </c>
      <c r="BY252" s="310">
        <f t="shared" si="13"/>
        <v>0</v>
      </c>
    </row>
    <row r="253" spans="76:77" x14ac:dyDescent="0.25">
      <c r="BX253" s="311" t="e">
        <f t="shared" si="12"/>
        <v>#DIV/0!</v>
      </c>
      <c r="BY253" s="310">
        <f t="shared" si="13"/>
        <v>0</v>
      </c>
    </row>
    <row r="254" spans="76:77" x14ac:dyDescent="0.25">
      <c r="BX254" s="311" t="e">
        <f t="shared" si="12"/>
        <v>#DIV/0!</v>
      </c>
      <c r="BY254" s="310">
        <f t="shared" si="13"/>
        <v>0</v>
      </c>
    </row>
    <row r="255" spans="76:77" x14ac:dyDescent="0.25">
      <c r="BX255" s="311" t="e">
        <f t="shared" si="12"/>
        <v>#DIV/0!</v>
      </c>
      <c r="BY255" s="310">
        <f t="shared" si="13"/>
        <v>0</v>
      </c>
    </row>
    <row r="256" spans="76:77" x14ac:dyDescent="0.25">
      <c r="BX256" s="311" t="e">
        <f t="shared" si="12"/>
        <v>#DIV/0!</v>
      </c>
      <c r="BY256" s="310">
        <f t="shared" si="13"/>
        <v>0</v>
      </c>
    </row>
    <row r="257" spans="76:77" x14ac:dyDescent="0.25">
      <c r="BX257" s="311" t="e">
        <f t="shared" si="12"/>
        <v>#DIV/0!</v>
      </c>
      <c r="BY257" s="310">
        <f t="shared" si="13"/>
        <v>0</v>
      </c>
    </row>
    <row r="258" spans="76:77" x14ac:dyDescent="0.25">
      <c r="BX258" s="311" t="e">
        <f t="shared" si="12"/>
        <v>#DIV/0!</v>
      </c>
      <c r="BY258" s="310">
        <f t="shared" si="13"/>
        <v>0</v>
      </c>
    </row>
    <row r="259" spans="76:77" x14ac:dyDescent="0.25">
      <c r="BX259" s="311" t="e">
        <f t="shared" si="12"/>
        <v>#DIV/0!</v>
      </c>
      <c r="BY259" s="310">
        <f t="shared" si="13"/>
        <v>0</v>
      </c>
    </row>
    <row r="260" spans="76:77" x14ac:dyDescent="0.25">
      <c r="BX260" s="311" t="e">
        <f t="shared" si="12"/>
        <v>#DIV/0!</v>
      </c>
      <c r="BY260" s="310">
        <f t="shared" si="13"/>
        <v>0</v>
      </c>
    </row>
    <row r="261" spans="76:77" x14ac:dyDescent="0.25">
      <c r="BX261" s="311" t="e">
        <f t="shared" si="12"/>
        <v>#DIV/0!</v>
      </c>
      <c r="BY261" s="310">
        <f t="shared" si="13"/>
        <v>0</v>
      </c>
    </row>
    <row r="262" spans="76:77" x14ac:dyDescent="0.25">
      <c r="BX262" s="311" t="e">
        <f t="shared" si="12"/>
        <v>#DIV/0!</v>
      </c>
      <c r="BY262" s="310">
        <f t="shared" si="13"/>
        <v>0</v>
      </c>
    </row>
    <row r="263" spans="76:77" x14ac:dyDescent="0.25">
      <c r="BX263" s="311" t="e">
        <f t="shared" si="12"/>
        <v>#DIV/0!</v>
      </c>
      <c r="BY263" s="310">
        <f t="shared" si="13"/>
        <v>0</v>
      </c>
    </row>
    <row r="264" spans="76:77" x14ac:dyDescent="0.25">
      <c r="BX264" s="311" t="e">
        <f t="shared" si="12"/>
        <v>#DIV/0!</v>
      </c>
      <c r="BY264" s="310">
        <f t="shared" si="13"/>
        <v>0</v>
      </c>
    </row>
    <row r="265" spans="76:77" x14ac:dyDescent="0.25">
      <c r="BX265" s="311" t="e">
        <f t="shared" si="12"/>
        <v>#DIV/0!</v>
      </c>
      <c r="BY265" s="310">
        <f t="shared" si="13"/>
        <v>0</v>
      </c>
    </row>
    <row r="266" spans="76:77" x14ac:dyDescent="0.25">
      <c r="BX266" s="311" t="e">
        <f t="shared" si="12"/>
        <v>#DIV/0!</v>
      </c>
      <c r="BY266" s="310">
        <f t="shared" si="13"/>
        <v>0</v>
      </c>
    </row>
    <row r="267" spans="76:77" x14ac:dyDescent="0.25">
      <c r="BX267" s="311" t="e">
        <f t="shared" si="12"/>
        <v>#DIV/0!</v>
      </c>
      <c r="BY267" s="310">
        <f t="shared" si="13"/>
        <v>0</v>
      </c>
    </row>
    <row r="268" spans="76:77" x14ac:dyDescent="0.25">
      <c r="BX268" s="311" t="e">
        <f t="shared" si="12"/>
        <v>#DIV/0!</v>
      </c>
      <c r="BY268" s="310">
        <f t="shared" si="13"/>
        <v>0</v>
      </c>
    </row>
    <row r="269" spans="76:77" x14ac:dyDescent="0.25">
      <c r="BX269" s="311" t="e">
        <f t="shared" ref="BX269:BX332" si="14">BY269/BV269</f>
        <v>#DIV/0!</v>
      </c>
      <c r="BY269" s="310">
        <f t="shared" ref="BY269:BY332" si="15">BY268+BW269*(BV269-BV268)</f>
        <v>0</v>
      </c>
    </row>
    <row r="270" spans="76:77" x14ac:dyDescent="0.25">
      <c r="BX270" s="311" t="e">
        <f t="shared" si="14"/>
        <v>#DIV/0!</v>
      </c>
      <c r="BY270" s="310">
        <f t="shared" si="15"/>
        <v>0</v>
      </c>
    </row>
    <row r="271" spans="76:77" x14ac:dyDescent="0.25">
      <c r="BX271" s="311" t="e">
        <f t="shared" si="14"/>
        <v>#DIV/0!</v>
      </c>
      <c r="BY271" s="310">
        <f t="shared" si="15"/>
        <v>0</v>
      </c>
    </row>
    <row r="272" spans="76:77" x14ac:dyDescent="0.25">
      <c r="BX272" s="311" t="e">
        <f t="shared" si="14"/>
        <v>#DIV/0!</v>
      </c>
      <c r="BY272" s="310">
        <f t="shared" si="15"/>
        <v>0</v>
      </c>
    </row>
    <row r="273" spans="76:77" x14ac:dyDescent="0.25">
      <c r="BX273" s="311" t="e">
        <f t="shared" si="14"/>
        <v>#DIV/0!</v>
      </c>
      <c r="BY273" s="310">
        <f t="shared" si="15"/>
        <v>0</v>
      </c>
    </row>
    <row r="274" spans="76:77" x14ac:dyDescent="0.25">
      <c r="BX274" s="311" t="e">
        <f t="shared" si="14"/>
        <v>#DIV/0!</v>
      </c>
      <c r="BY274" s="310">
        <f t="shared" si="15"/>
        <v>0</v>
      </c>
    </row>
    <row r="275" spans="76:77" x14ac:dyDescent="0.25">
      <c r="BX275" s="311" t="e">
        <f t="shared" si="14"/>
        <v>#DIV/0!</v>
      </c>
      <c r="BY275" s="310">
        <f t="shared" si="15"/>
        <v>0</v>
      </c>
    </row>
    <row r="276" spans="76:77" x14ac:dyDescent="0.25">
      <c r="BX276" s="311" t="e">
        <f t="shared" si="14"/>
        <v>#DIV/0!</v>
      </c>
      <c r="BY276" s="310">
        <f t="shared" si="15"/>
        <v>0</v>
      </c>
    </row>
    <row r="277" spans="76:77" x14ac:dyDescent="0.25">
      <c r="BX277" s="311" t="e">
        <f t="shared" si="14"/>
        <v>#DIV/0!</v>
      </c>
      <c r="BY277" s="310">
        <f t="shared" si="15"/>
        <v>0</v>
      </c>
    </row>
    <row r="278" spans="76:77" x14ac:dyDescent="0.25">
      <c r="BX278" s="311" t="e">
        <f t="shared" si="14"/>
        <v>#DIV/0!</v>
      </c>
      <c r="BY278" s="310">
        <f t="shared" si="15"/>
        <v>0</v>
      </c>
    </row>
    <row r="279" spans="76:77" x14ac:dyDescent="0.25">
      <c r="BX279" s="311" t="e">
        <f t="shared" si="14"/>
        <v>#DIV/0!</v>
      </c>
      <c r="BY279" s="310">
        <f t="shared" si="15"/>
        <v>0</v>
      </c>
    </row>
    <row r="280" spans="76:77" x14ac:dyDescent="0.25">
      <c r="BX280" s="311" t="e">
        <f t="shared" si="14"/>
        <v>#DIV/0!</v>
      </c>
      <c r="BY280" s="310">
        <f t="shared" si="15"/>
        <v>0</v>
      </c>
    </row>
    <row r="281" spans="76:77" x14ac:dyDescent="0.25">
      <c r="BX281" s="311" t="e">
        <f t="shared" si="14"/>
        <v>#DIV/0!</v>
      </c>
      <c r="BY281" s="310">
        <f t="shared" si="15"/>
        <v>0</v>
      </c>
    </row>
    <row r="282" spans="76:77" x14ac:dyDescent="0.25">
      <c r="BX282" s="311" t="e">
        <f t="shared" si="14"/>
        <v>#DIV/0!</v>
      </c>
      <c r="BY282" s="310">
        <f t="shared" si="15"/>
        <v>0</v>
      </c>
    </row>
    <row r="283" spans="76:77" x14ac:dyDescent="0.25">
      <c r="BX283" s="311" t="e">
        <f t="shared" si="14"/>
        <v>#DIV/0!</v>
      </c>
      <c r="BY283" s="310">
        <f t="shared" si="15"/>
        <v>0</v>
      </c>
    </row>
    <row r="284" spans="76:77" x14ac:dyDescent="0.25">
      <c r="BX284" s="311" t="e">
        <f t="shared" si="14"/>
        <v>#DIV/0!</v>
      </c>
      <c r="BY284" s="310">
        <f t="shared" si="15"/>
        <v>0</v>
      </c>
    </row>
    <row r="285" spans="76:77" x14ac:dyDescent="0.25">
      <c r="BX285" s="311" t="e">
        <f t="shared" si="14"/>
        <v>#DIV/0!</v>
      </c>
      <c r="BY285" s="310">
        <f t="shared" si="15"/>
        <v>0</v>
      </c>
    </row>
    <row r="286" spans="76:77" x14ac:dyDescent="0.25">
      <c r="BX286" s="311" t="e">
        <f t="shared" si="14"/>
        <v>#DIV/0!</v>
      </c>
      <c r="BY286" s="310">
        <f t="shared" si="15"/>
        <v>0</v>
      </c>
    </row>
    <row r="287" spans="76:77" x14ac:dyDescent="0.25">
      <c r="BX287" s="311" t="e">
        <f t="shared" si="14"/>
        <v>#DIV/0!</v>
      </c>
      <c r="BY287" s="310">
        <f t="shared" si="15"/>
        <v>0</v>
      </c>
    </row>
    <row r="288" spans="76:77" x14ac:dyDescent="0.25">
      <c r="BX288" s="311" t="e">
        <f t="shared" si="14"/>
        <v>#DIV/0!</v>
      </c>
      <c r="BY288" s="310">
        <f t="shared" si="15"/>
        <v>0</v>
      </c>
    </row>
    <row r="289" spans="76:77" x14ac:dyDescent="0.25">
      <c r="BX289" s="311" t="e">
        <f t="shared" si="14"/>
        <v>#DIV/0!</v>
      </c>
      <c r="BY289" s="310">
        <f t="shared" si="15"/>
        <v>0</v>
      </c>
    </row>
    <row r="290" spans="76:77" x14ac:dyDescent="0.25">
      <c r="BX290" s="311" t="e">
        <f t="shared" si="14"/>
        <v>#DIV/0!</v>
      </c>
      <c r="BY290" s="310">
        <f t="shared" si="15"/>
        <v>0</v>
      </c>
    </row>
    <row r="291" spans="76:77" x14ac:dyDescent="0.25">
      <c r="BX291" s="311" t="e">
        <f t="shared" si="14"/>
        <v>#DIV/0!</v>
      </c>
      <c r="BY291" s="310">
        <f t="shared" si="15"/>
        <v>0</v>
      </c>
    </row>
    <row r="292" spans="76:77" x14ac:dyDescent="0.25">
      <c r="BX292" s="311" t="e">
        <f t="shared" si="14"/>
        <v>#DIV/0!</v>
      </c>
      <c r="BY292" s="310">
        <f t="shared" si="15"/>
        <v>0</v>
      </c>
    </row>
    <row r="293" spans="76:77" x14ac:dyDescent="0.25">
      <c r="BX293" s="311" t="e">
        <f t="shared" si="14"/>
        <v>#DIV/0!</v>
      </c>
      <c r="BY293" s="310">
        <f t="shared" si="15"/>
        <v>0</v>
      </c>
    </row>
    <row r="294" spans="76:77" x14ac:dyDescent="0.25">
      <c r="BX294" s="311" t="e">
        <f t="shared" si="14"/>
        <v>#DIV/0!</v>
      </c>
      <c r="BY294" s="310">
        <f t="shared" si="15"/>
        <v>0</v>
      </c>
    </row>
    <row r="295" spans="76:77" x14ac:dyDescent="0.25">
      <c r="BX295" s="311" t="e">
        <f t="shared" si="14"/>
        <v>#DIV/0!</v>
      </c>
      <c r="BY295" s="310">
        <f t="shared" si="15"/>
        <v>0</v>
      </c>
    </row>
    <row r="296" spans="76:77" x14ac:dyDescent="0.25">
      <c r="BX296" s="311" t="e">
        <f t="shared" si="14"/>
        <v>#DIV/0!</v>
      </c>
      <c r="BY296" s="310">
        <f t="shared" si="15"/>
        <v>0</v>
      </c>
    </row>
    <row r="297" spans="76:77" x14ac:dyDescent="0.25">
      <c r="BX297" s="311" t="e">
        <f t="shared" si="14"/>
        <v>#DIV/0!</v>
      </c>
      <c r="BY297" s="310">
        <f t="shared" si="15"/>
        <v>0</v>
      </c>
    </row>
    <row r="298" spans="76:77" x14ac:dyDescent="0.25">
      <c r="BX298" s="311" t="e">
        <f t="shared" si="14"/>
        <v>#DIV/0!</v>
      </c>
      <c r="BY298" s="310">
        <f t="shared" si="15"/>
        <v>0</v>
      </c>
    </row>
    <row r="299" spans="76:77" x14ac:dyDescent="0.25">
      <c r="BX299" s="311" t="e">
        <f t="shared" si="14"/>
        <v>#DIV/0!</v>
      </c>
      <c r="BY299" s="310">
        <f t="shared" si="15"/>
        <v>0</v>
      </c>
    </row>
    <row r="300" spans="76:77" x14ac:dyDescent="0.25">
      <c r="BX300" s="311" t="e">
        <f t="shared" si="14"/>
        <v>#DIV/0!</v>
      </c>
      <c r="BY300" s="310">
        <f t="shared" si="15"/>
        <v>0</v>
      </c>
    </row>
    <row r="301" spans="76:77" x14ac:dyDescent="0.25">
      <c r="BX301" s="311" t="e">
        <f t="shared" si="14"/>
        <v>#DIV/0!</v>
      </c>
      <c r="BY301" s="310">
        <f t="shared" si="15"/>
        <v>0</v>
      </c>
    </row>
    <row r="302" spans="76:77" x14ac:dyDescent="0.25">
      <c r="BX302" s="311" t="e">
        <f t="shared" si="14"/>
        <v>#DIV/0!</v>
      </c>
      <c r="BY302" s="310">
        <f t="shared" si="15"/>
        <v>0</v>
      </c>
    </row>
    <row r="303" spans="76:77" x14ac:dyDescent="0.25">
      <c r="BX303" s="311" t="e">
        <f t="shared" si="14"/>
        <v>#DIV/0!</v>
      </c>
      <c r="BY303" s="310">
        <f t="shared" si="15"/>
        <v>0</v>
      </c>
    </row>
    <row r="304" spans="76:77" x14ac:dyDescent="0.25">
      <c r="BX304" s="311" t="e">
        <f t="shared" si="14"/>
        <v>#DIV/0!</v>
      </c>
      <c r="BY304" s="310">
        <f t="shared" si="15"/>
        <v>0</v>
      </c>
    </row>
    <row r="305" spans="76:77" x14ac:dyDescent="0.25">
      <c r="BX305" s="311" t="e">
        <f t="shared" si="14"/>
        <v>#DIV/0!</v>
      </c>
      <c r="BY305" s="310">
        <f t="shared" si="15"/>
        <v>0</v>
      </c>
    </row>
    <row r="306" spans="76:77" x14ac:dyDescent="0.25">
      <c r="BX306" s="311" t="e">
        <f t="shared" si="14"/>
        <v>#DIV/0!</v>
      </c>
      <c r="BY306" s="310">
        <f t="shared" si="15"/>
        <v>0</v>
      </c>
    </row>
    <row r="307" spans="76:77" x14ac:dyDescent="0.25">
      <c r="BX307" s="311" t="e">
        <f t="shared" si="14"/>
        <v>#DIV/0!</v>
      </c>
      <c r="BY307" s="310">
        <f t="shared" si="15"/>
        <v>0</v>
      </c>
    </row>
    <row r="308" spans="76:77" x14ac:dyDescent="0.25">
      <c r="BX308" s="311" t="e">
        <f t="shared" si="14"/>
        <v>#DIV/0!</v>
      </c>
      <c r="BY308" s="310">
        <f t="shared" si="15"/>
        <v>0</v>
      </c>
    </row>
    <row r="309" spans="76:77" x14ac:dyDescent="0.25">
      <c r="BX309" s="311" t="e">
        <f t="shared" si="14"/>
        <v>#DIV/0!</v>
      </c>
      <c r="BY309" s="310">
        <f t="shared" si="15"/>
        <v>0</v>
      </c>
    </row>
    <row r="310" spans="76:77" x14ac:dyDescent="0.25">
      <c r="BX310" s="311" t="e">
        <f t="shared" si="14"/>
        <v>#DIV/0!</v>
      </c>
      <c r="BY310" s="310">
        <f t="shared" si="15"/>
        <v>0</v>
      </c>
    </row>
    <row r="311" spans="76:77" x14ac:dyDescent="0.25">
      <c r="BX311" s="311" t="e">
        <f t="shared" si="14"/>
        <v>#DIV/0!</v>
      </c>
      <c r="BY311" s="310">
        <f t="shared" si="15"/>
        <v>0</v>
      </c>
    </row>
    <row r="312" spans="76:77" x14ac:dyDescent="0.25">
      <c r="BX312" s="311" t="e">
        <f t="shared" si="14"/>
        <v>#DIV/0!</v>
      </c>
      <c r="BY312" s="310">
        <f t="shared" si="15"/>
        <v>0</v>
      </c>
    </row>
    <row r="313" spans="76:77" x14ac:dyDescent="0.25">
      <c r="BX313" s="311" t="e">
        <f t="shared" si="14"/>
        <v>#DIV/0!</v>
      </c>
      <c r="BY313" s="310">
        <f t="shared" si="15"/>
        <v>0</v>
      </c>
    </row>
    <row r="314" spans="76:77" x14ac:dyDescent="0.25">
      <c r="BX314" s="311" t="e">
        <f t="shared" si="14"/>
        <v>#DIV/0!</v>
      </c>
      <c r="BY314" s="310">
        <f t="shared" si="15"/>
        <v>0</v>
      </c>
    </row>
    <row r="315" spans="76:77" x14ac:dyDescent="0.25">
      <c r="BX315" s="311" t="e">
        <f t="shared" si="14"/>
        <v>#DIV/0!</v>
      </c>
      <c r="BY315" s="310">
        <f t="shared" si="15"/>
        <v>0</v>
      </c>
    </row>
    <row r="316" spans="76:77" x14ac:dyDescent="0.25">
      <c r="BX316" s="311" t="e">
        <f t="shared" si="14"/>
        <v>#DIV/0!</v>
      </c>
      <c r="BY316" s="310">
        <f t="shared" si="15"/>
        <v>0</v>
      </c>
    </row>
    <row r="317" spans="76:77" x14ac:dyDescent="0.25">
      <c r="BX317" s="311" t="e">
        <f t="shared" si="14"/>
        <v>#DIV/0!</v>
      </c>
      <c r="BY317" s="310">
        <f t="shared" si="15"/>
        <v>0</v>
      </c>
    </row>
    <row r="318" spans="76:77" x14ac:dyDescent="0.25">
      <c r="BX318" s="311" t="e">
        <f t="shared" si="14"/>
        <v>#DIV/0!</v>
      </c>
      <c r="BY318" s="310">
        <f t="shared" si="15"/>
        <v>0</v>
      </c>
    </row>
    <row r="319" spans="76:77" x14ac:dyDescent="0.25">
      <c r="BX319" s="311" t="e">
        <f t="shared" si="14"/>
        <v>#DIV/0!</v>
      </c>
      <c r="BY319" s="310">
        <f t="shared" si="15"/>
        <v>0</v>
      </c>
    </row>
    <row r="320" spans="76:77" x14ac:dyDescent="0.25">
      <c r="BX320" s="311" t="e">
        <f t="shared" si="14"/>
        <v>#DIV/0!</v>
      </c>
      <c r="BY320" s="310">
        <f t="shared" si="15"/>
        <v>0</v>
      </c>
    </row>
    <row r="321" spans="76:77" x14ac:dyDescent="0.25">
      <c r="BX321" s="311" t="e">
        <f t="shared" si="14"/>
        <v>#DIV/0!</v>
      </c>
      <c r="BY321" s="310">
        <f t="shared" si="15"/>
        <v>0</v>
      </c>
    </row>
    <row r="322" spans="76:77" x14ac:dyDescent="0.25">
      <c r="BX322" s="311" t="e">
        <f t="shared" si="14"/>
        <v>#DIV/0!</v>
      </c>
      <c r="BY322" s="310">
        <f t="shared" si="15"/>
        <v>0</v>
      </c>
    </row>
    <row r="323" spans="76:77" x14ac:dyDescent="0.25">
      <c r="BX323" s="311" t="e">
        <f t="shared" si="14"/>
        <v>#DIV/0!</v>
      </c>
      <c r="BY323" s="310">
        <f t="shared" si="15"/>
        <v>0</v>
      </c>
    </row>
    <row r="324" spans="76:77" x14ac:dyDescent="0.25">
      <c r="BX324" s="311" t="e">
        <f t="shared" si="14"/>
        <v>#DIV/0!</v>
      </c>
      <c r="BY324" s="310">
        <f t="shared" si="15"/>
        <v>0</v>
      </c>
    </row>
    <row r="325" spans="76:77" x14ac:dyDescent="0.25">
      <c r="BX325" s="311" t="e">
        <f t="shared" si="14"/>
        <v>#DIV/0!</v>
      </c>
      <c r="BY325" s="310">
        <f t="shared" si="15"/>
        <v>0</v>
      </c>
    </row>
    <row r="326" spans="76:77" x14ac:dyDescent="0.25">
      <c r="BX326" s="311" t="e">
        <f t="shared" si="14"/>
        <v>#DIV/0!</v>
      </c>
      <c r="BY326" s="310">
        <f t="shared" si="15"/>
        <v>0</v>
      </c>
    </row>
    <row r="327" spans="76:77" x14ac:dyDescent="0.25">
      <c r="BX327" s="311" t="e">
        <f t="shared" si="14"/>
        <v>#DIV/0!</v>
      </c>
      <c r="BY327" s="310">
        <f t="shared" si="15"/>
        <v>0</v>
      </c>
    </row>
    <row r="328" spans="76:77" x14ac:dyDescent="0.25">
      <c r="BX328" s="311" t="e">
        <f t="shared" si="14"/>
        <v>#DIV/0!</v>
      </c>
      <c r="BY328" s="310">
        <f t="shared" si="15"/>
        <v>0</v>
      </c>
    </row>
    <row r="329" spans="76:77" x14ac:dyDescent="0.25">
      <c r="BX329" s="311" t="e">
        <f t="shared" si="14"/>
        <v>#DIV/0!</v>
      </c>
      <c r="BY329" s="310">
        <f t="shared" si="15"/>
        <v>0</v>
      </c>
    </row>
    <row r="330" spans="76:77" x14ac:dyDescent="0.25">
      <c r="BX330" s="311" t="e">
        <f t="shared" si="14"/>
        <v>#DIV/0!</v>
      </c>
      <c r="BY330" s="310">
        <f t="shared" si="15"/>
        <v>0</v>
      </c>
    </row>
    <row r="331" spans="76:77" x14ac:dyDescent="0.25">
      <c r="BX331" s="311" t="e">
        <f t="shared" si="14"/>
        <v>#DIV/0!</v>
      </c>
      <c r="BY331" s="310">
        <f t="shared" si="15"/>
        <v>0</v>
      </c>
    </row>
    <row r="332" spans="76:77" x14ac:dyDescent="0.25">
      <c r="BX332" s="311" t="e">
        <f t="shared" si="14"/>
        <v>#DIV/0!</v>
      </c>
      <c r="BY332" s="310">
        <f t="shared" si="15"/>
        <v>0</v>
      </c>
    </row>
    <row r="333" spans="76:77" x14ac:dyDescent="0.25">
      <c r="BX333" s="311" t="e">
        <f t="shared" ref="BX333:BX396" si="16">BY333/BV333</f>
        <v>#DIV/0!</v>
      </c>
      <c r="BY333" s="310">
        <f t="shared" ref="BY333:BY396" si="17">BY332+BW333*(BV333-BV332)</f>
        <v>0</v>
      </c>
    </row>
    <row r="334" spans="76:77" x14ac:dyDescent="0.25">
      <c r="BX334" s="311" t="e">
        <f t="shared" si="16"/>
        <v>#DIV/0!</v>
      </c>
      <c r="BY334" s="310">
        <f t="shared" si="17"/>
        <v>0</v>
      </c>
    </row>
    <row r="335" spans="76:77" x14ac:dyDescent="0.25">
      <c r="BX335" s="311" t="e">
        <f t="shared" si="16"/>
        <v>#DIV/0!</v>
      </c>
      <c r="BY335" s="310">
        <f t="shared" si="17"/>
        <v>0</v>
      </c>
    </row>
    <row r="336" spans="76:77" x14ac:dyDescent="0.25">
      <c r="BX336" s="311" t="e">
        <f t="shared" si="16"/>
        <v>#DIV/0!</v>
      </c>
      <c r="BY336" s="310">
        <f t="shared" si="17"/>
        <v>0</v>
      </c>
    </row>
    <row r="337" spans="76:77" x14ac:dyDescent="0.25">
      <c r="BX337" s="311" t="e">
        <f t="shared" si="16"/>
        <v>#DIV/0!</v>
      </c>
      <c r="BY337" s="310">
        <f t="shared" si="17"/>
        <v>0</v>
      </c>
    </row>
    <row r="338" spans="76:77" x14ac:dyDescent="0.25">
      <c r="BX338" s="311" t="e">
        <f t="shared" si="16"/>
        <v>#DIV/0!</v>
      </c>
      <c r="BY338" s="310">
        <f t="shared" si="17"/>
        <v>0</v>
      </c>
    </row>
    <row r="339" spans="76:77" x14ac:dyDescent="0.25">
      <c r="BX339" s="311" t="e">
        <f t="shared" si="16"/>
        <v>#DIV/0!</v>
      </c>
      <c r="BY339" s="310">
        <f t="shared" si="17"/>
        <v>0</v>
      </c>
    </row>
    <row r="340" spans="76:77" x14ac:dyDescent="0.25">
      <c r="BX340" s="311" t="e">
        <f t="shared" si="16"/>
        <v>#DIV/0!</v>
      </c>
      <c r="BY340" s="310">
        <f t="shared" si="17"/>
        <v>0</v>
      </c>
    </row>
    <row r="341" spans="76:77" x14ac:dyDescent="0.25">
      <c r="BX341" s="311" t="e">
        <f t="shared" si="16"/>
        <v>#DIV/0!</v>
      </c>
      <c r="BY341" s="310">
        <f t="shared" si="17"/>
        <v>0</v>
      </c>
    </row>
    <row r="342" spans="76:77" x14ac:dyDescent="0.25">
      <c r="BX342" s="311" t="e">
        <f t="shared" si="16"/>
        <v>#DIV/0!</v>
      </c>
      <c r="BY342" s="310">
        <f t="shared" si="17"/>
        <v>0</v>
      </c>
    </row>
    <row r="343" spans="76:77" x14ac:dyDescent="0.25">
      <c r="BX343" s="311" t="e">
        <f t="shared" si="16"/>
        <v>#DIV/0!</v>
      </c>
      <c r="BY343" s="310">
        <f t="shared" si="17"/>
        <v>0</v>
      </c>
    </row>
    <row r="344" spans="76:77" x14ac:dyDescent="0.25">
      <c r="BX344" s="311" t="e">
        <f t="shared" si="16"/>
        <v>#DIV/0!</v>
      </c>
      <c r="BY344" s="310">
        <f t="shared" si="17"/>
        <v>0</v>
      </c>
    </row>
    <row r="345" spans="76:77" x14ac:dyDescent="0.25">
      <c r="BX345" s="311" t="e">
        <f t="shared" si="16"/>
        <v>#DIV/0!</v>
      </c>
      <c r="BY345" s="310">
        <f t="shared" si="17"/>
        <v>0</v>
      </c>
    </row>
    <row r="346" spans="76:77" x14ac:dyDescent="0.25">
      <c r="BX346" s="311" t="e">
        <f t="shared" si="16"/>
        <v>#DIV/0!</v>
      </c>
      <c r="BY346" s="310">
        <f t="shared" si="17"/>
        <v>0</v>
      </c>
    </row>
    <row r="347" spans="76:77" x14ac:dyDescent="0.25">
      <c r="BX347" s="311" t="e">
        <f t="shared" si="16"/>
        <v>#DIV/0!</v>
      </c>
      <c r="BY347" s="310">
        <f t="shared" si="17"/>
        <v>0</v>
      </c>
    </row>
    <row r="348" spans="76:77" x14ac:dyDescent="0.25">
      <c r="BX348" s="311" t="e">
        <f t="shared" si="16"/>
        <v>#DIV/0!</v>
      </c>
      <c r="BY348" s="310">
        <f t="shared" si="17"/>
        <v>0</v>
      </c>
    </row>
    <row r="349" spans="76:77" x14ac:dyDescent="0.25">
      <c r="BX349" s="311" t="e">
        <f t="shared" si="16"/>
        <v>#DIV/0!</v>
      </c>
      <c r="BY349" s="310">
        <f t="shared" si="17"/>
        <v>0</v>
      </c>
    </row>
    <row r="350" spans="76:77" x14ac:dyDescent="0.25">
      <c r="BX350" s="311" t="e">
        <f t="shared" si="16"/>
        <v>#DIV/0!</v>
      </c>
      <c r="BY350" s="310">
        <f t="shared" si="17"/>
        <v>0</v>
      </c>
    </row>
    <row r="351" spans="76:77" x14ac:dyDescent="0.25">
      <c r="BX351" s="311" t="e">
        <f t="shared" si="16"/>
        <v>#DIV/0!</v>
      </c>
      <c r="BY351" s="310">
        <f t="shared" si="17"/>
        <v>0</v>
      </c>
    </row>
    <row r="352" spans="76:77" x14ac:dyDescent="0.25">
      <c r="BX352" s="311" t="e">
        <f t="shared" si="16"/>
        <v>#DIV/0!</v>
      </c>
      <c r="BY352" s="310">
        <f t="shared" si="17"/>
        <v>0</v>
      </c>
    </row>
    <row r="353" spans="76:77" x14ac:dyDescent="0.25">
      <c r="BX353" s="311" t="e">
        <f t="shared" si="16"/>
        <v>#DIV/0!</v>
      </c>
      <c r="BY353" s="310">
        <f t="shared" si="17"/>
        <v>0</v>
      </c>
    </row>
    <row r="354" spans="76:77" x14ac:dyDescent="0.25">
      <c r="BX354" s="311" t="e">
        <f t="shared" si="16"/>
        <v>#DIV/0!</v>
      </c>
      <c r="BY354" s="310">
        <f t="shared" si="17"/>
        <v>0</v>
      </c>
    </row>
    <row r="355" spans="76:77" x14ac:dyDescent="0.25">
      <c r="BX355" s="311" t="e">
        <f t="shared" si="16"/>
        <v>#DIV/0!</v>
      </c>
      <c r="BY355" s="310">
        <f t="shared" si="17"/>
        <v>0</v>
      </c>
    </row>
    <row r="356" spans="76:77" x14ac:dyDescent="0.25">
      <c r="BX356" s="311" t="e">
        <f t="shared" si="16"/>
        <v>#DIV/0!</v>
      </c>
      <c r="BY356" s="310">
        <f t="shared" si="17"/>
        <v>0</v>
      </c>
    </row>
    <row r="357" spans="76:77" x14ac:dyDescent="0.25">
      <c r="BX357" s="311" t="e">
        <f t="shared" si="16"/>
        <v>#DIV/0!</v>
      </c>
      <c r="BY357" s="310">
        <f t="shared" si="17"/>
        <v>0</v>
      </c>
    </row>
    <row r="358" spans="76:77" x14ac:dyDescent="0.25">
      <c r="BX358" s="311" t="e">
        <f t="shared" si="16"/>
        <v>#DIV/0!</v>
      </c>
      <c r="BY358" s="310">
        <f t="shared" si="17"/>
        <v>0</v>
      </c>
    </row>
    <row r="359" spans="76:77" x14ac:dyDescent="0.25">
      <c r="BX359" s="311" t="e">
        <f t="shared" si="16"/>
        <v>#DIV/0!</v>
      </c>
      <c r="BY359" s="310">
        <f t="shared" si="17"/>
        <v>0</v>
      </c>
    </row>
    <row r="360" spans="76:77" x14ac:dyDescent="0.25">
      <c r="BX360" s="311" t="e">
        <f t="shared" si="16"/>
        <v>#DIV/0!</v>
      </c>
      <c r="BY360" s="310">
        <f t="shared" si="17"/>
        <v>0</v>
      </c>
    </row>
    <row r="361" spans="76:77" x14ac:dyDescent="0.25">
      <c r="BX361" s="311" t="e">
        <f t="shared" si="16"/>
        <v>#DIV/0!</v>
      </c>
      <c r="BY361" s="310">
        <f t="shared" si="17"/>
        <v>0</v>
      </c>
    </row>
    <row r="362" spans="76:77" x14ac:dyDescent="0.25">
      <c r="BX362" s="311" t="e">
        <f t="shared" si="16"/>
        <v>#DIV/0!</v>
      </c>
      <c r="BY362" s="310">
        <f t="shared" si="17"/>
        <v>0</v>
      </c>
    </row>
    <row r="363" spans="76:77" x14ac:dyDescent="0.25">
      <c r="BX363" s="311" t="e">
        <f t="shared" si="16"/>
        <v>#DIV/0!</v>
      </c>
      <c r="BY363" s="310">
        <f t="shared" si="17"/>
        <v>0</v>
      </c>
    </row>
    <row r="364" spans="76:77" x14ac:dyDescent="0.25">
      <c r="BX364" s="311" t="e">
        <f t="shared" si="16"/>
        <v>#DIV/0!</v>
      </c>
      <c r="BY364" s="310">
        <f t="shared" si="17"/>
        <v>0</v>
      </c>
    </row>
    <row r="365" spans="76:77" x14ac:dyDescent="0.25">
      <c r="BX365" s="311" t="e">
        <f t="shared" si="16"/>
        <v>#DIV/0!</v>
      </c>
      <c r="BY365" s="310">
        <f t="shared" si="17"/>
        <v>0</v>
      </c>
    </row>
    <row r="366" spans="76:77" x14ac:dyDescent="0.25">
      <c r="BX366" s="311" t="e">
        <f t="shared" si="16"/>
        <v>#DIV/0!</v>
      </c>
      <c r="BY366" s="310">
        <f t="shared" si="17"/>
        <v>0</v>
      </c>
    </row>
    <row r="367" spans="76:77" x14ac:dyDescent="0.25">
      <c r="BX367" s="311" t="e">
        <f t="shared" si="16"/>
        <v>#DIV/0!</v>
      </c>
      <c r="BY367" s="310">
        <f t="shared" si="17"/>
        <v>0</v>
      </c>
    </row>
    <row r="368" spans="76:77" x14ac:dyDescent="0.25">
      <c r="BX368" s="311" t="e">
        <f t="shared" si="16"/>
        <v>#DIV/0!</v>
      </c>
      <c r="BY368" s="310">
        <f t="shared" si="17"/>
        <v>0</v>
      </c>
    </row>
    <row r="369" spans="76:77" x14ac:dyDescent="0.25">
      <c r="BX369" s="311" t="e">
        <f t="shared" si="16"/>
        <v>#DIV/0!</v>
      </c>
      <c r="BY369" s="310">
        <f t="shared" si="17"/>
        <v>0</v>
      </c>
    </row>
    <row r="370" spans="76:77" x14ac:dyDescent="0.25">
      <c r="BX370" s="311" t="e">
        <f t="shared" si="16"/>
        <v>#DIV/0!</v>
      </c>
      <c r="BY370" s="310">
        <f t="shared" si="17"/>
        <v>0</v>
      </c>
    </row>
    <row r="371" spans="76:77" x14ac:dyDescent="0.25">
      <c r="BX371" s="311" t="e">
        <f t="shared" si="16"/>
        <v>#DIV/0!</v>
      </c>
      <c r="BY371" s="310">
        <f t="shared" si="17"/>
        <v>0</v>
      </c>
    </row>
    <row r="372" spans="76:77" x14ac:dyDescent="0.25">
      <c r="BX372" s="311" t="e">
        <f t="shared" si="16"/>
        <v>#DIV/0!</v>
      </c>
      <c r="BY372" s="310">
        <f t="shared" si="17"/>
        <v>0</v>
      </c>
    </row>
    <row r="373" spans="76:77" x14ac:dyDescent="0.25">
      <c r="BX373" s="311" t="e">
        <f t="shared" si="16"/>
        <v>#DIV/0!</v>
      </c>
      <c r="BY373" s="310">
        <f t="shared" si="17"/>
        <v>0</v>
      </c>
    </row>
    <row r="374" spans="76:77" x14ac:dyDescent="0.25">
      <c r="BX374" s="311" t="e">
        <f t="shared" si="16"/>
        <v>#DIV/0!</v>
      </c>
      <c r="BY374" s="310">
        <f t="shared" si="17"/>
        <v>0</v>
      </c>
    </row>
    <row r="375" spans="76:77" x14ac:dyDescent="0.25">
      <c r="BX375" s="311" t="e">
        <f t="shared" si="16"/>
        <v>#DIV/0!</v>
      </c>
      <c r="BY375" s="310">
        <f t="shared" si="17"/>
        <v>0</v>
      </c>
    </row>
    <row r="376" spans="76:77" x14ac:dyDescent="0.25">
      <c r="BX376" s="311" t="e">
        <f t="shared" si="16"/>
        <v>#DIV/0!</v>
      </c>
      <c r="BY376" s="310">
        <f t="shared" si="17"/>
        <v>0</v>
      </c>
    </row>
    <row r="377" spans="76:77" x14ac:dyDescent="0.25">
      <c r="BX377" s="311" t="e">
        <f t="shared" si="16"/>
        <v>#DIV/0!</v>
      </c>
      <c r="BY377" s="310">
        <f t="shared" si="17"/>
        <v>0</v>
      </c>
    </row>
    <row r="378" spans="76:77" x14ac:dyDescent="0.25">
      <c r="BX378" s="311" t="e">
        <f t="shared" si="16"/>
        <v>#DIV/0!</v>
      </c>
      <c r="BY378" s="310">
        <f t="shared" si="17"/>
        <v>0</v>
      </c>
    </row>
    <row r="379" spans="76:77" x14ac:dyDescent="0.25">
      <c r="BX379" s="311" t="e">
        <f t="shared" si="16"/>
        <v>#DIV/0!</v>
      </c>
      <c r="BY379" s="310">
        <f t="shared" si="17"/>
        <v>0</v>
      </c>
    </row>
    <row r="380" spans="76:77" x14ac:dyDescent="0.25">
      <c r="BX380" s="311" t="e">
        <f t="shared" si="16"/>
        <v>#DIV/0!</v>
      </c>
      <c r="BY380" s="310">
        <f t="shared" si="17"/>
        <v>0</v>
      </c>
    </row>
    <row r="381" spans="76:77" x14ac:dyDescent="0.25">
      <c r="BX381" s="311" t="e">
        <f t="shared" si="16"/>
        <v>#DIV/0!</v>
      </c>
      <c r="BY381" s="310">
        <f t="shared" si="17"/>
        <v>0</v>
      </c>
    </row>
    <row r="382" spans="76:77" x14ac:dyDescent="0.25">
      <c r="BX382" s="311" t="e">
        <f t="shared" si="16"/>
        <v>#DIV/0!</v>
      </c>
      <c r="BY382" s="310">
        <f t="shared" si="17"/>
        <v>0</v>
      </c>
    </row>
    <row r="383" spans="76:77" x14ac:dyDescent="0.25">
      <c r="BX383" s="311" t="e">
        <f t="shared" si="16"/>
        <v>#DIV/0!</v>
      </c>
      <c r="BY383" s="310">
        <f t="shared" si="17"/>
        <v>0</v>
      </c>
    </row>
    <row r="384" spans="76:77" x14ac:dyDescent="0.25">
      <c r="BX384" s="311" t="e">
        <f t="shared" si="16"/>
        <v>#DIV/0!</v>
      </c>
      <c r="BY384" s="310">
        <f t="shared" si="17"/>
        <v>0</v>
      </c>
    </row>
    <row r="385" spans="76:77" x14ac:dyDescent="0.25">
      <c r="BX385" s="311" t="e">
        <f t="shared" si="16"/>
        <v>#DIV/0!</v>
      </c>
      <c r="BY385" s="310">
        <f t="shared" si="17"/>
        <v>0</v>
      </c>
    </row>
    <row r="386" spans="76:77" x14ac:dyDescent="0.25">
      <c r="BX386" s="311" t="e">
        <f t="shared" si="16"/>
        <v>#DIV/0!</v>
      </c>
      <c r="BY386" s="310">
        <f t="shared" si="17"/>
        <v>0</v>
      </c>
    </row>
    <row r="387" spans="76:77" x14ac:dyDescent="0.25">
      <c r="BX387" s="311" t="e">
        <f t="shared" si="16"/>
        <v>#DIV/0!</v>
      </c>
      <c r="BY387" s="310">
        <f t="shared" si="17"/>
        <v>0</v>
      </c>
    </row>
    <row r="388" spans="76:77" x14ac:dyDescent="0.25">
      <c r="BX388" s="311" t="e">
        <f t="shared" si="16"/>
        <v>#DIV/0!</v>
      </c>
      <c r="BY388" s="310">
        <f t="shared" si="17"/>
        <v>0</v>
      </c>
    </row>
    <row r="389" spans="76:77" x14ac:dyDescent="0.25">
      <c r="BX389" s="311" t="e">
        <f t="shared" si="16"/>
        <v>#DIV/0!</v>
      </c>
      <c r="BY389" s="310">
        <f t="shared" si="17"/>
        <v>0</v>
      </c>
    </row>
    <row r="390" spans="76:77" x14ac:dyDescent="0.25">
      <c r="BX390" s="311" t="e">
        <f t="shared" si="16"/>
        <v>#DIV/0!</v>
      </c>
      <c r="BY390" s="310">
        <f t="shared" si="17"/>
        <v>0</v>
      </c>
    </row>
    <row r="391" spans="76:77" x14ac:dyDescent="0.25">
      <c r="BX391" s="311" t="e">
        <f t="shared" si="16"/>
        <v>#DIV/0!</v>
      </c>
      <c r="BY391" s="310">
        <f t="shared" si="17"/>
        <v>0</v>
      </c>
    </row>
    <row r="392" spans="76:77" x14ac:dyDescent="0.25">
      <c r="BX392" s="311" t="e">
        <f t="shared" si="16"/>
        <v>#DIV/0!</v>
      </c>
      <c r="BY392" s="310">
        <f t="shared" si="17"/>
        <v>0</v>
      </c>
    </row>
    <row r="393" spans="76:77" x14ac:dyDescent="0.25">
      <c r="BX393" s="311" t="e">
        <f t="shared" si="16"/>
        <v>#DIV/0!</v>
      </c>
      <c r="BY393" s="310">
        <f t="shared" si="17"/>
        <v>0</v>
      </c>
    </row>
    <row r="394" spans="76:77" x14ac:dyDescent="0.25">
      <c r="BX394" s="311" t="e">
        <f t="shared" si="16"/>
        <v>#DIV/0!</v>
      </c>
      <c r="BY394" s="310">
        <f t="shared" si="17"/>
        <v>0</v>
      </c>
    </row>
    <row r="395" spans="76:77" x14ac:dyDescent="0.25">
      <c r="BX395" s="311" t="e">
        <f t="shared" si="16"/>
        <v>#DIV/0!</v>
      </c>
      <c r="BY395" s="310">
        <f t="shared" si="17"/>
        <v>0</v>
      </c>
    </row>
    <row r="396" spans="76:77" x14ac:dyDescent="0.25">
      <c r="BX396" s="311" t="e">
        <f t="shared" si="16"/>
        <v>#DIV/0!</v>
      </c>
      <c r="BY396" s="310">
        <f t="shared" si="17"/>
        <v>0</v>
      </c>
    </row>
    <row r="397" spans="76:77" x14ac:dyDescent="0.25">
      <c r="BX397" s="311" t="e">
        <f t="shared" ref="BX397:BX460" si="18">BY397/BV397</f>
        <v>#DIV/0!</v>
      </c>
      <c r="BY397" s="310">
        <f t="shared" ref="BY397:BY460" si="19">BY396+BW397*(BV397-BV396)</f>
        <v>0</v>
      </c>
    </row>
    <row r="398" spans="76:77" x14ac:dyDescent="0.25">
      <c r="BX398" s="311" t="e">
        <f t="shared" si="18"/>
        <v>#DIV/0!</v>
      </c>
      <c r="BY398" s="310">
        <f t="shared" si="19"/>
        <v>0</v>
      </c>
    </row>
    <row r="399" spans="76:77" x14ac:dyDescent="0.25">
      <c r="BX399" s="311" t="e">
        <f t="shared" si="18"/>
        <v>#DIV/0!</v>
      </c>
      <c r="BY399" s="310">
        <f t="shared" si="19"/>
        <v>0</v>
      </c>
    </row>
    <row r="400" spans="76:77" x14ac:dyDescent="0.25">
      <c r="BX400" s="311" t="e">
        <f t="shared" si="18"/>
        <v>#DIV/0!</v>
      </c>
      <c r="BY400" s="310">
        <f t="shared" si="19"/>
        <v>0</v>
      </c>
    </row>
    <row r="401" spans="76:77" x14ac:dyDescent="0.25">
      <c r="BX401" s="311" t="e">
        <f t="shared" si="18"/>
        <v>#DIV/0!</v>
      </c>
      <c r="BY401" s="310">
        <f t="shared" si="19"/>
        <v>0</v>
      </c>
    </row>
    <row r="402" spans="76:77" x14ac:dyDescent="0.25">
      <c r="BX402" s="311" t="e">
        <f t="shared" si="18"/>
        <v>#DIV/0!</v>
      </c>
      <c r="BY402" s="310">
        <f t="shared" si="19"/>
        <v>0</v>
      </c>
    </row>
    <row r="403" spans="76:77" x14ac:dyDescent="0.25">
      <c r="BX403" s="311" t="e">
        <f t="shared" si="18"/>
        <v>#DIV/0!</v>
      </c>
      <c r="BY403" s="310">
        <f t="shared" si="19"/>
        <v>0</v>
      </c>
    </row>
    <row r="404" spans="76:77" x14ac:dyDescent="0.25">
      <c r="BX404" s="311" t="e">
        <f t="shared" si="18"/>
        <v>#DIV/0!</v>
      </c>
      <c r="BY404" s="310">
        <f t="shared" si="19"/>
        <v>0</v>
      </c>
    </row>
    <row r="405" spans="76:77" x14ac:dyDescent="0.25">
      <c r="BX405" s="311" t="e">
        <f t="shared" si="18"/>
        <v>#DIV/0!</v>
      </c>
      <c r="BY405" s="310">
        <f t="shared" si="19"/>
        <v>0</v>
      </c>
    </row>
    <row r="406" spans="76:77" x14ac:dyDescent="0.25">
      <c r="BX406" s="311" t="e">
        <f t="shared" si="18"/>
        <v>#DIV/0!</v>
      </c>
      <c r="BY406" s="310">
        <f t="shared" si="19"/>
        <v>0</v>
      </c>
    </row>
    <row r="407" spans="76:77" x14ac:dyDescent="0.25">
      <c r="BX407" s="311" t="e">
        <f t="shared" si="18"/>
        <v>#DIV/0!</v>
      </c>
      <c r="BY407" s="310">
        <f t="shared" si="19"/>
        <v>0</v>
      </c>
    </row>
    <row r="408" spans="76:77" x14ac:dyDescent="0.25">
      <c r="BX408" s="311" t="e">
        <f t="shared" si="18"/>
        <v>#DIV/0!</v>
      </c>
      <c r="BY408" s="310">
        <f t="shared" si="19"/>
        <v>0</v>
      </c>
    </row>
    <row r="409" spans="76:77" x14ac:dyDescent="0.25">
      <c r="BX409" s="311" t="e">
        <f t="shared" si="18"/>
        <v>#DIV/0!</v>
      </c>
      <c r="BY409" s="310">
        <f t="shared" si="19"/>
        <v>0</v>
      </c>
    </row>
    <row r="410" spans="76:77" x14ac:dyDescent="0.25">
      <c r="BX410" s="311" t="e">
        <f t="shared" si="18"/>
        <v>#DIV/0!</v>
      </c>
      <c r="BY410" s="310">
        <f t="shared" si="19"/>
        <v>0</v>
      </c>
    </row>
    <row r="411" spans="76:77" x14ac:dyDescent="0.25">
      <c r="BX411" s="311" t="e">
        <f t="shared" si="18"/>
        <v>#DIV/0!</v>
      </c>
      <c r="BY411" s="310">
        <f t="shared" si="19"/>
        <v>0</v>
      </c>
    </row>
    <row r="412" spans="76:77" x14ac:dyDescent="0.25">
      <c r="BX412" s="311" t="e">
        <f t="shared" si="18"/>
        <v>#DIV/0!</v>
      </c>
      <c r="BY412" s="310">
        <f t="shared" si="19"/>
        <v>0</v>
      </c>
    </row>
    <row r="413" spans="76:77" x14ac:dyDescent="0.25">
      <c r="BX413" s="311" t="e">
        <f t="shared" si="18"/>
        <v>#DIV/0!</v>
      </c>
      <c r="BY413" s="310">
        <f t="shared" si="19"/>
        <v>0</v>
      </c>
    </row>
    <row r="414" spans="76:77" x14ac:dyDescent="0.25">
      <c r="BX414" s="311" t="e">
        <f t="shared" si="18"/>
        <v>#DIV/0!</v>
      </c>
      <c r="BY414" s="310">
        <f t="shared" si="19"/>
        <v>0</v>
      </c>
    </row>
    <row r="415" spans="76:77" x14ac:dyDescent="0.25">
      <c r="BX415" s="311" t="e">
        <f t="shared" si="18"/>
        <v>#DIV/0!</v>
      </c>
      <c r="BY415" s="310">
        <f t="shared" si="19"/>
        <v>0</v>
      </c>
    </row>
    <row r="416" spans="76:77" x14ac:dyDescent="0.25">
      <c r="BX416" s="311" t="e">
        <f t="shared" si="18"/>
        <v>#DIV/0!</v>
      </c>
      <c r="BY416" s="310">
        <f t="shared" si="19"/>
        <v>0</v>
      </c>
    </row>
    <row r="417" spans="76:77" x14ac:dyDescent="0.25">
      <c r="BX417" s="311" t="e">
        <f t="shared" si="18"/>
        <v>#DIV/0!</v>
      </c>
      <c r="BY417" s="310">
        <f t="shared" si="19"/>
        <v>0</v>
      </c>
    </row>
    <row r="418" spans="76:77" x14ac:dyDescent="0.25">
      <c r="BX418" s="311" t="e">
        <f t="shared" si="18"/>
        <v>#DIV/0!</v>
      </c>
      <c r="BY418" s="310">
        <f t="shared" si="19"/>
        <v>0</v>
      </c>
    </row>
    <row r="419" spans="76:77" x14ac:dyDescent="0.25">
      <c r="BX419" s="311" t="e">
        <f t="shared" si="18"/>
        <v>#DIV/0!</v>
      </c>
      <c r="BY419" s="310">
        <f t="shared" si="19"/>
        <v>0</v>
      </c>
    </row>
    <row r="420" spans="76:77" x14ac:dyDescent="0.25">
      <c r="BX420" s="311" t="e">
        <f t="shared" si="18"/>
        <v>#DIV/0!</v>
      </c>
      <c r="BY420" s="310">
        <f t="shared" si="19"/>
        <v>0</v>
      </c>
    </row>
    <row r="421" spans="76:77" x14ac:dyDescent="0.25">
      <c r="BX421" s="311" t="e">
        <f t="shared" si="18"/>
        <v>#DIV/0!</v>
      </c>
      <c r="BY421" s="310">
        <f t="shared" si="19"/>
        <v>0</v>
      </c>
    </row>
    <row r="422" spans="76:77" x14ac:dyDescent="0.25">
      <c r="BX422" s="311" t="e">
        <f t="shared" si="18"/>
        <v>#DIV/0!</v>
      </c>
      <c r="BY422" s="310">
        <f t="shared" si="19"/>
        <v>0</v>
      </c>
    </row>
    <row r="423" spans="76:77" x14ac:dyDescent="0.25">
      <c r="BX423" s="311" t="e">
        <f t="shared" si="18"/>
        <v>#DIV/0!</v>
      </c>
      <c r="BY423" s="310">
        <f t="shared" si="19"/>
        <v>0</v>
      </c>
    </row>
    <row r="424" spans="76:77" x14ac:dyDescent="0.25">
      <c r="BX424" s="311" t="e">
        <f t="shared" si="18"/>
        <v>#DIV/0!</v>
      </c>
      <c r="BY424" s="310">
        <f t="shared" si="19"/>
        <v>0</v>
      </c>
    </row>
    <row r="425" spans="76:77" x14ac:dyDescent="0.25">
      <c r="BX425" s="311" t="e">
        <f t="shared" si="18"/>
        <v>#DIV/0!</v>
      </c>
      <c r="BY425" s="310">
        <f t="shared" si="19"/>
        <v>0</v>
      </c>
    </row>
    <row r="426" spans="76:77" x14ac:dyDescent="0.25">
      <c r="BX426" s="311" t="e">
        <f t="shared" si="18"/>
        <v>#DIV/0!</v>
      </c>
      <c r="BY426" s="310">
        <f t="shared" si="19"/>
        <v>0</v>
      </c>
    </row>
    <row r="427" spans="76:77" x14ac:dyDescent="0.25">
      <c r="BX427" s="311" t="e">
        <f t="shared" si="18"/>
        <v>#DIV/0!</v>
      </c>
      <c r="BY427" s="310">
        <f t="shared" si="19"/>
        <v>0</v>
      </c>
    </row>
    <row r="428" spans="76:77" x14ac:dyDescent="0.25">
      <c r="BX428" s="311" t="e">
        <f t="shared" si="18"/>
        <v>#DIV/0!</v>
      </c>
      <c r="BY428" s="310">
        <f t="shared" si="19"/>
        <v>0</v>
      </c>
    </row>
    <row r="429" spans="76:77" x14ac:dyDescent="0.25">
      <c r="BX429" s="311" t="e">
        <f t="shared" si="18"/>
        <v>#DIV/0!</v>
      </c>
      <c r="BY429" s="310">
        <f t="shared" si="19"/>
        <v>0</v>
      </c>
    </row>
    <row r="430" spans="76:77" x14ac:dyDescent="0.25">
      <c r="BX430" s="311" t="e">
        <f t="shared" si="18"/>
        <v>#DIV/0!</v>
      </c>
      <c r="BY430" s="310">
        <f t="shared" si="19"/>
        <v>0</v>
      </c>
    </row>
    <row r="431" spans="76:77" x14ac:dyDescent="0.25">
      <c r="BX431" s="311" t="e">
        <f t="shared" si="18"/>
        <v>#DIV/0!</v>
      </c>
      <c r="BY431" s="310">
        <f t="shared" si="19"/>
        <v>0</v>
      </c>
    </row>
    <row r="432" spans="76:77" x14ac:dyDescent="0.25">
      <c r="BX432" s="311" t="e">
        <f t="shared" si="18"/>
        <v>#DIV/0!</v>
      </c>
      <c r="BY432" s="310">
        <f t="shared" si="19"/>
        <v>0</v>
      </c>
    </row>
    <row r="433" spans="76:77" x14ac:dyDescent="0.25">
      <c r="BX433" s="311" t="e">
        <f t="shared" si="18"/>
        <v>#DIV/0!</v>
      </c>
      <c r="BY433" s="310">
        <f t="shared" si="19"/>
        <v>0</v>
      </c>
    </row>
    <row r="434" spans="76:77" x14ac:dyDescent="0.25">
      <c r="BX434" s="311" t="e">
        <f t="shared" si="18"/>
        <v>#DIV/0!</v>
      </c>
      <c r="BY434" s="310">
        <f t="shared" si="19"/>
        <v>0</v>
      </c>
    </row>
    <row r="435" spans="76:77" x14ac:dyDescent="0.25">
      <c r="BX435" s="311" t="e">
        <f t="shared" si="18"/>
        <v>#DIV/0!</v>
      </c>
      <c r="BY435" s="310">
        <f t="shared" si="19"/>
        <v>0</v>
      </c>
    </row>
    <row r="436" spans="76:77" x14ac:dyDescent="0.25">
      <c r="BX436" s="311" t="e">
        <f t="shared" si="18"/>
        <v>#DIV/0!</v>
      </c>
      <c r="BY436" s="310">
        <f t="shared" si="19"/>
        <v>0</v>
      </c>
    </row>
    <row r="437" spans="76:77" x14ac:dyDescent="0.25">
      <c r="BX437" s="311" t="e">
        <f t="shared" si="18"/>
        <v>#DIV/0!</v>
      </c>
      <c r="BY437" s="310">
        <f t="shared" si="19"/>
        <v>0</v>
      </c>
    </row>
    <row r="438" spans="76:77" x14ac:dyDescent="0.25">
      <c r="BX438" s="311" t="e">
        <f t="shared" si="18"/>
        <v>#DIV/0!</v>
      </c>
      <c r="BY438" s="310">
        <f t="shared" si="19"/>
        <v>0</v>
      </c>
    </row>
    <row r="439" spans="76:77" x14ac:dyDescent="0.25">
      <c r="BX439" s="311" t="e">
        <f t="shared" si="18"/>
        <v>#DIV/0!</v>
      </c>
      <c r="BY439" s="310">
        <f t="shared" si="19"/>
        <v>0</v>
      </c>
    </row>
    <row r="440" spans="76:77" x14ac:dyDescent="0.25">
      <c r="BX440" s="311" t="e">
        <f t="shared" si="18"/>
        <v>#DIV/0!</v>
      </c>
      <c r="BY440" s="310">
        <f t="shared" si="19"/>
        <v>0</v>
      </c>
    </row>
    <row r="441" spans="76:77" x14ac:dyDescent="0.25">
      <c r="BX441" s="311" t="e">
        <f t="shared" si="18"/>
        <v>#DIV/0!</v>
      </c>
      <c r="BY441" s="310">
        <f t="shared" si="19"/>
        <v>0</v>
      </c>
    </row>
    <row r="442" spans="76:77" x14ac:dyDescent="0.25">
      <c r="BX442" s="311" t="e">
        <f t="shared" si="18"/>
        <v>#DIV/0!</v>
      </c>
      <c r="BY442" s="310">
        <f t="shared" si="19"/>
        <v>0</v>
      </c>
    </row>
    <row r="443" spans="76:77" x14ac:dyDescent="0.25">
      <c r="BX443" s="311" t="e">
        <f t="shared" si="18"/>
        <v>#DIV/0!</v>
      </c>
      <c r="BY443" s="310">
        <f t="shared" si="19"/>
        <v>0</v>
      </c>
    </row>
    <row r="444" spans="76:77" x14ac:dyDescent="0.25">
      <c r="BX444" s="311" t="e">
        <f t="shared" si="18"/>
        <v>#DIV/0!</v>
      </c>
      <c r="BY444" s="310">
        <f t="shared" si="19"/>
        <v>0</v>
      </c>
    </row>
    <row r="445" spans="76:77" x14ac:dyDescent="0.25">
      <c r="BX445" s="311" t="e">
        <f t="shared" si="18"/>
        <v>#DIV/0!</v>
      </c>
      <c r="BY445" s="310">
        <f t="shared" si="19"/>
        <v>0</v>
      </c>
    </row>
    <row r="446" spans="76:77" x14ac:dyDescent="0.25">
      <c r="BX446" s="311" t="e">
        <f t="shared" si="18"/>
        <v>#DIV/0!</v>
      </c>
      <c r="BY446" s="310">
        <f t="shared" si="19"/>
        <v>0</v>
      </c>
    </row>
    <row r="447" spans="76:77" x14ac:dyDescent="0.25">
      <c r="BX447" s="311" t="e">
        <f t="shared" si="18"/>
        <v>#DIV/0!</v>
      </c>
      <c r="BY447" s="310">
        <f t="shared" si="19"/>
        <v>0</v>
      </c>
    </row>
    <row r="448" spans="76:77" x14ac:dyDescent="0.25">
      <c r="BX448" s="311" t="e">
        <f t="shared" si="18"/>
        <v>#DIV/0!</v>
      </c>
      <c r="BY448" s="310">
        <f t="shared" si="19"/>
        <v>0</v>
      </c>
    </row>
    <row r="449" spans="76:77" x14ac:dyDescent="0.25">
      <c r="BX449" s="311" t="e">
        <f t="shared" si="18"/>
        <v>#DIV/0!</v>
      </c>
      <c r="BY449" s="310">
        <f t="shared" si="19"/>
        <v>0</v>
      </c>
    </row>
    <row r="450" spans="76:77" x14ac:dyDescent="0.25">
      <c r="BX450" s="311" t="e">
        <f t="shared" si="18"/>
        <v>#DIV/0!</v>
      </c>
      <c r="BY450" s="310">
        <f t="shared" si="19"/>
        <v>0</v>
      </c>
    </row>
    <row r="451" spans="76:77" x14ac:dyDescent="0.25">
      <c r="BX451" s="311" t="e">
        <f t="shared" si="18"/>
        <v>#DIV/0!</v>
      </c>
      <c r="BY451" s="310">
        <f t="shared" si="19"/>
        <v>0</v>
      </c>
    </row>
    <row r="452" spans="76:77" x14ac:dyDescent="0.25">
      <c r="BX452" s="311" t="e">
        <f t="shared" si="18"/>
        <v>#DIV/0!</v>
      </c>
      <c r="BY452" s="310">
        <f t="shared" si="19"/>
        <v>0</v>
      </c>
    </row>
    <row r="453" spans="76:77" x14ac:dyDescent="0.25">
      <c r="BX453" s="311" t="e">
        <f t="shared" si="18"/>
        <v>#DIV/0!</v>
      </c>
      <c r="BY453" s="310">
        <f t="shared" si="19"/>
        <v>0</v>
      </c>
    </row>
    <row r="454" spans="76:77" x14ac:dyDescent="0.25">
      <c r="BX454" s="311" t="e">
        <f t="shared" si="18"/>
        <v>#DIV/0!</v>
      </c>
      <c r="BY454" s="310">
        <f t="shared" si="19"/>
        <v>0</v>
      </c>
    </row>
    <row r="455" spans="76:77" x14ac:dyDescent="0.25">
      <c r="BX455" s="311" t="e">
        <f t="shared" si="18"/>
        <v>#DIV/0!</v>
      </c>
      <c r="BY455" s="310">
        <f t="shared" si="19"/>
        <v>0</v>
      </c>
    </row>
    <row r="456" spans="76:77" x14ac:dyDescent="0.25">
      <c r="BX456" s="311" t="e">
        <f t="shared" si="18"/>
        <v>#DIV/0!</v>
      </c>
      <c r="BY456" s="310">
        <f t="shared" si="19"/>
        <v>0</v>
      </c>
    </row>
    <row r="457" spans="76:77" x14ac:dyDescent="0.25">
      <c r="BX457" s="311" t="e">
        <f t="shared" si="18"/>
        <v>#DIV/0!</v>
      </c>
      <c r="BY457" s="310">
        <f t="shared" si="19"/>
        <v>0</v>
      </c>
    </row>
    <row r="458" spans="76:77" x14ac:dyDescent="0.25">
      <c r="BX458" s="311" t="e">
        <f t="shared" si="18"/>
        <v>#DIV/0!</v>
      </c>
      <c r="BY458" s="310">
        <f t="shared" si="19"/>
        <v>0</v>
      </c>
    </row>
    <row r="459" spans="76:77" x14ac:dyDescent="0.25">
      <c r="BX459" s="311" t="e">
        <f t="shared" si="18"/>
        <v>#DIV/0!</v>
      </c>
      <c r="BY459" s="310">
        <f t="shared" si="19"/>
        <v>0</v>
      </c>
    </row>
    <row r="460" spans="76:77" x14ac:dyDescent="0.25">
      <c r="BX460" s="311" t="e">
        <f t="shared" si="18"/>
        <v>#DIV/0!</v>
      </c>
      <c r="BY460" s="310">
        <f t="shared" si="19"/>
        <v>0</v>
      </c>
    </row>
    <row r="461" spans="76:77" x14ac:dyDescent="0.25">
      <c r="BX461" s="311" t="e">
        <f t="shared" ref="BX461:BX524" si="20">BY461/BV461</f>
        <v>#DIV/0!</v>
      </c>
      <c r="BY461" s="310">
        <f t="shared" ref="BY461:BY524" si="21">BY460+BW461*(BV461-BV460)</f>
        <v>0</v>
      </c>
    </row>
    <row r="462" spans="76:77" x14ac:dyDescent="0.25">
      <c r="BX462" s="311" t="e">
        <f t="shared" si="20"/>
        <v>#DIV/0!</v>
      </c>
      <c r="BY462" s="310">
        <f t="shared" si="21"/>
        <v>0</v>
      </c>
    </row>
    <row r="463" spans="76:77" x14ac:dyDescent="0.25">
      <c r="BX463" s="311" t="e">
        <f t="shared" si="20"/>
        <v>#DIV/0!</v>
      </c>
      <c r="BY463" s="310">
        <f t="shared" si="21"/>
        <v>0</v>
      </c>
    </row>
    <row r="464" spans="76:77" x14ac:dyDescent="0.25">
      <c r="BX464" s="311" t="e">
        <f t="shared" si="20"/>
        <v>#DIV/0!</v>
      </c>
      <c r="BY464" s="310">
        <f t="shared" si="21"/>
        <v>0</v>
      </c>
    </row>
    <row r="465" spans="76:77" x14ac:dyDescent="0.25">
      <c r="BX465" s="311" t="e">
        <f t="shared" si="20"/>
        <v>#DIV/0!</v>
      </c>
      <c r="BY465" s="310">
        <f t="shared" si="21"/>
        <v>0</v>
      </c>
    </row>
    <row r="466" spans="76:77" x14ac:dyDescent="0.25">
      <c r="BX466" s="311" t="e">
        <f t="shared" si="20"/>
        <v>#DIV/0!</v>
      </c>
      <c r="BY466" s="310">
        <f t="shared" si="21"/>
        <v>0</v>
      </c>
    </row>
    <row r="467" spans="76:77" x14ac:dyDescent="0.25">
      <c r="BX467" s="311" t="e">
        <f t="shared" si="20"/>
        <v>#DIV/0!</v>
      </c>
      <c r="BY467" s="310">
        <f t="shared" si="21"/>
        <v>0</v>
      </c>
    </row>
    <row r="468" spans="76:77" x14ac:dyDescent="0.25">
      <c r="BX468" s="311" t="e">
        <f t="shared" si="20"/>
        <v>#DIV/0!</v>
      </c>
      <c r="BY468" s="310">
        <f t="shared" si="21"/>
        <v>0</v>
      </c>
    </row>
    <row r="469" spans="76:77" x14ac:dyDescent="0.25">
      <c r="BX469" s="311" t="e">
        <f t="shared" si="20"/>
        <v>#DIV/0!</v>
      </c>
      <c r="BY469" s="310">
        <f t="shared" si="21"/>
        <v>0</v>
      </c>
    </row>
    <row r="470" spans="76:77" x14ac:dyDescent="0.25">
      <c r="BX470" s="311" t="e">
        <f t="shared" si="20"/>
        <v>#DIV/0!</v>
      </c>
      <c r="BY470" s="310">
        <f t="shared" si="21"/>
        <v>0</v>
      </c>
    </row>
    <row r="471" spans="76:77" x14ac:dyDescent="0.25">
      <c r="BX471" s="311" t="e">
        <f t="shared" si="20"/>
        <v>#DIV/0!</v>
      </c>
      <c r="BY471" s="310">
        <f t="shared" si="21"/>
        <v>0</v>
      </c>
    </row>
    <row r="472" spans="76:77" x14ac:dyDescent="0.25">
      <c r="BX472" s="311" t="e">
        <f t="shared" si="20"/>
        <v>#DIV/0!</v>
      </c>
      <c r="BY472" s="310">
        <f t="shared" si="21"/>
        <v>0</v>
      </c>
    </row>
    <row r="473" spans="76:77" x14ac:dyDescent="0.25">
      <c r="BX473" s="311" t="e">
        <f t="shared" si="20"/>
        <v>#DIV/0!</v>
      </c>
      <c r="BY473" s="310">
        <f t="shared" si="21"/>
        <v>0</v>
      </c>
    </row>
    <row r="474" spans="76:77" x14ac:dyDescent="0.25">
      <c r="BX474" s="311" t="e">
        <f t="shared" si="20"/>
        <v>#DIV/0!</v>
      </c>
      <c r="BY474" s="310">
        <f t="shared" si="21"/>
        <v>0</v>
      </c>
    </row>
    <row r="475" spans="76:77" x14ac:dyDescent="0.25">
      <c r="BX475" s="311" t="e">
        <f t="shared" si="20"/>
        <v>#DIV/0!</v>
      </c>
      <c r="BY475" s="310">
        <f t="shared" si="21"/>
        <v>0</v>
      </c>
    </row>
    <row r="476" spans="76:77" x14ac:dyDescent="0.25">
      <c r="BX476" s="311" t="e">
        <f t="shared" si="20"/>
        <v>#DIV/0!</v>
      </c>
      <c r="BY476" s="310">
        <f t="shared" si="21"/>
        <v>0</v>
      </c>
    </row>
    <row r="477" spans="76:77" x14ac:dyDescent="0.25">
      <c r="BX477" s="311" t="e">
        <f t="shared" si="20"/>
        <v>#DIV/0!</v>
      </c>
      <c r="BY477" s="310">
        <f t="shared" si="21"/>
        <v>0</v>
      </c>
    </row>
    <row r="478" spans="76:77" x14ac:dyDescent="0.25">
      <c r="BX478" s="311" t="e">
        <f t="shared" si="20"/>
        <v>#DIV/0!</v>
      </c>
      <c r="BY478" s="310">
        <f t="shared" si="21"/>
        <v>0</v>
      </c>
    </row>
    <row r="479" spans="76:77" x14ac:dyDescent="0.25">
      <c r="BX479" s="311" t="e">
        <f t="shared" si="20"/>
        <v>#DIV/0!</v>
      </c>
      <c r="BY479" s="310">
        <f t="shared" si="21"/>
        <v>0</v>
      </c>
    </row>
    <row r="480" spans="76:77" x14ac:dyDescent="0.25">
      <c r="BX480" s="311" t="e">
        <f t="shared" si="20"/>
        <v>#DIV/0!</v>
      </c>
      <c r="BY480" s="310">
        <f t="shared" si="21"/>
        <v>0</v>
      </c>
    </row>
    <row r="481" spans="76:77" x14ac:dyDescent="0.25">
      <c r="BX481" s="311" t="e">
        <f t="shared" si="20"/>
        <v>#DIV/0!</v>
      </c>
      <c r="BY481" s="310">
        <f t="shared" si="21"/>
        <v>0</v>
      </c>
    </row>
    <row r="482" spans="76:77" x14ac:dyDescent="0.25">
      <c r="BX482" s="311" t="e">
        <f t="shared" si="20"/>
        <v>#DIV/0!</v>
      </c>
      <c r="BY482" s="310">
        <f t="shared" si="21"/>
        <v>0</v>
      </c>
    </row>
    <row r="483" spans="76:77" x14ac:dyDescent="0.25">
      <c r="BX483" s="311" t="e">
        <f t="shared" si="20"/>
        <v>#DIV/0!</v>
      </c>
      <c r="BY483" s="310">
        <f t="shared" si="21"/>
        <v>0</v>
      </c>
    </row>
    <row r="484" spans="76:77" x14ac:dyDescent="0.25">
      <c r="BX484" s="311" t="e">
        <f t="shared" si="20"/>
        <v>#DIV/0!</v>
      </c>
      <c r="BY484" s="310">
        <f t="shared" si="21"/>
        <v>0</v>
      </c>
    </row>
    <row r="485" spans="76:77" x14ac:dyDescent="0.25">
      <c r="BX485" s="311" t="e">
        <f t="shared" si="20"/>
        <v>#DIV/0!</v>
      </c>
      <c r="BY485" s="310">
        <f t="shared" si="21"/>
        <v>0</v>
      </c>
    </row>
    <row r="486" spans="76:77" x14ac:dyDescent="0.25">
      <c r="BX486" s="311" t="e">
        <f t="shared" si="20"/>
        <v>#DIV/0!</v>
      </c>
      <c r="BY486" s="310">
        <f t="shared" si="21"/>
        <v>0</v>
      </c>
    </row>
    <row r="487" spans="76:77" x14ac:dyDescent="0.25">
      <c r="BX487" s="311" t="e">
        <f t="shared" si="20"/>
        <v>#DIV/0!</v>
      </c>
      <c r="BY487" s="310">
        <f t="shared" si="21"/>
        <v>0</v>
      </c>
    </row>
    <row r="488" spans="76:77" x14ac:dyDescent="0.25">
      <c r="BX488" s="311" t="e">
        <f t="shared" si="20"/>
        <v>#DIV/0!</v>
      </c>
      <c r="BY488" s="310">
        <f t="shared" si="21"/>
        <v>0</v>
      </c>
    </row>
    <row r="489" spans="76:77" x14ac:dyDescent="0.25">
      <c r="BX489" s="311" t="e">
        <f t="shared" si="20"/>
        <v>#DIV/0!</v>
      </c>
      <c r="BY489" s="310">
        <f t="shared" si="21"/>
        <v>0</v>
      </c>
    </row>
    <row r="490" spans="76:77" x14ac:dyDescent="0.25">
      <c r="BX490" s="311" t="e">
        <f t="shared" si="20"/>
        <v>#DIV/0!</v>
      </c>
      <c r="BY490" s="310">
        <f t="shared" si="21"/>
        <v>0</v>
      </c>
    </row>
    <row r="491" spans="76:77" x14ac:dyDescent="0.25">
      <c r="BX491" s="311" t="e">
        <f t="shared" si="20"/>
        <v>#DIV/0!</v>
      </c>
      <c r="BY491" s="310">
        <f t="shared" si="21"/>
        <v>0</v>
      </c>
    </row>
    <row r="492" spans="76:77" x14ac:dyDescent="0.25">
      <c r="BX492" s="311" t="e">
        <f t="shared" si="20"/>
        <v>#DIV/0!</v>
      </c>
      <c r="BY492" s="310">
        <f t="shared" si="21"/>
        <v>0</v>
      </c>
    </row>
    <row r="493" spans="76:77" x14ac:dyDescent="0.25">
      <c r="BX493" s="311" t="e">
        <f t="shared" si="20"/>
        <v>#DIV/0!</v>
      </c>
      <c r="BY493" s="310">
        <f t="shared" si="21"/>
        <v>0</v>
      </c>
    </row>
    <row r="494" spans="76:77" x14ac:dyDescent="0.25">
      <c r="BX494" s="311" t="e">
        <f t="shared" si="20"/>
        <v>#DIV/0!</v>
      </c>
      <c r="BY494" s="310">
        <f t="shared" si="21"/>
        <v>0</v>
      </c>
    </row>
    <row r="495" spans="76:77" x14ac:dyDescent="0.25">
      <c r="BX495" s="311" t="e">
        <f t="shared" si="20"/>
        <v>#DIV/0!</v>
      </c>
      <c r="BY495" s="310">
        <f t="shared" si="21"/>
        <v>0</v>
      </c>
    </row>
    <row r="496" spans="76:77" x14ac:dyDescent="0.25">
      <c r="BX496" s="311" t="e">
        <f t="shared" si="20"/>
        <v>#DIV/0!</v>
      </c>
      <c r="BY496" s="310">
        <f t="shared" si="21"/>
        <v>0</v>
      </c>
    </row>
    <row r="497" spans="76:77" x14ac:dyDescent="0.25">
      <c r="BX497" s="311" t="e">
        <f t="shared" si="20"/>
        <v>#DIV/0!</v>
      </c>
      <c r="BY497" s="310">
        <f t="shared" si="21"/>
        <v>0</v>
      </c>
    </row>
    <row r="498" spans="76:77" x14ac:dyDescent="0.25">
      <c r="BX498" s="311" t="e">
        <f t="shared" si="20"/>
        <v>#DIV/0!</v>
      </c>
      <c r="BY498" s="310">
        <f t="shared" si="21"/>
        <v>0</v>
      </c>
    </row>
    <row r="499" spans="76:77" x14ac:dyDescent="0.25">
      <c r="BX499" s="311" t="e">
        <f t="shared" si="20"/>
        <v>#DIV/0!</v>
      </c>
      <c r="BY499" s="310">
        <f t="shared" si="21"/>
        <v>0</v>
      </c>
    </row>
    <row r="500" spans="76:77" x14ac:dyDescent="0.25">
      <c r="BX500" s="311" t="e">
        <f t="shared" si="20"/>
        <v>#DIV/0!</v>
      </c>
      <c r="BY500" s="310">
        <f t="shared" si="21"/>
        <v>0</v>
      </c>
    </row>
    <row r="501" spans="76:77" x14ac:dyDescent="0.25">
      <c r="BX501" s="311" t="e">
        <f t="shared" si="20"/>
        <v>#DIV/0!</v>
      </c>
      <c r="BY501" s="310">
        <f t="shared" si="21"/>
        <v>0</v>
      </c>
    </row>
    <row r="502" spans="76:77" x14ac:dyDescent="0.25">
      <c r="BX502" s="311" t="e">
        <f t="shared" si="20"/>
        <v>#DIV/0!</v>
      </c>
      <c r="BY502" s="310">
        <f t="shared" si="21"/>
        <v>0</v>
      </c>
    </row>
    <row r="503" spans="76:77" x14ac:dyDescent="0.25">
      <c r="BX503" s="311" t="e">
        <f t="shared" si="20"/>
        <v>#DIV/0!</v>
      </c>
      <c r="BY503" s="310">
        <f t="shared" si="21"/>
        <v>0</v>
      </c>
    </row>
    <row r="504" spans="76:77" x14ac:dyDescent="0.25">
      <c r="BX504" s="311" t="e">
        <f t="shared" si="20"/>
        <v>#DIV/0!</v>
      </c>
      <c r="BY504" s="310">
        <f t="shared" si="21"/>
        <v>0</v>
      </c>
    </row>
    <row r="505" spans="76:77" x14ac:dyDescent="0.25">
      <c r="BX505" s="311" t="e">
        <f t="shared" si="20"/>
        <v>#DIV/0!</v>
      </c>
      <c r="BY505" s="310">
        <f t="shared" si="21"/>
        <v>0</v>
      </c>
    </row>
    <row r="506" spans="76:77" x14ac:dyDescent="0.25">
      <c r="BX506" s="311" t="e">
        <f t="shared" si="20"/>
        <v>#DIV/0!</v>
      </c>
      <c r="BY506" s="310">
        <f t="shared" si="21"/>
        <v>0</v>
      </c>
    </row>
    <row r="507" spans="76:77" x14ac:dyDescent="0.25">
      <c r="BX507" s="311" t="e">
        <f t="shared" si="20"/>
        <v>#DIV/0!</v>
      </c>
      <c r="BY507" s="310">
        <f t="shared" si="21"/>
        <v>0</v>
      </c>
    </row>
    <row r="508" spans="76:77" x14ac:dyDescent="0.25">
      <c r="BX508" s="311" t="e">
        <f t="shared" si="20"/>
        <v>#DIV/0!</v>
      </c>
      <c r="BY508" s="310">
        <f t="shared" si="21"/>
        <v>0</v>
      </c>
    </row>
    <row r="509" spans="76:77" x14ac:dyDescent="0.25">
      <c r="BX509" s="311" t="e">
        <f t="shared" si="20"/>
        <v>#DIV/0!</v>
      </c>
      <c r="BY509" s="310">
        <f t="shared" si="21"/>
        <v>0</v>
      </c>
    </row>
    <row r="510" spans="76:77" x14ac:dyDescent="0.25">
      <c r="BX510" s="311" t="e">
        <f t="shared" si="20"/>
        <v>#DIV/0!</v>
      </c>
      <c r="BY510" s="310">
        <f t="shared" si="21"/>
        <v>0</v>
      </c>
    </row>
    <row r="511" spans="76:77" x14ac:dyDescent="0.25">
      <c r="BX511" s="311" t="e">
        <f t="shared" si="20"/>
        <v>#DIV/0!</v>
      </c>
      <c r="BY511" s="310">
        <f t="shared" si="21"/>
        <v>0</v>
      </c>
    </row>
    <row r="512" spans="76:77" x14ac:dyDescent="0.25">
      <c r="BX512" s="311" t="e">
        <f t="shared" si="20"/>
        <v>#DIV/0!</v>
      </c>
      <c r="BY512" s="310">
        <f t="shared" si="21"/>
        <v>0</v>
      </c>
    </row>
    <row r="513" spans="76:77" x14ac:dyDescent="0.25">
      <c r="BX513" s="311" t="e">
        <f t="shared" si="20"/>
        <v>#DIV/0!</v>
      </c>
      <c r="BY513" s="310">
        <f t="shared" si="21"/>
        <v>0</v>
      </c>
    </row>
    <row r="514" spans="76:77" x14ac:dyDescent="0.25">
      <c r="BX514" s="311" t="e">
        <f t="shared" si="20"/>
        <v>#DIV/0!</v>
      </c>
      <c r="BY514" s="310">
        <f t="shared" si="21"/>
        <v>0</v>
      </c>
    </row>
    <row r="515" spans="76:77" x14ac:dyDescent="0.25">
      <c r="BX515" s="311" t="e">
        <f t="shared" si="20"/>
        <v>#DIV/0!</v>
      </c>
      <c r="BY515" s="310">
        <f t="shared" si="21"/>
        <v>0</v>
      </c>
    </row>
    <row r="516" spans="76:77" x14ac:dyDescent="0.25">
      <c r="BX516" s="311" t="e">
        <f t="shared" si="20"/>
        <v>#DIV/0!</v>
      </c>
      <c r="BY516" s="310">
        <f t="shared" si="21"/>
        <v>0</v>
      </c>
    </row>
    <row r="517" spans="76:77" x14ac:dyDescent="0.25">
      <c r="BX517" s="311" t="e">
        <f t="shared" si="20"/>
        <v>#DIV/0!</v>
      </c>
      <c r="BY517" s="310">
        <f t="shared" si="21"/>
        <v>0</v>
      </c>
    </row>
    <row r="518" spans="76:77" x14ac:dyDescent="0.25">
      <c r="BX518" s="311" t="e">
        <f t="shared" si="20"/>
        <v>#DIV/0!</v>
      </c>
      <c r="BY518" s="310">
        <f t="shared" si="21"/>
        <v>0</v>
      </c>
    </row>
    <row r="519" spans="76:77" x14ac:dyDescent="0.25">
      <c r="BX519" s="311" t="e">
        <f t="shared" si="20"/>
        <v>#DIV/0!</v>
      </c>
      <c r="BY519" s="310">
        <f t="shared" si="21"/>
        <v>0</v>
      </c>
    </row>
    <row r="520" spans="76:77" x14ac:dyDescent="0.25">
      <c r="BX520" s="311" t="e">
        <f t="shared" si="20"/>
        <v>#DIV/0!</v>
      </c>
      <c r="BY520" s="310">
        <f t="shared" si="21"/>
        <v>0</v>
      </c>
    </row>
    <row r="521" spans="76:77" x14ac:dyDescent="0.25">
      <c r="BX521" s="311" t="e">
        <f t="shared" si="20"/>
        <v>#DIV/0!</v>
      </c>
      <c r="BY521" s="310">
        <f t="shared" si="21"/>
        <v>0</v>
      </c>
    </row>
    <row r="522" spans="76:77" x14ac:dyDescent="0.25">
      <c r="BX522" s="311" t="e">
        <f t="shared" si="20"/>
        <v>#DIV/0!</v>
      </c>
      <c r="BY522" s="310">
        <f t="shared" si="21"/>
        <v>0</v>
      </c>
    </row>
    <row r="523" spans="76:77" x14ac:dyDescent="0.25">
      <c r="BX523" s="311" t="e">
        <f t="shared" si="20"/>
        <v>#DIV/0!</v>
      </c>
      <c r="BY523" s="310">
        <f t="shared" si="21"/>
        <v>0</v>
      </c>
    </row>
    <row r="524" spans="76:77" x14ac:dyDescent="0.25">
      <c r="BX524" s="311" t="e">
        <f t="shared" si="20"/>
        <v>#DIV/0!</v>
      </c>
      <c r="BY524" s="310">
        <f t="shared" si="21"/>
        <v>0</v>
      </c>
    </row>
    <row r="525" spans="76:77" x14ac:dyDescent="0.25">
      <c r="BX525" s="311" t="e">
        <f t="shared" ref="BX525:BX588" si="22">BY525/BV525</f>
        <v>#DIV/0!</v>
      </c>
      <c r="BY525" s="310">
        <f t="shared" ref="BY525:BY588" si="23">BY524+BW525*(BV525-BV524)</f>
        <v>0</v>
      </c>
    </row>
    <row r="526" spans="76:77" x14ac:dyDescent="0.25">
      <c r="BX526" s="311" t="e">
        <f t="shared" si="22"/>
        <v>#DIV/0!</v>
      </c>
      <c r="BY526" s="310">
        <f t="shared" si="23"/>
        <v>0</v>
      </c>
    </row>
    <row r="527" spans="76:77" x14ac:dyDescent="0.25">
      <c r="BX527" s="311" t="e">
        <f t="shared" si="22"/>
        <v>#DIV/0!</v>
      </c>
      <c r="BY527" s="310">
        <f t="shared" si="23"/>
        <v>0</v>
      </c>
    </row>
    <row r="528" spans="76:77" x14ac:dyDescent="0.25">
      <c r="BX528" s="311" t="e">
        <f t="shared" si="22"/>
        <v>#DIV/0!</v>
      </c>
      <c r="BY528" s="310">
        <f t="shared" si="23"/>
        <v>0</v>
      </c>
    </row>
    <row r="529" spans="76:77" x14ac:dyDescent="0.25">
      <c r="BX529" s="311" t="e">
        <f t="shared" si="22"/>
        <v>#DIV/0!</v>
      </c>
      <c r="BY529" s="310">
        <f t="shared" si="23"/>
        <v>0</v>
      </c>
    </row>
    <row r="530" spans="76:77" x14ac:dyDescent="0.25">
      <c r="BX530" s="311" t="e">
        <f t="shared" si="22"/>
        <v>#DIV/0!</v>
      </c>
      <c r="BY530" s="310">
        <f t="shared" si="23"/>
        <v>0</v>
      </c>
    </row>
    <row r="531" spans="76:77" x14ac:dyDescent="0.25">
      <c r="BX531" s="311" t="e">
        <f t="shared" si="22"/>
        <v>#DIV/0!</v>
      </c>
      <c r="BY531" s="310">
        <f t="shared" si="23"/>
        <v>0</v>
      </c>
    </row>
    <row r="532" spans="76:77" x14ac:dyDescent="0.25">
      <c r="BX532" s="311" t="e">
        <f t="shared" si="22"/>
        <v>#DIV/0!</v>
      </c>
      <c r="BY532" s="310">
        <f t="shared" si="23"/>
        <v>0</v>
      </c>
    </row>
    <row r="533" spans="76:77" x14ac:dyDescent="0.25">
      <c r="BX533" s="311" t="e">
        <f t="shared" si="22"/>
        <v>#DIV/0!</v>
      </c>
      <c r="BY533" s="310">
        <f t="shared" si="23"/>
        <v>0</v>
      </c>
    </row>
    <row r="534" spans="76:77" x14ac:dyDescent="0.25">
      <c r="BX534" s="311" t="e">
        <f t="shared" si="22"/>
        <v>#DIV/0!</v>
      </c>
      <c r="BY534" s="310">
        <f t="shared" si="23"/>
        <v>0</v>
      </c>
    </row>
    <row r="535" spans="76:77" x14ac:dyDescent="0.25">
      <c r="BX535" s="311" t="e">
        <f t="shared" si="22"/>
        <v>#DIV/0!</v>
      </c>
      <c r="BY535" s="310">
        <f t="shared" si="23"/>
        <v>0</v>
      </c>
    </row>
    <row r="536" spans="76:77" x14ac:dyDescent="0.25">
      <c r="BX536" s="311" t="e">
        <f t="shared" si="22"/>
        <v>#DIV/0!</v>
      </c>
      <c r="BY536" s="310">
        <f t="shared" si="23"/>
        <v>0</v>
      </c>
    </row>
    <row r="537" spans="76:77" x14ac:dyDescent="0.25">
      <c r="BX537" s="311" t="e">
        <f t="shared" si="22"/>
        <v>#DIV/0!</v>
      </c>
      <c r="BY537" s="310">
        <f t="shared" si="23"/>
        <v>0</v>
      </c>
    </row>
    <row r="538" spans="76:77" x14ac:dyDescent="0.25">
      <c r="BX538" s="311" t="e">
        <f t="shared" si="22"/>
        <v>#DIV/0!</v>
      </c>
      <c r="BY538" s="310">
        <f t="shared" si="23"/>
        <v>0</v>
      </c>
    </row>
    <row r="539" spans="76:77" x14ac:dyDescent="0.25">
      <c r="BX539" s="311" t="e">
        <f t="shared" si="22"/>
        <v>#DIV/0!</v>
      </c>
      <c r="BY539" s="310">
        <f t="shared" si="23"/>
        <v>0</v>
      </c>
    </row>
    <row r="540" spans="76:77" x14ac:dyDescent="0.25">
      <c r="BX540" s="311" t="e">
        <f t="shared" si="22"/>
        <v>#DIV/0!</v>
      </c>
      <c r="BY540" s="310">
        <f t="shared" si="23"/>
        <v>0</v>
      </c>
    </row>
    <row r="541" spans="76:77" x14ac:dyDescent="0.25">
      <c r="BX541" s="311" t="e">
        <f t="shared" si="22"/>
        <v>#DIV/0!</v>
      </c>
      <c r="BY541" s="310">
        <f t="shared" si="23"/>
        <v>0</v>
      </c>
    </row>
    <row r="542" spans="76:77" x14ac:dyDescent="0.25">
      <c r="BX542" s="311" t="e">
        <f t="shared" si="22"/>
        <v>#DIV/0!</v>
      </c>
      <c r="BY542" s="310">
        <f t="shared" si="23"/>
        <v>0</v>
      </c>
    </row>
    <row r="543" spans="76:77" x14ac:dyDescent="0.25">
      <c r="BX543" s="311" t="e">
        <f t="shared" si="22"/>
        <v>#DIV/0!</v>
      </c>
      <c r="BY543" s="310">
        <f t="shared" si="23"/>
        <v>0</v>
      </c>
    </row>
    <row r="544" spans="76:77" x14ac:dyDescent="0.25">
      <c r="BX544" s="311" t="e">
        <f t="shared" si="22"/>
        <v>#DIV/0!</v>
      </c>
      <c r="BY544" s="310">
        <f t="shared" si="23"/>
        <v>0</v>
      </c>
    </row>
    <row r="545" spans="76:77" x14ac:dyDescent="0.25">
      <c r="BX545" s="311" t="e">
        <f t="shared" si="22"/>
        <v>#DIV/0!</v>
      </c>
      <c r="BY545" s="310">
        <f t="shared" si="23"/>
        <v>0</v>
      </c>
    </row>
    <row r="546" spans="76:77" x14ac:dyDescent="0.25">
      <c r="BX546" s="311" t="e">
        <f t="shared" si="22"/>
        <v>#DIV/0!</v>
      </c>
      <c r="BY546" s="310">
        <f t="shared" si="23"/>
        <v>0</v>
      </c>
    </row>
    <row r="547" spans="76:77" x14ac:dyDescent="0.25">
      <c r="BX547" s="311" t="e">
        <f t="shared" si="22"/>
        <v>#DIV/0!</v>
      </c>
      <c r="BY547" s="310">
        <f t="shared" si="23"/>
        <v>0</v>
      </c>
    </row>
    <row r="548" spans="76:77" x14ac:dyDescent="0.25">
      <c r="BX548" s="311" t="e">
        <f t="shared" si="22"/>
        <v>#DIV/0!</v>
      </c>
      <c r="BY548" s="310">
        <f t="shared" si="23"/>
        <v>0</v>
      </c>
    </row>
    <row r="549" spans="76:77" x14ac:dyDescent="0.25">
      <c r="BX549" s="311" t="e">
        <f t="shared" si="22"/>
        <v>#DIV/0!</v>
      </c>
      <c r="BY549" s="310">
        <f t="shared" si="23"/>
        <v>0</v>
      </c>
    </row>
    <row r="550" spans="76:77" x14ac:dyDescent="0.25">
      <c r="BX550" s="311" t="e">
        <f t="shared" si="22"/>
        <v>#DIV/0!</v>
      </c>
      <c r="BY550" s="310">
        <f t="shared" si="23"/>
        <v>0</v>
      </c>
    </row>
    <row r="551" spans="76:77" x14ac:dyDescent="0.25">
      <c r="BX551" s="311" t="e">
        <f t="shared" si="22"/>
        <v>#DIV/0!</v>
      </c>
      <c r="BY551" s="310">
        <f t="shared" si="23"/>
        <v>0</v>
      </c>
    </row>
    <row r="552" spans="76:77" x14ac:dyDescent="0.25">
      <c r="BX552" s="311" t="e">
        <f t="shared" si="22"/>
        <v>#DIV/0!</v>
      </c>
      <c r="BY552" s="310">
        <f t="shared" si="23"/>
        <v>0</v>
      </c>
    </row>
    <row r="553" spans="76:77" x14ac:dyDescent="0.25">
      <c r="BX553" s="311" t="e">
        <f t="shared" si="22"/>
        <v>#DIV/0!</v>
      </c>
      <c r="BY553" s="310">
        <f t="shared" si="23"/>
        <v>0</v>
      </c>
    </row>
    <row r="554" spans="76:77" x14ac:dyDescent="0.25">
      <c r="BX554" s="311" t="e">
        <f t="shared" si="22"/>
        <v>#DIV/0!</v>
      </c>
      <c r="BY554" s="310">
        <f t="shared" si="23"/>
        <v>0</v>
      </c>
    </row>
    <row r="555" spans="76:77" x14ac:dyDescent="0.25">
      <c r="BX555" s="311" t="e">
        <f t="shared" si="22"/>
        <v>#DIV/0!</v>
      </c>
      <c r="BY555" s="310">
        <f t="shared" si="23"/>
        <v>0</v>
      </c>
    </row>
    <row r="556" spans="76:77" x14ac:dyDescent="0.25">
      <c r="BX556" s="311" t="e">
        <f t="shared" si="22"/>
        <v>#DIV/0!</v>
      </c>
      <c r="BY556" s="310">
        <f t="shared" si="23"/>
        <v>0</v>
      </c>
    </row>
    <row r="557" spans="76:77" x14ac:dyDescent="0.25">
      <c r="BX557" s="311" t="e">
        <f t="shared" si="22"/>
        <v>#DIV/0!</v>
      </c>
      <c r="BY557" s="310">
        <f t="shared" si="23"/>
        <v>0</v>
      </c>
    </row>
    <row r="558" spans="76:77" x14ac:dyDescent="0.25">
      <c r="BX558" s="311" t="e">
        <f t="shared" si="22"/>
        <v>#DIV/0!</v>
      </c>
      <c r="BY558" s="310">
        <f t="shared" si="23"/>
        <v>0</v>
      </c>
    </row>
    <row r="559" spans="76:77" x14ac:dyDescent="0.25">
      <c r="BX559" s="311" t="e">
        <f t="shared" si="22"/>
        <v>#DIV/0!</v>
      </c>
      <c r="BY559" s="310">
        <f t="shared" si="23"/>
        <v>0</v>
      </c>
    </row>
    <row r="560" spans="76:77" x14ac:dyDescent="0.25">
      <c r="BX560" s="311" t="e">
        <f t="shared" si="22"/>
        <v>#DIV/0!</v>
      </c>
      <c r="BY560" s="310">
        <f t="shared" si="23"/>
        <v>0</v>
      </c>
    </row>
    <row r="561" spans="76:77" x14ac:dyDescent="0.25">
      <c r="BX561" s="311" t="e">
        <f t="shared" si="22"/>
        <v>#DIV/0!</v>
      </c>
      <c r="BY561" s="310">
        <f t="shared" si="23"/>
        <v>0</v>
      </c>
    </row>
    <row r="562" spans="76:77" x14ac:dyDescent="0.25">
      <c r="BX562" s="311" t="e">
        <f t="shared" si="22"/>
        <v>#DIV/0!</v>
      </c>
      <c r="BY562" s="310">
        <f t="shared" si="23"/>
        <v>0</v>
      </c>
    </row>
    <row r="563" spans="76:77" x14ac:dyDescent="0.25">
      <c r="BX563" s="311" t="e">
        <f t="shared" si="22"/>
        <v>#DIV/0!</v>
      </c>
      <c r="BY563" s="310">
        <f t="shared" si="23"/>
        <v>0</v>
      </c>
    </row>
    <row r="564" spans="76:77" x14ac:dyDescent="0.25">
      <c r="BX564" s="311" t="e">
        <f t="shared" si="22"/>
        <v>#DIV/0!</v>
      </c>
      <c r="BY564" s="310">
        <f t="shared" si="23"/>
        <v>0</v>
      </c>
    </row>
    <row r="565" spans="76:77" x14ac:dyDescent="0.25">
      <c r="BX565" s="311" t="e">
        <f t="shared" si="22"/>
        <v>#DIV/0!</v>
      </c>
      <c r="BY565" s="310">
        <f t="shared" si="23"/>
        <v>0</v>
      </c>
    </row>
    <row r="566" spans="76:77" x14ac:dyDescent="0.25">
      <c r="BX566" s="311" t="e">
        <f t="shared" si="22"/>
        <v>#DIV/0!</v>
      </c>
      <c r="BY566" s="310">
        <f t="shared" si="23"/>
        <v>0</v>
      </c>
    </row>
    <row r="567" spans="76:77" x14ac:dyDescent="0.25">
      <c r="BX567" s="311" t="e">
        <f t="shared" si="22"/>
        <v>#DIV/0!</v>
      </c>
      <c r="BY567" s="310">
        <f t="shared" si="23"/>
        <v>0</v>
      </c>
    </row>
    <row r="568" spans="76:77" x14ac:dyDescent="0.25">
      <c r="BX568" s="311" t="e">
        <f t="shared" si="22"/>
        <v>#DIV/0!</v>
      </c>
      <c r="BY568" s="310">
        <f t="shared" si="23"/>
        <v>0</v>
      </c>
    </row>
    <row r="569" spans="76:77" x14ac:dyDescent="0.25">
      <c r="BX569" s="311" t="e">
        <f t="shared" si="22"/>
        <v>#DIV/0!</v>
      </c>
      <c r="BY569" s="310">
        <f t="shared" si="23"/>
        <v>0</v>
      </c>
    </row>
    <row r="570" spans="76:77" x14ac:dyDescent="0.25">
      <c r="BX570" s="311" t="e">
        <f t="shared" si="22"/>
        <v>#DIV/0!</v>
      </c>
      <c r="BY570" s="310">
        <f t="shared" si="23"/>
        <v>0</v>
      </c>
    </row>
    <row r="571" spans="76:77" x14ac:dyDescent="0.25">
      <c r="BX571" s="311" t="e">
        <f t="shared" si="22"/>
        <v>#DIV/0!</v>
      </c>
      <c r="BY571" s="310">
        <f t="shared" si="23"/>
        <v>0</v>
      </c>
    </row>
    <row r="572" spans="76:77" x14ac:dyDescent="0.25">
      <c r="BX572" s="311" t="e">
        <f t="shared" si="22"/>
        <v>#DIV/0!</v>
      </c>
      <c r="BY572" s="310">
        <f t="shared" si="23"/>
        <v>0</v>
      </c>
    </row>
    <row r="573" spans="76:77" x14ac:dyDescent="0.25">
      <c r="BX573" s="311" t="e">
        <f t="shared" si="22"/>
        <v>#DIV/0!</v>
      </c>
      <c r="BY573" s="310">
        <f t="shared" si="23"/>
        <v>0</v>
      </c>
    </row>
    <row r="574" spans="76:77" x14ac:dyDescent="0.25">
      <c r="BX574" s="311" t="e">
        <f t="shared" si="22"/>
        <v>#DIV/0!</v>
      </c>
      <c r="BY574" s="310">
        <f t="shared" si="23"/>
        <v>0</v>
      </c>
    </row>
    <row r="575" spans="76:77" x14ac:dyDescent="0.25">
      <c r="BX575" s="311" t="e">
        <f t="shared" si="22"/>
        <v>#DIV/0!</v>
      </c>
      <c r="BY575" s="310">
        <f t="shared" si="23"/>
        <v>0</v>
      </c>
    </row>
    <row r="576" spans="76:77" x14ac:dyDescent="0.25">
      <c r="BX576" s="311" t="e">
        <f t="shared" si="22"/>
        <v>#DIV/0!</v>
      </c>
      <c r="BY576" s="310">
        <f t="shared" si="23"/>
        <v>0</v>
      </c>
    </row>
    <row r="577" spans="76:77" x14ac:dyDescent="0.25">
      <c r="BX577" s="311" t="e">
        <f t="shared" si="22"/>
        <v>#DIV/0!</v>
      </c>
      <c r="BY577" s="310">
        <f t="shared" si="23"/>
        <v>0</v>
      </c>
    </row>
    <row r="578" spans="76:77" x14ac:dyDescent="0.25">
      <c r="BX578" s="311" t="e">
        <f t="shared" si="22"/>
        <v>#DIV/0!</v>
      </c>
      <c r="BY578" s="310">
        <f t="shared" si="23"/>
        <v>0</v>
      </c>
    </row>
    <row r="579" spans="76:77" x14ac:dyDescent="0.25">
      <c r="BX579" s="311" t="e">
        <f t="shared" si="22"/>
        <v>#DIV/0!</v>
      </c>
      <c r="BY579" s="310">
        <f t="shared" si="23"/>
        <v>0</v>
      </c>
    </row>
    <row r="580" spans="76:77" x14ac:dyDescent="0.25">
      <c r="BX580" s="311" t="e">
        <f t="shared" si="22"/>
        <v>#DIV/0!</v>
      </c>
      <c r="BY580" s="310">
        <f t="shared" si="23"/>
        <v>0</v>
      </c>
    </row>
    <row r="581" spans="76:77" x14ac:dyDescent="0.25">
      <c r="BX581" s="311" t="e">
        <f t="shared" si="22"/>
        <v>#DIV/0!</v>
      </c>
      <c r="BY581" s="310">
        <f t="shared" si="23"/>
        <v>0</v>
      </c>
    </row>
    <row r="582" spans="76:77" x14ac:dyDescent="0.25">
      <c r="BX582" s="311" t="e">
        <f t="shared" si="22"/>
        <v>#DIV/0!</v>
      </c>
      <c r="BY582" s="310">
        <f t="shared" si="23"/>
        <v>0</v>
      </c>
    </row>
    <row r="583" spans="76:77" x14ac:dyDescent="0.25">
      <c r="BX583" s="311" t="e">
        <f t="shared" si="22"/>
        <v>#DIV/0!</v>
      </c>
      <c r="BY583" s="310">
        <f t="shared" si="23"/>
        <v>0</v>
      </c>
    </row>
    <row r="584" spans="76:77" x14ac:dyDescent="0.25">
      <c r="BX584" s="311" t="e">
        <f t="shared" si="22"/>
        <v>#DIV/0!</v>
      </c>
      <c r="BY584" s="310">
        <f t="shared" si="23"/>
        <v>0</v>
      </c>
    </row>
    <row r="585" spans="76:77" x14ac:dyDescent="0.25">
      <c r="BX585" s="311" t="e">
        <f t="shared" si="22"/>
        <v>#DIV/0!</v>
      </c>
      <c r="BY585" s="310">
        <f t="shared" si="23"/>
        <v>0</v>
      </c>
    </row>
    <row r="586" spans="76:77" x14ac:dyDescent="0.25">
      <c r="BX586" s="311" t="e">
        <f t="shared" si="22"/>
        <v>#DIV/0!</v>
      </c>
      <c r="BY586" s="310">
        <f t="shared" si="23"/>
        <v>0</v>
      </c>
    </row>
    <row r="587" spans="76:77" x14ac:dyDescent="0.25">
      <c r="BX587" s="311" t="e">
        <f t="shared" si="22"/>
        <v>#DIV/0!</v>
      </c>
      <c r="BY587" s="310">
        <f t="shared" si="23"/>
        <v>0</v>
      </c>
    </row>
    <row r="588" spans="76:77" x14ac:dyDescent="0.25">
      <c r="BX588" s="311" t="e">
        <f t="shared" si="22"/>
        <v>#DIV/0!</v>
      </c>
      <c r="BY588" s="310">
        <f t="shared" si="23"/>
        <v>0</v>
      </c>
    </row>
    <row r="589" spans="76:77" x14ac:dyDescent="0.25">
      <c r="BX589" s="311" t="e">
        <f t="shared" ref="BX589:BX652" si="24">BY589/BV589</f>
        <v>#DIV/0!</v>
      </c>
      <c r="BY589" s="310">
        <f t="shared" ref="BY589:BY652" si="25">BY588+BW589*(BV589-BV588)</f>
        <v>0</v>
      </c>
    </row>
    <row r="590" spans="76:77" x14ac:dyDescent="0.25">
      <c r="BX590" s="311" t="e">
        <f t="shared" si="24"/>
        <v>#DIV/0!</v>
      </c>
      <c r="BY590" s="310">
        <f t="shared" si="25"/>
        <v>0</v>
      </c>
    </row>
    <row r="591" spans="76:77" x14ac:dyDescent="0.25">
      <c r="BX591" s="311" t="e">
        <f t="shared" si="24"/>
        <v>#DIV/0!</v>
      </c>
      <c r="BY591" s="310">
        <f t="shared" si="25"/>
        <v>0</v>
      </c>
    </row>
    <row r="592" spans="76:77" x14ac:dyDescent="0.25">
      <c r="BX592" s="311" t="e">
        <f t="shared" si="24"/>
        <v>#DIV/0!</v>
      </c>
      <c r="BY592" s="310">
        <f t="shared" si="25"/>
        <v>0</v>
      </c>
    </row>
    <row r="593" spans="76:77" x14ac:dyDescent="0.25">
      <c r="BX593" s="311" t="e">
        <f t="shared" si="24"/>
        <v>#DIV/0!</v>
      </c>
      <c r="BY593" s="310">
        <f t="shared" si="25"/>
        <v>0</v>
      </c>
    </row>
    <row r="594" spans="76:77" x14ac:dyDescent="0.25">
      <c r="BX594" s="311" t="e">
        <f t="shared" si="24"/>
        <v>#DIV/0!</v>
      </c>
      <c r="BY594" s="310">
        <f t="shared" si="25"/>
        <v>0</v>
      </c>
    </row>
    <row r="595" spans="76:77" x14ac:dyDescent="0.25">
      <c r="BX595" s="311" t="e">
        <f t="shared" si="24"/>
        <v>#DIV/0!</v>
      </c>
      <c r="BY595" s="310">
        <f t="shared" si="25"/>
        <v>0</v>
      </c>
    </row>
    <row r="596" spans="76:77" x14ac:dyDescent="0.25">
      <c r="BX596" s="311" t="e">
        <f t="shared" si="24"/>
        <v>#DIV/0!</v>
      </c>
      <c r="BY596" s="310">
        <f t="shared" si="25"/>
        <v>0</v>
      </c>
    </row>
    <row r="597" spans="76:77" x14ac:dyDescent="0.25">
      <c r="BX597" s="311" t="e">
        <f t="shared" si="24"/>
        <v>#DIV/0!</v>
      </c>
      <c r="BY597" s="310">
        <f t="shared" si="25"/>
        <v>0</v>
      </c>
    </row>
    <row r="598" spans="76:77" x14ac:dyDescent="0.25">
      <c r="BX598" s="311" t="e">
        <f t="shared" si="24"/>
        <v>#DIV/0!</v>
      </c>
      <c r="BY598" s="310">
        <f t="shared" si="25"/>
        <v>0</v>
      </c>
    </row>
    <row r="599" spans="76:77" x14ac:dyDescent="0.25">
      <c r="BX599" s="311" t="e">
        <f t="shared" si="24"/>
        <v>#DIV/0!</v>
      </c>
      <c r="BY599" s="310">
        <f t="shared" si="25"/>
        <v>0</v>
      </c>
    </row>
    <row r="600" spans="76:77" x14ac:dyDescent="0.25">
      <c r="BX600" s="311" t="e">
        <f t="shared" si="24"/>
        <v>#DIV/0!</v>
      </c>
      <c r="BY600" s="310">
        <f t="shared" si="25"/>
        <v>0</v>
      </c>
    </row>
    <row r="601" spans="76:77" x14ac:dyDescent="0.25">
      <c r="BX601" s="311" t="e">
        <f t="shared" si="24"/>
        <v>#DIV/0!</v>
      </c>
      <c r="BY601" s="310">
        <f t="shared" si="25"/>
        <v>0</v>
      </c>
    </row>
    <row r="602" spans="76:77" x14ac:dyDescent="0.25">
      <c r="BX602" s="311" t="e">
        <f t="shared" si="24"/>
        <v>#DIV/0!</v>
      </c>
      <c r="BY602" s="310">
        <f t="shared" si="25"/>
        <v>0</v>
      </c>
    </row>
    <row r="603" spans="76:77" x14ac:dyDescent="0.25">
      <c r="BX603" s="311" t="e">
        <f t="shared" si="24"/>
        <v>#DIV/0!</v>
      </c>
      <c r="BY603" s="310">
        <f t="shared" si="25"/>
        <v>0</v>
      </c>
    </row>
    <row r="604" spans="76:77" x14ac:dyDescent="0.25">
      <c r="BX604" s="311" t="e">
        <f t="shared" si="24"/>
        <v>#DIV/0!</v>
      </c>
      <c r="BY604" s="310">
        <f t="shared" si="25"/>
        <v>0</v>
      </c>
    </row>
    <row r="605" spans="76:77" x14ac:dyDescent="0.25">
      <c r="BX605" s="311" t="e">
        <f t="shared" si="24"/>
        <v>#DIV/0!</v>
      </c>
      <c r="BY605" s="310">
        <f t="shared" si="25"/>
        <v>0</v>
      </c>
    </row>
    <row r="606" spans="76:77" x14ac:dyDescent="0.25">
      <c r="BX606" s="311" t="e">
        <f t="shared" si="24"/>
        <v>#DIV/0!</v>
      </c>
      <c r="BY606" s="310">
        <f t="shared" si="25"/>
        <v>0</v>
      </c>
    </row>
    <row r="607" spans="76:77" x14ac:dyDescent="0.25">
      <c r="BX607" s="311" t="e">
        <f t="shared" si="24"/>
        <v>#DIV/0!</v>
      </c>
      <c r="BY607" s="310">
        <f t="shared" si="25"/>
        <v>0</v>
      </c>
    </row>
    <row r="608" spans="76:77" x14ac:dyDescent="0.25">
      <c r="BX608" s="311" t="e">
        <f t="shared" si="24"/>
        <v>#DIV/0!</v>
      </c>
      <c r="BY608" s="310">
        <f t="shared" si="25"/>
        <v>0</v>
      </c>
    </row>
    <row r="609" spans="76:77" x14ac:dyDescent="0.25">
      <c r="BX609" s="311" t="e">
        <f t="shared" si="24"/>
        <v>#DIV/0!</v>
      </c>
      <c r="BY609" s="310">
        <f t="shared" si="25"/>
        <v>0</v>
      </c>
    </row>
    <row r="610" spans="76:77" x14ac:dyDescent="0.25">
      <c r="BX610" s="311" t="e">
        <f t="shared" si="24"/>
        <v>#DIV/0!</v>
      </c>
      <c r="BY610" s="310">
        <f t="shared" si="25"/>
        <v>0</v>
      </c>
    </row>
    <row r="611" spans="76:77" x14ac:dyDescent="0.25">
      <c r="BX611" s="311" t="e">
        <f t="shared" si="24"/>
        <v>#DIV/0!</v>
      </c>
      <c r="BY611" s="310">
        <f t="shared" si="25"/>
        <v>0</v>
      </c>
    </row>
    <row r="612" spans="76:77" x14ac:dyDescent="0.25">
      <c r="BX612" s="311" t="e">
        <f t="shared" si="24"/>
        <v>#DIV/0!</v>
      </c>
      <c r="BY612" s="310">
        <f t="shared" si="25"/>
        <v>0</v>
      </c>
    </row>
    <row r="613" spans="76:77" x14ac:dyDescent="0.25">
      <c r="BX613" s="311" t="e">
        <f t="shared" si="24"/>
        <v>#DIV/0!</v>
      </c>
      <c r="BY613" s="310">
        <f t="shared" si="25"/>
        <v>0</v>
      </c>
    </row>
    <row r="614" spans="76:77" x14ac:dyDescent="0.25">
      <c r="BX614" s="311" t="e">
        <f t="shared" si="24"/>
        <v>#DIV/0!</v>
      </c>
      <c r="BY614" s="310">
        <f t="shared" si="25"/>
        <v>0</v>
      </c>
    </row>
    <row r="615" spans="76:77" x14ac:dyDescent="0.25">
      <c r="BX615" s="311" t="e">
        <f t="shared" si="24"/>
        <v>#DIV/0!</v>
      </c>
      <c r="BY615" s="310">
        <f t="shared" si="25"/>
        <v>0</v>
      </c>
    </row>
    <row r="616" spans="76:77" x14ac:dyDescent="0.25">
      <c r="BX616" s="311" t="e">
        <f t="shared" si="24"/>
        <v>#DIV/0!</v>
      </c>
      <c r="BY616" s="310">
        <f t="shared" si="25"/>
        <v>0</v>
      </c>
    </row>
    <row r="617" spans="76:77" x14ac:dyDescent="0.25">
      <c r="BX617" s="311" t="e">
        <f t="shared" si="24"/>
        <v>#DIV/0!</v>
      </c>
      <c r="BY617" s="310">
        <f t="shared" si="25"/>
        <v>0</v>
      </c>
    </row>
    <row r="618" spans="76:77" x14ac:dyDescent="0.25">
      <c r="BX618" s="311" t="e">
        <f t="shared" si="24"/>
        <v>#DIV/0!</v>
      </c>
      <c r="BY618" s="310">
        <f t="shared" si="25"/>
        <v>0</v>
      </c>
    </row>
    <row r="619" spans="76:77" x14ac:dyDescent="0.25">
      <c r="BX619" s="311" t="e">
        <f t="shared" si="24"/>
        <v>#DIV/0!</v>
      </c>
      <c r="BY619" s="310">
        <f t="shared" si="25"/>
        <v>0</v>
      </c>
    </row>
    <row r="620" spans="76:77" x14ac:dyDescent="0.25">
      <c r="BX620" s="311" t="e">
        <f t="shared" si="24"/>
        <v>#DIV/0!</v>
      </c>
      <c r="BY620" s="310">
        <f t="shared" si="25"/>
        <v>0</v>
      </c>
    </row>
    <row r="621" spans="76:77" x14ac:dyDescent="0.25">
      <c r="BX621" s="311" t="e">
        <f t="shared" si="24"/>
        <v>#DIV/0!</v>
      </c>
      <c r="BY621" s="310">
        <f t="shared" si="25"/>
        <v>0</v>
      </c>
    </row>
    <row r="622" spans="76:77" x14ac:dyDescent="0.25">
      <c r="BX622" s="311" t="e">
        <f t="shared" si="24"/>
        <v>#DIV/0!</v>
      </c>
      <c r="BY622" s="310">
        <f t="shared" si="25"/>
        <v>0</v>
      </c>
    </row>
    <row r="623" spans="76:77" x14ac:dyDescent="0.25">
      <c r="BX623" s="311" t="e">
        <f t="shared" si="24"/>
        <v>#DIV/0!</v>
      </c>
      <c r="BY623" s="310">
        <f t="shared" si="25"/>
        <v>0</v>
      </c>
    </row>
    <row r="624" spans="76:77" x14ac:dyDescent="0.25">
      <c r="BX624" s="311" t="e">
        <f t="shared" si="24"/>
        <v>#DIV/0!</v>
      </c>
      <c r="BY624" s="310">
        <f t="shared" si="25"/>
        <v>0</v>
      </c>
    </row>
    <row r="625" spans="76:77" x14ac:dyDescent="0.25">
      <c r="BX625" s="311" t="e">
        <f t="shared" si="24"/>
        <v>#DIV/0!</v>
      </c>
      <c r="BY625" s="310">
        <f t="shared" si="25"/>
        <v>0</v>
      </c>
    </row>
    <row r="626" spans="76:77" x14ac:dyDescent="0.25">
      <c r="BX626" s="311" t="e">
        <f t="shared" si="24"/>
        <v>#DIV/0!</v>
      </c>
      <c r="BY626" s="310">
        <f t="shared" si="25"/>
        <v>0</v>
      </c>
    </row>
    <row r="627" spans="76:77" x14ac:dyDescent="0.25">
      <c r="BX627" s="311" t="e">
        <f t="shared" si="24"/>
        <v>#DIV/0!</v>
      </c>
      <c r="BY627" s="310">
        <f t="shared" si="25"/>
        <v>0</v>
      </c>
    </row>
    <row r="628" spans="76:77" x14ac:dyDescent="0.25">
      <c r="BX628" s="311" t="e">
        <f t="shared" si="24"/>
        <v>#DIV/0!</v>
      </c>
      <c r="BY628" s="310">
        <f t="shared" si="25"/>
        <v>0</v>
      </c>
    </row>
    <row r="629" spans="76:77" x14ac:dyDescent="0.25">
      <c r="BX629" s="311" t="e">
        <f t="shared" si="24"/>
        <v>#DIV/0!</v>
      </c>
      <c r="BY629" s="310">
        <f t="shared" si="25"/>
        <v>0</v>
      </c>
    </row>
    <row r="630" spans="76:77" x14ac:dyDescent="0.25">
      <c r="BX630" s="311" t="e">
        <f t="shared" si="24"/>
        <v>#DIV/0!</v>
      </c>
      <c r="BY630" s="310">
        <f t="shared" si="25"/>
        <v>0</v>
      </c>
    </row>
    <row r="631" spans="76:77" x14ac:dyDescent="0.25">
      <c r="BX631" s="311" t="e">
        <f t="shared" si="24"/>
        <v>#DIV/0!</v>
      </c>
      <c r="BY631" s="310">
        <f t="shared" si="25"/>
        <v>0</v>
      </c>
    </row>
    <row r="632" spans="76:77" x14ac:dyDescent="0.25">
      <c r="BX632" s="311" t="e">
        <f t="shared" si="24"/>
        <v>#DIV/0!</v>
      </c>
      <c r="BY632" s="310">
        <f t="shared" si="25"/>
        <v>0</v>
      </c>
    </row>
    <row r="633" spans="76:77" x14ac:dyDescent="0.25">
      <c r="BX633" s="311" t="e">
        <f t="shared" si="24"/>
        <v>#DIV/0!</v>
      </c>
      <c r="BY633" s="310">
        <f t="shared" si="25"/>
        <v>0</v>
      </c>
    </row>
    <row r="634" spans="76:77" x14ac:dyDescent="0.25">
      <c r="BX634" s="311" t="e">
        <f t="shared" si="24"/>
        <v>#DIV/0!</v>
      </c>
      <c r="BY634" s="310">
        <f t="shared" si="25"/>
        <v>0</v>
      </c>
    </row>
    <row r="635" spans="76:77" x14ac:dyDescent="0.25">
      <c r="BX635" s="311" t="e">
        <f t="shared" si="24"/>
        <v>#DIV/0!</v>
      </c>
      <c r="BY635" s="310">
        <f t="shared" si="25"/>
        <v>0</v>
      </c>
    </row>
    <row r="636" spans="76:77" x14ac:dyDescent="0.25">
      <c r="BX636" s="311" t="e">
        <f t="shared" si="24"/>
        <v>#DIV/0!</v>
      </c>
      <c r="BY636" s="310">
        <f t="shared" si="25"/>
        <v>0</v>
      </c>
    </row>
    <row r="637" spans="76:77" x14ac:dyDescent="0.25">
      <c r="BX637" s="311" t="e">
        <f t="shared" si="24"/>
        <v>#DIV/0!</v>
      </c>
      <c r="BY637" s="310">
        <f t="shared" si="25"/>
        <v>0</v>
      </c>
    </row>
    <row r="638" spans="76:77" x14ac:dyDescent="0.25">
      <c r="BX638" s="311" t="e">
        <f t="shared" si="24"/>
        <v>#DIV/0!</v>
      </c>
      <c r="BY638" s="310">
        <f t="shared" si="25"/>
        <v>0</v>
      </c>
    </row>
    <row r="639" spans="76:77" x14ac:dyDescent="0.25">
      <c r="BX639" s="311" t="e">
        <f t="shared" si="24"/>
        <v>#DIV/0!</v>
      </c>
      <c r="BY639" s="310">
        <f t="shared" si="25"/>
        <v>0</v>
      </c>
    </row>
    <row r="640" spans="76:77" x14ac:dyDescent="0.25">
      <c r="BX640" s="311" t="e">
        <f t="shared" si="24"/>
        <v>#DIV/0!</v>
      </c>
      <c r="BY640" s="310">
        <f t="shared" si="25"/>
        <v>0</v>
      </c>
    </row>
    <row r="641" spans="76:77" x14ac:dyDescent="0.25">
      <c r="BX641" s="311" t="e">
        <f t="shared" si="24"/>
        <v>#DIV/0!</v>
      </c>
      <c r="BY641" s="310">
        <f t="shared" si="25"/>
        <v>0</v>
      </c>
    </row>
    <row r="642" spans="76:77" x14ac:dyDescent="0.25">
      <c r="BX642" s="311" t="e">
        <f t="shared" si="24"/>
        <v>#DIV/0!</v>
      </c>
      <c r="BY642" s="310">
        <f t="shared" si="25"/>
        <v>0</v>
      </c>
    </row>
    <row r="643" spans="76:77" x14ac:dyDescent="0.25">
      <c r="BX643" s="311" t="e">
        <f t="shared" si="24"/>
        <v>#DIV/0!</v>
      </c>
      <c r="BY643" s="310">
        <f t="shared" si="25"/>
        <v>0</v>
      </c>
    </row>
    <row r="644" spans="76:77" x14ac:dyDescent="0.25">
      <c r="BX644" s="311" t="e">
        <f t="shared" si="24"/>
        <v>#DIV/0!</v>
      </c>
      <c r="BY644" s="310">
        <f t="shared" si="25"/>
        <v>0</v>
      </c>
    </row>
    <row r="645" spans="76:77" x14ac:dyDescent="0.25">
      <c r="BX645" s="311" t="e">
        <f t="shared" si="24"/>
        <v>#DIV/0!</v>
      </c>
      <c r="BY645" s="310">
        <f t="shared" si="25"/>
        <v>0</v>
      </c>
    </row>
    <row r="646" spans="76:77" x14ac:dyDescent="0.25">
      <c r="BX646" s="311" t="e">
        <f t="shared" si="24"/>
        <v>#DIV/0!</v>
      </c>
      <c r="BY646" s="310">
        <f t="shared" si="25"/>
        <v>0</v>
      </c>
    </row>
    <row r="647" spans="76:77" x14ac:dyDescent="0.25">
      <c r="BX647" s="311" t="e">
        <f t="shared" si="24"/>
        <v>#DIV/0!</v>
      </c>
      <c r="BY647" s="310">
        <f t="shared" si="25"/>
        <v>0</v>
      </c>
    </row>
    <row r="648" spans="76:77" x14ac:dyDescent="0.25">
      <c r="BX648" s="311" t="e">
        <f t="shared" si="24"/>
        <v>#DIV/0!</v>
      </c>
      <c r="BY648" s="310">
        <f t="shared" si="25"/>
        <v>0</v>
      </c>
    </row>
    <row r="649" spans="76:77" x14ac:dyDescent="0.25">
      <c r="BX649" s="311" t="e">
        <f t="shared" si="24"/>
        <v>#DIV/0!</v>
      </c>
      <c r="BY649" s="310">
        <f t="shared" si="25"/>
        <v>0</v>
      </c>
    </row>
    <row r="650" spans="76:77" x14ac:dyDescent="0.25">
      <c r="BX650" s="311" t="e">
        <f t="shared" si="24"/>
        <v>#DIV/0!</v>
      </c>
      <c r="BY650" s="310">
        <f t="shared" si="25"/>
        <v>0</v>
      </c>
    </row>
    <row r="651" spans="76:77" x14ac:dyDescent="0.25">
      <c r="BX651" s="311" t="e">
        <f t="shared" si="24"/>
        <v>#DIV/0!</v>
      </c>
      <c r="BY651" s="310">
        <f t="shared" si="25"/>
        <v>0</v>
      </c>
    </row>
    <row r="652" spans="76:77" x14ac:dyDescent="0.25">
      <c r="BX652" s="311" t="e">
        <f t="shared" si="24"/>
        <v>#DIV/0!</v>
      </c>
      <c r="BY652" s="310">
        <f t="shared" si="25"/>
        <v>0</v>
      </c>
    </row>
    <row r="653" spans="76:77" x14ac:dyDescent="0.25">
      <c r="BX653" s="311" t="e">
        <f t="shared" ref="BX653:BX716" si="26">BY653/BV653</f>
        <v>#DIV/0!</v>
      </c>
      <c r="BY653" s="310">
        <f t="shared" ref="BY653:BY716" si="27">BY652+BW653*(BV653-BV652)</f>
        <v>0</v>
      </c>
    </row>
    <row r="654" spans="76:77" x14ac:dyDescent="0.25">
      <c r="BX654" s="311" t="e">
        <f t="shared" si="26"/>
        <v>#DIV/0!</v>
      </c>
      <c r="BY654" s="310">
        <f t="shared" si="27"/>
        <v>0</v>
      </c>
    </row>
    <row r="655" spans="76:77" x14ac:dyDescent="0.25">
      <c r="BX655" s="311" t="e">
        <f t="shared" si="26"/>
        <v>#DIV/0!</v>
      </c>
      <c r="BY655" s="310">
        <f t="shared" si="27"/>
        <v>0</v>
      </c>
    </row>
    <row r="656" spans="76:77" x14ac:dyDescent="0.25">
      <c r="BX656" s="311" t="e">
        <f t="shared" si="26"/>
        <v>#DIV/0!</v>
      </c>
      <c r="BY656" s="310">
        <f t="shared" si="27"/>
        <v>0</v>
      </c>
    </row>
    <row r="657" spans="76:77" x14ac:dyDescent="0.25">
      <c r="BX657" s="311" t="e">
        <f t="shared" si="26"/>
        <v>#DIV/0!</v>
      </c>
      <c r="BY657" s="310">
        <f t="shared" si="27"/>
        <v>0</v>
      </c>
    </row>
    <row r="658" spans="76:77" x14ac:dyDescent="0.25">
      <c r="BX658" s="311" t="e">
        <f t="shared" si="26"/>
        <v>#DIV/0!</v>
      </c>
      <c r="BY658" s="310">
        <f t="shared" si="27"/>
        <v>0</v>
      </c>
    </row>
    <row r="659" spans="76:77" x14ac:dyDescent="0.25">
      <c r="BX659" s="311" t="e">
        <f t="shared" si="26"/>
        <v>#DIV/0!</v>
      </c>
      <c r="BY659" s="310">
        <f t="shared" si="27"/>
        <v>0</v>
      </c>
    </row>
    <row r="660" spans="76:77" x14ac:dyDescent="0.25">
      <c r="BX660" s="311" t="e">
        <f t="shared" si="26"/>
        <v>#DIV/0!</v>
      </c>
      <c r="BY660" s="310">
        <f t="shared" si="27"/>
        <v>0</v>
      </c>
    </row>
    <row r="661" spans="76:77" x14ac:dyDescent="0.25">
      <c r="BX661" s="311" t="e">
        <f t="shared" si="26"/>
        <v>#DIV/0!</v>
      </c>
      <c r="BY661" s="310">
        <f t="shared" si="27"/>
        <v>0</v>
      </c>
    </row>
    <row r="662" spans="76:77" x14ac:dyDescent="0.25">
      <c r="BX662" s="311" t="e">
        <f t="shared" si="26"/>
        <v>#DIV/0!</v>
      </c>
      <c r="BY662" s="310">
        <f t="shared" si="27"/>
        <v>0</v>
      </c>
    </row>
    <row r="663" spans="76:77" x14ac:dyDescent="0.25">
      <c r="BX663" s="311" t="e">
        <f t="shared" si="26"/>
        <v>#DIV/0!</v>
      </c>
      <c r="BY663" s="310">
        <f t="shared" si="27"/>
        <v>0</v>
      </c>
    </row>
    <row r="664" spans="76:77" x14ac:dyDescent="0.25">
      <c r="BX664" s="311" t="e">
        <f t="shared" si="26"/>
        <v>#DIV/0!</v>
      </c>
      <c r="BY664" s="310">
        <f t="shared" si="27"/>
        <v>0</v>
      </c>
    </row>
    <row r="665" spans="76:77" x14ac:dyDescent="0.25">
      <c r="BX665" s="311" t="e">
        <f t="shared" si="26"/>
        <v>#DIV/0!</v>
      </c>
      <c r="BY665" s="310">
        <f t="shared" si="27"/>
        <v>0</v>
      </c>
    </row>
    <row r="666" spans="76:77" x14ac:dyDescent="0.25">
      <c r="BX666" s="311" t="e">
        <f t="shared" si="26"/>
        <v>#DIV/0!</v>
      </c>
      <c r="BY666" s="310">
        <f t="shared" si="27"/>
        <v>0</v>
      </c>
    </row>
    <row r="667" spans="76:77" x14ac:dyDescent="0.25">
      <c r="BX667" s="311" t="e">
        <f t="shared" si="26"/>
        <v>#DIV/0!</v>
      </c>
      <c r="BY667" s="310">
        <f t="shared" si="27"/>
        <v>0</v>
      </c>
    </row>
    <row r="668" spans="76:77" x14ac:dyDescent="0.25">
      <c r="BX668" s="311" t="e">
        <f t="shared" si="26"/>
        <v>#DIV/0!</v>
      </c>
      <c r="BY668" s="310">
        <f t="shared" si="27"/>
        <v>0</v>
      </c>
    </row>
    <row r="669" spans="76:77" x14ac:dyDescent="0.25">
      <c r="BX669" s="311" t="e">
        <f t="shared" si="26"/>
        <v>#DIV/0!</v>
      </c>
      <c r="BY669" s="310">
        <f t="shared" si="27"/>
        <v>0</v>
      </c>
    </row>
    <row r="670" spans="76:77" x14ac:dyDescent="0.25">
      <c r="BX670" s="311" t="e">
        <f t="shared" si="26"/>
        <v>#DIV/0!</v>
      </c>
      <c r="BY670" s="310">
        <f t="shared" si="27"/>
        <v>0</v>
      </c>
    </row>
    <row r="671" spans="76:77" x14ac:dyDescent="0.25">
      <c r="BX671" s="311" t="e">
        <f t="shared" si="26"/>
        <v>#DIV/0!</v>
      </c>
      <c r="BY671" s="310">
        <f t="shared" si="27"/>
        <v>0</v>
      </c>
    </row>
    <row r="672" spans="76:77" x14ac:dyDescent="0.25">
      <c r="BX672" s="311" t="e">
        <f t="shared" si="26"/>
        <v>#DIV/0!</v>
      </c>
      <c r="BY672" s="310">
        <f t="shared" si="27"/>
        <v>0</v>
      </c>
    </row>
    <row r="673" spans="76:77" x14ac:dyDescent="0.25">
      <c r="BX673" s="311" t="e">
        <f t="shared" si="26"/>
        <v>#DIV/0!</v>
      </c>
      <c r="BY673" s="310">
        <f t="shared" si="27"/>
        <v>0</v>
      </c>
    </row>
    <row r="674" spans="76:77" x14ac:dyDescent="0.25">
      <c r="BX674" s="311" t="e">
        <f t="shared" si="26"/>
        <v>#DIV/0!</v>
      </c>
      <c r="BY674" s="310">
        <f t="shared" si="27"/>
        <v>0</v>
      </c>
    </row>
    <row r="675" spans="76:77" x14ac:dyDescent="0.25">
      <c r="BX675" s="311" t="e">
        <f t="shared" si="26"/>
        <v>#DIV/0!</v>
      </c>
      <c r="BY675" s="310">
        <f t="shared" si="27"/>
        <v>0</v>
      </c>
    </row>
    <row r="676" spans="76:77" x14ac:dyDescent="0.25">
      <c r="BX676" s="311" t="e">
        <f t="shared" si="26"/>
        <v>#DIV/0!</v>
      </c>
      <c r="BY676" s="310">
        <f t="shared" si="27"/>
        <v>0</v>
      </c>
    </row>
    <row r="677" spans="76:77" x14ac:dyDescent="0.25">
      <c r="BX677" s="311" t="e">
        <f t="shared" si="26"/>
        <v>#DIV/0!</v>
      </c>
      <c r="BY677" s="310">
        <f t="shared" si="27"/>
        <v>0</v>
      </c>
    </row>
    <row r="678" spans="76:77" x14ac:dyDescent="0.25">
      <c r="BX678" s="311" t="e">
        <f t="shared" si="26"/>
        <v>#DIV/0!</v>
      </c>
      <c r="BY678" s="310">
        <f t="shared" si="27"/>
        <v>0</v>
      </c>
    </row>
    <row r="679" spans="76:77" x14ac:dyDescent="0.25">
      <c r="BX679" s="311" t="e">
        <f t="shared" si="26"/>
        <v>#DIV/0!</v>
      </c>
      <c r="BY679" s="310">
        <f t="shared" si="27"/>
        <v>0</v>
      </c>
    </row>
    <row r="680" spans="76:77" x14ac:dyDescent="0.25">
      <c r="BX680" s="311" t="e">
        <f t="shared" si="26"/>
        <v>#DIV/0!</v>
      </c>
      <c r="BY680" s="310">
        <f t="shared" si="27"/>
        <v>0</v>
      </c>
    </row>
    <row r="681" spans="76:77" x14ac:dyDescent="0.25">
      <c r="BX681" s="311" t="e">
        <f t="shared" si="26"/>
        <v>#DIV/0!</v>
      </c>
      <c r="BY681" s="310">
        <f t="shared" si="27"/>
        <v>0</v>
      </c>
    </row>
    <row r="682" spans="76:77" x14ac:dyDescent="0.25">
      <c r="BX682" s="311" t="e">
        <f t="shared" si="26"/>
        <v>#DIV/0!</v>
      </c>
      <c r="BY682" s="310">
        <f t="shared" si="27"/>
        <v>0</v>
      </c>
    </row>
    <row r="683" spans="76:77" x14ac:dyDescent="0.25">
      <c r="BX683" s="311" t="e">
        <f t="shared" si="26"/>
        <v>#DIV/0!</v>
      </c>
      <c r="BY683" s="310">
        <f t="shared" si="27"/>
        <v>0</v>
      </c>
    </row>
    <row r="684" spans="76:77" x14ac:dyDescent="0.25">
      <c r="BX684" s="311" t="e">
        <f t="shared" si="26"/>
        <v>#DIV/0!</v>
      </c>
      <c r="BY684" s="310">
        <f t="shared" si="27"/>
        <v>0</v>
      </c>
    </row>
    <row r="685" spans="76:77" x14ac:dyDescent="0.25">
      <c r="BX685" s="311" t="e">
        <f t="shared" si="26"/>
        <v>#DIV/0!</v>
      </c>
      <c r="BY685" s="310">
        <f t="shared" si="27"/>
        <v>0</v>
      </c>
    </row>
    <row r="686" spans="76:77" x14ac:dyDescent="0.25">
      <c r="BX686" s="311" t="e">
        <f t="shared" si="26"/>
        <v>#DIV/0!</v>
      </c>
      <c r="BY686" s="310">
        <f t="shared" si="27"/>
        <v>0</v>
      </c>
    </row>
    <row r="687" spans="76:77" x14ac:dyDescent="0.25">
      <c r="BX687" s="311" t="e">
        <f t="shared" si="26"/>
        <v>#DIV/0!</v>
      </c>
      <c r="BY687" s="310">
        <f t="shared" si="27"/>
        <v>0</v>
      </c>
    </row>
    <row r="688" spans="76:77" x14ac:dyDescent="0.25">
      <c r="BX688" s="311" t="e">
        <f t="shared" si="26"/>
        <v>#DIV/0!</v>
      </c>
      <c r="BY688" s="310">
        <f t="shared" si="27"/>
        <v>0</v>
      </c>
    </row>
    <row r="689" spans="76:77" x14ac:dyDescent="0.25">
      <c r="BX689" s="311" t="e">
        <f t="shared" si="26"/>
        <v>#DIV/0!</v>
      </c>
      <c r="BY689" s="310">
        <f t="shared" si="27"/>
        <v>0</v>
      </c>
    </row>
    <row r="690" spans="76:77" x14ac:dyDescent="0.25">
      <c r="BX690" s="311" t="e">
        <f t="shared" si="26"/>
        <v>#DIV/0!</v>
      </c>
      <c r="BY690" s="310">
        <f t="shared" si="27"/>
        <v>0</v>
      </c>
    </row>
    <row r="691" spans="76:77" x14ac:dyDescent="0.25">
      <c r="BX691" s="311" t="e">
        <f t="shared" si="26"/>
        <v>#DIV/0!</v>
      </c>
      <c r="BY691" s="310">
        <f t="shared" si="27"/>
        <v>0</v>
      </c>
    </row>
    <row r="692" spans="76:77" x14ac:dyDescent="0.25">
      <c r="BX692" s="311" t="e">
        <f t="shared" si="26"/>
        <v>#DIV/0!</v>
      </c>
      <c r="BY692" s="310">
        <f t="shared" si="27"/>
        <v>0</v>
      </c>
    </row>
    <row r="693" spans="76:77" x14ac:dyDescent="0.25">
      <c r="BX693" s="311" t="e">
        <f t="shared" si="26"/>
        <v>#DIV/0!</v>
      </c>
      <c r="BY693" s="310">
        <f t="shared" si="27"/>
        <v>0</v>
      </c>
    </row>
    <row r="694" spans="76:77" x14ac:dyDescent="0.25">
      <c r="BX694" s="311" t="e">
        <f t="shared" si="26"/>
        <v>#DIV/0!</v>
      </c>
      <c r="BY694" s="310">
        <f t="shared" si="27"/>
        <v>0</v>
      </c>
    </row>
    <row r="695" spans="76:77" x14ac:dyDescent="0.25">
      <c r="BX695" s="311" t="e">
        <f t="shared" si="26"/>
        <v>#DIV/0!</v>
      </c>
      <c r="BY695" s="310">
        <f t="shared" si="27"/>
        <v>0</v>
      </c>
    </row>
    <row r="696" spans="76:77" x14ac:dyDescent="0.25">
      <c r="BX696" s="311" t="e">
        <f t="shared" si="26"/>
        <v>#DIV/0!</v>
      </c>
      <c r="BY696" s="310">
        <f t="shared" si="27"/>
        <v>0</v>
      </c>
    </row>
    <row r="697" spans="76:77" x14ac:dyDescent="0.25">
      <c r="BX697" s="311" t="e">
        <f t="shared" si="26"/>
        <v>#DIV/0!</v>
      </c>
      <c r="BY697" s="310">
        <f t="shared" si="27"/>
        <v>0</v>
      </c>
    </row>
    <row r="698" spans="76:77" x14ac:dyDescent="0.25">
      <c r="BX698" s="311" t="e">
        <f t="shared" si="26"/>
        <v>#DIV/0!</v>
      </c>
      <c r="BY698" s="310">
        <f t="shared" si="27"/>
        <v>0</v>
      </c>
    </row>
    <row r="699" spans="76:77" x14ac:dyDescent="0.25">
      <c r="BX699" s="311" t="e">
        <f t="shared" si="26"/>
        <v>#DIV/0!</v>
      </c>
      <c r="BY699" s="310">
        <f t="shared" si="27"/>
        <v>0</v>
      </c>
    </row>
    <row r="700" spans="76:77" x14ac:dyDescent="0.25">
      <c r="BX700" s="311" t="e">
        <f t="shared" si="26"/>
        <v>#DIV/0!</v>
      </c>
      <c r="BY700" s="310">
        <f t="shared" si="27"/>
        <v>0</v>
      </c>
    </row>
    <row r="701" spans="76:77" x14ac:dyDescent="0.25">
      <c r="BX701" s="311" t="e">
        <f t="shared" si="26"/>
        <v>#DIV/0!</v>
      </c>
      <c r="BY701" s="310">
        <f t="shared" si="27"/>
        <v>0</v>
      </c>
    </row>
    <row r="702" spans="76:77" x14ac:dyDescent="0.25">
      <c r="BX702" s="311" t="e">
        <f t="shared" si="26"/>
        <v>#DIV/0!</v>
      </c>
      <c r="BY702" s="310">
        <f t="shared" si="27"/>
        <v>0</v>
      </c>
    </row>
    <row r="703" spans="76:77" x14ac:dyDescent="0.25">
      <c r="BX703" s="311" t="e">
        <f t="shared" si="26"/>
        <v>#DIV/0!</v>
      </c>
      <c r="BY703" s="310">
        <f t="shared" si="27"/>
        <v>0</v>
      </c>
    </row>
    <row r="704" spans="76:77" x14ac:dyDescent="0.25">
      <c r="BX704" s="311" t="e">
        <f t="shared" si="26"/>
        <v>#DIV/0!</v>
      </c>
      <c r="BY704" s="310">
        <f t="shared" si="27"/>
        <v>0</v>
      </c>
    </row>
    <row r="705" spans="76:77" x14ac:dyDescent="0.25">
      <c r="BX705" s="311" t="e">
        <f t="shared" si="26"/>
        <v>#DIV/0!</v>
      </c>
      <c r="BY705" s="310">
        <f t="shared" si="27"/>
        <v>0</v>
      </c>
    </row>
    <row r="706" spans="76:77" x14ac:dyDescent="0.25">
      <c r="BX706" s="311" t="e">
        <f t="shared" si="26"/>
        <v>#DIV/0!</v>
      </c>
      <c r="BY706" s="310">
        <f t="shared" si="27"/>
        <v>0</v>
      </c>
    </row>
    <row r="707" spans="76:77" x14ac:dyDescent="0.25">
      <c r="BX707" s="311" t="e">
        <f t="shared" si="26"/>
        <v>#DIV/0!</v>
      </c>
      <c r="BY707" s="310">
        <f t="shared" si="27"/>
        <v>0</v>
      </c>
    </row>
    <row r="708" spans="76:77" x14ac:dyDescent="0.25">
      <c r="BX708" s="311" t="e">
        <f t="shared" si="26"/>
        <v>#DIV/0!</v>
      </c>
      <c r="BY708" s="310">
        <f t="shared" si="27"/>
        <v>0</v>
      </c>
    </row>
    <row r="709" spans="76:77" x14ac:dyDescent="0.25">
      <c r="BX709" s="311" t="e">
        <f t="shared" si="26"/>
        <v>#DIV/0!</v>
      </c>
      <c r="BY709" s="310">
        <f t="shared" si="27"/>
        <v>0</v>
      </c>
    </row>
    <row r="710" spans="76:77" x14ac:dyDescent="0.25">
      <c r="BX710" s="311" t="e">
        <f t="shared" si="26"/>
        <v>#DIV/0!</v>
      </c>
      <c r="BY710" s="310">
        <f t="shared" si="27"/>
        <v>0</v>
      </c>
    </row>
    <row r="711" spans="76:77" x14ac:dyDescent="0.25">
      <c r="BX711" s="311" t="e">
        <f t="shared" si="26"/>
        <v>#DIV/0!</v>
      </c>
      <c r="BY711" s="310">
        <f t="shared" si="27"/>
        <v>0</v>
      </c>
    </row>
    <row r="712" spans="76:77" x14ac:dyDescent="0.25">
      <c r="BX712" s="311" t="e">
        <f t="shared" si="26"/>
        <v>#DIV/0!</v>
      </c>
      <c r="BY712" s="310">
        <f t="shared" si="27"/>
        <v>0</v>
      </c>
    </row>
    <row r="713" spans="76:77" x14ac:dyDescent="0.25">
      <c r="BX713" s="311" t="e">
        <f t="shared" si="26"/>
        <v>#DIV/0!</v>
      </c>
      <c r="BY713" s="310">
        <f t="shared" si="27"/>
        <v>0</v>
      </c>
    </row>
    <row r="714" spans="76:77" x14ac:dyDescent="0.25">
      <c r="BX714" s="311" t="e">
        <f t="shared" si="26"/>
        <v>#DIV/0!</v>
      </c>
      <c r="BY714" s="310">
        <f t="shared" si="27"/>
        <v>0</v>
      </c>
    </row>
    <row r="715" spans="76:77" x14ac:dyDescent="0.25">
      <c r="BX715" s="311" t="e">
        <f t="shared" si="26"/>
        <v>#DIV/0!</v>
      </c>
      <c r="BY715" s="310">
        <f t="shared" si="27"/>
        <v>0</v>
      </c>
    </row>
    <row r="716" spans="76:77" x14ac:dyDescent="0.25">
      <c r="BX716" s="311" t="e">
        <f t="shared" si="26"/>
        <v>#DIV/0!</v>
      </c>
      <c r="BY716" s="310">
        <f t="shared" si="27"/>
        <v>0</v>
      </c>
    </row>
    <row r="717" spans="76:77" x14ac:dyDescent="0.25">
      <c r="BX717" s="311" t="e">
        <f t="shared" ref="BX717:BX780" si="28">BY717/BV717</f>
        <v>#DIV/0!</v>
      </c>
      <c r="BY717" s="310">
        <f t="shared" ref="BY717:BY780" si="29">BY716+BW717*(BV717-BV716)</f>
        <v>0</v>
      </c>
    </row>
    <row r="718" spans="76:77" x14ac:dyDescent="0.25">
      <c r="BX718" s="311" t="e">
        <f t="shared" si="28"/>
        <v>#DIV/0!</v>
      </c>
      <c r="BY718" s="310">
        <f t="shared" si="29"/>
        <v>0</v>
      </c>
    </row>
    <row r="719" spans="76:77" x14ac:dyDescent="0.25">
      <c r="BX719" s="311" t="e">
        <f t="shared" si="28"/>
        <v>#DIV/0!</v>
      </c>
      <c r="BY719" s="310">
        <f t="shared" si="29"/>
        <v>0</v>
      </c>
    </row>
    <row r="720" spans="76:77" x14ac:dyDescent="0.25">
      <c r="BX720" s="311" t="e">
        <f t="shared" si="28"/>
        <v>#DIV/0!</v>
      </c>
      <c r="BY720" s="310">
        <f t="shared" si="29"/>
        <v>0</v>
      </c>
    </row>
    <row r="721" spans="76:77" x14ac:dyDescent="0.25">
      <c r="BX721" s="311" t="e">
        <f t="shared" si="28"/>
        <v>#DIV/0!</v>
      </c>
      <c r="BY721" s="310">
        <f t="shared" si="29"/>
        <v>0</v>
      </c>
    </row>
    <row r="722" spans="76:77" x14ac:dyDescent="0.25">
      <c r="BX722" s="311" t="e">
        <f t="shared" si="28"/>
        <v>#DIV/0!</v>
      </c>
      <c r="BY722" s="310">
        <f t="shared" si="29"/>
        <v>0</v>
      </c>
    </row>
    <row r="723" spans="76:77" x14ac:dyDescent="0.25">
      <c r="BX723" s="311" t="e">
        <f t="shared" si="28"/>
        <v>#DIV/0!</v>
      </c>
      <c r="BY723" s="310">
        <f t="shared" si="29"/>
        <v>0</v>
      </c>
    </row>
    <row r="724" spans="76:77" x14ac:dyDescent="0.25">
      <c r="BX724" s="311" t="e">
        <f t="shared" si="28"/>
        <v>#DIV/0!</v>
      </c>
      <c r="BY724" s="310">
        <f t="shared" si="29"/>
        <v>0</v>
      </c>
    </row>
    <row r="725" spans="76:77" x14ac:dyDescent="0.25">
      <c r="BX725" s="311" t="e">
        <f t="shared" si="28"/>
        <v>#DIV/0!</v>
      </c>
      <c r="BY725" s="310">
        <f t="shared" si="29"/>
        <v>0</v>
      </c>
    </row>
    <row r="726" spans="76:77" x14ac:dyDescent="0.25">
      <c r="BX726" s="311" t="e">
        <f t="shared" si="28"/>
        <v>#DIV/0!</v>
      </c>
      <c r="BY726" s="310">
        <f t="shared" si="29"/>
        <v>0</v>
      </c>
    </row>
    <row r="727" spans="76:77" x14ac:dyDescent="0.25">
      <c r="BX727" s="311" t="e">
        <f t="shared" si="28"/>
        <v>#DIV/0!</v>
      </c>
      <c r="BY727" s="310">
        <f t="shared" si="29"/>
        <v>0</v>
      </c>
    </row>
    <row r="728" spans="76:77" x14ac:dyDescent="0.25">
      <c r="BX728" s="311" t="e">
        <f t="shared" si="28"/>
        <v>#DIV/0!</v>
      </c>
      <c r="BY728" s="310">
        <f t="shared" si="29"/>
        <v>0</v>
      </c>
    </row>
    <row r="729" spans="76:77" x14ac:dyDescent="0.25">
      <c r="BX729" s="311" t="e">
        <f t="shared" si="28"/>
        <v>#DIV/0!</v>
      </c>
      <c r="BY729" s="310">
        <f t="shared" si="29"/>
        <v>0</v>
      </c>
    </row>
    <row r="730" spans="76:77" x14ac:dyDescent="0.25">
      <c r="BX730" s="311" t="e">
        <f t="shared" si="28"/>
        <v>#DIV/0!</v>
      </c>
      <c r="BY730" s="310">
        <f t="shared" si="29"/>
        <v>0</v>
      </c>
    </row>
    <row r="731" spans="76:77" x14ac:dyDescent="0.25">
      <c r="BX731" s="311" t="e">
        <f t="shared" si="28"/>
        <v>#DIV/0!</v>
      </c>
      <c r="BY731" s="310">
        <f t="shared" si="29"/>
        <v>0</v>
      </c>
    </row>
    <row r="732" spans="76:77" x14ac:dyDescent="0.25">
      <c r="BX732" s="311" t="e">
        <f t="shared" si="28"/>
        <v>#DIV/0!</v>
      </c>
      <c r="BY732" s="310">
        <f t="shared" si="29"/>
        <v>0</v>
      </c>
    </row>
    <row r="733" spans="76:77" x14ac:dyDescent="0.25">
      <c r="BX733" s="311" t="e">
        <f t="shared" si="28"/>
        <v>#DIV/0!</v>
      </c>
      <c r="BY733" s="310">
        <f t="shared" si="29"/>
        <v>0</v>
      </c>
    </row>
    <row r="734" spans="76:77" x14ac:dyDescent="0.25">
      <c r="BX734" s="311" t="e">
        <f t="shared" si="28"/>
        <v>#DIV/0!</v>
      </c>
      <c r="BY734" s="310">
        <f t="shared" si="29"/>
        <v>0</v>
      </c>
    </row>
    <row r="735" spans="76:77" x14ac:dyDescent="0.25">
      <c r="BX735" s="311" t="e">
        <f t="shared" si="28"/>
        <v>#DIV/0!</v>
      </c>
      <c r="BY735" s="310">
        <f t="shared" si="29"/>
        <v>0</v>
      </c>
    </row>
    <row r="736" spans="76:77" x14ac:dyDescent="0.25">
      <c r="BX736" s="311" t="e">
        <f t="shared" si="28"/>
        <v>#DIV/0!</v>
      </c>
      <c r="BY736" s="310">
        <f t="shared" si="29"/>
        <v>0</v>
      </c>
    </row>
    <row r="737" spans="76:77" x14ac:dyDescent="0.25">
      <c r="BX737" s="311" t="e">
        <f t="shared" si="28"/>
        <v>#DIV/0!</v>
      </c>
      <c r="BY737" s="310">
        <f t="shared" si="29"/>
        <v>0</v>
      </c>
    </row>
    <row r="738" spans="76:77" x14ac:dyDescent="0.25">
      <c r="BX738" s="311" t="e">
        <f t="shared" si="28"/>
        <v>#DIV/0!</v>
      </c>
      <c r="BY738" s="310">
        <f t="shared" si="29"/>
        <v>0</v>
      </c>
    </row>
    <row r="739" spans="76:77" x14ac:dyDescent="0.25">
      <c r="BX739" s="311" t="e">
        <f t="shared" si="28"/>
        <v>#DIV/0!</v>
      </c>
      <c r="BY739" s="310">
        <f t="shared" si="29"/>
        <v>0</v>
      </c>
    </row>
    <row r="740" spans="76:77" x14ac:dyDescent="0.25">
      <c r="BX740" s="311" t="e">
        <f t="shared" si="28"/>
        <v>#DIV/0!</v>
      </c>
      <c r="BY740" s="310">
        <f t="shared" si="29"/>
        <v>0</v>
      </c>
    </row>
    <row r="741" spans="76:77" x14ac:dyDescent="0.25">
      <c r="BX741" s="311" t="e">
        <f t="shared" si="28"/>
        <v>#DIV/0!</v>
      </c>
      <c r="BY741" s="310">
        <f t="shared" si="29"/>
        <v>0</v>
      </c>
    </row>
    <row r="742" spans="76:77" x14ac:dyDescent="0.25">
      <c r="BX742" s="311" t="e">
        <f t="shared" si="28"/>
        <v>#DIV/0!</v>
      </c>
      <c r="BY742" s="310">
        <f t="shared" si="29"/>
        <v>0</v>
      </c>
    </row>
    <row r="743" spans="76:77" x14ac:dyDescent="0.25">
      <c r="BX743" s="311" t="e">
        <f t="shared" si="28"/>
        <v>#DIV/0!</v>
      </c>
      <c r="BY743" s="310">
        <f t="shared" si="29"/>
        <v>0</v>
      </c>
    </row>
    <row r="744" spans="76:77" x14ac:dyDescent="0.25">
      <c r="BX744" s="311" t="e">
        <f t="shared" si="28"/>
        <v>#DIV/0!</v>
      </c>
      <c r="BY744" s="310">
        <f t="shared" si="29"/>
        <v>0</v>
      </c>
    </row>
    <row r="745" spans="76:77" x14ac:dyDescent="0.25">
      <c r="BX745" s="311" t="e">
        <f t="shared" si="28"/>
        <v>#DIV/0!</v>
      </c>
      <c r="BY745" s="310">
        <f t="shared" si="29"/>
        <v>0</v>
      </c>
    </row>
    <row r="746" spans="76:77" x14ac:dyDescent="0.25">
      <c r="BX746" s="311" t="e">
        <f t="shared" si="28"/>
        <v>#DIV/0!</v>
      </c>
      <c r="BY746" s="310">
        <f t="shared" si="29"/>
        <v>0</v>
      </c>
    </row>
    <row r="747" spans="76:77" x14ac:dyDescent="0.25">
      <c r="BX747" s="311" t="e">
        <f t="shared" si="28"/>
        <v>#DIV/0!</v>
      </c>
      <c r="BY747" s="310">
        <f t="shared" si="29"/>
        <v>0</v>
      </c>
    </row>
    <row r="748" spans="76:77" x14ac:dyDescent="0.25">
      <c r="BX748" s="311" t="e">
        <f t="shared" si="28"/>
        <v>#DIV/0!</v>
      </c>
      <c r="BY748" s="310">
        <f t="shared" si="29"/>
        <v>0</v>
      </c>
    </row>
    <row r="749" spans="76:77" x14ac:dyDescent="0.25">
      <c r="BX749" s="311" t="e">
        <f t="shared" si="28"/>
        <v>#DIV/0!</v>
      </c>
      <c r="BY749" s="310">
        <f t="shared" si="29"/>
        <v>0</v>
      </c>
    </row>
    <row r="750" spans="76:77" x14ac:dyDescent="0.25">
      <c r="BX750" s="311" t="e">
        <f t="shared" si="28"/>
        <v>#DIV/0!</v>
      </c>
      <c r="BY750" s="310">
        <f t="shared" si="29"/>
        <v>0</v>
      </c>
    </row>
    <row r="751" spans="76:77" x14ac:dyDescent="0.25">
      <c r="BX751" s="311" t="e">
        <f t="shared" si="28"/>
        <v>#DIV/0!</v>
      </c>
      <c r="BY751" s="310">
        <f t="shared" si="29"/>
        <v>0</v>
      </c>
    </row>
    <row r="752" spans="76:77" x14ac:dyDescent="0.25">
      <c r="BX752" s="311" t="e">
        <f t="shared" si="28"/>
        <v>#DIV/0!</v>
      </c>
      <c r="BY752" s="310">
        <f t="shared" si="29"/>
        <v>0</v>
      </c>
    </row>
    <row r="753" spans="76:77" x14ac:dyDescent="0.25">
      <c r="BX753" s="311" t="e">
        <f t="shared" si="28"/>
        <v>#DIV/0!</v>
      </c>
      <c r="BY753" s="310">
        <f t="shared" si="29"/>
        <v>0</v>
      </c>
    </row>
    <row r="754" spans="76:77" x14ac:dyDescent="0.25">
      <c r="BX754" s="311" t="e">
        <f t="shared" si="28"/>
        <v>#DIV/0!</v>
      </c>
      <c r="BY754" s="310">
        <f t="shared" si="29"/>
        <v>0</v>
      </c>
    </row>
    <row r="755" spans="76:77" x14ac:dyDescent="0.25">
      <c r="BX755" s="311" t="e">
        <f t="shared" si="28"/>
        <v>#DIV/0!</v>
      </c>
      <c r="BY755" s="310">
        <f t="shared" si="29"/>
        <v>0</v>
      </c>
    </row>
    <row r="756" spans="76:77" x14ac:dyDescent="0.25">
      <c r="BX756" s="311" t="e">
        <f t="shared" si="28"/>
        <v>#DIV/0!</v>
      </c>
      <c r="BY756" s="310">
        <f t="shared" si="29"/>
        <v>0</v>
      </c>
    </row>
    <row r="757" spans="76:77" x14ac:dyDescent="0.25">
      <c r="BX757" s="311" t="e">
        <f t="shared" si="28"/>
        <v>#DIV/0!</v>
      </c>
      <c r="BY757" s="310">
        <f t="shared" si="29"/>
        <v>0</v>
      </c>
    </row>
    <row r="758" spans="76:77" x14ac:dyDescent="0.25">
      <c r="BX758" s="311" t="e">
        <f t="shared" si="28"/>
        <v>#DIV/0!</v>
      </c>
      <c r="BY758" s="310">
        <f t="shared" si="29"/>
        <v>0</v>
      </c>
    </row>
    <row r="759" spans="76:77" x14ac:dyDescent="0.25">
      <c r="BX759" s="311" t="e">
        <f t="shared" si="28"/>
        <v>#DIV/0!</v>
      </c>
      <c r="BY759" s="310">
        <f t="shared" si="29"/>
        <v>0</v>
      </c>
    </row>
    <row r="760" spans="76:77" x14ac:dyDescent="0.25">
      <c r="BX760" s="311" t="e">
        <f t="shared" si="28"/>
        <v>#DIV/0!</v>
      </c>
      <c r="BY760" s="310">
        <f t="shared" si="29"/>
        <v>0</v>
      </c>
    </row>
    <row r="761" spans="76:77" x14ac:dyDescent="0.25">
      <c r="BX761" s="311" t="e">
        <f t="shared" si="28"/>
        <v>#DIV/0!</v>
      </c>
      <c r="BY761" s="310">
        <f t="shared" si="29"/>
        <v>0</v>
      </c>
    </row>
    <row r="762" spans="76:77" x14ac:dyDescent="0.25">
      <c r="BX762" s="311" t="e">
        <f t="shared" si="28"/>
        <v>#DIV/0!</v>
      </c>
      <c r="BY762" s="310">
        <f t="shared" si="29"/>
        <v>0</v>
      </c>
    </row>
    <row r="763" spans="76:77" x14ac:dyDescent="0.25">
      <c r="BX763" s="311" t="e">
        <f t="shared" si="28"/>
        <v>#DIV/0!</v>
      </c>
      <c r="BY763" s="310">
        <f t="shared" si="29"/>
        <v>0</v>
      </c>
    </row>
    <row r="764" spans="76:77" x14ac:dyDescent="0.25">
      <c r="BX764" s="311" t="e">
        <f t="shared" si="28"/>
        <v>#DIV/0!</v>
      </c>
      <c r="BY764" s="310">
        <f t="shared" si="29"/>
        <v>0</v>
      </c>
    </row>
    <row r="765" spans="76:77" x14ac:dyDescent="0.25">
      <c r="BX765" s="311" t="e">
        <f t="shared" si="28"/>
        <v>#DIV/0!</v>
      </c>
      <c r="BY765" s="310">
        <f t="shared" si="29"/>
        <v>0</v>
      </c>
    </row>
    <row r="766" spans="76:77" x14ac:dyDescent="0.25">
      <c r="BX766" s="311" t="e">
        <f t="shared" si="28"/>
        <v>#DIV/0!</v>
      </c>
      <c r="BY766" s="310">
        <f t="shared" si="29"/>
        <v>0</v>
      </c>
    </row>
    <row r="767" spans="76:77" x14ac:dyDescent="0.25">
      <c r="BX767" s="311" t="e">
        <f t="shared" si="28"/>
        <v>#DIV/0!</v>
      </c>
      <c r="BY767" s="310">
        <f t="shared" si="29"/>
        <v>0</v>
      </c>
    </row>
    <row r="768" spans="76:77" x14ac:dyDescent="0.25">
      <c r="BX768" s="311" t="e">
        <f t="shared" si="28"/>
        <v>#DIV/0!</v>
      </c>
      <c r="BY768" s="310">
        <f t="shared" si="29"/>
        <v>0</v>
      </c>
    </row>
    <row r="769" spans="76:77" x14ac:dyDescent="0.25">
      <c r="BX769" s="311" t="e">
        <f t="shared" si="28"/>
        <v>#DIV/0!</v>
      </c>
      <c r="BY769" s="310">
        <f t="shared" si="29"/>
        <v>0</v>
      </c>
    </row>
    <row r="770" spans="76:77" x14ac:dyDescent="0.25">
      <c r="BX770" s="311" t="e">
        <f t="shared" si="28"/>
        <v>#DIV/0!</v>
      </c>
      <c r="BY770" s="310">
        <f t="shared" si="29"/>
        <v>0</v>
      </c>
    </row>
    <row r="771" spans="76:77" x14ac:dyDescent="0.25">
      <c r="BX771" s="311" t="e">
        <f t="shared" si="28"/>
        <v>#DIV/0!</v>
      </c>
      <c r="BY771" s="310">
        <f t="shared" si="29"/>
        <v>0</v>
      </c>
    </row>
    <row r="772" spans="76:77" x14ac:dyDescent="0.25">
      <c r="BX772" s="311" t="e">
        <f t="shared" si="28"/>
        <v>#DIV/0!</v>
      </c>
      <c r="BY772" s="310">
        <f t="shared" si="29"/>
        <v>0</v>
      </c>
    </row>
    <row r="773" spans="76:77" x14ac:dyDescent="0.25">
      <c r="BX773" s="311" t="e">
        <f t="shared" si="28"/>
        <v>#DIV/0!</v>
      </c>
      <c r="BY773" s="310">
        <f t="shared" si="29"/>
        <v>0</v>
      </c>
    </row>
    <row r="774" spans="76:77" x14ac:dyDescent="0.25">
      <c r="BX774" s="311" t="e">
        <f t="shared" si="28"/>
        <v>#DIV/0!</v>
      </c>
      <c r="BY774" s="310">
        <f t="shared" si="29"/>
        <v>0</v>
      </c>
    </row>
    <row r="775" spans="76:77" x14ac:dyDescent="0.25">
      <c r="BX775" s="311" t="e">
        <f t="shared" si="28"/>
        <v>#DIV/0!</v>
      </c>
      <c r="BY775" s="310">
        <f t="shared" si="29"/>
        <v>0</v>
      </c>
    </row>
    <row r="776" spans="76:77" x14ac:dyDescent="0.25">
      <c r="BX776" s="311" t="e">
        <f t="shared" si="28"/>
        <v>#DIV/0!</v>
      </c>
      <c r="BY776" s="310">
        <f t="shared" si="29"/>
        <v>0</v>
      </c>
    </row>
    <row r="777" spans="76:77" x14ac:dyDescent="0.25">
      <c r="BX777" s="311" t="e">
        <f t="shared" si="28"/>
        <v>#DIV/0!</v>
      </c>
      <c r="BY777" s="310">
        <f t="shared" si="29"/>
        <v>0</v>
      </c>
    </row>
    <row r="778" spans="76:77" x14ac:dyDescent="0.25">
      <c r="BX778" s="311" t="e">
        <f t="shared" si="28"/>
        <v>#DIV/0!</v>
      </c>
      <c r="BY778" s="310">
        <f t="shared" si="29"/>
        <v>0</v>
      </c>
    </row>
    <row r="779" spans="76:77" x14ac:dyDescent="0.25">
      <c r="BX779" s="311" t="e">
        <f t="shared" si="28"/>
        <v>#DIV/0!</v>
      </c>
      <c r="BY779" s="310">
        <f t="shared" si="29"/>
        <v>0</v>
      </c>
    </row>
    <row r="780" spans="76:77" x14ac:dyDescent="0.25">
      <c r="BX780" s="311" t="e">
        <f t="shared" si="28"/>
        <v>#DIV/0!</v>
      </c>
      <c r="BY780" s="310">
        <f t="shared" si="29"/>
        <v>0</v>
      </c>
    </row>
    <row r="781" spans="76:77" x14ac:dyDescent="0.25">
      <c r="BX781" s="311" t="e">
        <f t="shared" ref="BX781:BX844" si="30">BY781/BV781</f>
        <v>#DIV/0!</v>
      </c>
      <c r="BY781" s="310">
        <f t="shared" ref="BY781:BY844" si="31">BY780+BW781*(BV781-BV780)</f>
        <v>0</v>
      </c>
    </row>
    <row r="782" spans="76:77" x14ac:dyDescent="0.25">
      <c r="BX782" s="311" t="e">
        <f t="shared" si="30"/>
        <v>#DIV/0!</v>
      </c>
      <c r="BY782" s="310">
        <f t="shared" si="31"/>
        <v>0</v>
      </c>
    </row>
    <row r="783" spans="76:77" x14ac:dyDescent="0.25">
      <c r="BX783" s="311" t="e">
        <f t="shared" si="30"/>
        <v>#DIV/0!</v>
      </c>
      <c r="BY783" s="310">
        <f t="shared" si="31"/>
        <v>0</v>
      </c>
    </row>
    <row r="784" spans="76:77" x14ac:dyDescent="0.25">
      <c r="BX784" s="311" t="e">
        <f t="shared" si="30"/>
        <v>#DIV/0!</v>
      </c>
      <c r="BY784" s="310">
        <f t="shared" si="31"/>
        <v>0</v>
      </c>
    </row>
    <row r="785" spans="76:77" x14ac:dyDescent="0.25">
      <c r="BX785" s="311" t="e">
        <f t="shared" si="30"/>
        <v>#DIV/0!</v>
      </c>
      <c r="BY785" s="310">
        <f t="shared" si="31"/>
        <v>0</v>
      </c>
    </row>
    <row r="786" spans="76:77" x14ac:dyDescent="0.25">
      <c r="BX786" s="311" t="e">
        <f t="shared" si="30"/>
        <v>#DIV/0!</v>
      </c>
      <c r="BY786" s="310">
        <f t="shared" si="31"/>
        <v>0</v>
      </c>
    </row>
    <row r="787" spans="76:77" x14ac:dyDescent="0.25">
      <c r="BX787" s="311" t="e">
        <f t="shared" si="30"/>
        <v>#DIV/0!</v>
      </c>
      <c r="BY787" s="310">
        <f t="shared" si="31"/>
        <v>0</v>
      </c>
    </row>
    <row r="788" spans="76:77" x14ac:dyDescent="0.25">
      <c r="BX788" s="311" t="e">
        <f t="shared" si="30"/>
        <v>#DIV/0!</v>
      </c>
      <c r="BY788" s="310">
        <f t="shared" si="31"/>
        <v>0</v>
      </c>
    </row>
    <row r="789" spans="76:77" x14ac:dyDescent="0.25">
      <c r="BX789" s="311" t="e">
        <f t="shared" si="30"/>
        <v>#DIV/0!</v>
      </c>
      <c r="BY789" s="310">
        <f t="shared" si="31"/>
        <v>0</v>
      </c>
    </row>
    <row r="790" spans="76:77" x14ac:dyDescent="0.25">
      <c r="BX790" s="311" t="e">
        <f t="shared" si="30"/>
        <v>#DIV/0!</v>
      </c>
      <c r="BY790" s="310">
        <f t="shared" si="31"/>
        <v>0</v>
      </c>
    </row>
    <row r="791" spans="76:77" x14ac:dyDescent="0.25">
      <c r="BX791" s="311" t="e">
        <f t="shared" si="30"/>
        <v>#DIV/0!</v>
      </c>
      <c r="BY791" s="310">
        <f t="shared" si="31"/>
        <v>0</v>
      </c>
    </row>
    <row r="792" spans="76:77" x14ac:dyDescent="0.25">
      <c r="BX792" s="311" t="e">
        <f t="shared" si="30"/>
        <v>#DIV/0!</v>
      </c>
      <c r="BY792" s="310">
        <f t="shared" si="31"/>
        <v>0</v>
      </c>
    </row>
    <row r="793" spans="76:77" x14ac:dyDescent="0.25">
      <c r="BX793" s="311" t="e">
        <f t="shared" si="30"/>
        <v>#DIV/0!</v>
      </c>
      <c r="BY793" s="310">
        <f t="shared" si="31"/>
        <v>0</v>
      </c>
    </row>
    <row r="794" spans="76:77" x14ac:dyDescent="0.25">
      <c r="BX794" s="311" t="e">
        <f t="shared" si="30"/>
        <v>#DIV/0!</v>
      </c>
      <c r="BY794" s="310">
        <f t="shared" si="31"/>
        <v>0</v>
      </c>
    </row>
    <row r="795" spans="76:77" x14ac:dyDescent="0.25">
      <c r="BX795" s="311" t="e">
        <f t="shared" si="30"/>
        <v>#DIV/0!</v>
      </c>
      <c r="BY795" s="310">
        <f t="shared" si="31"/>
        <v>0</v>
      </c>
    </row>
    <row r="796" spans="76:77" x14ac:dyDescent="0.25">
      <c r="BX796" s="311" t="e">
        <f t="shared" si="30"/>
        <v>#DIV/0!</v>
      </c>
      <c r="BY796" s="310">
        <f t="shared" si="31"/>
        <v>0</v>
      </c>
    </row>
    <row r="797" spans="76:77" x14ac:dyDescent="0.25">
      <c r="BX797" s="311" t="e">
        <f t="shared" si="30"/>
        <v>#DIV/0!</v>
      </c>
      <c r="BY797" s="310">
        <f t="shared" si="31"/>
        <v>0</v>
      </c>
    </row>
    <row r="798" spans="76:77" x14ac:dyDescent="0.25">
      <c r="BX798" s="311" t="e">
        <f t="shared" si="30"/>
        <v>#DIV/0!</v>
      </c>
      <c r="BY798" s="310">
        <f t="shared" si="31"/>
        <v>0</v>
      </c>
    </row>
    <row r="799" spans="76:77" x14ac:dyDescent="0.25">
      <c r="BX799" s="311" t="e">
        <f t="shared" si="30"/>
        <v>#DIV/0!</v>
      </c>
      <c r="BY799" s="310">
        <f t="shared" si="31"/>
        <v>0</v>
      </c>
    </row>
    <row r="800" spans="76:77" x14ac:dyDescent="0.25">
      <c r="BX800" s="311" t="e">
        <f t="shared" si="30"/>
        <v>#DIV/0!</v>
      </c>
      <c r="BY800" s="310">
        <f t="shared" si="31"/>
        <v>0</v>
      </c>
    </row>
    <row r="801" spans="76:77" x14ac:dyDescent="0.25">
      <c r="BX801" s="311" t="e">
        <f t="shared" si="30"/>
        <v>#DIV/0!</v>
      </c>
      <c r="BY801" s="310">
        <f t="shared" si="31"/>
        <v>0</v>
      </c>
    </row>
    <row r="802" spans="76:77" x14ac:dyDescent="0.25">
      <c r="BX802" s="311" t="e">
        <f t="shared" si="30"/>
        <v>#DIV/0!</v>
      </c>
      <c r="BY802" s="310">
        <f t="shared" si="31"/>
        <v>0</v>
      </c>
    </row>
    <row r="803" spans="76:77" x14ac:dyDescent="0.25">
      <c r="BX803" s="311" t="e">
        <f t="shared" si="30"/>
        <v>#DIV/0!</v>
      </c>
      <c r="BY803" s="310">
        <f t="shared" si="31"/>
        <v>0</v>
      </c>
    </row>
    <row r="804" spans="76:77" x14ac:dyDescent="0.25">
      <c r="BX804" s="311" t="e">
        <f t="shared" si="30"/>
        <v>#DIV/0!</v>
      </c>
      <c r="BY804" s="310">
        <f t="shared" si="31"/>
        <v>0</v>
      </c>
    </row>
    <row r="805" spans="76:77" x14ac:dyDescent="0.25">
      <c r="BX805" s="311" t="e">
        <f t="shared" si="30"/>
        <v>#DIV/0!</v>
      </c>
      <c r="BY805" s="310">
        <f t="shared" si="31"/>
        <v>0</v>
      </c>
    </row>
    <row r="806" spans="76:77" x14ac:dyDescent="0.25">
      <c r="BX806" s="311" t="e">
        <f t="shared" si="30"/>
        <v>#DIV/0!</v>
      </c>
      <c r="BY806" s="310">
        <f t="shared" si="31"/>
        <v>0</v>
      </c>
    </row>
    <row r="807" spans="76:77" x14ac:dyDescent="0.25">
      <c r="BX807" s="311" t="e">
        <f t="shared" si="30"/>
        <v>#DIV/0!</v>
      </c>
      <c r="BY807" s="310">
        <f t="shared" si="31"/>
        <v>0</v>
      </c>
    </row>
    <row r="808" spans="76:77" x14ac:dyDescent="0.25">
      <c r="BX808" s="311" t="e">
        <f t="shared" si="30"/>
        <v>#DIV/0!</v>
      </c>
      <c r="BY808" s="310">
        <f t="shared" si="31"/>
        <v>0</v>
      </c>
    </row>
    <row r="809" spans="76:77" x14ac:dyDescent="0.25">
      <c r="BX809" s="311" t="e">
        <f t="shared" si="30"/>
        <v>#DIV/0!</v>
      </c>
      <c r="BY809" s="310">
        <f t="shared" si="31"/>
        <v>0</v>
      </c>
    </row>
    <row r="810" spans="76:77" x14ac:dyDescent="0.25">
      <c r="BX810" s="311" t="e">
        <f t="shared" si="30"/>
        <v>#DIV/0!</v>
      </c>
      <c r="BY810" s="310">
        <f t="shared" si="31"/>
        <v>0</v>
      </c>
    </row>
    <row r="811" spans="76:77" x14ac:dyDescent="0.25">
      <c r="BX811" s="311" t="e">
        <f t="shared" si="30"/>
        <v>#DIV/0!</v>
      </c>
      <c r="BY811" s="310">
        <f t="shared" si="31"/>
        <v>0</v>
      </c>
    </row>
    <row r="812" spans="76:77" x14ac:dyDescent="0.25">
      <c r="BX812" s="311" t="e">
        <f t="shared" si="30"/>
        <v>#DIV/0!</v>
      </c>
      <c r="BY812" s="310">
        <f t="shared" si="31"/>
        <v>0</v>
      </c>
    </row>
    <row r="813" spans="76:77" x14ac:dyDescent="0.25">
      <c r="BX813" s="311" t="e">
        <f t="shared" si="30"/>
        <v>#DIV/0!</v>
      </c>
      <c r="BY813" s="310">
        <f t="shared" si="31"/>
        <v>0</v>
      </c>
    </row>
    <row r="814" spans="76:77" x14ac:dyDescent="0.25">
      <c r="BX814" s="311" t="e">
        <f t="shared" si="30"/>
        <v>#DIV/0!</v>
      </c>
      <c r="BY814" s="310">
        <f t="shared" si="31"/>
        <v>0</v>
      </c>
    </row>
    <row r="815" spans="76:77" x14ac:dyDescent="0.25">
      <c r="BX815" s="311" t="e">
        <f t="shared" si="30"/>
        <v>#DIV/0!</v>
      </c>
      <c r="BY815" s="310">
        <f t="shared" si="31"/>
        <v>0</v>
      </c>
    </row>
    <row r="816" spans="76:77" x14ac:dyDescent="0.25">
      <c r="BX816" s="311" t="e">
        <f t="shared" si="30"/>
        <v>#DIV/0!</v>
      </c>
      <c r="BY816" s="310">
        <f t="shared" si="31"/>
        <v>0</v>
      </c>
    </row>
    <row r="817" spans="76:77" x14ac:dyDescent="0.25">
      <c r="BX817" s="311" t="e">
        <f t="shared" si="30"/>
        <v>#DIV/0!</v>
      </c>
      <c r="BY817" s="310">
        <f t="shared" si="31"/>
        <v>0</v>
      </c>
    </row>
    <row r="818" spans="76:77" x14ac:dyDescent="0.25">
      <c r="BX818" s="311" t="e">
        <f t="shared" si="30"/>
        <v>#DIV/0!</v>
      </c>
      <c r="BY818" s="310">
        <f t="shared" si="31"/>
        <v>0</v>
      </c>
    </row>
    <row r="819" spans="76:77" x14ac:dyDescent="0.25">
      <c r="BX819" s="311" t="e">
        <f t="shared" si="30"/>
        <v>#DIV/0!</v>
      </c>
      <c r="BY819" s="310">
        <f t="shared" si="31"/>
        <v>0</v>
      </c>
    </row>
    <row r="820" spans="76:77" x14ac:dyDescent="0.25">
      <c r="BX820" s="311" t="e">
        <f t="shared" si="30"/>
        <v>#DIV/0!</v>
      </c>
      <c r="BY820" s="310">
        <f t="shared" si="31"/>
        <v>0</v>
      </c>
    </row>
    <row r="821" spans="76:77" x14ac:dyDescent="0.25">
      <c r="BX821" s="311" t="e">
        <f t="shared" si="30"/>
        <v>#DIV/0!</v>
      </c>
      <c r="BY821" s="310">
        <f t="shared" si="31"/>
        <v>0</v>
      </c>
    </row>
    <row r="822" spans="76:77" x14ac:dyDescent="0.25">
      <c r="BX822" s="311" t="e">
        <f t="shared" si="30"/>
        <v>#DIV/0!</v>
      </c>
      <c r="BY822" s="310">
        <f t="shared" si="31"/>
        <v>0</v>
      </c>
    </row>
    <row r="823" spans="76:77" x14ac:dyDescent="0.25">
      <c r="BX823" s="311" t="e">
        <f t="shared" si="30"/>
        <v>#DIV/0!</v>
      </c>
      <c r="BY823" s="310">
        <f t="shared" si="31"/>
        <v>0</v>
      </c>
    </row>
    <row r="824" spans="76:77" x14ac:dyDescent="0.25">
      <c r="BX824" s="311" t="e">
        <f t="shared" si="30"/>
        <v>#DIV/0!</v>
      </c>
      <c r="BY824" s="310">
        <f t="shared" si="31"/>
        <v>0</v>
      </c>
    </row>
    <row r="825" spans="76:77" x14ac:dyDescent="0.25">
      <c r="BX825" s="311" t="e">
        <f t="shared" si="30"/>
        <v>#DIV/0!</v>
      </c>
      <c r="BY825" s="310">
        <f t="shared" si="31"/>
        <v>0</v>
      </c>
    </row>
    <row r="826" spans="76:77" x14ac:dyDescent="0.25">
      <c r="BX826" s="311" t="e">
        <f t="shared" si="30"/>
        <v>#DIV/0!</v>
      </c>
      <c r="BY826" s="310">
        <f t="shared" si="31"/>
        <v>0</v>
      </c>
    </row>
    <row r="827" spans="76:77" x14ac:dyDescent="0.25">
      <c r="BX827" s="311" t="e">
        <f t="shared" si="30"/>
        <v>#DIV/0!</v>
      </c>
      <c r="BY827" s="310">
        <f t="shared" si="31"/>
        <v>0</v>
      </c>
    </row>
    <row r="828" spans="76:77" x14ac:dyDescent="0.25">
      <c r="BX828" s="311" t="e">
        <f t="shared" si="30"/>
        <v>#DIV/0!</v>
      </c>
      <c r="BY828" s="310">
        <f t="shared" si="31"/>
        <v>0</v>
      </c>
    </row>
    <row r="829" spans="76:77" x14ac:dyDescent="0.25">
      <c r="BX829" s="311" t="e">
        <f t="shared" si="30"/>
        <v>#DIV/0!</v>
      </c>
      <c r="BY829" s="310">
        <f t="shared" si="31"/>
        <v>0</v>
      </c>
    </row>
    <row r="830" spans="76:77" x14ac:dyDescent="0.25">
      <c r="BX830" s="311" t="e">
        <f t="shared" si="30"/>
        <v>#DIV/0!</v>
      </c>
      <c r="BY830" s="310">
        <f t="shared" si="31"/>
        <v>0</v>
      </c>
    </row>
    <row r="831" spans="76:77" x14ac:dyDescent="0.25">
      <c r="BX831" s="311" t="e">
        <f t="shared" si="30"/>
        <v>#DIV/0!</v>
      </c>
      <c r="BY831" s="310">
        <f t="shared" si="31"/>
        <v>0</v>
      </c>
    </row>
    <row r="832" spans="76:77" x14ac:dyDescent="0.25">
      <c r="BX832" s="311" t="e">
        <f t="shared" si="30"/>
        <v>#DIV/0!</v>
      </c>
      <c r="BY832" s="310">
        <f t="shared" si="31"/>
        <v>0</v>
      </c>
    </row>
    <row r="833" spans="76:77" x14ac:dyDescent="0.25">
      <c r="BX833" s="311" t="e">
        <f t="shared" si="30"/>
        <v>#DIV/0!</v>
      </c>
      <c r="BY833" s="310">
        <f t="shared" si="31"/>
        <v>0</v>
      </c>
    </row>
    <row r="834" spans="76:77" x14ac:dyDescent="0.25">
      <c r="BX834" s="311" t="e">
        <f t="shared" si="30"/>
        <v>#DIV/0!</v>
      </c>
      <c r="BY834" s="310">
        <f t="shared" si="31"/>
        <v>0</v>
      </c>
    </row>
    <row r="835" spans="76:77" x14ac:dyDescent="0.25">
      <c r="BX835" s="311" t="e">
        <f t="shared" si="30"/>
        <v>#DIV/0!</v>
      </c>
      <c r="BY835" s="310">
        <f t="shared" si="31"/>
        <v>0</v>
      </c>
    </row>
    <row r="836" spans="76:77" x14ac:dyDescent="0.25">
      <c r="BX836" s="311" t="e">
        <f t="shared" si="30"/>
        <v>#DIV/0!</v>
      </c>
      <c r="BY836" s="310">
        <f t="shared" si="31"/>
        <v>0</v>
      </c>
    </row>
    <row r="837" spans="76:77" x14ac:dyDescent="0.25">
      <c r="BX837" s="311" t="e">
        <f t="shared" si="30"/>
        <v>#DIV/0!</v>
      </c>
      <c r="BY837" s="310">
        <f t="shared" si="31"/>
        <v>0</v>
      </c>
    </row>
    <row r="838" spans="76:77" x14ac:dyDescent="0.25">
      <c r="BX838" s="311" t="e">
        <f t="shared" si="30"/>
        <v>#DIV/0!</v>
      </c>
      <c r="BY838" s="310">
        <f t="shared" si="31"/>
        <v>0</v>
      </c>
    </row>
    <row r="839" spans="76:77" x14ac:dyDescent="0.25">
      <c r="BX839" s="311" t="e">
        <f t="shared" si="30"/>
        <v>#DIV/0!</v>
      </c>
      <c r="BY839" s="310">
        <f t="shared" si="31"/>
        <v>0</v>
      </c>
    </row>
    <row r="840" spans="76:77" x14ac:dyDescent="0.25">
      <c r="BX840" s="311" t="e">
        <f t="shared" si="30"/>
        <v>#DIV/0!</v>
      </c>
      <c r="BY840" s="310">
        <f t="shared" si="31"/>
        <v>0</v>
      </c>
    </row>
    <row r="841" spans="76:77" x14ac:dyDescent="0.25">
      <c r="BX841" s="311" t="e">
        <f t="shared" si="30"/>
        <v>#DIV/0!</v>
      </c>
      <c r="BY841" s="310">
        <f t="shared" si="31"/>
        <v>0</v>
      </c>
    </row>
    <row r="842" spans="76:77" x14ac:dyDescent="0.25">
      <c r="BX842" s="311" t="e">
        <f t="shared" si="30"/>
        <v>#DIV/0!</v>
      </c>
      <c r="BY842" s="310">
        <f t="shared" si="31"/>
        <v>0</v>
      </c>
    </row>
    <row r="843" spans="76:77" x14ac:dyDescent="0.25">
      <c r="BX843" s="311" t="e">
        <f t="shared" si="30"/>
        <v>#DIV/0!</v>
      </c>
      <c r="BY843" s="310">
        <f t="shared" si="31"/>
        <v>0</v>
      </c>
    </row>
    <row r="844" spans="76:77" x14ac:dyDescent="0.25">
      <c r="BX844" s="311" t="e">
        <f t="shared" si="30"/>
        <v>#DIV/0!</v>
      </c>
      <c r="BY844" s="310">
        <f t="shared" si="31"/>
        <v>0</v>
      </c>
    </row>
    <row r="845" spans="76:77" x14ac:dyDescent="0.25">
      <c r="BX845" s="311" t="e">
        <f t="shared" ref="BX845:BX908" si="32">BY845/BV845</f>
        <v>#DIV/0!</v>
      </c>
      <c r="BY845" s="310">
        <f t="shared" ref="BY845:BY908" si="33">BY844+BW845*(BV845-BV844)</f>
        <v>0</v>
      </c>
    </row>
    <row r="846" spans="76:77" x14ac:dyDescent="0.25">
      <c r="BX846" s="311" t="e">
        <f t="shared" si="32"/>
        <v>#DIV/0!</v>
      </c>
      <c r="BY846" s="310">
        <f t="shared" si="33"/>
        <v>0</v>
      </c>
    </row>
    <row r="847" spans="76:77" x14ac:dyDescent="0.25">
      <c r="BX847" s="311" t="e">
        <f t="shared" si="32"/>
        <v>#DIV/0!</v>
      </c>
      <c r="BY847" s="310">
        <f t="shared" si="33"/>
        <v>0</v>
      </c>
    </row>
    <row r="848" spans="76:77" x14ac:dyDescent="0.25">
      <c r="BX848" s="311" t="e">
        <f t="shared" si="32"/>
        <v>#DIV/0!</v>
      </c>
      <c r="BY848" s="310">
        <f t="shared" si="33"/>
        <v>0</v>
      </c>
    </row>
    <row r="849" spans="76:77" x14ac:dyDescent="0.25">
      <c r="BX849" s="311" t="e">
        <f t="shared" si="32"/>
        <v>#DIV/0!</v>
      </c>
      <c r="BY849" s="310">
        <f t="shared" si="33"/>
        <v>0</v>
      </c>
    </row>
    <row r="850" spans="76:77" x14ac:dyDescent="0.25">
      <c r="BX850" s="311" t="e">
        <f t="shared" si="32"/>
        <v>#DIV/0!</v>
      </c>
      <c r="BY850" s="310">
        <f t="shared" si="33"/>
        <v>0</v>
      </c>
    </row>
    <row r="851" spans="76:77" x14ac:dyDescent="0.25">
      <c r="BX851" s="311" t="e">
        <f t="shared" si="32"/>
        <v>#DIV/0!</v>
      </c>
      <c r="BY851" s="310">
        <f t="shared" si="33"/>
        <v>0</v>
      </c>
    </row>
    <row r="852" spans="76:77" x14ac:dyDescent="0.25">
      <c r="BX852" s="311" t="e">
        <f t="shared" si="32"/>
        <v>#DIV/0!</v>
      </c>
      <c r="BY852" s="310">
        <f t="shared" si="33"/>
        <v>0</v>
      </c>
    </row>
    <row r="853" spans="76:77" x14ac:dyDescent="0.25">
      <c r="BX853" s="311" t="e">
        <f t="shared" si="32"/>
        <v>#DIV/0!</v>
      </c>
      <c r="BY853" s="310">
        <f t="shared" si="33"/>
        <v>0</v>
      </c>
    </row>
    <row r="854" spans="76:77" x14ac:dyDescent="0.25">
      <c r="BX854" s="311" t="e">
        <f t="shared" si="32"/>
        <v>#DIV/0!</v>
      </c>
      <c r="BY854" s="310">
        <f t="shared" si="33"/>
        <v>0</v>
      </c>
    </row>
    <row r="855" spans="76:77" x14ac:dyDescent="0.25">
      <c r="BX855" s="311" t="e">
        <f t="shared" si="32"/>
        <v>#DIV/0!</v>
      </c>
      <c r="BY855" s="310">
        <f t="shared" si="33"/>
        <v>0</v>
      </c>
    </row>
    <row r="856" spans="76:77" x14ac:dyDescent="0.25">
      <c r="BX856" s="311" t="e">
        <f t="shared" si="32"/>
        <v>#DIV/0!</v>
      </c>
      <c r="BY856" s="310">
        <f t="shared" si="33"/>
        <v>0</v>
      </c>
    </row>
    <row r="857" spans="76:77" x14ac:dyDescent="0.25">
      <c r="BX857" s="311" t="e">
        <f t="shared" si="32"/>
        <v>#DIV/0!</v>
      </c>
      <c r="BY857" s="310">
        <f t="shared" si="33"/>
        <v>0</v>
      </c>
    </row>
    <row r="858" spans="76:77" x14ac:dyDescent="0.25">
      <c r="BX858" s="311" t="e">
        <f t="shared" si="32"/>
        <v>#DIV/0!</v>
      </c>
      <c r="BY858" s="310">
        <f t="shared" si="33"/>
        <v>0</v>
      </c>
    </row>
    <row r="859" spans="76:77" x14ac:dyDescent="0.25">
      <c r="BX859" s="311" t="e">
        <f t="shared" si="32"/>
        <v>#DIV/0!</v>
      </c>
      <c r="BY859" s="310">
        <f t="shared" si="33"/>
        <v>0</v>
      </c>
    </row>
    <row r="860" spans="76:77" x14ac:dyDescent="0.25">
      <c r="BX860" s="311" t="e">
        <f t="shared" si="32"/>
        <v>#DIV/0!</v>
      </c>
      <c r="BY860" s="310">
        <f t="shared" si="33"/>
        <v>0</v>
      </c>
    </row>
    <row r="861" spans="76:77" x14ac:dyDescent="0.25">
      <c r="BX861" s="311" t="e">
        <f t="shared" si="32"/>
        <v>#DIV/0!</v>
      </c>
      <c r="BY861" s="310">
        <f t="shared" si="33"/>
        <v>0</v>
      </c>
    </row>
    <row r="862" spans="76:77" x14ac:dyDescent="0.25">
      <c r="BX862" s="311" t="e">
        <f t="shared" si="32"/>
        <v>#DIV/0!</v>
      </c>
      <c r="BY862" s="310">
        <f t="shared" si="33"/>
        <v>0</v>
      </c>
    </row>
    <row r="863" spans="76:77" x14ac:dyDescent="0.25">
      <c r="BX863" s="311" t="e">
        <f t="shared" si="32"/>
        <v>#DIV/0!</v>
      </c>
      <c r="BY863" s="310">
        <f t="shared" si="33"/>
        <v>0</v>
      </c>
    </row>
    <row r="864" spans="76:77" x14ac:dyDescent="0.25">
      <c r="BX864" s="311" t="e">
        <f t="shared" si="32"/>
        <v>#DIV/0!</v>
      </c>
      <c r="BY864" s="310">
        <f t="shared" si="33"/>
        <v>0</v>
      </c>
    </row>
    <row r="865" spans="76:77" x14ac:dyDescent="0.25">
      <c r="BX865" s="311" t="e">
        <f t="shared" si="32"/>
        <v>#DIV/0!</v>
      </c>
      <c r="BY865" s="310">
        <f t="shared" si="33"/>
        <v>0</v>
      </c>
    </row>
    <row r="866" spans="76:77" x14ac:dyDescent="0.25">
      <c r="BX866" s="311" t="e">
        <f t="shared" si="32"/>
        <v>#DIV/0!</v>
      </c>
      <c r="BY866" s="310">
        <f t="shared" si="33"/>
        <v>0</v>
      </c>
    </row>
    <row r="867" spans="76:77" x14ac:dyDescent="0.25">
      <c r="BX867" s="311" t="e">
        <f t="shared" si="32"/>
        <v>#DIV/0!</v>
      </c>
      <c r="BY867" s="310">
        <f t="shared" si="33"/>
        <v>0</v>
      </c>
    </row>
    <row r="868" spans="76:77" x14ac:dyDescent="0.25">
      <c r="BX868" s="311" t="e">
        <f t="shared" si="32"/>
        <v>#DIV/0!</v>
      </c>
      <c r="BY868" s="310">
        <f t="shared" si="33"/>
        <v>0</v>
      </c>
    </row>
    <row r="869" spans="76:77" x14ac:dyDescent="0.25">
      <c r="BX869" s="311" t="e">
        <f t="shared" si="32"/>
        <v>#DIV/0!</v>
      </c>
      <c r="BY869" s="310">
        <f t="shared" si="33"/>
        <v>0</v>
      </c>
    </row>
    <row r="870" spans="76:77" x14ac:dyDescent="0.25">
      <c r="BX870" s="311" t="e">
        <f t="shared" si="32"/>
        <v>#DIV/0!</v>
      </c>
      <c r="BY870" s="310">
        <f t="shared" si="33"/>
        <v>0</v>
      </c>
    </row>
    <row r="871" spans="76:77" x14ac:dyDescent="0.25">
      <c r="BX871" s="311" t="e">
        <f t="shared" si="32"/>
        <v>#DIV/0!</v>
      </c>
      <c r="BY871" s="310">
        <f t="shared" si="33"/>
        <v>0</v>
      </c>
    </row>
    <row r="872" spans="76:77" x14ac:dyDescent="0.25">
      <c r="BX872" s="311" t="e">
        <f t="shared" si="32"/>
        <v>#DIV/0!</v>
      </c>
      <c r="BY872" s="310">
        <f t="shared" si="33"/>
        <v>0</v>
      </c>
    </row>
    <row r="873" spans="76:77" x14ac:dyDescent="0.25">
      <c r="BX873" s="311" t="e">
        <f t="shared" si="32"/>
        <v>#DIV/0!</v>
      </c>
      <c r="BY873" s="310">
        <f t="shared" si="33"/>
        <v>0</v>
      </c>
    </row>
    <row r="874" spans="76:77" x14ac:dyDescent="0.25">
      <c r="BX874" s="311" t="e">
        <f t="shared" si="32"/>
        <v>#DIV/0!</v>
      </c>
      <c r="BY874" s="310">
        <f t="shared" si="33"/>
        <v>0</v>
      </c>
    </row>
    <row r="875" spans="76:77" x14ac:dyDescent="0.25">
      <c r="BX875" s="311" t="e">
        <f t="shared" si="32"/>
        <v>#DIV/0!</v>
      </c>
      <c r="BY875" s="310">
        <f t="shared" si="33"/>
        <v>0</v>
      </c>
    </row>
    <row r="876" spans="76:77" x14ac:dyDescent="0.25">
      <c r="BX876" s="311" t="e">
        <f t="shared" si="32"/>
        <v>#DIV/0!</v>
      </c>
      <c r="BY876" s="310">
        <f t="shared" si="33"/>
        <v>0</v>
      </c>
    </row>
    <row r="877" spans="76:77" x14ac:dyDescent="0.25">
      <c r="BX877" s="311" t="e">
        <f t="shared" si="32"/>
        <v>#DIV/0!</v>
      </c>
      <c r="BY877" s="310">
        <f t="shared" si="33"/>
        <v>0</v>
      </c>
    </row>
    <row r="878" spans="76:77" x14ac:dyDescent="0.25">
      <c r="BX878" s="311" t="e">
        <f t="shared" si="32"/>
        <v>#DIV/0!</v>
      </c>
      <c r="BY878" s="310">
        <f t="shared" si="33"/>
        <v>0</v>
      </c>
    </row>
    <row r="879" spans="76:77" x14ac:dyDescent="0.25">
      <c r="BX879" s="311" t="e">
        <f t="shared" si="32"/>
        <v>#DIV/0!</v>
      </c>
      <c r="BY879" s="310">
        <f t="shared" si="33"/>
        <v>0</v>
      </c>
    </row>
    <row r="880" spans="76:77" x14ac:dyDescent="0.25">
      <c r="BX880" s="311" t="e">
        <f t="shared" si="32"/>
        <v>#DIV/0!</v>
      </c>
      <c r="BY880" s="310">
        <f t="shared" si="33"/>
        <v>0</v>
      </c>
    </row>
    <row r="881" spans="76:77" x14ac:dyDescent="0.25">
      <c r="BX881" s="311" t="e">
        <f t="shared" si="32"/>
        <v>#DIV/0!</v>
      </c>
      <c r="BY881" s="310">
        <f t="shared" si="33"/>
        <v>0</v>
      </c>
    </row>
    <row r="882" spans="76:77" x14ac:dyDescent="0.25">
      <c r="BX882" s="311" t="e">
        <f t="shared" si="32"/>
        <v>#DIV/0!</v>
      </c>
      <c r="BY882" s="310">
        <f t="shared" si="33"/>
        <v>0</v>
      </c>
    </row>
    <row r="883" spans="76:77" x14ac:dyDescent="0.25">
      <c r="BX883" s="311" t="e">
        <f t="shared" si="32"/>
        <v>#DIV/0!</v>
      </c>
      <c r="BY883" s="310">
        <f t="shared" si="33"/>
        <v>0</v>
      </c>
    </row>
    <row r="884" spans="76:77" x14ac:dyDescent="0.25">
      <c r="BX884" s="311" t="e">
        <f t="shared" si="32"/>
        <v>#DIV/0!</v>
      </c>
      <c r="BY884" s="310">
        <f t="shared" si="33"/>
        <v>0</v>
      </c>
    </row>
    <row r="885" spans="76:77" x14ac:dyDescent="0.25">
      <c r="BX885" s="311" t="e">
        <f t="shared" si="32"/>
        <v>#DIV/0!</v>
      </c>
      <c r="BY885" s="310">
        <f t="shared" si="33"/>
        <v>0</v>
      </c>
    </row>
    <row r="886" spans="76:77" x14ac:dyDescent="0.25">
      <c r="BX886" s="311" t="e">
        <f t="shared" si="32"/>
        <v>#DIV/0!</v>
      </c>
      <c r="BY886" s="310">
        <f t="shared" si="33"/>
        <v>0</v>
      </c>
    </row>
    <row r="887" spans="76:77" x14ac:dyDescent="0.25">
      <c r="BX887" s="311" t="e">
        <f t="shared" si="32"/>
        <v>#DIV/0!</v>
      </c>
      <c r="BY887" s="310">
        <f t="shared" si="33"/>
        <v>0</v>
      </c>
    </row>
    <row r="888" spans="76:77" x14ac:dyDescent="0.25">
      <c r="BX888" s="311" t="e">
        <f t="shared" si="32"/>
        <v>#DIV/0!</v>
      </c>
      <c r="BY888" s="310">
        <f t="shared" si="33"/>
        <v>0</v>
      </c>
    </row>
    <row r="889" spans="76:77" x14ac:dyDescent="0.25">
      <c r="BX889" s="311" t="e">
        <f t="shared" si="32"/>
        <v>#DIV/0!</v>
      </c>
      <c r="BY889" s="310">
        <f t="shared" si="33"/>
        <v>0</v>
      </c>
    </row>
    <row r="890" spans="76:77" x14ac:dyDescent="0.25">
      <c r="BX890" s="311" t="e">
        <f t="shared" si="32"/>
        <v>#DIV/0!</v>
      </c>
      <c r="BY890" s="310">
        <f t="shared" si="33"/>
        <v>0</v>
      </c>
    </row>
    <row r="891" spans="76:77" x14ac:dyDescent="0.25">
      <c r="BX891" s="311" t="e">
        <f t="shared" si="32"/>
        <v>#DIV/0!</v>
      </c>
      <c r="BY891" s="310">
        <f t="shared" si="33"/>
        <v>0</v>
      </c>
    </row>
    <row r="892" spans="76:77" x14ac:dyDescent="0.25">
      <c r="BX892" s="311" t="e">
        <f t="shared" si="32"/>
        <v>#DIV/0!</v>
      </c>
      <c r="BY892" s="310">
        <f t="shared" si="33"/>
        <v>0</v>
      </c>
    </row>
    <row r="893" spans="76:77" x14ac:dyDescent="0.25">
      <c r="BX893" s="311" t="e">
        <f t="shared" si="32"/>
        <v>#DIV/0!</v>
      </c>
      <c r="BY893" s="310">
        <f t="shared" si="33"/>
        <v>0</v>
      </c>
    </row>
    <row r="894" spans="76:77" x14ac:dyDescent="0.25">
      <c r="BX894" s="311" t="e">
        <f t="shared" si="32"/>
        <v>#DIV/0!</v>
      </c>
      <c r="BY894" s="310">
        <f t="shared" si="33"/>
        <v>0</v>
      </c>
    </row>
    <row r="895" spans="76:77" x14ac:dyDescent="0.25">
      <c r="BX895" s="311" t="e">
        <f t="shared" si="32"/>
        <v>#DIV/0!</v>
      </c>
      <c r="BY895" s="310">
        <f t="shared" si="33"/>
        <v>0</v>
      </c>
    </row>
    <row r="896" spans="76:77" x14ac:dyDescent="0.25">
      <c r="BX896" s="311" t="e">
        <f t="shared" si="32"/>
        <v>#DIV/0!</v>
      </c>
      <c r="BY896" s="310">
        <f t="shared" si="33"/>
        <v>0</v>
      </c>
    </row>
    <row r="897" spans="76:77" x14ac:dyDescent="0.25">
      <c r="BX897" s="311" t="e">
        <f t="shared" si="32"/>
        <v>#DIV/0!</v>
      </c>
      <c r="BY897" s="310">
        <f t="shared" si="33"/>
        <v>0</v>
      </c>
    </row>
    <row r="898" spans="76:77" x14ac:dyDescent="0.25">
      <c r="BX898" s="311" t="e">
        <f t="shared" si="32"/>
        <v>#DIV/0!</v>
      </c>
      <c r="BY898" s="310">
        <f t="shared" si="33"/>
        <v>0</v>
      </c>
    </row>
    <row r="899" spans="76:77" x14ac:dyDescent="0.25">
      <c r="BX899" s="311" t="e">
        <f t="shared" si="32"/>
        <v>#DIV/0!</v>
      </c>
      <c r="BY899" s="310">
        <f t="shared" si="33"/>
        <v>0</v>
      </c>
    </row>
    <row r="900" spans="76:77" x14ac:dyDescent="0.25">
      <c r="BX900" s="311" t="e">
        <f t="shared" si="32"/>
        <v>#DIV/0!</v>
      </c>
      <c r="BY900" s="310">
        <f t="shared" si="33"/>
        <v>0</v>
      </c>
    </row>
    <row r="901" spans="76:77" x14ac:dyDescent="0.25">
      <c r="BX901" s="311" t="e">
        <f t="shared" si="32"/>
        <v>#DIV/0!</v>
      </c>
      <c r="BY901" s="310">
        <f t="shared" si="33"/>
        <v>0</v>
      </c>
    </row>
    <row r="902" spans="76:77" x14ac:dyDescent="0.25">
      <c r="BX902" s="311" t="e">
        <f t="shared" si="32"/>
        <v>#DIV/0!</v>
      </c>
      <c r="BY902" s="310">
        <f t="shared" si="33"/>
        <v>0</v>
      </c>
    </row>
    <row r="903" spans="76:77" x14ac:dyDescent="0.25">
      <c r="BX903" s="311" t="e">
        <f t="shared" si="32"/>
        <v>#DIV/0!</v>
      </c>
      <c r="BY903" s="310">
        <f t="shared" si="33"/>
        <v>0</v>
      </c>
    </row>
    <row r="904" spans="76:77" x14ac:dyDescent="0.25">
      <c r="BX904" s="311" t="e">
        <f t="shared" si="32"/>
        <v>#DIV/0!</v>
      </c>
      <c r="BY904" s="310">
        <f t="shared" si="33"/>
        <v>0</v>
      </c>
    </row>
    <row r="905" spans="76:77" x14ac:dyDescent="0.25">
      <c r="BX905" s="311" t="e">
        <f t="shared" si="32"/>
        <v>#DIV/0!</v>
      </c>
      <c r="BY905" s="310">
        <f t="shared" si="33"/>
        <v>0</v>
      </c>
    </row>
    <row r="906" spans="76:77" x14ac:dyDescent="0.25">
      <c r="BX906" s="311" t="e">
        <f t="shared" si="32"/>
        <v>#DIV/0!</v>
      </c>
      <c r="BY906" s="310">
        <f t="shared" si="33"/>
        <v>0</v>
      </c>
    </row>
    <row r="907" spans="76:77" x14ac:dyDescent="0.25">
      <c r="BX907" s="311" t="e">
        <f t="shared" si="32"/>
        <v>#DIV/0!</v>
      </c>
      <c r="BY907" s="310">
        <f t="shared" si="33"/>
        <v>0</v>
      </c>
    </row>
    <row r="908" spans="76:77" x14ac:dyDescent="0.25">
      <c r="BX908" s="311" t="e">
        <f t="shared" si="32"/>
        <v>#DIV/0!</v>
      </c>
      <c r="BY908" s="310">
        <f t="shared" si="33"/>
        <v>0</v>
      </c>
    </row>
    <row r="909" spans="76:77" x14ac:dyDescent="0.25">
      <c r="BX909" s="311" t="e">
        <f t="shared" ref="BX909:BX972" si="34">BY909/BV909</f>
        <v>#DIV/0!</v>
      </c>
      <c r="BY909" s="310">
        <f t="shared" ref="BY909:BY972" si="35">BY908+BW909*(BV909-BV908)</f>
        <v>0</v>
      </c>
    </row>
    <row r="910" spans="76:77" x14ac:dyDescent="0.25">
      <c r="BX910" s="311" t="e">
        <f t="shared" si="34"/>
        <v>#DIV/0!</v>
      </c>
      <c r="BY910" s="310">
        <f t="shared" si="35"/>
        <v>0</v>
      </c>
    </row>
    <row r="911" spans="76:77" x14ac:dyDescent="0.25">
      <c r="BX911" s="311" t="e">
        <f t="shared" si="34"/>
        <v>#DIV/0!</v>
      </c>
      <c r="BY911" s="310">
        <f t="shared" si="35"/>
        <v>0</v>
      </c>
    </row>
    <row r="912" spans="76:77" x14ac:dyDescent="0.25">
      <c r="BX912" s="311" t="e">
        <f t="shared" si="34"/>
        <v>#DIV/0!</v>
      </c>
      <c r="BY912" s="310">
        <f t="shared" si="35"/>
        <v>0</v>
      </c>
    </row>
    <row r="913" spans="76:77" x14ac:dyDescent="0.25">
      <c r="BX913" s="311" t="e">
        <f t="shared" si="34"/>
        <v>#DIV/0!</v>
      </c>
      <c r="BY913" s="310">
        <f t="shared" si="35"/>
        <v>0</v>
      </c>
    </row>
    <row r="914" spans="76:77" x14ac:dyDescent="0.25">
      <c r="BX914" s="311" t="e">
        <f t="shared" si="34"/>
        <v>#DIV/0!</v>
      </c>
      <c r="BY914" s="310">
        <f t="shared" si="35"/>
        <v>0</v>
      </c>
    </row>
    <row r="915" spans="76:77" x14ac:dyDescent="0.25">
      <c r="BX915" s="311" t="e">
        <f t="shared" si="34"/>
        <v>#DIV/0!</v>
      </c>
      <c r="BY915" s="310">
        <f t="shared" si="35"/>
        <v>0</v>
      </c>
    </row>
    <row r="916" spans="76:77" x14ac:dyDescent="0.25">
      <c r="BX916" s="311" t="e">
        <f t="shared" si="34"/>
        <v>#DIV/0!</v>
      </c>
      <c r="BY916" s="310">
        <f t="shared" si="35"/>
        <v>0</v>
      </c>
    </row>
    <row r="917" spans="76:77" x14ac:dyDescent="0.25">
      <c r="BX917" s="311" t="e">
        <f t="shared" si="34"/>
        <v>#DIV/0!</v>
      </c>
      <c r="BY917" s="310">
        <f t="shared" si="35"/>
        <v>0</v>
      </c>
    </row>
    <row r="918" spans="76:77" x14ac:dyDescent="0.25">
      <c r="BX918" s="311" t="e">
        <f t="shared" si="34"/>
        <v>#DIV/0!</v>
      </c>
      <c r="BY918" s="310">
        <f t="shared" si="35"/>
        <v>0</v>
      </c>
    </row>
    <row r="919" spans="76:77" x14ac:dyDescent="0.25">
      <c r="BX919" s="311" t="e">
        <f t="shared" si="34"/>
        <v>#DIV/0!</v>
      </c>
      <c r="BY919" s="310">
        <f t="shared" si="35"/>
        <v>0</v>
      </c>
    </row>
    <row r="920" spans="76:77" x14ac:dyDescent="0.25">
      <c r="BX920" s="311" t="e">
        <f t="shared" si="34"/>
        <v>#DIV/0!</v>
      </c>
      <c r="BY920" s="310">
        <f t="shared" si="35"/>
        <v>0</v>
      </c>
    </row>
    <row r="921" spans="76:77" x14ac:dyDescent="0.25">
      <c r="BX921" s="311" t="e">
        <f t="shared" si="34"/>
        <v>#DIV/0!</v>
      </c>
      <c r="BY921" s="310">
        <f t="shared" si="35"/>
        <v>0</v>
      </c>
    </row>
    <row r="922" spans="76:77" x14ac:dyDescent="0.25">
      <c r="BX922" s="311" t="e">
        <f t="shared" si="34"/>
        <v>#DIV/0!</v>
      </c>
      <c r="BY922" s="310">
        <f t="shared" si="35"/>
        <v>0</v>
      </c>
    </row>
    <row r="923" spans="76:77" x14ac:dyDescent="0.25">
      <c r="BX923" s="311" t="e">
        <f t="shared" si="34"/>
        <v>#DIV/0!</v>
      </c>
      <c r="BY923" s="310">
        <f t="shared" si="35"/>
        <v>0</v>
      </c>
    </row>
    <row r="924" spans="76:77" x14ac:dyDescent="0.25">
      <c r="BX924" s="311" t="e">
        <f t="shared" si="34"/>
        <v>#DIV/0!</v>
      </c>
      <c r="BY924" s="310">
        <f t="shared" si="35"/>
        <v>0</v>
      </c>
    </row>
    <row r="925" spans="76:77" x14ac:dyDescent="0.25">
      <c r="BX925" s="311" t="e">
        <f t="shared" si="34"/>
        <v>#DIV/0!</v>
      </c>
      <c r="BY925" s="310">
        <f t="shared" si="35"/>
        <v>0</v>
      </c>
    </row>
    <row r="926" spans="76:77" x14ac:dyDescent="0.25">
      <c r="BX926" s="311" t="e">
        <f t="shared" si="34"/>
        <v>#DIV/0!</v>
      </c>
      <c r="BY926" s="310">
        <f t="shared" si="35"/>
        <v>0</v>
      </c>
    </row>
    <row r="927" spans="76:77" x14ac:dyDescent="0.25">
      <c r="BX927" s="311" t="e">
        <f t="shared" si="34"/>
        <v>#DIV/0!</v>
      </c>
      <c r="BY927" s="310">
        <f t="shared" si="35"/>
        <v>0</v>
      </c>
    </row>
    <row r="928" spans="76:77" x14ac:dyDescent="0.25">
      <c r="BX928" s="311" t="e">
        <f t="shared" si="34"/>
        <v>#DIV/0!</v>
      </c>
      <c r="BY928" s="310">
        <f t="shared" si="35"/>
        <v>0</v>
      </c>
    </row>
    <row r="929" spans="76:77" x14ac:dyDescent="0.25">
      <c r="BX929" s="311" t="e">
        <f t="shared" si="34"/>
        <v>#DIV/0!</v>
      </c>
      <c r="BY929" s="310">
        <f t="shared" si="35"/>
        <v>0</v>
      </c>
    </row>
    <row r="930" spans="76:77" x14ac:dyDescent="0.25">
      <c r="BX930" s="311" t="e">
        <f t="shared" si="34"/>
        <v>#DIV/0!</v>
      </c>
      <c r="BY930" s="310">
        <f t="shared" si="35"/>
        <v>0</v>
      </c>
    </row>
    <row r="931" spans="76:77" x14ac:dyDescent="0.25">
      <c r="BX931" s="311" t="e">
        <f t="shared" si="34"/>
        <v>#DIV/0!</v>
      </c>
      <c r="BY931" s="310">
        <f t="shared" si="35"/>
        <v>0</v>
      </c>
    </row>
    <row r="932" spans="76:77" x14ac:dyDescent="0.25">
      <c r="BX932" s="311" t="e">
        <f t="shared" si="34"/>
        <v>#DIV/0!</v>
      </c>
      <c r="BY932" s="310">
        <f t="shared" si="35"/>
        <v>0</v>
      </c>
    </row>
    <row r="933" spans="76:77" x14ac:dyDescent="0.25">
      <c r="BX933" s="311" t="e">
        <f t="shared" si="34"/>
        <v>#DIV/0!</v>
      </c>
      <c r="BY933" s="310">
        <f t="shared" si="35"/>
        <v>0</v>
      </c>
    </row>
    <row r="934" spans="76:77" x14ac:dyDescent="0.25">
      <c r="BX934" s="311" t="e">
        <f t="shared" si="34"/>
        <v>#DIV/0!</v>
      </c>
      <c r="BY934" s="310">
        <f t="shared" si="35"/>
        <v>0</v>
      </c>
    </row>
    <row r="935" spans="76:77" x14ac:dyDescent="0.25">
      <c r="BX935" s="311" t="e">
        <f t="shared" si="34"/>
        <v>#DIV/0!</v>
      </c>
      <c r="BY935" s="310">
        <f t="shared" si="35"/>
        <v>0</v>
      </c>
    </row>
    <row r="936" spans="76:77" x14ac:dyDescent="0.25">
      <c r="BX936" s="311" t="e">
        <f t="shared" si="34"/>
        <v>#DIV/0!</v>
      </c>
      <c r="BY936" s="310">
        <f t="shared" si="35"/>
        <v>0</v>
      </c>
    </row>
    <row r="937" spans="76:77" x14ac:dyDescent="0.25">
      <c r="BX937" s="311" t="e">
        <f t="shared" si="34"/>
        <v>#DIV/0!</v>
      </c>
      <c r="BY937" s="310">
        <f t="shared" si="35"/>
        <v>0</v>
      </c>
    </row>
    <row r="938" spans="76:77" x14ac:dyDescent="0.25">
      <c r="BX938" s="311" t="e">
        <f t="shared" si="34"/>
        <v>#DIV/0!</v>
      </c>
      <c r="BY938" s="310">
        <f t="shared" si="35"/>
        <v>0</v>
      </c>
    </row>
    <row r="939" spans="76:77" x14ac:dyDescent="0.25">
      <c r="BX939" s="311" t="e">
        <f t="shared" si="34"/>
        <v>#DIV/0!</v>
      </c>
      <c r="BY939" s="310">
        <f t="shared" si="35"/>
        <v>0</v>
      </c>
    </row>
    <row r="940" spans="76:77" x14ac:dyDescent="0.25">
      <c r="BX940" s="311" t="e">
        <f t="shared" si="34"/>
        <v>#DIV/0!</v>
      </c>
      <c r="BY940" s="310">
        <f t="shared" si="35"/>
        <v>0</v>
      </c>
    </row>
    <row r="941" spans="76:77" x14ac:dyDescent="0.25">
      <c r="BX941" s="311" t="e">
        <f t="shared" si="34"/>
        <v>#DIV/0!</v>
      </c>
      <c r="BY941" s="310">
        <f t="shared" si="35"/>
        <v>0</v>
      </c>
    </row>
    <row r="942" spans="76:77" x14ac:dyDescent="0.25">
      <c r="BX942" s="311" t="e">
        <f t="shared" si="34"/>
        <v>#DIV/0!</v>
      </c>
      <c r="BY942" s="310">
        <f t="shared" si="35"/>
        <v>0</v>
      </c>
    </row>
    <row r="943" spans="76:77" x14ac:dyDescent="0.25">
      <c r="BX943" s="311" t="e">
        <f t="shared" si="34"/>
        <v>#DIV/0!</v>
      </c>
      <c r="BY943" s="310">
        <f t="shared" si="35"/>
        <v>0</v>
      </c>
    </row>
    <row r="944" spans="76:77" x14ac:dyDescent="0.25">
      <c r="BX944" s="311" t="e">
        <f t="shared" si="34"/>
        <v>#DIV/0!</v>
      </c>
      <c r="BY944" s="310">
        <f t="shared" si="35"/>
        <v>0</v>
      </c>
    </row>
    <row r="945" spans="76:77" x14ac:dyDescent="0.25">
      <c r="BX945" s="311" t="e">
        <f t="shared" si="34"/>
        <v>#DIV/0!</v>
      </c>
      <c r="BY945" s="310">
        <f t="shared" si="35"/>
        <v>0</v>
      </c>
    </row>
    <row r="946" spans="76:77" x14ac:dyDescent="0.25">
      <c r="BX946" s="311" t="e">
        <f t="shared" si="34"/>
        <v>#DIV/0!</v>
      </c>
      <c r="BY946" s="310">
        <f t="shared" si="35"/>
        <v>0</v>
      </c>
    </row>
    <row r="947" spans="76:77" x14ac:dyDescent="0.25">
      <c r="BX947" s="311" t="e">
        <f t="shared" si="34"/>
        <v>#DIV/0!</v>
      </c>
      <c r="BY947" s="310">
        <f t="shared" si="35"/>
        <v>0</v>
      </c>
    </row>
    <row r="948" spans="76:77" x14ac:dyDescent="0.25">
      <c r="BX948" s="311" t="e">
        <f t="shared" si="34"/>
        <v>#DIV/0!</v>
      </c>
      <c r="BY948" s="310">
        <f t="shared" si="35"/>
        <v>0</v>
      </c>
    </row>
    <row r="949" spans="76:77" x14ac:dyDescent="0.25">
      <c r="BX949" s="311" t="e">
        <f t="shared" si="34"/>
        <v>#DIV/0!</v>
      </c>
      <c r="BY949" s="310">
        <f t="shared" si="35"/>
        <v>0</v>
      </c>
    </row>
    <row r="950" spans="76:77" x14ac:dyDescent="0.25">
      <c r="BX950" s="311" t="e">
        <f t="shared" si="34"/>
        <v>#DIV/0!</v>
      </c>
      <c r="BY950" s="310">
        <f t="shared" si="35"/>
        <v>0</v>
      </c>
    </row>
    <row r="951" spans="76:77" x14ac:dyDescent="0.25">
      <c r="BX951" s="311" t="e">
        <f t="shared" si="34"/>
        <v>#DIV/0!</v>
      </c>
      <c r="BY951" s="310">
        <f t="shared" si="35"/>
        <v>0</v>
      </c>
    </row>
    <row r="952" spans="76:77" x14ac:dyDescent="0.25">
      <c r="BX952" s="311" t="e">
        <f t="shared" si="34"/>
        <v>#DIV/0!</v>
      </c>
      <c r="BY952" s="310">
        <f t="shared" si="35"/>
        <v>0</v>
      </c>
    </row>
    <row r="953" spans="76:77" x14ac:dyDescent="0.25">
      <c r="BX953" s="311" t="e">
        <f t="shared" si="34"/>
        <v>#DIV/0!</v>
      </c>
      <c r="BY953" s="310">
        <f t="shared" si="35"/>
        <v>0</v>
      </c>
    </row>
    <row r="954" spans="76:77" x14ac:dyDescent="0.25">
      <c r="BX954" s="311" t="e">
        <f t="shared" si="34"/>
        <v>#DIV/0!</v>
      </c>
      <c r="BY954" s="310">
        <f t="shared" si="35"/>
        <v>0</v>
      </c>
    </row>
    <row r="955" spans="76:77" x14ac:dyDescent="0.25">
      <c r="BX955" s="311" t="e">
        <f t="shared" si="34"/>
        <v>#DIV/0!</v>
      </c>
      <c r="BY955" s="310">
        <f t="shared" si="35"/>
        <v>0</v>
      </c>
    </row>
    <row r="956" spans="76:77" x14ac:dyDescent="0.25">
      <c r="BX956" s="311" t="e">
        <f t="shared" si="34"/>
        <v>#DIV/0!</v>
      </c>
      <c r="BY956" s="310">
        <f t="shared" si="35"/>
        <v>0</v>
      </c>
    </row>
    <row r="957" spans="76:77" x14ac:dyDescent="0.25">
      <c r="BX957" s="311" t="e">
        <f t="shared" si="34"/>
        <v>#DIV/0!</v>
      </c>
      <c r="BY957" s="310">
        <f t="shared" si="35"/>
        <v>0</v>
      </c>
    </row>
    <row r="958" spans="76:77" x14ac:dyDescent="0.25">
      <c r="BX958" s="311" t="e">
        <f t="shared" si="34"/>
        <v>#DIV/0!</v>
      </c>
      <c r="BY958" s="310">
        <f t="shared" si="35"/>
        <v>0</v>
      </c>
    </row>
    <row r="959" spans="76:77" x14ac:dyDescent="0.25">
      <c r="BX959" s="311" t="e">
        <f t="shared" si="34"/>
        <v>#DIV/0!</v>
      </c>
      <c r="BY959" s="310">
        <f t="shared" si="35"/>
        <v>0</v>
      </c>
    </row>
    <row r="960" spans="76:77" x14ac:dyDescent="0.25">
      <c r="BX960" s="311" t="e">
        <f t="shared" si="34"/>
        <v>#DIV/0!</v>
      </c>
      <c r="BY960" s="310">
        <f t="shared" si="35"/>
        <v>0</v>
      </c>
    </row>
    <row r="961" spans="76:77" x14ac:dyDescent="0.25">
      <c r="BX961" s="311" t="e">
        <f t="shared" si="34"/>
        <v>#DIV/0!</v>
      </c>
      <c r="BY961" s="310">
        <f t="shared" si="35"/>
        <v>0</v>
      </c>
    </row>
    <row r="962" spans="76:77" x14ac:dyDescent="0.25">
      <c r="BX962" s="311" t="e">
        <f t="shared" si="34"/>
        <v>#DIV/0!</v>
      </c>
      <c r="BY962" s="310">
        <f t="shared" si="35"/>
        <v>0</v>
      </c>
    </row>
    <row r="963" spans="76:77" x14ac:dyDescent="0.25">
      <c r="BX963" s="311" t="e">
        <f t="shared" si="34"/>
        <v>#DIV/0!</v>
      </c>
      <c r="BY963" s="310">
        <f t="shared" si="35"/>
        <v>0</v>
      </c>
    </row>
    <row r="964" spans="76:77" x14ac:dyDescent="0.25">
      <c r="BX964" s="311" t="e">
        <f t="shared" si="34"/>
        <v>#DIV/0!</v>
      </c>
      <c r="BY964" s="310">
        <f t="shared" si="35"/>
        <v>0</v>
      </c>
    </row>
    <row r="965" spans="76:77" x14ac:dyDescent="0.25">
      <c r="BX965" s="311" t="e">
        <f t="shared" si="34"/>
        <v>#DIV/0!</v>
      </c>
      <c r="BY965" s="310">
        <f t="shared" si="35"/>
        <v>0</v>
      </c>
    </row>
    <row r="966" spans="76:77" x14ac:dyDescent="0.25">
      <c r="BX966" s="311" t="e">
        <f t="shared" si="34"/>
        <v>#DIV/0!</v>
      </c>
      <c r="BY966" s="310">
        <f t="shared" si="35"/>
        <v>0</v>
      </c>
    </row>
    <row r="967" spans="76:77" x14ac:dyDescent="0.25">
      <c r="BX967" s="311" t="e">
        <f t="shared" si="34"/>
        <v>#DIV/0!</v>
      </c>
      <c r="BY967" s="310">
        <f t="shared" si="35"/>
        <v>0</v>
      </c>
    </row>
    <row r="968" spans="76:77" x14ac:dyDescent="0.25">
      <c r="BX968" s="311" t="e">
        <f t="shared" si="34"/>
        <v>#DIV/0!</v>
      </c>
      <c r="BY968" s="310">
        <f t="shared" si="35"/>
        <v>0</v>
      </c>
    </row>
    <row r="969" spans="76:77" x14ac:dyDescent="0.25">
      <c r="BX969" s="311" t="e">
        <f t="shared" si="34"/>
        <v>#DIV/0!</v>
      </c>
      <c r="BY969" s="310">
        <f t="shared" si="35"/>
        <v>0</v>
      </c>
    </row>
    <row r="970" spans="76:77" x14ac:dyDescent="0.25">
      <c r="BX970" s="311" t="e">
        <f t="shared" si="34"/>
        <v>#DIV/0!</v>
      </c>
      <c r="BY970" s="310">
        <f t="shared" si="35"/>
        <v>0</v>
      </c>
    </row>
    <row r="971" spans="76:77" x14ac:dyDescent="0.25">
      <c r="BX971" s="311" t="e">
        <f t="shared" si="34"/>
        <v>#DIV/0!</v>
      </c>
      <c r="BY971" s="310">
        <f t="shared" si="35"/>
        <v>0</v>
      </c>
    </row>
    <row r="972" spans="76:77" x14ac:dyDescent="0.25">
      <c r="BX972" s="311" t="e">
        <f t="shared" si="34"/>
        <v>#DIV/0!</v>
      </c>
      <c r="BY972" s="310">
        <f t="shared" si="35"/>
        <v>0</v>
      </c>
    </row>
    <row r="973" spans="76:77" x14ac:dyDescent="0.25">
      <c r="BX973" s="311" t="e">
        <f t="shared" ref="BX973:BX1036" si="36">BY973/BV973</f>
        <v>#DIV/0!</v>
      </c>
      <c r="BY973" s="310">
        <f t="shared" ref="BY973:BY1036" si="37">BY972+BW973*(BV973-BV972)</f>
        <v>0</v>
      </c>
    </row>
    <row r="974" spans="76:77" x14ac:dyDescent="0.25">
      <c r="BX974" s="311" t="e">
        <f t="shared" si="36"/>
        <v>#DIV/0!</v>
      </c>
      <c r="BY974" s="310">
        <f t="shared" si="37"/>
        <v>0</v>
      </c>
    </row>
    <row r="975" spans="76:77" x14ac:dyDescent="0.25">
      <c r="BX975" s="311" t="e">
        <f t="shared" si="36"/>
        <v>#DIV/0!</v>
      </c>
      <c r="BY975" s="310">
        <f t="shared" si="37"/>
        <v>0</v>
      </c>
    </row>
    <row r="976" spans="76:77" x14ac:dyDescent="0.25">
      <c r="BX976" s="311" t="e">
        <f t="shared" si="36"/>
        <v>#DIV/0!</v>
      </c>
      <c r="BY976" s="310">
        <f t="shared" si="37"/>
        <v>0</v>
      </c>
    </row>
    <row r="977" spans="76:77" x14ac:dyDescent="0.25">
      <c r="BX977" s="311" t="e">
        <f t="shared" si="36"/>
        <v>#DIV/0!</v>
      </c>
      <c r="BY977" s="310">
        <f t="shared" si="37"/>
        <v>0</v>
      </c>
    </row>
    <row r="978" spans="76:77" x14ac:dyDescent="0.25">
      <c r="BX978" s="311" t="e">
        <f t="shared" si="36"/>
        <v>#DIV/0!</v>
      </c>
      <c r="BY978" s="310">
        <f t="shared" si="37"/>
        <v>0</v>
      </c>
    </row>
    <row r="979" spans="76:77" x14ac:dyDescent="0.25">
      <c r="BX979" s="311" t="e">
        <f t="shared" si="36"/>
        <v>#DIV/0!</v>
      </c>
      <c r="BY979" s="310">
        <f t="shared" si="37"/>
        <v>0</v>
      </c>
    </row>
    <row r="980" spans="76:77" x14ac:dyDescent="0.25">
      <c r="BX980" s="311" t="e">
        <f t="shared" si="36"/>
        <v>#DIV/0!</v>
      </c>
      <c r="BY980" s="310">
        <f t="shared" si="37"/>
        <v>0</v>
      </c>
    </row>
    <row r="981" spans="76:77" x14ac:dyDescent="0.25">
      <c r="BX981" s="311" t="e">
        <f t="shared" si="36"/>
        <v>#DIV/0!</v>
      </c>
      <c r="BY981" s="310">
        <f t="shared" si="37"/>
        <v>0</v>
      </c>
    </row>
    <row r="982" spans="76:77" x14ac:dyDescent="0.25">
      <c r="BX982" s="311" t="e">
        <f t="shared" si="36"/>
        <v>#DIV/0!</v>
      </c>
      <c r="BY982" s="310">
        <f t="shared" si="37"/>
        <v>0</v>
      </c>
    </row>
    <row r="983" spans="76:77" x14ac:dyDescent="0.25">
      <c r="BX983" s="311" t="e">
        <f t="shared" si="36"/>
        <v>#DIV/0!</v>
      </c>
      <c r="BY983" s="310">
        <f t="shared" si="37"/>
        <v>0</v>
      </c>
    </row>
    <row r="984" spans="76:77" x14ac:dyDescent="0.25">
      <c r="BX984" s="311" t="e">
        <f t="shared" si="36"/>
        <v>#DIV/0!</v>
      </c>
      <c r="BY984" s="310">
        <f t="shared" si="37"/>
        <v>0</v>
      </c>
    </row>
    <row r="985" spans="76:77" x14ac:dyDescent="0.25">
      <c r="BX985" s="311" t="e">
        <f t="shared" si="36"/>
        <v>#DIV/0!</v>
      </c>
      <c r="BY985" s="310">
        <f t="shared" si="37"/>
        <v>0</v>
      </c>
    </row>
    <row r="986" spans="76:77" x14ac:dyDescent="0.25">
      <c r="BX986" s="311" t="e">
        <f t="shared" si="36"/>
        <v>#DIV/0!</v>
      </c>
      <c r="BY986" s="310">
        <f t="shared" si="37"/>
        <v>0</v>
      </c>
    </row>
    <row r="987" spans="76:77" x14ac:dyDescent="0.25">
      <c r="BX987" s="311" t="e">
        <f t="shared" si="36"/>
        <v>#DIV/0!</v>
      </c>
      <c r="BY987" s="310">
        <f t="shared" si="37"/>
        <v>0</v>
      </c>
    </row>
    <row r="988" spans="76:77" x14ac:dyDescent="0.25">
      <c r="BX988" s="311" t="e">
        <f t="shared" si="36"/>
        <v>#DIV/0!</v>
      </c>
      <c r="BY988" s="310">
        <f t="shared" si="37"/>
        <v>0</v>
      </c>
    </row>
    <row r="989" spans="76:77" x14ac:dyDescent="0.25">
      <c r="BX989" s="311" t="e">
        <f t="shared" si="36"/>
        <v>#DIV/0!</v>
      </c>
      <c r="BY989" s="310">
        <f t="shared" si="37"/>
        <v>0</v>
      </c>
    </row>
    <row r="990" spans="76:77" x14ac:dyDescent="0.25">
      <c r="BX990" s="311" t="e">
        <f t="shared" si="36"/>
        <v>#DIV/0!</v>
      </c>
      <c r="BY990" s="310">
        <f t="shared" si="37"/>
        <v>0</v>
      </c>
    </row>
    <row r="991" spans="76:77" x14ac:dyDescent="0.25">
      <c r="BX991" s="311" t="e">
        <f t="shared" si="36"/>
        <v>#DIV/0!</v>
      </c>
      <c r="BY991" s="310">
        <f t="shared" si="37"/>
        <v>0</v>
      </c>
    </row>
    <row r="992" spans="76:77" x14ac:dyDescent="0.25">
      <c r="BX992" s="311" t="e">
        <f t="shared" si="36"/>
        <v>#DIV/0!</v>
      </c>
      <c r="BY992" s="310">
        <f t="shared" si="37"/>
        <v>0</v>
      </c>
    </row>
    <row r="993" spans="76:77" x14ac:dyDescent="0.25">
      <c r="BX993" s="311" t="e">
        <f t="shared" si="36"/>
        <v>#DIV/0!</v>
      </c>
      <c r="BY993" s="310">
        <f t="shared" si="37"/>
        <v>0</v>
      </c>
    </row>
    <row r="994" spans="76:77" x14ac:dyDescent="0.25">
      <c r="BX994" s="311" t="e">
        <f t="shared" si="36"/>
        <v>#DIV/0!</v>
      </c>
      <c r="BY994" s="310">
        <f t="shared" si="37"/>
        <v>0</v>
      </c>
    </row>
    <row r="995" spans="76:77" x14ac:dyDescent="0.25">
      <c r="BX995" s="311" t="e">
        <f t="shared" si="36"/>
        <v>#DIV/0!</v>
      </c>
      <c r="BY995" s="310">
        <f t="shared" si="37"/>
        <v>0</v>
      </c>
    </row>
    <row r="996" spans="76:77" x14ac:dyDescent="0.25">
      <c r="BX996" s="311" t="e">
        <f t="shared" si="36"/>
        <v>#DIV/0!</v>
      </c>
      <c r="BY996" s="310">
        <f t="shared" si="37"/>
        <v>0</v>
      </c>
    </row>
    <row r="997" spans="76:77" x14ac:dyDescent="0.25">
      <c r="BX997" s="311" t="e">
        <f t="shared" si="36"/>
        <v>#DIV/0!</v>
      </c>
      <c r="BY997" s="310">
        <f t="shared" si="37"/>
        <v>0</v>
      </c>
    </row>
    <row r="998" spans="76:77" x14ac:dyDescent="0.25">
      <c r="BX998" s="311" t="e">
        <f t="shared" si="36"/>
        <v>#DIV/0!</v>
      </c>
      <c r="BY998" s="310">
        <f t="shared" si="37"/>
        <v>0</v>
      </c>
    </row>
    <row r="999" spans="76:77" x14ac:dyDescent="0.25">
      <c r="BX999" s="311" t="e">
        <f t="shared" si="36"/>
        <v>#DIV/0!</v>
      </c>
      <c r="BY999" s="310">
        <f t="shared" si="37"/>
        <v>0</v>
      </c>
    </row>
    <row r="1000" spans="76:77" x14ac:dyDescent="0.25">
      <c r="BX1000" s="311" t="e">
        <f t="shared" si="36"/>
        <v>#DIV/0!</v>
      </c>
      <c r="BY1000" s="310">
        <f t="shared" si="37"/>
        <v>0</v>
      </c>
    </row>
    <row r="1001" spans="76:77" x14ac:dyDescent="0.25">
      <c r="BX1001" s="311" t="e">
        <f t="shared" si="36"/>
        <v>#DIV/0!</v>
      </c>
      <c r="BY1001" s="310">
        <f t="shared" si="37"/>
        <v>0</v>
      </c>
    </row>
    <row r="1002" spans="76:77" x14ac:dyDescent="0.25">
      <c r="BX1002" s="311" t="e">
        <f t="shared" si="36"/>
        <v>#DIV/0!</v>
      </c>
      <c r="BY1002" s="310">
        <f t="shared" si="37"/>
        <v>0</v>
      </c>
    </row>
    <row r="1003" spans="76:77" x14ac:dyDescent="0.25">
      <c r="BX1003" s="311" t="e">
        <f t="shared" si="36"/>
        <v>#DIV/0!</v>
      </c>
      <c r="BY1003" s="310">
        <f t="shared" si="37"/>
        <v>0</v>
      </c>
    </row>
    <row r="1004" spans="76:77" x14ac:dyDescent="0.25">
      <c r="BX1004" s="311" t="e">
        <f t="shared" si="36"/>
        <v>#DIV/0!</v>
      </c>
      <c r="BY1004" s="310">
        <f t="shared" si="37"/>
        <v>0</v>
      </c>
    </row>
    <row r="1005" spans="76:77" x14ac:dyDescent="0.25">
      <c r="BX1005" s="311" t="e">
        <f t="shared" si="36"/>
        <v>#DIV/0!</v>
      </c>
      <c r="BY1005" s="310">
        <f t="shared" si="37"/>
        <v>0</v>
      </c>
    </row>
    <row r="1006" spans="76:77" x14ac:dyDescent="0.25">
      <c r="BX1006" s="311" t="e">
        <f t="shared" si="36"/>
        <v>#DIV/0!</v>
      </c>
      <c r="BY1006" s="310">
        <f t="shared" si="37"/>
        <v>0</v>
      </c>
    </row>
    <row r="1007" spans="76:77" x14ac:dyDescent="0.25">
      <c r="BX1007" s="311" t="e">
        <f t="shared" si="36"/>
        <v>#DIV/0!</v>
      </c>
      <c r="BY1007" s="310">
        <f t="shared" si="37"/>
        <v>0</v>
      </c>
    </row>
    <row r="1008" spans="76:77" x14ac:dyDescent="0.25">
      <c r="BX1008" s="311" t="e">
        <f t="shared" si="36"/>
        <v>#DIV/0!</v>
      </c>
      <c r="BY1008" s="310">
        <f t="shared" si="37"/>
        <v>0</v>
      </c>
    </row>
    <row r="1009" spans="76:77" x14ac:dyDescent="0.25">
      <c r="BX1009" s="311" t="e">
        <f t="shared" si="36"/>
        <v>#DIV/0!</v>
      </c>
      <c r="BY1009" s="310">
        <f t="shared" si="37"/>
        <v>0</v>
      </c>
    </row>
    <row r="1010" spans="76:77" x14ac:dyDescent="0.25">
      <c r="BX1010" s="311" t="e">
        <f t="shared" si="36"/>
        <v>#DIV/0!</v>
      </c>
      <c r="BY1010" s="310">
        <f t="shared" si="37"/>
        <v>0</v>
      </c>
    </row>
    <row r="1011" spans="76:77" x14ac:dyDescent="0.25">
      <c r="BX1011" s="311" t="e">
        <f t="shared" si="36"/>
        <v>#DIV/0!</v>
      </c>
      <c r="BY1011" s="310">
        <f t="shared" si="37"/>
        <v>0</v>
      </c>
    </row>
    <row r="1012" spans="76:77" x14ac:dyDescent="0.25">
      <c r="BX1012" s="311" t="e">
        <f t="shared" si="36"/>
        <v>#DIV/0!</v>
      </c>
      <c r="BY1012" s="310">
        <f t="shared" si="37"/>
        <v>0</v>
      </c>
    </row>
    <row r="1013" spans="76:77" x14ac:dyDescent="0.25">
      <c r="BX1013" s="311" t="e">
        <f t="shared" si="36"/>
        <v>#DIV/0!</v>
      </c>
      <c r="BY1013" s="310">
        <f t="shared" si="37"/>
        <v>0</v>
      </c>
    </row>
    <row r="1014" spans="76:77" x14ac:dyDescent="0.25">
      <c r="BX1014" s="311" t="e">
        <f t="shared" si="36"/>
        <v>#DIV/0!</v>
      </c>
      <c r="BY1014" s="310">
        <f t="shared" si="37"/>
        <v>0</v>
      </c>
    </row>
    <row r="1015" spans="76:77" x14ac:dyDescent="0.25">
      <c r="BX1015" s="311" t="e">
        <f t="shared" si="36"/>
        <v>#DIV/0!</v>
      </c>
      <c r="BY1015" s="310">
        <f t="shared" si="37"/>
        <v>0</v>
      </c>
    </row>
    <row r="1016" spans="76:77" x14ac:dyDescent="0.25">
      <c r="BX1016" s="311" t="e">
        <f t="shared" si="36"/>
        <v>#DIV/0!</v>
      </c>
      <c r="BY1016" s="310">
        <f t="shared" si="37"/>
        <v>0</v>
      </c>
    </row>
    <row r="1017" spans="76:77" x14ac:dyDescent="0.25">
      <c r="BX1017" s="311" t="e">
        <f t="shared" si="36"/>
        <v>#DIV/0!</v>
      </c>
      <c r="BY1017" s="310">
        <f t="shared" si="37"/>
        <v>0</v>
      </c>
    </row>
    <row r="1018" spans="76:77" x14ac:dyDescent="0.25">
      <c r="BX1018" s="311" t="e">
        <f t="shared" si="36"/>
        <v>#DIV/0!</v>
      </c>
      <c r="BY1018" s="310">
        <f t="shared" si="37"/>
        <v>0</v>
      </c>
    </row>
    <row r="1019" spans="76:77" x14ac:dyDescent="0.25">
      <c r="BX1019" s="311" t="e">
        <f t="shared" si="36"/>
        <v>#DIV/0!</v>
      </c>
      <c r="BY1019" s="310">
        <f t="shared" si="37"/>
        <v>0</v>
      </c>
    </row>
    <row r="1020" spans="76:77" x14ac:dyDescent="0.25">
      <c r="BX1020" s="311" t="e">
        <f t="shared" si="36"/>
        <v>#DIV/0!</v>
      </c>
      <c r="BY1020" s="310">
        <f t="shared" si="37"/>
        <v>0</v>
      </c>
    </row>
    <row r="1021" spans="76:77" x14ac:dyDescent="0.25">
      <c r="BX1021" s="311" t="e">
        <f t="shared" si="36"/>
        <v>#DIV/0!</v>
      </c>
      <c r="BY1021" s="310">
        <f t="shared" si="37"/>
        <v>0</v>
      </c>
    </row>
    <row r="1022" spans="76:77" x14ac:dyDescent="0.25">
      <c r="BX1022" s="311" t="e">
        <f t="shared" si="36"/>
        <v>#DIV/0!</v>
      </c>
      <c r="BY1022" s="310">
        <f t="shared" si="37"/>
        <v>0</v>
      </c>
    </row>
    <row r="1023" spans="76:77" x14ac:dyDescent="0.25">
      <c r="BX1023" s="311" t="e">
        <f t="shared" si="36"/>
        <v>#DIV/0!</v>
      </c>
      <c r="BY1023" s="310">
        <f t="shared" si="37"/>
        <v>0</v>
      </c>
    </row>
    <row r="1024" spans="76:77" x14ac:dyDescent="0.25">
      <c r="BX1024" s="311" t="e">
        <f t="shared" si="36"/>
        <v>#DIV/0!</v>
      </c>
      <c r="BY1024" s="310">
        <f t="shared" si="37"/>
        <v>0</v>
      </c>
    </row>
    <row r="1025" spans="76:77" x14ac:dyDescent="0.25">
      <c r="BX1025" s="311" t="e">
        <f t="shared" si="36"/>
        <v>#DIV/0!</v>
      </c>
      <c r="BY1025" s="310">
        <f t="shared" si="37"/>
        <v>0</v>
      </c>
    </row>
    <row r="1026" spans="76:77" x14ac:dyDescent="0.25">
      <c r="BX1026" s="311" t="e">
        <f t="shared" si="36"/>
        <v>#DIV/0!</v>
      </c>
      <c r="BY1026" s="310">
        <f t="shared" si="37"/>
        <v>0</v>
      </c>
    </row>
    <row r="1027" spans="76:77" x14ac:dyDescent="0.25">
      <c r="BX1027" s="311" t="e">
        <f t="shared" si="36"/>
        <v>#DIV/0!</v>
      </c>
      <c r="BY1027" s="310">
        <f t="shared" si="37"/>
        <v>0</v>
      </c>
    </row>
    <row r="1028" spans="76:77" x14ac:dyDescent="0.25">
      <c r="BX1028" s="311" t="e">
        <f t="shared" si="36"/>
        <v>#DIV/0!</v>
      </c>
      <c r="BY1028" s="310">
        <f t="shared" si="37"/>
        <v>0</v>
      </c>
    </row>
    <row r="1029" spans="76:77" x14ac:dyDescent="0.25">
      <c r="BX1029" s="311" t="e">
        <f t="shared" si="36"/>
        <v>#DIV/0!</v>
      </c>
      <c r="BY1029" s="310">
        <f t="shared" si="37"/>
        <v>0</v>
      </c>
    </row>
    <row r="1030" spans="76:77" x14ac:dyDescent="0.25">
      <c r="BX1030" s="311" t="e">
        <f t="shared" si="36"/>
        <v>#DIV/0!</v>
      </c>
      <c r="BY1030" s="310">
        <f t="shared" si="37"/>
        <v>0</v>
      </c>
    </row>
    <row r="1031" spans="76:77" x14ac:dyDescent="0.25">
      <c r="BX1031" s="311" t="e">
        <f t="shared" si="36"/>
        <v>#DIV/0!</v>
      </c>
      <c r="BY1031" s="310">
        <f t="shared" si="37"/>
        <v>0</v>
      </c>
    </row>
    <row r="1032" spans="76:77" x14ac:dyDescent="0.25">
      <c r="BX1032" s="311" t="e">
        <f t="shared" si="36"/>
        <v>#DIV/0!</v>
      </c>
      <c r="BY1032" s="310">
        <f t="shared" si="37"/>
        <v>0</v>
      </c>
    </row>
    <row r="1033" spans="76:77" x14ac:dyDescent="0.25">
      <c r="BX1033" s="311" t="e">
        <f t="shared" si="36"/>
        <v>#DIV/0!</v>
      </c>
      <c r="BY1033" s="310">
        <f t="shared" si="37"/>
        <v>0</v>
      </c>
    </row>
    <row r="1034" spans="76:77" x14ac:dyDescent="0.25">
      <c r="BX1034" s="311" t="e">
        <f t="shared" si="36"/>
        <v>#DIV/0!</v>
      </c>
      <c r="BY1034" s="310">
        <f t="shared" si="37"/>
        <v>0</v>
      </c>
    </row>
    <row r="1035" spans="76:77" x14ac:dyDescent="0.25">
      <c r="BX1035" s="311" t="e">
        <f t="shared" si="36"/>
        <v>#DIV/0!</v>
      </c>
      <c r="BY1035" s="310">
        <f t="shared" si="37"/>
        <v>0</v>
      </c>
    </row>
    <row r="1036" spans="76:77" x14ac:dyDescent="0.25">
      <c r="BX1036" s="311" t="e">
        <f t="shared" si="36"/>
        <v>#DIV/0!</v>
      </c>
      <c r="BY1036" s="310">
        <f t="shared" si="37"/>
        <v>0</v>
      </c>
    </row>
    <row r="1037" spans="76:77" x14ac:dyDescent="0.25">
      <c r="BX1037" s="311" t="e">
        <f t="shared" ref="BX1037:BX1100" si="38">BY1037/BV1037</f>
        <v>#DIV/0!</v>
      </c>
      <c r="BY1037" s="310">
        <f t="shared" ref="BY1037:BY1100" si="39">BY1036+BW1037*(BV1037-BV1036)</f>
        <v>0</v>
      </c>
    </row>
    <row r="1038" spans="76:77" x14ac:dyDescent="0.25">
      <c r="BX1038" s="311" t="e">
        <f t="shared" si="38"/>
        <v>#DIV/0!</v>
      </c>
      <c r="BY1038" s="310">
        <f t="shared" si="39"/>
        <v>0</v>
      </c>
    </row>
    <row r="1039" spans="76:77" x14ac:dyDescent="0.25">
      <c r="BX1039" s="311" t="e">
        <f t="shared" si="38"/>
        <v>#DIV/0!</v>
      </c>
      <c r="BY1039" s="310">
        <f t="shared" si="39"/>
        <v>0</v>
      </c>
    </row>
    <row r="1040" spans="76:77" x14ac:dyDescent="0.25">
      <c r="BX1040" s="311" t="e">
        <f t="shared" si="38"/>
        <v>#DIV/0!</v>
      </c>
      <c r="BY1040" s="310">
        <f t="shared" si="39"/>
        <v>0</v>
      </c>
    </row>
    <row r="1041" spans="76:77" x14ac:dyDescent="0.25">
      <c r="BX1041" s="311" t="e">
        <f t="shared" si="38"/>
        <v>#DIV/0!</v>
      </c>
      <c r="BY1041" s="310">
        <f t="shared" si="39"/>
        <v>0</v>
      </c>
    </row>
    <row r="1042" spans="76:77" x14ac:dyDescent="0.25">
      <c r="BX1042" s="311" t="e">
        <f t="shared" si="38"/>
        <v>#DIV/0!</v>
      </c>
      <c r="BY1042" s="310">
        <f t="shared" si="39"/>
        <v>0</v>
      </c>
    </row>
    <row r="1043" spans="76:77" x14ac:dyDescent="0.25">
      <c r="BX1043" s="311" t="e">
        <f t="shared" si="38"/>
        <v>#DIV/0!</v>
      </c>
      <c r="BY1043" s="310">
        <f t="shared" si="39"/>
        <v>0</v>
      </c>
    </row>
    <row r="1044" spans="76:77" x14ac:dyDescent="0.25">
      <c r="BX1044" s="311" t="e">
        <f t="shared" si="38"/>
        <v>#DIV/0!</v>
      </c>
      <c r="BY1044" s="310">
        <f t="shared" si="39"/>
        <v>0</v>
      </c>
    </row>
    <row r="1045" spans="76:77" x14ac:dyDescent="0.25">
      <c r="BX1045" s="311" t="e">
        <f t="shared" si="38"/>
        <v>#DIV/0!</v>
      </c>
      <c r="BY1045" s="310">
        <f t="shared" si="39"/>
        <v>0</v>
      </c>
    </row>
    <row r="1046" spans="76:77" x14ac:dyDescent="0.25">
      <c r="BX1046" s="311" t="e">
        <f t="shared" si="38"/>
        <v>#DIV/0!</v>
      </c>
      <c r="BY1046" s="310">
        <f t="shared" si="39"/>
        <v>0</v>
      </c>
    </row>
    <row r="1047" spans="76:77" x14ac:dyDescent="0.25">
      <c r="BX1047" s="311" t="e">
        <f t="shared" si="38"/>
        <v>#DIV/0!</v>
      </c>
      <c r="BY1047" s="310">
        <f t="shared" si="39"/>
        <v>0</v>
      </c>
    </row>
    <row r="1048" spans="76:77" x14ac:dyDescent="0.25">
      <c r="BX1048" s="311" t="e">
        <f t="shared" si="38"/>
        <v>#DIV/0!</v>
      </c>
      <c r="BY1048" s="310">
        <f t="shared" si="39"/>
        <v>0</v>
      </c>
    </row>
    <row r="1049" spans="76:77" x14ac:dyDescent="0.25">
      <c r="BX1049" s="311" t="e">
        <f t="shared" si="38"/>
        <v>#DIV/0!</v>
      </c>
      <c r="BY1049" s="310">
        <f t="shared" si="39"/>
        <v>0</v>
      </c>
    </row>
    <row r="1050" spans="76:77" x14ac:dyDescent="0.25">
      <c r="BX1050" s="311" t="e">
        <f t="shared" si="38"/>
        <v>#DIV/0!</v>
      </c>
      <c r="BY1050" s="310">
        <f t="shared" si="39"/>
        <v>0</v>
      </c>
    </row>
    <row r="1051" spans="76:77" x14ac:dyDescent="0.25">
      <c r="BX1051" s="311" t="e">
        <f t="shared" si="38"/>
        <v>#DIV/0!</v>
      </c>
      <c r="BY1051" s="310">
        <f t="shared" si="39"/>
        <v>0</v>
      </c>
    </row>
    <row r="1052" spans="76:77" x14ac:dyDescent="0.25">
      <c r="BX1052" s="311" t="e">
        <f t="shared" si="38"/>
        <v>#DIV/0!</v>
      </c>
      <c r="BY1052" s="310">
        <f t="shared" si="39"/>
        <v>0</v>
      </c>
    </row>
    <row r="1053" spans="76:77" x14ac:dyDescent="0.25">
      <c r="BX1053" s="311" t="e">
        <f t="shared" si="38"/>
        <v>#DIV/0!</v>
      </c>
      <c r="BY1053" s="310">
        <f t="shared" si="39"/>
        <v>0</v>
      </c>
    </row>
    <row r="1054" spans="76:77" x14ac:dyDescent="0.25">
      <c r="BX1054" s="311" t="e">
        <f t="shared" si="38"/>
        <v>#DIV/0!</v>
      </c>
      <c r="BY1054" s="310">
        <f t="shared" si="39"/>
        <v>0</v>
      </c>
    </row>
    <row r="1055" spans="76:77" x14ac:dyDescent="0.25">
      <c r="BX1055" s="311" t="e">
        <f t="shared" si="38"/>
        <v>#DIV/0!</v>
      </c>
      <c r="BY1055" s="310">
        <f t="shared" si="39"/>
        <v>0</v>
      </c>
    </row>
    <row r="1056" spans="76:77" x14ac:dyDescent="0.25">
      <c r="BX1056" s="311" t="e">
        <f t="shared" si="38"/>
        <v>#DIV/0!</v>
      </c>
      <c r="BY1056" s="310">
        <f t="shared" si="39"/>
        <v>0</v>
      </c>
    </row>
    <row r="1057" spans="76:77" x14ac:dyDescent="0.25">
      <c r="BX1057" s="311" t="e">
        <f t="shared" si="38"/>
        <v>#DIV/0!</v>
      </c>
      <c r="BY1057" s="310">
        <f t="shared" si="39"/>
        <v>0</v>
      </c>
    </row>
    <row r="1058" spans="76:77" x14ac:dyDescent="0.25">
      <c r="BX1058" s="311" t="e">
        <f t="shared" si="38"/>
        <v>#DIV/0!</v>
      </c>
      <c r="BY1058" s="310">
        <f t="shared" si="39"/>
        <v>0</v>
      </c>
    </row>
    <row r="1059" spans="76:77" x14ac:dyDescent="0.25">
      <c r="BX1059" s="311" t="e">
        <f t="shared" si="38"/>
        <v>#DIV/0!</v>
      </c>
      <c r="BY1059" s="310">
        <f t="shared" si="39"/>
        <v>0</v>
      </c>
    </row>
    <row r="1060" spans="76:77" x14ac:dyDescent="0.25">
      <c r="BX1060" s="311" t="e">
        <f t="shared" si="38"/>
        <v>#DIV/0!</v>
      </c>
      <c r="BY1060" s="310">
        <f t="shared" si="39"/>
        <v>0</v>
      </c>
    </row>
    <row r="1061" spans="76:77" x14ac:dyDescent="0.25">
      <c r="BX1061" s="311" t="e">
        <f t="shared" si="38"/>
        <v>#DIV/0!</v>
      </c>
      <c r="BY1061" s="310">
        <f t="shared" si="39"/>
        <v>0</v>
      </c>
    </row>
    <row r="1062" spans="76:77" x14ac:dyDescent="0.25">
      <c r="BX1062" s="311" t="e">
        <f t="shared" si="38"/>
        <v>#DIV/0!</v>
      </c>
      <c r="BY1062" s="310">
        <f t="shared" si="39"/>
        <v>0</v>
      </c>
    </row>
    <row r="1063" spans="76:77" x14ac:dyDescent="0.25">
      <c r="BX1063" s="311" t="e">
        <f t="shared" si="38"/>
        <v>#DIV/0!</v>
      </c>
      <c r="BY1063" s="310">
        <f t="shared" si="39"/>
        <v>0</v>
      </c>
    </row>
    <row r="1064" spans="76:77" x14ac:dyDescent="0.25">
      <c r="BX1064" s="311" t="e">
        <f t="shared" si="38"/>
        <v>#DIV/0!</v>
      </c>
      <c r="BY1064" s="310">
        <f t="shared" si="39"/>
        <v>0</v>
      </c>
    </row>
    <row r="1065" spans="76:77" x14ac:dyDescent="0.25">
      <c r="BX1065" s="311" t="e">
        <f t="shared" si="38"/>
        <v>#DIV/0!</v>
      </c>
      <c r="BY1065" s="310">
        <f t="shared" si="39"/>
        <v>0</v>
      </c>
    </row>
    <row r="1066" spans="76:77" x14ac:dyDescent="0.25">
      <c r="BX1066" s="311" t="e">
        <f t="shared" si="38"/>
        <v>#DIV/0!</v>
      </c>
      <c r="BY1066" s="310">
        <f t="shared" si="39"/>
        <v>0</v>
      </c>
    </row>
    <row r="1067" spans="76:77" x14ac:dyDescent="0.25">
      <c r="BX1067" s="311" t="e">
        <f t="shared" si="38"/>
        <v>#DIV/0!</v>
      </c>
      <c r="BY1067" s="310">
        <f t="shared" si="39"/>
        <v>0</v>
      </c>
    </row>
    <row r="1068" spans="76:77" x14ac:dyDescent="0.25">
      <c r="BX1068" s="311" t="e">
        <f t="shared" si="38"/>
        <v>#DIV/0!</v>
      </c>
      <c r="BY1068" s="310">
        <f t="shared" si="39"/>
        <v>0</v>
      </c>
    </row>
    <row r="1069" spans="76:77" x14ac:dyDescent="0.25">
      <c r="BX1069" s="311" t="e">
        <f t="shared" si="38"/>
        <v>#DIV/0!</v>
      </c>
      <c r="BY1069" s="310">
        <f t="shared" si="39"/>
        <v>0</v>
      </c>
    </row>
    <row r="1070" spans="76:77" x14ac:dyDescent="0.25">
      <c r="BX1070" s="311" t="e">
        <f t="shared" si="38"/>
        <v>#DIV/0!</v>
      </c>
      <c r="BY1070" s="310">
        <f t="shared" si="39"/>
        <v>0</v>
      </c>
    </row>
    <row r="1071" spans="76:77" x14ac:dyDescent="0.25">
      <c r="BX1071" s="311" t="e">
        <f t="shared" si="38"/>
        <v>#DIV/0!</v>
      </c>
      <c r="BY1071" s="310">
        <f t="shared" si="39"/>
        <v>0</v>
      </c>
    </row>
    <row r="1072" spans="76:77" x14ac:dyDescent="0.25">
      <c r="BX1072" s="311" t="e">
        <f t="shared" si="38"/>
        <v>#DIV/0!</v>
      </c>
      <c r="BY1072" s="310">
        <f t="shared" si="39"/>
        <v>0</v>
      </c>
    </row>
    <row r="1073" spans="76:77" x14ac:dyDescent="0.25">
      <c r="BX1073" s="311" t="e">
        <f t="shared" si="38"/>
        <v>#DIV/0!</v>
      </c>
      <c r="BY1073" s="310">
        <f t="shared" si="39"/>
        <v>0</v>
      </c>
    </row>
    <row r="1074" spans="76:77" x14ac:dyDescent="0.25">
      <c r="BX1074" s="311" t="e">
        <f t="shared" si="38"/>
        <v>#DIV/0!</v>
      </c>
      <c r="BY1074" s="310">
        <f t="shared" si="39"/>
        <v>0</v>
      </c>
    </row>
    <row r="1075" spans="76:77" x14ac:dyDescent="0.25">
      <c r="BX1075" s="311" t="e">
        <f t="shared" si="38"/>
        <v>#DIV/0!</v>
      </c>
      <c r="BY1075" s="310">
        <f t="shared" si="39"/>
        <v>0</v>
      </c>
    </row>
    <row r="1076" spans="76:77" x14ac:dyDescent="0.25">
      <c r="BX1076" s="311" t="e">
        <f t="shared" si="38"/>
        <v>#DIV/0!</v>
      </c>
      <c r="BY1076" s="310">
        <f t="shared" si="39"/>
        <v>0</v>
      </c>
    </row>
    <row r="1077" spans="76:77" x14ac:dyDescent="0.25">
      <c r="BX1077" s="311" t="e">
        <f t="shared" si="38"/>
        <v>#DIV/0!</v>
      </c>
      <c r="BY1077" s="310">
        <f t="shared" si="39"/>
        <v>0</v>
      </c>
    </row>
    <row r="1078" spans="76:77" x14ac:dyDescent="0.25">
      <c r="BX1078" s="311" t="e">
        <f t="shared" si="38"/>
        <v>#DIV/0!</v>
      </c>
      <c r="BY1078" s="310">
        <f t="shared" si="39"/>
        <v>0</v>
      </c>
    </row>
    <row r="1079" spans="76:77" x14ac:dyDescent="0.25">
      <c r="BX1079" s="311" t="e">
        <f t="shared" si="38"/>
        <v>#DIV/0!</v>
      </c>
      <c r="BY1079" s="310">
        <f t="shared" si="39"/>
        <v>0</v>
      </c>
    </row>
    <row r="1080" spans="76:77" x14ac:dyDescent="0.25">
      <c r="BX1080" s="311" t="e">
        <f t="shared" si="38"/>
        <v>#DIV/0!</v>
      </c>
      <c r="BY1080" s="310">
        <f t="shared" si="39"/>
        <v>0</v>
      </c>
    </row>
    <row r="1081" spans="76:77" x14ac:dyDescent="0.25">
      <c r="BX1081" s="311" t="e">
        <f t="shared" si="38"/>
        <v>#DIV/0!</v>
      </c>
      <c r="BY1081" s="310">
        <f t="shared" si="39"/>
        <v>0</v>
      </c>
    </row>
    <row r="1082" spans="76:77" x14ac:dyDescent="0.25">
      <c r="BX1082" s="311" t="e">
        <f t="shared" si="38"/>
        <v>#DIV/0!</v>
      </c>
      <c r="BY1082" s="310">
        <f t="shared" si="39"/>
        <v>0</v>
      </c>
    </row>
    <row r="1083" spans="76:77" x14ac:dyDescent="0.25">
      <c r="BX1083" s="311" t="e">
        <f t="shared" si="38"/>
        <v>#DIV/0!</v>
      </c>
      <c r="BY1083" s="310">
        <f t="shared" si="39"/>
        <v>0</v>
      </c>
    </row>
    <row r="1084" spans="76:77" x14ac:dyDescent="0.25">
      <c r="BX1084" s="311" t="e">
        <f t="shared" si="38"/>
        <v>#DIV/0!</v>
      </c>
      <c r="BY1084" s="310">
        <f t="shared" si="39"/>
        <v>0</v>
      </c>
    </row>
    <row r="1085" spans="76:77" x14ac:dyDescent="0.25">
      <c r="BX1085" s="311" t="e">
        <f t="shared" si="38"/>
        <v>#DIV/0!</v>
      </c>
      <c r="BY1085" s="310">
        <f t="shared" si="39"/>
        <v>0</v>
      </c>
    </row>
    <row r="1086" spans="76:77" x14ac:dyDescent="0.25">
      <c r="BX1086" s="311" t="e">
        <f t="shared" si="38"/>
        <v>#DIV/0!</v>
      </c>
      <c r="BY1086" s="310">
        <f t="shared" si="39"/>
        <v>0</v>
      </c>
    </row>
    <row r="1087" spans="76:77" x14ac:dyDescent="0.25">
      <c r="BX1087" s="311" t="e">
        <f t="shared" si="38"/>
        <v>#DIV/0!</v>
      </c>
      <c r="BY1087" s="310">
        <f t="shared" si="39"/>
        <v>0</v>
      </c>
    </row>
    <row r="1088" spans="76:77" x14ac:dyDescent="0.25">
      <c r="BX1088" s="311" t="e">
        <f t="shared" si="38"/>
        <v>#DIV/0!</v>
      </c>
      <c r="BY1088" s="310">
        <f t="shared" si="39"/>
        <v>0</v>
      </c>
    </row>
    <row r="1089" spans="76:77" x14ac:dyDescent="0.25">
      <c r="BX1089" s="311" t="e">
        <f t="shared" si="38"/>
        <v>#DIV/0!</v>
      </c>
      <c r="BY1089" s="310">
        <f t="shared" si="39"/>
        <v>0</v>
      </c>
    </row>
    <row r="1090" spans="76:77" x14ac:dyDescent="0.25">
      <c r="BX1090" s="311" t="e">
        <f t="shared" si="38"/>
        <v>#DIV/0!</v>
      </c>
      <c r="BY1090" s="310">
        <f t="shared" si="39"/>
        <v>0</v>
      </c>
    </row>
    <row r="1091" spans="76:77" x14ac:dyDescent="0.25">
      <c r="BX1091" s="311" t="e">
        <f t="shared" si="38"/>
        <v>#DIV/0!</v>
      </c>
      <c r="BY1091" s="310">
        <f t="shared" si="39"/>
        <v>0</v>
      </c>
    </row>
    <row r="1092" spans="76:77" x14ac:dyDescent="0.25">
      <c r="BX1092" s="311" t="e">
        <f t="shared" si="38"/>
        <v>#DIV/0!</v>
      </c>
      <c r="BY1092" s="310">
        <f t="shared" si="39"/>
        <v>0</v>
      </c>
    </row>
    <row r="1093" spans="76:77" x14ac:dyDescent="0.25">
      <c r="BX1093" s="311" t="e">
        <f t="shared" si="38"/>
        <v>#DIV/0!</v>
      </c>
      <c r="BY1093" s="310">
        <f t="shared" si="39"/>
        <v>0</v>
      </c>
    </row>
    <row r="1094" spans="76:77" x14ac:dyDescent="0.25">
      <c r="BX1094" s="311" t="e">
        <f t="shared" si="38"/>
        <v>#DIV/0!</v>
      </c>
      <c r="BY1094" s="310">
        <f t="shared" si="39"/>
        <v>0</v>
      </c>
    </row>
    <row r="1095" spans="76:77" x14ac:dyDescent="0.25">
      <c r="BX1095" s="311" t="e">
        <f t="shared" si="38"/>
        <v>#DIV/0!</v>
      </c>
      <c r="BY1095" s="310">
        <f t="shared" si="39"/>
        <v>0</v>
      </c>
    </row>
    <row r="1096" spans="76:77" x14ac:dyDescent="0.25">
      <c r="BX1096" s="311" t="e">
        <f t="shared" si="38"/>
        <v>#DIV/0!</v>
      </c>
      <c r="BY1096" s="310">
        <f t="shared" si="39"/>
        <v>0</v>
      </c>
    </row>
    <row r="1097" spans="76:77" x14ac:dyDescent="0.25">
      <c r="BX1097" s="311" t="e">
        <f t="shared" si="38"/>
        <v>#DIV/0!</v>
      </c>
      <c r="BY1097" s="310">
        <f t="shared" si="39"/>
        <v>0</v>
      </c>
    </row>
    <row r="1098" spans="76:77" x14ac:dyDescent="0.25">
      <c r="BX1098" s="311" t="e">
        <f t="shared" si="38"/>
        <v>#DIV/0!</v>
      </c>
      <c r="BY1098" s="310">
        <f t="shared" si="39"/>
        <v>0</v>
      </c>
    </row>
    <row r="1099" spans="76:77" x14ac:dyDescent="0.25">
      <c r="BX1099" s="311" t="e">
        <f t="shared" si="38"/>
        <v>#DIV/0!</v>
      </c>
      <c r="BY1099" s="310">
        <f t="shared" si="39"/>
        <v>0</v>
      </c>
    </row>
    <row r="1100" spans="76:77" x14ac:dyDescent="0.25">
      <c r="BX1100" s="311" t="e">
        <f t="shared" si="38"/>
        <v>#DIV/0!</v>
      </c>
      <c r="BY1100" s="310">
        <f t="shared" si="39"/>
        <v>0</v>
      </c>
    </row>
    <row r="1101" spans="76:77" x14ac:dyDescent="0.25">
      <c r="BX1101" s="311" t="e">
        <f t="shared" ref="BX1101:BX1164" si="40">BY1101/BV1101</f>
        <v>#DIV/0!</v>
      </c>
      <c r="BY1101" s="310">
        <f t="shared" ref="BY1101:BY1164" si="41">BY1100+BW1101*(BV1101-BV1100)</f>
        <v>0</v>
      </c>
    </row>
    <row r="1102" spans="76:77" x14ac:dyDescent="0.25">
      <c r="BX1102" s="311" t="e">
        <f t="shared" si="40"/>
        <v>#DIV/0!</v>
      </c>
      <c r="BY1102" s="310">
        <f t="shared" si="41"/>
        <v>0</v>
      </c>
    </row>
    <row r="1103" spans="76:77" x14ac:dyDescent="0.25">
      <c r="BX1103" s="311" t="e">
        <f t="shared" si="40"/>
        <v>#DIV/0!</v>
      </c>
      <c r="BY1103" s="310">
        <f t="shared" si="41"/>
        <v>0</v>
      </c>
    </row>
    <row r="1104" spans="76:77" x14ac:dyDescent="0.25">
      <c r="BX1104" s="311" t="e">
        <f t="shared" si="40"/>
        <v>#DIV/0!</v>
      </c>
      <c r="BY1104" s="310">
        <f t="shared" si="41"/>
        <v>0</v>
      </c>
    </row>
    <row r="1105" spans="76:77" x14ac:dyDescent="0.25">
      <c r="BX1105" s="311" t="e">
        <f t="shared" si="40"/>
        <v>#DIV/0!</v>
      </c>
      <c r="BY1105" s="310">
        <f t="shared" si="41"/>
        <v>0</v>
      </c>
    </row>
    <row r="1106" spans="76:77" x14ac:dyDescent="0.25">
      <c r="BX1106" s="311" t="e">
        <f t="shared" si="40"/>
        <v>#DIV/0!</v>
      </c>
      <c r="BY1106" s="310">
        <f t="shared" si="41"/>
        <v>0</v>
      </c>
    </row>
    <row r="1107" spans="76:77" x14ac:dyDescent="0.25">
      <c r="BX1107" s="311" t="e">
        <f t="shared" si="40"/>
        <v>#DIV/0!</v>
      </c>
      <c r="BY1107" s="310">
        <f t="shared" si="41"/>
        <v>0</v>
      </c>
    </row>
    <row r="1108" spans="76:77" x14ac:dyDescent="0.25">
      <c r="BX1108" s="311" t="e">
        <f t="shared" si="40"/>
        <v>#DIV/0!</v>
      </c>
      <c r="BY1108" s="310">
        <f t="shared" si="41"/>
        <v>0</v>
      </c>
    </row>
    <row r="1109" spans="76:77" x14ac:dyDescent="0.25">
      <c r="BX1109" s="311" t="e">
        <f t="shared" si="40"/>
        <v>#DIV/0!</v>
      </c>
      <c r="BY1109" s="310">
        <f t="shared" si="41"/>
        <v>0</v>
      </c>
    </row>
    <row r="1110" spans="76:77" x14ac:dyDescent="0.25">
      <c r="BX1110" s="311" t="e">
        <f t="shared" si="40"/>
        <v>#DIV/0!</v>
      </c>
      <c r="BY1110" s="310">
        <f t="shared" si="41"/>
        <v>0</v>
      </c>
    </row>
    <row r="1111" spans="76:77" x14ac:dyDescent="0.25">
      <c r="BX1111" s="311" t="e">
        <f t="shared" si="40"/>
        <v>#DIV/0!</v>
      </c>
      <c r="BY1111" s="310">
        <f t="shared" si="41"/>
        <v>0</v>
      </c>
    </row>
    <row r="1112" spans="76:77" x14ac:dyDescent="0.25">
      <c r="BX1112" s="311" t="e">
        <f t="shared" si="40"/>
        <v>#DIV/0!</v>
      </c>
      <c r="BY1112" s="310">
        <f t="shared" si="41"/>
        <v>0</v>
      </c>
    </row>
    <row r="1113" spans="76:77" x14ac:dyDescent="0.25">
      <c r="BX1113" s="311" t="e">
        <f t="shared" si="40"/>
        <v>#DIV/0!</v>
      </c>
      <c r="BY1113" s="310">
        <f t="shared" si="41"/>
        <v>0</v>
      </c>
    </row>
    <row r="1114" spans="76:77" x14ac:dyDescent="0.25">
      <c r="BX1114" s="311" t="e">
        <f t="shared" si="40"/>
        <v>#DIV/0!</v>
      </c>
      <c r="BY1114" s="310">
        <f t="shared" si="41"/>
        <v>0</v>
      </c>
    </row>
    <row r="1115" spans="76:77" x14ac:dyDescent="0.25">
      <c r="BX1115" s="311" t="e">
        <f t="shared" si="40"/>
        <v>#DIV/0!</v>
      </c>
      <c r="BY1115" s="310">
        <f t="shared" si="41"/>
        <v>0</v>
      </c>
    </row>
    <row r="1116" spans="76:77" x14ac:dyDescent="0.25">
      <c r="BX1116" s="311" t="e">
        <f t="shared" si="40"/>
        <v>#DIV/0!</v>
      </c>
      <c r="BY1116" s="310">
        <f t="shared" si="41"/>
        <v>0</v>
      </c>
    </row>
    <row r="1117" spans="76:77" x14ac:dyDescent="0.25">
      <c r="BX1117" s="311" t="e">
        <f t="shared" si="40"/>
        <v>#DIV/0!</v>
      </c>
      <c r="BY1117" s="310">
        <f t="shared" si="41"/>
        <v>0</v>
      </c>
    </row>
    <row r="1118" spans="76:77" x14ac:dyDescent="0.25">
      <c r="BX1118" s="311" t="e">
        <f t="shared" si="40"/>
        <v>#DIV/0!</v>
      </c>
      <c r="BY1118" s="310">
        <f t="shared" si="41"/>
        <v>0</v>
      </c>
    </row>
    <row r="1119" spans="76:77" x14ac:dyDescent="0.25">
      <c r="BX1119" s="311" t="e">
        <f t="shared" si="40"/>
        <v>#DIV/0!</v>
      </c>
      <c r="BY1119" s="310">
        <f t="shared" si="41"/>
        <v>0</v>
      </c>
    </row>
    <row r="1120" spans="76:77" x14ac:dyDescent="0.25">
      <c r="BX1120" s="311" t="e">
        <f t="shared" si="40"/>
        <v>#DIV/0!</v>
      </c>
      <c r="BY1120" s="310">
        <f t="shared" si="41"/>
        <v>0</v>
      </c>
    </row>
    <row r="1121" spans="76:77" x14ac:dyDescent="0.25">
      <c r="BX1121" s="311" t="e">
        <f t="shared" si="40"/>
        <v>#DIV/0!</v>
      </c>
      <c r="BY1121" s="310">
        <f t="shared" si="41"/>
        <v>0</v>
      </c>
    </row>
    <row r="1122" spans="76:77" x14ac:dyDescent="0.25">
      <c r="BX1122" s="311" t="e">
        <f t="shared" si="40"/>
        <v>#DIV/0!</v>
      </c>
      <c r="BY1122" s="310">
        <f t="shared" si="41"/>
        <v>0</v>
      </c>
    </row>
    <row r="1123" spans="76:77" x14ac:dyDescent="0.25">
      <c r="BX1123" s="311" t="e">
        <f t="shared" si="40"/>
        <v>#DIV/0!</v>
      </c>
      <c r="BY1123" s="310">
        <f t="shared" si="41"/>
        <v>0</v>
      </c>
    </row>
    <row r="1124" spans="76:77" x14ac:dyDescent="0.25">
      <c r="BX1124" s="311" t="e">
        <f t="shared" si="40"/>
        <v>#DIV/0!</v>
      </c>
      <c r="BY1124" s="310">
        <f t="shared" si="41"/>
        <v>0</v>
      </c>
    </row>
    <row r="1125" spans="76:77" x14ac:dyDescent="0.25">
      <c r="BX1125" s="311" t="e">
        <f t="shared" si="40"/>
        <v>#DIV/0!</v>
      </c>
      <c r="BY1125" s="310">
        <f t="shared" si="41"/>
        <v>0</v>
      </c>
    </row>
    <row r="1126" spans="76:77" x14ac:dyDescent="0.25">
      <c r="BX1126" s="311" t="e">
        <f t="shared" si="40"/>
        <v>#DIV/0!</v>
      </c>
      <c r="BY1126" s="310">
        <f t="shared" si="41"/>
        <v>0</v>
      </c>
    </row>
    <row r="1127" spans="76:77" x14ac:dyDescent="0.25">
      <c r="BX1127" s="311" t="e">
        <f t="shared" si="40"/>
        <v>#DIV/0!</v>
      </c>
      <c r="BY1127" s="310">
        <f t="shared" si="41"/>
        <v>0</v>
      </c>
    </row>
    <row r="1128" spans="76:77" x14ac:dyDescent="0.25">
      <c r="BX1128" s="311" t="e">
        <f t="shared" si="40"/>
        <v>#DIV/0!</v>
      </c>
      <c r="BY1128" s="310">
        <f t="shared" si="41"/>
        <v>0</v>
      </c>
    </row>
    <row r="1129" spans="76:77" x14ac:dyDescent="0.25">
      <c r="BX1129" s="311" t="e">
        <f t="shared" si="40"/>
        <v>#DIV/0!</v>
      </c>
      <c r="BY1129" s="310">
        <f t="shared" si="41"/>
        <v>0</v>
      </c>
    </row>
    <row r="1130" spans="76:77" x14ac:dyDescent="0.25">
      <c r="BX1130" s="311" t="e">
        <f t="shared" si="40"/>
        <v>#DIV/0!</v>
      </c>
      <c r="BY1130" s="310">
        <f t="shared" si="41"/>
        <v>0</v>
      </c>
    </row>
    <row r="1131" spans="76:77" x14ac:dyDescent="0.25">
      <c r="BX1131" s="311" t="e">
        <f t="shared" si="40"/>
        <v>#DIV/0!</v>
      </c>
      <c r="BY1131" s="310">
        <f t="shared" si="41"/>
        <v>0</v>
      </c>
    </row>
    <row r="1132" spans="76:77" x14ac:dyDescent="0.25">
      <c r="BX1132" s="311" t="e">
        <f t="shared" si="40"/>
        <v>#DIV/0!</v>
      </c>
      <c r="BY1132" s="310">
        <f t="shared" si="41"/>
        <v>0</v>
      </c>
    </row>
    <row r="1133" spans="76:77" x14ac:dyDescent="0.25">
      <c r="BX1133" s="311" t="e">
        <f t="shared" si="40"/>
        <v>#DIV/0!</v>
      </c>
      <c r="BY1133" s="310">
        <f t="shared" si="41"/>
        <v>0</v>
      </c>
    </row>
    <row r="1134" spans="76:77" x14ac:dyDescent="0.25">
      <c r="BX1134" s="311" t="e">
        <f t="shared" si="40"/>
        <v>#DIV/0!</v>
      </c>
      <c r="BY1134" s="310">
        <f t="shared" si="41"/>
        <v>0</v>
      </c>
    </row>
    <row r="1135" spans="76:77" x14ac:dyDescent="0.25">
      <c r="BX1135" s="311" t="e">
        <f t="shared" si="40"/>
        <v>#DIV/0!</v>
      </c>
      <c r="BY1135" s="310">
        <f t="shared" si="41"/>
        <v>0</v>
      </c>
    </row>
    <row r="1136" spans="76:77" x14ac:dyDescent="0.25">
      <c r="BX1136" s="311" t="e">
        <f t="shared" si="40"/>
        <v>#DIV/0!</v>
      </c>
      <c r="BY1136" s="310">
        <f t="shared" si="41"/>
        <v>0</v>
      </c>
    </row>
    <row r="1137" spans="76:77" x14ac:dyDescent="0.25">
      <c r="BX1137" s="311" t="e">
        <f t="shared" si="40"/>
        <v>#DIV/0!</v>
      </c>
      <c r="BY1137" s="310">
        <f t="shared" si="41"/>
        <v>0</v>
      </c>
    </row>
    <row r="1138" spans="76:77" x14ac:dyDescent="0.25">
      <c r="BX1138" s="311" t="e">
        <f t="shared" si="40"/>
        <v>#DIV/0!</v>
      </c>
      <c r="BY1138" s="310">
        <f t="shared" si="41"/>
        <v>0</v>
      </c>
    </row>
    <row r="1139" spans="76:77" x14ac:dyDescent="0.25">
      <c r="BX1139" s="311" t="e">
        <f t="shared" si="40"/>
        <v>#DIV/0!</v>
      </c>
      <c r="BY1139" s="310">
        <f t="shared" si="41"/>
        <v>0</v>
      </c>
    </row>
    <row r="1140" spans="76:77" x14ac:dyDescent="0.25">
      <c r="BX1140" s="311" t="e">
        <f t="shared" si="40"/>
        <v>#DIV/0!</v>
      </c>
      <c r="BY1140" s="310">
        <f t="shared" si="41"/>
        <v>0</v>
      </c>
    </row>
    <row r="1141" spans="76:77" x14ac:dyDescent="0.25">
      <c r="BX1141" s="311" t="e">
        <f t="shared" si="40"/>
        <v>#DIV/0!</v>
      </c>
      <c r="BY1141" s="310">
        <f t="shared" si="41"/>
        <v>0</v>
      </c>
    </row>
    <row r="1142" spans="76:77" x14ac:dyDescent="0.25">
      <c r="BX1142" s="311" t="e">
        <f t="shared" si="40"/>
        <v>#DIV/0!</v>
      </c>
      <c r="BY1142" s="310">
        <f t="shared" si="41"/>
        <v>0</v>
      </c>
    </row>
    <row r="1143" spans="76:77" x14ac:dyDescent="0.25">
      <c r="BX1143" s="311" t="e">
        <f t="shared" si="40"/>
        <v>#DIV/0!</v>
      </c>
      <c r="BY1143" s="310">
        <f t="shared" si="41"/>
        <v>0</v>
      </c>
    </row>
    <row r="1144" spans="76:77" x14ac:dyDescent="0.25">
      <c r="BX1144" s="311" t="e">
        <f t="shared" si="40"/>
        <v>#DIV/0!</v>
      </c>
      <c r="BY1144" s="310">
        <f t="shared" si="41"/>
        <v>0</v>
      </c>
    </row>
    <row r="1145" spans="76:77" x14ac:dyDescent="0.25">
      <c r="BX1145" s="311" t="e">
        <f t="shared" si="40"/>
        <v>#DIV/0!</v>
      </c>
      <c r="BY1145" s="310">
        <f t="shared" si="41"/>
        <v>0</v>
      </c>
    </row>
    <row r="1146" spans="76:77" x14ac:dyDescent="0.25">
      <c r="BX1146" s="311" t="e">
        <f t="shared" si="40"/>
        <v>#DIV/0!</v>
      </c>
      <c r="BY1146" s="310">
        <f t="shared" si="41"/>
        <v>0</v>
      </c>
    </row>
    <row r="1147" spans="76:77" x14ac:dyDescent="0.25">
      <c r="BX1147" s="311" t="e">
        <f t="shared" si="40"/>
        <v>#DIV/0!</v>
      </c>
      <c r="BY1147" s="310">
        <f t="shared" si="41"/>
        <v>0</v>
      </c>
    </row>
    <row r="1148" spans="76:77" x14ac:dyDescent="0.25">
      <c r="BX1148" s="311" t="e">
        <f t="shared" si="40"/>
        <v>#DIV/0!</v>
      </c>
      <c r="BY1148" s="310">
        <f t="shared" si="41"/>
        <v>0</v>
      </c>
    </row>
    <row r="1149" spans="76:77" x14ac:dyDescent="0.25">
      <c r="BX1149" s="311" t="e">
        <f t="shared" si="40"/>
        <v>#DIV/0!</v>
      </c>
      <c r="BY1149" s="310">
        <f t="shared" si="41"/>
        <v>0</v>
      </c>
    </row>
    <row r="1150" spans="76:77" x14ac:dyDescent="0.25">
      <c r="BX1150" s="311" t="e">
        <f t="shared" si="40"/>
        <v>#DIV/0!</v>
      </c>
      <c r="BY1150" s="310">
        <f t="shared" si="41"/>
        <v>0</v>
      </c>
    </row>
    <row r="1151" spans="76:77" x14ac:dyDescent="0.25">
      <c r="BX1151" s="311" t="e">
        <f t="shared" si="40"/>
        <v>#DIV/0!</v>
      </c>
      <c r="BY1151" s="310">
        <f t="shared" si="41"/>
        <v>0</v>
      </c>
    </row>
    <row r="1152" spans="76:77" x14ac:dyDescent="0.25">
      <c r="BX1152" s="311" t="e">
        <f t="shared" si="40"/>
        <v>#DIV/0!</v>
      </c>
      <c r="BY1152" s="310">
        <f t="shared" si="41"/>
        <v>0</v>
      </c>
    </row>
    <row r="1153" spans="76:77" x14ac:dyDescent="0.25">
      <c r="BX1153" s="311" t="e">
        <f t="shared" si="40"/>
        <v>#DIV/0!</v>
      </c>
      <c r="BY1153" s="310">
        <f t="shared" si="41"/>
        <v>0</v>
      </c>
    </row>
    <row r="1154" spans="76:77" x14ac:dyDescent="0.25">
      <c r="BX1154" s="311" t="e">
        <f t="shared" si="40"/>
        <v>#DIV/0!</v>
      </c>
      <c r="BY1154" s="310">
        <f t="shared" si="41"/>
        <v>0</v>
      </c>
    </row>
    <row r="1155" spans="76:77" x14ac:dyDescent="0.25">
      <c r="BX1155" s="311" t="e">
        <f t="shared" si="40"/>
        <v>#DIV/0!</v>
      </c>
      <c r="BY1155" s="310">
        <f t="shared" si="41"/>
        <v>0</v>
      </c>
    </row>
    <row r="1156" spans="76:77" x14ac:dyDescent="0.25">
      <c r="BX1156" s="311" t="e">
        <f t="shared" si="40"/>
        <v>#DIV/0!</v>
      </c>
      <c r="BY1156" s="310">
        <f t="shared" si="41"/>
        <v>0</v>
      </c>
    </row>
    <row r="1157" spans="76:77" x14ac:dyDescent="0.25">
      <c r="BX1157" s="311" t="e">
        <f t="shared" si="40"/>
        <v>#DIV/0!</v>
      </c>
      <c r="BY1157" s="310">
        <f t="shared" si="41"/>
        <v>0</v>
      </c>
    </row>
    <row r="1158" spans="76:77" x14ac:dyDescent="0.25">
      <c r="BX1158" s="311" t="e">
        <f t="shared" si="40"/>
        <v>#DIV/0!</v>
      </c>
      <c r="BY1158" s="310">
        <f t="shared" si="41"/>
        <v>0</v>
      </c>
    </row>
    <row r="1159" spans="76:77" x14ac:dyDescent="0.25">
      <c r="BX1159" s="311" t="e">
        <f t="shared" si="40"/>
        <v>#DIV/0!</v>
      </c>
      <c r="BY1159" s="310">
        <f t="shared" si="41"/>
        <v>0</v>
      </c>
    </row>
    <row r="1160" spans="76:77" x14ac:dyDescent="0.25">
      <c r="BX1160" s="311" t="e">
        <f t="shared" si="40"/>
        <v>#DIV/0!</v>
      </c>
      <c r="BY1160" s="310">
        <f t="shared" si="41"/>
        <v>0</v>
      </c>
    </row>
    <row r="1161" spans="76:77" x14ac:dyDescent="0.25">
      <c r="BX1161" s="311" t="e">
        <f t="shared" si="40"/>
        <v>#DIV/0!</v>
      </c>
      <c r="BY1161" s="310">
        <f t="shared" si="41"/>
        <v>0</v>
      </c>
    </row>
    <row r="1162" spans="76:77" x14ac:dyDescent="0.25">
      <c r="BX1162" s="311" t="e">
        <f t="shared" si="40"/>
        <v>#DIV/0!</v>
      </c>
      <c r="BY1162" s="310">
        <f t="shared" si="41"/>
        <v>0</v>
      </c>
    </row>
    <row r="1163" spans="76:77" x14ac:dyDescent="0.25">
      <c r="BX1163" s="311" t="e">
        <f t="shared" si="40"/>
        <v>#DIV/0!</v>
      </c>
      <c r="BY1163" s="310">
        <f t="shared" si="41"/>
        <v>0</v>
      </c>
    </row>
    <row r="1164" spans="76:77" x14ac:dyDescent="0.25">
      <c r="BX1164" s="311" t="e">
        <f t="shared" si="40"/>
        <v>#DIV/0!</v>
      </c>
      <c r="BY1164" s="310">
        <f t="shared" si="41"/>
        <v>0</v>
      </c>
    </row>
    <row r="1165" spans="76:77" x14ac:dyDescent="0.25">
      <c r="BX1165" s="311" t="e">
        <f t="shared" ref="BX1165:BX1228" si="42">BY1165/BV1165</f>
        <v>#DIV/0!</v>
      </c>
      <c r="BY1165" s="310">
        <f t="shared" ref="BY1165:BY1228" si="43">BY1164+BW1165*(BV1165-BV1164)</f>
        <v>0</v>
      </c>
    </row>
    <row r="1166" spans="76:77" x14ac:dyDescent="0.25">
      <c r="BX1166" s="311" t="e">
        <f t="shared" si="42"/>
        <v>#DIV/0!</v>
      </c>
      <c r="BY1166" s="310">
        <f t="shared" si="43"/>
        <v>0</v>
      </c>
    </row>
    <row r="1167" spans="76:77" x14ac:dyDescent="0.25">
      <c r="BX1167" s="311" t="e">
        <f t="shared" si="42"/>
        <v>#DIV/0!</v>
      </c>
      <c r="BY1167" s="310">
        <f t="shared" si="43"/>
        <v>0</v>
      </c>
    </row>
    <row r="1168" spans="76:77" x14ac:dyDescent="0.25">
      <c r="BX1168" s="311" t="e">
        <f t="shared" si="42"/>
        <v>#DIV/0!</v>
      </c>
      <c r="BY1168" s="310">
        <f t="shared" si="43"/>
        <v>0</v>
      </c>
    </row>
    <row r="1169" spans="76:77" x14ac:dyDescent="0.25">
      <c r="BX1169" s="311" t="e">
        <f t="shared" si="42"/>
        <v>#DIV/0!</v>
      </c>
      <c r="BY1169" s="310">
        <f t="shared" si="43"/>
        <v>0</v>
      </c>
    </row>
    <row r="1170" spans="76:77" x14ac:dyDescent="0.25">
      <c r="BX1170" s="311" t="e">
        <f t="shared" si="42"/>
        <v>#DIV/0!</v>
      </c>
      <c r="BY1170" s="310">
        <f t="shared" si="43"/>
        <v>0</v>
      </c>
    </row>
    <row r="1171" spans="76:77" x14ac:dyDescent="0.25">
      <c r="BX1171" s="311" t="e">
        <f t="shared" si="42"/>
        <v>#DIV/0!</v>
      </c>
      <c r="BY1171" s="310">
        <f t="shared" si="43"/>
        <v>0</v>
      </c>
    </row>
    <row r="1172" spans="76:77" x14ac:dyDescent="0.25">
      <c r="BX1172" s="311" t="e">
        <f t="shared" si="42"/>
        <v>#DIV/0!</v>
      </c>
      <c r="BY1172" s="310">
        <f t="shared" si="43"/>
        <v>0</v>
      </c>
    </row>
    <row r="1173" spans="76:77" x14ac:dyDescent="0.25">
      <c r="BX1173" s="311" t="e">
        <f t="shared" si="42"/>
        <v>#DIV/0!</v>
      </c>
      <c r="BY1173" s="310">
        <f t="shared" si="43"/>
        <v>0</v>
      </c>
    </row>
    <row r="1174" spans="76:77" x14ac:dyDescent="0.25">
      <c r="BX1174" s="311" t="e">
        <f t="shared" si="42"/>
        <v>#DIV/0!</v>
      </c>
      <c r="BY1174" s="310">
        <f t="shared" si="43"/>
        <v>0</v>
      </c>
    </row>
    <row r="1175" spans="76:77" x14ac:dyDescent="0.25">
      <c r="BX1175" s="311" t="e">
        <f t="shared" si="42"/>
        <v>#DIV/0!</v>
      </c>
      <c r="BY1175" s="310">
        <f t="shared" si="43"/>
        <v>0</v>
      </c>
    </row>
    <row r="1176" spans="76:77" x14ac:dyDescent="0.25">
      <c r="BX1176" s="311" t="e">
        <f t="shared" si="42"/>
        <v>#DIV/0!</v>
      </c>
      <c r="BY1176" s="310">
        <f t="shared" si="43"/>
        <v>0</v>
      </c>
    </row>
    <row r="1177" spans="76:77" x14ac:dyDescent="0.25">
      <c r="BX1177" s="311" t="e">
        <f t="shared" si="42"/>
        <v>#DIV/0!</v>
      </c>
      <c r="BY1177" s="310">
        <f t="shared" si="43"/>
        <v>0</v>
      </c>
    </row>
    <row r="1178" spans="76:77" x14ac:dyDescent="0.25">
      <c r="BX1178" s="311" t="e">
        <f t="shared" si="42"/>
        <v>#DIV/0!</v>
      </c>
      <c r="BY1178" s="310">
        <f t="shared" si="43"/>
        <v>0</v>
      </c>
    </row>
    <row r="1179" spans="76:77" x14ac:dyDescent="0.25">
      <c r="BX1179" s="311" t="e">
        <f t="shared" si="42"/>
        <v>#DIV/0!</v>
      </c>
      <c r="BY1179" s="310">
        <f t="shared" si="43"/>
        <v>0</v>
      </c>
    </row>
    <row r="1180" spans="76:77" x14ac:dyDescent="0.25">
      <c r="BX1180" s="311" t="e">
        <f t="shared" si="42"/>
        <v>#DIV/0!</v>
      </c>
      <c r="BY1180" s="310">
        <f t="shared" si="43"/>
        <v>0</v>
      </c>
    </row>
    <row r="1181" spans="76:77" x14ac:dyDescent="0.25">
      <c r="BX1181" s="311" t="e">
        <f t="shared" si="42"/>
        <v>#DIV/0!</v>
      </c>
      <c r="BY1181" s="310">
        <f t="shared" si="43"/>
        <v>0</v>
      </c>
    </row>
    <row r="1182" spans="76:77" x14ac:dyDescent="0.25">
      <c r="BX1182" s="311" t="e">
        <f t="shared" si="42"/>
        <v>#DIV/0!</v>
      </c>
      <c r="BY1182" s="310">
        <f t="shared" si="43"/>
        <v>0</v>
      </c>
    </row>
    <row r="1183" spans="76:77" x14ac:dyDescent="0.25">
      <c r="BX1183" s="311" t="e">
        <f t="shared" si="42"/>
        <v>#DIV/0!</v>
      </c>
      <c r="BY1183" s="310">
        <f t="shared" si="43"/>
        <v>0</v>
      </c>
    </row>
    <row r="1184" spans="76:77" x14ac:dyDescent="0.25">
      <c r="BX1184" s="311" t="e">
        <f t="shared" si="42"/>
        <v>#DIV/0!</v>
      </c>
      <c r="BY1184" s="310">
        <f t="shared" si="43"/>
        <v>0</v>
      </c>
    </row>
    <row r="1185" spans="76:77" x14ac:dyDescent="0.25">
      <c r="BX1185" s="311" t="e">
        <f t="shared" si="42"/>
        <v>#DIV/0!</v>
      </c>
      <c r="BY1185" s="310">
        <f t="shared" si="43"/>
        <v>0</v>
      </c>
    </row>
    <row r="1186" spans="76:77" x14ac:dyDescent="0.25">
      <c r="BX1186" s="311" t="e">
        <f t="shared" si="42"/>
        <v>#DIV/0!</v>
      </c>
      <c r="BY1186" s="310">
        <f t="shared" si="43"/>
        <v>0</v>
      </c>
    </row>
    <row r="1187" spans="76:77" x14ac:dyDescent="0.25">
      <c r="BX1187" s="311" t="e">
        <f t="shared" si="42"/>
        <v>#DIV/0!</v>
      </c>
      <c r="BY1187" s="310">
        <f t="shared" si="43"/>
        <v>0</v>
      </c>
    </row>
    <row r="1188" spans="76:77" x14ac:dyDescent="0.25">
      <c r="BX1188" s="311" t="e">
        <f t="shared" si="42"/>
        <v>#DIV/0!</v>
      </c>
      <c r="BY1188" s="310">
        <f t="shared" si="43"/>
        <v>0</v>
      </c>
    </row>
    <row r="1189" spans="76:77" x14ac:dyDescent="0.25">
      <c r="BX1189" s="311" t="e">
        <f t="shared" si="42"/>
        <v>#DIV/0!</v>
      </c>
      <c r="BY1189" s="310">
        <f t="shared" si="43"/>
        <v>0</v>
      </c>
    </row>
    <row r="1190" spans="76:77" x14ac:dyDescent="0.25">
      <c r="BX1190" s="311" t="e">
        <f t="shared" si="42"/>
        <v>#DIV/0!</v>
      </c>
      <c r="BY1190" s="310">
        <f t="shared" si="43"/>
        <v>0</v>
      </c>
    </row>
    <row r="1191" spans="76:77" x14ac:dyDescent="0.25">
      <c r="BX1191" s="311" t="e">
        <f t="shared" si="42"/>
        <v>#DIV/0!</v>
      </c>
      <c r="BY1191" s="310">
        <f t="shared" si="43"/>
        <v>0</v>
      </c>
    </row>
    <row r="1192" spans="76:77" x14ac:dyDescent="0.25">
      <c r="BX1192" s="311" t="e">
        <f t="shared" si="42"/>
        <v>#DIV/0!</v>
      </c>
      <c r="BY1192" s="310">
        <f t="shared" si="43"/>
        <v>0</v>
      </c>
    </row>
    <row r="1193" spans="76:77" x14ac:dyDescent="0.25">
      <c r="BX1193" s="311" t="e">
        <f t="shared" si="42"/>
        <v>#DIV/0!</v>
      </c>
      <c r="BY1193" s="310">
        <f t="shared" si="43"/>
        <v>0</v>
      </c>
    </row>
    <row r="1194" spans="76:77" x14ac:dyDescent="0.25">
      <c r="BX1194" s="311" t="e">
        <f t="shared" si="42"/>
        <v>#DIV/0!</v>
      </c>
      <c r="BY1194" s="310">
        <f t="shared" si="43"/>
        <v>0</v>
      </c>
    </row>
    <row r="1195" spans="76:77" x14ac:dyDescent="0.25">
      <c r="BX1195" s="311" t="e">
        <f t="shared" si="42"/>
        <v>#DIV/0!</v>
      </c>
      <c r="BY1195" s="310">
        <f t="shared" si="43"/>
        <v>0</v>
      </c>
    </row>
    <row r="1196" spans="76:77" x14ac:dyDescent="0.25">
      <c r="BX1196" s="311" t="e">
        <f t="shared" si="42"/>
        <v>#DIV/0!</v>
      </c>
      <c r="BY1196" s="310">
        <f t="shared" si="43"/>
        <v>0</v>
      </c>
    </row>
    <row r="1197" spans="76:77" x14ac:dyDescent="0.25">
      <c r="BX1197" s="311" t="e">
        <f t="shared" si="42"/>
        <v>#DIV/0!</v>
      </c>
      <c r="BY1197" s="310">
        <f t="shared" si="43"/>
        <v>0</v>
      </c>
    </row>
    <row r="1198" spans="76:77" x14ac:dyDescent="0.25">
      <c r="BX1198" s="311" t="e">
        <f t="shared" si="42"/>
        <v>#DIV/0!</v>
      </c>
      <c r="BY1198" s="310">
        <f t="shared" si="43"/>
        <v>0</v>
      </c>
    </row>
    <row r="1199" spans="76:77" x14ac:dyDescent="0.25">
      <c r="BX1199" s="311" t="e">
        <f t="shared" si="42"/>
        <v>#DIV/0!</v>
      </c>
      <c r="BY1199" s="310">
        <f t="shared" si="43"/>
        <v>0</v>
      </c>
    </row>
    <row r="1200" spans="76:77" x14ac:dyDescent="0.25">
      <c r="BX1200" s="311" t="e">
        <f t="shared" si="42"/>
        <v>#DIV/0!</v>
      </c>
      <c r="BY1200" s="310">
        <f t="shared" si="43"/>
        <v>0</v>
      </c>
    </row>
    <row r="1201" spans="76:77" x14ac:dyDescent="0.25">
      <c r="BX1201" s="311" t="e">
        <f t="shared" si="42"/>
        <v>#DIV/0!</v>
      </c>
      <c r="BY1201" s="310">
        <f t="shared" si="43"/>
        <v>0</v>
      </c>
    </row>
    <row r="1202" spans="76:77" x14ac:dyDescent="0.25">
      <c r="BX1202" s="311" t="e">
        <f t="shared" si="42"/>
        <v>#DIV/0!</v>
      </c>
      <c r="BY1202" s="310">
        <f t="shared" si="43"/>
        <v>0</v>
      </c>
    </row>
    <row r="1203" spans="76:77" x14ac:dyDescent="0.25">
      <c r="BX1203" s="311" t="e">
        <f t="shared" si="42"/>
        <v>#DIV/0!</v>
      </c>
      <c r="BY1203" s="310">
        <f t="shared" si="43"/>
        <v>0</v>
      </c>
    </row>
    <row r="1204" spans="76:77" x14ac:dyDescent="0.25">
      <c r="BX1204" s="311" t="e">
        <f t="shared" si="42"/>
        <v>#DIV/0!</v>
      </c>
      <c r="BY1204" s="310">
        <f t="shared" si="43"/>
        <v>0</v>
      </c>
    </row>
    <row r="1205" spans="76:77" x14ac:dyDescent="0.25">
      <c r="BX1205" s="311" t="e">
        <f t="shared" si="42"/>
        <v>#DIV/0!</v>
      </c>
      <c r="BY1205" s="310">
        <f t="shared" si="43"/>
        <v>0</v>
      </c>
    </row>
    <row r="1206" spans="76:77" x14ac:dyDescent="0.25">
      <c r="BX1206" s="311" t="e">
        <f t="shared" si="42"/>
        <v>#DIV/0!</v>
      </c>
      <c r="BY1206" s="310">
        <f t="shared" si="43"/>
        <v>0</v>
      </c>
    </row>
    <row r="1207" spans="76:77" x14ac:dyDescent="0.25">
      <c r="BX1207" s="311" t="e">
        <f t="shared" si="42"/>
        <v>#DIV/0!</v>
      </c>
      <c r="BY1207" s="310">
        <f t="shared" si="43"/>
        <v>0</v>
      </c>
    </row>
    <row r="1208" spans="76:77" x14ac:dyDescent="0.25">
      <c r="BX1208" s="311" t="e">
        <f t="shared" si="42"/>
        <v>#DIV/0!</v>
      </c>
      <c r="BY1208" s="310">
        <f t="shared" si="43"/>
        <v>0</v>
      </c>
    </row>
    <row r="1209" spans="76:77" x14ac:dyDescent="0.25">
      <c r="BX1209" s="311" t="e">
        <f t="shared" si="42"/>
        <v>#DIV/0!</v>
      </c>
      <c r="BY1209" s="310">
        <f t="shared" si="43"/>
        <v>0</v>
      </c>
    </row>
    <row r="1210" spans="76:77" x14ac:dyDescent="0.25">
      <c r="BX1210" s="311" t="e">
        <f t="shared" si="42"/>
        <v>#DIV/0!</v>
      </c>
      <c r="BY1210" s="310">
        <f t="shared" si="43"/>
        <v>0</v>
      </c>
    </row>
    <row r="1211" spans="76:77" x14ac:dyDescent="0.25">
      <c r="BX1211" s="311" t="e">
        <f t="shared" si="42"/>
        <v>#DIV/0!</v>
      </c>
      <c r="BY1211" s="310">
        <f t="shared" si="43"/>
        <v>0</v>
      </c>
    </row>
    <row r="1212" spans="76:77" x14ac:dyDescent="0.25">
      <c r="BX1212" s="311" t="e">
        <f t="shared" si="42"/>
        <v>#DIV/0!</v>
      </c>
      <c r="BY1212" s="310">
        <f t="shared" si="43"/>
        <v>0</v>
      </c>
    </row>
    <row r="1213" spans="76:77" x14ac:dyDescent="0.25">
      <c r="BX1213" s="311" t="e">
        <f t="shared" si="42"/>
        <v>#DIV/0!</v>
      </c>
      <c r="BY1213" s="310">
        <f t="shared" si="43"/>
        <v>0</v>
      </c>
    </row>
    <row r="1214" spans="76:77" x14ac:dyDescent="0.25">
      <c r="BX1214" s="311" t="e">
        <f t="shared" si="42"/>
        <v>#DIV/0!</v>
      </c>
      <c r="BY1214" s="310">
        <f t="shared" si="43"/>
        <v>0</v>
      </c>
    </row>
    <row r="1215" spans="76:77" x14ac:dyDescent="0.25">
      <c r="BX1215" s="311" t="e">
        <f t="shared" si="42"/>
        <v>#DIV/0!</v>
      </c>
      <c r="BY1215" s="310">
        <f t="shared" si="43"/>
        <v>0</v>
      </c>
    </row>
    <row r="1216" spans="76:77" x14ac:dyDescent="0.25">
      <c r="BX1216" s="311" t="e">
        <f t="shared" si="42"/>
        <v>#DIV/0!</v>
      </c>
      <c r="BY1216" s="310">
        <f t="shared" si="43"/>
        <v>0</v>
      </c>
    </row>
    <row r="1217" spans="76:77" x14ac:dyDescent="0.25">
      <c r="BX1217" s="311" t="e">
        <f t="shared" si="42"/>
        <v>#DIV/0!</v>
      </c>
      <c r="BY1217" s="310">
        <f t="shared" si="43"/>
        <v>0</v>
      </c>
    </row>
    <row r="1218" spans="76:77" x14ac:dyDescent="0.25">
      <c r="BX1218" s="311" t="e">
        <f t="shared" si="42"/>
        <v>#DIV/0!</v>
      </c>
      <c r="BY1218" s="310">
        <f t="shared" si="43"/>
        <v>0</v>
      </c>
    </row>
    <row r="1219" spans="76:77" x14ac:dyDescent="0.25">
      <c r="BX1219" s="311" t="e">
        <f t="shared" si="42"/>
        <v>#DIV/0!</v>
      </c>
      <c r="BY1219" s="310">
        <f t="shared" si="43"/>
        <v>0</v>
      </c>
    </row>
    <row r="1220" spans="76:77" x14ac:dyDescent="0.25">
      <c r="BX1220" s="311" t="e">
        <f t="shared" si="42"/>
        <v>#DIV/0!</v>
      </c>
      <c r="BY1220" s="310">
        <f t="shared" si="43"/>
        <v>0</v>
      </c>
    </row>
    <row r="1221" spans="76:77" x14ac:dyDescent="0.25">
      <c r="BX1221" s="311" t="e">
        <f t="shared" si="42"/>
        <v>#DIV/0!</v>
      </c>
      <c r="BY1221" s="310">
        <f t="shared" si="43"/>
        <v>0</v>
      </c>
    </row>
    <row r="1222" spans="76:77" x14ac:dyDescent="0.25">
      <c r="BX1222" s="311" t="e">
        <f t="shared" si="42"/>
        <v>#DIV/0!</v>
      </c>
      <c r="BY1222" s="310">
        <f t="shared" si="43"/>
        <v>0</v>
      </c>
    </row>
    <row r="1223" spans="76:77" x14ac:dyDescent="0.25">
      <c r="BX1223" s="311" t="e">
        <f t="shared" si="42"/>
        <v>#DIV/0!</v>
      </c>
      <c r="BY1223" s="310">
        <f t="shared" si="43"/>
        <v>0</v>
      </c>
    </row>
    <row r="1224" spans="76:77" x14ac:dyDescent="0.25">
      <c r="BX1224" s="311" t="e">
        <f t="shared" si="42"/>
        <v>#DIV/0!</v>
      </c>
      <c r="BY1224" s="310">
        <f t="shared" si="43"/>
        <v>0</v>
      </c>
    </row>
    <row r="1225" spans="76:77" x14ac:dyDescent="0.25">
      <c r="BX1225" s="311" t="e">
        <f t="shared" si="42"/>
        <v>#DIV/0!</v>
      </c>
      <c r="BY1225" s="310">
        <f t="shared" si="43"/>
        <v>0</v>
      </c>
    </row>
    <row r="1226" spans="76:77" x14ac:dyDescent="0.25">
      <c r="BX1226" s="311" t="e">
        <f t="shared" si="42"/>
        <v>#DIV/0!</v>
      </c>
      <c r="BY1226" s="310">
        <f t="shared" si="43"/>
        <v>0</v>
      </c>
    </row>
    <row r="1227" spans="76:77" x14ac:dyDescent="0.25">
      <c r="BX1227" s="311" t="e">
        <f t="shared" si="42"/>
        <v>#DIV/0!</v>
      </c>
      <c r="BY1227" s="310">
        <f t="shared" si="43"/>
        <v>0</v>
      </c>
    </row>
    <row r="1228" spans="76:77" x14ac:dyDescent="0.25">
      <c r="BX1228" s="311" t="e">
        <f t="shared" si="42"/>
        <v>#DIV/0!</v>
      </c>
      <c r="BY1228" s="310">
        <f t="shared" si="43"/>
        <v>0</v>
      </c>
    </row>
    <row r="1229" spans="76:77" x14ac:dyDescent="0.25">
      <c r="BX1229" s="311" t="e">
        <f t="shared" ref="BX1229:BX1292" si="44">BY1229/BV1229</f>
        <v>#DIV/0!</v>
      </c>
      <c r="BY1229" s="310">
        <f t="shared" ref="BY1229:BY1292" si="45">BY1228+BW1229*(BV1229-BV1228)</f>
        <v>0</v>
      </c>
    </row>
    <row r="1230" spans="76:77" x14ac:dyDescent="0.25">
      <c r="BX1230" s="311" t="e">
        <f t="shared" si="44"/>
        <v>#DIV/0!</v>
      </c>
      <c r="BY1230" s="310">
        <f t="shared" si="45"/>
        <v>0</v>
      </c>
    </row>
    <row r="1231" spans="76:77" x14ac:dyDescent="0.25">
      <c r="BX1231" s="311" t="e">
        <f t="shared" si="44"/>
        <v>#DIV/0!</v>
      </c>
      <c r="BY1231" s="310">
        <f t="shared" si="45"/>
        <v>0</v>
      </c>
    </row>
    <row r="1232" spans="76:77" x14ac:dyDescent="0.25">
      <c r="BX1232" s="311" t="e">
        <f t="shared" si="44"/>
        <v>#DIV/0!</v>
      </c>
      <c r="BY1232" s="310">
        <f t="shared" si="45"/>
        <v>0</v>
      </c>
    </row>
    <row r="1233" spans="76:77" x14ac:dyDescent="0.25">
      <c r="BX1233" s="311" t="e">
        <f t="shared" si="44"/>
        <v>#DIV/0!</v>
      </c>
      <c r="BY1233" s="310">
        <f t="shared" si="45"/>
        <v>0</v>
      </c>
    </row>
    <row r="1234" spans="76:77" x14ac:dyDescent="0.25">
      <c r="BX1234" s="311" t="e">
        <f t="shared" si="44"/>
        <v>#DIV/0!</v>
      </c>
      <c r="BY1234" s="310">
        <f t="shared" si="45"/>
        <v>0</v>
      </c>
    </row>
    <row r="1235" spans="76:77" x14ac:dyDescent="0.25">
      <c r="BX1235" s="311" t="e">
        <f t="shared" si="44"/>
        <v>#DIV/0!</v>
      </c>
      <c r="BY1235" s="310">
        <f t="shared" si="45"/>
        <v>0</v>
      </c>
    </row>
    <row r="1236" spans="76:77" x14ac:dyDescent="0.25">
      <c r="BX1236" s="311" t="e">
        <f t="shared" si="44"/>
        <v>#DIV/0!</v>
      </c>
      <c r="BY1236" s="310">
        <f t="shared" si="45"/>
        <v>0</v>
      </c>
    </row>
    <row r="1237" spans="76:77" x14ac:dyDescent="0.25">
      <c r="BX1237" s="311" t="e">
        <f t="shared" si="44"/>
        <v>#DIV/0!</v>
      </c>
      <c r="BY1237" s="310">
        <f t="shared" si="45"/>
        <v>0</v>
      </c>
    </row>
    <row r="1238" spans="76:77" x14ac:dyDescent="0.25">
      <c r="BX1238" s="311" t="e">
        <f t="shared" si="44"/>
        <v>#DIV/0!</v>
      </c>
      <c r="BY1238" s="310">
        <f t="shared" si="45"/>
        <v>0</v>
      </c>
    </row>
    <row r="1239" spans="76:77" x14ac:dyDescent="0.25">
      <c r="BX1239" s="311" t="e">
        <f t="shared" si="44"/>
        <v>#DIV/0!</v>
      </c>
      <c r="BY1239" s="310">
        <f t="shared" si="45"/>
        <v>0</v>
      </c>
    </row>
    <row r="1240" spans="76:77" x14ac:dyDescent="0.25">
      <c r="BX1240" s="311" t="e">
        <f t="shared" si="44"/>
        <v>#DIV/0!</v>
      </c>
      <c r="BY1240" s="310">
        <f t="shared" si="45"/>
        <v>0</v>
      </c>
    </row>
    <row r="1241" spans="76:77" x14ac:dyDescent="0.25">
      <c r="BX1241" s="311" t="e">
        <f t="shared" si="44"/>
        <v>#DIV/0!</v>
      </c>
      <c r="BY1241" s="310">
        <f t="shared" si="45"/>
        <v>0</v>
      </c>
    </row>
    <row r="1242" spans="76:77" x14ac:dyDescent="0.25">
      <c r="BX1242" s="311" t="e">
        <f t="shared" si="44"/>
        <v>#DIV/0!</v>
      </c>
      <c r="BY1242" s="310">
        <f t="shared" si="45"/>
        <v>0</v>
      </c>
    </row>
    <row r="1243" spans="76:77" x14ac:dyDescent="0.25">
      <c r="BX1243" s="311" t="e">
        <f t="shared" si="44"/>
        <v>#DIV/0!</v>
      </c>
      <c r="BY1243" s="310">
        <f t="shared" si="45"/>
        <v>0</v>
      </c>
    </row>
    <row r="1244" spans="76:77" x14ac:dyDescent="0.25">
      <c r="BX1244" s="311" t="e">
        <f t="shared" si="44"/>
        <v>#DIV/0!</v>
      </c>
      <c r="BY1244" s="310">
        <f t="shared" si="45"/>
        <v>0</v>
      </c>
    </row>
    <row r="1245" spans="76:77" x14ac:dyDescent="0.25">
      <c r="BX1245" s="311" t="e">
        <f t="shared" si="44"/>
        <v>#DIV/0!</v>
      </c>
      <c r="BY1245" s="310">
        <f t="shared" si="45"/>
        <v>0</v>
      </c>
    </row>
    <row r="1246" spans="76:77" x14ac:dyDescent="0.25">
      <c r="BX1246" s="311" t="e">
        <f t="shared" si="44"/>
        <v>#DIV/0!</v>
      </c>
      <c r="BY1246" s="310">
        <f t="shared" si="45"/>
        <v>0</v>
      </c>
    </row>
    <row r="1247" spans="76:77" x14ac:dyDescent="0.25">
      <c r="BX1247" s="311" t="e">
        <f t="shared" si="44"/>
        <v>#DIV/0!</v>
      </c>
      <c r="BY1247" s="310">
        <f t="shared" si="45"/>
        <v>0</v>
      </c>
    </row>
    <row r="1248" spans="76:77" x14ac:dyDescent="0.25">
      <c r="BX1248" s="311" t="e">
        <f t="shared" si="44"/>
        <v>#DIV/0!</v>
      </c>
      <c r="BY1248" s="310">
        <f t="shared" si="45"/>
        <v>0</v>
      </c>
    </row>
    <row r="1249" spans="76:77" x14ac:dyDescent="0.25">
      <c r="BX1249" s="311" t="e">
        <f t="shared" si="44"/>
        <v>#DIV/0!</v>
      </c>
      <c r="BY1249" s="310">
        <f t="shared" si="45"/>
        <v>0</v>
      </c>
    </row>
    <row r="1250" spans="76:77" x14ac:dyDescent="0.25">
      <c r="BX1250" s="311" t="e">
        <f t="shared" si="44"/>
        <v>#DIV/0!</v>
      </c>
      <c r="BY1250" s="310">
        <f t="shared" si="45"/>
        <v>0</v>
      </c>
    </row>
    <row r="1251" spans="76:77" x14ac:dyDescent="0.25">
      <c r="BX1251" s="311" t="e">
        <f t="shared" si="44"/>
        <v>#DIV/0!</v>
      </c>
      <c r="BY1251" s="310">
        <f t="shared" si="45"/>
        <v>0</v>
      </c>
    </row>
    <row r="1252" spans="76:77" x14ac:dyDescent="0.25">
      <c r="BX1252" s="311" t="e">
        <f t="shared" si="44"/>
        <v>#DIV/0!</v>
      </c>
      <c r="BY1252" s="310">
        <f t="shared" si="45"/>
        <v>0</v>
      </c>
    </row>
    <row r="1253" spans="76:77" x14ac:dyDescent="0.25">
      <c r="BX1253" s="311" t="e">
        <f t="shared" si="44"/>
        <v>#DIV/0!</v>
      </c>
      <c r="BY1253" s="310">
        <f t="shared" si="45"/>
        <v>0</v>
      </c>
    </row>
    <row r="1254" spans="76:77" x14ac:dyDescent="0.25">
      <c r="BX1254" s="311" t="e">
        <f t="shared" si="44"/>
        <v>#DIV/0!</v>
      </c>
      <c r="BY1254" s="310">
        <f t="shared" si="45"/>
        <v>0</v>
      </c>
    </row>
    <row r="1255" spans="76:77" x14ac:dyDescent="0.25">
      <c r="BX1255" s="311" t="e">
        <f t="shared" si="44"/>
        <v>#DIV/0!</v>
      </c>
      <c r="BY1255" s="310">
        <f t="shared" si="45"/>
        <v>0</v>
      </c>
    </row>
    <row r="1256" spans="76:77" x14ac:dyDescent="0.25">
      <c r="BX1256" s="311" t="e">
        <f t="shared" si="44"/>
        <v>#DIV/0!</v>
      </c>
      <c r="BY1256" s="310">
        <f t="shared" si="45"/>
        <v>0</v>
      </c>
    </row>
    <row r="1257" spans="76:77" x14ac:dyDescent="0.25">
      <c r="BX1257" s="311" t="e">
        <f t="shared" si="44"/>
        <v>#DIV/0!</v>
      </c>
      <c r="BY1257" s="310">
        <f t="shared" si="45"/>
        <v>0</v>
      </c>
    </row>
    <row r="1258" spans="76:77" x14ac:dyDescent="0.25">
      <c r="BX1258" s="311" t="e">
        <f t="shared" si="44"/>
        <v>#DIV/0!</v>
      </c>
      <c r="BY1258" s="310">
        <f t="shared" si="45"/>
        <v>0</v>
      </c>
    </row>
    <row r="1259" spans="76:77" x14ac:dyDescent="0.25">
      <c r="BX1259" s="311" t="e">
        <f t="shared" si="44"/>
        <v>#DIV/0!</v>
      </c>
      <c r="BY1259" s="310">
        <f t="shared" si="45"/>
        <v>0</v>
      </c>
    </row>
    <row r="1260" spans="76:77" x14ac:dyDescent="0.25">
      <c r="BX1260" s="311" t="e">
        <f t="shared" si="44"/>
        <v>#DIV/0!</v>
      </c>
      <c r="BY1260" s="310">
        <f t="shared" si="45"/>
        <v>0</v>
      </c>
    </row>
    <row r="1261" spans="76:77" x14ac:dyDescent="0.25">
      <c r="BX1261" s="311" t="e">
        <f t="shared" si="44"/>
        <v>#DIV/0!</v>
      </c>
      <c r="BY1261" s="310">
        <f t="shared" si="45"/>
        <v>0</v>
      </c>
    </row>
    <row r="1262" spans="76:77" x14ac:dyDescent="0.25">
      <c r="BX1262" s="311" t="e">
        <f t="shared" si="44"/>
        <v>#DIV/0!</v>
      </c>
      <c r="BY1262" s="310">
        <f t="shared" si="45"/>
        <v>0</v>
      </c>
    </row>
    <row r="1263" spans="76:77" x14ac:dyDescent="0.25">
      <c r="BX1263" s="311" t="e">
        <f t="shared" si="44"/>
        <v>#DIV/0!</v>
      </c>
      <c r="BY1263" s="310">
        <f t="shared" si="45"/>
        <v>0</v>
      </c>
    </row>
    <row r="1264" spans="76:77" x14ac:dyDescent="0.25">
      <c r="BX1264" s="311" t="e">
        <f t="shared" si="44"/>
        <v>#DIV/0!</v>
      </c>
      <c r="BY1264" s="310">
        <f t="shared" si="45"/>
        <v>0</v>
      </c>
    </row>
    <row r="1265" spans="76:77" x14ac:dyDescent="0.25">
      <c r="BX1265" s="311" t="e">
        <f t="shared" si="44"/>
        <v>#DIV/0!</v>
      </c>
      <c r="BY1265" s="310">
        <f t="shared" si="45"/>
        <v>0</v>
      </c>
    </row>
    <row r="1266" spans="76:77" x14ac:dyDescent="0.25">
      <c r="BX1266" s="311" t="e">
        <f t="shared" si="44"/>
        <v>#DIV/0!</v>
      </c>
      <c r="BY1266" s="310">
        <f t="shared" si="45"/>
        <v>0</v>
      </c>
    </row>
    <row r="1267" spans="76:77" x14ac:dyDescent="0.25">
      <c r="BX1267" s="311" t="e">
        <f t="shared" si="44"/>
        <v>#DIV/0!</v>
      </c>
      <c r="BY1267" s="310">
        <f t="shared" si="45"/>
        <v>0</v>
      </c>
    </row>
    <row r="1268" spans="76:77" x14ac:dyDescent="0.25">
      <c r="BX1268" s="311" t="e">
        <f t="shared" si="44"/>
        <v>#DIV/0!</v>
      </c>
      <c r="BY1268" s="310">
        <f t="shared" si="45"/>
        <v>0</v>
      </c>
    </row>
    <row r="1269" spans="76:77" x14ac:dyDescent="0.25">
      <c r="BX1269" s="311" t="e">
        <f t="shared" si="44"/>
        <v>#DIV/0!</v>
      </c>
      <c r="BY1269" s="310">
        <f t="shared" si="45"/>
        <v>0</v>
      </c>
    </row>
    <row r="1270" spans="76:77" x14ac:dyDescent="0.25">
      <c r="BX1270" s="311" t="e">
        <f t="shared" si="44"/>
        <v>#DIV/0!</v>
      </c>
      <c r="BY1270" s="310">
        <f t="shared" si="45"/>
        <v>0</v>
      </c>
    </row>
    <row r="1271" spans="76:77" x14ac:dyDescent="0.25">
      <c r="BX1271" s="311" t="e">
        <f t="shared" si="44"/>
        <v>#DIV/0!</v>
      </c>
      <c r="BY1271" s="310">
        <f t="shared" si="45"/>
        <v>0</v>
      </c>
    </row>
    <row r="1272" spans="76:77" x14ac:dyDescent="0.25">
      <c r="BX1272" s="311" t="e">
        <f t="shared" si="44"/>
        <v>#DIV/0!</v>
      </c>
      <c r="BY1272" s="310">
        <f t="shared" si="45"/>
        <v>0</v>
      </c>
    </row>
    <row r="1273" spans="76:77" x14ac:dyDescent="0.25">
      <c r="BX1273" s="311" t="e">
        <f t="shared" si="44"/>
        <v>#DIV/0!</v>
      </c>
      <c r="BY1273" s="310">
        <f t="shared" si="45"/>
        <v>0</v>
      </c>
    </row>
    <row r="1274" spans="76:77" x14ac:dyDescent="0.25">
      <c r="BX1274" s="311" t="e">
        <f t="shared" si="44"/>
        <v>#DIV/0!</v>
      </c>
      <c r="BY1274" s="310">
        <f t="shared" si="45"/>
        <v>0</v>
      </c>
    </row>
    <row r="1275" spans="76:77" x14ac:dyDescent="0.25">
      <c r="BX1275" s="311" t="e">
        <f t="shared" si="44"/>
        <v>#DIV/0!</v>
      </c>
      <c r="BY1275" s="310">
        <f t="shared" si="45"/>
        <v>0</v>
      </c>
    </row>
    <row r="1276" spans="76:77" x14ac:dyDescent="0.25">
      <c r="BX1276" s="311" t="e">
        <f t="shared" si="44"/>
        <v>#DIV/0!</v>
      </c>
      <c r="BY1276" s="310">
        <f t="shared" si="45"/>
        <v>0</v>
      </c>
    </row>
    <row r="1277" spans="76:77" x14ac:dyDescent="0.25">
      <c r="BX1277" s="311" t="e">
        <f t="shared" si="44"/>
        <v>#DIV/0!</v>
      </c>
      <c r="BY1277" s="310">
        <f t="shared" si="45"/>
        <v>0</v>
      </c>
    </row>
    <row r="1278" spans="76:77" x14ac:dyDescent="0.25">
      <c r="BX1278" s="311" t="e">
        <f t="shared" si="44"/>
        <v>#DIV/0!</v>
      </c>
      <c r="BY1278" s="310">
        <f t="shared" si="45"/>
        <v>0</v>
      </c>
    </row>
    <row r="1279" spans="76:77" x14ac:dyDescent="0.25">
      <c r="BX1279" s="311" t="e">
        <f t="shared" si="44"/>
        <v>#DIV/0!</v>
      </c>
      <c r="BY1279" s="310">
        <f t="shared" si="45"/>
        <v>0</v>
      </c>
    </row>
    <row r="1280" spans="76:77" x14ac:dyDescent="0.25">
      <c r="BX1280" s="311" t="e">
        <f t="shared" si="44"/>
        <v>#DIV/0!</v>
      </c>
      <c r="BY1280" s="310">
        <f t="shared" si="45"/>
        <v>0</v>
      </c>
    </row>
    <row r="1281" spans="76:77" x14ac:dyDescent="0.25">
      <c r="BX1281" s="311" t="e">
        <f t="shared" si="44"/>
        <v>#DIV/0!</v>
      </c>
      <c r="BY1281" s="310">
        <f t="shared" si="45"/>
        <v>0</v>
      </c>
    </row>
    <row r="1282" spans="76:77" x14ac:dyDescent="0.25">
      <c r="BX1282" s="311" t="e">
        <f t="shared" si="44"/>
        <v>#DIV/0!</v>
      </c>
      <c r="BY1282" s="310">
        <f t="shared" si="45"/>
        <v>0</v>
      </c>
    </row>
    <row r="1283" spans="76:77" x14ac:dyDescent="0.25">
      <c r="BX1283" s="311" t="e">
        <f t="shared" si="44"/>
        <v>#DIV/0!</v>
      </c>
      <c r="BY1283" s="310">
        <f t="shared" si="45"/>
        <v>0</v>
      </c>
    </row>
    <row r="1284" spans="76:77" x14ac:dyDescent="0.25">
      <c r="BX1284" s="311" t="e">
        <f t="shared" si="44"/>
        <v>#DIV/0!</v>
      </c>
      <c r="BY1284" s="310">
        <f t="shared" si="45"/>
        <v>0</v>
      </c>
    </row>
    <row r="1285" spans="76:77" x14ac:dyDescent="0.25">
      <c r="BX1285" s="311" t="e">
        <f t="shared" si="44"/>
        <v>#DIV/0!</v>
      </c>
      <c r="BY1285" s="310">
        <f t="shared" si="45"/>
        <v>0</v>
      </c>
    </row>
    <row r="1286" spans="76:77" x14ac:dyDescent="0.25">
      <c r="BX1286" s="311" t="e">
        <f t="shared" si="44"/>
        <v>#DIV/0!</v>
      </c>
      <c r="BY1286" s="310">
        <f t="shared" si="45"/>
        <v>0</v>
      </c>
    </row>
    <row r="1287" spans="76:77" x14ac:dyDescent="0.25">
      <c r="BX1287" s="311" t="e">
        <f t="shared" si="44"/>
        <v>#DIV/0!</v>
      </c>
      <c r="BY1287" s="310">
        <f t="shared" si="45"/>
        <v>0</v>
      </c>
    </row>
    <row r="1288" spans="76:77" x14ac:dyDescent="0.25">
      <c r="BX1288" s="311" t="e">
        <f t="shared" si="44"/>
        <v>#DIV/0!</v>
      </c>
      <c r="BY1288" s="310">
        <f t="shared" si="45"/>
        <v>0</v>
      </c>
    </row>
    <row r="1289" spans="76:77" x14ac:dyDescent="0.25">
      <c r="BX1289" s="311" t="e">
        <f t="shared" si="44"/>
        <v>#DIV/0!</v>
      </c>
      <c r="BY1289" s="310">
        <f t="shared" si="45"/>
        <v>0</v>
      </c>
    </row>
    <row r="1290" spans="76:77" x14ac:dyDescent="0.25">
      <c r="BX1290" s="311" t="e">
        <f t="shared" si="44"/>
        <v>#DIV/0!</v>
      </c>
      <c r="BY1290" s="310">
        <f t="shared" si="45"/>
        <v>0</v>
      </c>
    </row>
    <row r="1291" spans="76:77" x14ac:dyDescent="0.25">
      <c r="BX1291" s="311" t="e">
        <f t="shared" si="44"/>
        <v>#DIV/0!</v>
      </c>
      <c r="BY1291" s="310">
        <f t="shared" si="45"/>
        <v>0</v>
      </c>
    </row>
    <row r="1292" spans="76:77" x14ac:dyDescent="0.25">
      <c r="BX1292" s="311" t="e">
        <f t="shared" si="44"/>
        <v>#DIV/0!</v>
      </c>
      <c r="BY1292" s="310">
        <f t="shared" si="45"/>
        <v>0</v>
      </c>
    </row>
    <row r="1293" spans="76:77" x14ac:dyDescent="0.25">
      <c r="BX1293" s="311" t="e">
        <f t="shared" ref="BX1293:BX1356" si="46">BY1293/BV1293</f>
        <v>#DIV/0!</v>
      </c>
      <c r="BY1293" s="310">
        <f t="shared" ref="BY1293:BY1356" si="47">BY1292+BW1293*(BV1293-BV1292)</f>
        <v>0</v>
      </c>
    </row>
    <row r="1294" spans="76:77" x14ac:dyDescent="0.25">
      <c r="BX1294" s="311" t="e">
        <f t="shared" si="46"/>
        <v>#DIV/0!</v>
      </c>
      <c r="BY1294" s="310">
        <f t="shared" si="47"/>
        <v>0</v>
      </c>
    </row>
    <row r="1295" spans="76:77" x14ac:dyDescent="0.25">
      <c r="BX1295" s="311" t="e">
        <f t="shared" si="46"/>
        <v>#DIV/0!</v>
      </c>
      <c r="BY1295" s="310">
        <f t="shared" si="47"/>
        <v>0</v>
      </c>
    </row>
    <row r="1296" spans="76:77" x14ac:dyDescent="0.25">
      <c r="BX1296" s="311" t="e">
        <f t="shared" si="46"/>
        <v>#DIV/0!</v>
      </c>
      <c r="BY1296" s="310">
        <f t="shared" si="47"/>
        <v>0</v>
      </c>
    </row>
    <row r="1297" spans="76:77" x14ac:dyDescent="0.25">
      <c r="BX1297" s="311" t="e">
        <f t="shared" si="46"/>
        <v>#DIV/0!</v>
      </c>
      <c r="BY1297" s="310">
        <f t="shared" si="47"/>
        <v>0</v>
      </c>
    </row>
    <row r="1298" spans="76:77" x14ac:dyDescent="0.25">
      <c r="BX1298" s="311" t="e">
        <f t="shared" si="46"/>
        <v>#DIV/0!</v>
      </c>
      <c r="BY1298" s="310">
        <f t="shared" si="47"/>
        <v>0</v>
      </c>
    </row>
    <row r="1299" spans="76:77" x14ac:dyDescent="0.25">
      <c r="BX1299" s="311" t="e">
        <f t="shared" si="46"/>
        <v>#DIV/0!</v>
      </c>
      <c r="BY1299" s="310">
        <f t="shared" si="47"/>
        <v>0</v>
      </c>
    </row>
    <row r="1300" spans="76:77" x14ac:dyDescent="0.25">
      <c r="BX1300" s="311" t="e">
        <f t="shared" si="46"/>
        <v>#DIV/0!</v>
      </c>
      <c r="BY1300" s="310">
        <f t="shared" si="47"/>
        <v>0</v>
      </c>
    </row>
    <row r="1301" spans="76:77" x14ac:dyDescent="0.25">
      <c r="BX1301" s="311" t="e">
        <f t="shared" si="46"/>
        <v>#DIV/0!</v>
      </c>
      <c r="BY1301" s="310">
        <f t="shared" si="47"/>
        <v>0</v>
      </c>
    </row>
    <row r="1302" spans="76:77" x14ac:dyDescent="0.25">
      <c r="BX1302" s="311" t="e">
        <f t="shared" si="46"/>
        <v>#DIV/0!</v>
      </c>
      <c r="BY1302" s="310">
        <f t="shared" si="47"/>
        <v>0</v>
      </c>
    </row>
    <row r="1303" spans="76:77" x14ac:dyDescent="0.25">
      <c r="BX1303" s="311" t="e">
        <f t="shared" si="46"/>
        <v>#DIV/0!</v>
      </c>
      <c r="BY1303" s="310">
        <f t="shared" si="47"/>
        <v>0</v>
      </c>
    </row>
    <row r="1304" spans="76:77" x14ac:dyDescent="0.25">
      <c r="BX1304" s="311" t="e">
        <f t="shared" si="46"/>
        <v>#DIV/0!</v>
      </c>
      <c r="BY1304" s="310">
        <f t="shared" si="47"/>
        <v>0</v>
      </c>
    </row>
    <row r="1305" spans="76:77" x14ac:dyDescent="0.25">
      <c r="BX1305" s="311" t="e">
        <f t="shared" si="46"/>
        <v>#DIV/0!</v>
      </c>
      <c r="BY1305" s="310">
        <f t="shared" si="47"/>
        <v>0</v>
      </c>
    </row>
    <row r="1306" spans="76:77" x14ac:dyDescent="0.25">
      <c r="BX1306" s="311" t="e">
        <f t="shared" si="46"/>
        <v>#DIV/0!</v>
      </c>
      <c r="BY1306" s="310">
        <f t="shared" si="47"/>
        <v>0</v>
      </c>
    </row>
    <row r="1307" spans="76:77" x14ac:dyDescent="0.25">
      <c r="BX1307" s="311" t="e">
        <f t="shared" si="46"/>
        <v>#DIV/0!</v>
      </c>
      <c r="BY1307" s="310">
        <f t="shared" si="47"/>
        <v>0</v>
      </c>
    </row>
    <row r="1308" spans="76:77" x14ac:dyDescent="0.25">
      <c r="BX1308" s="311" t="e">
        <f t="shared" si="46"/>
        <v>#DIV/0!</v>
      </c>
      <c r="BY1308" s="310">
        <f t="shared" si="47"/>
        <v>0</v>
      </c>
    </row>
    <row r="1309" spans="76:77" x14ac:dyDescent="0.25">
      <c r="BX1309" s="311" t="e">
        <f t="shared" si="46"/>
        <v>#DIV/0!</v>
      </c>
      <c r="BY1309" s="310">
        <f t="shared" si="47"/>
        <v>0</v>
      </c>
    </row>
    <row r="1310" spans="76:77" x14ac:dyDescent="0.25">
      <c r="BX1310" s="311" t="e">
        <f t="shared" si="46"/>
        <v>#DIV/0!</v>
      </c>
      <c r="BY1310" s="310">
        <f t="shared" si="47"/>
        <v>0</v>
      </c>
    </row>
    <row r="1311" spans="76:77" x14ac:dyDescent="0.25">
      <c r="BX1311" s="311" t="e">
        <f t="shared" si="46"/>
        <v>#DIV/0!</v>
      </c>
      <c r="BY1311" s="310">
        <f t="shared" si="47"/>
        <v>0</v>
      </c>
    </row>
    <row r="1312" spans="76:77" x14ac:dyDescent="0.25">
      <c r="BX1312" s="311" t="e">
        <f t="shared" si="46"/>
        <v>#DIV/0!</v>
      </c>
      <c r="BY1312" s="310">
        <f t="shared" si="47"/>
        <v>0</v>
      </c>
    </row>
    <row r="1313" spans="76:77" x14ac:dyDescent="0.25">
      <c r="BX1313" s="311" t="e">
        <f t="shared" si="46"/>
        <v>#DIV/0!</v>
      </c>
      <c r="BY1313" s="310">
        <f t="shared" si="47"/>
        <v>0</v>
      </c>
    </row>
    <row r="1314" spans="76:77" x14ac:dyDescent="0.25">
      <c r="BX1314" s="311" t="e">
        <f t="shared" si="46"/>
        <v>#DIV/0!</v>
      </c>
      <c r="BY1314" s="310">
        <f t="shared" si="47"/>
        <v>0</v>
      </c>
    </row>
    <row r="1315" spans="76:77" x14ac:dyDescent="0.25">
      <c r="BX1315" s="311" t="e">
        <f t="shared" si="46"/>
        <v>#DIV/0!</v>
      </c>
      <c r="BY1315" s="310">
        <f t="shared" si="47"/>
        <v>0</v>
      </c>
    </row>
    <row r="1316" spans="76:77" x14ac:dyDescent="0.25">
      <c r="BX1316" s="311" t="e">
        <f t="shared" si="46"/>
        <v>#DIV/0!</v>
      </c>
      <c r="BY1316" s="310">
        <f t="shared" si="47"/>
        <v>0</v>
      </c>
    </row>
    <row r="1317" spans="76:77" x14ac:dyDescent="0.25">
      <c r="BX1317" s="311" t="e">
        <f t="shared" si="46"/>
        <v>#DIV/0!</v>
      </c>
      <c r="BY1317" s="310">
        <f t="shared" si="47"/>
        <v>0</v>
      </c>
    </row>
    <row r="1318" spans="76:77" x14ac:dyDescent="0.25">
      <c r="BX1318" s="311" t="e">
        <f t="shared" si="46"/>
        <v>#DIV/0!</v>
      </c>
      <c r="BY1318" s="310">
        <f t="shared" si="47"/>
        <v>0</v>
      </c>
    </row>
    <row r="1319" spans="76:77" x14ac:dyDescent="0.25">
      <c r="BX1319" s="311" t="e">
        <f t="shared" si="46"/>
        <v>#DIV/0!</v>
      </c>
      <c r="BY1319" s="310">
        <f t="shared" si="47"/>
        <v>0</v>
      </c>
    </row>
    <row r="1320" spans="76:77" x14ac:dyDescent="0.25">
      <c r="BX1320" s="311" t="e">
        <f t="shared" si="46"/>
        <v>#DIV/0!</v>
      </c>
      <c r="BY1320" s="310">
        <f t="shared" si="47"/>
        <v>0</v>
      </c>
    </row>
    <row r="1321" spans="76:77" x14ac:dyDescent="0.25">
      <c r="BX1321" s="311" t="e">
        <f t="shared" si="46"/>
        <v>#DIV/0!</v>
      </c>
      <c r="BY1321" s="310">
        <f t="shared" si="47"/>
        <v>0</v>
      </c>
    </row>
    <row r="1322" spans="76:77" x14ac:dyDescent="0.25">
      <c r="BX1322" s="311" t="e">
        <f t="shared" si="46"/>
        <v>#DIV/0!</v>
      </c>
      <c r="BY1322" s="310">
        <f t="shared" si="47"/>
        <v>0</v>
      </c>
    </row>
    <row r="1323" spans="76:77" x14ac:dyDescent="0.25">
      <c r="BX1323" s="311" t="e">
        <f t="shared" si="46"/>
        <v>#DIV/0!</v>
      </c>
      <c r="BY1323" s="310">
        <f t="shared" si="47"/>
        <v>0</v>
      </c>
    </row>
    <row r="1324" spans="76:77" x14ac:dyDescent="0.25">
      <c r="BX1324" s="311" t="e">
        <f t="shared" si="46"/>
        <v>#DIV/0!</v>
      </c>
      <c r="BY1324" s="310">
        <f t="shared" si="47"/>
        <v>0</v>
      </c>
    </row>
    <row r="1325" spans="76:77" x14ac:dyDescent="0.25">
      <c r="BX1325" s="311" t="e">
        <f t="shared" si="46"/>
        <v>#DIV/0!</v>
      </c>
      <c r="BY1325" s="310">
        <f t="shared" si="47"/>
        <v>0</v>
      </c>
    </row>
    <row r="1326" spans="76:77" x14ac:dyDescent="0.25">
      <c r="BX1326" s="311" t="e">
        <f t="shared" si="46"/>
        <v>#DIV/0!</v>
      </c>
      <c r="BY1326" s="310">
        <f t="shared" si="47"/>
        <v>0</v>
      </c>
    </row>
    <row r="1327" spans="76:77" x14ac:dyDescent="0.25">
      <c r="BX1327" s="311" t="e">
        <f t="shared" si="46"/>
        <v>#DIV/0!</v>
      </c>
      <c r="BY1327" s="310">
        <f t="shared" si="47"/>
        <v>0</v>
      </c>
    </row>
    <row r="1328" spans="76:77" x14ac:dyDescent="0.25">
      <c r="BX1328" s="311" t="e">
        <f t="shared" si="46"/>
        <v>#DIV/0!</v>
      </c>
      <c r="BY1328" s="310">
        <f t="shared" si="47"/>
        <v>0</v>
      </c>
    </row>
    <row r="1329" spans="76:77" x14ac:dyDescent="0.25">
      <c r="BX1329" s="311" t="e">
        <f t="shared" si="46"/>
        <v>#DIV/0!</v>
      </c>
      <c r="BY1329" s="310">
        <f t="shared" si="47"/>
        <v>0</v>
      </c>
    </row>
    <row r="1330" spans="76:77" x14ac:dyDescent="0.25">
      <c r="BX1330" s="311" t="e">
        <f t="shared" si="46"/>
        <v>#DIV/0!</v>
      </c>
      <c r="BY1330" s="310">
        <f t="shared" si="47"/>
        <v>0</v>
      </c>
    </row>
    <row r="1331" spans="76:77" x14ac:dyDescent="0.25">
      <c r="BX1331" s="311" t="e">
        <f t="shared" si="46"/>
        <v>#DIV/0!</v>
      </c>
      <c r="BY1331" s="310">
        <f t="shared" si="47"/>
        <v>0</v>
      </c>
    </row>
    <row r="1332" spans="76:77" x14ac:dyDescent="0.25">
      <c r="BX1332" s="311" t="e">
        <f t="shared" si="46"/>
        <v>#DIV/0!</v>
      </c>
      <c r="BY1332" s="310">
        <f t="shared" si="47"/>
        <v>0</v>
      </c>
    </row>
    <row r="1333" spans="76:77" x14ac:dyDescent="0.25">
      <c r="BX1333" s="311" t="e">
        <f t="shared" si="46"/>
        <v>#DIV/0!</v>
      </c>
      <c r="BY1333" s="310">
        <f t="shared" si="47"/>
        <v>0</v>
      </c>
    </row>
    <row r="1334" spans="76:77" x14ac:dyDescent="0.25">
      <c r="BX1334" s="311" t="e">
        <f t="shared" si="46"/>
        <v>#DIV/0!</v>
      </c>
      <c r="BY1334" s="310">
        <f t="shared" si="47"/>
        <v>0</v>
      </c>
    </row>
    <row r="1335" spans="76:77" x14ac:dyDescent="0.25">
      <c r="BX1335" s="311" t="e">
        <f t="shared" si="46"/>
        <v>#DIV/0!</v>
      </c>
      <c r="BY1335" s="310">
        <f t="shared" si="47"/>
        <v>0</v>
      </c>
    </row>
    <row r="1336" spans="76:77" x14ac:dyDescent="0.25">
      <c r="BX1336" s="311" t="e">
        <f t="shared" si="46"/>
        <v>#DIV/0!</v>
      </c>
      <c r="BY1336" s="310">
        <f t="shared" si="47"/>
        <v>0</v>
      </c>
    </row>
    <row r="1337" spans="76:77" x14ac:dyDescent="0.25">
      <c r="BX1337" s="311" t="e">
        <f t="shared" si="46"/>
        <v>#DIV/0!</v>
      </c>
      <c r="BY1337" s="310">
        <f t="shared" si="47"/>
        <v>0</v>
      </c>
    </row>
    <row r="1338" spans="76:77" x14ac:dyDescent="0.25">
      <c r="BX1338" s="311" t="e">
        <f t="shared" si="46"/>
        <v>#DIV/0!</v>
      </c>
      <c r="BY1338" s="310">
        <f t="shared" si="47"/>
        <v>0</v>
      </c>
    </row>
    <row r="1339" spans="76:77" x14ac:dyDescent="0.25">
      <c r="BX1339" s="311" t="e">
        <f t="shared" si="46"/>
        <v>#DIV/0!</v>
      </c>
      <c r="BY1339" s="310">
        <f t="shared" si="47"/>
        <v>0</v>
      </c>
    </row>
    <row r="1340" spans="76:77" x14ac:dyDescent="0.25">
      <c r="BX1340" s="311" t="e">
        <f t="shared" si="46"/>
        <v>#DIV/0!</v>
      </c>
      <c r="BY1340" s="310">
        <f t="shared" si="47"/>
        <v>0</v>
      </c>
    </row>
    <row r="1341" spans="76:77" x14ac:dyDescent="0.25">
      <c r="BX1341" s="311" t="e">
        <f t="shared" si="46"/>
        <v>#DIV/0!</v>
      </c>
      <c r="BY1341" s="310">
        <f t="shared" si="47"/>
        <v>0</v>
      </c>
    </row>
    <row r="1342" spans="76:77" x14ac:dyDescent="0.25">
      <c r="BX1342" s="311" t="e">
        <f t="shared" si="46"/>
        <v>#DIV/0!</v>
      </c>
      <c r="BY1342" s="310">
        <f t="shared" si="47"/>
        <v>0</v>
      </c>
    </row>
    <row r="1343" spans="76:77" x14ac:dyDescent="0.25">
      <c r="BX1343" s="311" t="e">
        <f t="shared" si="46"/>
        <v>#DIV/0!</v>
      </c>
      <c r="BY1343" s="310">
        <f t="shared" si="47"/>
        <v>0</v>
      </c>
    </row>
    <row r="1344" spans="76:77" x14ac:dyDescent="0.25">
      <c r="BX1344" s="311" t="e">
        <f t="shared" si="46"/>
        <v>#DIV/0!</v>
      </c>
      <c r="BY1344" s="310">
        <f t="shared" si="47"/>
        <v>0</v>
      </c>
    </row>
    <row r="1345" spans="76:77" x14ac:dyDescent="0.25">
      <c r="BX1345" s="311" t="e">
        <f t="shared" si="46"/>
        <v>#DIV/0!</v>
      </c>
      <c r="BY1345" s="310">
        <f t="shared" si="47"/>
        <v>0</v>
      </c>
    </row>
    <row r="1346" spans="76:77" x14ac:dyDescent="0.25">
      <c r="BX1346" s="311" t="e">
        <f t="shared" si="46"/>
        <v>#DIV/0!</v>
      </c>
      <c r="BY1346" s="310">
        <f t="shared" si="47"/>
        <v>0</v>
      </c>
    </row>
    <row r="1347" spans="76:77" x14ac:dyDescent="0.25">
      <c r="BX1347" s="311" t="e">
        <f t="shared" si="46"/>
        <v>#DIV/0!</v>
      </c>
      <c r="BY1347" s="310">
        <f t="shared" si="47"/>
        <v>0</v>
      </c>
    </row>
    <row r="1348" spans="76:77" x14ac:dyDescent="0.25">
      <c r="BX1348" s="311" t="e">
        <f t="shared" si="46"/>
        <v>#DIV/0!</v>
      </c>
      <c r="BY1348" s="310">
        <f t="shared" si="47"/>
        <v>0</v>
      </c>
    </row>
    <row r="1349" spans="76:77" x14ac:dyDescent="0.25">
      <c r="BX1349" s="311" t="e">
        <f t="shared" si="46"/>
        <v>#DIV/0!</v>
      </c>
      <c r="BY1349" s="310">
        <f t="shared" si="47"/>
        <v>0</v>
      </c>
    </row>
    <row r="1350" spans="76:77" x14ac:dyDescent="0.25">
      <c r="BX1350" s="311" t="e">
        <f t="shared" si="46"/>
        <v>#DIV/0!</v>
      </c>
      <c r="BY1350" s="310">
        <f t="shared" si="47"/>
        <v>0</v>
      </c>
    </row>
    <row r="1351" spans="76:77" x14ac:dyDescent="0.25">
      <c r="BX1351" s="311" t="e">
        <f t="shared" si="46"/>
        <v>#DIV/0!</v>
      </c>
      <c r="BY1351" s="310">
        <f t="shared" si="47"/>
        <v>0</v>
      </c>
    </row>
    <row r="1352" spans="76:77" x14ac:dyDescent="0.25">
      <c r="BX1352" s="311" t="e">
        <f t="shared" si="46"/>
        <v>#DIV/0!</v>
      </c>
      <c r="BY1352" s="310">
        <f t="shared" si="47"/>
        <v>0</v>
      </c>
    </row>
    <row r="1353" spans="76:77" x14ac:dyDescent="0.25">
      <c r="BX1353" s="311" t="e">
        <f t="shared" si="46"/>
        <v>#DIV/0!</v>
      </c>
      <c r="BY1353" s="310">
        <f t="shared" si="47"/>
        <v>0</v>
      </c>
    </row>
    <row r="1354" spans="76:77" x14ac:dyDescent="0.25">
      <c r="BX1354" s="311" t="e">
        <f t="shared" si="46"/>
        <v>#DIV/0!</v>
      </c>
      <c r="BY1354" s="310">
        <f t="shared" si="47"/>
        <v>0</v>
      </c>
    </row>
    <row r="1355" spans="76:77" x14ac:dyDescent="0.25">
      <c r="BX1355" s="311" t="e">
        <f t="shared" si="46"/>
        <v>#DIV/0!</v>
      </c>
      <c r="BY1355" s="310">
        <f t="shared" si="47"/>
        <v>0</v>
      </c>
    </row>
    <row r="1356" spans="76:77" x14ac:dyDescent="0.25">
      <c r="BX1356" s="311" t="e">
        <f t="shared" si="46"/>
        <v>#DIV/0!</v>
      </c>
      <c r="BY1356" s="310">
        <f t="shared" si="47"/>
        <v>0</v>
      </c>
    </row>
    <row r="1357" spans="76:77" x14ac:dyDescent="0.25">
      <c r="BX1357" s="311" t="e">
        <f t="shared" ref="BX1357:BX1420" si="48">BY1357/BV1357</f>
        <v>#DIV/0!</v>
      </c>
      <c r="BY1357" s="310">
        <f t="shared" ref="BY1357:BY1420" si="49">BY1356+BW1357*(BV1357-BV1356)</f>
        <v>0</v>
      </c>
    </row>
    <row r="1358" spans="76:77" x14ac:dyDescent="0.25">
      <c r="BX1358" s="311" t="e">
        <f t="shared" si="48"/>
        <v>#DIV/0!</v>
      </c>
      <c r="BY1358" s="310">
        <f t="shared" si="49"/>
        <v>0</v>
      </c>
    </row>
    <row r="1359" spans="76:77" x14ac:dyDescent="0.25">
      <c r="BX1359" s="311" t="e">
        <f t="shared" si="48"/>
        <v>#DIV/0!</v>
      </c>
      <c r="BY1359" s="310">
        <f t="shared" si="49"/>
        <v>0</v>
      </c>
    </row>
    <row r="1360" spans="76:77" x14ac:dyDescent="0.25">
      <c r="BX1360" s="311" t="e">
        <f t="shared" si="48"/>
        <v>#DIV/0!</v>
      </c>
      <c r="BY1360" s="310">
        <f t="shared" si="49"/>
        <v>0</v>
      </c>
    </row>
    <row r="1361" spans="76:77" x14ac:dyDescent="0.25">
      <c r="BX1361" s="311" t="e">
        <f t="shared" si="48"/>
        <v>#DIV/0!</v>
      </c>
      <c r="BY1361" s="310">
        <f t="shared" si="49"/>
        <v>0</v>
      </c>
    </row>
    <row r="1362" spans="76:77" x14ac:dyDescent="0.25">
      <c r="BX1362" s="311" t="e">
        <f t="shared" si="48"/>
        <v>#DIV/0!</v>
      </c>
      <c r="BY1362" s="310">
        <f t="shared" si="49"/>
        <v>0</v>
      </c>
    </row>
    <row r="1363" spans="76:77" x14ac:dyDescent="0.25">
      <c r="BX1363" s="311" t="e">
        <f t="shared" si="48"/>
        <v>#DIV/0!</v>
      </c>
      <c r="BY1363" s="310">
        <f t="shared" si="49"/>
        <v>0</v>
      </c>
    </row>
    <row r="1364" spans="76:77" x14ac:dyDescent="0.25">
      <c r="BX1364" s="311" t="e">
        <f t="shared" si="48"/>
        <v>#DIV/0!</v>
      </c>
      <c r="BY1364" s="310">
        <f t="shared" si="49"/>
        <v>0</v>
      </c>
    </row>
    <row r="1365" spans="76:77" x14ac:dyDescent="0.25">
      <c r="BX1365" s="311" t="e">
        <f t="shared" si="48"/>
        <v>#DIV/0!</v>
      </c>
      <c r="BY1365" s="310">
        <f t="shared" si="49"/>
        <v>0</v>
      </c>
    </row>
    <row r="1366" spans="76:77" x14ac:dyDescent="0.25">
      <c r="BX1366" s="311" t="e">
        <f t="shared" si="48"/>
        <v>#DIV/0!</v>
      </c>
      <c r="BY1366" s="310">
        <f t="shared" si="49"/>
        <v>0</v>
      </c>
    </row>
    <row r="1367" spans="76:77" x14ac:dyDescent="0.25">
      <c r="BX1367" s="311" t="e">
        <f t="shared" si="48"/>
        <v>#DIV/0!</v>
      </c>
      <c r="BY1367" s="310">
        <f t="shared" si="49"/>
        <v>0</v>
      </c>
    </row>
    <row r="1368" spans="76:77" x14ac:dyDescent="0.25">
      <c r="BX1368" s="311" t="e">
        <f t="shared" si="48"/>
        <v>#DIV/0!</v>
      </c>
      <c r="BY1368" s="310">
        <f t="shared" si="49"/>
        <v>0</v>
      </c>
    </row>
    <row r="1369" spans="76:77" x14ac:dyDescent="0.25">
      <c r="BX1369" s="311" t="e">
        <f t="shared" si="48"/>
        <v>#DIV/0!</v>
      </c>
      <c r="BY1369" s="310">
        <f t="shared" si="49"/>
        <v>0</v>
      </c>
    </row>
    <row r="1370" spans="76:77" x14ac:dyDescent="0.25">
      <c r="BX1370" s="311" t="e">
        <f t="shared" si="48"/>
        <v>#DIV/0!</v>
      </c>
      <c r="BY1370" s="310">
        <f t="shared" si="49"/>
        <v>0</v>
      </c>
    </row>
    <row r="1371" spans="76:77" x14ac:dyDescent="0.25">
      <c r="BX1371" s="311" t="e">
        <f t="shared" si="48"/>
        <v>#DIV/0!</v>
      </c>
      <c r="BY1371" s="310">
        <f t="shared" si="49"/>
        <v>0</v>
      </c>
    </row>
    <row r="1372" spans="76:77" x14ac:dyDescent="0.25">
      <c r="BX1372" s="311" t="e">
        <f t="shared" si="48"/>
        <v>#DIV/0!</v>
      </c>
      <c r="BY1372" s="310">
        <f t="shared" si="49"/>
        <v>0</v>
      </c>
    </row>
    <row r="1373" spans="76:77" x14ac:dyDescent="0.25">
      <c r="BX1373" s="311" t="e">
        <f t="shared" si="48"/>
        <v>#DIV/0!</v>
      </c>
      <c r="BY1373" s="310">
        <f t="shared" si="49"/>
        <v>0</v>
      </c>
    </row>
    <row r="1374" spans="76:77" x14ac:dyDescent="0.25">
      <c r="BX1374" s="311" t="e">
        <f t="shared" si="48"/>
        <v>#DIV/0!</v>
      </c>
      <c r="BY1374" s="310">
        <f t="shared" si="49"/>
        <v>0</v>
      </c>
    </row>
    <row r="1375" spans="76:77" x14ac:dyDescent="0.25">
      <c r="BX1375" s="311" t="e">
        <f t="shared" si="48"/>
        <v>#DIV/0!</v>
      </c>
      <c r="BY1375" s="310">
        <f t="shared" si="49"/>
        <v>0</v>
      </c>
    </row>
    <row r="1376" spans="76:77" x14ac:dyDescent="0.25">
      <c r="BX1376" s="311" t="e">
        <f t="shared" si="48"/>
        <v>#DIV/0!</v>
      </c>
      <c r="BY1376" s="310">
        <f t="shared" si="49"/>
        <v>0</v>
      </c>
    </row>
    <row r="1377" spans="76:77" x14ac:dyDescent="0.25">
      <c r="BX1377" s="311" t="e">
        <f t="shared" si="48"/>
        <v>#DIV/0!</v>
      </c>
      <c r="BY1377" s="310">
        <f t="shared" si="49"/>
        <v>0</v>
      </c>
    </row>
    <row r="1378" spans="76:77" x14ac:dyDescent="0.25">
      <c r="BX1378" s="311" t="e">
        <f t="shared" si="48"/>
        <v>#DIV/0!</v>
      </c>
      <c r="BY1378" s="310">
        <f t="shared" si="49"/>
        <v>0</v>
      </c>
    </row>
    <row r="1379" spans="76:77" x14ac:dyDescent="0.25">
      <c r="BX1379" s="311" t="e">
        <f t="shared" si="48"/>
        <v>#DIV/0!</v>
      </c>
      <c r="BY1379" s="310">
        <f t="shared" si="49"/>
        <v>0</v>
      </c>
    </row>
    <row r="1380" spans="76:77" x14ac:dyDescent="0.25">
      <c r="BX1380" s="311" t="e">
        <f t="shared" si="48"/>
        <v>#DIV/0!</v>
      </c>
      <c r="BY1380" s="310">
        <f t="shared" si="49"/>
        <v>0</v>
      </c>
    </row>
    <row r="1381" spans="76:77" x14ac:dyDescent="0.25">
      <c r="BX1381" s="311" t="e">
        <f t="shared" si="48"/>
        <v>#DIV/0!</v>
      </c>
      <c r="BY1381" s="310">
        <f t="shared" si="49"/>
        <v>0</v>
      </c>
    </row>
    <row r="1382" spans="76:77" x14ac:dyDescent="0.25">
      <c r="BX1382" s="311" t="e">
        <f t="shared" si="48"/>
        <v>#DIV/0!</v>
      </c>
      <c r="BY1382" s="310">
        <f t="shared" si="49"/>
        <v>0</v>
      </c>
    </row>
    <row r="1383" spans="76:77" x14ac:dyDescent="0.25">
      <c r="BX1383" s="311" t="e">
        <f t="shared" si="48"/>
        <v>#DIV/0!</v>
      </c>
      <c r="BY1383" s="310">
        <f t="shared" si="49"/>
        <v>0</v>
      </c>
    </row>
    <row r="1384" spans="76:77" x14ac:dyDescent="0.25">
      <c r="BX1384" s="311" t="e">
        <f t="shared" si="48"/>
        <v>#DIV/0!</v>
      </c>
      <c r="BY1384" s="310">
        <f t="shared" si="49"/>
        <v>0</v>
      </c>
    </row>
    <row r="1385" spans="76:77" x14ac:dyDescent="0.25">
      <c r="BX1385" s="311" t="e">
        <f t="shared" si="48"/>
        <v>#DIV/0!</v>
      </c>
      <c r="BY1385" s="310">
        <f t="shared" si="49"/>
        <v>0</v>
      </c>
    </row>
    <row r="1386" spans="76:77" x14ac:dyDescent="0.25">
      <c r="BX1386" s="311" t="e">
        <f t="shared" si="48"/>
        <v>#DIV/0!</v>
      </c>
      <c r="BY1386" s="310">
        <f t="shared" si="49"/>
        <v>0</v>
      </c>
    </row>
    <row r="1387" spans="76:77" x14ac:dyDescent="0.25">
      <c r="BX1387" s="311" t="e">
        <f t="shared" si="48"/>
        <v>#DIV/0!</v>
      </c>
      <c r="BY1387" s="310">
        <f t="shared" si="49"/>
        <v>0</v>
      </c>
    </row>
    <row r="1388" spans="76:77" x14ac:dyDescent="0.25">
      <c r="BX1388" s="311" t="e">
        <f t="shared" si="48"/>
        <v>#DIV/0!</v>
      </c>
      <c r="BY1388" s="310">
        <f t="shared" si="49"/>
        <v>0</v>
      </c>
    </row>
    <row r="1389" spans="76:77" x14ac:dyDescent="0.25">
      <c r="BX1389" s="311" t="e">
        <f t="shared" si="48"/>
        <v>#DIV/0!</v>
      </c>
      <c r="BY1389" s="310">
        <f t="shared" si="49"/>
        <v>0</v>
      </c>
    </row>
    <row r="1390" spans="76:77" x14ac:dyDescent="0.25">
      <c r="BX1390" s="311" t="e">
        <f t="shared" si="48"/>
        <v>#DIV/0!</v>
      </c>
      <c r="BY1390" s="310">
        <f t="shared" si="49"/>
        <v>0</v>
      </c>
    </row>
    <row r="1391" spans="76:77" x14ac:dyDescent="0.25">
      <c r="BX1391" s="311" t="e">
        <f t="shared" si="48"/>
        <v>#DIV/0!</v>
      </c>
      <c r="BY1391" s="310">
        <f t="shared" si="49"/>
        <v>0</v>
      </c>
    </row>
    <row r="1392" spans="76:77" x14ac:dyDescent="0.25">
      <c r="BX1392" s="311" t="e">
        <f t="shared" si="48"/>
        <v>#DIV/0!</v>
      </c>
      <c r="BY1392" s="310">
        <f t="shared" si="49"/>
        <v>0</v>
      </c>
    </row>
    <row r="1393" spans="76:77" x14ac:dyDescent="0.25">
      <c r="BX1393" s="311" t="e">
        <f t="shared" si="48"/>
        <v>#DIV/0!</v>
      </c>
      <c r="BY1393" s="310">
        <f t="shared" si="49"/>
        <v>0</v>
      </c>
    </row>
    <row r="1394" spans="76:77" x14ac:dyDescent="0.25">
      <c r="BX1394" s="311" t="e">
        <f t="shared" si="48"/>
        <v>#DIV/0!</v>
      </c>
      <c r="BY1394" s="310">
        <f t="shared" si="49"/>
        <v>0</v>
      </c>
    </row>
    <row r="1395" spans="76:77" x14ac:dyDescent="0.25">
      <c r="BX1395" s="311" t="e">
        <f t="shared" si="48"/>
        <v>#DIV/0!</v>
      </c>
      <c r="BY1395" s="310">
        <f t="shared" si="49"/>
        <v>0</v>
      </c>
    </row>
    <row r="1396" spans="76:77" x14ac:dyDescent="0.25">
      <c r="BX1396" s="311" t="e">
        <f t="shared" si="48"/>
        <v>#DIV/0!</v>
      </c>
      <c r="BY1396" s="310">
        <f t="shared" si="49"/>
        <v>0</v>
      </c>
    </row>
    <row r="1397" spans="76:77" x14ac:dyDescent="0.25">
      <c r="BX1397" s="311" t="e">
        <f t="shared" si="48"/>
        <v>#DIV/0!</v>
      </c>
      <c r="BY1397" s="310">
        <f t="shared" si="49"/>
        <v>0</v>
      </c>
    </row>
    <row r="1398" spans="76:77" x14ac:dyDescent="0.25">
      <c r="BX1398" s="311" t="e">
        <f t="shared" si="48"/>
        <v>#DIV/0!</v>
      </c>
      <c r="BY1398" s="310">
        <f t="shared" si="49"/>
        <v>0</v>
      </c>
    </row>
    <row r="1399" spans="76:77" x14ac:dyDescent="0.25">
      <c r="BX1399" s="311" t="e">
        <f t="shared" si="48"/>
        <v>#DIV/0!</v>
      </c>
      <c r="BY1399" s="310">
        <f t="shared" si="49"/>
        <v>0</v>
      </c>
    </row>
    <row r="1400" spans="76:77" x14ac:dyDescent="0.25">
      <c r="BX1400" s="311" t="e">
        <f t="shared" si="48"/>
        <v>#DIV/0!</v>
      </c>
      <c r="BY1400" s="310">
        <f t="shared" si="49"/>
        <v>0</v>
      </c>
    </row>
    <row r="1401" spans="76:77" x14ac:dyDescent="0.25">
      <c r="BX1401" s="311" t="e">
        <f t="shared" si="48"/>
        <v>#DIV/0!</v>
      </c>
      <c r="BY1401" s="310">
        <f t="shared" si="49"/>
        <v>0</v>
      </c>
    </row>
    <row r="1402" spans="76:77" x14ac:dyDescent="0.25">
      <c r="BX1402" s="311" t="e">
        <f t="shared" si="48"/>
        <v>#DIV/0!</v>
      </c>
      <c r="BY1402" s="310">
        <f t="shared" si="49"/>
        <v>0</v>
      </c>
    </row>
    <row r="1403" spans="76:77" x14ac:dyDescent="0.25">
      <c r="BX1403" s="311" t="e">
        <f t="shared" si="48"/>
        <v>#DIV/0!</v>
      </c>
      <c r="BY1403" s="310">
        <f t="shared" si="49"/>
        <v>0</v>
      </c>
    </row>
    <row r="1404" spans="76:77" x14ac:dyDescent="0.25">
      <c r="BX1404" s="311" t="e">
        <f t="shared" si="48"/>
        <v>#DIV/0!</v>
      </c>
      <c r="BY1404" s="310">
        <f t="shared" si="49"/>
        <v>0</v>
      </c>
    </row>
    <row r="1405" spans="76:77" x14ac:dyDescent="0.25">
      <c r="BX1405" s="311" t="e">
        <f t="shared" si="48"/>
        <v>#DIV/0!</v>
      </c>
      <c r="BY1405" s="310">
        <f t="shared" si="49"/>
        <v>0</v>
      </c>
    </row>
    <row r="1406" spans="76:77" x14ac:dyDescent="0.25">
      <c r="BX1406" s="311" t="e">
        <f t="shared" si="48"/>
        <v>#DIV/0!</v>
      </c>
      <c r="BY1406" s="310">
        <f t="shared" si="49"/>
        <v>0</v>
      </c>
    </row>
    <row r="1407" spans="76:77" x14ac:dyDescent="0.25">
      <c r="BX1407" s="311" t="e">
        <f t="shared" si="48"/>
        <v>#DIV/0!</v>
      </c>
      <c r="BY1407" s="310">
        <f t="shared" si="49"/>
        <v>0</v>
      </c>
    </row>
    <row r="1408" spans="76:77" x14ac:dyDescent="0.25">
      <c r="BX1408" s="311" t="e">
        <f t="shared" si="48"/>
        <v>#DIV/0!</v>
      </c>
      <c r="BY1408" s="310">
        <f t="shared" si="49"/>
        <v>0</v>
      </c>
    </row>
    <row r="1409" spans="76:77" x14ac:dyDescent="0.25">
      <c r="BX1409" s="311" t="e">
        <f t="shared" si="48"/>
        <v>#DIV/0!</v>
      </c>
      <c r="BY1409" s="310">
        <f t="shared" si="49"/>
        <v>0</v>
      </c>
    </row>
    <row r="1410" spans="76:77" x14ac:dyDescent="0.25">
      <c r="BX1410" s="311" t="e">
        <f t="shared" si="48"/>
        <v>#DIV/0!</v>
      </c>
      <c r="BY1410" s="310">
        <f t="shared" si="49"/>
        <v>0</v>
      </c>
    </row>
    <row r="1411" spans="76:77" x14ac:dyDescent="0.25">
      <c r="BX1411" s="311" t="e">
        <f t="shared" si="48"/>
        <v>#DIV/0!</v>
      </c>
      <c r="BY1411" s="310">
        <f t="shared" si="49"/>
        <v>0</v>
      </c>
    </row>
    <row r="1412" spans="76:77" x14ac:dyDescent="0.25">
      <c r="BX1412" s="311" t="e">
        <f t="shared" si="48"/>
        <v>#DIV/0!</v>
      </c>
      <c r="BY1412" s="310">
        <f t="shared" si="49"/>
        <v>0</v>
      </c>
    </row>
    <row r="1413" spans="76:77" x14ac:dyDescent="0.25">
      <c r="BX1413" s="311" t="e">
        <f t="shared" si="48"/>
        <v>#DIV/0!</v>
      </c>
      <c r="BY1413" s="310">
        <f t="shared" si="49"/>
        <v>0</v>
      </c>
    </row>
    <row r="1414" spans="76:77" x14ac:dyDescent="0.25">
      <c r="BX1414" s="311" t="e">
        <f t="shared" si="48"/>
        <v>#DIV/0!</v>
      </c>
      <c r="BY1414" s="310">
        <f t="shared" si="49"/>
        <v>0</v>
      </c>
    </row>
    <row r="1415" spans="76:77" x14ac:dyDescent="0.25">
      <c r="BX1415" s="311" t="e">
        <f t="shared" si="48"/>
        <v>#DIV/0!</v>
      </c>
      <c r="BY1415" s="310">
        <f t="shared" si="49"/>
        <v>0</v>
      </c>
    </row>
    <row r="1416" spans="76:77" x14ac:dyDescent="0.25">
      <c r="BX1416" s="311" t="e">
        <f t="shared" si="48"/>
        <v>#DIV/0!</v>
      </c>
      <c r="BY1416" s="310">
        <f t="shared" si="49"/>
        <v>0</v>
      </c>
    </row>
    <row r="1417" spans="76:77" x14ac:dyDescent="0.25">
      <c r="BX1417" s="311" t="e">
        <f t="shared" si="48"/>
        <v>#DIV/0!</v>
      </c>
      <c r="BY1417" s="310">
        <f t="shared" si="49"/>
        <v>0</v>
      </c>
    </row>
    <row r="1418" spans="76:77" x14ac:dyDescent="0.25">
      <c r="BX1418" s="311" t="e">
        <f t="shared" si="48"/>
        <v>#DIV/0!</v>
      </c>
      <c r="BY1418" s="310">
        <f t="shared" si="49"/>
        <v>0</v>
      </c>
    </row>
    <row r="1419" spans="76:77" x14ac:dyDescent="0.25">
      <c r="BX1419" s="311" t="e">
        <f t="shared" si="48"/>
        <v>#DIV/0!</v>
      </c>
      <c r="BY1419" s="310">
        <f t="shared" si="49"/>
        <v>0</v>
      </c>
    </row>
    <row r="1420" spans="76:77" x14ac:dyDescent="0.25">
      <c r="BX1420" s="311" t="e">
        <f t="shared" si="48"/>
        <v>#DIV/0!</v>
      </c>
      <c r="BY1420" s="310">
        <f t="shared" si="49"/>
        <v>0</v>
      </c>
    </row>
    <row r="1421" spans="76:77" x14ac:dyDescent="0.25">
      <c r="BX1421" s="311" t="e">
        <f t="shared" ref="BX1421:BX1484" si="50">BY1421/BV1421</f>
        <v>#DIV/0!</v>
      </c>
      <c r="BY1421" s="310">
        <f t="shared" ref="BY1421:BY1484" si="51">BY1420+BW1421*(BV1421-BV1420)</f>
        <v>0</v>
      </c>
    </row>
    <row r="1422" spans="76:77" x14ac:dyDescent="0.25">
      <c r="BX1422" s="311" t="e">
        <f t="shared" si="50"/>
        <v>#DIV/0!</v>
      </c>
      <c r="BY1422" s="310">
        <f t="shared" si="51"/>
        <v>0</v>
      </c>
    </row>
    <row r="1423" spans="76:77" x14ac:dyDescent="0.25">
      <c r="BX1423" s="311" t="e">
        <f t="shared" si="50"/>
        <v>#DIV/0!</v>
      </c>
      <c r="BY1423" s="310">
        <f t="shared" si="51"/>
        <v>0</v>
      </c>
    </row>
    <row r="1424" spans="76:77" x14ac:dyDescent="0.25">
      <c r="BX1424" s="311" t="e">
        <f t="shared" si="50"/>
        <v>#DIV/0!</v>
      </c>
      <c r="BY1424" s="310">
        <f t="shared" si="51"/>
        <v>0</v>
      </c>
    </row>
    <row r="1425" spans="76:77" x14ac:dyDescent="0.25">
      <c r="BX1425" s="311" t="e">
        <f t="shared" si="50"/>
        <v>#DIV/0!</v>
      </c>
      <c r="BY1425" s="310">
        <f t="shared" si="51"/>
        <v>0</v>
      </c>
    </row>
    <row r="1426" spans="76:77" x14ac:dyDescent="0.25">
      <c r="BX1426" s="311" t="e">
        <f t="shared" si="50"/>
        <v>#DIV/0!</v>
      </c>
      <c r="BY1426" s="310">
        <f t="shared" si="51"/>
        <v>0</v>
      </c>
    </row>
    <row r="1427" spans="76:77" x14ac:dyDescent="0.25">
      <c r="BX1427" s="311" t="e">
        <f t="shared" si="50"/>
        <v>#DIV/0!</v>
      </c>
      <c r="BY1427" s="310">
        <f t="shared" si="51"/>
        <v>0</v>
      </c>
    </row>
    <row r="1428" spans="76:77" x14ac:dyDescent="0.25">
      <c r="BX1428" s="311" t="e">
        <f t="shared" si="50"/>
        <v>#DIV/0!</v>
      </c>
      <c r="BY1428" s="310">
        <f t="shared" si="51"/>
        <v>0</v>
      </c>
    </row>
    <row r="1429" spans="76:77" x14ac:dyDescent="0.25">
      <c r="BX1429" s="311" t="e">
        <f t="shared" si="50"/>
        <v>#DIV/0!</v>
      </c>
      <c r="BY1429" s="310">
        <f t="shared" si="51"/>
        <v>0</v>
      </c>
    </row>
    <row r="1430" spans="76:77" x14ac:dyDescent="0.25">
      <c r="BX1430" s="311" t="e">
        <f t="shared" si="50"/>
        <v>#DIV/0!</v>
      </c>
      <c r="BY1430" s="310">
        <f t="shared" si="51"/>
        <v>0</v>
      </c>
    </row>
    <row r="1431" spans="76:77" x14ac:dyDescent="0.25">
      <c r="BX1431" s="311" t="e">
        <f t="shared" si="50"/>
        <v>#DIV/0!</v>
      </c>
      <c r="BY1431" s="310">
        <f t="shared" si="51"/>
        <v>0</v>
      </c>
    </row>
    <row r="1432" spans="76:77" x14ac:dyDescent="0.25">
      <c r="BX1432" s="311" t="e">
        <f t="shared" si="50"/>
        <v>#DIV/0!</v>
      </c>
      <c r="BY1432" s="310">
        <f t="shared" si="51"/>
        <v>0</v>
      </c>
    </row>
    <row r="1433" spans="76:77" x14ac:dyDescent="0.25">
      <c r="BX1433" s="311" t="e">
        <f t="shared" si="50"/>
        <v>#DIV/0!</v>
      </c>
      <c r="BY1433" s="310">
        <f t="shared" si="51"/>
        <v>0</v>
      </c>
    </row>
    <row r="1434" spans="76:77" x14ac:dyDescent="0.25">
      <c r="BX1434" s="311" t="e">
        <f t="shared" si="50"/>
        <v>#DIV/0!</v>
      </c>
      <c r="BY1434" s="310">
        <f t="shared" si="51"/>
        <v>0</v>
      </c>
    </row>
    <row r="1435" spans="76:77" x14ac:dyDescent="0.25">
      <c r="BX1435" s="311" t="e">
        <f t="shared" si="50"/>
        <v>#DIV/0!</v>
      </c>
      <c r="BY1435" s="310">
        <f t="shared" si="51"/>
        <v>0</v>
      </c>
    </row>
    <row r="1436" spans="76:77" x14ac:dyDescent="0.25">
      <c r="BX1436" s="311" t="e">
        <f t="shared" si="50"/>
        <v>#DIV/0!</v>
      </c>
      <c r="BY1436" s="310">
        <f t="shared" si="51"/>
        <v>0</v>
      </c>
    </row>
    <row r="1437" spans="76:77" x14ac:dyDescent="0.25">
      <c r="BX1437" s="311" t="e">
        <f t="shared" si="50"/>
        <v>#DIV/0!</v>
      </c>
      <c r="BY1437" s="310">
        <f t="shared" si="51"/>
        <v>0</v>
      </c>
    </row>
    <row r="1438" spans="76:77" x14ac:dyDescent="0.25">
      <c r="BX1438" s="311" t="e">
        <f t="shared" si="50"/>
        <v>#DIV/0!</v>
      </c>
      <c r="BY1438" s="310">
        <f t="shared" si="51"/>
        <v>0</v>
      </c>
    </row>
    <row r="1439" spans="76:77" x14ac:dyDescent="0.25">
      <c r="BX1439" s="311" t="e">
        <f t="shared" si="50"/>
        <v>#DIV/0!</v>
      </c>
      <c r="BY1439" s="310">
        <f t="shared" si="51"/>
        <v>0</v>
      </c>
    </row>
    <row r="1440" spans="76:77" x14ac:dyDescent="0.25">
      <c r="BX1440" s="311" t="e">
        <f t="shared" si="50"/>
        <v>#DIV/0!</v>
      </c>
      <c r="BY1440" s="310">
        <f t="shared" si="51"/>
        <v>0</v>
      </c>
    </row>
    <row r="1441" spans="76:77" x14ac:dyDescent="0.25">
      <c r="BX1441" s="311" t="e">
        <f t="shared" si="50"/>
        <v>#DIV/0!</v>
      </c>
      <c r="BY1441" s="310">
        <f t="shared" si="51"/>
        <v>0</v>
      </c>
    </row>
    <row r="1442" spans="76:77" x14ac:dyDescent="0.25">
      <c r="BX1442" s="311" t="e">
        <f t="shared" si="50"/>
        <v>#DIV/0!</v>
      </c>
      <c r="BY1442" s="310">
        <f t="shared" si="51"/>
        <v>0</v>
      </c>
    </row>
    <row r="1443" spans="76:77" x14ac:dyDescent="0.25">
      <c r="BX1443" s="311" t="e">
        <f t="shared" si="50"/>
        <v>#DIV/0!</v>
      </c>
      <c r="BY1443" s="310">
        <f t="shared" si="51"/>
        <v>0</v>
      </c>
    </row>
    <row r="1444" spans="76:77" x14ac:dyDescent="0.25">
      <c r="BX1444" s="311" t="e">
        <f t="shared" si="50"/>
        <v>#DIV/0!</v>
      </c>
      <c r="BY1444" s="310">
        <f t="shared" si="51"/>
        <v>0</v>
      </c>
    </row>
    <row r="1445" spans="76:77" x14ac:dyDescent="0.25">
      <c r="BX1445" s="311" t="e">
        <f t="shared" si="50"/>
        <v>#DIV/0!</v>
      </c>
      <c r="BY1445" s="310">
        <f t="shared" si="51"/>
        <v>0</v>
      </c>
    </row>
    <row r="1446" spans="76:77" x14ac:dyDescent="0.25">
      <c r="BX1446" s="311" t="e">
        <f t="shared" si="50"/>
        <v>#DIV/0!</v>
      </c>
      <c r="BY1446" s="310">
        <f t="shared" si="51"/>
        <v>0</v>
      </c>
    </row>
    <row r="1447" spans="76:77" x14ac:dyDescent="0.25">
      <c r="BX1447" s="311" t="e">
        <f t="shared" si="50"/>
        <v>#DIV/0!</v>
      </c>
      <c r="BY1447" s="310">
        <f t="shared" si="51"/>
        <v>0</v>
      </c>
    </row>
    <row r="1448" spans="76:77" x14ac:dyDescent="0.25">
      <c r="BX1448" s="311" t="e">
        <f t="shared" si="50"/>
        <v>#DIV/0!</v>
      </c>
      <c r="BY1448" s="310">
        <f t="shared" si="51"/>
        <v>0</v>
      </c>
    </row>
    <row r="1449" spans="76:77" x14ac:dyDescent="0.25">
      <c r="BX1449" s="311" t="e">
        <f t="shared" si="50"/>
        <v>#DIV/0!</v>
      </c>
      <c r="BY1449" s="310">
        <f t="shared" si="51"/>
        <v>0</v>
      </c>
    </row>
    <row r="1450" spans="76:77" x14ac:dyDescent="0.25">
      <c r="BX1450" s="311" t="e">
        <f t="shared" si="50"/>
        <v>#DIV/0!</v>
      </c>
      <c r="BY1450" s="310">
        <f t="shared" si="51"/>
        <v>0</v>
      </c>
    </row>
    <row r="1451" spans="76:77" x14ac:dyDescent="0.25">
      <c r="BX1451" s="311" t="e">
        <f t="shared" si="50"/>
        <v>#DIV/0!</v>
      </c>
      <c r="BY1451" s="310">
        <f t="shared" si="51"/>
        <v>0</v>
      </c>
    </row>
    <row r="1452" spans="76:77" x14ac:dyDescent="0.25">
      <c r="BX1452" s="311" t="e">
        <f t="shared" si="50"/>
        <v>#DIV/0!</v>
      </c>
      <c r="BY1452" s="310">
        <f t="shared" si="51"/>
        <v>0</v>
      </c>
    </row>
    <row r="1453" spans="76:77" x14ac:dyDescent="0.25">
      <c r="BX1453" s="311" t="e">
        <f t="shared" si="50"/>
        <v>#DIV/0!</v>
      </c>
      <c r="BY1453" s="310">
        <f t="shared" si="51"/>
        <v>0</v>
      </c>
    </row>
    <row r="1454" spans="76:77" x14ac:dyDescent="0.25">
      <c r="BX1454" s="311" t="e">
        <f t="shared" si="50"/>
        <v>#DIV/0!</v>
      </c>
      <c r="BY1454" s="310">
        <f t="shared" si="51"/>
        <v>0</v>
      </c>
    </row>
    <row r="1455" spans="76:77" x14ac:dyDescent="0.25">
      <c r="BX1455" s="311" t="e">
        <f t="shared" si="50"/>
        <v>#DIV/0!</v>
      </c>
      <c r="BY1455" s="310">
        <f t="shared" si="51"/>
        <v>0</v>
      </c>
    </row>
    <row r="1456" spans="76:77" x14ac:dyDescent="0.25">
      <c r="BX1456" s="311" t="e">
        <f t="shared" si="50"/>
        <v>#DIV/0!</v>
      </c>
      <c r="BY1456" s="310">
        <f t="shared" si="51"/>
        <v>0</v>
      </c>
    </row>
    <row r="1457" spans="76:77" x14ac:dyDescent="0.25">
      <c r="BX1457" s="311" t="e">
        <f t="shared" si="50"/>
        <v>#DIV/0!</v>
      </c>
      <c r="BY1457" s="310">
        <f t="shared" si="51"/>
        <v>0</v>
      </c>
    </row>
    <row r="1458" spans="76:77" x14ac:dyDescent="0.25">
      <c r="BX1458" s="311" t="e">
        <f t="shared" si="50"/>
        <v>#DIV/0!</v>
      </c>
      <c r="BY1458" s="310">
        <f t="shared" si="51"/>
        <v>0</v>
      </c>
    </row>
    <row r="1459" spans="76:77" x14ac:dyDescent="0.25">
      <c r="BX1459" s="311" t="e">
        <f t="shared" si="50"/>
        <v>#DIV/0!</v>
      </c>
      <c r="BY1459" s="310">
        <f t="shared" si="51"/>
        <v>0</v>
      </c>
    </row>
    <row r="1460" spans="76:77" x14ac:dyDescent="0.25">
      <c r="BX1460" s="311" t="e">
        <f t="shared" si="50"/>
        <v>#DIV/0!</v>
      </c>
      <c r="BY1460" s="310">
        <f t="shared" si="51"/>
        <v>0</v>
      </c>
    </row>
    <row r="1461" spans="76:77" x14ac:dyDescent="0.25">
      <c r="BX1461" s="311" t="e">
        <f t="shared" si="50"/>
        <v>#DIV/0!</v>
      </c>
      <c r="BY1461" s="310">
        <f t="shared" si="51"/>
        <v>0</v>
      </c>
    </row>
    <row r="1462" spans="76:77" x14ac:dyDescent="0.25">
      <c r="BX1462" s="311" t="e">
        <f t="shared" si="50"/>
        <v>#DIV/0!</v>
      </c>
      <c r="BY1462" s="310">
        <f t="shared" si="51"/>
        <v>0</v>
      </c>
    </row>
    <row r="1463" spans="76:77" x14ac:dyDescent="0.25">
      <c r="BX1463" s="311" t="e">
        <f t="shared" si="50"/>
        <v>#DIV/0!</v>
      </c>
      <c r="BY1463" s="310">
        <f t="shared" si="51"/>
        <v>0</v>
      </c>
    </row>
    <row r="1464" spans="76:77" x14ac:dyDescent="0.25">
      <c r="BX1464" s="311" t="e">
        <f t="shared" si="50"/>
        <v>#DIV/0!</v>
      </c>
      <c r="BY1464" s="310">
        <f t="shared" si="51"/>
        <v>0</v>
      </c>
    </row>
    <row r="1465" spans="76:77" x14ac:dyDescent="0.25">
      <c r="BX1465" s="311" t="e">
        <f t="shared" si="50"/>
        <v>#DIV/0!</v>
      </c>
      <c r="BY1465" s="310">
        <f t="shared" si="51"/>
        <v>0</v>
      </c>
    </row>
    <row r="1466" spans="76:77" x14ac:dyDescent="0.25">
      <c r="BX1466" s="311" t="e">
        <f t="shared" si="50"/>
        <v>#DIV/0!</v>
      </c>
      <c r="BY1466" s="310">
        <f t="shared" si="51"/>
        <v>0</v>
      </c>
    </row>
    <row r="1467" spans="76:77" x14ac:dyDescent="0.25">
      <c r="BX1467" s="311" t="e">
        <f t="shared" si="50"/>
        <v>#DIV/0!</v>
      </c>
      <c r="BY1467" s="310">
        <f t="shared" si="51"/>
        <v>0</v>
      </c>
    </row>
    <row r="1468" spans="76:77" x14ac:dyDescent="0.25">
      <c r="BX1468" s="311" t="e">
        <f t="shared" si="50"/>
        <v>#DIV/0!</v>
      </c>
      <c r="BY1468" s="310">
        <f t="shared" si="51"/>
        <v>0</v>
      </c>
    </row>
    <row r="1469" spans="76:77" x14ac:dyDescent="0.25">
      <c r="BX1469" s="311" t="e">
        <f t="shared" si="50"/>
        <v>#DIV/0!</v>
      </c>
      <c r="BY1469" s="310">
        <f t="shared" si="51"/>
        <v>0</v>
      </c>
    </row>
    <row r="1470" spans="76:77" x14ac:dyDescent="0.25">
      <c r="BX1470" s="311" t="e">
        <f t="shared" si="50"/>
        <v>#DIV/0!</v>
      </c>
      <c r="BY1470" s="310">
        <f t="shared" si="51"/>
        <v>0</v>
      </c>
    </row>
    <row r="1471" spans="76:77" x14ac:dyDescent="0.25">
      <c r="BX1471" s="311" t="e">
        <f t="shared" si="50"/>
        <v>#DIV/0!</v>
      </c>
      <c r="BY1471" s="310">
        <f t="shared" si="51"/>
        <v>0</v>
      </c>
    </row>
    <row r="1472" spans="76:77" x14ac:dyDescent="0.25">
      <c r="BX1472" s="311" t="e">
        <f t="shared" si="50"/>
        <v>#DIV/0!</v>
      </c>
      <c r="BY1472" s="310">
        <f t="shared" si="51"/>
        <v>0</v>
      </c>
    </row>
    <row r="1473" spans="76:77" x14ac:dyDescent="0.25">
      <c r="BX1473" s="311" t="e">
        <f t="shared" si="50"/>
        <v>#DIV/0!</v>
      </c>
      <c r="BY1473" s="310">
        <f t="shared" si="51"/>
        <v>0</v>
      </c>
    </row>
    <row r="1474" spans="76:77" x14ac:dyDescent="0.25">
      <c r="BX1474" s="311" t="e">
        <f t="shared" si="50"/>
        <v>#DIV/0!</v>
      </c>
      <c r="BY1474" s="310">
        <f t="shared" si="51"/>
        <v>0</v>
      </c>
    </row>
    <row r="1475" spans="76:77" x14ac:dyDescent="0.25">
      <c r="BX1475" s="311" t="e">
        <f t="shared" si="50"/>
        <v>#DIV/0!</v>
      </c>
      <c r="BY1475" s="310">
        <f t="shared" si="51"/>
        <v>0</v>
      </c>
    </row>
    <row r="1476" spans="76:77" x14ac:dyDescent="0.25">
      <c r="BX1476" s="311" t="e">
        <f t="shared" si="50"/>
        <v>#DIV/0!</v>
      </c>
      <c r="BY1476" s="310">
        <f t="shared" si="51"/>
        <v>0</v>
      </c>
    </row>
    <row r="1477" spans="76:77" x14ac:dyDescent="0.25">
      <c r="BX1477" s="311" t="e">
        <f t="shared" si="50"/>
        <v>#DIV/0!</v>
      </c>
      <c r="BY1477" s="310">
        <f t="shared" si="51"/>
        <v>0</v>
      </c>
    </row>
    <row r="1478" spans="76:77" x14ac:dyDescent="0.25">
      <c r="BX1478" s="311" t="e">
        <f t="shared" si="50"/>
        <v>#DIV/0!</v>
      </c>
      <c r="BY1478" s="310">
        <f t="shared" si="51"/>
        <v>0</v>
      </c>
    </row>
    <row r="1479" spans="76:77" x14ac:dyDescent="0.25">
      <c r="BX1479" s="311" t="e">
        <f t="shared" si="50"/>
        <v>#DIV/0!</v>
      </c>
      <c r="BY1479" s="310">
        <f t="shared" si="51"/>
        <v>0</v>
      </c>
    </row>
    <row r="1480" spans="76:77" x14ac:dyDescent="0.25">
      <c r="BX1480" s="311" t="e">
        <f t="shared" si="50"/>
        <v>#DIV/0!</v>
      </c>
      <c r="BY1480" s="310">
        <f t="shared" si="51"/>
        <v>0</v>
      </c>
    </row>
    <row r="1481" spans="76:77" x14ac:dyDescent="0.25">
      <c r="BX1481" s="311" t="e">
        <f t="shared" si="50"/>
        <v>#DIV/0!</v>
      </c>
      <c r="BY1481" s="310">
        <f t="shared" si="51"/>
        <v>0</v>
      </c>
    </row>
    <row r="1482" spans="76:77" x14ac:dyDescent="0.25">
      <c r="BX1482" s="311" t="e">
        <f t="shared" si="50"/>
        <v>#DIV/0!</v>
      </c>
      <c r="BY1482" s="310">
        <f t="shared" si="51"/>
        <v>0</v>
      </c>
    </row>
    <row r="1483" spans="76:77" x14ac:dyDescent="0.25">
      <c r="BX1483" s="311" t="e">
        <f t="shared" si="50"/>
        <v>#DIV/0!</v>
      </c>
      <c r="BY1483" s="310">
        <f t="shared" si="51"/>
        <v>0</v>
      </c>
    </row>
    <row r="1484" spans="76:77" x14ac:dyDescent="0.25">
      <c r="BX1484" s="311" t="e">
        <f t="shared" si="50"/>
        <v>#DIV/0!</v>
      </c>
      <c r="BY1484" s="310">
        <f t="shared" si="51"/>
        <v>0</v>
      </c>
    </row>
    <row r="1485" spans="76:77" x14ac:dyDescent="0.25">
      <c r="BX1485" s="311" t="e">
        <f t="shared" ref="BX1485:BX1548" si="52">BY1485/BV1485</f>
        <v>#DIV/0!</v>
      </c>
      <c r="BY1485" s="310">
        <f t="shared" ref="BY1485:BY1548" si="53">BY1484+BW1485*(BV1485-BV1484)</f>
        <v>0</v>
      </c>
    </row>
    <row r="1486" spans="76:77" x14ac:dyDescent="0.25">
      <c r="BX1486" s="311" t="e">
        <f t="shared" si="52"/>
        <v>#DIV/0!</v>
      </c>
      <c r="BY1486" s="310">
        <f t="shared" si="53"/>
        <v>0</v>
      </c>
    </row>
    <row r="1487" spans="76:77" x14ac:dyDescent="0.25">
      <c r="BX1487" s="311" t="e">
        <f t="shared" si="52"/>
        <v>#DIV/0!</v>
      </c>
      <c r="BY1487" s="310">
        <f t="shared" si="53"/>
        <v>0</v>
      </c>
    </row>
    <row r="1488" spans="76:77" x14ac:dyDescent="0.25">
      <c r="BX1488" s="311" t="e">
        <f t="shared" si="52"/>
        <v>#DIV/0!</v>
      </c>
      <c r="BY1488" s="310">
        <f t="shared" si="53"/>
        <v>0</v>
      </c>
    </row>
    <row r="1489" spans="76:77" x14ac:dyDescent="0.25">
      <c r="BX1489" s="311" t="e">
        <f t="shared" si="52"/>
        <v>#DIV/0!</v>
      </c>
      <c r="BY1489" s="310">
        <f t="shared" si="53"/>
        <v>0</v>
      </c>
    </row>
    <row r="1490" spans="76:77" x14ac:dyDescent="0.25">
      <c r="BX1490" s="311" t="e">
        <f t="shared" si="52"/>
        <v>#DIV/0!</v>
      </c>
      <c r="BY1490" s="310">
        <f t="shared" si="53"/>
        <v>0</v>
      </c>
    </row>
    <row r="1491" spans="76:77" x14ac:dyDescent="0.25">
      <c r="BX1491" s="311" t="e">
        <f t="shared" si="52"/>
        <v>#DIV/0!</v>
      </c>
      <c r="BY1491" s="310">
        <f t="shared" si="53"/>
        <v>0</v>
      </c>
    </row>
    <row r="1492" spans="76:77" x14ac:dyDescent="0.25">
      <c r="BX1492" s="311" t="e">
        <f t="shared" si="52"/>
        <v>#DIV/0!</v>
      </c>
      <c r="BY1492" s="310">
        <f t="shared" si="53"/>
        <v>0</v>
      </c>
    </row>
    <row r="1493" spans="76:77" x14ac:dyDescent="0.25">
      <c r="BX1493" s="311" t="e">
        <f t="shared" si="52"/>
        <v>#DIV/0!</v>
      </c>
      <c r="BY1493" s="310">
        <f t="shared" si="53"/>
        <v>0</v>
      </c>
    </row>
    <row r="1494" spans="76:77" x14ac:dyDescent="0.25">
      <c r="BX1494" s="311" t="e">
        <f t="shared" si="52"/>
        <v>#DIV/0!</v>
      </c>
      <c r="BY1494" s="310">
        <f t="shared" si="53"/>
        <v>0</v>
      </c>
    </row>
    <row r="1495" spans="76:77" x14ac:dyDescent="0.25">
      <c r="BX1495" s="311" t="e">
        <f t="shared" si="52"/>
        <v>#DIV/0!</v>
      </c>
      <c r="BY1495" s="310">
        <f t="shared" si="53"/>
        <v>0</v>
      </c>
    </row>
    <row r="1496" spans="76:77" x14ac:dyDescent="0.25">
      <c r="BX1496" s="311" t="e">
        <f t="shared" si="52"/>
        <v>#DIV/0!</v>
      </c>
      <c r="BY1496" s="310">
        <f t="shared" si="53"/>
        <v>0</v>
      </c>
    </row>
    <row r="1497" spans="76:77" x14ac:dyDescent="0.25">
      <c r="BX1497" s="311" t="e">
        <f t="shared" si="52"/>
        <v>#DIV/0!</v>
      </c>
      <c r="BY1497" s="310">
        <f t="shared" si="53"/>
        <v>0</v>
      </c>
    </row>
    <row r="1498" spans="76:77" x14ac:dyDescent="0.25">
      <c r="BX1498" s="311" t="e">
        <f t="shared" si="52"/>
        <v>#DIV/0!</v>
      </c>
      <c r="BY1498" s="310">
        <f t="shared" si="53"/>
        <v>0</v>
      </c>
    </row>
    <row r="1499" spans="76:77" x14ac:dyDescent="0.25">
      <c r="BX1499" s="311" t="e">
        <f t="shared" si="52"/>
        <v>#DIV/0!</v>
      </c>
      <c r="BY1499" s="310">
        <f t="shared" si="53"/>
        <v>0</v>
      </c>
    </row>
    <row r="1500" spans="76:77" x14ac:dyDescent="0.25">
      <c r="BX1500" s="311" t="e">
        <f t="shared" si="52"/>
        <v>#DIV/0!</v>
      </c>
      <c r="BY1500" s="310">
        <f t="shared" si="53"/>
        <v>0</v>
      </c>
    </row>
    <row r="1501" spans="76:77" x14ac:dyDescent="0.25">
      <c r="BX1501" s="311" t="e">
        <f t="shared" si="52"/>
        <v>#DIV/0!</v>
      </c>
      <c r="BY1501" s="310">
        <f t="shared" si="53"/>
        <v>0</v>
      </c>
    </row>
    <row r="1502" spans="76:77" x14ac:dyDescent="0.25">
      <c r="BX1502" s="311" t="e">
        <f t="shared" si="52"/>
        <v>#DIV/0!</v>
      </c>
      <c r="BY1502" s="310">
        <f t="shared" si="53"/>
        <v>0</v>
      </c>
    </row>
    <row r="1503" spans="76:77" x14ac:dyDescent="0.25">
      <c r="BX1503" s="311" t="e">
        <f t="shared" si="52"/>
        <v>#DIV/0!</v>
      </c>
      <c r="BY1503" s="310">
        <f t="shared" si="53"/>
        <v>0</v>
      </c>
    </row>
    <row r="1504" spans="76:77" x14ac:dyDescent="0.25">
      <c r="BX1504" s="311" t="e">
        <f t="shared" si="52"/>
        <v>#DIV/0!</v>
      </c>
      <c r="BY1504" s="310">
        <f t="shared" si="53"/>
        <v>0</v>
      </c>
    </row>
    <row r="1505" spans="76:77" x14ac:dyDescent="0.25">
      <c r="BX1505" s="311" t="e">
        <f t="shared" si="52"/>
        <v>#DIV/0!</v>
      </c>
      <c r="BY1505" s="310">
        <f t="shared" si="53"/>
        <v>0</v>
      </c>
    </row>
    <row r="1506" spans="76:77" x14ac:dyDescent="0.25">
      <c r="BX1506" s="311" t="e">
        <f t="shared" si="52"/>
        <v>#DIV/0!</v>
      </c>
      <c r="BY1506" s="310">
        <f t="shared" si="53"/>
        <v>0</v>
      </c>
    </row>
    <row r="1507" spans="76:77" x14ac:dyDescent="0.25">
      <c r="BX1507" s="311" t="e">
        <f t="shared" si="52"/>
        <v>#DIV/0!</v>
      </c>
      <c r="BY1507" s="310">
        <f t="shared" si="53"/>
        <v>0</v>
      </c>
    </row>
    <row r="1508" spans="76:77" x14ac:dyDescent="0.25">
      <c r="BX1508" s="311" t="e">
        <f t="shared" si="52"/>
        <v>#DIV/0!</v>
      </c>
      <c r="BY1508" s="310">
        <f t="shared" si="53"/>
        <v>0</v>
      </c>
    </row>
    <row r="1509" spans="76:77" x14ac:dyDescent="0.25">
      <c r="BX1509" s="311" t="e">
        <f t="shared" si="52"/>
        <v>#DIV/0!</v>
      </c>
      <c r="BY1509" s="310">
        <f t="shared" si="53"/>
        <v>0</v>
      </c>
    </row>
    <row r="1510" spans="76:77" x14ac:dyDescent="0.25">
      <c r="BX1510" s="311" t="e">
        <f t="shared" si="52"/>
        <v>#DIV/0!</v>
      </c>
      <c r="BY1510" s="310">
        <f t="shared" si="53"/>
        <v>0</v>
      </c>
    </row>
    <row r="1511" spans="76:77" x14ac:dyDescent="0.25">
      <c r="BX1511" s="311" t="e">
        <f t="shared" si="52"/>
        <v>#DIV/0!</v>
      </c>
      <c r="BY1511" s="310">
        <f t="shared" si="53"/>
        <v>0</v>
      </c>
    </row>
    <row r="1512" spans="76:77" x14ac:dyDescent="0.25">
      <c r="BX1512" s="311" t="e">
        <f t="shared" si="52"/>
        <v>#DIV/0!</v>
      </c>
      <c r="BY1512" s="310">
        <f t="shared" si="53"/>
        <v>0</v>
      </c>
    </row>
    <row r="1513" spans="76:77" x14ac:dyDescent="0.25">
      <c r="BX1513" s="311" t="e">
        <f t="shared" si="52"/>
        <v>#DIV/0!</v>
      </c>
      <c r="BY1513" s="310">
        <f t="shared" si="53"/>
        <v>0</v>
      </c>
    </row>
    <row r="1514" spans="76:77" x14ac:dyDescent="0.25">
      <c r="BX1514" s="311" t="e">
        <f t="shared" si="52"/>
        <v>#DIV/0!</v>
      </c>
      <c r="BY1514" s="310">
        <f t="shared" si="53"/>
        <v>0</v>
      </c>
    </row>
    <row r="1515" spans="76:77" x14ac:dyDescent="0.25">
      <c r="BX1515" s="311" t="e">
        <f t="shared" si="52"/>
        <v>#DIV/0!</v>
      </c>
      <c r="BY1515" s="310">
        <f t="shared" si="53"/>
        <v>0</v>
      </c>
    </row>
    <row r="1516" spans="76:77" x14ac:dyDescent="0.25">
      <c r="BX1516" s="311" t="e">
        <f t="shared" si="52"/>
        <v>#DIV/0!</v>
      </c>
      <c r="BY1516" s="310">
        <f t="shared" si="53"/>
        <v>0</v>
      </c>
    </row>
    <row r="1517" spans="76:77" x14ac:dyDescent="0.25">
      <c r="BX1517" s="311" t="e">
        <f t="shared" si="52"/>
        <v>#DIV/0!</v>
      </c>
      <c r="BY1517" s="310">
        <f t="shared" si="53"/>
        <v>0</v>
      </c>
    </row>
    <row r="1518" spans="76:77" x14ac:dyDescent="0.25">
      <c r="BX1518" s="311" t="e">
        <f t="shared" si="52"/>
        <v>#DIV/0!</v>
      </c>
      <c r="BY1518" s="310">
        <f t="shared" si="53"/>
        <v>0</v>
      </c>
    </row>
    <row r="1519" spans="76:77" x14ac:dyDescent="0.25">
      <c r="BX1519" s="311" t="e">
        <f t="shared" si="52"/>
        <v>#DIV/0!</v>
      </c>
      <c r="BY1519" s="310">
        <f t="shared" si="53"/>
        <v>0</v>
      </c>
    </row>
    <row r="1520" spans="76:77" x14ac:dyDescent="0.25">
      <c r="BX1520" s="311" t="e">
        <f t="shared" si="52"/>
        <v>#DIV/0!</v>
      </c>
      <c r="BY1520" s="310">
        <f t="shared" si="53"/>
        <v>0</v>
      </c>
    </row>
    <row r="1521" spans="76:77" x14ac:dyDescent="0.25">
      <c r="BX1521" s="311" t="e">
        <f t="shared" si="52"/>
        <v>#DIV/0!</v>
      </c>
      <c r="BY1521" s="310">
        <f t="shared" si="53"/>
        <v>0</v>
      </c>
    </row>
    <row r="1522" spans="76:77" x14ac:dyDescent="0.25">
      <c r="BX1522" s="311" t="e">
        <f t="shared" si="52"/>
        <v>#DIV/0!</v>
      </c>
      <c r="BY1522" s="310">
        <f t="shared" si="53"/>
        <v>0</v>
      </c>
    </row>
    <row r="1523" spans="76:77" x14ac:dyDescent="0.25">
      <c r="BX1523" s="311" t="e">
        <f t="shared" si="52"/>
        <v>#DIV/0!</v>
      </c>
      <c r="BY1523" s="310">
        <f t="shared" si="53"/>
        <v>0</v>
      </c>
    </row>
    <row r="1524" spans="76:77" x14ac:dyDescent="0.25">
      <c r="BX1524" s="311" t="e">
        <f t="shared" si="52"/>
        <v>#DIV/0!</v>
      </c>
      <c r="BY1524" s="310">
        <f t="shared" si="53"/>
        <v>0</v>
      </c>
    </row>
    <row r="1525" spans="76:77" x14ac:dyDescent="0.25">
      <c r="BX1525" s="311" t="e">
        <f t="shared" si="52"/>
        <v>#DIV/0!</v>
      </c>
      <c r="BY1525" s="310">
        <f t="shared" si="53"/>
        <v>0</v>
      </c>
    </row>
    <row r="1526" spans="76:77" x14ac:dyDescent="0.25">
      <c r="BX1526" s="311" t="e">
        <f t="shared" si="52"/>
        <v>#DIV/0!</v>
      </c>
      <c r="BY1526" s="310">
        <f t="shared" si="53"/>
        <v>0</v>
      </c>
    </row>
    <row r="1527" spans="76:77" x14ac:dyDescent="0.25">
      <c r="BX1527" s="311" t="e">
        <f t="shared" si="52"/>
        <v>#DIV/0!</v>
      </c>
      <c r="BY1527" s="310">
        <f t="shared" si="53"/>
        <v>0</v>
      </c>
    </row>
    <row r="1528" spans="76:77" x14ac:dyDescent="0.25">
      <c r="BX1528" s="311" t="e">
        <f t="shared" si="52"/>
        <v>#DIV/0!</v>
      </c>
      <c r="BY1528" s="310">
        <f t="shared" si="53"/>
        <v>0</v>
      </c>
    </row>
    <row r="1529" spans="76:77" x14ac:dyDescent="0.25">
      <c r="BX1529" s="311" t="e">
        <f t="shared" si="52"/>
        <v>#DIV/0!</v>
      </c>
      <c r="BY1529" s="310">
        <f t="shared" si="53"/>
        <v>0</v>
      </c>
    </row>
    <row r="1530" spans="76:77" x14ac:dyDescent="0.25">
      <c r="BX1530" s="311" t="e">
        <f t="shared" si="52"/>
        <v>#DIV/0!</v>
      </c>
      <c r="BY1530" s="310">
        <f t="shared" si="53"/>
        <v>0</v>
      </c>
    </row>
    <row r="1531" spans="76:77" x14ac:dyDescent="0.25">
      <c r="BX1531" s="311" t="e">
        <f t="shared" si="52"/>
        <v>#DIV/0!</v>
      </c>
      <c r="BY1531" s="310">
        <f t="shared" si="53"/>
        <v>0</v>
      </c>
    </row>
    <row r="1532" spans="76:77" x14ac:dyDescent="0.25">
      <c r="BX1532" s="311" t="e">
        <f t="shared" si="52"/>
        <v>#DIV/0!</v>
      </c>
      <c r="BY1532" s="310">
        <f t="shared" si="53"/>
        <v>0</v>
      </c>
    </row>
    <row r="1533" spans="76:77" x14ac:dyDescent="0.25">
      <c r="BX1533" s="311" t="e">
        <f t="shared" si="52"/>
        <v>#DIV/0!</v>
      </c>
      <c r="BY1533" s="310">
        <f t="shared" si="53"/>
        <v>0</v>
      </c>
    </row>
    <row r="1534" spans="76:77" x14ac:dyDescent="0.25">
      <c r="BX1534" s="311" t="e">
        <f t="shared" si="52"/>
        <v>#DIV/0!</v>
      </c>
      <c r="BY1534" s="310">
        <f t="shared" si="53"/>
        <v>0</v>
      </c>
    </row>
    <row r="1535" spans="76:77" x14ac:dyDescent="0.25">
      <c r="BX1535" s="311" t="e">
        <f t="shared" si="52"/>
        <v>#DIV/0!</v>
      </c>
      <c r="BY1535" s="310">
        <f t="shared" si="53"/>
        <v>0</v>
      </c>
    </row>
    <row r="1536" spans="76:77" x14ac:dyDescent="0.25">
      <c r="BX1536" s="311" t="e">
        <f t="shared" si="52"/>
        <v>#DIV/0!</v>
      </c>
      <c r="BY1536" s="310">
        <f t="shared" si="53"/>
        <v>0</v>
      </c>
    </row>
    <row r="1537" spans="76:77" x14ac:dyDescent="0.25">
      <c r="BX1537" s="311" t="e">
        <f t="shared" si="52"/>
        <v>#DIV/0!</v>
      </c>
      <c r="BY1537" s="310">
        <f t="shared" si="53"/>
        <v>0</v>
      </c>
    </row>
    <row r="1538" spans="76:77" x14ac:dyDescent="0.25">
      <c r="BX1538" s="311" t="e">
        <f t="shared" si="52"/>
        <v>#DIV/0!</v>
      </c>
      <c r="BY1538" s="310">
        <f t="shared" si="53"/>
        <v>0</v>
      </c>
    </row>
    <row r="1539" spans="76:77" x14ac:dyDescent="0.25">
      <c r="BX1539" s="311" t="e">
        <f t="shared" si="52"/>
        <v>#DIV/0!</v>
      </c>
      <c r="BY1539" s="310">
        <f t="shared" si="53"/>
        <v>0</v>
      </c>
    </row>
    <row r="1540" spans="76:77" x14ac:dyDescent="0.25">
      <c r="BX1540" s="311" t="e">
        <f t="shared" si="52"/>
        <v>#DIV/0!</v>
      </c>
      <c r="BY1540" s="310">
        <f t="shared" si="53"/>
        <v>0</v>
      </c>
    </row>
    <row r="1541" spans="76:77" x14ac:dyDescent="0.25">
      <c r="BX1541" s="311" t="e">
        <f t="shared" si="52"/>
        <v>#DIV/0!</v>
      </c>
      <c r="BY1541" s="310">
        <f t="shared" si="53"/>
        <v>0</v>
      </c>
    </row>
    <row r="1542" spans="76:77" x14ac:dyDescent="0.25">
      <c r="BX1542" s="311" t="e">
        <f t="shared" si="52"/>
        <v>#DIV/0!</v>
      </c>
      <c r="BY1542" s="310">
        <f t="shared" si="53"/>
        <v>0</v>
      </c>
    </row>
    <row r="1543" spans="76:77" x14ac:dyDescent="0.25">
      <c r="BX1543" s="311" t="e">
        <f t="shared" si="52"/>
        <v>#DIV/0!</v>
      </c>
      <c r="BY1543" s="310">
        <f t="shared" si="53"/>
        <v>0</v>
      </c>
    </row>
    <row r="1544" spans="76:77" x14ac:dyDescent="0.25">
      <c r="BX1544" s="311" t="e">
        <f t="shared" si="52"/>
        <v>#DIV/0!</v>
      </c>
      <c r="BY1544" s="310">
        <f t="shared" si="53"/>
        <v>0</v>
      </c>
    </row>
    <row r="1545" spans="76:77" x14ac:dyDescent="0.25">
      <c r="BX1545" s="311" t="e">
        <f t="shared" si="52"/>
        <v>#DIV/0!</v>
      </c>
      <c r="BY1545" s="310">
        <f t="shared" si="53"/>
        <v>0</v>
      </c>
    </row>
    <row r="1546" spans="76:77" x14ac:dyDescent="0.25">
      <c r="BX1546" s="311" t="e">
        <f t="shared" si="52"/>
        <v>#DIV/0!</v>
      </c>
      <c r="BY1546" s="310">
        <f t="shared" si="53"/>
        <v>0</v>
      </c>
    </row>
    <row r="1547" spans="76:77" x14ac:dyDescent="0.25">
      <c r="BX1547" s="311" t="e">
        <f t="shared" si="52"/>
        <v>#DIV/0!</v>
      </c>
      <c r="BY1547" s="310">
        <f t="shared" si="53"/>
        <v>0</v>
      </c>
    </row>
    <row r="1548" spans="76:77" x14ac:dyDescent="0.25">
      <c r="BX1548" s="311" t="e">
        <f t="shared" si="52"/>
        <v>#DIV/0!</v>
      </c>
      <c r="BY1548" s="310">
        <f t="shared" si="53"/>
        <v>0</v>
      </c>
    </row>
    <row r="1549" spans="76:77" x14ac:dyDescent="0.25">
      <c r="BX1549" s="311" t="e">
        <f t="shared" ref="BX1549:BX1612" si="54">BY1549/BV1549</f>
        <v>#DIV/0!</v>
      </c>
      <c r="BY1549" s="310">
        <f t="shared" ref="BY1549:BY1612" si="55">BY1548+BW1549*(BV1549-BV1548)</f>
        <v>0</v>
      </c>
    </row>
    <row r="1550" spans="76:77" x14ac:dyDescent="0.25">
      <c r="BX1550" s="311" t="e">
        <f t="shared" si="54"/>
        <v>#DIV/0!</v>
      </c>
      <c r="BY1550" s="310">
        <f t="shared" si="55"/>
        <v>0</v>
      </c>
    </row>
    <row r="1551" spans="76:77" x14ac:dyDescent="0.25">
      <c r="BX1551" s="311" t="e">
        <f t="shared" si="54"/>
        <v>#DIV/0!</v>
      </c>
      <c r="BY1551" s="310">
        <f t="shared" si="55"/>
        <v>0</v>
      </c>
    </row>
    <row r="1552" spans="76:77" x14ac:dyDescent="0.25">
      <c r="BX1552" s="311" t="e">
        <f t="shared" si="54"/>
        <v>#DIV/0!</v>
      </c>
      <c r="BY1552" s="310">
        <f t="shared" si="55"/>
        <v>0</v>
      </c>
    </row>
    <row r="1553" spans="76:77" x14ac:dyDescent="0.25">
      <c r="BX1553" s="311" t="e">
        <f t="shared" si="54"/>
        <v>#DIV/0!</v>
      </c>
      <c r="BY1553" s="310">
        <f t="shared" si="55"/>
        <v>0</v>
      </c>
    </row>
    <row r="1554" spans="76:77" x14ac:dyDescent="0.25">
      <c r="BX1554" s="311" t="e">
        <f t="shared" si="54"/>
        <v>#DIV/0!</v>
      </c>
      <c r="BY1554" s="310">
        <f t="shared" si="55"/>
        <v>0</v>
      </c>
    </row>
    <row r="1555" spans="76:77" x14ac:dyDescent="0.25">
      <c r="BX1555" s="311" t="e">
        <f t="shared" si="54"/>
        <v>#DIV/0!</v>
      </c>
      <c r="BY1555" s="310">
        <f t="shared" si="55"/>
        <v>0</v>
      </c>
    </row>
    <row r="1556" spans="76:77" x14ac:dyDescent="0.25">
      <c r="BX1556" s="311" t="e">
        <f t="shared" si="54"/>
        <v>#DIV/0!</v>
      </c>
      <c r="BY1556" s="310">
        <f t="shared" si="55"/>
        <v>0</v>
      </c>
    </row>
    <row r="1557" spans="76:77" x14ac:dyDescent="0.25">
      <c r="BX1557" s="311" t="e">
        <f t="shared" si="54"/>
        <v>#DIV/0!</v>
      </c>
      <c r="BY1557" s="310">
        <f t="shared" si="55"/>
        <v>0</v>
      </c>
    </row>
    <row r="1558" spans="76:77" x14ac:dyDescent="0.25">
      <c r="BX1558" s="311" t="e">
        <f t="shared" si="54"/>
        <v>#DIV/0!</v>
      </c>
      <c r="BY1558" s="310">
        <f t="shared" si="55"/>
        <v>0</v>
      </c>
    </row>
    <row r="1559" spans="76:77" x14ac:dyDescent="0.25">
      <c r="BX1559" s="311" t="e">
        <f t="shared" si="54"/>
        <v>#DIV/0!</v>
      </c>
      <c r="BY1559" s="310">
        <f t="shared" si="55"/>
        <v>0</v>
      </c>
    </row>
    <row r="1560" spans="76:77" x14ac:dyDescent="0.25">
      <c r="BX1560" s="311" t="e">
        <f t="shared" si="54"/>
        <v>#DIV/0!</v>
      </c>
      <c r="BY1560" s="310">
        <f t="shared" si="55"/>
        <v>0</v>
      </c>
    </row>
    <row r="1561" spans="76:77" x14ac:dyDescent="0.25">
      <c r="BX1561" s="311" t="e">
        <f t="shared" si="54"/>
        <v>#DIV/0!</v>
      </c>
      <c r="BY1561" s="310">
        <f t="shared" si="55"/>
        <v>0</v>
      </c>
    </row>
    <row r="1562" spans="76:77" x14ac:dyDescent="0.25">
      <c r="BX1562" s="311" t="e">
        <f t="shared" si="54"/>
        <v>#DIV/0!</v>
      </c>
      <c r="BY1562" s="310">
        <f t="shared" si="55"/>
        <v>0</v>
      </c>
    </row>
    <row r="1563" spans="76:77" x14ac:dyDescent="0.25">
      <c r="BX1563" s="311" t="e">
        <f t="shared" si="54"/>
        <v>#DIV/0!</v>
      </c>
      <c r="BY1563" s="310">
        <f t="shared" si="55"/>
        <v>0</v>
      </c>
    </row>
    <row r="1564" spans="76:77" x14ac:dyDescent="0.25">
      <c r="BX1564" s="311" t="e">
        <f t="shared" si="54"/>
        <v>#DIV/0!</v>
      </c>
      <c r="BY1564" s="310">
        <f t="shared" si="55"/>
        <v>0</v>
      </c>
    </row>
    <row r="1565" spans="76:77" x14ac:dyDescent="0.25">
      <c r="BX1565" s="311" t="e">
        <f t="shared" si="54"/>
        <v>#DIV/0!</v>
      </c>
      <c r="BY1565" s="310">
        <f t="shared" si="55"/>
        <v>0</v>
      </c>
    </row>
    <row r="1566" spans="76:77" x14ac:dyDescent="0.25">
      <c r="BX1566" s="311" t="e">
        <f t="shared" si="54"/>
        <v>#DIV/0!</v>
      </c>
      <c r="BY1566" s="310">
        <f t="shared" si="55"/>
        <v>0</v>
      </c>
    </row>
    <row r="1567" spans="76:77" x14ac:dyDescent="0.25">
      <c r="BX1567" s="311" t="e">
        <f t="shared" si="54"/>
        <v>#DIV/0!</v>
      </c>
      <c r="BY1567" s="310">
        <f t="shared" si="55"/>
        <v>0</v>
      </c>
    </row>
    <row r="1568" spans="76:77" x14ac:dyDescent="0.25">
      <c r="BX1568" s="311" t="e">
        <f t="shared" si="54"/>
        <v>#DIV/0!</v>
      </c>
      <c r="BY1568" s="310">
        <f t="shared" si="55"/>
        <v>0</v>
      </c>
    </row>
    <row r="1569" spans="76:77" x14ac:dyDescent="0.25">
      <c r="BX1569" s="311" t="e">
        <f t="shared" si="54"/>
        <v>#DIV/0!</v>
      </c>
      <c r="BY1569" s="310">
        <f t="shared" si="55"/>
        <v>0</v>
      </c>
    </row>
    <row r="1570" spans="76:77" x14ac:dyDescent="0.25">
      <c r="BX1570" s="311" t="e">
        <f t="shared" si="54"/>
        <v>#DIV/0!</v>
      </c>
      <c r="BY1570" s="310">
        <f t="shared" si="55"/>
        <v>0</v>
      </c>
    </row>
    <row r="1571" spans="76:77" x14ac:dyDescent="0.25">
      <c r="BX1571" s="311" t="e">
        <f t="shared" si="54"/>
        <v>#DIV/0!</v>
      </c>
      <c r="BY1571" s="310">
        <f t="shared" si="55"/>
        <v>0</v>
      </c>
    </row>
    <row r="1572" spans="76:77" x14ac:dyDescent="0.25">
      <c r="BX1572" s="311" t="e">
        <f t="shared" si="54"/>
        <v>#DIV/0!</v>
      </c>
      <c r="BY1572" s="310">
        <f t="shared" si="55"/>
        <v>0</v>
      </c>
    </row>
    <row r="1573" spans="76:77" x14ac:dyDescent="0.25">
      <c r="BX1573" s="311" t="e">
        <f t="shared" si="54"/>
        <v>#DIV/0!</v>
      </c>
      <c r="BY1573" s="310">
        <f t="shared" si="55"/>
        <v>0</v>
      </c>
    </row>
    <row r="1574" spans="76:77" x14ac:dyDescent="0.25">
      <c r="BX1574" s="311" t="e">
        <f t="shared" si="54"/>
        <v>#DIV/0!</v>
      </c>
      <c r="BY1574" s="310">
        <f t="shared" si="55"/>
        <v>0</v>
      </c>
    </row>
    <row r="1575" spans="76:77" x14ac:dyDescent="0.25">
      <c r="BX1575" s="311" t="e">
        <f t="shared" si="54"/>
        <v>#DIV/0!</v>
      </c>
      <c r="BY1575" s="310">
        <f t="shared" si="55"/>
        <v>0</v>
      </c>
    </row>
    <row r="1576" spans="76:77" x14ac:dyDescent="0.25">
      <c r="BX1576" s="311" t="e">
        <f t="shared" si="54"/>
        <v>#DIV/0!</v>
      </c>
      <c r="BY1576" s="310">
        <f t="shared" si="55"/>
        <v>0</v>
      </c>
    </row>
    <row r="1577" spans="76:77" x14ac:dyDescent="0.25">
      <c r="BX1577" s="311" t="e">
        <f t="shared" si="54"/>
        <v>#DIV/0!</v>
      </c>
      <c r="BY1577" s="310">
        <f t="shared" si="55"/>
        <v>0</v>
      </c>
    </row>
    <row r="1578" spans="76:77" x14ac:dyDescent="0.25">
      <c r="BX1578" s="311" t="e">
        <f t="shared" si="54"/>
        <v>#DIV/0!</v>
      </c>
      <c r="BY1578" s="310">
        <f t="shared" si="55"/>
        <v>0</v>
      </c>
    </row>
    <row r="1579" spans="76:77" x14ac:dyDescent="0.25">
      <c r="BX1579" s="311" t="e">
        <f t="shared" si="54"/>
        <v>#DIV/0!</v>
      </c>
      <c r="BY1579" s="310">
        <f t="shared" si="55"/>
        <v>0</v>
      </c>
    </row>
    <row r="1580" spans="76:77" x14ac:dyDescent="0.25">
      <c r="BX1580" s="311" t="e">
        <f t="shared" si="54"/>
        <v>#DIV/0!</v>
      </c>
      <c r="BY1580" s="310">
        <f t="shared" si="55"/>
        <v>0</v>
      </c>
    </row>
    <row r="1581" spans="76:77" x14ac:dyDescent="0.25">
      <c r="BX1581" s="311" t="e">
        <f t="shared" si="54"/>
        <v>#DIV/0!</v>
      </c>
      <c r="BY1581" s="310">
        <f t="shared" si="55"/>
        <v>0</v>
      </c>
    </row>
    <row r="1582" spans="76:77" x14ac:dyDescent="0.25">
      <c r="BX1582" s="311" t="e">
        <f t="shared" si="54"/>
        <v>#DIV/0!</v>
      </c>
      <c r="BY1582" s="310">
        <f t="shared" si="55"/>
        <v>0</v>
      </c>
    </row>
    <row r="1583" spans="76:77" x14ac:dyDescent="0.25">
      <c r="BX1583" s="311" t="e">
        <f t="shared" si="54"/>
        <v>#DIV/0!</v>
      </c>
      <c r="BY1583" s="310">
        <f t="shared" si="55"/>
        <v>0</v>
      </c>
    </row>
    <row r="1584" spans="76:77" x14ac:dyDescent="0.25">
      <c r="BX1584" s="311" t="e">
        <f t="shared" si="54"/>
        <v>#DIV/0!</v>
      </c>
      <c r="BY1584" s="310">
        <f t="shared" si="55"/>
        <v>0</v>
      </c>
    </row>
    <row r="1585" spans="76:77" x14ac:dyDescent="0.25">
      <c r="BX1585" s="311" t="e">
        <f t="shared" si="54"/>
        <v>#DIV/0!</v>
      </c>
      <c r="BY1585" s="310">
        <f t="shared" si="55"/>
        <v>0</v>
      </c>
    </row>
    <row r="1586" spans="76:77" x14ac:dyDescent="0.25">
      <c r="BX1586" s="311" t="e">
        <f t="shared" si="54"/>
        <v>#DIV/0!</v>
      </c>
      <c r="BY1586" s="310">
        <f t="shared" si="55"/>
        <v>0</v>
      </c>
    </row>
    <row r="1587" spans="76:77" x14ac:dyDescent="0.25">
      <c r="BX1587" s="311" t="e">
        <f t="shared" si="54"/>
        <v>#DIV/0!</v>
      </c>
      <c r="BY1587" s="310">
        <f t="shared" si="55"/>
        <v>0</v>
      </c>
    </row>
    <row r="1588" spans="76:77" x14ac:dyDescent="0.25">
      <c r="BX1588" s="311" t="e">
        <f t="shared" si="54"/>
        <v>#DIV/0!</v>
      </c>
      <c r="BY1588" s="310">
        <f t="shared" si="55"/>
        <v>0</v>
      </c>
    </row>
    <row r="1589" spans="76:77" x14ac:dyDescent="0.25">
      <c r="BX1589" s="311" t="e">
        <f t="shared" si="54"/>
        <v>#DIV/0!</v>
      </c>
      <c r="BY1589" s="310">
        <f t="shared" si="55"/>
        <v>0</v>
      </c>
    </row>
    <row r="1590" spans="76:77" x14ac:dyDescent="0.25">
      <c r="BX1590" s="311" t="e">
        <f t="shared" si="54"/>
        <v>#DIV/0!</v>
      </c>
      <c r="BY1590" s="310">
        <f t="shared" si="55"/>
        <v>0</v>
      </c>
    </row>
    <row r="1591" spans="76:77" x14ac:dyDescent="0.25">
      <c r="BX1591" s="311" t="e">
        <f t="shared" si="54"/>
        <v>#DIV/0!</v>
      </c>
      <c r="BY1591" s="310">
        <f t="shared" si="55"/>
        <v>0</v>
      </c>
    </row>
    <row r="1592" spans="76:77" x14ac:dyDescent="0.25">
      <c r="BX1592" s="311" t="e">
        <f t="shared" si="54"/>
        <v>#DIV/0!</v>
      </c>
      <c r="BY1592" s="310">
        <f t="shared" si="55"/>
        <v>0</v>
      </c>
    </row>
    <row r="1593" spans="76:77" x14ac:dyDescent="0.25">
      <c r="BX1593" s="311" t="e">
        <f t="shared" si="54"/>
        <v>#DIV/0!</v>
      </c>
      <c r="BY1593" s="310">
        <f t="shared" si="55"/>
        <v>0</v>
      </c>
    </row>
    <row r="1594" spans="76:77" x14ac:dyDescent="0.25">
      <c r="BX1594" s="311" t="e">
        <f t="shared" si="54"/>
        <v>#DIV/0!</v>
      </c>
      <c r="BY1594" s="310">
        <f t="shared" si="55"/>
        <v>0</v>
      </c>
    </row>
    <row r="1595" spans="76:77" x14ac:dyDescent="0.25">
      <c r="BX1595" s="311" t="e">
        <f t="shared" si="54"/>
        <v>#DIV/0!</v>
      </c>
      <c r="BY1595" s="310">
        <f t="shared" si="55"/>
        <v>0</v>
      </c>
    </row>
    <row r="1596" spans="76:77" x14ac:dyDescent="0.25">
      <c r="BX1596" s="311" t="e">
        <f t="shared" si="54"/>
        <v>#DIV/0!</v>
      </c>
      <c r="BY1596" s="310">
        <f t="shared" si="55"/>
        <v>0</v>
      </c>
    </row>
    <row r="1597" spans="76:77" x14ac:dyDescent="0.25">
      <c r="BX1597" s="311" t="e">
        <f t="shared" si="54"/>
        <v>#DIV/0!</v>
      </c>
      <c r="BY1597" s="310">
        <f t="shared" si="55"/>
        <v>0</v>
      </c>
    </row>
    <row r="1598" spans="76:77" x14ac:dyDescent="0.25">
      <c r="BX1598" s="311" t="e">
        <f t="shared" si="54"/>
        <v>#DIV/0!</v>
      </c>
      <c r="BY1598" s="310">
        <f t="shared" si="55"/>
        <v>0</v>
      </c>
    </row>
    <row r="1599" spans="76:77" x14ac:dyDescent="0.25">
      <c r="BX1599" s="311" t="e">
        <f t="shared" si="54"/>
        <v>#DIV/0!</v>
      </c>
      <c r="BY1599" s="310">
        <f t="shared" si="55"/>
        <v>0</v>
      </c>
    </row>
    <row r="1600" spans="76:77" x14ac:dyDescent="0.25">
      <c r="BX1600" s="311" t="e">
        <f t="shared" si="54"/>
        <v>#DIV/0!</v>
      </c>
      <c r="BY1600" s="310">
        <f t="shared" si="55"/>
        <v>0</v>
      </c>
    </row>
    <row r="1601" spans="76:77" x14ac:dyDescent="0.25">
      <c r="BX1601" s="311" t="e">
        <f t="shared" si="54"/>
        <v>#DIV/0!</v>
      </c>
      <c r="BY1601" s="310">
        <f t="shared" si="55"/>
        <v>0</v>
      </c>
    </row>
    <row r="1602" spans="76:77" x14ac:dyDescent="0.25">
      <c r="BX1602" s="311" t="e">
        <f t="shared" si="54"/>
        <v>#DIV/0!</v>
      </c>
      <c r="BY1602" s="310">
        <f t="shared" si="55"/>
        <v>0</v>
      </c>
    </row>
    <row r="1603" spans="76:77" x14ac:dyDescent="0.25">
      <c r="BX1603" s="311" t="e">
        <f t="shared" si="54"/>
        <v>#DIV/0!</v>
      </c>
      <c r="BY1603" s="310">
        <f t="shared" si="55"/>
        <v>0</v>
      </c>
    </row>
    <row r="1604" spans="76:77" x14ac:dyDescent="0.25">
      <c r="BX1604" s="311" t="e">
        <f t="shared" si="54"/>
        <v>#DIV/0!</v>
      </c>
      <c r="BY1604" s="310">
        <f t="shared" si="55"/>
        <v>0</v>
      </c>
    </row>
    <row r="1605" spans="76:77" x14ac:dyDescent="0.25">
      <c r="BX1605" s="311" t="e">
        <f t="shared" si="54"/>
        <v>#DIV/0!</v>
      </c>
      <c r="BY1605" s="310">
        <f t="shared" si="55"/>
        <v>0</v>
      </c>
    </row>
    <row r="1606" spans="76:77" x14ac:dyDescent="0.25">
      <c r="BX1606" s="311" t="e">
        <f t="shared" si="54"/>
        <v>#DIV/0!</v>
      </c>
      <c r="BY1606" s="310">
        <f t="shared" si="55"/>
        <v>0</v>
      </c>
    </row>
    <row r="1607" spans="76:77" x14ac:dyDescent="0.25">
      <c r="BX1607" s="311" t="e">
        <f t="shared" si="54"/>
        <v>#DIV/0!</v>
      </c>
      <c r="BY1607" s="310">
        <f t="shared" si="55"/>
        <v>0</v>
      </c>
    </row>
    <row r="1608" spans="76:77" x14ac:dyDescent="0.25">
      <c r="BX1608" s="311" t="e">
        <f t="shared" si="54"/>
        <v>#DIV/0!</v>
      </c>
      <c r="BY1608" s="310">
        <f t="shared" si="55"/>
        <v>0</v>
      </c>
    </row>
    <row r="1609" spans="76:77" x14ac:dyDescent="0.25">
      <c r="BX1609" s="311" t="e">
        <f t="shared" si="54"/>
        <v>#DIV/0!</v>
      </c>
      <c r="BY1609" s="310">
        <f t="shared" si="55"/>
        <v>0</v>
      </c>
    </row>
    <row r="1610" spans="76:77" x14ac:dyDescent="0.25">
      <c r="BX1610" s="311" t="e">
        <f t="shared" si="54"/>
        <v>#DIV/0!</v>
      </c>
      <c r="BY1610" s="310">
        <f t="shared" si="55"/>
        <v>0</v>
      </c>
    </row>
    <row r="1611" spans="76:77" x14ac:dyDescent="0.25">
      <c r="BX1611" s="311" t="e">
        <f t="shared" si="54"/>
        <v>#DIV/0!</v>
      </c>
      <c r="BY1611" s="310">
        <f t="shared" si="55"/>
        <v>0</v>
      </c>
    </row>
    <row r="1612" spans="76:77" x14ac:dyDescent="0.25">
      <c r="BX1612" s="311" t="e">
        <f t="shared" si="54"/>
        <v>#DIV/0!</v>
      </c>
      <c r="BY1612" s="310">
        <f t="shared" si="55"/>
        <v>0</v>
      </c>
    </row>
    <row r="1613" spans="76:77" x14ac:dyDescent="0.25">
      <c r="BX1613" s="311" t="e">
        <f t="shared" ref="BX1613:BX1676" si="56">BY1613/BV1613</f>
        <v>#DIV/0!</v>
      </c>
      <c r="BY1613" s="310">
        <f t="shared" ref="BY1613:BY1676" si="57">BY1612+BW1613*(BV1613-BV1612)</f>
        <v>0</v>
      </c>
    </row>
    <row r="1614" spans="76:77" x14ac:dyDescent="0.25">
      <c r="BX1614" s="311" t="e">
        <f t="shared" si="56"/>
        <v>#DIV/0!</v>
      </c>
      <c r="BY1614" s="310">
        <f t="shared" si="57"/>
        <v>0</v>
      </c>
    </row>
    <row r="1615" spans="76:77" x14ac:dyDescent="0.25">
      <c r="BX1615" s="311" t="e">
        <f t="shared" si="56"/>
        <v>#DIV/0!</v>
      </c>
      <c r="BY1615" s="310">
        <f t="shared" si="57"/>
        <v>0</v>
      </c>
    </row>
    <row r="1616" spans="76:77" x14ac:dyDescent="0.25">
      <c r="BX1616" s="311" t="e">
        <f t="shared" si="56"/>
        <v>#DIV/0!</v>
      </c>
      <c r="BY1616" s="310">
        <f t="shared" si="57"/>
        <v>0</v>
      </c>
    </row>
    <row r="1617" spans="76:77" x14ac:dyDescent="0.25">
      <c r="BX1617" s="311" t="e">
        <f t="shared" si="56"/>
        <v>#DIV/0!</v>
      </c>
      <c r="BY1617" s="310">
        <f t="shared" si="57"/>
        <v>0</v>
      </c>
    </row>
    <row r="1618" spans="76:77" x14ac:dyDescent="0.25">
      <c r="BX1618" s="311" t="e">
        <f t="shared" si="56"/>
        <v>#DIV/0!</v>
      </c>
      <c r="BY1618" s="310">
        <f t="shared" si="57"/>
        <v>0</v>
      </c>
    </row>
    <row r="1619" spans="76:77" x14ac:dyDescent="0.25">
      <c r="BX1619" s="311" t="e">
        <f t="shared" si="56"/>
        <v>#DIV/0!</v>
      </c>
      <c r="BY1619" s="310">
        <f t="shared" si="57"/>
        <v>0</v>
      </c>
    </row>
    <row r="1620" spans="76:77" x14ac:dyDescent="0.25">
      <c r="BX1620" s="311" t="e">
        <f t="shared" si="56"/>
        <v>#DIV/0!</v>
      </c>
      <c r="BY1620" s="310">
        <f t="shared" si="57"/>
        <v>0</v>
      </c>
    </row>
    <row r="1621" spans="76:77" x14ac:dyDescent="0.25">
      <c r="BX1621" s="311" t="e">
        <f t="shared" si="56"/>
        <v>#DIV/0!</v>
      </c>
      <c r="BY1621" s="310">
        <f t="shared" si="57"/>
        <v>0</v>
      </c>
    </row>
    <row r="1622" spans="76:77" x14ac:dyDescent="0.25">
      <c r="BX1622" s="311" t="e">
        <f t="shared" si="56"/>
        <v>#DIV/0!</v>
      </c>
      <c r="BY1622" s="310">
        <f t="shared" si="57"/>
        <v>0</v>
      </c>
    </row>
    <row r="1623" spans="76:77" x14ac:dyDescent="0.25">
      <c r="BX1623" s="311" t="e">
        <f t="shared" si="56"/>
        <v>#DIV/0!</v>
      </c>
      <c r="BY1623" s="310">
        <f t="shared" si="57"/>
        <v>0</v>
      </c>
    </row>
    <row r="1624" spans="76:77" x14ac:dyDescent="0.25">
      <c r="BX1624" s="311" t="e">
        <f t="shared" si="56"/>
        <v>#DIV/0!</v>
      </c>
      <c r="BY1624" s="310">
        <f t="shared" si="57"/>
        <v>0</v>
      </c>
    </row>
    <row r="1625" spans="76:77" x14ac:dyDescent="0.25">
      <c r="BX1625" s="311" t="e">
        <f t="shared" si="56"/>
        <v>#DIV/0!</v>
      </c>
      <c r="BY1625" s="310">
        <f t="shared" si="57"/>
        <v>0</v>
      </c>
    </row>
    <row r="1626" spans="76:77" x14ac:dyDescent="0.25">
      <c r="BX1626" s="311" t="e">
        <f t="shared" si="56"/>
        <v>#DIV/0!</v>
      </c>
      <c r="BY1626" s="310">
        <f t="shared" si="57"/>
        <v>0</v>
      </c>
    </row>
    <row r="1627" spans="76:77" x14ac:dyDescent="0.25">
      <c r="BX1627" s="311" t="e">
        <f t="shared" si="56"/>
        <v>#DIV/0!</v>
      </c>
      <c r="BY1627" s="310">
        <f t="shared" si="57"/>
        <v>0</v>
      </c>
    </row>
    <row r="1628" spans="76:77" x14ac:dyDescent="0.25">
      <c r="BX1628" s="311" t="e">
        <f t="shared" si="56"/>
        <v>#DIV/0!</v>
      </c>
      <c r="BY1628" s="310">
        <f t="shared" si="57"/>
        <v>0</v>
      </c>
    </row>
    <row r="1629" spans="76:77" x14ac:dyDescent="0.25">
      <c r="BX1629" s="311" t="e">
        <f t="shared" si="56"/>
        <v>#DIV/0!</v>
      </c>
      <c r="BY1629" s="310">
        <f t="shared" si="57"/>
        <v>0</v>
      </c>
    </row>
    <row r="1630" spans="76:77" x14ac:dyDescent="0.25">
      <c r="BX1630" s="311" t="e">
        <f t="shared" si="56"/>
        <v>#DIV/0!</v>
      </c>
      <c r="BY1630" s="310">
        <f t="shared" si="57"/>
        <v>0</v>
      </c>
    </row>
    <row r="1631" spans="76:77" x14ac:dyDescent="0.25">
      <c r="BX1631" s="311" t="e">
        <f t="shared" si="56"/>
        <v>#DIV/0!</v>
      </c>
      <c r="BY1631" s="310">
        <f t="shared" si="57"/>
        <v>0</v>
      </c>
    </row>
    <row r="1632" spans="76:77" x14ac:dyDescent="0.25">
      <c r="BX1632" s="311" t="e">
        <f t="shared" si="56"/>
        <v>#DIV/0!</v>
      </c>
      <c r="BY1632" s="310">
        <f t="shared" si="57"/>
        <v>0</v>
      </c>
    </row>
    <row r="1633" spans="76:77" x14ac:dyDescent="0.25">
      <c r="BX1633" s="311" t="e">
        <f t="shared" si="56"/>
        <v>#DIV/0!</v>
      </c>
      <c r="BY1633" s="310">
        <f t="shared" si="57"/>
        <v>0</v>
      </c>
    </row>
    <row r="1634" spans="76:77" x14ac:dyDescent="0.25">
      <c r="BX1634" s="311" t="e">
        <f t="shared" si="56"/>
        <v>#DIV/0!</v>
      </c>
      <c r="BY1634" s="310">
        <f t="shared" si="57"/>
        <v>0</v>
      </c>
    </row>
    <row r="1635" spans="76:77" x14ac:dyDescent="0.25">
      <c r="BX1635" s="311" t="e">
        <f t="shared" si="56"/>
        <v>#DIV/0!</v>
      </c>
      <c r="BY1635" s="310">
        <f t="shared" si="57"/>
        <v>0</v>
      </c>
    </row>
    <row r="1636" spans="76:77" x14ac:dyDescent="0.25">
      <c r="BX1636" s="311" t="e">
        <f t="shared" si="56"/>
        <v>#DIV/0!</v>
      </c>
      <c r="BY1636" s="310">
        <f t="shared" si="57"/>
        <v>0</v>
      </c>
    </row>
    <row r="1637" spans="76:77" x14ac:dyDescent="0.25">
      <c r="BX1637" s="311" t="e">
        <f t="shared" si="56"/>
        <v>#DIV/0!</v>
      </c>
      <c r="BY1637" s="310">
        <f t="shared" si="57"/>
        <v>0</v>
      </c>
    </row>
    <row r="1638" spans="76:77" x14ac:dyDescent="0.25">
      <c r="BX1638" s="311" t="e">
        <f t="shared" si="56"/>
        <v>#DIV/0!</v>
      </c>
      <c r="BY1638" s="310">
        <f t="shared" si="57"/>
        <v>0</v>
      </c>
    </row>
    <row r="1639" spans="76:77" x14ac:dyDescent="0.25">
      <c r="BX1639" s="311" t="e">
        <f t="shared" si="56"/>
        <v>#DIV/0!</v>
      </c>
      <c r="BY1639" s="310">
        <f t="shared" si="57"/>
        <v>0</v>
      </c>
    </row>
    <row r="1640" spans="76:77" x14ac:dyDescent="0.25">
      <c r="BX1640" s="311" t="e">
        <f t="shared" si="56"/>
        <v>#DIV/0!</v>
      </c>
      <c r="BY1640" s="310">
        <f t="shared" si="57"/>
        <v>0</v>
      </c>
    </row>
    <row r="1641" spans="76:77" x14ac:dyDescent="0.25">
      <c r="BX1641" s="311" t="e">
        <f t="shared" si="56"/>
        <v>#DIV/0!</v>
      </c>
      <c r="BY1641" s="310">
        <f t="shared" si="57"/>
        <v>0</v>
      </c>
    </row>
    <row r="1642" spans="76:77" x14ac:dyDescent="0.25">
      <c r="BX1642" s="311" t="e">
        <f t="shared" si="56"/>
        <v>#DIV/0!</v>
      </c>
      <c r="BY1642" s="310">
        <f t="shared" si="57"/>
        <v>0</v>
      </c>
    </row>
    <row r="1643" spans="76:77" x14ac:dyDescent="0.25">
      <c r="BX1643" s="311" t="e">
        <f t="shared" si="56"/>
        <v>#DIV/0!</v>
      </c>
      <c r="BY1643" s="310">
        <f t="shared" si="57"/>
        <v>0</v>
      </c>
    </row>
    <row r="1644" spans="76:77" x14ac:dyDescent="0.25">
      <c r="BX1644" s="311" t="e">
        <f t="shared" si="56"/>
        <v>#DIV/0!</v>
      </c>
      <c r="BY1644" s="310">
        <f t="shared" si="57"/>
        <v>0</v>
      </c>
    </row>
    <row r="1645" spans="76:77" x14ac:dyDescent="0.25">
      <c r="BX1645" s="311" t="e">
        <f t="shared" si="56"/>
        <v>#DIV/0!</v>
      </c>
      <c r="BY1645" s="310">
        <f t="shared" si="57"/>
        <v>0</v>
      </c>
    </row>
    <row r="1646" spans="76:77" x14ac:dyDescent="0.25">
      <c r="BX1646" s="311" t="e">
        <f t="shared" si="56"/>
        <v>#DIV/0!</v>
      </c>
      <c r="BY1646" s="310">
        <f t="shared" si="57"/>
        <v>0</v>
      </c>
    </row>
    <row r="1647" spans="76:77" x14ac:dyDescent="0.25">
      <c r="BX1647" s="311" t="e">
        <f t="shared" si="56"/>
        <v>#DIV/0!</v>
      </c>
      <c r="BY1647" s="310">
        <f t="shared" si="57"/>
        <v>0</v>
      </c>
    </row>
    <row r="1648" spans="76:77" x14ac:dyDescent="0.25">
      <c r="BX1648" s="311" t="e">
        <f t="shared" si="56"/>
        <v>#DIV/0!</v>
      </c>
      <c r="BY1648" s="310">
        <f t="shared" si="57"/>
        <v>0</v>
      </c>
    </row>
    <row r="1649" spans="76:77" x14ac:dyDescent="0.25">
      <c r="BX1649" s="311" t="e">
        <f t="shared" si="56"/>
        <v>#DIV/0!</v>
      </c>
      <c r="BY1649" s="310">
        <f t="shared" si="57"/>
        <v>0</v>
      </c>
    </row>
    <row r="1650" spans="76:77" x14ac:dyDescent="0.25">
      <c r="BX1650" s="311" t="e">
        <f t="shared" si="56"/>
        <v>#DIV/0!</v>
      </c>
      <c r="BY1650" s="310">
        <f t="shared" si="57"/>
        <v>0</v>
      </c>
    </row>
    <row r="1651" spans="76:77" x14ac:dyDescent="0.25">
      <c r="BX1651" s="311" t="e">
        <f t="shared" si="56"/>
        <v>#DIV/0!</v>
      </c>
      <c r="BY1651" s="310">
        <f t="shared" si="57"/>
        <v>0</v>
      </c>
    </row>
    <row r="1652" spans="76:77" x14ac:dyDescent="0.25">
      <c r="BX1652" s="311" t="e">
        <f t="shared" si="56"/>
        <v>#DIV/0!</v>
      </c>
      <c r="BY1652" s="310">
        <f t="shared" si="57"/>
        <v>0</v>
      </c>
    </row>
    <row r="1653" spans="76:77" x14ac:dyDescent="0.25">
      <c r="BX1653" s="311" t="e">
        <f t="shared" si="56"/>
        <v>#DIV/0!</v>
      </c>
      <c r="BY1653" s="310">
        <f t="shared" si="57"/>
        <v>0</v>
      </c>
    </row>
    <row r="1654" spans="76:77" x14ac:dyDescent="0.25">
      <c r="BX1654" s="311" t="e">
        <f t="shared" si="56"/>
        <v>#DIV/0!</v>
      </c>
      <c r="BY1654" s="310">
        <f t="shared" si="57"/>
        <v>0</v>
      </c>
    </row>
    <row r="1655" spans="76:77" x14ac:dyDescent="0.25">
      <c r="BX1655" s="311" t="e">
        <f t="shared" si="56"/>
        <v>#DIV/0!</v>
      </c>
      <c r="BY1655" s="310">
        <f t="shared" si="57"/>
        <v>0</v>
      </c>
    </row>
    <row r="1656" spans="76:77" x14ac:dyDescent="0.25">
      <c r="BX1656" s="311" t="e">
        <f t="shared" si="56"/>
        <v>#DIV/0!</v>
      </c>
      <c r="BY1656" s="310">
        <f t="shared" si="57"/>
        <v>0</v>
      </c>
    </row>
    <row r="1657" spans="76:77" x14ac:dyDescent="0.25">
      <c r="BX1657" s="311" t="e">
        <f t="shared" si="56"/>
        <v>#DIV/0!</v>
      </c>
      <c r="BY1657" s="310">
        <f t="shared" si="57"/>
        <v>0</v>
      </c>
    </row>
    <row r="1658" spans="76:77" x14ac:dyDescent="0.25">
      <c r="BX1658" s="311" t="e">
        <f t="shared" si="56"/>
        <v>#DIV/0!</v>
      </c>
      <c r="BY1658" s="310">
        <f t="shared" si="57"/>
        <v>0</v>
      </c>
    </row>
    <row r="1659" spans="76:77" x14ac:dyDescent="0.25">
      <c r="BX1659" s="311" t="e">
        <f t="shared" si="56"/>
        <v>#DIV/0!</v>
      </c>
      <c r="BY1659" s="310">
        <f t="shared" si="57"/>
        <v>0</v>
      </c>
    </row>
    <row r="1660" spans="76:77" x14ac:dyDescent="0.25">
      <c r="BX1660" s="311" t="e">
        <f t="shared" si="56"/>
        <v>#DIV/0!</v>
      </c>
      <c r="BY1660" s="310">
        <f t="shared" si="57"/>
        <v>0</v>
      </c>
    </row>
    <row r="1661" spans="76:77" x14ac:dyDescent="0.25">
      <c r="BX1661" s="311" t="e">
        <f t="shared" si="56"/>
        <v>#DIV/0!</v>
      </c>
      <c r="BY1661" s="310">
        <f t="shared" si="57"/>
        <v>0</v>
      </c>
    </row>
    <row r="1662" spans="76:77" x14ac:dyDescent="0.25">
      <c r="BX1662" s="311" t="e">
        <f t="shared" si="56"/>
        <v>#DIV/0!</v>
      </c>
      <c r="BY1662" s="310">
        <f t="shared" si="57"/>
        <v>0</v>
      </c>
    </row>
    <row r="1663" spans="76:77" x14ac:dyDescent="0.25">
      <c r="BX1663" s="311" t="e">
        <f t="shared" si="56"/>
        <v>#DIV/0!</v>
      </c>
      <c r="BY1663" s="310">
        <f t="shared" si="57"/>
        <v>0</v>
      </c>
    </row>
    <row r="1664" spans="76:77" x14ac:dyDescent="0.25">
      <c r="BX1664" s="311" t="e">
        <f t="shared" si="56"/>
        <v>#DIV/0!</v>
      </c>
      <c r="BY1664" s="310">
        <f t="shared" si="57"/>
        <v>0</v>
      </c>
    </row>
    <row r="1665" spans="76:77" x14ac:dyDescent="0.25">
      <c r="BX1665" s="311" t="e">
        <f t="shared" si="56"/>
        <v>#DIV/0!</v>
      </c>
      <c r="BY1665" s="310">
        <f t="shared" si="57"/>
        <v>0</v>
      </c>
    </row>
    <row r="1666" spans="76:77" x14ac:dyDescent="0.25">
      <c r="BX1666" s="311" t="e">
        <f t="shared" si="56"/>
        <v>#DIV/0!</v>
      </c>
      <c r="BY1666" s="310">
        <f t="shared" si="57"/>
        <v>0</v>
      </c>
    </row>
    <row r="1667" spans="76:77" x14ac:dyDescent="0.25">
      <c r="BX1667" s="311" t="e">
        <f t="shared" si="56"/>
        <v>#DIV/0!</v>
      </c>
      <c r="BY1667" s="310">
        <f t="shared" si="57"/>
        <v>0</v>
      </c>
    </row>
    <row r="1668" spans="76:77" x14ac:dyDescent="0.25">
      <c r="BX1668" s="311" t="e">
        <f t="shared" si="56"/>
        <v>#DIV/0!</v>
      </c>
      <c r="BY1668" s="310">
        <f t="shared" si="57"/>
        <v>0</v>
      </c>
    </row>
    <row r="1669" spans="76:77" x14ac:dyDescent="0.25">
      <c r="BX1669" s="311" t="e">
        <f t="shared" si="56"/>
        <v>#DIV/0!</v>
      </c>
      <c r="BY1669" s="310">
        <f t="shared" si="57"/>
        <v>0</v>
      </c>
    </row>
    <row r="1670" spans="76:77" x14ac:dyDescent="0.25">
      <c r="BX1670" s="311" t="e">
        <f t="shared" si="56"/>
        <v>#DIV/0!</v>
      </c>
      <c r="BY1670" s="310">
        <f t="shared" si="57"/>
        <v>0</v>
      </c>
    </row>
    <row r="1671" spans="76:77" x14ac:dyDescent="0.25">
      <c r="BX1671" s="311" t="e">
        <f t="shared" si="56"/>
        <v>#DIV/0!</v>
      </c>
      <c r="BY1671" s="310">
        <f t="shared" si="57"/>
        <v>0</v>
      </c>
    </row>
    <row r="1672" spans="76:77" x14ac:dyDescent="0.25">
      <c r="BX1672" s="311" t="e">
        <f t="shared" si="56"/>
        <v>#DIV/0!</v>
      </c>
      <c r="BY1672" s="310">
        <f t="shared" si="57"/>
        <v>0</v>
      </c>
    </row>
    <row r="1673" spans="76:77" x14ac:dyDescent="0.25">
      <c r="BX1673" s="311" t="e">
        <f t="shared" si="56"/>
        <v>#DIV/0!</v>
      </c>
      <c r="BY1673" s="310">
        <f t="shared" si="57"/>
        <v>0</v>
      </c>
    </row>
    <row r="1674" spans="76:77" x14ac:dyDescent="0.25">
      <c r="BX1674" s="311" t="e">
        <f t="shared" si="56"/>
        <v>#DIV/0!</v>
      </c>
      <c r="BY1674" s="310">
        <f t="shared" si="57"/>
        <v>0</v>
      </c>
    </row>
    <row r="1675" spans="76:77" x14ac:dyDescent="0.25">
      <c r="BX1675" s="311" t="e">
        <f t="shared" si="56"/>
        <v>#DIV/0!</v>
      </c>
      <c r="BY1675" s="310">
        <f t="shared" si="57"/>
        <v>0</v>
      </c>
    </row>
    <row r="1676" spans="76:77" x14ac:dyDescent="0.25">
      <c r="BX1676" s="311" t="e">
        <f t="shared" si="56"/>
        <v>#DIV/0!</v>
      </c>
      <c r="BY1676" s="310">
        <f t="shared" si="57"/>
        <v>0</v>
      </c>
    </row>
    <row r="1677" spans="76:77" x14ac:dyDescent="0.25">
      <c r="BX1677" s="311" t="e">
        <f t="shared" ref="BX1677:BX1740" si="58">BY1677/BV1677</f>
        <v>#DIV/0!</v>
      </c>
      <c r="BY1677" s="310">
        <f t="shared" ref="BY1677:BY1740" si="59">BY1676+BW1677*(BV1677-BV1676)</f>
        <v>0</v>
      </c>
    </row>
    <row r="1678" spans="76:77" x14ac:dyDescent="0.25">
      <c r="BX1678" s="311" t="e">
        <f t="shared" si="58"/>
        <v>#DIV/0!</v>
      </c>
      <c r="BY1678" s="310">
        <f t="shared" si="59"/>
        <v>0</v>
      </c>
    </row>
    <row r="1679" spans="76:77" x14ac:dyDescent="0.25">
      <c r="BX1679" s="311" t="e">
        <f t="shared" si="58"/>
        <v>#DIV/0!</v>
      </c>
      <c r="BY1679" s="310">
        <f t="shared" si="59"/>
        <v>0</v>
      </c>
    </row>
    <row r="1680" spans="76:77" x14ac:dyDescent="0.25">
      <c r="BX1680" s="311" t="e">
        <f t="shared" si="58"/>
        <v>#DIV/0!</v>
      </c>
      <c r="BY1680" s="310">
        <f t="shared" si="59"/>
        <v>0</v>
      </c>
    </row>
    <row r="1681" spans="76:77" x14ac:dyDescent="0.25">
      <c r="BX1681" s="311" t="e">
        <f t="shared" si="58"/>
        <v>#DIV/0!</v>
      </c>
      <c r="BY1681" s="310">
        <f t="shared" si="59"/>
        <v>0</v>
      </c>
    </row>
    <row r="1682" spans="76:77" x14ac:dyDescent="0.25">
      <c r="BX1682" s="311" t="e">
        <f t="shared" si="58"/>
        <v>#DIV/0!</v>
      </c>
      <c r="BY1682" s="310">
        <f t="shared" si="59"/>
        <v>0</v>
      </c>
    </row>
    <row r="1683" spans="76:77" x14ac:dyDescent="0.25">
      <c r="BX1683" s="311" t="e">
        <f t="shared" si="58"/>
        <v>#DIV/0!</v>
      </c>
      <c r="BY1683" s="310">
        <f t="shared" si="59"/>
        <v>0</v>
      </c>
    </row>
    <row r="1684" spans="76:77" x14ac:dyDescent="0.25">
      <c r="BX1684" s="311" t="e">
        <f t="shared" si="58"/>
        <v>#DIV/0!</v>
      </c>
      <c r="BY1684" s="310">
        <f t="shared" si="59"/>
        <v>0</v>
      </c>
    </row>
    <row r="1685" spans="76:77" x14ac:dyDescent="0.25">
      <c r="BX1685" s="311" t="e">
        <f t="shared" si="58"/>
        <v>#DIV/0!</v>
      </c>
      <c r="BY1685" s="310">
        <f t="shared" si="59"/>
        <v>0</v>
      </c>
    </row>
    <row r="1686" spans="76:77" x14ac:dyDescent="0.25">
      <c r="BX1686" s="311" t="e">
        <f t="shared" si="58"/>
        <v>#DIV/0!</v>
      </c>
      <c r="BY1686" s="310">
        <f t="shared" si="59"/>
        <v>0</v>
      </c>
    </row>
    <row r="1687" spans="76:77" x14ac:dyDescent="0.25">
      <c r="BX1687" s="311" t="e">
        <f t="shared" si="58"/>
        <v>#DIV/0!</v>
      </c>
      <c r="BY1687" s="310">
        <f t="shared" si="59"/>
        <v>0</v>
      </c>
    </row>
    <row r="1688" spans="76:77" x14ac:dyDescent="0.25">
      <c r="BX1688" s="311" t="e">
        <f t="shared" si="58"/>
        <v>#DIV/0!</v>
      </c>
      <c r="BY1688" s="310">
        <f t="shared" si="59"/>
        <v>0</v>
      </c>
    </row>
    <row r="1689" spans="76:77" x14ac:dyDescent="0.25">
      <c r="BX1689" s="311" t="e">
        <f t="shared" si="58"/>
        <v>#DIV/0!</v>
      </c>
      <c r="BY1689" s="310">
        <f t="shared" si="59"/>
        <v>0</v>
      </c>
    </row>
    <row r="1690" spans="76:77" x14ac:dyDescent="0.25">
      <c r="BX1690" s="311" t="e">
        <f t="shared" si="58"/>
        <v>#DIV/0!</v>
      </c>
      <c r="BY1690" s="310">
        <f t="shared" si="59"/>
        <v>0</v>
      </c>
    </row>
    <row r="1691" spans="76:77" x14ac:dyDescent="0.25">
      <c r="BX1691" s="311" t="e">
        <f t="shared" si="58"/>
        <v>#DIV/0!</v>
      </c>
      <c r="BY1691" s="310">
        <f t="shared" si="59"/>
        <v>0</v>
      </c>
    </row>
    <row r="1692" spans="76:77" x14ac:dyDescent="0.25">
      <c r="BX1692" s="311" t="e">
        <f t="shared" si="58"/>
        <v>#DIV/0!</v>
      </c>
      <c r="BY1692" s="310">
        <f t="shared" si="59"/>
        <v>0</v>
      </c>
    </row>
    <row r="1693" spans="76:77" x14ac:dyDescent="0.25">
      <c r="BX1693" s="311" t="e">
        <f t="shared" si="58"/>
        <v>#DIV/0!</v>
      </c>
      <c r="BY1693" s="310">
        <f t="shared" si="59"/>
        <v>0</v>
      </c>
    </row>
    <row r="1694" spans="76:77" x14ac:dyDescent="0.25">
      <c r="BX1694" s="311" t="e">
        <f t="shared" si="58"/>
        <v>#DIV/0!</v>
      </c>
      <c r="BY1694" s="310">
        <f t="shared" si="59"/>
        <v>0</v>
      </c>
    </row>
    <row r="1695" spans="76:77" x14ac:dyDescent="0.25">
      <c r="BX1695" s="311" t="e">
        <f t="shared" si="58"/>
        <v>#DIV/0!</v>
      </c>
      <c r="BY1695" s="310">
        <f t="shared" si="59"/>
        <v>0</v>
      </c>
    </row>
    <row r="1696" spans="76:77" x14ac:dyDescent="0.25">
      <c r="BX1696" s="311" t="e">
        <f t="shared" si="58"/>
        <v>#DIV/0!</v>
      </c>
      <c r="BY1696" s="310">
        <f t="shared" si="59"/>
        <v>0</v>
      </c>
    </row>
    <row r="1697" spans="76:77" x14ac:dyDescent="0.25">
      <c r="BX1697" s="311" t="e">
        <f t="shared" si="58"/>
        <v>#DIV/0!</v>
      </c>
      <c r="BY1697" s="310">
        <f t="shared" si="59"/>
        <v>0</v>
      </c>
    </row>
    <row r="1698" spans="76:77" x14ac:dyDescent="0.25">
      <c r="BX1698" s="311" t="e">
        <f t="shared" si="58"/>
        <v>#DIV/0!</v>
      </c>
      <c r="BY1698" s="310">
        <f t="shared" si="59"/>
        <v>0</v>
      </c>
    </row>
    <row r="1699" spans="76:77" x14ac:dyDescent="0.25">
      <c r="BX1699" s="311" t="e">
        <f t="shared" si="58"/>
        <v>#DIV/0!</v>
      </c>
      <c r="BY1699" s="310">
        <f t="shared" si="59"/>
        <v>0</v>
      </c>
    </row>
    <row r="1700" spans="76:77" x14ac:dyDescent="0.25">
      <c r="BX1700" s="311" t="e">
        <f t="shared" si="58"/>
        <v>#DIV/0!</v>
      </c>
      <c r="BY1700" s="310">
        <f t="shared" si="59"/>
        <v>0</v>
      </c>
    </row>
    <row r="1701" spans="76:77" x14ac:dyDescent="0.25">
      <c r="BX1701" s="311" t="e">
        <f t="shared" si="58"/>
        <v>#DIV/0!</v>
      </c>
      <c r="BY1701" s="310">
        <f t="shared" si="59"/>
        <v>0</v>
      </c>
    </row>
    <row r="1702" spans="76:77" x14ac:dyDescent="0.25">
      <c r="BX1702" s="311" t="e">
        <f t="shared" si="58"/>
        <v>#DIV/0!</v>
      </c>
      <c r="BY1702" s="310">
        <f t="shared" si="59"/>
        <v>0</v>
      </c>
    </row>
    <row r="1703" spans="76:77" x14ac:dyDescent="0.25">
      <c r="BX1703" s="311" t="e">
        <f t="shared" si="58"/>
        <v>#DIV/0!</v>
      </c>
      <c r="BY1703" s="310">
        <f t="shared" si="59"/>
        <v>0</v>
      </c>
    </row>
    <row r="1704" spans="76:77" x14ac:dyDescent="0.25">
      <c r="BX1704" s="311" t="e">
        <f t="shared" si="58"/>
        <v>#DIV/0!</v>
      </c>
      <c r="BY1704" s="310">
        <f t="shared" si="59"/>
        <v>0</v>
      </c>
    </row>
    <row r="1705" spans="76:77" x14ac:dyDescent="0.25">
      <c r="BX1705" s="311" t="e">
        <f t="shared" si="58"/>
        <v>#DIV/0!</v>
      </c>
      <c r="BY1705" s="310">
        <f t="shared" si="59"/>
        <v>0</v>
      </c>
    </row>
    <row r="1706" spans="76:77" x14ac:dyDescent="0.25">
      <c r="BX1706" s="311" t="e">
        <f t="shared" si="58"/>
        <v>#DIV/0!</v>
      </c>
      <c r="BY1706" s="310">
        <f t="shared" si="59"/>
        <v>0</v>
      </c>
    </row>
    <row r="1707" spans="76:77" x14ac:dyDescent="0.25">
      <c r="BX1707" s="311" t="e">
        <f t="shared" si="58"/>
        <v>#DIV/0!</v>
      </c>
      <c r="BY1707" s="310">
        <f t="shared" si="59"/>
        <v>0</v>
      </c>
    </row>
    <row r="1708" spans="76:77" x14ac:dyDescent="0.25">
      <c r="BX1708" s="311" t="e">
        <f t="shared" si="58"/>
        <v>#DIV/0!</v>
      </c>
      <c r="BY1708" s="310">
        <f t="shared" si="59"/>
        <v>0</v>
      </c>
    </row>
    <row r="1709" spans="76:77" x14ac:dyDescent="0.25">
      <c r="BX1709" s="311" t="e">
        <f t="shared" si="58"/>
        <v>#DIV/0!</v>
      </c>
      <c r="BY1709" s="310">
        <f t="shared" si="59"/>
        <v>0</v>
      </c>
    </row>
    <row r="1710" spans="76:77" x14ac:dyDescent="0.25">
      <c r="BX1710" s="311" t="e">
        <f t="shared" si="58"/>
        <v>#DIV/0!</v>
      </c>
      <c r="BY1710" s="310">
        <f t="shared" si="59"/>
        <v>0</v>
      </c>
    </row>
    <row r="1711" spans="76:77" x14ac:dyDescent="0.25">
      <c r="BX1711" s="311" t="e">
        <f t="shared" si="58"/>
        <v>#DIV/0!</v>
      </c>
      <c r="BY1711" s="310">
        <f t="shared" si="59"/>
        <v>0</v>
      </c>
    </row>
    <row r="1712" spans="76:77" x14ac:dyDescent="0.25">
      <c r="BX1712" s="311" t="e">
        <f t="shared" si="58"/>
        <v>#DIV/0!</v>
      </c>
      <c r="BY1712" s="310">
        <f t="shared" si="59"/>
        <v>0</v>
      </c>
    </row>
    <row r="1713" spans="76:77" x14ac:dyDescent="0.25">
      <c r="BX1713" s="311" t="e">
        <f t="shared" si="58"/>
        <v>#DIV/0!</v>
      </c>
      <c r="BY1713" s="310">
        <f t="shared" si="59"/>
        <v>0</v>
      </c>
    </row>
    <row r="1714" spans="76:77" x14ac:dyDescent="0.25">
      <c r="BX1714" s="311" t="e">
        <f t="shared" si="58"/>
        <v>#DIV/0!</v>
      </c>
      <c r="BY1714" s="310">
        <f t="shared" si="59"/>
        <v>0</v>
      </c>
    </row>
    <row r="1715" spans="76:77" x14ac:dyDescent="0.25">
      <c r="BX1715" s="311" t="e">
        <f t="shared" si="58"/>
        <v>#DIV/0!</v>
      </c>
      <c r="BY1715" s="310">
        <f t="shared" si="59"/>
        <v>0</v>
      </c>
    </row>
    <row r="1716" spans="76:77" x14ac:dyDescent="0.25">
      <c r="BX1716" s="311" t="e">
        <f t="shared" si="58"/>
        <v>#DIV/0!</v>
      </c>
      <c r="BY1716" s="310">
        <f t="shared" si="59"/>
        <v>0</v>
      </c>
    </row>
    <row r="1717" spans="76:77" x14ac:dyDescent="0.25">
      <c r="BX1717" s="311" t="e">
        <f t="shared" si="58"/>
        <v>#DIV/0!</v>
      </c>
      <c r="BY1717" s="310">
        <f t="shared" si="59"/>
        <v>0</v>
      </c>
    </row>
    <row r="1718" spans="76:77" x14ac:dyDescent="0.25">
      <c r="BX1718" s="311" t="e">
        <f t="shared" si="58"/>
        <v>#DIV/0!</v>
      </c>
      <c r="BY1718" s="310">
        <f t="shared" si="59"/>
        <v>0</v>
      </c>
    </row>
    <row r="1719" spans="76:77" x14ac:dyDescent="0.25">
      <c r="BX1719" s="311" t="e">
        <f t="shared" si="58"/>
        <v>#DIV/0!</v>
      </c>
      <c r="BY1719" s="310">
        <f t="shared" si="59"/>
        <v>0</v>
      </c>
    </row>
    <row r="1720" spans="76:77" x14ac:dyDescent="0.25">
      <c r="BX1720" s="311" t="e">
        <f t="shared" si="58"/>
        <v>#DIV/0!</v>
      </c>
      <c r="BY1720" s="310">
        <f t="shared" si="59"/>
        <v>0</v>
      </c>
    </row>
    <row r="1721" spans="76:77" x14ac:dyDescent="0.25">
      <c r="BX1721" s="311" t="e">
        <f t="shared" si="58"/>
        <v>#DIV/0!</v>
      </c>
      <c r="BY1721" s="310">
        <f t="shared" si="59"/>
        <v>0</v>
      </c>
    </row>
    <row r="1722" spans="76:77" x14ac:dyDescent="0.25">
      <c r="BX1722" s="311" t="e">
        <f t="shared" si="58"/>
        <v>#DIV/0!</v>
      </c>
      <c r="BY1722" s="310">
        <f t="shared" si="59"/>
        <v>0</v>
      </c>
    </row>
    <row r="1723" spans="76:77" x14ac:dyDescent="0.25">
      <c r="BX1723" s="311" t="e">
        <f t="shared" si="58"/>
        <v>#DIV/0!</v>
      </c>
      <c r="BY1723" s="310">
        <f t="shared" si="59"/>
        <v>0</v>
      </c>
    </row>
    <row r="1724" spans="76:77" x14ac:dyDescent="0.25">
      <c r="BX1724" s="311" t="e">
        <f t="shared" si="58"/>
        <v>#DIV/0!</v>
      </c>
      <c r="BY1724" s="310">
        <f t="shared" si="59"/>
        <v>0</v>
      </c>
    </row>
    <row r="1725" spans="76:77" x14ac:dyDescent="0.25">
      <c r="BX1725" s="311" t="e">
        <f t="shared" si="58"/>
        <v>#DIV/0!</v>
      </c>
      <c r="BY1725" s="310">
        <f t="shared" si="59"/>
        <v>0</v>
      </c>
    </row>
    <row r="1726" spans="76:77" x14ac:dyDescent="0.25">
      <c r="BX1726" s="311" t="e">
        <f t="shared" si="58"/>
        <v>#DIV/0!</v>
      </c>
      <c r="BY1726" s="310">
        <f t="shared" si="59"/>
        <v>0</v>
      </c>
    </row>
    <row r="1727" spans="76:77" x14ac:dyDescent="0.25">
      <c r="BX1727" s="311" t="e">
        <f t="shared" si="58"/>
        <v>#DIV/0!</v>
      </c>
      <c r="BY1727" s="310">
        <f t="shared" si="59"/>
        <v>0</v>
      </c>
    </row>
    <row r="1728" spans="76:77" x14ac:dyDescent="0.25">
      <c r="BX1728" s="311" t="e">
        <f t="shared" si="58"/>
        <v>#DIV/0!</v>
      </c>
      <c r="BY1728" s="310">
        <f t="shared" si="59"/>
        <v>0</v>
      </c>
    </row>
    <row r="1729" spans="76:77" x14ac:dyDescent="0.25">
      <c r="BX1729" s="311" t="e">
        <f t="shared" si="58"/>
        <v>#DIV/0!</v>
      </c>
      <c r="BY1729" s="310">
        <f t="shared" si="59"/>
        <v>0</v>
      </c>
    </row>
    <row r="1730" spans="76:77" x14ac:dyDescent="0.25">
      <c r="BX1730" s="311" t="e">
        <f t="shared" si="58"/>
        <v>#DIV/0!</v>
      </c>
      <c r="BY1730" s="310">
        <f t="shared" si="59"/>
        <v>0</v>
      </c>
    </row>
    <row r="1731" spans="76:77" x14ac:dyDescent="0.25">
      <c r="BX1731" s="311" t="e">
        <f t="shared" si="58"/>
        <v>#DIV/0!</v>
      </c>
      <c r="BY1731" s="310">
        <f t="shared" si="59"/>
        <v>0</v>
      </c>
    </row>
    <row r="1732" spans="76:77" x14ac:dyDescent="0.25">
      <c r="BX1732" s="311" t="e">
        <f t="shared" si="58"/>
        <v>#DIV/0!</v>
      </c>
      <c r="BY1732" s="310">
        <f t="shared" si="59"/>
        <v>0</v>
      </c>
    </row>
    <row r="1733" spans="76:77" x14ac:dyDescent="0.25">
      <c r="BX1733" s="311" t="e">
        <f t="shared" si="58"/>
        <v>#DIV/0!</v>
      </c>
      <c r="BY1733" s="310">
        <f t="shared" si="59"/>
        <v>0</v>
      </c>
    </row>
    <row r="1734" spans="76:77" x14ac:dyDescent="0.25">
      <c r="BX1734" s="311" t="e">
        <f t="shared" si="58"/>
        <v>#DIV/0!</v>
      </c>
      <c r="BY1734" s="310">
        <f t="shared" si="59"/>
        <v>0</v>
      </c>
    </row>
    <row r="1735" spans="76:77" x14ac:dyDescent="0.25">
      <c r="BX1735" s="311" t="e">
        <f t="shared" si="58"/>
        <v>#DIV/0!</v>
      </c>
      <c r="BY1735" s="310">
        <f t="shared" si="59"/>
        <v>0</v>
      </c>
    </row>
    <row r="1736" spans="76:77" x14ac:dyDescent="0.25">
      <c r="BX1736" s="311" t="e">
        <f t="shared" si="58"/>
        <v>#DIV/0!</v>
      </c>
      <c r="BY1736" s="310">
        <f t="shared" si="59"/>
        <v>0</v>
      </c>
    </row>
    <row r="1737" spans="76:77" x14ac:dyDescent="0.25">
      <c r="BX1737" s="311" t="e">
        <f t="shared" si="58"/>
        <v>#DIV/0!</v>
      </c>
      <c r="BY1737" s="310">
        <f t="shared" si="59"/>
        <v>0</v>
      </c>
    </row>
    <row r="1738" spans="76:77" x14ac:dyDescent="0.25">
      <c r="BX1738" s="311" t="e">
        <f t="shared" si="58"/>
        <v>#DIV/0!</v>
      </c>
      <c r="BY1738" s="310">
        <f t="shared" si="59"/>
        <v>0</v>
      </c>
    </row>
    <row r="1739" spans="76:77" x14ac:dyDescent="0.25">
      <c r="BX1739" s="311" t="e">
        <f t="shared" si="58"/>
        <v>#DIV/0!</v>
      </c>
      <c r="BY1739" s="310">
        <f t="shared" si="59"/>
        <v>0</v>
      </c>
    </row>
    <row r="1740" spans="76:77" x14ac:dyDescent="0.25">
      <c r="BX1740" s="311" t="e">
        <f t="shared" si="58"/>
        <v>#DIV/0!</v>
      </c>
      <c r="BY1740" s="310">
        <f t="shared" si="59"/>
        <v>0</v>
      </c>
    </row>
    <row r="1741" spans="76:77" x14ac:dyDescent="0.25">
      <c r="BX1741" s="311" t="e">
        <f t="shared" ref="BX1741:BX1804" si="60">BY1741/BV1741</f>
        <v>#DIV/0!</v>
      </c>
      <c r="BY1741" s="310">
        <f t="shared" ref="BY1741:BY1804" si="61">BY1740+BW1741*(BV1741-BV1740)</f>
        <v>0</v>
      </c>
    </row>
    <row r="1742" spans="76:77" x14ac:dyDescent="0.25">
      <c r="BX1742" s="311" t="e">
        <f t="shared" si="60"/>
        <v>#DIV/0!</v>
      </c>
      <c r="BY1742" s="310">
        <f t="shared" si="61"/>
        <v>0</v>
      </c>
    </row>
    <row r="1743" spans="76:77" x14ac:dyDescent="0.25">
      <c r="BX1743" s="311" t="e">
        <f t="shared" si="60"/>
        <v>#DIV/0!</v>
      </c>
      <c r="BY1743" s="310">
        <f t="shared" si="61"/>
        <v>0</v>
      </c>
    </row>
    <row r="1744" spans="76:77" x14ac:dyDescent="0.25">
      <c r="BX1744" s="311" t="e">
        <f t="shared" si="60"/>
        <v>#DIV/0!</v>
      </c>
      <c r="BY1744" s="310">
        <f t="shared" si="61"/>
        <v>0</v>
      </c>
    </row>
    <row r="1745" spans="76:77" x14ac:dyDescent="0.25">
      <c r="BX1745" s="311" t="e">
        <f t="shared" si="60"/>
        <v>#DIV/0!</v>
      </c>
      <c r="BY1745" s="310">
        <f t="shared" si="61"/>
        <v>0</v>
      </c>
    </row>
    <row r="1746" spans="76:77" x14ac:dyDescent="0.25">
      <c r="BX1746" s="311" t="e">
        <f t="shared" si="60"/>
        <v>#DIV/0!</v>
      </c>
      <c r="BY1746" s="310">
        <f t="shared" si="61"/>
        <v>0</v>
      </c>
    </row>
    <row r="1747" spans="76:77" x14ac:dyDescent="0.25">
      <c r="BX1747" s="311" t="e">
        <f t="shared" si="60"/>
        <v>#DIV/0!</v>
      </c>
      <c r="BY1747" s="310">
        <f t="shared" si="61"/>
        <v>0</v>
      </c>
    </row>
    <row r="1748" spans="76:77" x14ac:dyDescent="0.25">
      <c r="BX1748" s="311" t="e">
        <f t="shared" si="60"/>
        <v>#DIV/0!</v>
      </c>
      <c r="BY1748" s="310">
        <f t="shared" si="61"/>
        <v>0</v>
      </c>
    </row>
    <row r="1749" spans="76:77" x14ac:dyDescent="0.25">
      <c r="BX1749" s="311" t="e">
        <f t="shared" si="60"/>
        <v>#DIV/0!</v>
      </c>
      <c r="BY1749" s="310">
        <f t="shared" si="61"/>
        <v>0</v>
      </c>
    </row>
    <row r="1750" spans="76:77" x14ac:dyDescent="0.25">
      <c r="BX1750" s="311" t="e">
        <f t="shared" si="60"/>
        <v>#DIV/0!</v>
      </c>
      <c r="BY1750" s="310">
        <f t="shared" si="61"/>
        <v>0</v>
      </c>
    </row>
    <row r="1751" spans="76:77" x14ac:dyDescent="0.25">
      <c r="BX1751" s="311" t="e">
        <f t="shared" si="60"/>
        <v>#DIV/0!</v>
      </c>
      <c r="BY1751" s="310">
        <f t="shared" si="61"/>
        <v>0</v>
      </c>
    </row>
    <row r="1752" spans="76:77" x14ac:dyDescent="0.25">
      <c r="BX1752" s="311" t="e">
        <f t="shared" si="60"/>
        <v>#DIV/0!</v>
      </c>
      <c r="BY1752" s="310">
        <f t="shared" si="61"/>
        <v>0</v>
      </c>
    </row>
    <row r="1753" spans="76:77" x14ac:dyDescent="0.25">
      <c r="BX1753" s="311" t="e">
        <f t="shared" si="60"/>
        <v>#DIV/0!</v>
      </c>
      <c r="BY1753" s="310">
        <f t="shared" si="61"/>
        <v>0</v>
      </c>
    </row>
    <row r="1754" spans="76:77" x14ac:dyDescent="0.25">
      <c r="BX1754" s="311" t="e">
        <f t="shared" si="60"/>
        <v>#DIV/0!</v>
      </c>
      <c r="BY1754" s="310">
        <f t="shared" si="61"/>
        <v>0</v>
      </c>
    </row>
    <row r="1755" spans="76:77" x14ac:dyDescent="0.25">
      <c r="BX1755" s="311" t="e">
        <f t="shared" si="60"/>
        <v>#DIV/0!</v>
      </c>
      <c r="BY1755" s="310">
        <f t="shared" si="61"/>
        <v>0</v>
      </c>
    </row>
    <row r="1756" spans="76:77" x14ac:dyDescent="0.25">
      <c r="BX1756" s="311" t="e">
        <f t="shared" si="60"/>
        <v>#DIV/0!</v>
      </c>
      <c r="BY1756" s="310">
        <f t="shared" si="61"/>
        <v>0</v>
      </c>
    </row>
    <row r="1757" spans="76:77" x14ac:dyDescent="0.25">
      <c r="BX1757" s="311" t="e">
        <f t="shared" si="60"/>
        <v>#DIV/0!</v>
      </c>
      <c r="BY1757" s="310">
        <f t="shared" si="61"/>
        <v>0</v>
      </c>
    </row>
    <row r="1758" spans="76:77" x14ac:dyDescent="0.25">
      <c r="BX1758" s="311" t="e">
        <f t="shared" si="60"/>
        <v>#DIV/0!</v>
      </c>
      <c r="BY1758" s="310">
        <f t="shared" si="61"/>
        <v>0</v>
      </c>
    </row>
    <row r="1759" spans="76:77" x14ac:dyDescent="0.25">
      <c r="BX1759" s="311" t="e">
        <f t="shared" si="60"/>
        <v>#DIV/0!</v>
      </c>
      <c r="BY1759" s="310">
        <f t="shared" si="61"/>
        <v>0</v>
      </c>
    </row>
    <row r="1760" spans="76:77" x14ac:dyDescent="0.25">
      <c r="BX1760" s="311" t="e">
        <f t="shared" si="60"/>
        <v>#DIV/0!</v>
      </c>
      <c r="BY1760" s="310">
        <f t="shared" si="61"/>
        <v>0</v>
      </c>
    </row>
    <row r="1761" spans="76:77" x14ac:dyDescent="0.25">
      <c r="BX1761" s="311" t="e">
        <f t="shared" si="60"/>
        <v>#DIV/0!</v>
      </c>
      <c r="BY1761" s="310">
        <f t="shared" si="61"/>
        <v>0</v>
      </c>
    </row>
    <row r="1762" spans="76:77" x14ac:dyDescent="0.25">
      <c r="BX1762" s="311" t="e">
        <f t="shared" si="60"/>
        <v>#DIV/0!</v>
      </c>
      <c r="BY1762" s="310">
        <f t="shared" si="61"/>
        <v>0</v>
      </c>
    </row>
    <row r="1763" spans="76:77" x14ac:dyDescent="0.25">
      <c r="BX1763" s="311" t="e">
        <f t="shared" si="60"/>
        <v>#DIV/0!</v>
      </c>
      <c r="BY1763" s="310">
        <f t="shared" si="61"/>
        <v>0</v>
      </c>
    </row>
    <row r="1764" spans="76:77" x14ac:dyDescent="0.25">
      <c r="BX1764" s="311" t="e">
        <f t="shared" si="60"/>
        <v>#DIV/0!</v>
      </c>
      <c r="BY1764" s="310">
        <f t="shared" si="61"/>
        <v>0</v>
      </c>
    </row>
    <row r="1765" spans="76:77" x14ac:dyDescent="0.25">
      <c r="BX1765" s="311" t="e">
        <f t="shared" si="60"/>
        <v>#DIV/0!</v>
      </c>
      <c r="BY1765" s="310">
        <f t="shared" si="61"/>
        <v>0</v>
      </c>
    </row>
    <row r="1766" spans="76:77" x14ac:dyDescent="0.25">
      <c r="BX1766" s="311" t="e">
        <f t="shared" si="60"/>
        <v>#DIV/0!</v>
      </c>
      <c r="BY1766" s="310">
        <f t="shared" si="61"/>
        <v>0</v>
      </c>
    </row>
    <row r="1767" spans="76:77" x14ac:dyDescent="0.25">
      <c r="BX1767" s="311" t="e">
        <f t="shared" si="60"/>
        <v>#DIV/0!</v>
      </c>
      <c r="BY1767" s="310">
        <f t="shared" si="61"/>
        <v>0</v>
      </c>
    </row>
    <row r="1768" spans="76:77" x14ac:dyDescent="0.25">
      <c r="BX1768" s="311" t="e">
        <f t="shared" si="60"/>
        <v>#DIV/0!</v>
      </c>
      <c r="BY1768" s="310">
        <f t="shared" si="61"/>
        <v>0</v>
      </c>
    </row>
    <row r="1769" spans="76:77" x14ac:dyDescent="0.25">
      <c r="BX1769" s="311" t="e">
        <f t="shared" si="60"/>
        <v>#DIV/0!</v>
      </c>
      <c r="BY1769" s="310">
        <f t="shared" si="61"/>
        <v>0</v>
      </c>
    </row>
    <row r="1770" spans="76:77" x14ac:dyDescent="0.25">
      <c r="BX1770" s="311" t="e">
        <f t="shared" si="60"/>
        <v>#DIV/0!</v>
      </c>
      <c r="BY1770" s="310">
        <f t="shared" si="61"/>
        <v>0</v>
      </c>
    </row>
    <row r="1771" spans="76:77" x14ac:dyDescent="0.25">
      <c r="BX1771" s="311" t="e">
        <f t="shared" si="60"/>
        <v>#DIV/0!</v>
      </c>
      <c r="BY1771" s="310">
        <f t="shared" si="61"/>
        <v>0</v>
      </c>
    </row>
    <row r="1772" spans="76:77" x14ac:dyDescent="0.25">
      <c r="BX1772" s="311" t="e">
        <f t="shared" si="60"/>
        <v>#DIV/0!</v>
      </c>
      <c r="BY1772" s="310">
        <f t="shared" si="61"/>
        <v>0</v>
      </c>
    </row>
    <row r="1773" spans="76:77" x14ac:dyDescent="0.25">
      <c r="BX1773" s="311" t="e">
        <f t="shared" si="60"/>
        <v>#DIV/0!</v>
      </c>
      <c r="BY1773" s="310">
        <f t="shared" si="61"/>
        <v>0</v>
      </c>
    </row>
    <row r="1774" spans="76:77" x14ac:dyDescent="0.25">
      <c r="BX1774" s="311" t="e">
        <f t="shared" si="60"/>
        <v>#DIV/0!</v>
      </c>
      <c r="BY1774" s="310">
        <f t="shared" si="61"/>
        <v>0</v>
      </c>
    </row>
    <row r="1775" spans="76:77" x14ac:dyDescent="0.25">
      <c r="BX1775" s="311" t="e">
        <f t="shared" si="60"/>
        <v>#DIV/0!</v>
      </c>
      <c r="BY1775" s="310">
        <f t="shared" si="61"/>
        <v>0</v>
      </c>
    </row>
    <row r="1776" spans="76:77" x14ac:dyDescent="0.25">
      <c r="BX1776" s="311" t="e">
        <f t="shared" si="60"/>
        <v>#DIV/0!</v>
      </c>
      <c r="BY1776" s="310">
        <f t="shared" si="61"/>
        <v>0</v>
      </c>
    </row>
    <row r="1777" spans="76:77" x14ac:dyDescent="0.25">
      <c r="BX1777" s="311" t="e">
        <f t="shared" si="60"/>
        <v>#DIV/0!</v>
      </c>
      <c r="BY1777" s="310">
        <f t="shared" si="61"/>
        <v>0</v>
      </c>
    </row>
    <row r="1778" spans="76:77" x14ac:dyDescent="0.25">
      <c r="BX1778" s="311" t="e">
        <f t="shared" si="60"/>
        <v>#DIV/0!</v>
      </c>
      <c r="BY1778" s="310">
        <f t="shared" si="61"/>
        <v>0</v>
      </c>
    </row>
    <row r="1779" spans="76:77" x14ac:dyDescent="0.25">
      <c r="BX1779" s="311" t="e">
        <f t="shared" si="60"/>
        <v>#DIV/0!</v>
      </c>
      <c r="BY1779" s="310">
        <f t="shared" si="61"/>
        <v>0</v>
      </c>
    </row>
    <row r="1780" spans="76:77" x14ac:dyDescent="0.25">
      <c r="BX1780" s="311" t="e">
        <f t="shared" si="60"/>
        <v>#DIV/0!</v>
      </c>
      <c r="BY1780" s="310">
        <f t="shared" si="61"/>
        <v>0</v>
      </c>
    </row>
    <row r="1781" spans="76:77" x14ac:dyDescent="0.25">
      <c r="BX1781" s="311" t="e">
        <f t="shared" si="60"/>
        <v>#DIV/0!</v>
      </c>
      <c r="BY1781" s="310">
        <f t="shared" si="61"/>
        <v>0</v>
      </c>
    </row>
    <row r="1782" spans="76:77" x14ac:dyDescent="0.25">
      <c r="BX1782" s="311" t="e">
        <f t="shared" si="60"/>
        <v>#DIV/0!</v>
      </c>
      <c r="BY1782" s="310">
        <f t="shared" si="61"/>
        <v>0</v>
      </c>
    </row>
    <row r="1783" spans="76:77" x14ac:dyDescent="0.25">
      <c r="BX1783" s="311" t="e">
        <f t="shared" si="60"/>
        <v>#DIV/0!</v>
      </c>
      <c r="BY1783" s="310">
        <f t="shared" si="61"/>
        <v>0</v>
      </c>
    </row>
    <row r="1784" spans="76:77" x14ac:dyDescent="0.25">
      <c r="BX1784" s="311" t="e">
        <f t="shared" si="60"/>
        <v>#DIV/0!</v>
      </c>
      <c r="BY1784" s="310">
        <f t="shared" si="61"/>
        <v>0</v>
      </c>
    </row>
    <row r="1785" spans="76:77" x14ac:dyDescent="0.25">
      <c r="BX1785" s="311" t="e">
        <f t="shared" si="60"/>
        <v>#DIV/0!</v>
      </c>
      <c r="BY1785" s="310">
        <f t="shared" si="61"/>
        <v>0</v>
      </c>
    </row>
    <row r="1786" spans="76:77" x14ac:dyDescent="0.25">
      <c r="BX1786" s="311" t="e">
        <f t="shared" si="60"/>
        <v>#DIV/0!</v>
      </c>
      <c r="BY1786" s="310">
        <f t="shared" si="61"/>
        <v>0</v>
      </c>
    </row>
    <row r="1787" spans="76:77" x14ac:dyDescent="0.25">
      <c r="BX1787" s="311" t="e">
        <f t="shared" si="60"/>
        <v>#DIV/0!</v>
      </c>
      <c r="BY1787" s="310">
        <f t="shared" si="61"/>
        <v>0</v>
      </c>
    </row>
    <row r="1788" spans="76:77" x14ac:dyDescent="0.25">
      <c r="BX1788" s="311" t="e">
        <f t="shared" si="60"/>
        <v>#DIV/0!</v>
      </c>
      <c r="BY1788" s="310">
        <f t="shared" si="61"/>
        <v>0</v>
      </c>
    </row>
    <row r="1789" spans="76:77" x14ac:dyDescent="0.25">
      <c r="BX1789" s="311" t="e">
        <f t="shared" si="60"/>
        <v>#DIV/0!</v>
      </c>
      <c r="BY1789" s="310">
        <f t="shared" si="61"/>
        <v>0</v>
      </c>
    </row>
    <row r="1790" spans="76:77" x14ac:dyDescent="0.25">
      <c r="BX1790" s="311" t="e">
        <f t="shared" si="60"/>
        <v>#DIV/0!</v>
      </c>
      <c r="BY1790" s="310">
        <f t="shared" si="61"/>
        <v>0</v>
      </c>
    </row>
    <row r="1791" spans="76:77" x14ac:dyDescent="0.25">
      <c r="BX1791" s="311" t="e">
        <f t="shared" si="60"/>
        <v>#DIV/0!</v>
      </c>
      <c r="BY1791" s="310">
        <f t="shared" si="61"/>
        <v>0</v>
      </c>
    </row>
    <row r="1792" spans="76:77" x14ac:dyDescent="0.25">
      <c r="BX1792" s="311" t="e">
        <f t="shared" si="60"/>
        <v>#DIV/0!</v>
      </c>
      <c r="BY1792" s="310">
        <f t="shared" si="61"/>
        <v>0</v>
      </c>
    </row>
    <row r="1793" spans="76:77" x14ac:dyDescent="0.25">
      <c r="BX1793" s="311" t="e">
        <f t="shared" si="60"/>
        <v>#DIV/0!</v>
      </c>
      <c r="BY1793" s="310">
        <f t="shared" si="61"/>
        <v>0</v>
      </c>
    </row>
    <row r="1794" spans="76:77" x14ac:dyDescent="0.25">
      <c r="BX1794" s="311" t="e">
        <f t="shared" si="60"/>
        <v>#DIV/0!</v>
      </c>
      <c r="BY1794" s="310">
        <f t="shared" si="61"/>
        <v>0</v>
      </c>
    </row>
    <row r="1795" spans="76:77" x14ac:dyDescent="0.25">
      <c r="BX1795" s="311" t="e">
        <f t="shared" si="60"/>
        <v>#DIV/0!</v>
      </c>
      <c r="BY1795" s="310">
        <f t="shared" si="61"/>
        <v>0</v>
      </c>
    </row>
    <row r="1796" spans="76:77" x14ac:dyDescent="0.25">
      <c r="BX1796" s="311" t="e">
        <f t="shared" si="60"/>
        <v>#DIV/0!</v>
      </c>
      <c r="BY1796" s="310">
        <f t="shared" si="61"/>
        <v>0</v>
      </c>
    </row>
    <row r="1797" spans="76:77" x14ac:dyDescent="0.25">
      <c r="BX1797" s="311" t="e">
        <f t="shared" si="60"/>
        <v>#DIV/0!</v>
      </c>
      <c r="BY1797" s="310">
        <f t="shared" si="61"/>
        <v>0</v>
      </c>
    </row>
    <row r="1798" spans="76:77" x14ac:dyDescent="0.25">
      <c r="BX1798" s="311" t="e">
        <f t="shared" si="60"/>
        <v>#DIV/0!</v>
      </c>
      <c r="BY1798" s="310">
        <f t="shared" si="61"/>
        <v>0</v>
      </c>
    </row>
    <row r="1799" spans="76:77" x14ac:dyDescent="0.25">
      <c r="BX1799" s="311" t="e">
        <f t="shared" si="60"/>
        <v>#DIV/0!</v>
      </c>
      <c r="BY1799" s="310">
        <f t="shared" si="61"/>
        <v>0</v>
      </c>
    </row>
    <row r="1800" spans="76:77" x14ac:dyDescent="0.25">
      <c r="BX1800" s="311" t="e">
        <f t="shared" si="60"/>
        <v>#DIV/0!</v>
      </c>
      <c r="BY1800" s="310">
        <f t="shared" si="61"/>
        <v>0</v>
      </c>
    </row>
    <row r="1801" spans="76:77" x14ac:dyDescent="0.25">
      <c r="BX1801" s="311" t="e">
        <f t="shared" si="60"/>
        <v>#DIV/0!</v>
      </c>
      <c r="BY1801" s="310">
        <f t="shared" si="61"/>
        <v>0</v>
      </c>
    </row>
    <row r="1802" spans="76:77" x14ac:dyDescent="0.25">
      <c r="BX1802" s="311" t="e">
        <f t="shared" si="60"/>
        <v>#DIV/0!</v>
      </c>
      <c r="BY1802" s="310">
        <f t="shared" si="61"/>
        <v>0</v>
      </c>
    </row>
    <row r="1803" spans="76:77" x14ac:dyDescent="0.25">
      <c r="BX1803" s="311" t="e">
        <f t="shared" si="60"/>
        <v>#DIV/0!</v>
      </c>
      <c r="BY1803" s="310">
        <f t="shared" si="61"/>
        <v>0</v>
      </c>
    </row>
    <row r="1804" spans="76:77" x14ac:dyDescent="0.25">
      <c r="BX1804" s="311" t="e">
        <f t="shared" si="60"/>
        <v>#DIV/0!</v>
      </c>
      <c r="BY1804" s="310">
        <f t="shared" si="61"/>
        <v>0</v>
      </c>
    </row>
    <row r="1805" spans="76:77" x14ac:dyDescent="0.25">
      <c r="BX1805" s="311" t="e">
        <f t="shared" ref="BX1805:BX1868" si="62">BY1805/BV1805</f>
        <v>#DIV/0!</v>
      </c>
      <c r="BY1805" s="310">
        <f t="shared" ref="BY1805:BY1868" si="63">BY1804+BW1805*(BV1805-BV1804)</f>
        <v>0</v>
      </c>
    </row>
    <row r="1806" spans="76:77" x14ac:dyDescent="0.25">
      <c r="BX1806" s="311" t="e">
        <f t="shared" si="62"/>
        <v>#DIV/0!</v>
      </c>
      <c r="BY1806" s="310">
        <f t="shared" si="63"/>
        <v>0</v>
      </c>
    </row>
    <row r="1807" spans="76:77" x14ac:dyDescent="0.25">
      <c r="BX1807" s="311" t="e">
        <f t="shared" si="62"/>
        <v>#DIV/0!</v>
      </c>
      <c r="BY1807" s="310">
        <f t="shared" si="63"/>
        <v>0</v>
      </c>
    </row>
    <row r="1808" spans="76:77" x14ac:dyDescent="0.25">
      <c r="BX1808" s="311" t="e">
        <f t="shared" si="62"/>
        <v>#DIV/0!</v>
      </c>
      <c r="BY1808" s="310">
        <f t="shared" si="63"/>
        <v>0</v>
      </c>
    </row>
    <row r="1809" spans="76:77" x14ac:dyDescent="0.25">
      <c r="BX1809" s="311" t="e">
        <f t="shared" si="62"/>
        <v>#DIV/0!</v>
      </c>
      <c r="BY1809" s="310">
        <f t="shared" si="63"/>
        <v>0</v>
      </c>
    </row>
    <row r="1810" spans="76:77" x14ac:dyDescent="0.25">
      <c r="BX1810" s="311" t="e">
        <f t="shared" si="62"/>
        <v>#DIV/0!</v>
      </c>
      <c r="BY1810" s="310">
        <f t="shared" si="63"/>
        <v>0</v>
      </c>
    </row>
    <row r="1811" spans="76:77" x14ac:dyDescent="0.25">
      <c r="BX1811" s="311" t="e">
        <f t="shared" si="62"/>
        <v>#DIV/0!</v>
      </c>
      <c r="BY1811" s="310">
        <f t="shared" si="63"/>
        <v>0</v>
      </c>
    </row>
    <row r="1812" spans="76:77" x14ac:dyDescent="0.25">
      <c r="BX1812" s="311" t="e">
        <f t="shared" si="62"/>
        <v>#DIV/0!</v>
      </c>
      <c r="BY1812" s="310">
        <f t="shared" si="63"/>
        <v>0</v>
      </c>
    </row>
    <row r="1813" spans="76:77" x14ac:dyDescent="0.25">
      <c r="BX1813" s="311" t="e">
        <f t="shared" si="62"/>
        <v>#DIV/0!</v>
      </c>
      <c r="BY1813" s="310">
        <f t="shared" si="63"/>
        <v>0</v>
      </c>
    </row>
    <row r="1814" spans="76:77" x14ac:dyDescent="0.25">
      <c r="BX1814" s="311" t="e">
        <f t="shared" si="62"/>
        <v>#DIV/0!</v>
      </c>
      <c r="BY1814" s="310">
        <f t="shared" si="63"/>
        <v>0</v>
      </c>
    </row>
    <row r="1815" spans="76:77" x14ac:dyDescent="0.25">
      <c r="BX1815" s="311" t="e">
        <f t="shared" si="62"/>
        <v>#DIV/0!</v>
      </c>
      <c r="BY1815" s="310">
        <f t="shared" si="63"/>
        <v>0</v>
      </c>
    </row>
    <row r="1816" spans="76:77" x14ac:dyDescent="0.25">
      <c r="BX1816" s="311" t="e">
        <f t="shared" si="62"/>
        <v>#DIV/0!</v>
      </c>
      <c r="BY1816" s="310">
        <f t="shared" si="63"/>
        <v>0</v>
      </c>
    </row>
    <row r="1817" spans="76:77" x14ac:dyDescent="0.25">
      <c r="BX1817" s="311" t="e">
        <f t="shared" si="62"/>
        <v>#DIV/0!</v>
      </c>
      <c r="BY1817" s="310">
        <f t="shared" si="63"/>
        <v>0</v>
      </c>
    </row>
    <row r="1818" spans="76:77" x14ac:dyDescent="0.25">
      <c r="BX1818" s="311" t="e">
        <f t="shared" si="62"/>
        <v>#DIV/0!</v>
      </c>
      <c r="BY1818" s="310">
        <f t="shared" si="63"/>
        <v>0</v>
      </c>
    </row>
    <row r="1819" spans="76:77" x14ac:dyDescent="0.25">
      <c r="BX1819" s="311" t="e">
        <f t="shared" si="62"/>
        <v>#DIV/0!</v>
      </c>
      <c r="BY1819" s="310">
        <f t="shared" si="63"/>
        <v>0</v>
      </c>
    </row>
    <row r="1820" spans="76:77" x14ac:dyDescent="0.25">
      <c r="BX1820" s="311" t="e">
        <f t="shared" si="62"/>
        <v>#DIV/0!</v>
      </c>
      <c r="BY1820" s="310">
        <f t="shared" si="63"/>
        <v>0</v>
      </c>
    </row>
    <row r="1821" spans="76:77" x14ac:dyDescent="0.25">
      <c r="BX1821" s="311" t="e">
        <f t="shared" si="62"/>
        <v>#DIV/0!</v>
      </c>
      <c r="BY1821" s="310">
        <f t="shared" si="63"/>
        <v>0</v>
      </c>
    </row>
    <row r="1822" spans="76:77" x14ac:dyDescent="0.25">
      <c r="BX1822" s="311" t="e">
        <f t="shared" si="62"/>
        <v>#DIV/0!</v>
      </c>
      <c r="BY1822" s="310">
        <f t="shared" si="63"/>
        <v>0</v>
      </c>
    </row>
    <row r="1823" spans="76:77" x14ac:dyDescent="0.25">
      <c r="BX1823" s="311" t="e">
        <f t="shared" si="62"/>
        <v>#DIV/0!</v>
      </c>
      <c r="BY1823" s="310">
        <f t="shared" si="63"/>
        <v>0</v>
      </c>
    </row>
    <row r="1824" spans="76:77" x14ac:dyDescent="0.25">
      <c r="BX1824" s="311" t="e">
        <f t="shared" si="62"/>
        <v>#DIV/0!</v>
      </c>
      <c r="BY1824" s="310">
        <f t="shared" si="63"/>
        <v>0</v>
      </c>
    </row>
    <row r="1825" spans="76:77" x14ac:dyDescent="0.25">
      <c r="BX1825" s="311" t="e">
        <f t="shared" si="62"/>
        <v>#DIV/0!</v>
      </c>
      <c r="BY1825" s="310">
        <f t="shared" si="63"/>
        <v>0</v>
      </c>
    </row>
    <row r="1826" spans="76:77" x14ac:dyDescent="0.25">
      <c r="BX1826" s="311" t="e">
        <f t="shared" si="62"/>
        <v>#DIV/0!</v>
      </c>
      <c r="BY1826" s="310">
        <f t="shared" si="63"/>
        <v>0</v>
      </c>
    </row>
    <row r="1827" spans="76:77" x14ac:dyDescent="0.25">
      <c r="BX1827" s="311" t="e">
        <f t="shared" si="62"/>
        <v>#DIV/0!</v>
      </c>
      <c r="BY1827" s="310">
        <f t="shared" si="63"/>
        <v>0</v>
      </c>
    </row>
    <row r="1828" spans="76:77" x14ac:dyDescent="0.25">
      <c r="BX1828" s="311" t="e">
        <f t="shared" si="62"/>
        <v>#DIV/0!</v>
      </c>
      <c r="BY1828" s="310">
        <f t="shared" si="63"/>
        <v>0</v>
      </c>
    </row>
    <row r="1829" spans="76:77" x14ac:dyDescent="0.25">
      <c r="BX1829" s="311" t="e">
        <f t="shared" si="62"/>
        <v>#DIV/0!</v>
      </c>
      <c r="BY1829" s="310">
        <f t="shared" si="63"/>
        <v>0</v>
      </c>
    </row>
    <row r="1830" spans="76:77" x14ac:dyDescent="0.25">
      <c r="BX1830" s="311" t="e">
        <f t="shared" si="62"/>
        <v>#DIV/0!</v>
      </c>
      <c r="BY1830" s="310">
        <f t="shared" si="63"/>
        <v>0</v>
      </c>
    </row>
    <row r="1831" spans="76:77" x14ac:dyDescent="0.25">
      <c r="BX1831" s="311" t="e">
        <f t="shared" si="62"/>
        <v>#DIV/0!</v>
      </c>
      <c r="BY1831" s="310">
        <f t="shared" si="63"/>
        <v>0</v>
      </c>
    </row>
    <row r="1832" spans="76:77" x14ac:dyDescent="0.25">
      <c r="BX1832" s="311" t="e">
        <f t="shared" si="62"/>
        <v>#DIV/0!</v>
      </c>
      <c r="BY1832" s="310">
        <f t="shared" si="63"/>
        <v>0</v>
      </c>
    </row>
    <row r="1833" spans="76:77" x14ac:dyDescent="0.25">
      <c r="BX1833" s="311" t="e">
        <f t="shared" si="62"/>
        <v>#DIV/0!</v>
      </c>
      <c r="BY1833" s="310">
        <f t="shared" si="63"/>
        <v>0</v>
      </c>
    </row>
    <row r="1834" spans="76:77" x14ac:dyDescent="0.25">
      <c r="BX1834" s="311" t="e">
        <f t="shared" si="62"/>
        <v>#DIV/0!</v>
      </c>
      <c r="BY1834" s="310">
        <f t="shared" si="63"/>
        <v>0</v>
      </c>
    </row>
    <row r="1835" spans="76:77" x14ac:dyDescent="0.25">
      <c r="BX1835" s="311" t="e">
        <f t="shared" si="62"/>
        <v>#DIV/0!</v>
      </c>
      <c r="BY1835" s="310">
        <f t="shared" si="63"/>
        <v>0</v>
      </c>
    </row>
    <row r="1836" spans="76:77" x14ac:dyDescent="0.25">
      <c r="BX1836" s="311" t="e">
        <f t="shared" si="62"/>
        <v>#DIV/0!</v>
      </c>
      <c r="BY1836" s="310">
        <f t="shared" si="63"/>
        <v>0</v>
      </c>
    </row>
    <row r="1837" spans="76:77" x14ac:dyDescent="0.25">
      <c r="BX1837" s="311" t="e">
        <f t="shared" si="62"/>
        <v>#DIV/0!</v>
      </c>
      <c r="BY1837" s="310">
        <f t="shared" si="63"/>
        <v>0</v>
      </c>
    </row>
    <row r="1838" spans="76:77" x14ac:dyDescent="0.25">
      <c r="BX1838" s="311" t="e">
        <f t="shared" si="62"/>
        <v>#DIV/0!</v>
      </c>
      <c r="BY1838" s="310">
        <f t="shared" si="63"/>
        <v>0</v>
      </c>
    </row>
    <row r="1839" spans="76:77" x14ac:dyDescent="0.25">
      <c r="BX1839" s="311" t="e">
        <f t="shared" si="62"/>
        <v>#DIV/0!</v>
      </c>
      <c r="BY1839" s="310">
        <f t="shared" si="63"/>
        <v>0</v>
      </c>
    </row>
    <row r="1840" spans="76:77" x14ac:dyDescent="0.25">
      <c r="BX1840" s="311" t="e">
        <f t="shared" si="62"/>
        <v>#DIV/0!</v>
      </c>
      <c r="BY1840" s="310">
        <f t="shared" si="63"/>
        <v>0</v>
      </c>
    </row>
    <row r="1841" spans="76:77" x14ac:dyDescent="0.25">
      <c r="BX1841" s="311" t="e">
        <f t="shared" si="62"/>
        <v>#DIV/0!</v>
      </c>
      <c r="BY1841" s="310">
        <f t="shared" si="63"/>
        <v>0</v>
      </c>
    </row>
    <row r="1842" spans="76:77" x14ac:dyDescent="0.25">
      <c r="BX1842" s="311" t="e">
        <f t="shared" si="62"/>
        <v>#DIV/0!</v>
      </c>
      <c r="BY1842" s="310">
        <f t="shared" si="63"/>
        <v>0</v>
      </c>
    </row>
    <row r="1843" spans="76:77" x14ac:dyDescent="0.25">
      <c r="BX1843" s="311" t="e">
        <f t="shared" si="62"/>
        <v>#DIV/0!</v>
      </c>
      <c r="BY1843" s="310">
        <f t="shared" si="63"/>
        <v>0</v>
      </c>
    </row>
    <row r="1844" spans="76:77" x14ac:dyDescent="0.25">
      <c r="BX1844" s="311" t="e">
        <f t="shared" si="62"/>
        <v>#DIV/0!</v>
      </c>
      <c r="BY1844" s="310">
        <f t="shared" si="63"/>
        <v>0</v>
      </c>
    </row>
    <row r="1845" spans="76:77" x14ac:dyDescent="0.25">
      <c r="BX1845" s="311" t="e">
        <f t="shared" si="62"/>
        <v>#DIV/0!</v>
      </c>
      <c r="BY1845" s="310">
        <f t="shared" si="63"/>
        <v>0</v>
      </c>
    </row>
    <row r="1846" spans="76:77" x14ac:dyDescent="0.25">
      <c r="BX1846" s="311" t="e">
        <f t="shared" si="62"/>
        <v>#DIV/0!</v>
      </c>
      <c r="BY1846" s="310">
        <f t="shared" si="63"/>
        <v>0</v>
      </c>
    </row>
    <row r="1847" spans="76:77" x14ac:dyDescent="0.25">
      <c r="BX1847" s="311" t="e">
        <f t="shared" si="62"/>
        <v>#DIV/0!</v>
      </c>
      <c r="BY1847" s="310">
        <f t="shared" si="63"/>
        <v>0</v>
      </c>
    </row>
    <row r="1848" spans="76:77" x14ac:dyDescent="0.25">
      <c r="BX1848" s="311" t="e">
        <f t="shared" si="62"/>
        <v>#DIV/0!</v>
      </c>
      <c r="BY1848" s="310">
        <f t="shared" si="63"/>
        <v>0</v>
      </c>
    </row>
    <row r="1849" spans="76:77" x14ac:dyDescent="0.25">
      <c r="BX1849" s="311" t="e">
        <f t="shared" si="62"/>
        <v>#DIV/0!</v>
      </c>
      <c r="BY1849" s="310">
        <f t="shared" si="63"/>
        <v>0</v>
      </c>
    </row>
    <row r="1850" spans="76:77" x14ac:dyDescent="0.25">
      <c r="BX1850" s="311" t="e">
        <f t="shared" si="62"/>
        <v>#DIV/0!</v>
      </c>
      <c r="BY1850" s="310">
        <f t="shared" si="63"/>
        <v>0</v>
      </c>
    </row>
    <row r="1851" spans="76:77" x14ac:dyDescent="0.25">
      <c r="BX1851" s="311" t="e">
        <f t="shared" si="62"/>
        <v>#DIV/0!</v>
      </c>
      <c r="BY1851" s="310">
        <f t="shared" si="63"/>
        <v>0</v>
      </c>
    </row>
    <row r="1852" spans="76:77" x14ac:dyDescent="0.25">
      <c r="BX1852" s="311" t="e">
        <f t="shared" si="62"/>
        <v>#DIV/0!</v>
      </c>
      <c r="BY1852" s="310">
        <f t="shared" si="63"/>
        <v>0</v>
      </c>
    </row>
    <row r="1853" spans="76:77" x14ac:dyDescent="0.25">
      <c r="BX1853" s="311" t="e">
        <f t="shared" si="62"/>
        <v>#DIV/0!</v>
      </c>
      <c r="BY1853" s="310">
        <f t="shared" si="63"/>
        <v>0</v>
      </c>
    </row>
    <row r="1854" spans="76:77" x14ac:dyDescent="0.25">
      <c r="BX1854" s="311" t="e">
        <f t="shared" si="62"/>
        <v>#DIV/0!</v>
      </c>
      <c r="BY1854" s="310">
        <f t="shared" si="63"/>
        <v>0</v>
      </c>
    </row>
    <row r="1855" spans="76:77" x14ac:dyDescent="0.25">
      <c r="BX1855" s="311" t="e">
        <f t="shared" si="62"/>
        <v>#DIV/0!</v>
      </c>
      <c r="BY1855" s="310">
        <f t="shared" si="63"/>
        <v>0</v>
      </c>
    </row>
    <row r="1856" spans="76:77" x14ac:dyDescent="0.25">
      <c r="BX1856" s="311" t="e">
        <f t="shared" si="62"/>
        <v>#DIV/0!</v>
      </c>
      <c r="BY1856" s="310">
        <f t="shared" si="63"/>
        <v>0</v>
      </c>
    </row>
    <row r="1857" spans="76:77" x14ac:dyDescent="0.25">
      <c r="BX1857" s="311" t="e">
        <f t="shared" si="62"/>
        <v>#DIV/0!</v>
      </c>
      <c r="BY1857" s="310">
        <f t="shared" si="63"/>
        <v>0</v>
      </c>
    </row>
    <row r="1858" spans="76:77" x14ac:dyDescent="0.25">
      <c r="BX1858" s="311" t="e">
        <f t="shared" si="62"/>
        <v>#DIV/0!</v>
      </c>
      <c r="BY1858" s="310">
        <f t="shared" si="63"/>
        <v>0</v>
      </c>
    </row>
    <row r="1859" spans="76:77" x14ac:dyDescent="0.25">
      <c r="BX1859" s="311" t="e">
        <f t="shared" si="62"/>
        <v>#DIV/0!</v>
      </c>
      <c r="BY1859" s="310">
        <f t="shared" si="63"/>
        <v>0</v>
      </c>
    </row>
    <row r="1860" spans="76:77" x14ac:dyDescent="0.25">
      <c r="BX1860" s="311" t="e">
        <f t="shared" si="62"/>
        <v>#DIV/0!</v>
      </c>
      <c r="BY1860" s="310">
        <f t="shared" si="63"/>
        <v>0</v>
      </c>
    </row>
    <row r="1861" spans="76:77" x14ac:dyDescent="0.25">
      <c r="BX1861" s="311" t="e">
        <f t="shared" si="62"/>
        <v>#DIV/0!</v>
      </c>
      <c r="BY1861" s="310">
        <f t="shared" si="63"/>
        <v>0</v>
      </c>
    </row>
    <row r="1862" spans="76:77" x14ac:dyDescent="0.25">
      <c r="BX1862" s="311" t="e">
        <f t="shared" si="62"/>
        <v>#DIV/0!</v>
      </c>
      <c r="BY1862" s="310">
        <f t="shared" si="63"/>
        <v>0</v>
      </c>
    </row>
    <row r="1863" spans="76:77" x14ac:dyDescent="0.25">
      <c r="BX1863" s="311" t="e">
        <f t="shared" si="62"/>
        <v>#DIV/0!</v>
      </c>
      <c r="BY1863" s="310">
        <f t="shared" si="63"/>
        <v>0</v>
      </c>
    </row>
    <row r="1864" spans="76:77" x14ac:dyDescent="0.25">
      <c r="BX1864" s="311" t="e">
        <f t="shared" si="62"/>
        <v>#DIV/0!</v>
      </c>
      <c r="BY1864" s="310">
        <f t="shared" si="63"/>
        <v>0</v>
      </c>
    </row>
    <row r="1865" spans="76:77" x14ac:dyDescent="0.25">
      <c r="BX1865" s="311" t="e">
        <f t="shared" si="62"/>
        <v>#DIV/0!</v>
      </c>
      <c r="BY1865" s="310">
        <f t="shared" si="63"/>
        <v>0</v>
      </c>
    </row>
    <row r="1866" spans="76:77" x14ac:dyDescent="0.25">
      <c r="BX1866" s="311" t="e">
        <f t="shared" si="62"/>
        <v>#DIV/0!</v>
      </c>
      <c r="BY1866" s="310">
        <f t="shared" si="63"/>
        <v>0</v>
      </c>
    </row>
    <row r="1867" spans="76:77" x14ac:dyDescent="0.25">
      <c r="BX1867" s="311" t="e">
        <f t="shared" si="62"/>
        <v>#DIV/0!</v>
      </c>
      <c r="BY1867" s="310">
        <f t="shared" si="63"/>
        <v>0</v>
      </c>
    </row>
    <row r="1868" spans="76:77" x14ac:dyDescent="0.25">
      <c r="BX1868" s="311" t="e">
        <f t="shared" si="62"/>
        <v>#DIV/0!</v>
      </c>
      <c r="BY1868" s="310">
        <f t="shared" si="63"/>
        <v>0</v>
      </c>
    </row>
    <row r="1869" spans="76:77" x14ac:dyDescent="0.25">
      <c r="BX1869" s="311" t="e">
        <f t="shared" ref="BX1869:BX1932" si="64">BY1869/BV1869</f>
        <v>#DIV/0!</v>
      </c>
      <c r="BY1869" s="310">
        <f t="shared" ref="BY1869:BY1932" si="65">BY1868+BW1869*(BV1869-BV1868)</f>
        <v>0</v>
      </c>
    </row>
    <row r="1870" spans="76:77" x14ac:dyDescent="0.25">
      <c r="BX1870" s="311" t="e">
        <f t="shared" si="64"/>
        <v>#DIV/0!</v>
      </c>
      <c r="BY1870" s="310">
        <f t="shared" si="65"/>
        <v>0</v>
      </c>
    </row>
    <row r="1871" spans="76:77" x14ac:dyDescent="0.25">
      <c r="BX1871" s="311" t="e">
        <f t="shared" si="64"/>
        <v>#DIV/0!</v>
      </c>
      <c r="BY1871" s="310">
        <f t="shared" si="65"/>
        <v>0</v>
      </c>
    </row>
    <row r="1872" spans="76:77" x14ac:dyDescent="0.25">
      <c r="BX1872" s="311" t="e">
        <f t="shared" si="64"/>
        <v>#DIV/0!</v>
      </c>
      <c r="BY1872" s="310">
        <f t="shared" si="65"/>
        <v>0</v>
      </c>
    </row>
    <row r="1873" spans="76:77" x14ac:dyDescent="0.25">
      <c r="BX1873" s="311" t="e">
        <f t="shared" si="64"/>
        <v>#DIV/0!</v>
      </c>
      <c r="BY1873" s="310">
        <f t="shared" si="65"/>
        <v>0</v>
      </c>
    </row>
    <row r="1874" spans="76:77" x14ac:dyDescent="0.25">
      <c r="BX1874" s="311" t="e">
        <f t="shared" si="64"/>
        <v>#DIV/0!</v>
      </c>
      <c r="BY1874" s="310">
        <f t="shared" si="65"/>
        <v>0</v>
      </c>
    </row>
    <row r="1875" spans="76:77" x14ac:dyDescent="0.25">
      <c r="BX1875" s="311" t="e">
        <f t="shared" si="64"/>
        <v>#DIV/0!</v>
      </c>
      <c r="BY1875" s="310">
        <f t="shared" si="65"/>
        <v>0</v>
      </c>
    </row>
    <row r="1876" spans="76:77" x14ac:dyDescent="0.25">
      <c r="BX1876" s="311" t="e">
        <f t="shared" si="64"/>
        <v>#DIV/0!</v>
      </c>
      <c r="BY1876" s="310">
        <f t="shared" si="65"/>
        <v>0</v>
      </c>
    </row>
    <row r="1877" spans="76:77" x14ac:dyDescent="0.25">
      <c r="BX1877" s="311" t="e">
        <f t="shared" si="64"/>
        <v>#DIV/0!</v>
      </c>
      <c r="BY1877" s="310">
        <f t="shared" si="65"/>
        <v>0</v>
      </c>
    </row>
    <row r="1878" spans="76:77" x14ac:dyDescent="0.25">
      <c r="BX1878" s="311" t="e">
        <f t="shared" si="64"/>
        <v>#DIV/0!</v>
      </c>
      <c r="BY1878" s="310">
        <f t="shared" si="65"/>
        <v>0</v>
      </c>
    </row>
    <row r="1879" spans="76:77" x14ac:dyDescent="0.25">
      <c r="BX1879" s="311" t="e">
        <f t="shared" si="64"/>
        <v>#DIV/0!</v>
      </c>
      <c r="BY1879" s="310">
        <f t="shared" si="65"/>
        <v>0</v>
      </c>
    </row>
    <row r="1880" spans="76:77" x14ac:dyDescent="0.25">
      <c r="BX1880" s="311" t="e">
        <f t="shared" si="64"/>
        <v>#DIV/0!</v>
      </c>
      <c r="BY1880" s="310">
        <f t="shared" si="65"/>
        <v>0</v>
      </c>
    </row>
    <row r="1881" spans="76:77" x14ac:dyDescent="0.25">
      <c r="BX1881" s="311" t="e">
        <f t="shared" si="64"/>
        <v>#DIV/0!</v>
      </c>
      <c r="BY1881" s="310">
        <f t="shared" si="65"/>
        <v>0</v>
      </c>
    </row>
    <row r="1882" spans="76:77" x14ac:dyDescent="0.25">
      <c r="BX1882" s="311" t="e">
        <f t="shared" si="64"/>
        <v>#DIV/0!</v>
      </c>
      <c r="BY1882" s="310">
        <f t="shared" si="65"/>
        <v>0</v>
      </c>
    </row>
    <row r="1883" spans="76:77" x14ac:dyDescent="0.25">
      <c r="BX1883" s="311" t="e">
        <f t="shared" si="64"/>
        <v>#DIV/0!</v>
      </c>
      <c r="BY1883" s="310">
        <f t="shared" si="65"/>
        <v>0</v>
      </c>
    </row>
    <row r="1884" spans="76:77" x14ac:dyDescent="0.25">
      <c r="BX1884" s="311" t="e">
        <f t="shared" si="64"/>
        <v>#DIV/0!</v>
      </c>
      <c r="BY1884" s="310">
        <f t="shared" si="65"/>
        <v>0</v>
      </c>
    </row>
    <row r="1885" spans="76:77" x14ac:dyDescent="0.25">
      <c r="BX1885" s="311" t="e">
        <f t="shared" si="64"/>
        <v>#DIV/0!</v>
      </c>
      <c r="BY1885" s="310">
        <f t="shared" si="65"/>
        <v>0</v>
      </c>
    </row>
    <row r="1886" spans="76:77" x14ac:dyDescent="0.25">
      <c r="BX1886" s="311" t="e">
        <f t="shared" si="64"/>
        <v>#DIV/0!</v>
      </c>
      <c r="BY1886" s="310">
        <f t="shared" si="65"/>
        <v>0</v>
      </c>
    </row>
    <row r="1887" spans="76:77" x14ac:dyDescent="0.25">
      <c r="BX1887" s="311" t="e">
        <f t="shared" si="64"/>
        <v>#DIV/0!</v>
      </c>
      <c r="BY1887" s="310">
        <f t="shared" si="65"/>
        <v>0</v>
      </c>
    </row>
    <row r="1888" spans="76:77" x14ac:dyDescent="0.25">
      <c r="BX1888" s="311" t="e">
        <f t="shared" si="64"/>
        <v>#DIV/0!</v>
      </c>
      <c r="BY1888" s="310">
        <f t="shared" si="65"/>
        <v>0</v>
      </c>
    </row>
    <row r="1889" spans="76:77" x14ac:dyDescent="0.25">
      <c r="BX1889" s="311" t="e">
        <f t="shared" si="64"/>
        <v>#DIV/0!</v>
      </c>
      <c r="BY1889" s="310">
        <f t="shared" si="65"/>
        <v>0</v>
      </c>
    </row>
    <row r="1890" spans="76:77" x14ac:dyDescent="0.25">
      <c r="BX1890" s="311" t="e">
        <f t="shared" si="64"/>
        <v>#DIV/0!</v>
      </c>
      <c r="BY1890" s="310">
        <f t="shared" si="65"/>
        <v>0</v>
      </c>
    </row>
    <row r="1891" spans="76:77" x14ac:dyDescent="0.25">
      <c r="BX1891" s="311" t="e">
        <f t="shared" si="64"/>
        <v>#DIV/0!</v>
      </c>
      <c r="BY1891" s="310">
        <f t="shared" si="65"/>
        <v>0</v>
      </c>
    </row>
    <row r="1892" spans="76:77" x14ac:dyDescent="0.25">
      <c r="BX1892" s="311" t="e">
        <f t="shared" si="64"/>
        <v>#DIV/0!</v>
      </c>
      <c r="BY1892" s="310">
        <f t="shared" si="65"/>
        <v>0</v>
      </c>
    </row>
    <row r="1893" spans="76:77" x14ac:dyDescent="0.25">
      <c r="BX1893" s="311" t="e">
        <f t="shared" si="64"/>
        <v>#DIV/0!</v>
      </c>
      <c r="BY1893" s="310">
        <f t="shared" si="65"/>
        <v>0</v>
      </c>
    </row>
    <row r="1894" spans="76:77" x14ac:dyDescent="0.25">
      <c r="BX1894" s="311" t="e">
        <f t="shared" si="64"/>
        <v>#DIV/0!</v>
      </c>
      <c r="BY1894" s="310">
        <f t="shared" si="65"/>
        <v>0</v>
      </c>
    </row>
    <row r="1895" spans="76:77" x14ac:dyDescent="0.25">
      <c r="BX1895" s="311" t="e">
        <f t="shared" si="64"/>
        <v>#DIV/0!</v>
      </c>
      <c r="BY1895" s="310">
        <f t="shared" si="65"/>
        <v>0</v>
      </c>
    </row>
    <row r="1896" spans="76:77" x14ac:dyDescent="0.25">
      <c r="BX1896" s="311" t="e">
        <f t="shared" si="64"/>
        <v>#DIV/0!</v>
      </c>
      <c r="BY1896" s="310">
        <f t="shared" si="65"/>
        <v>0</v>
      </c>
    </row>
    <row r="1897" spans="76:77" x14ac:dyDescent="0.25">
      <c r="BX1897" s="311" t="e">
        <f t="shared" si="64"/>
        <v>#DIV/0!</v>
      </c>
      <c r="BY1897" s="310">
        <f t="shared" si="65"/>
        <v>0</v>
      </c>
    </row>
    <row r="1898" spans="76:77" x14ac:dyDescent="0.25">
      <c r="BX1898" s="311" t="e">
        <f t="shared" si="64"/>
        <v>#DIV/0!</v>
      </c>
      <c r="BY1898" s="310">
        <f t="shared" si="65"/>
        <v>0</v>
      </c>
    </row>
    <row r="1899" spans="76:77" x14ac:dyDescent="0.25">
      <c r="BX1899" s="311" t="e">
        <f t="shared" si="64"/>
        <v>#DIV/0!</v>
      </c>
      <c r="BY1899" s="310">
        <f t="shared" si="65"/>
        <v>0</v>
      </c>
    </row>
    <row r="1900" spans="76:77" x14ac:dyDescent="0.25">
      <c r="BX1900" s="311" t="e">
        <f t="shared" si="64"/>
        <v>#DIV/0!</v>
      </c>
      <c r="BY1900" s="310">
        <f t="shared" si="65"/>
        <v>0</v>
      </c>
    </row>
    <row r="1901" spans="76:77" x14ac:dyDescent="0.25">
      <c r="BX1901" s="311" t="e">
        <f t="shared" si="64"/>
        <v>#DIV/0!</v>
      </c>
      <c r="BY1901" s="310">
        <f t="shared" si="65"/>
        <v>0</v>
      </c>
    </row>
    <row r="1902" spans="76:77" x14ac:dyDescent="0.25">
      <c r="BX1902" s="311" t="e">
        <f t="shared" si="64"/>
        <v>#DIV/0!</v>
      </c>
      <c r="BY1902" s="310">
        <f t="shared" si="65"/>
        <v>0</v>
      </c>
    </row>
    <row r="1903" spans="76:77" x14ac:dyDescent="0.25">
      <c r="BX1903" s="311" t="e">
        <f t="shared" si="64"/>
        <v>#DIV/0!</v>
      </c>
      <c r="BY1903" s="310">
        <f t="shared" si="65"/>
        <v>0</v>
      </c>
    </row>
    <row r="1904" spans="76:77" x14ac:dyDescent="0.25">
      <c r="BX1904" s="311" t="e">
        <f t="shared" si="64"/>
        <v>#DIV/0!</v>
      </c>
      <c r="BY1904" s="310">
        <f t="shared" si="65"/>
        <v>0</v>
      </c>
    </row>
    <row r="1905" spans="76:77" x14ac:dyDescent="0.25">
      <c r="BX1905" s="311" t="e">
        <f t="shared" si="64"/>
        <v>#DIV/0!</v>
      </c>
      <c r="BY1905" s="310">
        <f t="shared" si="65"/>
        <v>0</v>
      </c>
    </row>
    <row r="1906" spans="76:77" x14ac:dyDescent="0.25">
      <c r="BX1906" s="311" t="e">
        <f t="shared" si="64"/>
        <v>#DIV/0!</v>
      </c>
      <c r="BY1906" s="310">
        <f t="shared" si="65"/>
        <v>0</v>
      </c>
    </row>
    <row r="1907" spans="76:77" x14ac:dyDescent="0.25">
      <c r="BX1907" s="311" t="e">
        <f t="shared" si="64"/>
        <v>#DIV/0!</v>
      </c>
      <c r="BY1907" s="310">
        <f t="shared" si="65"/>
        <v>0</v>
      </c>
    </row>
    <row r="1908" spans="76:77" x14ac:dyDescent="0.25">
      <c r="BX1908" s="311" t="e">
        <f t="shared" si="64"/>
        <v>#DIV/0!</v>
      </c>
      <c r="BY1908" s="310">
        <f t="shared" si="65"/>
        <v>0</v>
      </c>
    </row>
    <row r="1909" spans="76:77" x14ac:dyDescent="0.25">
      <c r="BX1909" s="311" t="e">
        <f t="shared" si="64"/>
        <v>#DIV/0!</v>
      </c>
      <c r="BY1909" s="310">
        <f t="shared" si="65"/>
        <v>0</v>
      </c>
    </row>
    <row r="1910" spans="76:77" x14ac:dyDescent="0.25">
      <c r="BX1910" s="311" t="e">
        <f t="shared" si="64"/>
        <v>#DIV/0!</v>
      </c>
      <c r="BY1910" s="310">
        <f t="shared" si="65"/>
        <v>0</v>
      </c>
    </row>
    <row r="1911" spans="76:77" x14ac:dyDescent="0.25">
      <c r="BX1911" s="311" t="e">
        <f t="shared" si="64"/>
        <v>#DIV/0!</v>
      </c>
      <c r="BY1911" s="310">
        <f t="shared" si="65"/>
        <v>0</v>
      </c>
    </row>
    <row r="1912" spans="76:77" x14ac:dyDescent="0.25">
      <c r="BX1912" s="311" t="e">
        <f t="shared" si="64"/>
        <v>#DIV/0!</v>
      </c>
      <c r="BY1912" s="310">
        <f t="shared" si="65"/>
        <v>0</v>
      </c>
    </row>
    <row r="1913" spans="76:77" x14ac:dyDescent="0.25">
      <c r="BX1913" s="311" t="e">
        <f t="shared" si="64"/>
        <v>#DIV/0!</v>
      </c>
      <c r="BY1913" s="310">
        <f t="shared" si="65"/>
        <v>0</v>
      </c>
    </row>
    <row r="1914" spans="76:77" x14ac:dyDescent="0.25">
      <c r="BX1914" s="311" t="e">
        <f t="shared" si="64"/>
        <v>#DIV/0!</v>
      </c>
      <c r="BY1914" s="310">
        <f t="shared" si="65"/>
        <v>0</v>
      </c>
    </row>
    <row r="1915" spans="76:77" x14ac:dyDescent="0.25">
      <c r="BX1915" s="311" t="e">
        <f t="shared" si="64"/>
        <v>#DIV/0!</v>
      </c>
      <c r="BY1915" s="310">
        <f t="shared" si="65"/>
        <v>0</v>
      </c>
    </row>
    <row r="1916" spans="76:77" x14ac:dyDescent="0.25">
      <c r="BX1916" s="311" t="e">
        <f t="shared" si="64"/>
        <v>#DIV/0!</v>
      </c>
      <c r="BY1916" s="310">
        <f t="shared" si="65"/>
        <v>0</v>
      </c>
    </row>
    <row r="1917" spans="76:77" x14ac:dyDescent="0.25">
      <c r="BX1917" s="311" t="e">
        <f t="shared" si="64"/>
        <v>#DIV/0!</v>
      </c>
      <c r="BY1917" s="310">
        <f t="shared" si="65"/>
        <v>0</v>
      </c>
    </row>
    <row r="1918" spans="76:77" x14ac:dyDescent="0.25">
      <c r="BX1918" s="311" t="e">
        <f t="shared" si="64"/>
        <v>#DIV/0!</v>
      </c>
      <c r="BY1918" s="310">
        <f t="shared" si="65"/>
        <v>0</v>
      </c>
    </row>
    <row r="1919" spans="76:77" x14ac:dyDescent="0.25">
      <c r="BX1919" s="311" t="e">
        <f t="shared" si="64"/>
        <v>#DIV/0!</v>
      </c>
      <c r="BY1919" s="310">
        <f t="shared" si="65"/>
        <v>0</v>
      </c>
    </row>
    <row r="1920" spans="76:77" x14ac:dyDescent="0.25">
      <c r="BX1920" s="311" t="e">
        <f t="shared" si="64"/>
        <v>#DIV/0!</v>
      </c>
      <c r="BY1920" s="310">
        <f t="shared" si="65"/>
        <v>0</v>
      </c>
    </row>
    <row r="1921" spans="76:77" x14ac:dyDescent="0.25">
      <c r="BX1921" s="311" t="e">
        <f t="shared" si="64"/>
        <v>#DIV/0!</v>
      </c>
      <c r="BY1921" s="310">
        <f t="shared" si="65"/>
        <v>0</v>
      </c>
    </row>
    <row r="1922" spans="76:77" x14ac:dyDescent="0.25">
      <c r="BX1922" s="311" t="e">
        <f t="shared" si="64"/>
        <v>#DIV/0!</v>
      </c>
      <c r="BY1922" s="310">
        <f t="shared" si="65"/>
        <v>0</v>
      </c>
    </row>
    <row r="1923" spans="76:77" x14ac:dyDescent="0.25">
      <c r="BX1923" s="311" t="e">
        <f t="shared" si="64"/>
        <v>#DIV/0!</v>
      </c>
      <c r="BY1923" s="310">
        <f t="shared" si="65"/>
        <v>0</v>
      </c>
    </row>
    <row r="1924" spans="76:77" x14ac:dyDescent="0.25">
      <c r="BX1924" s="311" t="e">
        <f t="shared" si="64"/>
        <v>#DIV/0!</v>
      </c>
      <c r="BY1924" s="310">
        <f t="shared" si="65"/>
        <v>0</v>
      </c>
    </row>
    <row r="1925" spans="76:77" x14ac:dyDescent="0.25">
      <c r="BX1925" s="311" t="e">
        <f t="shared" si="64"/>
        <v>#DIV/0!</v>
      </c>
      <c r="BY1925" s="310">
        <f t="shared" si="65"/>
        <v>0</v>
      </c>
    </row>
    <row r="1926" spans="76:77" x14ac:dyDescent="0.25">
      <c r="BX1926" s="311" t="e">
        <f t="shared" si="64"/>
        <v>#DIV/0!</v>
      </c>
      <c r="BY1926" s="310">
        <f t="shared" si="65"/>
        <v>0</v>
      </c>
    </row>
    <row r="1927" spans="76:77" x14ac:dyDescent="0.25">
      <c r="BX1927" s="311" t="e">
        <f t="shared" si="64"/>
        <v>#DIV/0!</v>
      </c>
      <c r="BY1927" s="310">
        <f t="shared" si="65"/>
        <v>0</v>
      </c>
    </row>
    <row r="1928" spans="76:77" x14ac:dyDescent="0.25">
      <c r="BX1928" s="311" t="e">
        <f t="shared" si="64"/>
        <v>#DIV/0!</v>
      </c>
      <c r="BY1928" s="310">
        <f t="shared" si="65"/>
        <v>0</v>
      </c>
    </row>
    <row r="1929" spans="76:77" x14ac:dyDescent="0.25">
      <c r="BX1929" s="311" t="e">
        <f t="shared" si="64"/>
        <v>#DIV/0!</v>
      </c>
      <c r="BY1929" s="310">
        <f t="shared" si="65"/>
        <v>0</v>
      </c>
    </row>
    <row r="1930" spans="76:77" x14ac:dyDescent="0.25">
      <c r="BX1930" s="311" t="e">
        <f t="shared" si="64"/>
        <v>#DIV/0!</v>
      </c>
      <c r="BY1930" s="310">
        <f t="shared" si="65"/>
        <v>0</v>
      </c>
    </row>
    <row r="1931" spans="76:77" x14ac:dyDescent="0.25">
      <c r="BX1931" s="311" t="e">
        <f t="shared" si="64"/>
        <v>#DIV/0!</v>
      </c>
      <c r="BY1931" s="310">
        <f t="shared" si="65"/>
        <v>0</v>
      </c>
    </row>
    <row r="1932" spans="76:77" x14ac:dyDescent="0.25">
      <c r="BX1932" s="311" t="e">
        <f t="shared" si="64"/>
        <v>#DIV/0!</v>
      </c>
      <c r="BY1932" s="310">
        <f t="shared" si="65"/>
        <v>0</v>
      </c>
    </row>
    <row r="1933" spans="76:77" x14ac:dyDescent="0.25">
      <c r="BX1933" s="311" t="e">
        <f t="shared" ref="BX1933:BX1996" si="66">BY1933/BV1933</f>
        <v>#DIV/0!</v>
      </c>
      <c r="BY1933" s="310">
        <f t="shared" ref="BY1933:BY1996" si="67">BY1932+BW1933*(BV1933-BV1932)</f>
        <v>0</v>
      </c>
    </row>
    <row r="1934" spans="76:77" x14ac:dyDescent="0.25">
      <c r="BX1934" s="311" t="e">
        <f t="shared" si="66"/>
        <v>#DIV/0!</v>
      </c>
      <c r="BY1934" s="310">
        <f t="shared" si="67"/>
        <v>0</v>
      </c>
    </row>
    <row r="1935" spans="76:77" x14ac:dyDescent="0.25">
      <c r="BX1935" s="311" t="e">
        <f t="shared" si="66"/>
        <v>#DIV/0!</v>
      </c>
      <c r="BY1935" s="310">
        <f t="shared" si="67"/>
        <v>0</v>
      </c>
    </row>
    <row r="1936" spans="76:77" x14ac:dyDescent="0.25">
      <c r="BX1936" s="311" t="e">
        <f t="shared" si="66"/>
        <v>#DIV/0!</v>
      </c>
      <c r="BY1936" s="310">
        <f t="shared" si="67"/>
        <v>0</v>
      </c>
    </row>
    <row r="1937" spans="76:77" x14ac:dyDescent="0.25">
      <c r="BX1937" s="311" t="e">
        <f t="shared" si="66"/>
        <v>#DIV/0!</v>
      </c>
      <c r="BY1937" s="310">
        <f t="shared" si="67"/>
        <v>0</v>
      </c>
    </row>
    <row r="1938" spans="76:77" x14ac:dyDescent="0.25">
      <c r="BX1938" s="311" t="e">
        <f t="shared" si="66"/>
        <v>#DIV/0!</v>
      </c>
      <c r="BY1938" s="310">
        <f t="shared" si="67"/>
        <v>0</v>
      </c>
    </row>
    <row r="1939" spans="76:77" x14ac:dyDescent="0.25">
      <c r="BX1939" s="311" t="e">
        <f t="shared" si="66"/>
        <v>#DIV/0!</v>
      </c>
      <c r="BY1939" s="310">
        <f t="shared" si="67"/>
        <v>0</v>
      </c>
    </row>
    <row r="1940" spans="76:77" x14ac:dyDescent="0.25">
      <c r="BX1940" s="311" t="e">
        <f t="shared" si="66"/>
        <v>#DIV/0!</v>
      </c>
      <c r="BY1940" s="310">
        <f t="shared" si="67"/>
        <v>0</v>
      </c>
    </row>
    <row r="1941" spans="76:77" x14ac:dyDescent="0.25">
      <c r="BX1941" s="311" t="e">
        <f t="shared" si="66"/>
        <v>#DIV/0!</v>
      </c>
      <c r="BY1941" s="310">
        <f t="shared" si="67"/>
        <v>0</v>
      </c>
    </row>
    <row r="1942" spans="76:77" x14ac:dyDescent="0.25">
      <c r="BX1942" s="311" t="e">
        <f t="shared" si="66"/>
        <v>#DIV/0!</v>
      </c>
      <c r="BY1942" s="310">
        <f t="shared" si="67"/>
        <v>0</v>
      </c>
    </row>
    <row r="1943" spans="76:77" x14ac:dyDescent="0.25">
      <c r="BX1943" s="311" t="e">
        <f t="shared" si="66"/>
        <v>#DIV/0!</v>
      </c>
      <c r="BY1943" s="310">
        <f t="shared" si="67"/>
        <v>0</v>
      </c>
    </row>
    <row r="1944" spans="76:77" x14ac:dyDescent="0.25">
      <c r="BX1944" s="311" t="e">
        <f t="shared" si="66"/>
        <v>#DIV/0!</v>
      </c>
      <c r="BY1944" s="310">
        <f t="shared" si="67"/>
        <v>0</v>
      </c>
    </row>
    <row r="1945" spans="76:77" x14ac:dyDescent="0.25">
      <c r="BX1945" s="311" t="e">
        <f t="shared" si="66"/>
        <v>#DIV/0!</v>
      </c>
      <c r="BY1945" s="310">
        <f t="shared" si="67"/>
        <v>0</v>
      </c>
    </row>
    <row r="1946" spans="76:77" x14ac:dyDescent="0.25">
      <c r="BX1946" s="311" t="e">
        <f t="shared" si="66"/>
        <v>#DIV/0!</v>
      </c>
      <c r="BY1946" s="310">
        <f t="shared" si="67"/>
        <v>0</v>
      </c>
    </row>
    <row r="1947" spans="76:77" x14ac:dyDescent="0.25">
      <c r="BX1947" s="311" t="e">
        <f t="shared" si="66"/>
        <v>#DIV/0!</v>
      </c>
      <c r="BY1947" s="310">
        <f t="shared" si="67"/>
        <v>0</v>
      </c>
    </row>
    <row r="1948" spans="76:77" x14ac:dyDescent="0.25">
      <c r="BX1948" s="311" t="e">
        <f t="shared" si="66"/>
        <v>#DIV/0!</v>
      </c>
      <c r="BY1948" s="310">
        <f t="shared" si="67"/>
        <v>0</v>
      </c>
    </row>
    <row r="1949" spans="76:77" x14ac:dyDescent="0.25">
      <c r="BX1949" s="311" t="e">
        <f t="shared" si="66"/>
        <v>#DIV/0!</v>
      </c>
      <c r="BY1949" s="310">
        <f t="shared" si="67"/>
        <v>0</v>
      </c>
    </row>
    <row r="1950" spans="76:77" x14ac:dyDescent="0.25">
      <c r="BX1950" s="311" t="e">
        <f t="shared" si="66"/>
        <v>#DIV/0!</v>
      </c>
      <c r="BY1950" s="310">
        <f t="shared" si="67"/>
        <v>0</v>
      </c>
    </row>
    <row r="1951" spans="76:77" x14ac:dyDescent="0.25">
      <c r="BX1951" s="311" t="e">
        <f t="shared" si="66"/>
        <v>#DIV/0!</v>
      </c>
      <c r="BY1951" s="310">
        <f t="shared" si="67"/>
        <v>0</v>
      </c>
    </row>
    <row r="1952" spans="76:77" x14ac:dyDescent="0.25">
      <c r="BX1952" s="311" t="e">
        <f t="shared" si="66"/>
        <v>#DIV/0!</v>
      </c>
      <c r="BY1952" s="310">
        <f t="shared" si="67"/>
        <v>0</v>
      </c>
    </row>
    <row r="1953" spans="76:77" x14ac:dyDescent="0.25">
      <c r="BX1953" s="311" t="e">
        <f t="shared" si="66"/>
        <v>#DIV/0!</v>
      </c>
      <c r="BY1953" s="310">
        <f t="shared" si="67"/>
        <v>0</v>
      </c>
    </row>
    <row r="1954" spans="76:77" x14ac:dyDescent="0.25">
      <c r="BX1954" s="311" t="e">
        <f t="shared" si="66"/>
        <v>#DIV/0!</v>
      </c>
      <c r="BY1954" s="310">
        <f t="shared" si="67"/>
        <v>0</v>
      </c>
    </row>
    <row r="1955" spans="76:77" x14ac:dyDescent="0.25">
      <c r="BX1955" s="311" t="e">
        <f t="shared" si="66"/>
        <v>#DIV/0!</v>
      </c>
      <c r="BY1955" s="310">
        <f t="shared" si="67"/>
        <v>0</v>
      </c>
    </row>
    <row r="1956" spans="76:77" x14ac:dyDescent="0.25">
      <c r="BX1956" s="311" t="e">
        <f t="shared" si="66"/>
        <v>#DIV/0!</v>
      </c>
      <c r="BY1956" s="310">
        <f t="shared" si="67"/>
        <v>0</v>
      </c>
    </row>
    <row r="1957" spans="76:77" x14ac:dyDescent="0.25">
      <c r="BX1957" s="311" t="e">
        <f t="shared" si="66"/>
        <v>#DIV/0!</v>
      </c>
      <c r="BY1957" s="310">
        <f t="shared" si="67"/>
        <v>0</v>
      </c>
    </row>
    <row r="1958" spans="76:77" x14ac:dyDescent="0.25">
      <c r="BX1958" s="311" t="e">
        <f t="shared" si="66"/>
        <v>#DIV/0!</v>
      </c>
      <c r="BY1958" s="310">
        <f t="shared" si="67"/>
        <v>0</v>
      </c>
    </row>
    <row r="1959" spans="76:77" x14ac:dyDescent="0.25">
      <c r="BX1959" s="311" t="e">
        <f t="shared" si="66"/>
        <v>#DIV/0!</v>
      </c>
      <c r="BY1959" s="310">
        <f t="shared" si="67"/>
        <v>0</v>
      </c>
    </row>
    <row r="1960" spans="76:77" x14ac:dyDescent="0.25">
      <c r="BX1960" s="311" t="e">
        <f t="shared" si="66"/>
        <v>#DIV/0!</v>
      </c>
      <c r="BY1960" s="310">
        <f t="shared" si="67"/>
        <v>0</v>
      </c>
    </row>
    <row r="1961" spans="76:77" x14ac:dyDescent="0.25">
      <c r="BX1961" s="311" t="e">
        <f t="shared" si="66"/>
        <v>#DIV/0!</v>
      </c>
      <c r="BY1961" s="310">
        <f t="shared" si="67"/>
        <v>0</v>
      </c>
    </row>
    <row r="1962" spans="76:77" x14ac:dyDescent="0.25">
      <c r="BX1962" s="311" t="e">
        <f t="shared" si="66"/>
        <v>#DIV/0!</v>
      </c>
      <c r="BY1962" s="310">
        <f t="shared" si="67"/>
        <v>0</v>
      </c>
    </row>
    <row r="1963" spans="76:77" x14ac:dyDescent="0.25">
      <c r="BX1963" s="311" t="e">
        <f t="shared" si="66"/>
        <v>#DIV/0!</v>
      </c>
      <c r="BY1963" s="310">
        <f t="shared" si="67"/>
        <v>0</v>
      </c>
    </row>
    <row r="1964" spans="76:77" x14ac:dyDescent="0.25">
      <c r="BX1964" s="311" t="e">
        <f t="shared" si="66"/>
        <v>#DIV/0!</v>
      </c>
      <c r="BY1964" s="310">
        <f t="shared" si="67"/>
        <v>0</v>
      </c>
    </row>
    <row r="1965" spans="76:77" x14ac:dyDescent="0.25">
      <c r="BX1965" s="311" t="e">
        <f t="shared" si="66"/>
        <v>#DIV/0!</v>
      </c>
      <c r="BY1965" s="310">
        <f t="shared" si="67"/>
        <v>0</v>
      </c>
    </row>
    <row r="1966" spans="76:77" x14ac:dyDescent="0.25">
      <c r="BX1966" s="311" t="e">
        <f t="shared" si="66"/>
        <v>#DIV/0!</v>
      </c>
      <c r="BY1966" s="310">
        <f t="shared" si="67"/>
        <v>0</v>
      </c>
    </row>
    <row r="1967" spans="76:77" x14ac:dyDescent="0.25">
      <c r="BX1967" s="311" t="e">
        <f t="shared" si="66"/>
        <v>#DIV/0!</v>
      </c>
      <c r="BY1967" s="310">
        <f t="shared" si="67"/>
        <v>0</v>
      </c>
    </row>
    <row r="1968" spans="76:77" x14ac:dyDescent="0.25">
      <c r="BX1968" s="311" t="e">
        <f t="shared" si="66"/>
        <v>#DIV/0!</v>
      </c>
      <c r="BY1968" s="310">
        <f t="shared" si="67"/>
        <v>0</v>
      </c>
    </row>
    <row r="1969" spans="76:77" x14ac:dyDescent="0.25">
      <c r="BX1969" s="311" t="e">
        <f t="shared" si="66"/>
        <v>#DIV/0!</v>
      </c>
      <c r="BY1969" s="310">
        <f t="shared" si="67"/>
        <v>0</v>
      </c>
    </row>
    <row r="1970" spans="76:77" x14ac:dyDescent="0.25">
      <c r="BX1970" s="311" t="e">
        <f t="shared" si="66"/>
        <v>#DIV/0!</v>
      </c>
      <c r="BY1970" s="310">
        <f t="shared" si="67"/>
        <v>0</v>
      </c>
    </row>
    <row r="1971" spans="76:77" x14ac:dyDescent="0.25">
      <c r="BX1971" s="311" t="e">
        <f t="shared" si="66"/>
        <v>#DIV/0!</v>
      </c>
      <c r="BY1971" s="310">
        <f t="shared" si="67"/>
        <v>0</v>
      </c>
    </row>
    <row r="1972" spans="76:77" x14ac:dyDescent="0.25">
      <c r="BX1972" s="311" t="e">
        <f t="shared" si="66"/>
        <v>#DIV/0!</v>
      </c>
      <c r="BY1972" s="310">
        <f t="shared" si="67"/>
        <v>0</v>
      </c>
    </row>
    <row r="1973" spans="76:77" x14ac:dyDescent="0.25">
      <c r="BX1973" s="311" t="e">
        <f t="shared" si="66"/>
        <v>#DIV/0!</v>
      </c>
      <c r="BY1973" s="310">
        <f t="shared" si="67"/>
        <v>0</v>
      </c>
    </row>
    <row r="1974" spans="76:77" x14ac:dyDescent="0.25">
      <c r="BX1974" s="311" t="e">
        <f t="shared" si="66"/>
        <v>#DIV/0!</v>
      </c>
      <c r="BY1974" s="310">
        <f t="shared" si="67"/>
        <v>0</v>
      </c>
    </row>
    <row r="1975" spans="76:77" x14ac:dyDescent="0.25">
      <c r="BX1975" s="311" t="e">
        <f t="shared" si="66"/>
        <v>#DIV/0!</v>
      </c>
      <c r="BY1975" s="310">
        <f t="shared" si="67"/>
        <v>0</v>
      </c>
    </row>
    <row r="1976" spans="76:77" x14ac:dyDescent="0.25">
      <c r="BX1976" s="311" t="e">
        <f t="shared" si="66"/>
        <v>#DIV/0!</v>
      </c>
      <c r="BY1976" s="310">
        <f t="shared" si="67"/>
        <v>0</v>
      </c>
    </row>
    <row r="1977" spans="76:77" x14ac:dyDescent="0.25">
      <c r="BX1977" s="311" t="e">
        <f t="shared" si="66"/>
        <v>#DIV/0!</v>
      </c>
      <c r="BY1977" s="310">
        <f t="shared" si="67"/>
        <v>0</v>
      </c>
    </row>
    <row r="1978" spans="76:77" x14ac:dyDescent="0.25">
      <c r="BX1978" s="311" t="e">
        <f t="shared" si="66"/>
        <v>#DIV/0!</v>
      </c>
      <c r="BY1978" s="310">
        <f t="shared" si="67"/>
        <v>0</v>
      </c>
    </row>
    <row r="1979" spans="76:77" x14ac:dyDescent="0.25">
      <c r="BX1979" s="311" t="e">
        <f t="shared" si="66"/>
        <v>#DIV/0!</v>
      </c>
      <c r="BY1979" s="310">
        <f t="shared" si="67"/>
        <v>0</v>
      </c>
    </row>
    <row r="1980" spans="76:77" x14ac:dyDescent="0.25">
      <c r="BX1980" s="311" t="e">
        <f t="shared" si="66"/>
        <v>#DIV/0!</v>
      </c>
      <c r="BY1980" s="310">
        <f t="shared" si="67"/>
        <v>0</v>
      </c>
    </row>
    <row r="1981" spans="76:77" x14ac:dyDescent="0.25">
      <c r="BX1981" s="311" t="e">
        <f t="shared" si="66"/>
        <v>#DIV/0!</v>
      </c>
      <c r="BY1981" s="310">
        <f t="shared" si="67"/>
        <v>0</v>
      </c>
    </row>
    <row r="1982" spans="76:77" x14ac:dyDescent="0.25">
      <c r="BX1982" s="311" t="e">
        <f t="shared" si="66"/>
        <v>#DIV/0!</v>
      </c>
      <c r="BY1982" s="310">
        <f t="shared" si="67"/>
        <v>0</v>
      </c>
    </row>
    <row r="1983" spans="76:77" x14ac:dyDescent="0.25">
      <c r="BX1983" s="311" t="e">
        <f t="shared" si="66"/>
        <v>#DIV/0!</v>
      </c>
      <c r="BY1983" s="310">
        <f t="shared" si="67"/>
        <v>0</v>
      </c>
    </row>
    <row r="1984" spans="76:77" x14ac:dyDescent="0.25">
      <c r="BX1984" s="311" t="e">
        <f t="shared" si="66"/>
        <v>#DIV/0!</v>
      </c>
      <c r="BY1984" s="310">
        <f t="shared" si="67"/>
        <v>0</v>
      </c>
    </row>
    <row r="1985" spans="76:77" x14ac:dyDescent="0.25">
      <c r="BX1985" s="311" t="e">
        <f t="shared" si="66"/>
        <v>#DIV/0!</v>
      </c>
      <c r="BY1985" s="310">
        <f t="shared" si="67"/>
        <v>0</v>
      </c>
    </row>
    <row r="1986" spans="76:77" x14ac:dyDescent="0.25">
      <c r="BX1986" s="311" t="e">
        <f t="shared" si="66"/>
        <v>#DIV/0!</v>
      </c>
      <c r="BY1986" s="310">
        <f t="shared" si="67"/>
        <v>0</v>
      </c>
    </row>
    <row r="1987" spans="76:77" x14ac:dyDescent="0.25">
      <c r="BX1987" s="311" t="e">
        <f t="shared" si="66"/>
        <v>#DIV/0!</v>
      </c>
      <c r="BY1987" s="310">
        <f t="shared" si="67"/>
        <v>0</v>
      </c>
    </row>
    <row r="1988" spans="76:77" x14ac:dyDescent="0.25">
      <c r="BX1988" s="311" t="e">
        <f t="shared" si="66"/>
        <v>#DIV/0!</v>
      </c>
      <c r="BY1988" s="310">
        <f t="shared" si="67"/>
        <v>0</v>
      </c>
    </row>
    <row r="1989" spans="76:77" x14ac:dyDescent="0.25">
      <c r="BX1989" s="311" t="e">
        <f t="shared" si="66"/>
        <v>#DIV/0!</v>
      </c>
      <c r="BY1989" s="310">
        <f t="shared" si="67"/>
        <v>0</v>
      </c>
    </row>
    <row r="1990" spans="76:77" x14ac:dyDescent="0.25">
      <c r="BX1990" s="311" t="e">
        <f t="shared" si="66"/>
        <v>#DIV/0!</v>
      </c>
      <c r="BY1990" s="310">
        <f t="shared" si="67"/>
        <v>0</v>
      </c>
    </row>
    <row r="1991" spans="76:77" x14ac:dyDescent="0.25">
      <c r="BX1991" s="311" t="e">
        <f t="shared" si="66"/>
        <v>#DIV/0!</v>
      </c>
      <c r="BY1991" s="310">
        <f t="shared" si="67"/>
        <v>0</v>
      </c>
    </row>
    <row r="1992" spans="76:77" x14ac:dyDescent="0.25">
      <c r="BX1992" s="311" t="e">
        <f t="shared" si="66"/>
        <v>#DIV/0!</v>
      </c>
      <c r="BY1992" s="310">
        <f t="shared" si="67"/>
        <v>0</v>
      </c>
    </row>
    <row r="1993" spans="76:77" x14ac:dyDescent="0.25">
      <c r="BX1993" s="311" t="e">
        <f t="shared" si="66"/>
        <v>#DIV/0!</v>
      </c>
      <c r="BY1993" s="310">
        <f t="shared" si="67"/>
        <v>0</v>
      </c>
    </row>
    <row r="1994" spans="76:77" x14ac:dyDescent="0.25">
      <c r="BX1994" s="311" t="e">
        <f t="shared" si="66"/>
        <v>#DIV/0!</v>
      </c>
      <c r="BY1994" s="310">
        <f t="shared" si="67"/>
        <v>0</v>
      </c>
    </row>
    <row r="1995" spans="76:77" x14ac:dyDescent="0.25">
      <c r="BX1995" s="311" t="e">
        <f t="shared" si="66"/>
        <v>#DIV/0!</v>
      </c>
      <c r="BY1995" s="310">
        <f t="shared" si="67"/>
        <v>0</v>
      </c>
    </row>
    <row r="1996" spans="76:77" x14ac:dyDescent="0.25">
      <c r="BX1996" s="311" t="e">
        <f t="shared" si="66"/>
        <v>#DIV/0!</v>
      </c>
      <c r="BY1996" s="310">
        <f t="shared" si="67"/>
        <v>0</v>
      </c>
    </row>
    <row r="1997" spans="76:77" x14ac:dyDescent="0.25">
      <c r="BX1997" s="311" t="e">
        <f t="shared" ref="BX1997:BX2060" si="68">BY1997/BV1997</f>
        <v>#DIV/0!</v>
      </c>
      <c r="BY1997" s="310">
        <f t="shared" ref="BY1997:BY2060" si="69">BY1996+BW1997*(BV1997-BV1996)</f>
        <v>0</v>
      </c>
    </row>
    <row r="1998" spans="76:77" x14ac:dyDescent="0.25">
      <c r="BX1998" s="311" t="e">
        <f t="shared" si="68"/>
        <v>#DIV/0!</v>
      </c>
      <c r="BY1998" s="310">
        <f t="shared" si="69"/>
        <v>0</v>
      </c>
    </row>
    <row r="1999" spans="76:77" x14ac:dyDescent="0.25">
      <c r="BX1999" s="311" t="e">
        <f t="shared" si="68"/>
        <v>#DIV/0!</v>
      </c>
      <c r="BY1999" s="310">
        <f t="shared" si="69"/>
        <v>0</v>
      </c>
    </row>
    <row r="2000" spans="76:77" x14ac:dyDescent="0.25">
      <c r="BX2000" s="311" t="e">
        <f t="shared" si="68"/>
        <v>#DIV/0!</v>
      </c>
      <c r="BY2000" s="310">
        <f t="shared" si="69"/>
        <v>0</v>
      </c>
    </row>
    <row r="2001" spans="76:77" x14ac:dyDescent="0.25">
      <c r="BX2001" s="311" t="e">
        <f t="shared" si="68"/>
        <v>#DIV/0!</v>
      </c>
      <c r="BY2001" s="310">
        <f t="shared" si="69"/>
        <v>0</v>
      </c>
    </row>
    <row r="2002" spans="76:77" x14ac:dyDescent="0.25">
      <c r="BX2002" s="311" t="e">
        <f t="shared" si="68"/>
        <v>#DIV/0!</v>
      </c>
      <c r="BY2002" s="310">
        <f t="shared" si="69"/>
        <v>0</v>
      </c>
    </row>
    <row r="2003" spans="76:77" x14ac:dyDescent="0.25">
      <c r="BX2003" s="311" t="e">
        <f t="shared" si="68"/>
        <v>#DIV/0!</v>
      </c>
      <c r="BY2003" s="310">
        <f t="shared" si="69"/>
        <v>0</v>
      </c>
    </row>
    <row r="2004" spans="76:77" x14ac:dyDescent="0.25">
      <c r="BX2004" s="311" t="e">
        <f t="shared" si="68"/>
        <v>#DIV/0!</v>
      </c>
      <c r="BY2004" s="310">
        <f t="shared" si="69"/>
        <v>0</v>
      </c>
    </row>
    <row r="2005" spans="76:77" x14ac:dyDescent="0.25">
      <c r="BX2005" s="311" t="e">
        <f t="shared" si="68"/>
        <v>#DIV/0!</v>
      </c>
      <c r="BY2005" s="310">
        <f t="shared" si="69"/>
        <v>0</v>
      </c>
    </row>
    <row r="2006" spans="76:77" x14ac:dyDescent="0.25">
      <c r="BX2006" s="311" t="e">
        <f t="shared" si="68"/>
        <v>#DIV/0!</v>
      </c>
      <c r="BY2006" s="310">
        <f t="shared" si="69"/>
        <v>0</v>
      </c>
    </row>
    <row r="2007" spans="76:77" x14ac:dyDescent="0.25">
      <c r="BX2007" s="311" t="e">
        <f t="shared" si="68"/>
        <v>#DIV/0!</v>
      </c>
      <c r="BY2007" s="310">
        <f t="shared" si="69"/>
        <v>0</v>
      </c>
    </row>
    <row r="2008" spans="76:77" x14ac:dyDescent="0.25">
      <c r="BX2008" s="311" t="e">
        <f t="shared" si="68"/>
        <v>#DIV/0!</v>
      </c>
      <c r="BY2008" s="310">
        <f t="shared" si="69"/>
        <v>0</v>
      </c>
    </row>
    <row r="2009" spans="76:77" x14ac:dyDescent="0.25">
      <c r="BX2009" s="311" t="e">
        <f t="shared" si="68"/>
        <v>#DIV/0!</v>
      </c>
      <c r="BY2009" s="310">
        <f t="shared" si="69"/>
        <v>0</v>
      </c>
    </row>
    <row r="2010" spans="76:77" x14ac:dyDescent="0.25">
      <c r="BX2010" s="311" t="e">
        <f t="shared" si="68"/>
        <v>#DIV/0!</v>
      </c>
      <c r="BY2010" s="310">
        <f t="shared" si="69"/>
        <v>0</v>
      </c>
    </row>
    <row r="2011" spans="76:77" x14ac:dyDescent="0.25">
      <c r="BX2011" s="311" t="e">
        <f t="shared" si="68"/>
        <v>#DIV/0!</v>
      </c>
      <c r="BY2011" s="310">
        <f t="shared" si="69"/>
        <v>0</v>
      </c>
    </row>
    <row r="2012" spans="76:77" x14ac:dyDescent="0.25">
      <c r="BX2012" s="311" t="e">
        <f t="shared" si="68"/>
        <v>#DIV/0!</v>
      </c>
      <c r="BY2012" s="310">
        <f t="shared" si="69"/>
        <v>0</v>
      </c>
    </row>
    <row r="2013" spans="76:77" x14ac:dyDescent="0.25">
      <c r="BX2013" s="311" t="e">
        <f t="shared" si="68"/>
        <v>#DIV/0!</v>
      </c>
      <c r="BY2013" s="310">
        <f t="shared" si="69"/>
        <v>0</v>
      </c>
    </row>
    <row r="2014" spans="76:77" x14ac:dyDescent="0.25">
      <c r="BX2014" s="311" t="e">
        <f t="shared" si="68"/>
        <v>#DIV/0!</v>
      </c>
      <c r="BY2014" s="310">
        <f t="shared" si="69"/>
        <v>0</v>
      </c>
    </row>
    <row r="2015" spans="76:77" x14ac:dyDescent="0.25">
      <c r="BX2015" s="311" t="e">
        <f t="shared" si="68"/>
        <v>#DIV/0!</v>
      </c>
      <c r="BY2015" s="310">
        <f t="shared" si="69"/>
        <v>0</v>
      </c>
    </row>
    <row r="2016" spans="76:77" x14ac:dyDescent="0.25">
      <c r="BX2016" s="311" t="e">
        <f t="shared" si="68"/>
        <v>#DIV/0!</v>
      </c>
      <c r="BY2016" s="310">
        <f t="shared" si="69"/>
        <v>0</v>
      </c>
    </row>
    <row r="2017" spans="76:77" x14ac:dyDescent="0.25">
      <c r="BX2017" s="311" t="e">
        <f t="shared" si="68"/>
        <v>#DIV/0!</v>
      </c>
      <c r="BY2017" s="310">
        <f t="shared" si="69"/>
        <v>0</v>
      </c>
    </row>
    <row r="2018" spans="76:77" x14ac:dyDescent="0.25">
      <c r="BX2018" s="311" t="e">
        <f t="shared" si="68"/>
        <v>#DIV/0!</v>
      </c>
      <c r="BY2018" s="310">
        <f t="shared" si="69"/>
        <v>0</v>
      </c>
    </row>
    <row r="2019" spans="76:77" x14ac:dyDescent="0.25">
      <c r="BX2019" s="311" t="e">
        <f t="shared" si="68"/>
        <v>#DIV/0!</v>
      </c>
      <c r="BY2019" s="310">
        <f t="shared" si="69"/>
        <v>0</v>
      </c>
    </row>
    <row r="2020" spans="76:77" x14ac:dyDescent="0.25">
      <c r="BX2020" s="311" t="e">
        <f t="shared" si="68"/>
        <v>#DIV/0!</v>
      </c>
      <c r="BY2020" s="310">
        <f t="shared" si="69"/>
        <v>0</v>
      </c>
    </row>
    <row r="2021" spans="76:77" x14ac:dyDescent="0.25">
      <c r="BX2021" s="311" t="e">
        <f t="shared" si="68"/>
        <v>#DIV/0!</v>
      </c>
      <c r="BY2021" s="310">
        <f t="shared" si="69"/>
        <v>0</v>
      </c>
    </row>
    <row r="2022" spans="76:77" x14ac:dyDescent="0.25">
      <c r="BX2022" s="311" t="e">
        <f t="shared" si="68"/>
        <v>#DIV/0!</v>
      </c>
      <c r="BY2022" s="310">
        <f t="shared" si="69"/>
        <v>0</v>
      </c>
    </row>
    <row r="2023" spans="76:77" x14ac:dyDescent="0.25">
      <c r="BX2023" s="311" t="e">
        <f t="shared" si="68"/>
        <v>#DIV/0!</v>
      </c>
      <c r="BY2023" s="310">
        <f t="shared" si="69"/>
        <v>0</v>
      </c>
    </row>
    <row r="2024" spans="76:77" x14ac:dyDescent="0.25">
      <c r="BX2024" s="311" t="e">
        <f t="shared" si="68"/>
        <v>#DIV/0!</v>
      </c>
      <c r="BY2024" s="310">
        <f t="shared" si="69"/>
        <v>0</v>
      </c>
    </row>
    <row r="2025" spans="76:77" x14ac:dyDescent="0.25">
      <c r="BX2025" s="311" t="e">
        <f t="shared" si="68"/>
        <v>#DIV/0!</v>
      </c>
      <c r="BY2025" s="310">
        <f t="shared" si="69"/>
        <v>0</v>
      </c>
    </row>
    <row r="2026" spans="76:77" x14ac:dyDescent="0.25">
      <c r="BX2026" s="311" t="e">
        <f t="shared" si="68"/>
        <v>#DIV/0!</v>
      </c>
      <c r="BY2026" s="310">
        <f t="shared" si="69"/>
        <v>0</v>
      </c>
    </row>
    <row r="2027" spans="76:77" x14ac:dyDescent="0.25">
      <c r="BX2027" s="311" t="e">
        <f t="shared" si="68"/>
        <v>#DIV/0!</v>
      </c>
      <c r="BY2027" s="310">
        <f t="shared" si="69"/>
        <v>0</v>
      </c>
    </row>
    <row r="2028" spans="76:77" x14ac:dyDescent="0.25">
      <c r="BX2028" s="311" t="e">
        <f t="shared" si="68"/>
        <v>#DIV/0!</v>
      </c>
      <c r="BY2028" s="310">
        <f t="shared" si="69"/>
        <v>0</v>
      </c>
    </row>
    <row r="2029" spans="76:77" x14ac:dyDescent="0.25">
      <c r="BX2029" s="311" t="e">
        <f t="shared" si="68"/>
        <v>#DIV/0!</v>
      </c>
      <c r="BY2029" s="310">
        <f t="shared" si="69"/>
        <v>0</v>
      </c>
    </row>
    <row r="2030" spans="76:77" x14ac:dyDescent="0.25">
      <c r="BX2030" s="311" t="e">
        <f t="shared" si="68"/>
        <v>#DIV/0!</v>
      </c>
      <c r="BY2030" s="310">
        <f t="shared" si="69"/>
        <v>0</v>
      </c>
    </row>
    <row r="2031" spans="76:77" x14ac:dyDescent="0.25">
      <c r="BX2031" s="311" t="e">
        <f t="shared" si="68"/>
        <v>#DIV/0!</v>
      </c>
      <c r="BY2031" s="310">
        <f t="shared" si="69"/>
        <v>0</v>
      </c>
    </row>
    <row r="2032" spans="76:77" x14ac:dyDescent="0.25">
      <c r="BX2032" s="311" t="e">
        <f t="shared" si="68"/>
        <v>#DIV/0!</v>
      </c>
      <c r="BY2032" s="310">
        <f t="shared" si="69"/>
        <v>0</v>
      </c>
    </row>
    <row r="2033" spans="76:77" x14ac:dyDescent="0.25">
      <c r="BX2033" s="311" t="e">
        <f t="shared" si="68"/>
        <v>#DIV/0!</v>
      </c>
      <c r="BY2033" s="310">
        <f t="shared" si="69"/>
        <v>0</v>
      </c>
    </row>
    <row r="2034" spans="76:77" x14ac:dyDescent="0.25">
      <c r="BX2034" s="311" t="e">
        <f t="shared" si="68"/>
        <v>#DIV/0!</v>
      </c>
      <c r="BY2034" s="310">
        <f t="shared" si="69"/>
        <v>0</v>
      </c>
    </row>
    <row r="2035" spans="76:77" x14ac:dyDescent="0.25">
      <c r="BX2035" s="311" t="e">
        <f t="shared" si="68"/>
        <v>#DIV/0!</v>
      </c>
      <c r="BY2035" s="310">
        <f t="shared" si="69"/>
        <v>0</v>
      </c>
    </row>
    <row r="2036" spans="76:77" x14ac:dyDescent="0.25">
      <c r="BX2036" s="311" t="e">
        <f t="shared" si="68"/>
        <v>#DIV/0!</v>
      </c>
      <c r="BY2036" s="310">
        <f t="shared" si="69"/>
        <v>0</v>
      </c>
    </row>
    <row r="2037" spans="76:77" x14ac:dyDescent="0.25">
      <c r="BX2037" s="311" t="e">
        <f t="shared" si="68"/>
        <v>#DIV/0!</v>
      </c>
      <c r="BY2037" s="310">
        <f t="shared" si="69"/>
        <v>0</v>
      </c>
    </row>
    <row r="2038" spans="76:77" x14ac:dyDescent="0.25">
      <c r="BX2038" s="311" t="e">
        <f t="shared" si="68"/>
        <v>#DIV/0!</v>
      </c>
      <c r="BY2038" s="310">
        <f t="shared" si="69"/>
        <v>0</v>
      </c>
    </row>
    <row r="2039" spans="76:77" x14ac:dyDescent="0.25">
      <c r="BX2039" s="311" t="e">
        <f t="shared" si="68"/>
        <v>#DIV/0!</v>
      </c>
      <c r="BY2039" s="310">
        <f t="shared" si="69"/>
        <v>0</v>
      </c>
    </row>
    <row r="2040" spans="76:77" x14ac:dyDescent="0.25">
      <c r="BX2040" s="311" t="e">
        <f t="shared" si="68"/>
        <v>#DIV/0!</v>
      </c>
      <c r="BY2040" s="310">
        <f t="shared" si="69"/>
        <v>0</v>
      </c>
    </row>
    <row r="2041" spans="76:77" x14ac:dyDescent="0.25">
      <c r="BX2041" s="311" t="e">
        <f t="shared" si="68"/>
        <v>#DIV/0!</v>
      </c>
      <c r="BY2041" s="310">
        <f t="shared" si="69"/>
        <v>0</v>
      </c>
    </row>
    <row r="2042" spans="76:77" x14ac:dyDescent="0.25">
      <c r="BX2042" s="311" t="e">
        <f t="shared" si="68"/>
        <v>#DIV/0!</v>
      </c>
      <c r="BY2042" s="310">
        <f t="shared" si="69"/>
        <v>0</v>
      </c>
    </row>
    <row r="2043" spans="76:77" x14ac:dyDescent="0.25">
      <c r="BX2043" s="311" t="e">
        <f t="shared" si="68"/>
        <v>#DIV/0!</v>
      </c>
      <c r="BY2043" s="310">
        <f t="shared" si="69"/>
        <v>0</v>
      </c>
    </row>
    <row r="2044" spans="76:77" x14ac:dyDescent="0.25">
      <c r="BX2044" s="311" t="e">
        <f t="shared" si="68"/>
        <v>#DIV/0!</v>
      </c>
      <c r="BY2044" s="310">
        <f t="shared" si="69"/>
        <v>0</v>
      </c>
    </row>
    <row r="2045" spans="76:77" x14ac:dyDescent="0.25">
      <c r="BX2045" s="311" t="e">
        <f t="shared" si="68"/>
        <v>#DIV/0!</v>
      </c>
      <c r="BY2045" s="310">
        <f t="shared" si="69"/>
        <v>0</v>
      </c>
    </row>
    <row r="2046" spans="76:77" x14ac:dyDescent="0.25">
      <c r="BX2046" s="311" t="e">
        <f t="shared" si="68"/>
        <v>#DIV/0!</v>
      </c>
      <c r="BY2046" s="310">
        <f t="shared" si="69"/>
        <v>0</v>
      </c>
    </row>
    <row r="2047" spans="76:77" x14ac:dyDescent="0.25">
      <c r="BX2047" s="311" t="e">
        <f t="shared" si="68"/>
        <v>#DIV/0!</v>
      </c>
      <c r="BY2047" s="310">
        <f t="shared" si="69"/>
        <v>0</v>
      </c>
    </row>
    <row r="2048" spans="76:77" x14ac:dyDescent="0.25">
      <c r="BX2048" s="311" t="e">
        <f t="shared" si="68"/>
        <v>#DIV/0!</v>
      </c>
      <c r="BY2048" s="310">
        <f t="shared" si="69"/>
        <v>0</v>
      </c>
    </row>
    <row r="2049" spans="76:77" x14ac:dyDescent="0.25">
      <c r="BX2049" s="311" t="e">
        <f t="shared" si="68"/>
        <v>#DIV/0!</v>
      </c>
      <c r="BY2049" s="310">
        <f t="shared" si="69"/>
        <v>0</v>
      </c>
    </row>
    <row r="2050" spans="76:77" x14ac:dyDescent="0.25">
      <c r="BX2050" s="311" t="e">
        <f t="shared" si="68"/>
        <v>#DIV/0!</v>
      </c>
      <c r="BY2050" s="310">
        <f t="shared" si="69"/>
        <v>0</v>
      </c>
    </row>
    <row r="2051" spans="76:77" x14ac:dyDescent="0.25">
      <c r="BX2051" s="311" t="e">
        <f t="shared" si="68"/>
        <v>#DIV/0!</v>
      </c>
      <c r="BY2051" s="310">
        <f t="shared" si="69"/>
        <v>0</v>
      </c>
    </row>
    <row r="2052" spans="76:77" x14ac:dyDescent="0.25">
      <c r="BX2052" s="311" t="e">
        <f t="shared" si="68"/>
        <v>#DIV/0!</v>
      </c>
      <c r="BY2052" s="310">
        <f t="shared" si="69"/>
        <v>0</v>
      </c>
    </row>
    <row r="2053" spans="76:77" x14ac:dyDescent="0.25">
      <c r="BX2053" s="311" t="e">
        <f t="shared" si="68"/>
        <v>#DIV/0!</v>
      </c>
      <c r="BY2053" s="310">
        <f t="shared" si="69"/>
        <v>0</v>
      </c>
    </row>
    <row r="2054" spans="76:77" x14ac:dyDescent="0.25">
      <c r="BX2054" s="311" t="e">
        <f t="shared" si="68"/>
        <v>#DIV/0!</v>
      </c>
      <c r="BY2054" s="310">
        <f t="shared" si="69"/>
        <v>0</v>
      </c>
    </row>
    <row r="2055" spans="76:77" x14ac:dyDescent="0.25">
      <c r="BX2055" s="311" t="e">
        <f t="shared" si="68"/>
        <v>#DIV/0!</v>
      </c>
      <c r="BY2055" s="310">
        <f t="shared" si="69"/>
        <v>0</v>
      </c>
    </row>
    <row r="2056" spans="76:77" x14ac:dyDescent="0.25">
      <c r="BX2056" s="311" t="e">
        <f t="shared" si="68"/>
        <v>#DIV/0!</v>
      </c>
      <c r="BY2056" s="310">
        <f t="shared" si="69"/>
        <v>0</v>
      </c>
    </row>
    <row r="2057" spans="76:77" x14ac:dyDescent="0.25">
      <c r="BX2057" s="311" t="e">
        <f t="shared" si="68"/>
        <v>#DIV/0!</v>
      </c>
      <c r="BY2057" s="310">
        <f t="shared" si="69"/>
        <v>0</v>
      </c>
    </row>
    <row r="2058" spans="76:77" x14ac:dyDescent="0.25">
      <c r="BX2058" s="311" t="e">
        <f t="shared" si="68"/>
        <v>#DIV/0!</v>
      </c>
      <c r="BY2058" s="310">
        <f t="shared" si="69"/>
        <v>0</v>
      </c>
    </row>
    <row r="2059" spans="76:77" x14ac:dyDescent="0.25">
      <c r="BX2059" s="311" t="e">
        <f t="shared" si="68"/>
        <v>#DIV/0!</v>
      </c>
      <c r="BY2059" s="310">
        <f t="shared" si="69"/>
        <v>0</v>
      </c>
    </row>
    <row r="2060" spans="76:77" x14ac:dyDescent="0.25">
      <c r="BX2060" s="311" t="e">
        <f t="shared" si="68"/>
        <v>#DIV/0!</v>
      </c>
      <c r="BY2060" s="310">
        <f t="shared" si="69"/>
        <v>0</v>
      </c>
    </row>
    <row r="2061" spans="76:77" x14ac:dyDescent="0.25">
      <c r="BX2061" s="311" t="e">
        <f t="shared" ref="BX2061:BX2124" si="70">BY2061/BV2061</f>
        <v>#DIV/0!</v>
      </c>
      <c r="BY2061" s="310">
        <f t="shared" ref="BY2061:BY2124" si="71">BY2060+BW2061*(BV2061-BV2060)</f>
        <v>0</v>
      </c>
    </row>
    <row r="2062" spans="76:77" x14ac:dyDescent="0.25">
      <c r="BX2062" s="311" t="e">
        <f t="shared" si="70"/>
        <v>#DIV/0!</v>
      </c>
      <c r="BY2062" s="310">
        <f t="shared" si="71"/>
        <v>0</v>
      </c>
    </row>
    <row r="2063" spans="76:77" x14ac:dyDescent="0.25">
      <c r="BX2063" s="311" t="e">
        <f t="shared" si="70"/>
        <v>#DIV/0!</v>
      </c>
      <c r="BY2063" s="310">
        <f t="shared" si="71"/>
        <v>0</v>
      </c>
    </row>
    <row r="2064" spans="76:77" x14ac:dyDescent="0.25">
      <c r="BX2064" s="311" t="e">
        <f t="shared" si="70"/>
        <v>#DIV/0!</v>
      </c>
      <c r="BY2064" s="310">
        <f t="shared" si="71"/>
        <v>0</v>
      </c>
    </row>
    <row r="2065" spans="76:77" x14ac:dyDescent="0.25">
      <c r="BX2065" s="311" t="e">
        <f t="shared" si="70"/>
        <v>#DIV/0!</v>
      </c>
      <c r="BY2065" s="310">
        <f t="shared" si="71"/>
        <v>0</v>
      </c>
    </row>
    <row r="2066" spans="76:77" x14ac:dyDescent="0.25">
      <c r="BX2066" s="311" t="e">
        <f t="shared" si="70"/>
        <v>#DIV/0!</v>
      </c>
      <c r="BY2066" s="310">
        <f t="shared" si="71"/>
        <v>0</v>
      </c>
    </row>
    <row r="2067" spans="76:77" x14ac:dyDescent="0.25">
      <c r="BX2067" s="311" t="e">
        <f t="shared" si="70"/>
        <v>#DIV/0!</v>
      </c>
      <c r="BY2067" s="310">
        <f t="shared" si="71"/>
        <v>0</v>
      </c>
    </row>
    <row r="2068" spans="76:77" x14ac:dyDescent="0.25">
      <c r="BX2068" s="311" t="e">
        <f t="shared" si="70"/>
        <v>#DIV/0!</v>
      </c>
      <c r="BY2068" s="310">
        <f t="shared" si="71"/>
        <v>0</v>
      </c>
    </row>
    <row r="2069" spans="76:77" x14ac:dyDescent="0.25">
      <c r="BX2069" s="311" t="e">
        <f t="shared" si="70"/>
        <v>#DIV/0!</v>
      </c>
      <c r="BY2069" s="310">
        <f t="shared" si="71"/>
        <v>0</v>
      </c>
    </row>
    <row r="2070" spans="76:77" x14ac:dyDescent="0.25">
      <c r="BX2070" s="311" t="e">
        <f t="shared" si="70"/>
        <v>#DIV/0!</v>
      </c>
      <c r="BY2070" s="310">
        <f t="shared" si="71"/>
        <v>0</v>
      </c>
    </row>
    <row r="2071" spans="76:77" x14ac:dyDescent="0.25">
      <c r="BX2071" s="311" t="e">
        <f t="shared" si="70"/>
        <v>#DIV/0!</v>
      </c>
      <c r="BY2071" s="310">
        <f t="shared" si="71"/>
        <v>0</v>
      </c>
    </row>
    <row r="2072" spans="76:77" x14ac:dyDescent="0.25">
      <c r="BX2072" s="311" t="e">
        <f t="shared" si="70"/>
        <v>#DIV/0!</v>
      </c>
      <c r="BY2072" s="310">
        <f t="shared" si="71"/>
        <v>0</v>
      </c>
    </row>
    <row r="2073" spans="76:77" x14ac:dyDescent="0.25">
      <c r="BX2073" s="311" t="e">
        <f t="shared" si="70"/>
        <v>#DIV/0!</v>
      </c>
      <c r="BY2073" s="310">
        <f t="shared" si="71"/>
        <v>0</v>
      </c>
    </row>
    <row r="2074" spans="76:77" x14ac:dyDescent="0.25">
      <c r="BX2074" s="311" t="e">
        <f t="shared" si="70"/>
        <v>#DIV/0!</v>
      </c>
      <c r="BY2074" s="310">
        <f t="shared" si="71"/>
        <v>0</v>
      </c>
    </row>
    <row r="2075" spans="76:77" x14ac:dyDescent="0.25">
      <c r="BX2075" s="311" t="e">
        <f t="shared" si="70"/>
        <v>#DIV/0!</v>
      </c>
      <c r="BY2075" s="310">
        <f t="shared" si="71"/>
        <v>0</v>
      </c>
    </row>
    <row r="2076" spans="76:77" x14ac:dyDescent="0.25">
      <c r="BX2076" s="311" t="e">
        <f t="shared" si="70"/>
        <v>#DIV/0!</v>
      </c>
      <c r="BY2076" s="310">
        <f t="shared" si="71"/>
        <v>0</v>
      </c>
    </row>
    <row r="2077" spans="76:77" x14ac:dyDescent="0.25">
      <c r="BX2077" s="311" t="e">
        <f t="shared" si="70"/>
        <v>#DIV/0!</v>
      </c>
      <c r="BY2077" s="310">
        <f t="shared" si="71"/>
        <v>0</v>
      </c>
    </row>
    <row r="2078" spans="76:77" x14ac:dyDescent="0.25">
      <c r="BX2078" s="311" t="e">
        <f t="shared" si="70"/>
        <v>#DIV/0!</v>
      </c>
      <c r="BY2078" s="310">
        <f t="shared" si="71"/>
        <v>0</v>
      </c>
    </row>
    <row r="2079" spans="76:77" x14ac:dyDescent="0.25">
      <c r="BX2079" s="311" t="e">
        <f t="shared" si="70"/>
        <v>#DIV/0!</v>
      </c>
      <c r="BY2079" s="310">
        <f t="shared" si="71"/>
        <v>0</v>
      </c>
    </row>
    <row r="2080" spans="76:77" x14ac:dyDescent="0.25">
      <c r="BX2080" s="311" t="e">
        <f t="shared" si="70"/>
        <v>#DIV/0!</v>
      </c>
      <c r="BY2080" s="310">
        <f t="shared" si="71"/>
        <v>0</v>
      </c>
    </row>
    <row r="2081" spans="76:77" x14ac:dyDescent="0.25">
      <c r="BX2081" s="311" t="e">
        <f t="shared" si="70"/>
        <v>#DIV/0!</v>
      </c>
      <c r="BY2081" s="310">
        <f t="shared" si="71"/>
        <v>0</v>
      </c>
    </row>
    <row r="2082" spans="76:77" x14ac:dyDescent="0.25">
      <c r="BX2082" s="311" t="e">
        <f t="shared" si="70"/>
        <v>#DIV/0!</v>
      </c>
      <c r="BY2082" s="310">
        <f t="shared" si="71"/>
        <v>0</v>
      </c>
    </row>
    <row r="2083" spans="76:77" x14ac:dyDescent="0.25">
      <c r="BX2083" s="311" t="e">
        <f t="shared" si="70"/>
        <v>#DIV/0!</v>
      </c>
      <c r="BY2083" s="310">
        <f t="shared" si="71"/>
        <v>0</v>
      </c>
    </row>
    <row r="2084" spans="76:77" x14ac:dyDescent="0.25">
      <c r="BX2084" s="311" t="e">
        <f t="shared" si="70"/>
        <v>#DIV/0!</v>
      </c>
      <c r="BY2084" s="310">
        <f t="shared" si="71"/>
        <v>0</v>
      </c>
    </row>
    <row r="2085" spans="76:77" x14ac:dyDescent="0.25">
      <c r="BX2085" s="311" t="e">
        <f t="shared" si="70"/>
        <v>#DIV/0!</v>
      </c>
      <c r="BY2085" s="310">
        <f t="shared" si="71"/>
        <v>0</v>
      </c>
    </row>
    <row r="2086" spans="76:77" x14ac:dyDescent="0.25">
      <c r="BX2086" s="311" t="e">
        <f t="shared" si="70"/>
        <v>#DIV/0!</v>
      </c>
      <c r="BY2086" s="310">
        <f t="shared" si="71"/>
        <v>0</v>
      </c>
    </row>
    <row r="2087" spans="76:77" x14ac:dyDescent="0.25">
      <c r="BX2087" s="311" t="e">
        <f t="shared" si="70"/>
        <v>#DIV/0!</v>
      </c>
      <c r="BY2087" s="310">
        <f t="shared" si="71"/>
        <v>0</v>
      </c>
    </row>
    <row r="2088" spans="76:77" x14ac:dyDescent="0.25">
      <c r="BX2088" s="311" t="e">
        <f t="shared" si="70"/>
        <v>#DIV/0!</v>
      </c>
      <c r="BY2088" s="310">
        <f t="shared" si="71"/>
        <v>0</v>
      </c>
    </row>
    <row r="2089" spans="76:77" x14ac:dyDescent="0.25">
      <c r="BX2089" s="311" t="e">
        <f t="shared" si="70"/>
        <v>#DIV/0!</v>
      </c>
      <c r="BY2089" s="310">
        <f t="shared" si="71"/>
        <v>0</v>
      </c>
    </row>
    <row r="2090" spans="76:77" x14ac:dyDescent="0.25">
      <c r="BX2090" s="311" t="e">
        <f t="shared" si="70"/>
        <v>#DIV/0!</v>
      </c>
      <c r="BY2090" s="310">
        <f t="shared" si="71"/>
        <v>0</v>
      </c>
    </row>
    <row r="2091" spans="76:77" x14ac:dyDescent="0.25">
      <c r="BX2091" s="311" t="e">
        <f t="shared" si="70"/>
        <v>#DIV/0!</v>
      </c>
      <c r="BY2091" s="310">
        <f t="shared" si="71"/>
        <v>0</v>
      </c>
    </row>
    <row r="2092" spans="76:77" x14ac:dyDescent="0.25">
      <c r="BX2092" s="311" t="e">
        <f t="shared" si="70"/>
        <v>#DIV/0!</v>
      </c>
      <c r="BY2092" s="310">
        <f t="shared" si="71"/>
        <v>0</v>
      </c>
    </row>
    <row r="2093" spans="76:77" x14ac:dyDescent="0.25">
      <c r="BX2093" s="311" t="e">
        <f t="shared" si="70"/>
        <v>#DIV/0!</v>
      </c>
      <c r="BY2093" s="310">
        <f t="shared" si="71"/>
        <v>0</v>
      </c>
    </row>
    <row r="2094" spans="76:77" x14ac:dyDescent="0.25">
      <c r="BX2094" s="311" t="e">
        <f t="shared" si="70"/>
        <v>#DIV/0!</v>
      </c>
      <c r="BY2094" s="310">
        <f t="shared" si="71"/>
        <v>0</v>
      </c>
    </row>
    <row r="2095" spans="76:77" x14ac:dyDescent="0.25">
      <c r="BX2095" s="311" t="e">
        <f t="shared" si="70"/>
        <v>#DIV/0!</v>
      </c>
      <c r="BY2095" s="310">
        <f t="shared" si="71"/>
        <v>0</v>
      </c>
    </row>
    <row r="2096" spans="76:77" x14ac:dyDescent="0.25">
      <c r="BX2096" s="311" t="e">
        <f t="shared" si="70"/>
        <v>#DIV/0!</v>
      </c>
      <c r="BY2096" s="310">
        <f t="shared" si="71"/>
        <v>0</v>
      </c>
    </row>
    <row r="2097" spans="76:77" x14ac:dyDescent="0.25">
      <c r="BX2097" s="311" t="e">
        <f t="shared" si="70"/>
        <v>#DIV/0!</v>
      </c>
      <c r="BY2097" s="310">
        <f t="shared" si="71"/>
        <v>0</v>
      </c>
    </row>
    <row r="2098" spans="76:77" x14ac:dyDescent="0.25">
      <c r="BX2098" s="311" t="e">
        <f t="shared" si="70"/>
        <v>#DIV/0!</v>
      </c>
      <c r="BY2098" s="310">
        <f t="shared" si="71"/>
        <v>0</v>
      </c>
    </row>
    <row r="2099" spans="76:77" x14ac:dyDescent="0.25">
      <c r="BX2099" s="311" t="e">
        <f t="shared" si="70"/>
        <v>#DIV/0!</v>
      </c>
      <c r="BY2099" s="310">
        <f t="shared" si="71"/>
        <v>0</v>
      </c>
    </row>
    <row r="2100" spans="76:77" x14ac:dyDescent="0.25">
      <c r="BX2100" s="311" t="e">
        <f t="shared" si="70"/>
        <v>#DIV/0!</v>
      </c>
      <c r="BY2100" s="310">
        <f t="shared" si="71"/>
        <v>0</v>
      </c>
    </row>
    <row r="2101" spans="76:77" x14ac:dyDescent="0.25">
      <c r="BX2101" s="311" t="e">
        <f t="shared" si="70"/>
        <v>#DIV/0!</v>
      </c>
      <c r="BY2101" s="310">
        <f t="shared" si="71"/>
        <v>0</v>
      </c>
    </row>
    <row r="2102" spans="76:77" x14ac:dyDescent="0.25">
      <c r="BX2102" s="311" t="e">
        <f t="shared" si="70"/>
        <v>#DIV/0!</v>
      </c>
      <c r="BY2102" s="310">
        <f t="shared" si="71"/>
        <v>0</v>
      </c>
    </row>
    <row r="2103" spans="76:77" x14ac:dyDescent="0.25">
      <c r="BX2103" s="311" t="e">
        <f t="shared" si="70"/>
        <v>#DIV/0!</v>
      </c>
      <c r="BY2103" s="310">
        <f t="shared" si="71"/>
        <v>0</v>
      </c>
    </row>
    <row r="2104" spans="76:77" x14ac:dyDescent="0.25">
      <c r="BX2104" s="311" t="e">
        <f t="shared" si="70"/>
        <v>#DIV/0!</v>
      </c>
      <c r="BY2104" s="310">
        <f t="shared" si="71"/>
        <v>0</v>
      </c>
    </row>
    <row r="2105" spans="76:77" x14ac:dyDescent="0.25">
      <c r="BX2105" s="311" t="e">
        <f t="shared" si="70"/>
        <v>#DIV/0!</v>
      </c>
      <c r="BY2105" s="310">
        <f t="shared" si="71"/>
        <v>0</v>
      </c>
    </row>
    <row r="2106" spans="76:77" x14ac:dyDescent="0.25">
      <c r="BX2106" s="311" t="e">
        <f t="shared" si="70"/>
        <v>#DIV/0!</v>
      </c>
      <c r="BY2106" s="310">
        <f t="shared" si="71"/>
        <v>0</v>
      </c>
    </row>
    <row r="2107" spans="76:77" x14ac:dyDescent="0.25">
      <c r="BX2107" s="311" t="e">
        <f t="shared" si="70"/>
        <v>#DIV/0!</v>
      </c>
      <c r="BY2107" s="310">
        <f t="shared" si="71"/>
        <v>0</v>
      </c>
    </row>
    <row r="2108" spans="76:77" x14ac:dyDescent="0.25">
      <c r="BX2108" s="311" t="e">
        <f t="shared" si="70"/>
        <v>#DIV/0!</v>
      </c>
      <c r="BY2108" s="310">
        <f t="shared" si="71"/>
        <v>0</v>
      </c>
    </row>
    <row r="2109" spans="76:77" x14ac:dyDescent="0.25">
      <c r="BX2109" s="311" t="e">
        <f t="shared" si="70"/>
        <v>#DIV/0!</v>
      </c>
      <c r="BY2109" s="310">
        <f t="shared" si="71"/>
        <v>0</v>
      </c>
    </row>
    <row r="2110" spans="76:77" x14ac:dyDescent="0.25">
      <c r="BX2110" s="311" t="e">
        <f t="shared" si="70"/>
        <v>#DIV/0!</v>
      </c>
      <c r="BY2110" s="310">
        <f t="shared" si="71"/>
        <v>0</v>
      </c>
    </row>
    <row r="2111" spans="76:77" x14ac:dyDescent="0.25">
      <c r="BX2111" s="311" t="e">
        <f t="shared" si="70"/>
        <v>#DIV/0!</v>
      </c>
      <c r="BY2111" s="310">
        <f t="shared" si="71"/>
        <v>0</v>
      </c>
    </row>
    <row r="2112" spans="76:77" x14ac:dyDescent="0.25">
      <c r="BX2112" s="311" t="e">
        <f t="shared" si="70"/>
        <v>#DIV/0!</v>
      </c>
      <c r="BY2112" s="310">
        <f t="shared" si="71"/>
        <v>0</v>
      </c>
    </row>
    <row r="2113" spans="76:77" x14ac:dyDescent="0.25">
      <c r="BX2113" s="311" t="e">
        <f t="shared" si="70"/>
        <v>#DIV/0!</v>
      </c>
      <c r="BY2113" s="310">
        <f t="shared" si="71"/>
        <v>0</v>
      </c>
    </row>
    <row r="2114" spans="76:77" x14ac:dyDescent="0.25">
      <c r="BX2114" s="311" t="e">
        <f t="shared" si="70"/>
        <v>#DIV/0!</v>
      </c>
      <c r="BY2114" s="310">
        <f t="shared" si="71"/>
        <v>0</v>
      </c>
    </row>
    <row r="2115" spans="76:77" x14ac:dyDescent="0.25">
      <c r="BX2115" s="311" t="e">
        <f t="shared" si="70"/>
        <v>#DIV/0!</v>
      </c>
      <c r="BY2115" s="310">
        <f t="shared" si="71"/>
        <v>0</v>
      </c>
    </row>
    <row r="2116" spans="76:77" x14ac:dyDescent="0.25">
      <c r="BX2116" s="311" t="e">
        <f t="shared" si="70"/>
        <v>#DIV/0!</v>
      </c>
      <c r="BY2116" s="310">
        <f t="shared" si="71"/>
        <v>0</v>
      </c>
    </row>
    <row r="2117" spans="76:77" x14ac:dyDescent="0.25">
      <c r="BX2117" s="311" t="e">
        <f t="shared" si="70"/>
        <v>#DIV/0!</v>
      </c>
      <c r="BY2117" s="310">
        <f t="shared" si="71"/>
        <v>0</v>
      </c>
    </row>
    <row r="2118" spans="76:77" x14ac:dyDescent="0.25">
      <c r="BX2118" s="311" t="e">
        <f t="shared" si="70"/>
        <v>#DIV/0!</v>
      </c>
      <c r="BY2118" s="310">
        <f t="shared" si="71"/>
        <v>0</v>
      </c>
    </row>
    <row r="2119" spans="76:77" x14ac:dyDescent="0.25">
      <c r="BX2119" s="311" t="e">
        <f t="shared" si="70"/>
        <v>#DIV/0!</v>
      </c>
      <c r="BY2119" s="310">
        <f t="shared" si="71"/>
        <v>0</v>
      </c>
    </row>
    <row r="2120" spans="76:77" x14ac:dyDescent="0.25">
      <c r="BX2120" s="311" t="e">
        <f t="shared" si="70"/>
        <v>#DIV/0!</v>
      </c>
      <c r="BY2120" s="310">
        <f t="shared" si="71"/>
        <v>0</v>
      </c>
    </row>
    <row r="2121" spans="76:77" x14ac:dyDescent="0.25">
      <c r="BX2121" s="311" t="e">
        <f t="shared" si="70"/>
        <v>#DIV/0!</v>
      </c>
      <c r="BY2121" s="310">
        <f t="shared" si="71"/>
        <v>0</v>
      </c>
    </row>
    <row r="2122" spans="76:77" x14ac:dyDescent="0.25">
      <c r="BX2122" s="311" t="e">
        <f t="shared" si="70"/>
        <v>#DIV/0!</v>
      </c>
      <c r="BY2122" s="310">
        <f t="shared" si="71"/>
        <v>0</v>
      </c>
    </row>
    <row r="2123" spans="76:77" x14ac:dyDescent="0.25">
      <c r="BX2123" s="311" t="e">
        <f t="shared" si="70"/>
        <v>#DIV/0!</v>
      </c>
      <c r="BY2123" s="310">
        <f t="shared" si="71"/>
        <v>0</v>
      </c>
    </row>
    <row r="2124" spans="76:77" x14ac:dyDescent="0.25">
      <c r="BX2124" s="311" t="e">
        <f t="shared" si="70"/>
        <v>#DIV/0!</v>
      </c>
      <c r="BY2124" s="310">
        <f t="shared" si="71"/>
        <v>0</v>
      </c>
    </row>
    <row r="2125" spans="76:77" x14ac:dyDescent="0.25">
      <c r="BX2125" s="311" t="e">
        <f t="shared" ref="BX2125:BX2188" si="72">BY2125/BV2125</f>
        <v>#DIV/0!</v>
      </c>
      <c r="BY2125" s="310">
        <f t="shared" ref="BY2125:BY2188" si="73">BY2124+BW2125*(BV2125-BV2124)</f>
        <v>0</v>
      </c>
    </row>
    <row r="2126" spans="76:77" x14ac:dyDescent="0.25">
      <c r="BX2126" s="311" t="e">
        <f t="shared" si="72"/>
        <v>#DIV/0!</v>
      </c>
      <c r="BY2126" s="310">
        <f t="shared" si="73"/>
        <v>0</v>
      </c>
    </row>
    <row r="2127" spans="76:77" x14ac:dyDescent="0.25">
      <c r="BX2127" s="311" t="e">
        <f t="shared" si="72"/>
        <v>#DIV/0!</v>
      </c>
      <c r="BY2127" s="310">
        <f t="shared" si="73"/>
        <v>0</v>
      </c>
    </row>
    <row r="2128" spans="76:77" x14ac:dyDescent="0.25">
      <c r="BX2128" s="311" t="e">
        <f t="shared" si="72"/>
        <v>#DIV/0!</v>
      </c>
      <c r="BY2128" s="310">
        <f t="shared" si="73"/>
        <v>0</v>
      </c>
    </row>
    <row r="2129" spans="76:77" x14ac:dyDescent="0.25">
      <c r="BX2129" s="311" t="e">
        <f t="shared" si="72"/>
        <v>#DIV/0!</v>
      </c>
      <c r="BY2129" s="310">
        <f t="shared" si="73"/>
        <v>0</v>
      </c>
    </row>
    <row r="2130" spans="76:77" x14ac:dyDescent="0.25">
      <c r="BX2130" s="311" t="e">
        <f t="shared" si="72"/>
        <v>#DIV/0!</v>
      </c>
      <c r="BY2130" s="310">
        <f t="shared" si="73"/>
        <v>0</v>
      </c>
    </row>
    <row r="2131" spans="76:77" x14ac:dyDescent="0.25">
      <c r="BX2131" s="311" t="e">
        <f t="shared" si="72"/>
        <v>#DIV/0!</v>
      </c>
      <c r="BY2131" s="310">
        <f t="shared" si="73"/>
        <v>0</v>
      </c>
    </row>
    <row r="2132" spans="76:77" x14ac:dyDescent="0.25">
      <c r="BX2132" s="311" t="e">
        <f t="shared" si="72"/>
        <v>#DIV/0!</v>
      </c>
      <c r="BY2132" s="310">
        <f t="shared" si="73"/>
        <v>0</v>
      </c>
    </row>
    <row r="2133" spans="76:77" x14ac:dyDescent="0.25">
      <c r="BX2133" s="311" t="e">
        <f t="shared" si="72"/>
        <v>#DIV/0!</v>
      </c>
      <c r="BY2133" s="310">
        <f t="shared" si="73"/>
        <v>0</v>
      </c>
    </row>
    <row r="2134" spans="76:77" x14ac:dyDescent="0.25">
      <c r="BX2134" s="311" t="e">
        <f t="shared" si="72"/>
        <v>#DIV/0!</v>
      </c>
      <c r="BY2134" s="310">
        <f t="shared" si="73"/>
        <v>0</v>
      </c>
    </row>
    <row r="2135" spans="76:77" x14ac:dyDescent="0.25">
      <c r="BX2135" s="311" t="e">
        <f t="shared" si="72"/>
        <v>#DIV/0!</v>
      </c>
      <c r="BY2135" s="310">
        <f t="shared" si="73"/>
        <v>0</v>
      </c>
    </row>
    <row r="2136" spans="76:77" x14ac:dyDescent="0.25">
      <c r="BX2136" s="311" t="e">
        <f t="shared" si="72"/>
        <v>#DIV/0!</v>
      </c>
      <c r="BY2136" s="310">
        <f t="shared" si="73"/>
        <v>0</v>
      </c>
    </row>
    <row r="2137" spans="76:77" x14ac:dyDescent="0.25">
      <c r="BX2137" s="311" t="e">
        <f t="shared" si="72"/>
        <v>#DIV/0!</v>
      </c>
      <c r="BY2137" s="310">
        <f t="shared" si="73"/>
        <v>0</v>
      </c>
    </row>
    <row r="2138" spans="76:77" x14ac:dyDescent="0.25">
      <c r="BX2138" s="311" t="e">
        <f t="shared" si="72"/>
        <v>#DIV/0!</v>
      </c>
      <c r="BY2138" s="310">
        <f t="shared" si="73"/>
        <v>0</v>
      </c>
    </row>
    <row r="2139" spans="76:77" x14ac:dyDescent="0.25">
      <c r="BX2139" s="311" t="e">
        <f t="shared" si="72"/>
        <v>#DIV/0!</v>
      </c>
      <c r="BY2139" s="310">
        <f t="shared" si="73"/>
        <v>0</v>
      </c>
    </row>
    <row r="2140" spans="76:77" x14ac:dyDescent="0.25">
      <c r="BX2140" s="311" t="e">
        <f t="shared" si="72"/>
        <v>#DIV/0!</v>
      </c>
      <c r="BY2140" s="310">
        <f t="shared" si="73"/>
        <v>0</v>
      </c>
    </row>
    <row r="2141" spans="76:77" x14ac:dyDescent="0.25">
      <c r="BX2141" s="311" t="e">
        <f t="shared" si="72"/>
        <v>#DIV/0!</v>
      </c>
      <c r="BY2141" s="310">
        <f t="shared" si="73"/>
        <v>0</v>
      </c>
    </row>
    <row r="2142" spans="76:77" x14ac:dyDescent="0.25">
      <c r="BX2142" s="311" t="e">
        <f t="shared" si="72"/>
        <v>#DIV/0!</v>
      </c>
      <c r="BY2142" s="310">
        <f t="shared" si="73"/>
        <v>0</v>
      </c>
    </row>
    <row r="2143" spans="76:77" x14ac:dyDescent="0.25">
      <c r="BX2143" s="311" t="e">
        <f t="shared" si="72"/>
        <v>#DIV/0!</v>
      </c>
      <c r="BY2143" s="310">
        <f t="shared" si="73"/>
        <v>0</v>
      </c>
    </row>
    <row r="2144" spans="76:77" x14ac:dyDescent="0.25">
      <c r="BX2144" s="311" t="e">
        <f t="shared" si="72"/>
        <v>#DIV/0!</v>
      </c>
      <c r="BY2144" s="310">
        <f t="shared" si="73"/>
        <v>0</v>
      </c>
    </row>
    <row r="2145" spans="76:77" x14ac:dyDescent="0.25">
      <c r="BX2145" s="311" t="e">
        <f t="shared" si="72"/>
        <v>#DIV/0!</v>
      </c>
      <c r="BY2145" s="310">
        <f t="shared" si="73"/>
        <v>0</v>
      </c>
    </row>
    <row r="2146" spans="76:77" x14ac:dyDescent="0.25">
      <c r="BX2146" s="311" t="e">
        <f t="shared" si="72"/>
        <v>#DIV/0!</v>
      </c>
      <c r="BY2146" s="310">
        <f t="shared" si="73"/>
        <v>0</v>
      </c>
    </row>
    <row r="2147" spans="76:77" x14ac:dyDescent="0.25">
      <c r="BX2147" s="311" t="e">
        <f t="shared" si="72"/>
        <v>#DIV/0!</v>
      </c>
      <c r="BY2147" s="310">
        <f t="shared" si="73"/>
        <v>0</v>
      </c>
    </row>
    <row r="2148" spans="76:77" x14ac:dyDescent="0.25">
      <c r="BX2148" s="311" t="e">
        <f t="shared" si="72"/>
        <v>#DIV/0!</v>
      </c>
      <c r="BY2148" s="310">
        <f t="shared" si="73"/>
        <v>0</v>
      </c>
    </row>
    <row r="2149" spans="76:77" x14ac:dyDescent="0.25">
      <c r="BX2149" s="311" t="e">
        <f t="shared" si="72"/>
        <v>#DIV/0!</v>
      </c>
      <c r="BY2149" s="310">
        <f t="shared" si="73"/>
        <v>0</v>
      </c>
    </row>
    <row r="2150" spans="76:77" x14ac:dyDescent="0.25">
      <c r="BX2150" s="311" t="e">
        <f t="shared" si="72"/>
        <v>#DIV/0!</v>
      </c>
      <c r="BY2150" s="310">
        <f t="shared" si="73"/>
        <v>0</v>
      </c>
    </row>
    <row r="2151" spans="76:77" x14ac:dyDescent="0.25">
      <c r="BX2151" s="311" t="e">
        <f t="shared" si="72"/>
        <v>#DIV/0!</v>
      </c>
      <c r="BY2151" s="310">
        <f t="shared" si="73"/>
        <v>0</v>
      </c>
    </row>
    <row r="2152" spans="76:77" x14ac:dyDescent="0.25">
      <c r="BX2152" s="311" t="e">
        <f t="shared" si="72"/>
        <v>#DIV/0!</v>
      </c>
      <c r="BY2152" s="310">
        <f t="shared" si="73"/>
        <v>0</v>
      </c>
    </row>
    <row r="2153" spans="76:77" x14ac:dyDescent="0.25">
      <c r="BX2153" s="311" t="e">
        <f t="shared" si="72"/>
        <v>#DIV/0!</v>
      </c>
      <c r="BY2153" s="310">
        <f t="shared" si="73"/>
        <v>0</v>
      </c>
    </row>
    <row r="2154" spans="76:77" x14ac:dyDescent="0.25">
      <c r="BX2154" s="311" t="e">
        <f t="shared" si="72"/>
        <v>#DIV/0!</v>
      </c>
      <c r="BY2154" s="310">
        <f t="shared" si="73"/>
        <v>0</v>
      </c>
    </row>
    <row r="2155" spans="76:77" x14ac:dyDescent="0.25">
      <c r="BX2155" s="311" t="e">
        <f t="shared" si="72"/>
        <v>#DIV/0!</v>
      </c>
      <c r="BY2155" s="310">
        <f t="shared" si="73"/>
        <v>0</v>
      </c>
    </row>
    <row r="2156" spans="76:77" x14ac:dyDescent="0.25">
      <c r="BX2156" s="311" t="e">
        <f t="shared" si="72"/>
        <v>#DIV/0!</v>
      </c>
      <c r="BY2156" s="310">
        <f t="shared" si="73"/>
        <v>0</v>
      </c>
    </row>
    <row r="2157" spans="76:77" x14ac:dyDescent="0.25">
      <c r="BX2157" s="311" t="e">
        <f t="shared" si="72"/>
        <v>#DIV/0!</v>
      </c>
      <c r="BY2157" s="310">
        <f t="shared" si="73"/>
        <v>0</v>
      </c>
    </row>
    <row r="2158" spans="76:77" x14ac:dyDescent="0.25">
      <c r="BX2158" s="311" t="e">
        <f t="shared" si="72"/>
        <v>#DIV/0!</v>
      </c>
      <c r="BY2158" s="310">
        <f t="shared" si="73"/>
        <v>0</v>
      </c>
    </row>
    <row r="2159" spans="76:77" x14ac:dyDescent="0.25">
      <c r="BX2159" s="311" t="e">
        <f t="shared" si="72"/>
        <v>#DIV/0!</v>
      </c>
      <c r="BY2159" s="310">
        <f t="shared" si="73"/>
        <v>0</v>
      </c>
    </row>
    <row r="2160" spans="76:77" x14ac:dyDescent="0.25">
      <c r="BX2160" s="311" t="e">
        <f t="shared" si="72"/>
        <v>#DIV/0!</v>
      </c>
      <c r="BY2160" s="310">
        <f t="shared" si="73"/>
        <v>0</v>
      </c>
    </row>
    <row r="2161" spans="76:77" x14ac:dyDescent="0.25">
      <c r="BX2161" s="311" t="e">
        <f t="shared" si="72"/>
        <v>#DIV/0!</v>
      </c>
      <c r="BY2161" s="310">
        <f t="shared" si="73"/>
        <v>0</v>
      </c>
    </row>
    <row r="2162" spans="76:77" x14ac:dyDescent="0.25">
      <c r="BX2162" s="311" t="e">
        <f t="shared" si="72"/>
        <v>#DIV/0!</v>
      </c>
      <c r="BY2162" s="310">
        <f t="shared" si="73"/>
        <v>0</v>
      </c>
    </row>
    <row r="2163" spans="76:77" x14ac:dyDescent="0.25">
      <c r="BX2163" s="311" t="e">
        <f t="shared" si="72"/>
        <v>#DIV/0!</v>
      </c>
      <c r="BY2163" s="310">
        <f t="shared" si="73"/>
        <v>0</v>
      </c>
    </row>
    <row r="2164" spans="76:77" x14ac:dyDescent="0.25">
      <c r="BX2164" s="311" t="e">
        <f t="shared" si="72"/>
        <v>#DIV/0!</v>
      </c>
      <c r="BY2164" s="310">
        <f t="shared" si="73"/>
        <v>0</v>
      </c>
    </row>
    <row r="2165" spans="76:77" x14ac:dyDescent="0.25">
      <c r="BX2165" s="311" t="e">
        <f t="shared" si="72"/>
        <v>#DIV/0!</v>
      </c>
      <c r="BY2165" s="310">
        <f t="shared" si="73"/>
        <v>0</v>
      </c>
    </row>
    <row r="2166" spans="76:77" x14ac:dyDescent="0.25">
      <c r="BX2166" s="311" t="e">
        <f t="shared" si="72"/>
        <v>#DIV/0!</v>
      </c>
      <c r="BY2166" s="310">
        <f t="shared" si="73"/>
        <v>0</v>
      </c>
    </row>
    <row r="2167" spans="76:77" x14ac:dyDescent="0.25">
      <c r="BX2167" s="311" t="e">
        <f t="shared" si="72"/>
        <v>#DIV/0!</v>
      </c>
      <c r="BY2167" s="310">
        <f t="shared" si="73"/>
        <v>0</v>
      </c>
    </row>
    <row r="2168" spans="76:77" x14ac:dyDescent="0.25">
      <c r="BX2168" s="311" t="e">
        <f t="shared" si="72"/>
        <v>#DIV/0!</v>
      </c>
      <c r="BY2168" s="310">
        <f t="shared" si="73"/>
        <v>0</v>
      </c>
    </row>
    <row r="2169" spans="76:77" x14ac:dyDescent="0.25">
      <c r="BX2169" s="311" t="e">
        <f t="shared" si="72"/>
        <v>#DIV/0!</v>
      </c>
      <c r="BY2169" s="310">
        <f t="shared" si="73"/>
        <v>0</v>
      </c>
    </row>
    <row r="2170" spans="76:77" x14ac:dyDescent="0.25">
      <c r="BX2170" s="311" t="e">
        <f t="shared" si="72"/>
        <v>#DIV/0!</v>
      </c>
      <c r="BY2170" s="310">
        <f t="shared" si="73"/>
        <v>0</v>
      </c>
    </row>
    <row r="2171" spans="76:77" x14ac:dyDescent="0.25">
      <c r="BX2171" s="311" t="e">
        <f t="shared" si="72"/>
        <v>#DIV/0!</v>
      </c>
      <c r="BY2171" s="310">
        <f t="shared" si="73"/>
        <v>0</v>
      </c>
    </row>
    <row r="2172" spans="76:77" x14ac:dyDescent="0.25">
      <c r="BX2172" s="311" t="e">
        <f t="shared" si="72"/>
        <v>#DIV/0!</v>
      </c>
      <c r="BY2172" s="310">
        <f t="shared" si="73"/>
        <v>0</v>
      </c>
    </row>
    <row r="2173" spans="76:77" x14ac:dyDescent="0.25">
      <c r="BX2173" s="311" t="e">
        <f t="shared" si="72"/>
        <v>#DIV/0!</v>
      </c>
      <c r="BY2173" s="310">
        <f t="shared" si="73"/>
        <v>0</v>
      </c>
    </row>
    <row r="2174" spans="76:77" x14ac:dyDescent="0.25">
      <c r="BX2174" s="311" t="e">
        <f t="shared" si="72"/>
        <v>#DIV/0!</v>
      </c>
      <c r="BY2174" s="310">
        <f t="shared" si="73"/>
        <v>0</v>
      </c>
    </row>
    <row r="2175" spans="76:77" x14ac:dyDescent="0.25">
      <c r="BX2175" s="311" t="e">
        <f t="shared" si="72"/>
        <v>#DIV/0!</v>
      </c>
      <c r="BY2175" s="310">
        <f t="shared" si="73"/>
        <v>0</v>
      </c>
    </row>
    <row r="2176" spans="76:77" x14ac:dyDescent="0.25">
      <c r="BX2176" s="311" t="e">
        <f t="shared" si="72"/>
        <v>#DIV/0!</v>
      </c>
      <c r="BY2176" s="310">
        <f t="shared" si="73"/>
        <v>0</v>
      </c>
    </row>
    <row r="2177" spans="76:77" x14ac:dyDescent="0.25">
      <c r="BX2177" s="311" t="e">
        <f t="shared" si="72"/>
        <v>#DIV/0!</v>
      </c>
      <c r="BY2177" s="310">
        <f t="shared" si="73"/>
        <v>0</v>
      </c>
    </row>
    <row r="2178" spans="76:77" x14ac:dyDescent="0.25">
      <c r="BX2178" s="311" t="e">
        <f t="shared" si="72"/>
        <v>#DIV/0!</v>
      </c>
      <c r="BY2178" s="310">
        <f t="shared" si="73"/>
        <v>0</v>
      </c>
    </row>
    <row r="2179" spans="76:77" x14ac:dyDescent="0.25">
      <c r="BX2179" s="311" t="e">
        <f t="shared" si="72"/>
        <v>#DIV/0!</v>
      </c>
      <c r="BY2179" s="310">
        <f t="shared" si="73"/>
        <v>0</v>
      </c>
    </row>
    <row r="2180" spans="76:77" x14ac:dyDescent="0.25">
      <c r="BX2180" s="311" t="e">
        <f t="shared" si="72"/>
        <v>#DIV/0!</v>
      </c>
      <c r="BY2180" s="310">
        <f t="shared" si="73"/>
        <v>0</v>
      </c>
    </row>
    <row r="2181" spans="76:77" x14ac:dyDescent="0.25">
      <c r="BX2181" s="311" t="e">
        <f t="shared" si="72"/>
        <v>#DIV/0!</v>
      </c>
      <c r="BY2181" s="310">
        <f t="shared" si="73"/>
        <v>0</v>
      </c>
    </row>
    <row r="2182" spans="76:77" x14ac:dyDescent="0.25">
      <c r="BX2182" s="311" t="e">
        <f t="shared" si="72"/>
        <v>#DIV/0!</v>
      </c>
      <c r="BY2182" s="310">
        <f t="shared" si="73"/>
        <v>0</v>
      </c>
    </row>
    <row r="2183" spans="76:77" x14ac:dyDescent="0.25">
      <c r="BX2183" s="311" t="e">
        <f t="shared" si="72"/>
        <v>#DIV/0!</v>
      </c>
      <c r="BY2183" s="310">
        <f t="shared" si="73"/>
        <v>0</v>
      </c>
    </row>
    <row r="2184" spans="76:77" x14ac:dyDescent="0.25">
      <c r="BX2184" s="311" t="e">
        <f t="shared" si="72"/>
        <v>#DIV/0!</v>
      </c>
      <c r="BY2184" s="310">
        <f t="shared" si="73"/>
        <v>0</v>
      </c>
    </row>
    <row r="2185" spans="76:77" x14ac:dyDescent="0.25">
      <c r="BX2185" s="311" t="e">
        <f t="shared" si="72"/>
        <v>#DIV/0!</v>
      </c>
      <c r="BY2185" s="310">
        <f t="shared" si="73"/>
        <v>0</v>
      </c>
    </row>
    <row r="2186" spans="76:77" x14ac:dyDescent="0.25">
      <c r="BX2186" s="311" t="e">
        <f t="shared" si="72"/>
        <v>#DIV/0!</v>
      </c>
      <c r="BY2186" s="310">
        <f t="shared" si="73"/>
        <v>0</v>
      </c>
    </row>
    <row r="2187" spans="76:77" x14ac:dyDescent="0.25">
      <c r="BX2187" s="311" t="e">
        <f t="shared" si="72"/>
        <v>#DIV/0!</v>
      </c>
      <c r="BY2187" s="310">
        <f t="shared" si="73"/>
        <v>0</v>
      </c>
    </row>
    <row r="2188" spans="76:77" x14ac:dyDescent="0.25">
      <c r="BX2188" s="311" t="e">
        <f t="shared" si="72"/>
        <v>#DIV/0!</v>
      </c>
      <c r="BY2188" s="310">
        <f t="shared" si="73"/>
        <v>0</v>
      </c>
    </row>
    <row r="2189" spans="76:77" x14ac:dyDescent="0.25">
      <c r="BX2189" s="311" t="e">
        <f t="shared" ref="BX2189:BX2252" si="74">BY2189/BV2189</f>
        <v>#DIV/0!</v>
      </c>
      <c r="BY2189" s="310">
        <f t="shared" ref="BY2189:BY2252" si="75">BY2188+BW2189*(BV2189-BV2188)</f>
        <v>0</v>
      </c>
    </row>
    <row r="2190" spans="76:77" x14ac:dyDescent="0.25">
      <c r="BX2190" s="311" t="e">
        <f t="shared" si="74"/>
        <v>#DIV/0!</v>
      </c>
      <c r="BY2190" s="310">
        <f t="shared" si="75"/>
        <v>0</v>
      </c>
    </row>
    <row r="2191" spans="76:77" x14ac:dyDescent="0.25">
      <c r="BX2191" s="311" t="e">
        <f t="shared" si="74"/>
        <v>#DIV/0!</v>
      </c>
      <c r="BY2191" s="310">
        <f t="shared" si="75"/>
        <v>0</v>
      </c>
    </row>
    <row r="2192" spans="76:77" x14ac:dyDescent="0.25">
      <c r="BX2192" s="311" t="e">
        <f t="shared" si="74"/>
        <v>#DIV/0!</v>
      </c>
      <c r="BY2192" s="310">
        <f t="shared" si="75"/>
        <v>0</v>
      </c>
    </row>
    <row r="2193" spans="76:77" x14ac:dyDescent="0.25">
      <c r="BX2193" s="311" t="e">
        <f t="shared" si="74"/>
        <v>#DIV/0!</v>
      </c>
      <c r="BY2193" s="310">
        <f t="shared" si="75"/>
        <v>0</v>
      </c>
    </row>
    <row r="2194" spans="76:77" x14ac:dyDescent="0.25">
      <c r="BX2194" s="311" t="e">
        <f t="shared" si="74"/>
        <v>#DIV/0!</v>
      </c>
      <c r="BY2194" s="310">
        <f t="shared" si="75"/>
        <v>0</v>
      </c>
    </row>
    <row r="2195" spans="76:77" x14ac:dyDescent="0.25">
      <c r="BX2195" s="311" t="e">
        <f t="shared" si="74"/>
        <v>#DIV/0!</v>
      </c>
      <c r="BY2195" s="310">
        <f t="shared" si="75"/>
        <v>0</v>
      </c>
    </row>
    <row r="2196" spans="76:77" x14ac:dyDescent="0.25">
      <c r="BX2196" s="311" t="e">
        <f t="shared" si="74"/>
        <v>#DIV/0!</v>
      </c>
      <c r="BY2196" s="310">
        <f t="shared" si="75"/>
        <v>0</v>
      </c>
    </row>
    <row r="2197" spans="76:77" x14ac:dyDescent="0.25">
      <c r="BX2197" s="311" t="e">
        <f t="shared" si="74"/>
        <v>#DIV/0!</v>
      </c>
      <c r="BY2197" s="310">
        <f t="shared" si="75"/>
        <v>0</v>
      </c>
    </row>
    <row r="2198" spans="76:77" x14ac:dyDescent="0.25">
      <c r="BX2198" s="311" t="e">
        <f t="shared" si="74"/>
        <v>#DIV/0!</v>
      </c>
      <c r="BY2198" s="310">
        <f t="shared" si="75"/>
        <v>0</v>
      </c>
    </row>
    <row r="2199" spans="76:77" x14ac:dyDescent="0.25">
      <c r="BX2199" s="311" t="e">
        <f t="shared" si="74"/>
        <v>#DIV/0!</v>
      </c>
      <c r="BY2199" s="310">
        <f t="shared" si="75"/>
        <v>0</v>
      </c>
    </row>
    <row r="2200" spans="76:77" x14ac:dyDescent="0.25">
      <c r="BX2200" s="311" t="e">
        <f t="shared" si="74"/>
        <v>#DIV/0!</v>
      </c>
      <c r="BY2200" s="310">
        <f t="shared" si="75"/>
        <v>0</v>
      </c>
    </row>
    <row r="2201" spans="76:77" x14ac:dyDescent="0.25">
      <c r="BX2201" s="311" t="e">
        <f t="shared" si="74"/>
        <v>#DIV/0!</v>
      </c>
      <c r="BY2201" s="310">
        <f t="shared" si="75"/>
        <v>0</v>
      </c>
    </row>
    <row r="2202" spans="76:77" x14ac:dyDescent="0.25">
      <c r="BX2202" s="311" t="e">
        <f t="shared" si="74"/>
        <v>#DIV/0!</v>
      </c>
      <c r="BY2202" s="310">
        <f t="shared" si="75"/>
        <v>0</v>
      </c>
    </row>
    <row r="2203" spans="76:77" x14ac:dyDescent="0.25">
      <c r="BX2203" s="311" t="e">
        <f t="shared" si="74"/>
        <v>#DIV/0!</v>
      </c>
      <c r="BY2203" s="310">
        <f t="shared" si="75"/>
        <v>0</v>
      </c>
    </row>
    <row r="2204" spans="76:77" x14ac:dyDescent="0.25">
      <c r="BX2204" s="311" t="e">
        <f t="shared" si="74"/>
        <v>#DIV/0!</v>
      </c>
      <c r="BY2204" s="310">
        <f t="shared" si="75"/>
        <v>0</v>
      </c>
    </row>
    <row r="2205" spans="76:77" x14ac:dyDescent="0.25">
      <c r="BX2205" s="311" t="e">
        <f t="shared" si="74"/>
        <v>#DIV/0!</v>
      </c>
      <c r="BY2205" s="310">
        <f t="shared" si="75"/>
        <v>0</v>
      </c>
    </row>
    <row r="2206" spans="76:77" x14ac:dyDescent="0.25">
      <c r="BX2206" s="311" t="e">
        <f t="shared" si="74"/>
        <v>#DIV/0!</v>
      </c>
      <c r="BY2206" s="310">
        <f t="shared" si="75"/>
        <v>0</v>
      </c>
    </row>
    <row r="2207" spans="76:77" x14ac:dyDescent="0.25">
      <c r="BX2207" s="311" t="e">
        <f t="shared" si="74"/>
        <v>#DIV/0!</v>
      </c>
      <c r="BY2207" s="310">
        <f t="shared" si="75"/>
        <v>0</v>
      </c>
    </row>
    <row r="2208" spans="76:77" x14ac:dyDescent="0.25">
      <c r="BX2208" s="311" t="e">
        <f t="shared" si="74"/>
        <v>#DIV/0!</v>
      </c>
      <c r="BY2208" s="310">
        <f t="shared" si="75"/>
        <v>0</v>
      </c>
    </row>
    <row r="2209" spans="76:77" x14ac:dyDescent="0.25">
      <c r="BX2209" s="311" t="e">
        <f t="shared" si="74"/>
        <v>#DIV/0!</v>
      </c>
      <c r="BY2209" s="310">
        <f t="shared" si="75"/>
        <v>0</v>
      </c>
    </row>
    <row r="2210" spans="76:77" x14ac:dyDescent="0.25">
      <c r="BX2210" s="311" t="e">
        <f t="shared" si="74"/>
        <v>#DIV/0!</v>
      </c>
      <c r="BY2210" s="310">
        <f t="shared" si="75"/>
        <v>0</v>
      </c>
    </row>
    <row r="2211" spans="76:77" x14ac:dyDescent="0.25">
      <c r="BX2211" s="311" t="e">
        <f t="shared" si="74"/>
        <v>#DIV/0!</v>
      </c>
      <c r="BY2211" s="310">
        <f t="shared" si="75"/>
        <v>0</v>
      </c>
    </row>
    <row r="2212" spans="76:77" x14ac:dyDescent="0.25">
      <c r="BX2212" s="311" t="e">
        <f t="shared" si="74"/>
        <v>#DIV/0!</v>
      </c>
      <c r="BY2212" s="310">
        <f t="shared" si="75"/>
        <v>0</v>
      </c>
    </row>
    <row r="2213" spans="76:77" x14ac:dyDescent="0.25">
      <c r="BX2213" s="311" t="e">
        <f t="shared" si="74"/>
        <v>#DIV/0!</v>
      </c>
      <c r="BY2213" s="310">
        <f t="shared" si="75"/>
        <v>0</v>
      </c>
    </row>
    <row r="2214" spans="76:77" x14ac:dyDescent="0.25">
      <c r="BX2214" s="311" t="e">
        <f t="shared" si="74"/>
        <v>#DIV/0!</v>
      </c>
      <c r="BY2214" s="310">
        <f t="shared" si="75"/>
        <v>0</v>
      </c>
    </row>
    <row r="2215" spans="76:77" x14ac:dyDescent="0.25">
      <c r="BX2215" s="311" t="e">
        <f t="shared" si="74"/>
        <v>#DIV/0!</v>
      </c>
      <c r="BY2215" s="310">
        <f t="shared" si="75"/>
        <v>0</v>
      </c>
    </row>
    <row r="2216" spans="76:77" x14ac:dyDescent="0.25">
      <c r="BX2216" s="311" t="e">
        <f t="shared" si="74"/>
        <v>#DIV/0!</v>
      </c>
      <c r="BY2216" s="310">
        <f t="shared" si="75"/>
        <v>0</v>
      </c>
    </row>
    <row r="2217" spans="76:77" x14ac:dyDescent="0.25">
      <c r="BX2217" s="311" t="e">
        <f t="shared" si="74"/>
        <v>#DIV/0!</v>
      </c>
      <c r="BY2217" s="310">
        <f t="shared" si="75"/>
        <v>0</v>
      </c>
    </row>
    <row r="2218" spans="76:77" x14ac:dyDescent="0.25">
      <c r="BX2218" s="311" t="e">
        <f t="shared" si="74"/>
        <v>#DIV/0!</v>
      </c>
      <c r="BY2218" s="310">
        <f t="shared" si="75"/>
        <v>0</v>
      </c>
    </row>
    <row r="2219" spans="76:77" x14ac:dyDescent="0.25">
      <c r="BX2219" s="311" t="e">
        <f t="shared" si="74"/>
        <v>#DIV/0!</v>
      </c>
      <c r="BY2219" s="310">
        <f t="shared" si="75"/>
        <v>0</v>
      </c>
    </row>
    <row r="2220" spans="76:77" x14ac:dyDescent="0.25">
      <c r="BX2220" s="311" t="e">
        <f t="shared" si="74"/>
        <v>#DIV/0!</v>
      </c>
      <c r="BY2220" s="310">
        <f t="shared" si="75"/>
        <v>0</v>
      </c>
    </row>
    <row r="2221" spans="76:77" x14ac:dyDescent="0.25">
      <c r="BX2221" s="311" t="e">
        <f t="shared" si="74"/>
        <v>#DIV/0!</v>
      </c>
      <c r="BY2221" s="310">
        <f t="shared" si="75"/>
        <v>0</v>
      </c>
    </row>
    <row r="2222" spans="76:77" x14ac:dyDescent="0.25">
      <c r="BX2222" s="311" t="e">
        <f t="shared" si="74"/>
        <v>#DIV/0!</v>
      </c>
      <c r="BY2222" s="310">
        <f t="shared" si="75"/>
        <v>0</v>
      </c>
    </row>
    <row r="2223" spans="76:77" x14ac:dyDescent="0.25">
      <c r="BX2223" s="311" t="e">
        <f t="shared" si="74"/>
        <v>#DIV/0!</v>
      </c>
      <c r="BY2223" s="310">
        <f t="shared" si="75"/>
        <v>0</v>
      </c>
    </row>
    <row r="2224" spans="76:77" x14ac:dyDescent="0.25">
      <c r="BX2224" s="311" t="e">
        <f t="shared" si="74"/>
        <v>#DIV/0!</v>
      </c>
      <c r="BY2224" s="310">
        <f t="shared" si="75"/>
        <v>0</v>
      </c>
    </row>
    <row r="2225" spans="76:77" x14ac:dyDescent="0.25">
      <c r="BX2225" s="311" t="e">
        <f t="shared" si="74"/>
        <v>#DIV/0!</v>
      </c>
      <c r="BY2225" s="310">
        <f t="shared" si="75"/>
        <v>0</v>
      </c>
    </row>
    <row r="2226" spans="76:77" x14ac:dyDescent="0.25">
      <c r="BX2226" s="311" t="e">
        <f t="shared" si="74"/>
        <v>#DIV/0!</v>
      </c>
      <c r="BY2226" s="310">
        <f t="shared" si="75"/>
        <v>0</v>
      </c>
    </row>
    <row r="2227" spans="76:77" x14ac:dyDescent="0.25">
      <c r="BX2227" s="311" t="e">
        <f t="shared" si="74"/>
        <v>#DIV/0!</v>
      </c>
      <c r="BY2227" s="310">
        <f t="shared" si="75"/>
        <v>0</v>
      </c>
    </row>
    <row r="2228" spans="76:77" x14ac:dyDescent="0.25">
      <c r="BX2228" s="311" t="e">
        <f t="shared" si="74"/>
        <v>#DIV/0!</v>
      </c>
      <c r="BY2228" s="310">
        <f t="shared" si="75"/>
        <v>0</v>
      </c>
    </row>
    <row r="2229" spans="76:77" x14ac:dyDescent="0.25">
      <c r="BX2229" s="311" t="e">
        <f t="shared" si="74"/>
        <v>#DIV/0!</v>
      </c>
      <c r="BY2229" s="310">
        <f t="shared" si="75"/>
        <v>0</v>
      </c>
    </row>
    <row r="2230" spans="76:77" x14ac:dyDescent="0.25">
      <c r="BX2230" s="311" t="e">
        <f t="shared" si="74"/>
        <v>#DIV/0!</v>
      </c>
      <c r="BY2230" s="310">
        <f t="shared" si="75"/>
        <v>0</v>
      </c>
    </row>
    <row r="2231" spans="76:77" x14ac:dyDescent="0.25">
      <c r="BX2231" s="311" t="e">
        <f t="shared" si="74"/>
        <v>#DIV/0!</v>
      </c>
      <c r="BY2231" s="310">
        <f t="shared" si="75"/>
        <v>0</v>
      </c>
    </row>
    <row r="2232" spans="76:77" x14ac:dyDescent="0.25">
      <c r="BX2232" s="311" t="e">
        <f t="shared" si="74"/>
        <v>#DIV/0!</v>
      </c>
      <c r="BY2232" s="310">
        <f t="shared" si="75"/>
        <v>0</v>
      </c>
    </row>
    <row r="2233" spans="76:77" x14ac:dyDescent="0.25">
      <c r="BX2233" s="311" t="e">
        <f t="shared" si="74"/>
        <v>#DIV/0!</v>
      </c>
      <c r="BY2233" s="310">
        <f t="shared" si="75"/>
        <v>0</v>
      </c>
    </row>
    <row r="2234" spans="76:77" x14ac:dyDescent="0.25">
      <c r="BX2234" s="311" t="e">
        <f t="shared" si="74"/>
        <v>#DIV/0!</v>
      </c>
      <c r="BY2234" s="310">
        <f t="shared" si="75"/>
        <v>0</v>
      </c>
    </row>
    <row r="2235" spans="76:77" x14ac:dyDescent="0.25">
      <c r="BX2235" s="311" t="e">
        <f t="shared" si="74"/>
        <v>#DIV/0!</v>
      </c>
      <c r="BY2235" s="310">
        <f t="shared" si="75"/>
        <v>0</v>
      </c>
    </row>
    <row r="2236" spans="76:77" x14ac:dyDescent="0.25">
      <c r="BX2236" s="311" t="e">
        <f t="shared" si="74"/>
        <v>#DIV/0!</v>
      </c>
      <c r="BY2236" s="310">
        <f t="shared" si="75"/>
        <v>0</v>
      </c>
    </row>
    <row r="2237" spans="76:77" x14ac:dyDescent="0.25">
      <c r="BX2237" s="311" t="e">
        <f t="shared" si="74"/>
        <v>#DIV/0!</v>
      </c>
      <c r="BY2237" s="310">
        <f t="shared" si="75"/>
        <v>0</v>
      </c>
    </row>
    <row r="2238" spans="76:77" x14ac:dyDescent="0.25">
      <c r="BX2238" s="311" t="e">
        <f t="shared" si="74"/>
        <v>#DIV/0!</v>
      </c>
      <c r="BY2238" s="310">
        <f t="shared" si="75"/>
        <v>0</v>
      </c>
    </row>
    <row r="2239" spans="76:77" x14ac:dyDescent="0.25">
      <c r="BX2239" s="311" t="e">
        <f t="shared" si="74"/>
        <v>#DIV/0!</v>
      </c>
      <c r="BY2239" s="310">
        <f t="shared" si="75"/>
        <v>0</v>
      </c>
    </row>
    <row r="2240" spans="76:77" x14ac:dyDescent="0.25">
      <c r="BX2240" s="311" t="e">
        <f t="shared" si="74"/>
        <v>#DIV/0!</v>
      </c>
      <c r="BY2240" s="310">
        <f t="shared" si="75"/>
        <v>0</v>
      </c>
    </row>
    <row r="2241" spans="76:77" x14ac:dyDescent="0.25">
      <c r="BX2241" s="311" t="e">
        <f t="shared" si="74"/>
        <v>#DIV/0!</v>
      </c>
      <c r="BY2241" s="310">
        <f t="shared" si="75"/>
        <v>0</v>
      </c>
    </row>
    <row r="2242" spans="76:77" x14ac:dyDescent="0.25">
      <c r="BX2242" s="311" t="e">
        <f t="shared" si="74"/>
        <v>#DIV/0!</v>
      </c>
      <c r="BY2242" s="310">
        <f t="shared" si="75"/>
        <v>0</v>
      </c>
    </row>
    <row r="2243" spans="76:77" x14ac:dyDescent="0.25">
      <c r="BX2243" s="311" t="e">
        <f t="shared" si="74"/>
        <v>#DIV/0!</v>
      </c>
      <c r="BY2243" s="310">
        <f t="shared" si="75"/>
        <v>0</v>
      </c>
    </row>
    <row r="2244" spans="76:77" x14ac:dyDescent="0.25">
      <c r="BX2244" s="311" t="e">
        <f t="shared" si="74"/>
        <v>#DIV/0!</v>
      </c>
      <c r="BY2244" s="310">
        <f t="shared" si="75"/>
        <v>0</v>
      </c>
    </row>
    <row r="2245" spans="76:77" x14ac:dyDescent="0.25">
      <c r="BX2245" s="311" t="e">
        <f t="shared" si="74"/>
        <v>#DIV/0!</v>
      </c>
      <c r="BY2245" s="310">
        <f t="shared" si="75"/>
        <v>0</v>
      </c>
    </row>
    <row r="2246" spans="76:77" x14ac:dyDescent="0.25">
      <c r="BX2246" s="311" t="e">
        <f t="shared" si="74"/>
        <v>#DIV/0!</v>
      </c>
      <c r="BY2246" s="310">
        <f t="shared" si="75"/>
        <v>0</v>
      </c>
    </row>
    <row r="2247" spans="76:77" x14ac:dyDescent="0.25">
      <c r="BX2247" s="311" t="e">
        <f t="shared" si="74"/>
        <v>#DIV/0!</v>
      </c>
      <c r="BY2247" s="310">
        <f t="shared" si="75"/>
        <v>0</v>
      </c>
    </row>
    <row r="2248" spans="76:77" x14ac:dyDescent="0.25">
      <c r="BX2248" s="311" t="e">
        <f t="shared" si="74"/>
        <v>#DIV/0!</v>
      </c>
      <c r="BY2248" s="310">
        <f t="shared" si="75"/>
        <v>0</v>
      </c>
    </row>
    <row r="2249" spans="76:77" x14ac:dyDescent="0.25">
      <c r="BX2249" s="311" t="e">
        <f t="shared" si="74"/>
        <v>#DIV/0!</v>
      </c>
      <c r="BY2249" s="310">
        <f t="shared" si="75"/>
        <v>0</v>
      </c>
    </row>
    <row r="2250" spans="76:77" x14ac:dyDescent="0.25">
      <c r="BX2250" s="311" t="e">
        <f t="shared" si="74"/>
        <v>#DIV/0!</v>
      </c>
      <c r="BY2250" s="310">
        <f t="shared" si="75"/>
        <v>0</v>
      </c>
    </row>
    <row r="2251" spans="76:77" x14ac:dyDescent="0.25">
      <c r="BX2251" s="311" t="e">
        <f t="shared" si="74"/>
        <v>#DIV/0!</v>
      </c>
      <c r="BY2251" s="310">
        <f t="shared" si="75"/>
        <v>0</v>
      </c>
    </row>
    <row r="2252" spans="76:77" x14ac:dyDescent="0.25">
      <c r="BX2252" s="311" t="e">
        <f t="shared" si="74"/>
        <v>#DIV/0!</v>
      </c>
      <c r="BY2252" s="310">
        <f t="shared" si="75"/>
        <v>0</v>
      </c>
    </row>
    <row r="2253" spans="76:77" x14ac:dyDescent="0.25">
      <c r="BX2253" s="311" t="e">
        <f t="shared" ref="BX2253:BX2316" si="76">BY2253/BV2253</f>
        <v>#DIV/0!</v>
      </c>
      <c r="BY2253" s="310">
        <f t="shared" ref="BY2253:BY2316" si="77">BY2252+BW2253*(BV2253-BV2252)</f>
        <v>0</v>
      </c>
    </row>
    <row r="2254" spans="76:77" x14ac:dyDescent="0.25">
      <c r="BX2254" s="311" t="e">
        <f t="shared" si="76"/>
        <v>#DIV/0!</v>
      </c>
      <c r="BY2254" s="310">
        <f t="shared" si="77"/>
        <v>0</v>
      </c>
    </row>
    <row r="2255" spans="76:77" x14ac:dyDescent="0.25">
      <c r="BX2255" s="311" t="e">
        <f t="shared" si="76"/>
        <v>#DIV/0!</v>
      </c>
      <c r="BY2255" s="310">
        <f t="shared" si="77"/>
        <v>0</v>
      </c>
    </row>
    <row r="2256" spans="76:77" x14ac:dyDescent="0.25">
      <c r="BX2256" s="311" t="e">
        <f t="shared" si="76"/>
        <v>#DIV/0!</v>
      </c>
      <c r="BY2256" s="310">
        <f t="shared" si="77"/>
        <v>0</v>
      </c>
    </row>
    <row r="2257" spans="76:77" x14ac:dyDescent="0.25">
      <c r="BX2257" s="311" t="e">
        <f t="shared" si="76"/>
        <v>#DIV/0!</v>
      </c>
      <c r="BY2257" s="310">
        <f t="shared" si="77"/>
        <v>0</v>
      </c>
    </row>
    <row r="2258" spans="76:77" x14ac:dyDescent="0.25">
      <c r="BX2258" s="311" t="e">
        <f t="shared" si="76"/>
        <v>#DIV/0!</v>
      </c>
      <c r="BY2258" s="310">
        <f t="shared" si="77"/>
        <v>0</v>
      </c>
    </row>
    <row r="2259" spans="76:77" x14ac:dyDescent="0.25">
      <c r="BX2259" s="311" t="e">
        <f t="shared" si="76"/>
        <v>#DIV/0!</v>
      </c>
      <c r="BY2259" s="310">
        <f t="shared" si="77"/>
        <v>0</v>
      </c>
    </row>
    <row r="2260" spans="76:77" x14ac:dyDescent="0.25">
      <c r="BX2260" s="311" t="e">
        <f t="shared" si="76"/>
        <v>#DIV/0!</v>
      </c>
      <c r="BY2260" s="310">
        <f t="shared" si="77"/>
        <v>0</v>
      </c>
    </row>
    <row r="2261" spans="76:77" x14ac:dyDescent="0.25">
      <c r="BX2261" s="311" t="e">
        <f t="shared" si="76"/>
        <v>#DIV/0!</v>
      </c>
      <c r="BY2261" s="310">
        <f t="shared" si="77"/>
        <v>0</v>
      </c>
    </row>
    <row r="2262" spans="76:77" x14ac:dyDescent="0.25">
      <c r="BX2262" s="311" t="e">
        <f t="shared" si="76"/>
        <v>#DIV/0!</v>
      </c>
      <c r="BY2262" s="310">
        <f t="shared" si="77"/>
        <v>0</v>
      </c>
    </row>
    <row r="2263" spans="76:77" x14ac:dyDescent="0.25">
      <c r="BX2263" s="311" t="e">
        <f t="shared" si="76"/>
        <v>#DIV/0!</v>
      </c>
      <c r="BY2263" s="310">
        <f t="shared" si="77"/>
        <v>0</v>
      </c>
    </row>
    <row r="2264" spans="76:77" x14ac:dyDescent="0.25">
      <c r="BX2264" s="311" t="e">
        <f t="shared" si="76"/>
        <v>#DIV/0!</v>
      </c>
      <c r="BY2264" s="310">
        <f t="shared" si="77"/>
        <v>0</v>
      </c>
    </row>
    <row r="2265" spans="76:77" x14ac:dyDescent="0.25">
      <c r="BX2265" s="311" t="e">
        <f t="shared" si="76"/>
        <v>#DIV/0!</v>
      </c>
      <c r="BY2265" s="310">
        <f t="shared" si="77"/>
        <v>0</v>
      </c>
    </row>
    <row r="2266" spans="76:77" x14ac:dyDescent="0.25">
      <c r="BX2266" s="311" t="e">
        <f t="shared" si="76"/>
        <v>#DIV/0!</v>
      </c>
      <c r="BY2266" s="310">
        <f t="shared" si="77"/>
        <v>0</v>
      </c>
    </row>
    <row r="2267" spans="76:77" x14ac:dyDescent="0.25">
      <c r="BX2267" s="311" t="e">
        <f t="shared" si="76"/>
        <v>#DIV/0!</v>
      </c>
      <c r="BY2267" s="310">
        <f t="shared" si="77"/>
        <v>0</v>
      </c>
    </row>
    <row r="2268" spans="76:77" x14ac:dyDescent="0.25">
      <c r="BX2268" s="311" t="e">
        <f t="shared" si="76"/>
        <v>#DIV/0!</v>
      </c>
      <c r="BY2268" s="310">
        <f t="shared" si="77"/>
        <v>0</v>
      </c>
    </row>
    <row r="2269" spans="76:77" x14ac:dyDescent="0.25">
      <c r="BX2269" s="311" t="e">
        <f t="shared" si="76"/>
        <v>#DIV/0!</v>
      </c>
      <c r="BY2269" s="310">
        <f t="shared" si="77"/>
        <v>0</v>
      </c>
    </row>
    <row r="2270" spans="76:77" x14ac:dyDescent="0.25">
      <c r="BX2270" s="311" t="e">
        <f t="shared" si="76"/>
        <v>#DIV/0!</v>
      </c>
      <c r="BY2270" s="310">
        <f t="shared" si="77"/>
        <v>0</v>
      </c>
    </row>
    <row r="2271" spans="76:77" x14ac:dyDescent="0.25">
      <c r="BX2271" s="311" t="e">
        <f t="shared" si="76"/>
        <v>#DIV/0!</v>
      </c>
      <c r="BY2271" s="310">
        <f t="shared" si="77"/>
        <v>0</v>
      </c>
    </row>
    <row r="2272" spans="76:77" x14ac:dyDescent="0.25">
      <c r="BX2272" s="311" t="e">
        <f t="shared" si="76"/>
        <v>#DIV/0!</v>
      </c>
      <c r="BY2272" s="310">
        <f t="shared" si="77"/>
        <v>0</v>
      </c>
    </row>
    <row r="2273" spans="76:77" x14ac:dyDescent="0.25">
      <c r="BX2273" s="311" t="e">
        <f t="shared" si="76"/>
        <v>#DIV/0!</v>
      </c>
      <c r="BY2273" s="310">
        <f t="shared" si="77"/>
        <v>0</v>
      </c>
    </row>
    <row r="2274" spans="76:77" x14ac:dyDescent="0.25">
      <c r="BX2274" s="311" t="e">
        <f t="shared" si="76"/>
        <v>#DIV/0!</v>
      </c>
      <c r="BY2274" s="310">
        <f t="shared" si="77"/>
        <v>0</v>
      </c>
    </row>
    <row r="2275" spans="76:77" x14ac:dyDescent="0.25">
      <c r="BX2275" s="311" t="e">
        <f t="shared" si="76"/>
        <v>#DIV/0!</v>
      </c>
      <c r="BY2275" s="310">
        <f t="shared" si="77"/>
        <v>0</v>
      </c>
    </row>
    <row r="2276" spans="76:77" x14ac:dyDescent="0.25">
      <c r="BX2276" s="311" t="e">
        <f t="shared" si="76"/>
        <v>#DIV/0!</v>
      </c>
      <c r="BY2276" s="310">
        <f t="shared" si="77"/>
        <v>0</v>
      </c>
    </row>
    <row r="2277" spans="76:77" x14ac:dyDescent="0.25">
      <c r="BX2277" s="311" t="e">
        <f t="shared" si="76"/>
        <v>#DIV/0!</v>
      </c>
      <c r="BY2277" s="310">
        <f t="shared" si="77"/>
        <v>0</v>
      </c>
    </row>
    <row r="2278" spans="76:77" x14ac:dyDescent="0.25">
      <c r="BX2278" s="311" t="e">
        <f t="shared" si="76"/>
        <v>#DIV/0!</v>
      </c>
      <c r="BY2278" s="310">
        <f t="shared" si="77"/>
        <v>0</v>
      </c>
    </row>
    <row r="2279" spans="76:77" x14ac:dyDescent="0.25">
      <c r="BX2279" s="311" t="e">
        <f t="shared" si="76"/>
        <v>#DIV/0!</v>
      </c>
      <c r="BY2279" s="310">
        <f t="shared" si="77"/>
        <v>0</v>
      </c>
    </row>
    <row r="2280" spans="76:77" x14ac:dyDescent="0.25">
      <c r="BX2280" s="311" t="e">
        <f t="shared" si="76"/>
        <v>#DIV/0!</v>
      </c>
      <c r="BY2280" s="310">
        <f t="shared" si="77"/>
        <v>0</v>
      </c>
    </row>
    <row r="2281" spans="76:77" x14ac:dyDescent="0.25">
      <c r="BX2281" s="311" t="e">
        <f t="shared" si="76"/>
        <v>#DIV/0!</v>
      </c>
      <c r="BY2281" s="310">
        <f t="shared" si="77"/>
        <v>0</v>
      </c>
    </row>
    <row r="2282" spans="76:77" x14ac:dyDescent="0.25">
      <c r="BX2282" s="311" t="e">
        <f t="shared" si="76"/>
        <v>#DIV/0!</v>
      </c>
      <c r="BY2282" s="310">
        <f t="shared" si="77"/>
        <v>0</v>
      </c>
    </row>
    <row r="2283" spans="76:77" x14ac:dyDescent="0.25">
      <c r="BX2283" s="311" t="e">
        <f t="shared" si="76"/>
        <v>#DIV/0!</v>
      </c>
      <c r="BY2283" s="310">
        <f t="shared" si="77"/>
        <v>0</v>
      </c>
    </row>
    <row r="2284" spans="76:77" x14ac:dyDescent="0.25">
      <c r="BX2284" s="311" t="e">
        <f t="shared" si="76"/>
        <v>#DIV/0!</v>
      </c>
      <c r="BY2284" s="310">
        <f t="shared" si="77"/>
        <v>0</v>
      </c>
    </row>
    <row r="2285" spans="76:77" x14ac:dyDescent="0.25">
      <c r="BX2285" s="311" t="e">
        <f t="shared" si="76"/>
        <v>#DIV/0!</v>
      </c>
      <c r="BY2285" s="310">
        <f t="shared" si="77"/>
        <v>0</v>
      </c>
    </row>
    <row r="2286" spans="76:77" x14ac:dyDescent="0.25">
      <c r="BX2286" s="311" t="e">
        <f t="shared" si="76"/>
        <v>#DIV/0!</v>
      </c>
      <c r="BY2286" s="310">
        <f t="shared" si="77"/>
        <v>0</v>
      </c>
    </row>
    <row r="2287" spans="76:77" x14ac:dyDescent="0.25">
      <c r="BX2287" s="311" t="e">
        <f t="shared" si="76"/>
        <v>#DIV/0!</v>
      </c>
      <c r="BY2287" s="310">
        <f t="shared" si="77"/>
        <v>0</v>
      </c>
    </row>
    <row r="2288" spans="76:77" x14ac:dyDescent="0.25">
      <c r="BX2288" s="311" t="e">
        <f t="shared" si="76"/>
        <v>#DIV/0!</v>
      </c>
      <c r="BY2288" s="310">
        <f t="shared" si="77"/>
        <v>0</v>
      </c>
    </row>
    <row r="2289" spans="76:77" x14ac:dyDescent="0.25">
      <c r="BX2289" s="311" t="e">
        <f t="shared" si="76"/>
        <v>#DIV/0!</v>
      </c>
      <c r="BY2289" s="310">
        <f t="shared" si="77"/>
        <v>0</v>
      </c>
    </row>
    <row r="2290" spans="76:77" x14ac:dyDescent="0.25">
      <c r="BX2290" s="311" t="e">
        <f t="shared" si="76"/>
        <v>#DIV/0!</v>
      </c>
      <c r="BY2290" s="310">
        <f t="shared" si="77"/>
        <v>0</v>
      </c>
    </row>
    <row r="2291" spans="76:77" x14ac:dyDescent="0.25">
      <c r="BX2291" s="311" t="e">
        <f t="shared" si="76"/>
        <v>#DIV/0!</v>
      </c>
      <c r="BY2291" s="310">
        <f t="shared" si="77"/>
        <v>0</v>
      </c>
    </row>
    <row r="2292" spans="76:77" x14ac:dyDescent="0.25">
      <c r="BX2292" s="311" t="e">
        <f t="shared" si="76"/>
        <v>#DIV/0!</v>
      </c>
      <c r="BY2292" s="310">
        <f t="shared" si="77"/>
        <v>0</v>
      </c>
    </row>
    <row r="2293" spans="76:77" x14ac:dyDescent="0.25">
      <c r="BX2293" s="311" t="e">
        <f t="shared" si="76"/>
        <v>#DIV/0!</v>
      </c>
      <c r="BY2293" s="310">
        <f t="shared" si="77"/>
        <v>0</v>
      </c>
    </row>
    <row r="2294" spans="76:77" x14ac:dyDescent="0.25">
      <c r="BX2294" s="311" t="e">
        <f t="shared" si="76"/>
        <v>#DIV/0!</v>
      </c>
      <c r="BY2294" s="310">
        <f t="shared" si="77"/>
        <v>0</v>
      </c>
    </row>
    <row r="2295" spans="76:77" x14ac:dyDescent="0.25">
      <c r="BX2295" s="311" t="e">
        <f t="shared" si="76"/>
        <v>#DIV/0!</v>
      </c>
      <c r="BY2295" s="310">
        <f t="shared" si="77"/>
        <v>0</v>
      </c>
    </row>
    <row r="2296" spans="76:77" x14ac:dyDescent="0.25">
      <c r="BX2296" s="311" t="e">
        <f t="shared" si="76"/>
        <v>#DIV/0!</v>
      </c>
      <c r="BY2296" s="310">
        <f t="shared" si="77"/>
        <v>0</v>
      </c>
    </row>
    <row r="2297" spans="76:77" x14ac:dyDescent="0.25">
      <c r="BX2297" s="311" t="e">
        <f t="shared" si="76"/>
        <v>#DIV/0!</v>
      </c>
      <c r="BY2297" s="310">
        <f t="shared" si="77"/>
        <v>0</v>
      </c>
    </row>
    <row r="2298" spans="76:77" x14ac:dyDescent="0.25">
      <c r="BX2298" s="311" t="e">
        <f t="shared" si="76"/>
        <v>#DIV/0!</v>
      </c>
      <c r="BY2298" s="310">
        <f t="shared" si="77"/>
        <v>0</v>
      </c>
    </row>
    <row r="2299" spans="76:77" x14ac:dyDescent="0.25">
      <c r="BX2299" s="311" t="e">
        <f t="shared" si="76"/>
        <v>#DIV/0!</v>
      </c>
      <c r="BY2299" s="310">
        <f t="shared" si="77"/>
        <v>0</v>
      </c>
    </row>
    <row r="2300" spans="76:77" x14ac:dyDescent="0.25">
      <c r="BX2300" s="311" t="e">
        <f t="shared" si="76"/>
        <v>#DIV/0!</v>
      </c>
      <c r="BY2300" s="310">
        <f t="shared" si="77"/>
        <v>0</v>
      </c>
    </row>
    <row r="2301" spans="76:77" x14ac:dyDescent="0.25">
      <c r="BX2301" s="311" t="e">
        <f t="shared" si="76"/>
        <v>#DIV/0!</v>
      </c>
      <c r="BY2301" s="310">
        <f t="shared" si="77"/>
        <v>0</v>
      </c>
    </row>
    <row r="2302" spans="76:77" x14ac:dyDescent="0.25">
      <c r="BX2302" s="311" t="e">
        <f t="shared" si="76"/>
        <v>#DIV/0!</v>
      </c>
      <c r="BY2302" s="310">
        <f t="shared" si="77"/>
        <v>0</v>
      </c>
    </row>
    <row r="2303" spans="76:77" x14ac:dyDescent="0.25">
      <c r="BX2303" s="311" t="e">
        <f t="shared" si="76"/>
        <v>#DIV/0!</v>
      </c>
      <c r="BY2303" s="310">
        <f t="shared" si="77"/>
        <v>0</v>
      </c>
    </row>
    <row r="2304" spans="76:77" x14ac:dyDescent="0.25">
      <c r="BX2304" s="311" t="e">
        <f t="shared" si="76"/>
        <v>#DIV/0!</v>
      </c>
      <c r="BY2304" s="310">
        <f t="shared" si="77"/>
        <v>0</v>
      </c>
    </row>
    <row r="2305" spans="76:77" x14ac:dyDescent="0.25">
      <c r="BX2305" s="311" t="e">
        <f t="shared" si="76"/>
        <v>#DIV/0!</v>
      </c>
      <c r="BY2305" s="310">
        <f t="shared" si="77"/>
        <v>0</v>
      </c>
    </row>
    <row r="2306" spans="76:77" x14ac:dyDescent="0.25">
      <c r="BX2306" s="311" t="e">
        <f t="shared" si="76"/>
        <v>#DIV/0!</v>
      </c>
      <c r="BY2306" s="310">
        <f t="shared" si="77"/>
        <v>0</v>
      </c>
    </row>
    <row r="2307" spans="76:77" x14ac:dyDescent="0.25">
      <c r="BX2307" s="311" t="e">
        <f t="shared" si="76"/>
        <v>#DIV/0!</v>
      </c>
      <c r="BY2307" s="310">
        <f t="shared" si="77"/>
        <v>0</v>
      </c>
    </row>
    <row r="2308" spans="76:77" x14ac:dyDescent="0.25">
      <c r="BX2308" s="311" t="e">
        <f t="shared" si="76"/>
        <v>#DIV/0!</v>
      </c>
      <c r="BY2308" s="310">
        <f t="shared" si="77"/>
        <v>0</v>
      </c>
    </row>
    <row r="2309" spans="76:77" x14ac:dyDescent="0.25">
      <c r="BX2309" s="311" t="e">
        <f t="shared" si="76"/>
        <v>#DIV/0!</v>
      </c>
      <c r="BY2309" s="310">
        <f t="shared" si="77"/>
        <v>0</v>
      </c>
    </row>
    <row r="2310" spans="76:77" x14ac:dyDescent="0.25">
      <c r="BX2310" s="311" t="e">
        <f t="shared" si="76"/>
        <v>#DIV/0!</v>
      </c>
      <c r="BY2310" s="310">
        <f t="shared" si="77"/>
        <v>0</v>
      </c>
    </row>
    <row r="2311" spans="76:77" x14ac:dyDescent="0.25">
      <c r="BX2311" s="311" t="e">
        <f t="shared" si="76"/>
        <v>#DIV/0!</v>
      </c>
      <c r="BY2311" s="310">
        <f t="shared" si="77"/>
        <v>0</v>
      </c>
    </row>
    <row r="2312" spans="76:77" x14ac:dyDescent="0.25">
      <c r="BX2312" s="311" t="e">
        <f t="shared" si="76"/>
        <v>#DIV/0!</v>
      </c>
      <c r="BY2312" s="310">
        <f t="shared" si="77"/>
        <v>0</v>
      </c>
    </row>
    <row r="2313" spans="76:77" x14ac:dyDescent="0.25">
      <c r="BX2313" s="311" t="e">
        <f t="shared" si="76"/>
        <v>#DIV/0!</v>
      </c>
      <c r="BY2313" s="310">
        <f t="shared" si="77"/>
        <v>0</v>
      </c>
    </row>
    <row r="2314" spans="76:77" x14ac:dyDescent="0.25">
      <c r="BX2314" s="311" t="e">
        <f t="shared" si="76"/>
        <v>#DIV/0!</v>
      </c>
      <c r="BY2314" s="310">
        <f t="shared" si="77"/>
        <v>0</v>
      </c>
    </row>
    <row r="2315" spans="76:77" x14ac:dyDescent="0.25">
      <c r="BX2315" s="311" t="e">
        <f t="shared" si="76"/>
        <v>#DIV/0!</v>
      </c>
      <c r="BY2315" s="310">
        <f t="shared" si="77"/>
        <v>0</v>
      </c>
    </row>
    <row r="2316" spans="76:77" x14ac:dyDescent="0.25">
      <c r="BX2316" s="311" t="e">
        <f t="shared" si="76"/>
        <v>#DIV/0!</v>
      </c>
      <c r="BY2316" s="310">
        <f t="shared" si="77"/>
        <v>0</v>
      </c>
    </row>
    <row r="2317" spans="76:77" x14ac:dyDescent="0.25">
      <c r="BX2317" s="311" t="e">
        <f t="shared" ref="BX2317:BX2380" si="78">BY2317/BV2317</f>
        <v>#DIV/0!</v>
      </c>
      <c r="BY2317" s="310">
        <f t="shared" ref="BY2317:BY2380" si="79">BY2316+BW2317*(BV2317-BV2316)</f>
        <v>0</v>
      </c>
    </row>
    <row r="2318" spans="76:77" x14ac:dyDescent="0.25">
      <c r="BX2318" s="311" t="e">
        <f t="shared" si="78"/>
        <v>#DIV/0!</v>
      </c>
      <c r="BY2318" s="310">
        <f t="shared" si="79"/>
        <v>0</v>
      </c>
    </row>
    <row r="2319" spans="76:77" x14ac:dyDescent="0.25">
      <c r="BX2319" s="311" t="e">
        <f t="shared" si="78"/>
        <v>#DIV/0!</v>
      </c>
      <c r="BY2319" s="310">
        <f t="shared" si="79"/>
        <v>0</v>
      </c>
    </row>
    <row r="2320" spans="76:77" x14ac:dyDescent="0.25">
      <c r="BX2320" s="311" t="e">
        <f t="shared" si="78"/>
        <v>#DIV/0!</v>
      </c>
      <c r="BY2320" s="310">
        <f t="shared" si="79"/>
        <v>0</v>
      </c>
    </row>
    <row r="2321" spans="76:77" x14ac:dyDescent="0.25">
      <c r="BX2321" s="311" t="e">
        <f t="shared" si="78"/>
        <v>#DIV/0!</v>
      </c>
      <c r="BY2321" s="310">
        <f t="shared" si="79"/>
        <v>0</v>
      </c>
    </row>
    <row r="2322" spans="76:77" x14ac:dyDescent="0.25">
      <c r="BX2322" s="311" t="e">
        <f t="shared" si="78"/>
        <v>#DIV/0!</v>
      </c>
      <c r="BY2322" s="310">
        <f t="shared" si="79"/>
        <v>0</v>
      </c>
    </row>
    <row r="2323" spans="76:77" x14ac:dyDescent="0.25">
      <c r="BX2323" s="311" t="e">
        <f t="shared" si="78"/>
        <v>#DIV/0!</v>
      </c>
      <c r="BY2323" s="310">
        <f t="shared" si="79"/>
        <v>0</v>
      </c>
    </row>
    <row r="2324" spans="76:77" x14ac:dyDescent="0.25">
      <c r="BX2324" s="311" t="e">
        <f t="shared" si="78"/>
        <v>#DIV/0!</v>
      </c>
      <c r="BY2324" s="310">
        <f t="shared" si="79"/>
        <v>0</v>
      </c>
    </row>
    <row r="2325" spans="76:77" x14ac:dyDescent="0.25">
      <c r="BX2325" s="311" t="e">
        <f t="shared" si="78"/>
        <v>#DIV/0!</v>
      </c>
      <c r="BY2325" s="310">
        <f t="shared" si="79"/>
        <v>0</v>
      </c>
    </row>
    <row r="2326" spans="76:77" x14ac:dyDescent="0.25">
      <c r="BX2326" s="311" t="e">
        <f t="shared" si="78"/>
        <v>#DIV/0!</v>
      </c>
      <c r="BY2326" s="310">
        <f t="shared" si="79"/>
        <v>0</v>
      </c>
    </row>
    <row r="2327" spans="76:77" x14ac:dyDescent="0.25">
      <c r="BX2327" s="311" t="e">
        <f t="shared" si="78"/>
        <v>#DIV/0!</v>
      </c>
      <c r="BY2327" s="310">
        <f t="shared" si="79"/>
        <v>0</v>
      </c>
    </row>
    <row r="2328" spans="76:77" x14ac:dyDescent="0.25">
      <c r="BX2328" s="311" t="e">
        <f t="shared" si="78"/>
        <v>#DIV/0!</v>
      </c>
      <c r="BY2328" s="310">
        <f t="shared" si="79"/>
        <v>0</v>
      </c>
    </row>
    <row r="2329" spans="76:77" x14ac:dyDescent="0.25">
      <c r="BX2329" s="311" t="e">
        <f t="shared" si="78"/>
        <v>#DIV/0!</v>
      </c>
      <c r="BY2329" s="310">
        <f t="shared" si="79"/>
        <v>0</v>
      </c>
    </row>
    <row r="2330" spans="76:77" x14ac:dyDescent="0.25">
      <c r="BX2330" s="311" t="e">
        <f t="shared" si="78"/>
        <v>#DIV/0!</v>
      </c>
      <c r="BY2330" s="310">
        <f t="shared" si="79"/>
        <v>0</v>
      </c>
    </row>
    <row r="2331" spans="76:77" x14ac:dyDescent="0.25">
      <c r="BX2331" s="311" t="e">
        <f t="shared" si="78"/>
        <v>#DIV/0!</v>
      </c>
      <c r="BY2331" s="310">
        <f t="shared" si="79"/>
        <v>0</v>
      </c>
    </row>
    <row r="2332" spans="76:77" x14ac:dyDescent="0.25">
      <c r="BX2332" s="311" t="e">
        <f t="shared" si="78"/>
        <v>#DIV/0!</v>
      </c>
      <c r="BY2332" s="310">
        <f t="shared" si="79"/>
        <v>0</v>
      </c>
    </row>
    <row r="2333" spans="76:77" x14ac:dyDescent="0.25">
      <c r="BX2333" s="311" t="e">
        <f t="shared" si="78"/>
        <v>#DIV/0!</v>
      </c>
      <c r="BY2333" s="310">
        <f t="shared" si="79"/>
        <v>0</v>
      </c>
    </row>
    <row r="2334" spans="76:77" x14ac:dyDescent="0.25">
      <c r="BX2334" s="311" t="e">
        <f t="shared" si="78"/>
        <v>#DIV/0!</v>
      </c>
      <c r="BY2334" s="310">
        <f t="shared" si="79"/>
        <v>0</v>
      </c>
    </row>
    <row r="2335" spans="76:77" x14ac:dyDescent="0.25">
      <c r="BX2335" s="311" t="e">
        <f t="shared" si="78"/>
        <v>#DIV/0!</v>
      </c>
      <c r="BY2335" s="310">
        <f t="shared" si="79"/>
        <v>0</v>
      </c>
    </row>
    <row r="2336" spans="76:77" x14ac:dyDescent="0.25">
      <c r="BX2336" s="311" t="e">
        <f t="shared" si="78"/>
        <v>#DIV/0!</v>
      </c>
      <c r="BY2336" s="310">
        <f t="shared" si="79"/>
        <v>0</v>
      </c>
    </row>
    <row r="2337" spans="76:77" x14ac:dyDescent="0.25">
      <c r="BX2337" s="311" t="e">
        <f t="shared" si="78"/>
        <v>#DIV/0!</v>
      </c>
      <c r="BY2337" s="310">
        <f t="shared" si="79"/>
        <v>0</v>
      </c>
    </row>
    <row r="2338" spans="76:77" x14ac:dyDescent="0.25">
      <c r="BX2338" s="311" t="e">
        <f t="shared" si="78"/>
        <v>#DIV/0!</v>
      </c>
      <c r="BY2338" s="310">
        <f t="shared" si="79"/>
        <v>0</v>
      </c>
    </row>
    <row r="2339" spans="76:77" x14ac:dyDescent="0.25">
      <c r="BX2339" s="311" t="e">
        <f t="shared" si="78"/>
        <v>#DIV/0!</v>
      </c>
      <c r="BY2339" s="310">
        <f t="shared" si="79"/>
        <v>0</v>
      </c>
    </row>
    <row r="2340" spans="76:77" x14ac:dyDescent="0.25">
      <c r="BX2340" s="311" t="e">
        <f t="shared" si="78"/>
        <v>#DIV/0!</v>
      </c>
      <c r="BY2340" s="310">
        <f t="shared" si="79"/>
        <v>0</v>
      </c>
    </row>
    <row r="2341" spans="76:77" x14ac:dyDescent="0.25">
      <c r="BX2341" s="311" t="e">
        <f t="shared" si="78"/>
        <v>#DIV/0!</v>
      </c>
      <c r="BY2341" s="310">
        <f t="shared" si="79"/>
        <v>0</v>
      </c>
    </row>
    <row r="2342" spans="76:77" x14ac:dyDescent="0.25">
      <c r="BX2342" s="311" t="e">
        <f t="shared" si="78"/>
        <v>#DIV/0!</v>
      </c>
      <c r="BY2342" s="310">
        <f t="shared" si="79"/>
        <v>0</v>
      </c>
    </row>
    <row r="2343" spans="76:77" x14ac:dyDescent="0.25">
      <c r="BX2343" s="311" t="e">
        <f t="shared" si="78"/>
        <v>#DIV/0!</v>
      </c>
      <c r="BY2343" s="310">
        <f t="shared" si="79"/>
        <v>0</v>
      </c>
    </row>
    <row r="2344" spans="76:77" x14ac:dyDescent="0.25">
      <c r="BX2344" s="311" t="e">
        <f t="shared" si="78"/>
        <v>#DIV/0!</v>
      </c>
      <c r="BY2344" s="310">
        <f t="shared" si="79"/>
        <v>0</v>
      </c>
    </row>
    <row r="2345" spans="76:77" x14ac:dyDescent="0.25">
      <c r="BX2345" s="311" t="e">
        <f t="shared" si="78"/>
        <v>#DIV/0!</v>
      </c>
      <c r="BY2345" s="310">
        <f t="shared" si="79"/>
        <v>0</v>
      </c>
    </row>
    <row r="2346" spans="76:77" x14ac:dyDescent="0.25">
      <c r="BX2346" s="311" t="e">
        <f t="shared" si="78"/>
        <v>#DIV/0!</v>
      </c>
      <c r="BY2346" s="310">
        <f t="shared" si="79"/>
        <v>0</v>
      </c>
    </row>
    <row r="2347" spans="76:77" x14ac:dyDescent="0.25">
      <c r="BX2347" s="311" t="e">
        <f t="shared" si="78"/>
        <v>#DIV/0!</v>
      </c>
      <c r="BY2347" s="310">
        <f t="shared" si="79"/>
        <v>0</v>
      </c>
    </row>
    <row r="2348" spans="76:77" x14ac:dyDescent="0.25">
      <c r="BX2348" s="311" t="e">
        <f t="shared" si="78"/>
        <v>#DIV/0!</v>
      </c>
      <c r="BY2348" s="310">
        <f t="shared" si="79"/>
        <v>0</v>
      </c>
    </row>
    <row r="2349" spans="76:77" x14ac:dyDescent="0.25">
      <c r="BX2349" s="311" t="e">
        <f t="shared" si="78"/>
        <v>#DIV/0!</v>
      </c>
      <c r="BY2349" s="310">
        <f t="shared" si="79"/>
        <v>0</v>
      </c>
    </row>
    <row r="2350" spans="76:77" x14ac:dyDescent="0.25">
      <c r="BX2350" s="311" t="e">
        <f t="shared" si="78"/>
        <v>#DIV/0!</v>
      </c>
      <c r="BY2350" s="310">
        <f t="shared" si="79"/>
        <v>0</v>
      </c>
    </row>
    <row r="2351" spans="76:77" x14ac:dyDescent="0.25">
      <c r="BX2351" s="311" t="e">
        <f t="shared" si="78"/>
        <v>#DIV/0!</v>
      </c>
      <c r="BY2351" s="310">
        <f t="shared" si="79"/>
        <v>0</v>
      </c>
    </row>
    <row r="2352" spans="76:77" x14ac:dyDescent="0.25">
      <c r="BX2352" s="311" t="e">
        <f t="shared" si="78"/>
        <v>#DIV/0!</v>
      </c>
      <c r="BY2352" s="310">
        <f t="shared" si="79"/>
        <v>0</v>
      </c>
    </row>
    <row r="2353" spans="76:77" x14ac:dyDescent="0.25">
      <c r="BX2353" s="311" t="e">
        <f t="shared" si="78"/>
        <v>#DIV/0!</v>
      </c>
      <c r="BY2353" s="310">
        <f t="shared" si="79"/>
        <v>0</v>
      </c>
    </row>
    <row r="2354" spans="76:77" x14ac:dyDescent="0.25">
      <c r="BX2354" s="311" t="e">
        <f t="shared" si="78"/>
        <v>#DIV/0!</v>
      </c>
      <c r="BY2354" s="310">
        <f t="shared" si="79"/>
        <v>0</v>
      </c>
    </row>
    <row r="2355" spans="76:77" x14ac:dyDescent="0.25">
      <c r="BX2355" s="311" t="e">
        <f t="shared" si="78"/>
        <v>#DIV/0!</v>
      </c>
      <c r="BY2355" s="310">
        <f t="shared" si="79"/>
        <v>0</v>
      </c>
    </row>
    <row r="2356" spans="76:77" x14ac:dyDescent="0.25">
      <c r="BX2356" s="311" t="e">
        <f t="shared" si="78"/>
        <v>#DIV/0!</v>
      </c>
      <c r="BY2356" s="310">
        <f t="shared" si="79"/>
        <v>0</v>
      </c>
    </row>
    <row r="2357" spans="76:77" x14ac:dyDescent="0.25">
      <c r="BX2357" s="311" t="e">
        <f t="shared" si="78"/>
        <v>#DIV/0!</v>
      </c>
      <c r="BY2357" s="310">
        <f t="shared" si="79"/>
        <v>0</v>
      </c>
    </row>
    <row r="2358" spans="76:77" x14ac:dyDescent="0.25">
      <c r="BX2358" s="311" t="e">
        <f t="shared" si="78"/>
        <v>#DIV/0!</v>
      </c>
      <c r="BY2358" s="310">
        <f t="shared" si="79"/>
        <v>0</v>
      </c>
    </row>
    <row r="2359" spans="76:77" x14ac:dyDescent="0.25">
      <c r="BX2359" s="311" t="e">
        <f t="shared" si="78"/>
        <v>#DIV/0!</v>
      </c>
      <c r="BY2359" s="310">
        <f t="shared" si="79"/>
        <v>0</v>
      </c>
    </row>
    <row r="2360" spans="76:77" x14ac:dyDescent="0.25">
      <c r="BX2360" s="311" t="e">
        <f t="shared" si="78"/>
        <v>#DIV/0!</v>
      </c>
      <c r="BY2360" s="310">
        <f t="shared" si="79"/>
        <v>0</v>
      </c>
    </row>
    <row r="2361" spans="76:77" x14ac:dyDescent="0.25">
      <c r="BX2361" s="311" t="e">
        <f t="shared" si="78"/>
        <v>#DIV/0!</v>
      </c>
      <c r="BY2361" s="310">
        <f t="shared" si="79"/>
        <v>0</v>
      </c>
    </row>
    <row r="2362" spans="76:77" x14ac:dyDescent="0.25">
      <c r="BX2362" s="311" t="e">
        <f t="shared" si="78"/>
        <v>#DIV/0!</v>
      </c>
      <c r="BY2362" s="310">
        <f t="shared" si="79"/>
        <v>0</v>
      </c>
    </row>
    <row r="2363" spans="76:77" x14ac:dyDescent="0.25">
      <c r="BX2363" s="311" t="e">
        <f t="shared" si="78"/>
        <v>#DIV/0!</v>
      </c>
      <c r="BY2363" s="310">
        <f t="shared" si="79"/>
        <v>0</v>
      </c>
    </row>
    <row r="2364" spans="76:77" x14ac:dyDescent="0.25">
      <c r="BX2364" s="311" t="e">
        <f t="shared" si="78"/>
        <v>#DIV/0!</v>
      </c>
      <c r="BY2364" s="310">
        <f t="shared" si="79"/>
        <v>0</v>
      </c>
    </row>
    <row r="2365" spans="76:77" x14ac:dyDescent="0.25">
      <c r="BX2365" s="311" t="e">
        <f t="shared" si="78"/>
        <v>#DIV/0!</v>
      </c>
      <c r="BY2365" s="310">
        <f t="shared" si="79"/>
        <v>0</v>
      </c>
    </row>
    <row r="2366" spans="76:77" x14ac:dyDescent="0.25">
      <c r="BX2366" s="311" t="e">
        <f t="shared" si="78"/>
        <v>#DIV/0!</v>
      </c>
      <c r="BY2366" s="310">
        <f t="shared" si="79"/>
        <v>0</v>
      </c>
    </row>
    <row r="2367" spans="76:77" x14ac:dyDescent="0.25">
      <c r="BX2367" s="311" t="e">
        <f t="shared" si="78"/>
        <v>#DIV/0!</v>
      </c>
      <c r="BY2367" s="310">
        <f t="shared" si="79"/>
        <v>0</v>
      </c>
    </row>
    <row r="2368" spans="76:77" x14ac:dyDescent="0.25">
      <c r="BX2368" s="311" t="e">
        <f t="shared" si="78"/>
        <v>#DIV/0!</v>
      </c>
      <c r="BY2368" s="310">
        <f t="shared" si="79"/>
        <v>0</v>
      </c>
    </row>
    <row r="2369" spans="76:77" x14ac:dyDescent="0.25">
      <c r="BX2369" s="311" t="e">
        <f t="shared" si="78"/>
        <v>#DIV/0!</v>
      </c>
      <c r="BY2369" s="310">
        <f t="shared" si="79"/>
        <v>0</v>
      </c>
    </row>
    <row r="2370" spans="76:77" x14ac:dyDescent="0.25">
      <c r="BX2370" s="311" t="e">
        <f t="shared" si="78"/>
        <v>#DIV/0!</v>
      </c>
      <c r="BY2370" s="310">
        <f t="shared" si="79"/>
        <v>0</v>
      </c>
    </row>
    <row r="2371" spans="76:77" x14ac:dyDescent="0.25">
      <c r="BX2371" s="311" t="e">
        <f t="shared" si="78"/>
        <v>#DIV/0!</v>
      </c>
      <c r="BY2371" s="310">
        <f t="shared" si="79"/>
        <v>0</v>
      </c>
    </row>
    <row r="2372" spans="76:77" x14ac:dyDescent="0.25">
      <c r="BX2372" s="311" t="e">
        <f t="shared" si="78"/>
        <v>#DIV/0!</v>
      </c>
      <c r="BY2372" s="310">
        <f t="shared" si="79"/>
        <v>0</v>
      </c>
    </row>
    <row r="2373" spans="76:77" x14ac:dyDescent="0.25">
      <c r="BX2373" s="311" t="e">
        <f t="shared" si="78"/>
        <v>#DIV/0!</v>
      </c>
      <c r="BY2373" s="310">
        <f t="shared" si="79"/>
        <v>0</v>
      </c>
    </row>
    <row r="2374" spans="76:77" x14ac:dyDescent="0.25">
      <c r="BX2374" s="311" t="e">
        <f t="shared" si="78"/>
        <v>#DIV/0!</v>
      </c>
      <c r="BY2374" s="310">
        <f t="shared" si="79"/>
        <v>0</v>
      </c>
    </row>
    <row r="2375" spans="76:77" x14ac:dyDescent="0.25">
      <c r="BX2375" s="311" t="e">
        <f t="shared" si="78"/>
        <v>#DIV/0!</v>
      </c>
      <c r="BY2375" s="310">
        <f t="shared" si="79"/>
        <v>0</v>
      </c>
    </row>
    <row r="2376" spans="76:77" x14ac:dyDescent="0.25">
      <c r="BX2376" s="311" t="e">
        <f t="shared" si="78"/>
        <v>#DIV/0!</v>
      </c>
      <c r="BY2376" s="310">
        <f t="shared" si="79"/>
        <v>0</v>
      </c>
    </row>
    <row r="2377" spans="76:77" x14ac:dyDescent="0.25">
      <c r="BX2377" s="311" t="e">
        <f t="shared" si="78"/>
        <v>#DIV/0!</v>
      </c>
      <c r="BY2377" s="310">
        <f t="shared" si="79"/>
        <v>0</v>
      </c>
    </row>
    <row r="2378" spans="76:77" x14ac:dyDescent="0.25">
      <c r="BX2378" s="311" t="e">
        <f t="shared" si="78"/>
        <v>#DIV/0!</v>
      </c>
      <c r="BY2378" s="310">
        <f t="shared" si="79"/>
        <v>0</v>
      </c>
    </row>
    <row r="2379" spans="76:77" x14ac:dyDescent="0.25">
      <c r="BX2379" s="311" t="e">
        <f t="shared" si="78"/>
        <v>#DIV/0!</v>
      </c>
      <c r="BY2379" s="310">
        <f t="shared" si="79"/>
        <v>0</v>
      </c>
    </row>
    <row r="2380" spans="76:77" x14ac:dyDescent="0.25">
      <c r="BX2380" s="311" t="e">
        <f t="shared" si="78"/>
        <v>#DIV/0!</v>
      </c>
      <c r="BY2380" s="310">
        <f t="shared" si="79"/>
        <v>0</v>
      </c>
    </row>
    <row r="2381" spans="76:77" x14ac:dyDescent="0.25">
      <c r="BX2381" s="311" t="e">
        <f t="shared" ref="BX2381:BX2444" si="80">BY2381/BV2381</f>
        <v>#DIV/0!</v>
      </c>
      <c r="BY2381" s="310">
        <f t="shared" ref="BY2381:BY2444" si="81">BY2380+BW2381*(BV2381-BV2380)</f>
        <v>0</v>
      </c>
    </row>
    <row r="2382" spans="76:77" x14ac:dyDescent="0.25">
      <c r="BX2382" s="311" t="e">
        <f t="shared" si="80"/>
        <v>#DIV/0!</v>
      </c>
      <c r="BY2382" s="310">
        <f t="shared" si="81"/>
        <v>0</v>
      </c>
    </row>
    <row r="2383" spans="76:77" x14ac:dyDescent="0.25">
      <c r="BX2383" s="311" t="e">
        <f t="shared" si="80"/>
        <v>#DIV/0!</v>
      </c>
      <c r="BY2383" s="310">
        <f t="shared" si="81"/>
        <v>0</v>
      </c>
    </row>
    <row r="2384" spans="76:77" x14ac:dyDescent="0.25">
      <c r="BX2384" s="311" t="e">
        <f t="shared" si="80"/>
        <v>#DIV/0!</v>
      </c>
      <c r="BY2384" s="310">
        <f t="shared" si="81"/>
        <v>0</v>
      </c>
    </row>
    <row r="2385" spans="76:77" x14ac:dyDescent="0.25">
      <c r="BX2385" s="311" t="e">
        <f t="shared" si="80"/>
        <v>#DIV/0!</v>
      </c>
      <c r="BY2385" s="310">
        <f t="shared" si="81"/>
        <v>0</v>
      </c>
    </row>
    <row r="2386" spans="76:77" x14ac:dyDescent="0.25">
      <c r="BX2386" s="311" t="e">
        <f t="shared" si="80"/>
        <v>#DIV/0!</v>
      </c>
      <c r="BY2386" s="310">
        <f t="shared" si="81"/>
        <v>0</v>
      </c>
    </row>
    <row r="2387" spans="76:77" x14ac:dyDescent="0.25">
      <c r="BX2387" s="311" t="e">
        <f t="shared" si="80"/>
        <v>#DIV/0!</v>
      </c>
      <c r="BY2387" s="310">
        <f t="shared" si="81"/>
        <v>0</v>
      </c>
    </row>
    <row r="2388" spans="76:77" x14ac:dyDescent="0.25">
      <c r="BX2388" s="311" t="e">
        <f t="shared" si="80"/>
        <v>#DIV/0!</v>
      </c>
      <c r="BY2388" s="310">
        <f t="shared" si="81"/>
        <v>0</v>
      </c>
    </row>
    <row r="2389" spans="76:77" x14ac:dyDescent="0.25">
      <c r="BX2389" s="311" t="e">
        <f t="shared" si="80"/>
        <v>#DIV/0!</v>
      </c>
      <c r="BY2389" s="310">
        <f t="shared" si="81"/>
        <v>0</v>
      </c>
    </row>
    <row r="2390" spans="76:77" x14ac:dyDescent="0.25">
      <c r="BX2390" s="311" t="e">
        <f t="shared" si="80"/>
        <v>#DIV/0!</v>
      </c>
      <c r="BY2390" s="310">
        <f t="shared" si="81"/>
        <v>0</v>
      </c>
    </row>
    <row r="2391" spans="76:77" x14ac:dyDescent="0.25">
      <c r="BX2391" s="311" t="e">
        <f t="shared" si="80"/>
        <v>#DIV/0!</v>
      </c>
      <c r="BY2391" s="310">
        <f t="shared" si="81"/>
        <v>0</v>
      </c>
    </row>
    <row r="2392" spans="76:77" x14ac:dyDescent="0.25">
      <c r="BX2392" s="311" t="e">
        <f t="shared" si="80"/>
        <v>#DIV/0!</v>
      </c>
      <c r="BY2392" s="310">
        <f t="shared" si="81"/>
        <v>0</v>
      </c>
    </row>
    <row r="2393" spans="76:77" x14ac:dyDescent="0.25">
      <c r="BX2393" s="311" t="e">
        <f t="shared" si="80"/>
        <v>#DIV/0!</v>
      </c>
      <c r="BY2393" s="310">
        <f t="shared" si="81"/>
        <v>0</v>
      </c>
    </row>
    <row r="2394" spans="76:77" x14ac:dyDescent="0.25">
      <c r="BX2394" s="311" t="e">
        <f t="shared" si="80"/>
        <v>#DIV/0!</v>
      </c>
      <c r="BY2394" s="310">
        <f t="shared" si="81"/>
        <v>0</v>
      </c>
    </row>
    <row r="2395" spans="76:77" x14ac:dyDescent="0.25">
      <c r="BX2395" s="311" t="e">
        <f t="shared" si="80"/>
        <v>#DIV/0!</v>
      </c>
      <c r="BY2395" s="310">
        <f t="shared" si="81"/>
        <v>0</v>
      </c>
    </row>
    <row r="2396" spans="76:77" x14ac:dyDescent="0.25">
      <c r="BX2396" s="311" t="e">
        <f t="shared" si="80"/>
        <v>#DIV/0!</v>
      </c>
      <c r="BY2396" s="310">
        <f t="shared" si="81"/>
        <v>0</v>
      </c>
    </row>
    <row r="2397" spans="76:77" x14ac:dyDescent="0.25">
      <c r="BX2397" s="311" t="e">
        <f t="shared" si="80"/>
        <v>#DIV/0!</v>
      </c>
      <c r="BY2397" s="310">
        <f t="shared" si="81"/>
        <v>0</v>
      </c>
    </row>
    <row r="2398" spans="76:77" x14ac:dyDescent="0.25">
      <c r="BX2398" s="311" t="e">
        <f t="shared" si="80"/>
        <v>#DIV/0!</v>
      </c>
      <c r="BY2398" s="310">
        <f t="shared" si="81"/>
        <v>0</v>
      </c>
    </row>
    <row r="2399" spans="76:77" x14ac:dyDescent="0.25">
      <c r="BX2399" s="311" t="e">
        <f t="shared" si="80"/>
        <v>#DIV/0!</v>
      </c>
      <c r="BY2399" s="310">
        <f t="shared" si="81"/>
        <v>0</v>
      </c>
    </row>
    <row r="2400" spans="76:77" x14ac:dyDescent="0.25">
      <c r="BX2400" s="311" t="e">
        <f t="shared" si="80"/>
        <v>#DIV/0!</v>
      </c>
      <c r="BY2400" s="310">
        <f t="shared" si="81"/>
        <v>0</v>
      </c>
    </row>
    <row r="2401" spans="76:77" x14ac:dyDescent="0.25">
      <c r="BX2401" s="311" t="e">
        <f t="shared" si="80"/>
        <v>#DIV/0!</v>
      </c>
      <c r="BY2401" s="310">
        <f t="shared" si="81"/>
        <v>0</v>
      </c>
    </row>
    <row r="2402" spans="76:77" x14ac:dyDescent="0.25">
      <c r="BX2402" s="311" t="e">
        <f t="shared" si="80"/>
        <v>#DIV/0!</v>
      </c>
      <c r="BY2402" s="310">
        <f t="shared" si="81"/>
        <v>0</v>
      </c>
    </row>
    <row r="2403" spans="76:77" x14ac:dyDescent="0.25">
      <c r="BX2403" s="311" t="e">
        <f t="shared" si="80"/>
        <v>#DIV/0!</v>
      </c>
      <c r="BY2403" s="310">
        <f t="shared" si="81"/>
        <v>0</v>
      </c>
    </row>
    <row r="2404" spans="76:77" x14ac:dyDescent="0.25">
      <c r="BX2404" s="311" t="e">
        <f t="shared" si="80"/>
        <v>#DIV/0!</v>
      </c>
      <c r="BY2404" s="310">
        <f t="shared" si="81"/>
        <v>0</v>
      </c>
    </row>
    <row r="2405" spans="76:77" x14ac:dyDescent="0.25">
      <c r="BX2405" s="311" t="e">
        <f t="shared" si="80"/>
        <v>#DIV/0!</v>
      </c>
      <c r="BY2405" s="310">
        <f t="shared" si="81"/>
        <v>0</v>
      </c>
    </row>
    <row r="2406" spans="76:77" x14ac:dyDescent="0.25">
      <c r="BX2406" s="311" t="e">
        <f t="shared" si="80"/>
        <v>#DIV/0!</v>
      </c>
      <c r="BY2406" s="310">
        <f t="shared" si="81"/>
        <v>0</v>
      </c>
    </row>
    <row r="2407" spans="76:77" x14ac:dyDescent="0.25">
      <c r="BX2407" s="311" t="e">
        <f t="shared" si="80"/>
        <v>#DIV/0!</v>
      </c>
      <c r="BY2407" s="310">
        <f t="shared" si="81"/>
        <v>0</v>
      </c>
    </row>
    <row r="2408" spans="76:77" x14ac:dyDescent="0.25">
      <c r="BX2408" s="311" t="e">
        <f t="shared" si="80"/>
        <v>#DIV/0!</v>
      </c>
      <c r="BY2408" s="310">
        <f t="shared" si="81"/>
        <v>0</v>
      </c>
    </row>
    <row r="2409" spans="76:77" x14ac:dyDescent="0.25">
      <c r="BX2409" s="311" t="e">
        <f t="shared" si="80"/>
        <v>#DIV/0!</v>
      </c>
      <c r="BY2409" s="310">
        <f t="shared" si="81"/>
        <v>0</v>
      </c>
    </row>
    <row r="2410" spans="76:77" x14ac:dyDescent="0.25">
      <c r="BX2410" s="311" t="e">
        <f t="shared" si="80"/>
        <v>#DIV/0!</v>
      </c>
      <c r="BY2410" s="310">
        <f t="shared" si="81"/>
        <v>0</v>
      </c>
    </row>
    <row r="2411" spans="76:77" x14ac:dyDescent="0.25">
      <c r="BX2411" s="311" t="e">
        <f t="shared" si="80"/>
        <v>#DIV/0!</v>
      </c>
      <c r="BY2411" s="310">
        <f t="shared" si="81"/>
        <v>0</v>
      </c>
    </row>
    <row r="2412" spans="76:77" x14ac:dyDescent="0.25">
      <c r="BX2412" s="311" t="e">
        <f t="shared" si="80"/>
        <v>#DIV/0!</v>
      </c>
      <c r="BY2412" s="310">
        <f t="shared" si="81"/>
        <v>0</v>
      </c>
    </row>
    <row r="2413" spans="76:77" x14ac:dyDescent="0.25">
      <c r="BX2413" s="311" t="e">
        <f t="shared" si="80"/>
        <v>#DIV/0!</v>
      </c>
      <c r="BY2413" s="310">
        <f t="shared" si="81"/>
        <v>0</v>
      </c>
    </row>
    <row r="2414" spans="76:77" x14ac:dyDescent="0.25">
      <c r="BX2414" s="311" t="e">
        <f t="shared" si="80"/>
        <v>#DIV/0!</v>
      </c>
      <c r="BY2414" s="310">
        <f t="shared" si="81"/>
        <v>0</v>
      </c>
    </row>
    <row r="2415" spans="76:77" x14ac:dyDescent="0.25">
      <c r="BX2415" s="311" t="e">
        <f t="shared" si="80"/>
        <v>#DIV/0!</v>
      </c>
      <c r="BY2415" s="310">
        <f t="shared" si="81"/>
        <v>0</v>
      </c>
    </row>
    <row r="2416" spans="76:77" x14ac:dyDescent="0.25">
      <c r="BX2416" s="311" t="e">
        <f t="shared" si="80"/>
        <v>#DIV/0!</v>
      </c>
      <c r="BY2416" s="310">
        <f t="shared" si="81"/>
        <v>0</v>
      </c>
    </row>
    <row r="2417" spans="76:77" x14ac:dyDescent="0.25">
      <c r="BX2417" s="311" t="e">
        <f t="shared" si="80"/>
        <v>#DIV/0!</v>
      </c>
      <c r="BY2417" s="310">
        <f t="shared" si="81"/>
        <v>0</v>
      </c>
    </row>
    <row r="2418" spans="76:77" x14ac:dyDescent="0.25">
      <c r="BX2418" s="311" t="e">
        <f t="shared" si="80"/>
        <v>#DIV/0!</v>
      </c>
      <c r="BY2418" s="310">
        <f t="shared" si="81"/>
        <v>0</v>
      </c>
    </row>
    <row r="2419" spans="76:77" x14ac:dyDescent="0.25">
      <c r="BX2419" s="311" t="e">
        <f t="shared" si="80"/>
        <v>#DIV/0!</v>
      </c>
      <c r="BY2419" s="310">
        <f t="shared" si="81"/>
        <v>0</v>
      </c>
    </row>
    <row r="2420" spans="76:77" x14ac:dyDescent="0.25">
      <c r="BX2420" s="311" t="e">
        <f t="shared" si="80"/>
        <v>#DIV/0!</v>
      </c>
      <c r="BY2420" s="310">
        <f t="shared" si="81"/>
        <v>0</v>
      </c>
    </row>
    <row r="2421" spans="76:77" x14ac:dyDescent="0.25">
      <c r="BX2421" s="311" t="e">
        <f t="shared" si="80"/>
        <v>#DIV/0!</v>
      </c>
      <c r="BY2421" s="310">
        <f t="shared" si="81"/>
        <v>0</v>
      </c>
    </row>
    <row r="2422" spans="76:77" x14ac:dyDescent="0.25">
      <c r="BX2422" s="311" t="e">
        <f t="shared" si="80"/>
        <v>#DIV/0!</v>
      </c>
      <c r="BY2422" s="310">
        <f t="shared" si="81"/>
        <v>0</v>
      </c>
    </row>
    <row r="2423" spans="76:77" x14ac:dyDescent="0.25">
      <c r="BX2423" s="311" t="e">
        <f t="shared" si="80"/>
        <v>#DIV/0!</v>
      </c>
      <c r="BY2423" s="310">
        <f t="shared" si="81"/>
        <v>0</v>
      </c>
    </row>
    <row r="2424" spans="76:77" x14ac:dyDescent="0.25">
      <c r="BX2424" s="311" t="e">
        <f t="shared" si="80"/>
        <v>#DIV/0!</v>
      </c>
      <c r="BY2424" s="310">
        <f t="shared" si="81"/>
        <v>0</v>
      </c>
    </row>
    <row r="2425" spans="76:77" x14ac:dyDescent="0.25">
      <c r="BX2425" s="311" t="e">
        <f t="shared" si="80"/>
        <v>#DIV/0!</v>
      </c>
      <c r="BY2425" s="310">
        <f t="shared" si="81"/>
        <v>0</v>
      </c>
    </row>
    <row r="2426" spans="76:77" x14ac:dyDescent="0.25">
      <c r="BX2426" s="311" t="e">
        <f t="shared" si="80"/>
        <v>#DIV/0!</v>
      </c>
      <c r="BY2426" s="310">
        <f t="shared" si="81"/>
        <v>0</v>
      </c>
    </row>
    <row r="2427" spans="76:77" x14ac:dyDescent="0.25">
      <c r="BX2427" s="311" t="e">
        <f t="shared" si="80"/>
        <v>#DIV/0!</v>
      </c>
      <c r="BY2427" s="310">
        <f t="shared" si="81"/>
        <v>0</v>
      </c>
    </row>
    <row r="2428" spans="76:77" x14ac:dyDescent="0.25">
      <c r="BX2428" s="311" t="e">
        <f t="shared" si="80"/>
        <v>#DIV/0!</v>
      </c>
      <c r="BY2428" s="310">
        <f t="shared" si="81"/>
        <v>0</v>
      </c>
    </row>
    <row r="2429" spans="76:77" x14ac:dyDescent="0.25">
      <c r="BX2429" s="311" t="e">
        <f t="shared" si="80"/>
        <v>#DIV/0!</v>
      </c>
      <c r="BY2429" s="310">
        <f t="shared" si="81"/>
        <v>0</v>
      </c>
    </row>
    <row r="2430" spans="76:77" x14ac:dyDescent="0.25">
      <c r="BX2430" s="311" t="e">
        <f t="shared" si="80"/>
        <v>#DIV/0!</v>
      </c>
      <c r="BY2430" s="310">
        <f t="shared" si="81"/>
        <v>0</v>
      </c>
    </row>
    <row r="2431" spans="76:77" x14ac:dyDescent="0.25">
      <c r="BX2431" s="311" t="e">
        <f t="shared" si="80"/>
        <v>#DIV/0!</v>
      </c>
      <c r="BY2431" s="310">
        <f t="shared" si="81"/>
        <v>0</v>
      </c>
    </row>
    <row r="2432" spans="76:77" x14ac:dyDescent="0.25">
      <c r="BX2432" s="311" t="e">
        <f t="shared" si="80"/>
        <v>#DIV/0!</v>
      </c>
      <c r="BY2432" s="310">
        <f t="shared" si="81"/>
        <v>0</v>
      </c>
    </row>
    <row r="2433" spans="76:77" x14ac:dyDescent="0.25">
      <c r="BX2433" s="311" t="e">
        <f t="shared" si="80"/>
        <v>#DIV/0!</v>
      </c>
      <c r="BY2433" s="310">
        <f t="shared" si="81"/>
        <v>0</v>
      </c>
    </row>
    <row r="2434" spans="76:77" x14ac:dyDescent="0.25">
      <c r="BX2434" s="311" t="e">
        <f t="shared" si="80"/>
        <v>#DIV/0!</v>
      </c>
      <c r="BY2434" s="310">
        <f t="shared" si="81"/>
        <v>0</v>
      </c>
    </row>
    <row r="2435" spans="76:77" x14ac:dyDescent="0.25">
      <c r="BX2435" s="311" t="e">
        <f t="shared" si="80"/>
        <v>#DIV/0!</v>
      </c>
      <c r="BY2435" s="310">
        <f t="shared" si="81"/>
        <v>0</v>
      </c>
    </row>
    <row r="2436" spans="76:77" x14ac:dyDescent="0.25">
      <c r="BX2436" s="311" t="e">
        <f t="shared" si="80"/>
        <v>#DIV/0!</v>
      </c>
      <c r="BY2436" s="310">
        <f t="shared" si="81"/>
        <v>0</v>
      </c>
    </row>
    <row r="2437" spans="76:77" x14ac:dyDescent="0.25">
      <c r="BX2437" s="311" t="e">
        <f t="shared" si="80"/>
        <v>#DIV/0!</v>
      </c>
      <c r="BY2437" s="310">
        <f t="shared" si="81"/>
        <v>0</v>
      </c>
    </row>
    <row r="2438" spans="76:77" x14ac:dyDescent="0.25">
      <c r="BX2438" s="311" t="e">
        <f t="shared" si="80"/>
        <v>#DIV/0!</v>
      </c>
      <c r="BY2438" s="310">
        <f t="shared" si="81"/>
        <v>0</v>
      </c>
    </row>
    <row r="2439" spans="76:77" x14ac:dyDescent="0.25">
      <c r="BX2439" s="311" t="e">
        <f t="shared" si="80"/>
        <v>#DIV/0!</v>
      </c>
      <c r="BY2439" s="310">
        <f t="shared" si="81"/>
        <v>0</v>
      </c>
    </row>
    <row r="2440" spans="76:77" x14ac:dyDescent="0.25">
      <c r="BX2440" s="311" t="e">
        <f t="shared" si="80"/>
        <v>#DIV/0!</v>
      </c>
      <c r="BY2440" s="310">
        <f t="shared" si="81"/>
        <v>0</v>
      </c>
    </row>
    <row r="2441" spans="76:77" x14ac:dyDescent="0.25">
      <c r="BX2441" s="311" t="e">
        <f t="shared" si="80"/>
        <v>#DIV/0!</v>
      </c>
      <c r="BY2441" s="310">
        <f t="shared" si="81"/>
        <v>0</v>
      </c>
    </row>
    <row r="2442" spans="76:77" x14ac:dyDescent="0.25">
      <c r="BX2442" s="311" t="e">
        <f t="shared" si="80"/>
        <v>#DIV/0!</v>
      </c>
      <c r="BY2442" s="310">
        <f t="shared" si="81"/>
        <v>0</v>
      </c>
    </row>
    <row r="2443" spans="76:77" x14ac:dyDescent="0.25">
      <c r="BX2443" s="311" t="e">
        <f t="shared" si="80"/>
        <v>#DIV/0!</v>
      </c>
      <c r="BY2443" s="310">
        <f t="shared" si="81"/>
        <v>0</v>
      </c>
    </row>
    <row r="2444" spans="76:77" x14ac:dyDescent="0.25">
      <c r="BX2444" s="311" t="e">
        <f t="shared" si="80"/>
        <v>#DIV/0!</v>
      </c>
      <c r="BY2444" s="310">
        <f t="shared" si="81"/>
        <v>0</v>
      </c>
    </row>
    <row r="2445" spans="76:77" x14ac:dyDescent="0.25">
      <c r="BX2445" s="311" t="e">
        <f t="shared" ref="BX2445:BX2508" si="82">BY2445/BV2445</f>
        <v>#DIV/0!</v>
      </c>
      <c r="BY2445" s="310">
        <f t="shared" ref="BY2445:BY2508" si="83">BY2444+BW2445*(BV2445-BV2444)</f>
        <v>0</v>
      </c>
    </row>
    <row r="2446" spans="76:77" x14ac:dyDescent="0.25">
      <c r="BX2446" s="311" t="e">
        <f t="shared" si="82"/>
        <v>#DIV/0!</v>
      </c>
      <c r="BY2446" s="310">
        <f t="shared" si="83"/>
        <v>0</v>
      </c>
    </row>
    <row r="2447" spans="76:77" x14ac:dyDescent="0.25">
      <c r="BX2447" s="311" t="e">
        <f t="shared" si="82"/>
        <v>#DIV/0!</v>
      </c>
      <c r="BY2447" s="310">
        <f t="shared" si="83"/>
        <v>0</v>
      </c>
    </row>
    <row r="2448" spans="76:77" x14ac:dyDescent="0.25">
      <c r="BX2448" s="311" t="e">
        <f t="shared" si="82"/>
        <v>#DIV/0!</v>
      </c>
      <c r="BY2448" s="310">
        <f t="shared" si="83"/>
        <v>0</v>
      </c>
    </row>
    <row r="2449" spans="76:77" x14ac:dyDescent="0.25">
      <c r="BX2449" s="311" t="e">
        <f t="shared" si="82"/>
        <v>#DIV/0!</v>
      </c>
      <c r="BY2449" s="310">
        <f t="shared" si="83"/>
        <v>0</v>
      </c>
    </row>
    <row r="2450" spans="76:77" x14ac:dyDescent="0.25">
      <c r="BX2450" s="311" t="e">
        <f t="shared" si="82"/>
        <v>#DIV/0!</v>
      </c>
      <c r="BY2450" s="310">
        <f t="shared" si="83"/>
        <v>0</v>
      </c>
    </row>
    <row r="2451" spans="76:77" x14ac:dyDescent="0.25">
      <c r="BX2451" s="311" t="e">
        <f t="shared" si="82"/>
        <v>#DIV/0!</v>
      </c>
      <c r="BY2451" s="310">
        <f t="shared" si="83"/>
        <v>0</v>
      </c>
    </row>
    <row r="2452" spans="76:77" x14ac:dyDescent="0.25">
      <c r="BX2452" s="311" t="e">
        <f t="shared" si="82"/>
        <v>#DIV/0!</v>
      </c>
      <c r="BY2452" s="310">
        <f t="shared" si="83"/>
        <v>0</v>
      </c>
    </row>
    <row r="2453" spans="76:77" x14ac:dyDescent="0.25">
      <c r="BX2453" s="311" t="e">
        <f t="shared" si="82"/>
        <v>#DIV/0!</v>
      </c>
      <c r="BY2453" s="310">
        <f t="shared" si="83"/>
        <v>0</v>
      </c>
    </row>
    <row r="2454" spans="76:77" x14ac:dyDescent="0.25">
      <c r="BX2454" s="311" t="e">
        <f t="shared" si="82"/>
        <v>#DIV/0!</v>
      </c>
      <c r="BY2454" s="310">
        <f t="shared" si="83"/>
        <v>0</v>
      </c>
    </row>
    <row r="2455" spans="76:77" x14ac:dyDescent="0.25">
      <c r="BX2455" s="311" t="e">
        <f t="shared" si="82"/>
        <v>#DIV/0!</v>
      </c>
      <c r="BY2455" s="310">
        <f t="shared" si="83"/>
        <v>0</v>
      </c>
    </row>
    <row r="2456" spans="76:77" x14ac:dyDescent="0.25">
      <c r="BX2456" s="311" t="e">
        <f t="shared" si="82"/>
        <v>#DIV/0!</v>
      </c>
      <c r="BY2456" s="310">
        <f t="shared" si="83"/>
        <v>0</v>
      </c>
    </row>
    <row r="2457" spans="76:77" x14ac:dyDescent="0.25">
      <c r="BX2457" s="311" t="e">
        <f t="shared" si="82"/>
        <v>#DIV/0!</v>
      </c>
      <c r="BY2457" s="310">
        <f t="shared" si="83"/>
        <v>0</v>
      </c>
    </row>
    <row r="2458" spans="76:77" x14ac:dyDescent="0.25">
      <c r="BX2458" s="311" t="e">
        <f t="shared" si="82"/>
        <v>#DIV/0!</v>
      </c>
      <c r="BY2458" s="310">
        <f t="shared" si="83"/>
        <v>0</v>
      </c>
    </row>
    <row r="2459" spans="76:77" x14ac:dyDescent="0.25">
      <c r="BX2459" s="311" t="e">
        <f t="shared" si="82"/>
        <v>#DIV/0!</v>
      </c>
      <c r="BY2459" s="310">
        <f t="shared" si="83"/>
        <v>0</v>
      </c>
    </row>
    <row r="2460" spans="76:77" x14ac:dyDescent="0.25">
      <c r="BX2460" s="311" t="e">
        <f t="shared" si="82"/>
        <v>#DIV/0!</v>
      </c>
      <c r="BY2460" s="310">
        <f t="shared" si="83"/>
        <v>0</v>
      </c>
    </row>
    <row r="2461" spans="76:77" x14ac:dyDescent="0.25">
      <c r="BX2461" s="311" t="e">
        <f t="shared" si="82"/>
        <v>#DIV/0!</v>
      </c>
      <c r="BY2461" s="310">
        <f t="shared" si="83"/>
        <v>0</v>
      </c>
    </row>
    <row r="2462" spans="76:77" x14ac:dyDescent="0.25">
      <c r="BX2462" s="311" t="e">
        <f t="shared" si="82"/>
        <v>#DIV/0!</v>
      </c>
      <c r="BY2462" s="310">
        <f t="shared" si="83"/>
        <v>0</v>
      </c>
    </row>
    <row r="2463" spans="76:77" x14ac:dyDescent="0.25">
      <c r="BX2463" s="311" t="e">
        <f t="shared" si="82"/>
        <v>#DIV/0!</v>
      </c>
      <c r="BY2463" s="310">
        <f t="shared" si="83"/>
        <v>0</v>
      </c>
    </row>
    <row r="2464" spans="76:77" x14ac:dyDescent="0.25">
      <c r="BX2464" s="311" t="e">
        <f t="shared" si="82"/>
        <v>#DIV/0!</v>
      </c>
      <c r="BY2464" s="310">
        <f t="shared" si="83"/>
        <v>0</v>
      </c>
    </row>
    <row r="2465" spans="76:77" x14ac:dyDescent="0.25">
      <c r="BX2465" s="311" t="e">
        <f t="shared" si="82"/>
        <v>#DIV/0!</v>
      </c>
      <c r="BY2465" s="310">
        <f t="shared" si="83"/>
        <v>0</v>
      </c>
    </row>
    <row r="2466" spans="76:77" x14ac:dyDescent="0.25">
      <c r="BX2466" s="311" t="e">
        <f t="shared" si="82"/>
        <v>#DIV/0!</v>
      </c>
      <c r="BY2466" s="310">
        <f t="shared" si="83"/>
        <v>0</v>
      </c>
    </row>
    <row r="2467" spans="76:77" x14ac:dyDescent="0.25">
      <c r="BX2467" s="311" t="e">
        <f t="shared" si="82"/>
        <v>#DIV/0!</v>
      </c>
      <c r="BY2467" s="310">
        <f t="shared" si="83"/>
        <v>0</v>
      </c>
    </row>
    <row r="2468" spans="76:77" x14ac:dyDescent="0.25">
      <c r="BX2468" s="311" t="e">
        <f t="shared" si="82"/>
        <v>#DIV/0!</v>
      </c>
      <c r="BY2468" s="310">
        <f t="shared" si="83"/>
        <v>0</v>
      </c>
    </row>
    <row r="2469" spans="76:77" x14ac:dyDescent="0.25">
      <c r="BX2469" s="311" t="e">
        <f t="shared" si="82"/>
        <v>#DIV/0!</v>
      </c>
      <c r="BY2469" s="310">
        <f t="shared" si="83"/>
        <v>0</v>
      </c>
    </row>
    <row r="2470" spans="76:77" x14ac:dyDescent="0.25">
      <c r="BX2470" s="311" t="e">
        <f t="shared" si="82"/>
        <v>#DIV/0!</v>
      </c>
      <c r="BY2470" s="310">
        <f t="shared" si="83"/>
        <v>0</v>
      </c>
    </row>
    <row r="2471" spans="76:77" x14ac:dyDescent="0.25">
      <c r="BX2471" s="311" t="e">
        <f t="shared" si="82"/>
        <v>#DIV/0!</v>
      </c>
      <c r="BY2471" s="310">
        <f t="shared" si="83"/>
        <v>0</v>
      </c>
    </row>
    <row r="2472" spans="76:77" x14ac:dyDescent="0.25">
      <c r="BX2472" s="311" t="e">
        <f t="shared" si="82"/>
        <v>#DIV/0!</v>
      </c>
      <c r="BY2472" s="310">
        <f t="shared" si="83"/>
        <v>0</v>
      </c>
    </row>
    <row r="2473" spans="76:77" x14ac:dyDescent="0.25">
      <c r="BX2473" s="311" t="e">
        <f t="shared" si="82"/>
        <v>#DIV/0!</v>
      </c>
      <c r="BY2473" s="310">
        <f t="shared" si="83"/>
        <v>0</v>
      </c>
    </row>
    <row r="2474" spans="76:77" x14ac:dyDescent="0.25">
      <c r="BX2474" s="311" t="e">
        <f t="shared" si="82"/>
        <v>#DIV/0!</v>
      </c>
      <c r="BY2474" s="310">
        <f t="shared" si="83"/>
        <v>0</v>
      </c>
    </row>
    <row r="2475" spans="76:77" x14ac:dyDescent="0.25">
      <c r="BX2475" s="311" t="e">
        <f t="shared" si="82"/>
        <v>#DIV/0!</v>
      </c>
      <c r="BY2475" s="310">
        <f t="shared" si="83"/>
        <v>0</v>
      </c>
    </row>
    <row r="2476" spans="76:77" x14ac:dyDescent="0.25">
      <c r="BX2476" s="311" t="e">
        <f t="shared" si="82"/>
        <v>#DIV/0!</v>
      </c>
      <c r="BY2476" s="310">
        <f t="shared" si="83"/>
        <v>0</v>
      </c>
    </row>
    <row r="2477" spans="76:77" x14ac:dyDescent="0.25">
      <c r="BX2477" s="311" t="e">
        <f t="shared" si="82"/>
        <v>#DIV/0!</v>
      </c>
      <c r="BY2477" s="310">
        <f t="shared" si="83"/>
        <v>0</v>
      </c>
    </row>
    <row r="2478" spans="76:77" x14ac:dyDescent="0.25">
      <c r="BX2478" s="311" t="e">
        <f t="shared" si="82"/>
        <v>#DIV/0!</v>
      </c>
      <c r="BY2478" s="310">
        <f t="shared" si="83"/>
        <v>0</v>
      </c>
    </row>
    <row r="2479" spans="76:77" x14ac:dyDescent="0.25">
      <c r="BX2479" s="311" t="e">
        <f t="shared" si="82"/>
        <v>#DIV/0!</v>
      </c>
      <c r="BY2479" s="310">
        <f t="shared" si="83"/>
        <v>0</v>
      </c>
    </row>
    <row r="2480" spans="76:77" x14ac:dyDescent="0.25">
      <c r="BX2480" s="311" t="e">
        <f t="shared" si="82"/>
        <v>#DIV/0!</v>
      </c>
      <c r="BY2480" s="310">
        <f t="shared" si="83"/>
        <v>0</v>
      </c>
    </row>
    <row r="2481" spans="76:77" x14ac:dyDescent="0.25">
      <c r="BX2481" s="311" t="e">
        <f t="shared" si="82"/>
        <v>#DIV/0!</v>
      </c>
      <c r="BY2481" s="310">
        <f t="shared" si="83"/>
        <v>0</v>
      </c>
    </row>
    <row r="2482" spans="76:77" x14ac:dyDescent="0.25">
      <c r="BX2482" s="311" t="e">
        <f t="shared" si="82"/>
        <v>#DIV/0!</v>
      </c>
      <c r="BY2482" s="310">
        <f t="shared" si="83"/>
        <v>0</v>
      </c>
    </row>
    <row r="2483" spans="76:77" x14ac:dyDescent="0.25">
      <c r="BX2483" s="311" t="e">
        <f t="shared" si="82"/>
        <v>#DIV/0!</v>
      </c>
      <c r="BY2483" s="310">
        <f t="shared" si="83"/>
        <v>0</v>
      </c>
    </row>
    <row r="2484" spans="76:77" x14ac:dyDescent="0.25">
      <c r="BX2484" s="311" t="e">
        <f t="shared" si="82"/>
        <v>#DIV/0!</v>
      </c>
      <c r="BY2484" s="310">
        <f t="shared" si="83"/>
        <v>0</v>
      </c>
    </row>
    <row r="2485" spans="76:77" x14ac:dyDescent="0.25">
      <c r="BX2485" s="311" t="e">
        <f t="shared" si="82"/>
        <v>#DIV/0!</v>
      </c>
      <c r="BY2485" s="310">
        <f t="shared" si="83"/>
        <v>0</v>
      </c>
    </row>
    <row r="2486" spans="76:77" x14ac:dyDescent="0.25">
      <c r="BX2486" s="311" t="e">
        <f t="shared" si="82"/>
        <v>#DIV/0!</v>
      </c>
      <c r="BY2486" s="310">
        <f t="shared" si="83"/>
        <v>0</v>
      </c>
    </row>
    <row r="2487" spans="76:77" x14ac:dyDescent="0.25">
      <c r="BX2487" s="311" t="e">
        <f t="shared" si="82"/>
        <v>#DIV/0!</v>
      </c>
      <c r="BY2487" s="310">
        <f t="shared" si="83"/>
        <v>0</v>
      </c>
    </row>
    <row r="2488" spans="76:77" x14ac:dyDescent="0.25">
      <c r="BX2488" s="311" t="e">
        <f t="shared" si="82"/>
        <v>#DIV/0!</v>
      </c>
      <c r="BY2488" s="310">
        <f t="shared" si="83"/>
        <v>0</v>
      </c>
    </row>
    <row r="2489" spans="76:77" x14ac:dyDescent="0.25">
      <c r="BX2489" s="311" t="e">
        <f t="shared" si="82"/>
        <v>#DIV/0!</v>
      </c>
      <c r="BY2489" s="310">
        <f t="shared" si="83"/>
        <v>0</v>
      </c>
    </row>
    <row r="2490" spans="76:77" x14ac:dyDescent="0.25">
      <c r="BX2490" s="311" t="e">
        <f t="shared" si="82"/>
        <v>#DIV/0!</v>
      </c>
      <c r="BY2490" s="310">
        <f t="shared" si="83"/>
        <v>0</v>
      </c>
    </row>
    <row r="2491" spans="76:77" x14ac:dyDescent="0.25">
      <c r="BX2491" s="311" t="e">
        <f t="shared" si="82"/>
        <v>#DIV/0!</v>
      </c>
      <c r="BY2491" s="310">
        <f t="shared" si="83"/>
        <v>0</v>
      </c>
    </row>
    <row r="2492" spans="76:77" x14ac:dyDescent="0.25">
      <c r="BX2492" s="311" t="e">
        <f t="shared" si="82"/>
        <v>#DIV/0!</v>
      </c>
      <c r="BY2492" s="310">
        <f t="shared" si="83"/>
        <v>0</v>
      </c>
    </row>
    <row r="2493" spans="76:77" x14ac:dyDescent="0.25">
      <c r="BX2493" s="311" t="e">
        <f t="shared" si="82"/>
        <v>#DIV/0!</v>
      </c>
      <c r="BY2493" s="310">
        <f t="shared" si="83"/>
        <v>0</v>
      </c>
    </row>
    <row r="2494" spans="76:77" x14ac:dyDescent="0.25">
      <c r="BX2494" s="311" t="e">
        <f t="shared" si="82"/>
        <v>#DIV/0!</v>
      </c>
      <c r="BY2494" s="310">
        <f t="shared" si="83"/>
        <v>0</v>
      </c>
    </row>
    <row r="2495" spans="76:77" x14ac:dyDescent="0.25">
      <c r="BX2495" s="311" t="e">
        <f t="shared" si="82"/>
        <v>#DIV/0!</v>
      </c>
      <c r="BY2495" s="310">
        <f t="shared" si="83"/>
        <v>0</v>
      </c>
    </row>
    <row r="2496" spans="76:77" x14ac:dyDescent="0.25">
      <c r="BX2496" s="311" t="e">
        <f t="shared" si="82"/>
        <v>#DIV/0!</v>
      </c>
      <c r="BY2496" s="310">
        <f t="shared" si="83"/>
        <v>0</v>
      </c>
    </row>
    <row r="2497" spans="76:77" x14ac:dyDescent="0.25">
      <c r="BX2497" s="311" t="e">
        <f t="shared" si="82"/>
        <v>#DIV/0!</v>
      </c>
      <c r="BY2497" s="310">
        <f t="shared" si="83"/>
        <v>0</v>
      </c>
    </row>
    <row r="2498" spans="76:77" x14ac:dyDescent="0.25">
      <c r="BX2498" s="311" t="e">
        <f t="shared" si="82"/>
        <v>#DIV/0!</v>
      </c>
      <c r="BY2498" s="310">
        <f t="shared" si="83"/>
        <v>0</v>
      </c>
    </row>
    <row r="2499" spans="76:77" x14ac:dyDescent="0.25">
      <c r="BX2499" s="311" t="e">
        <f t="shared" si="82"/>
        <v>#DIV/0!</v>
      </c>
      <c r="BY2499" s="310">
        <f t="shared" si="83"/>
        <v>0</v>
      </c>
    </row>
    <row r="2500" spans="76:77" x14ac:dyDescent="0.25">
      <c r="BX2500" s="311" t="e">
        <f t="shared" si="82"/>
        <v>#DIV/0!</v>
      </c>
      <c r="BY2500" s="310">
        <f t="shared" si="83"/>
        <v>0</v>
      </c>
    </row>
    <row r="2501" spans="76:77" x14ac:dyDescent="0.25">
      <c r="BX2501" s="311" t="e">
        <f t="shared" si="82"/>
        <v>#DIV/0!</v>
      </c>
      <c r="BY2501" s="310">
        <f t="shared" si="83"/>
        <v>0</v>
      </c>
    </row>
    <row r="2502" spans="76:77" x14ac:dyDescent="0.25">
      <c r="BX2502" s="311" t="e">
        <f t="shared" si="82"/>
        <v>#DIV/0!</v>
      </c>
      <c r="BY2502" s="310">
        <f t="shared" si="83"/>
        <v>0</v>
      </c>
    </row>
    <row r="2503" spans="76:77" x14ac:dyDescent="0.25">
      <c r="BX2503" s="311" t="e">
        <f t="shared" si="82"/>
        <v>#DIV/0!</v>
      </c>
      <c r="BY2503" s="310">
        <f t="shared" si="83"/>
        <v>0</v>
      </c>
    </row>
    <row r="2504" spans="76:77" x14ac:dyDescent="0.25">
      <c r="BX2504" s="311" t="e">
        <f t="shared" si="82"/>
        <v>#DIV/0!</v>
      </c>
      <c r="BY2504" s="310">
        <f t="shared" si="83"/>
        <v>0</v>
      </c>
    </row>
    <row r="2505" spans="76:77" x14ac:dyDescent="0.25">
      <c r="BX2505" s="311" t="e">
        <f t="shared" si="82"/>
        <v>#DIV/0!</v>
      </c>
      <c r="BY2505" s="310">
        <f t="shared" si="83"/>
        <v>0</v>
      </c>
    </row>
    <row r="2506" spans="76:77" x14ac:dyDescent="0.25">
      <c r="BX2506" s="311" t="e">
        <f t="shared" si="82"/>
        <v>#DIV/0!</v>
      </c>
      <c r="BY2506" s="310">
        <f t="shared" si="83"/>
        <v>0</v>
      </c>
    </row>
    <row r="2507" spans="76:77" x14ac:dyDescent="0.25">
      <c r="BX2507" s="311" t="e">
        <f t="shared" si="82"/>
        <v>#DIV/0!</v>
      </c>
      <c r="BY2507" s="310">
        <f t="shared" si="83"/>
        <v>0</v>
      </c>
    </row>
    <row r="2508" spans="76:77" x14ac:dyDescent="0.25">
      <c r="BX2508" s="311" t="e">
        <f t="shared" si="82"/>
        <v>#DIV/0!</v>
      </c>
      <c r="BY2508" s="310">
        <f t="shared" si="83"/>
        <v>0</v>
      </c>
    </row>
    <row r="2509" spans="76:77" x14ac:dyDescent="0.25">
      <c r="BX2509" s="311" t="e">
        <f t="shared" ref="BX2509:BX2572" si="84">BY2509/BV2509</f>
        <v>#DIV/0!</v>
      </c>
      <c r="BY2509" s="310">
        <f t="shared" ref="BY2509:BY2572" si="85">BY2508+BW2509*(BV2509-BV2508)</f>
        <v>0</v>
      </c>
    </row>
    <row r="2510" spans="76:77" x14ac:dyDescent="0.25">
      <c r="BX2510" s="311" t="e">
        <f t="shared" si="84"/>
        <v>#DIV/0!</v>
      </c>
      <c r="BY2510" s="310">
        <f t="shared" si="85"/>
        <v>0</v>
      </c>
    </row>
    <row r="2511" spans="76:77" x14ac:dyDescent="0.25">
      <c r="BX2511" s="311" t="e">
        <f t="shared" si="84"/>
        <v>#DIV/0!</v>
      </c>
      <c r="BY2511" s="310">
        <f t="shared" si="85"/>
        <v>0</v>
      </c>
    </row>
    <row r="2512" spans="76:77" x14ac:dyDescent="0.25">
      <c r="BX2512" s="311" t="e">
        <f t="shared" si="84"/>
        <v>#DIV/0!</v>
      </c>
      <c r="BY2512" s="310">
        <f t="shared" si="85"/>
        <v>0</v>
      </c>
    </row>
    <row r="2513" spans="76:77" x14ac:dyDescent="0.25">
      <c r="BX2513" s="311" t="e">
        <f t="shared" si="84"/>
        <v>#DIV/0!</v>
      </c>
      <c r="BY2513" s="310">
        <f t="shared" si="85"/>
        <v>0</v>
      </c>
    </row>
    <row r="2514" spans="76:77" x14ac:dyDescent="0.25">
      <c r="BX2514" s="311" t="e">
        <f t="shared" si="84"/>
        <v>#DIV/0!</v>
      </c>
      <c r="BY2514" s="310">
        <f t="shared" si="85"/>
        <v>0</v>
      </c>
    </row>
    <row r="2515" spans="76:77" x14ac:dyDescent="0.25">
      <c r="BX2515" s="311" t="e">
        <f t="shared" si="84"/>
        <v>#DIV/0!</v>
      </c>
      <c r="BY2515" s="310">
        <f t="shared" si="85"/>
        <v>0</v>
      </c>
    </row>
    <row r="2516" spans="76:77" x14ac:dyDescent="0.25">
      <c r="BX2516" s="311" t="e">
        <f t="shared" si="84"/>
        <v>#DIV/0!</v>
      </c>
      <c r="BY2516" s="310">
        <f t="shared" si="85"/>
        <v>0</v>
      </c>
    </row>
    <row r="2517" spans="76:77" x14ac:dyDescent="0.25">
      <c r="BX2517" s="311" t="e">
        <f t="shared" si="84"/>
        <v>#DIV/0!</v>
      </c>
      <c r="BY2517" s="310">
        <f t="shared" si="85"/>
        <v>0</v>
      </c>
    </row>
    <row r="2518" spans="76:77" x14ac:dyDescent="0.25">
      <c r="BX2518" s="311" t="e">
        <f t="shared" si="84"/>
        <v>#DIV/0!</v>
      </c>
      <c r="BY2518" s="310">
        <f t="shared" si="85"/>
        <v>0</v>
      </c>
    </row>
    <row r="2519" spans="76:77" x14ac:dyDescent="0.25">
      <c r="BX2519" s="311" t="e">
        <f t="shared" si="84"/>
        <v>#DIV/0!</v>
      </c>
      <c r="BY2519" s="310">
        <f t="shared" si="85"/>
        <v>0</v>
      </c>
    </row>
    <row r="2520" spans="76:77" x14ac:dyDescent="0.25">
      <c r="BX2520" s="311" t="e">
        <f t="shared" si="84"/>
        <v>#DIV/0!</v>
      </c>
      <c r="BY2520" s="310">
        <f t="shared" si="85"/>
        <v>0</v>
      </c>
    </row>
    <row r="2521" spans="76:77" x14ac:dyDescent="0.25">
      <c r="BX2521" s="311" t="e">
        <f t="shared" si="84"/>
        <v>#DIV/0!</v>
      </c>
      <c r="BY2521" s="310">
        <f t="shared" si="85"/>
        <v>0</v>
      </c>
    </row>
    <row r="2522" spans="76:77" x14ac:dyDescent="0.25">
      <c r="BX2522" s="311" t="e">
        <f t="shared" si="84"/>
        <v>#DIV/0!</v>
      </c>
      <c r="BY2522" s="310">
        <f t="shared" si="85"/>
        <v>0</v>
      </c>
    </row>
    <row r="2523" spans="76:77" x14ac:dyDescent="0.25">
      <c r="BX2523" s="311" t="e">
        <f t="shared" si="84"/>
        <v>#DIV/0!</v>
      </c>
      <c r="BY2523" s="310">
        <f t="shared" si="85"/>
        <v>0</v>
      </c>
    </row>
    <row r="2524" spans="76:77" x14ac:dyDescent="0.25">
      <c r="BX2524" s="311" t="e">
        <f t="shared" si="84"/>
        <v>#DIV/0!</v>
      </c>
      <c r="BY2524" s="310">
        <f t="shared" si="85"/>
        <v>0</v>
      </c>
    </row>
    <row r="2525" spans="76:77" x14ac:dyDescent="0.25">
      <c r="BX2525" s="311" t="e">
        <f t="shared" si="84"/>
        <v>#DIV/0!</v>
      </c>
      <c r="BY2525" s="310">
        <f t="shared" si="85"/>
        <v>0</v>
      </c>
    </row>
    <row r="2526" spans="76:77" x14ac:dyDescent="0.25">
      <c r="BX2526" s="311" t="e">
        <f t="shared" si="84"/>
        <v>#DIV/0!</v>
      </c>
      <c r="BY2526" s="310">
        <f t="shared" si="85"/>
        <v>0</v>
      </c>
    </row>
    <row r="2527" spans="76:77" x14ac:dyDescent="0.25">
      <c r="BX2527" s="311" t="e">
        <f t="shared" si="84"/>
        <v>#DIV/0!</v>
      </c>
      <c r="BY2527" s="310">
        <f t="shared" si="85"/>
        <v>0</v>
      </c>
    </row>
    <row r="2528" spans="76:77" x14ac:dyDescent="0.25">
      <c r="BX2528" s="311" t="e">
        <f t="shared" si="84"/>
        <v>#DIV/0!</v>
      </c>
      <c r="BY2528" s="310">
        <f t="shared" si="85"/>
        <v>0</v>
      </c>
    </row>
    <row r="2529" spans="76:77" x14ac:dyDescent="0.25">
      <c r="BX2529" s="311" t="e">
        <f t="shared" si="84"/>
        <v>#DIV/0!</v>
      </c>
      <c r="BY2529" s="310">
        <f t="shared" si="85"/>
        <v>0</v>
      </c>
    </row>
    <row r="2530" spans="76:77" x14ac:dyDescent="0.25">
      <c r="BX2530" s="311" t="e">
        <f t="shared" si="84"/>
        <v>#DIV/0!</v>
      </c>
      <c r="BY2530" s="310">
        <f t="shared" si="85"/>
        <v>0</v>
      </c>
    </row>
    <row r="2531" spans="76:77" x14ac:dyDescent="0.25">
      <c r="BX2531" s="311" t="e">
        <f t="shared" si="84"/>
        <v>#DIV/0!</v>
      </c>
      <c r="BY2531" s="310">
        <f t="shared" si="85"/>
        <v>0</v>
      </c>
    </row>
    <row r="2532" spans="76:77" x14ac:dyDescent="0.25">
      <c r="BX2532" s="311" t="e">
        <f t="shared" si="84"/>
        <v>#DIV/0!</v>
      </c>
      <c r="BY2532" s="310">
        <f t="shared" si="85"/>
        <v>0</v>
      </c>
    </row>
    <row r="2533" spans="76:77" x14ac:dyDescent="0.25">
      <c r="BX2533" s="311" t="e">
        <f t="shared" si="84"/>
        <v>#DIV/0!</v>
      </c>
      <c r="BY2533" s="310">
        <f t="shared" si="85"/>
        <v>0</v>
      </c>
    </row>
    <row r="2534" spans="76:77" x14ac:dyDescent="0.25">
      <c r="BX2534" s="311" t="e">
        <f t="shared" si="84"/>
        <v>#DIV/0!</v>
      </c>
      <c r="BY2534" s="310">
        <f t="shared" si="85"/>
        <v>0</v>
      </c>
    </row>
    <row r="2535" spans="76:77" x14ac:dyDescent="0.25">
      <c r="BX2535" s="311" t="e">
        <f t="shared" si="84"/>
        <v>#DIV/0!</v>
      </c>
      <c r="BY2535" s="310">
        <f t="shared" si="85"/>
        <v>0</v>
      </c>
    </row>
    <row r="2536" spans="76:77" x14ac:dyDescent="0.25">
      <c r="BX2536" s="311" t="e">
        <f t="shared" si="84"/>
        <v>#DIV/0!</v>
      </c>
      <c r="BY2536" s="310">
        <f t="shared" si="85"/>
        <v>0</v>
      </c>
    </row>
    <row r="2537" spans="76:77" x14ac:dyDescent="0.25">
      <c r="BX2537" s="311" t="e">
        <f t="shared" si="84"/>
        <v>#DIV/0!</v>
      </c>
      <c r="BY2537" s="310">
        <f t="shared" si="85"/>
        <v>0</v>
      </c>
    </row>
    <row r="2538" spans="76:77" x14ac:dyDescent="0.25">
      <c r="BX2538" s="311" t="e">
        <f t="shared" si="84"/>
        <v>#DIV/0!</v>
      </c>
      <c r="BY2538" s="310">
        <f t="shared" si="85"/>
        <v>0</v>
      </c>
    </row>
    <row r="2539" spans="76:77" x14ac:dyDescent="0.25">
      <c r="BX2539" s="311" t="e">
        <f t="shared" si="84"/>
        <v>#DIV/0!</v>
      </c>
      <c r="BY2539" s="310">
        <f t="shared" si="85"/>
        <v>0</v>
      </c>
    </row>
    <row r="2540" spans="76:77" x14ac:dyDescent="0.25">
      <c r="BX2540" s="311" t="e">
        <f t="shared" si="84"/>
        <v>#DIV/0!</v>
      </c>
      <c r="BY2540" s="310">
        <f t="shared" si="85"/>
        <v>0</v>
      </c>
    </row>
    <row r="2541" spans="76:77" x14ac:dyDescent="0.25">
      <c r="BX2541" s="311" t="e">
        <f t="shared" si="84"/>
        <v>#DIV/0!</v>
      </c>
      <c r="BY2541" s="310">
        <f t="shared" si="85"/>
        <v>0</v>
      </c>
    </row>
    <row r="2542" spans="76:77" x14ac:dyDescent="0.25">
      <c r="BX2542" s="311" t="e">
        <f t="shared" si="84"/>
        <v>#DIV/0!</v>
      </c>
      <c r="BY2542" s="310">
        <f t="shared" si="85"/>
        <v>0</v>
      </c>
    </row>
    <row r="2543" spans="76:77" x14ac:dyDescent="0.25">
      <c r="BX2543" s="311" t="e">
        <f t="shared" si="84"/>
        <v>#DIV/0!</v>
      </c>
      <c r="BY2543" s="310">
        <f t="shared" si="85"/>
        <v>0</v>
      </c>
    </row>
    <row r="2544" spans="76:77" x14ac:dyDescent="0.25">
      <c r="BX2544" s="311" t="e">
        <f t="shared" si="84"/>
        <v>#DIV/0!</v>
      </c>
      <c r="BY2544" s="310">
        <f t="shared" si="85"/>
        <v>0</v>
      </c>
    </row>
    <row r="2545" spans="76:77" x14ac:dyDescent="0.25">
      <c r="BX2545" s="311" t="e">
        <f t="shared" si="84"/>
        <v>#DIV/0!</v>
      </c>
      <c r="BY2545" s="310">
        <f t="shared" si="85"/>
        <v>0</v>
      </c>
    </row>
    <row r="2546" spans="76:77" x14ac:dyDescent="0.25">
      <c r="BX2546" s="311" t="e">
        <f t="shared" si="84"/>
        <v>#DIV/0!</v>
      </c>
      <c r="BY2546" s="310">
        <f t="shared" si="85"/>
        <v>0</v>
      </c>
    </row>
    <row r="2547" spans="76:77" x14ac:dyDescent="0.25">
      <c r="BX2547" s="311" t="e">
        <f t="shared" si="84"/>
        <v>#DIV/0!</v>
      </c>
      <c r="BY2547" s="310">
        <f t="shared" si="85"/>
        <v>0</v>
      </c>
    </row>
    <row r="2548" spans="76:77" x14ac:dyDescent="0.25">
      <c r="BX2548" s="311" t="e">
        <f t="shared" si="84"/>
        <v>#DIV/0!</v>
      </c>
      <c r="BY2548" s="310">
        <f t="shared" si="85"/>
        <v>0</v>
      </c>
    </row>
    <row r="2549" spans="76:77" x14ac:dyDescent="0.25">
      <c r="BX2549" s="311" t="e">
        <f t="shared" si="84"/>
        <v>#DIV/0!</v>
      </c>
      <c r="BY2549" s="310">
        <f t="shared" si="85"/>
        <v>0</v>
      </c>
    </row>
    <row r="2550" spans="76:77" x14ac:dyDescent="0.25">
      <c r="BX2550" s="311" t="e">
        <f t="shared" si="84"/>
        <v>#DIV/0!</v>
      </c>
      <c r="BY2550" s="310">
        <f t="shared" si="85"/>
        <v>0</v>
      </c>
    </row>
    <row r="2551" spans="76:77" x14ac:dyDescent="0.25">
      <c r="BX2551" s="311" t="e">
        <f t="shared" si="84"/>
        <v>#DIV/0!</v>
      </c>
      <c r="BY2551" s="310">
        <f t="shared" si="85"/>
        <v>0</v>
      </c>
    </row>
    <row r="2552" spans="76:77" x14ac:dyDescent="0.25">
      <c r="BX2552" s="311" t="e">
        <f t="shared" si="84"/>
        <v>#DIV/0!</v>
      </c>
      <c r="BY2552" s="310">
        <f t="shared" si="85"/>
        <v>0</v>
      </c>
    </row>
    <row r="2553" spans="76:77" x14ac:dyDescent="0.25">
      <c r="BX2553" s="311" t="e">
        <f t="shared" si="84"/>
        <v>#DIV/0!</v>
      </c>
      <c r="BY2553" s="310">
        <f t="shared" si="85"/>
        <v>0</v>
      </c>
    </row>
    <row r="2554" spans="76:77" x14ac:dyDescent="0.25">
      <c r="BX2554" s="311" t="e">
        <f t="shared" si="84"/>
        <v>#DIV/0!</v>
      </c>
      <c r="BY2554" s="310">
        <f t="shared" si="85"/>
        <v>0</v>
      </c>
    </row>
    <row r="2555" spans="76:77" x14ac:dyDescent="0.25">
      <c r="BX2555" s="311" t="e">
        <f t="shared" si="84"/>
        <v>#DIV/0!</v>
      </c>
      <c r="BY2555" s="310">
        <f t="shared" si="85"/>
        <v>0</v>
      </c>
    </row>
    <row r="2556" spans="76:77" x14ac:dyDescent="0.25">
      <c r="BX2556" s="311" t="e">
        <f t="shared" si="84"/>
        <v>#DIV/0!</v>
      </c>
      <c r="BY2556" s="310">
        <f t="shared" si="85"/>
        <v>0</v>
      </c>
    </row>
    <row r="2557" spans="76:77" x14ac:dyDescent="0.25">
      <c r="BX2557" s="311" t="e">
        <f t="shared" si="84"/>
        <v>#DIV/0!</v>
      </c>
      <c r="BY2557" s="310">
        <f t="shared" si="85"/>
        <v>0</v>
      </c>
    </row>
    <row r="2558" spans="76:77" x14ac:dyDescent="0.25">
      <c r="BX2558" s="311" t="e">
        <f t="shared" si="84"/>
        <v>#DIV/0!</v>
      </c>
      <c r="BY2558" s="310">
        <f t="shared" si="85"/>
        <v>0</v>
      </c>
    </row>
    <row r="2559" spans="76:77" x14ac:dyDescent="0.25">
      <c r="BX2559" s="311" t="e">
        <f t="shared" si="84"/>
        <v>#DIV/0!</v>
      </c>
      <c r="BY2559" s="310">
        <f t="shared" si="85"/>
        <v>0</v>
      </c>
    </row>
    <row r="2560" spans="76:77" x14ac:dyDescent="0.25">
      <c r="BX2560" s="311" t="e">
        <f t="shared" si="84"/>
        <v>#DIV/0!</v>
      </c>
      <c r="BY2560" s="310">
        <f t="shared" si="85"/>
        <v>0</v>
      </c>
    </row>
    <row r="2561" spans="76:77" x14ac:dyDescent="0.25">
      <c r="BX2561" s="311" t="e">
        <f t="shared" si="84"/>
        <v>#DIV/0!</v>
      </c>
      <c r="BY2561" s="310">
        <f t="shared" si="85"/>
        <v>0</v>
      </c>
    </row>
    <row r="2562" spans="76:77" x14ac:dyDescent="0.25">
      <c r="BX2562" s="311" t="e">
        <f t="shared" si="84"/>
        <v>#DIV/0!</v>
      </c>
      <c r="BY2562" s="310">
        <f t="shared" si="85"/>
        <v>0</v>
      </c>
    </row>
    <row r="2563" spans="76:77" x14ac:dyDescent="0.25">
      <c r="BX2563" s="311" t="e">
        <f t="shared" si="84"/>
        <v>#DIV/0!</v>
      </c>
      <c r="BY2563" s="310">
        <f t="shared" si="85"/>
        <v>0</v>
      </c>
    </row>
    <row r="2564" spans="76:77" x14ac:dyDescent="0.25">
      <c r="BX2564" s="311" t="e">
        <f t="shared" si="84"/>
        <v>#DIV/0!</v>
      </c>
      <c r="BY2564" s="310">
        <f t="shared" si="85"/>
        <v>0</v>
      </c>
    </row>
    <row r="2565" spans="76:77" x14ac:dyDescent="0.25">
      <c r="BX2565" s="311" t="e">
        <f t="shared" si="84"/>
        <v>#DIV/0!</v>
      </c>
      <c r="BY2565" s="310">
        <f t="shared" si="85"/>
        <v>0</v>
      </c>
    </row>
    <row r="2566" spans="76:77" x14ac:dyDescent="0.25">
      <c r="BX2566" s="311" t="e">
        <f t="shared" si="84"/>
        <v>#DIV/0!</v>
      </c>
      <c r="BY2566" s="310">
        <f t="shared" si="85"/>
        <v>0</v>
      </c>
    </row>
    <row r="2567" spans="76:77" x14ac:dyDescent="0.25">
      <c r="BX2567" s="311" t="e">
        <f t="shared" si="84"/>
        <v>#DIV/0!</v>
      </c>
      <c r="BY2567" s="310">
        <f t="shared" si="85"/>
        <v>0</v>
      </c>
    </row>
    <row r="2568" spans="76:77" x14ac:dyDescent="0.25">
      <c r="BX2568" s="311" t="e">
        <f t="shared" si="84"/>
        <v>#DIV/0!</v>
      </c>
      <c r="BY2568" s="310">
        <f t="shared" si="85"/>
        <v>0</v>
      </c>
    </row>
    <row r="2569" spans="76:77" x14ac:dyDescent="0.25">
      <c r="BX2569" s="311" t="e">
        <f t="shared" si="84"/>
        <v>#DIV/0!</v>
      </c>
      <c r="BY2569" s="310">
        <f t="shared" si="85"/>
        <v>0</v>
      </c>
    </row>
    <row r="2570" spans="76:77" x14ac:dyDescent="0.25">
      <c r="BX2570" s="311" t="e">
        <f t="shared" si="84"/>
        <v>#DIV/0!</v>
      </c>
      <c r="BY2570" s="310">
        <f t="shared" si="85"/>
        <v>0</v>
      </c>
    </row>
    <row r="2571" spans="76:77" x14ac:dyDescent="0.25">
      <c r="BX2571" s="311" t="e">
        <f t="shared" si="84"/>
        <v>#DIV/0!</v>
      </c>
      <c r="BY2571" s="310">
        <f t="shared" si="85"/>
        <v>0</v>
      </c>
    </row>
    <row r="2572" spans="76:77" x14ac:dyDescent="0.25">
      <c r="BX2572" s="311" t="e">
        <f t="shared" si="84"/>
        <v>#DIV/0!</v>
      </c>
      <c r="BY2572" s="310">
        <f t="shared" si="85"/>
        <v>0</v>
      </c>
    </row>
    <row r="2573" spans="76:77" x14ac:dyDescent="0.25">
      <c r="BX2573" s="311" t="e">
        <f t="shared" ref="BX2573:BX2636" si="86">BY2573/BV2573</f>
        <v>#DIV/0!</v>
      </c>
      <c r="BY2573" s="310">
        <f t="shared" ref="BY2573:BY2636" si="87">BY2572+BW2573*(BV2573-BV2572)</f>
        <v>0</v>
      </c>
    </row>
    <row r="2574" spans="76:77" x14ac:dyDescent="0.25">
      <c r="BX2574" s="311" t="e">
        <f t="shared" si="86"/>
        <v>#DIV/0!</v>
      </c>
      <c r="BY2574" s="310">
        <f t="shared" si="87"/>
        <v>0</v>
      </c>
    </row>
    <row r="2575" spans="76:77" x14ac:dyDescent="0.25">
      <c r="BX2575" s="311" t="e">
        <f t="shared" si="86"/>
        <v>#DIV/0!</v>
      </c>
      <c r="BY2575" s="310">
        <f t="shared" si="87"/>
        <v>0</v>
      </c>
    </row>
    <row r="2576" spans="76:77" x14ac:dyDescent="0.25">
      <c r="BX2576" s="311" t="e">
        <f t="shared" si="86"/>
        <v>#DIV/0!</v>
      </c>
      <c r="BY2576" s="310">
        <f t="shared" si="87"/>
        <v>0</v>
      </c>
    </row>
    <row r="2577" spans="76:77" x14ac:dyDescent="0.25">
      <c r="BX2577" s="311" t="e">
        <f t="shared" si="86"/>
        <v>#DIV/0!</v>
      </c>
      <c r="BY2577" s="310">
        <f t="shared" si="87"/>
        <v>0</v>
      </c>
    </row>
    <row r="2578" spans="76:77" x14ac:dyDescent="0.25">
      <c r="BX2578" s="311" t="e">
        <f t="shared" si="86"/>
        <v>#DIV/0!</v>
      </c>
      <c r="BY2578" s="310">
        <f t="shared" si="87"/>
        <v>0</v>
      </c>
    </row>
    <row r="2579" spans="76:77" x14ac:dyDescent="0.25">
      <c r="BX2579" s="311" t="e">
        <f t="shared" si="86"/>
        <v>#DIV/0!</v>
      </c>
      <c r="BY2579" s="310">
        <f t="shared" si="87"/>
        <v>0</v>
      </c>
    </row>
    <row r="2580" spans="76:77" x14ac:dyDescent="0.25">
      <c r="BX2580" s="311" t="e">
        <f t="shared" si="86"/>
        <v>#DIV/0!</v>
      </c>
      <c r="BY2580" s="310">
        <f t="shared" si="87"/>
        <v>0</v>
      </c>
    </row>
    <row r="2581" spans="76:77" x14ac:dyDescent="0.25">
      <c r="BX2581" s="311" t="e">
        <f t="shared" si="86"/>
        <v>#DIV/0!</v>
      </c>
      <c r="BY2581" s="310">
        <f t="shared" si="87"/>
        <v>0</v>
      </c>
    </row>
    <row r="2582" spans="76:77" x14ac:dyDescent="0.25">
      <c r="BX2582" s="311" t="e">
        <f t="shared" si="86"/>
        <v>#DIV/0!</v>
      </c>
      <c r="BY2582" s="310">
        <f t="shared" si="87"/>
        <v>0</v>
      </c>
    </row>
    <row r="2583" spans="76:77" x14ac:dyDescent="0.25">
      <c r="BX2583" s="311" t="e">
        <f t="shared" si="86"/>
        <v>#DIV/0!</v>
      </c>
      <c r="BY2583" s="310">
        <f t="shared" si="87"/>
        <v>0</v>
      </c>
    </row>
    <row r="2584" spans="76:77" x14ac:dyDescent="0.25">
      <c r="BX2584" s="311" t="e">
        <f t="shared" si="86"/>
        <v>#DIV/0!</v>
      </c>
      <c r="BY2584" s="310">
        <f t="shared" si="87"/>
        <v>0</v>
      </c>
    </row>
    <row r="2585" spans="76:77" x14ac:dyDescent="0.25">
      <c r="BX2585" s="311" t="e">
        <f t="shared" si="86"/>
        <v>#DIV/0!</v>
      </c>
      <c r="BY2585" s="310">
        <f t="shared" si="87"/>
        <v>0</v>
      </c>
    </row>
    <row r="2586" spans="76:77" x14ac:dyDescent="0.25">
      <c r="BX2586" s="311" t="e">
        <f t="shared" si="86"/>
        <v>#DIV/0!</v>
      </c>
      <c r="BY2586" s="310">
        <f t="shared" si="87"/>
        <v>0</v>
      </c>
    </row>
    <row r="2587" spans="76:77" x14ac:dyDescent="0.25">
      <c r="BX2587" s="311" t="e">
        <f t="shared" si="86"/>
        <v>#DIV/0!</v>
      </c>
      <c r="BY2587" s="310">
        <f t="shared" si="87"/>
        <v>0</v>
      </c>
    </row>
    <row r="2588" spans="76:77" x14ac:dyDescent="0.25">
      <c r="BX2588" s="311" t="e">
        <f t="shared" si="86"/>
        <v>#DIV/0!</v>
      </c>
      <c r="BY2588" s="310">
        <f t="shared" si="87"/>
        <v>0</v>
      </c>
    </row>
    <row r="2589" spans="76:77" x14ac:dyDescent="0.25">
      <c r="BX2589" s="311" t="e">
        <f t="shared" si="86"/>
        <v>#DIV/0!</v>
      </c>
      <c r="BY2589" s="310">
        <f t="shared" si="87"/>
        <v>0</v>
      </c>
    </row>
    <row r="2590" spans="76:77" x14ac:dyDescent="0.25">
      <c r="BX2590" s="311" t="e">
        <f t="shared" si="86"/>
        <v>#DIV/0!</v>
      </c>
      <c r="BY2590" s="310">
        <f t="shared" si="87"/>
        <v>0</v>
      </c>
    </row>
    <row r="2591" spans="76:77" x14ac:dyDescent="0.25">
      <c r="BX2591" s="311" t="e">
        <f t="shared" si="86"/>
        <v>#DIV/0!</v>
      </c>
      <c r="BY2591" s="310">
        <f t="shared" si="87"/>
        <v>0</v>
      </c>
    </row>
    <row r="2592" spans="76:77" x14ac:dyDescent="0.25">
      <c r="BX2592" s="311" t="e">
        <f t="shared" si="86"/>
        <v>#DIV/0!</v>
      </c>
      <c r="BY2592" s="310">
        <f t="shared" si="87"/>
        <v>0</v>
      </c>
    </row>
    <row r="2593" spans="76:77" x14ac:dyDescent="0.25">
      <c r="BX2593" s="311" t="e">
        <f t="shared" si="86"/>
        <v>#DIV/0!</v>
      </c>
      <c r="BY2593" s="310">
        <f t="shared" si="87"/>
        <v>0</v>
      </c>
    </row>
    <row r="2594" spans="76:77" x14ac:dyDescent="0.25">
      <c r="BX2594" s="311" t="e">
        <f t="shared" si="86"/>
        <v>#DIV/0!</v>
      </c>
      <c r="BY2594" s="310">
        <f t="shared" si="87"/>
        <v>0</v>
      </c>
    </row>
    <row r="2595" spans="76:77" x14ac:dyDescent="0.25">
      <c r="BX2595" s="311" t="e">
        <f t="shared" si="86"/>
        <v>#DIV/0!</v>
      </c>
      <c r="BY2595" s="310">
        <f t="shared" si="87"/>
        <v>0</v>
      </c>
    </row>
    <row r="2596" spans="76:77" x14ac:dyDescent="0.25">
      <c r="BX2596" s="311" t="e">
        <f t="shared" si="86"/>
        <v>#DIV/0!</v>
      </c>
      <c r="BY2596" s="310">
        <f t="shared" si="87"/>
        <v>0</v>
      </c>
    </row>
    <row r="2597" spans="76:77" x14ac:dyDescent="0.25">
      <c r="BX2597" s="311" t="e">
        <f t="shared" si="86"/>
        <v>#DIV/0!</v>
      </c>
      <c r="BY2597" s="310">
        <f t="shared" si="87"/>
        <v>0</v>
      </c>
    </row>
    <row r="2598" spans="76:77" x14ac:dyDescent="0.25">
      <c r="BX2598" s="311" t="e">
        <f t="shared" si="86"/>
        <v>#DIV/0!</v>
      </c>
      <c r="BY2598" s="310">
        <f t="shared" si="87"/>
        <v>0</v>
      </c>
    </row>
    <row r="2599" spans="76:77" x14ac:dyDescent="0.25">
      <c r="BX2599" s="311" t="e">
        <f t="shared" si="86"/>
        <v>#DIV/0!</v>
      </c>
      <c r="BY2599" s="310">
        <f t="shared" si="87"/>
        <v>0</v>
      </c>
    </row>
    <row r="2600" spans="76:77" x14ac:dyDescent="0.25">
      <c r="BX2600" s="311" t="e">
        <f t="shared" si="86"/>
        <v>#DIV/0!</v>
      </c>
      <c r="BY2600" s="310">
        <f t="shared" si="87"/>
        <v>0</v>
      </c>
    </row>
    <row r="2601" spans="76:77" x14ac:dyDescent="0.25">
      <c r="BX2601" s="311" t="e">
        <f t="shared" si="86"/>
        <v>#DIV/0!</v>
      </c>
      <c r="BY2601" s="310">
        <f t="shared" si="87"/>
        <v>0</v>
      </c>
    </row>
    <row r="2602" spans="76:77" x14ac:dyDescent="0.25">
      <c r="BX2602" s="311" t="e">
        <f t="shared" si="86"/>
        <v>#DIV/0!</v>
      </c>
      <c r="BY2602" s="310">
        <f t="shared" si="87"/>
        <v>0</v>
      </c>
    </row>
    <row r="2603" spans="76:77" x14ac:dyDescent="0.25">
      <c r="BX2603" s="311" t="e">
        <f t="shared" si="86"/>
        <v>#DIV/0!</v>
      </c>
      <c r="BY2603" s="310">
        <f t="shared" si="87"/>
        <v>0</v>
      </c>
    </row>
    <row r="2604" spans="76:77" x14ac:dyDescent="0.25">
      <c r="BX2604" s="311" t="e">
        <f t="shared" si="86"/>
        <v>#DIV/0!</v>
      </c>
      <c r="BY2604" s="310">
        <f t="shared" si="87"/>
        <v>0</v>
      </c>
    </row>
    <row r="2605" spans="76:77" x14ac:dyDescent="0.25">
      <c r="BX2605" s="311" t="e">
        <f t="shared" si="86"/>
        <v>#DIV/0!</v>
      </c>
      <c r="BY2605" s="310">
        <f t="shared" si="87"/>
        <v>0</v>
      </c>
    </row>
    <row r="2606" spans="76:77" x14ac:dyDescent="0.25">
      <c r="BX2606" s="311" t="e">
        <f t="shared" si="86"/>
        <v>#DIV/0!</v>
      </c>
      <c r="BY2606" s="310">
        <f t="shared" si="87"/>
        <v>0</v>
      </c>
    </row>
    <row r="2607" spans="76:77" x14ac:dyDescent="0.25">
      <c r="BX2607" s="311" t="e">
        <f t="shared" si="86"/>
        <v>#DIV/0!</v>
      </c>
      <c r="BY2607" s="310">
        <f t="shared" si="87"/>
        <v>0</v>
      </c>
    </row>
    <row r="2608" spans="76:77" x14ac:dyDescent="0.25">
      <c r="BX2608" s="311" t="e">
        <f t="shared" si="86"/>
        <v>#DIV/0!</v>
      </c>
      <c r="BY2608" s="310">
        <f t="shared" si="87"/>
        <v>0</v>
      </c>
    </row>
    <row r="2609" spans="76:77" x14ac:dyDescent="0.25">
      <c r="BX2609" s="311" t="e">
        <f t="shared" si="86"/>
        <v>#DIV/0!</v>
      </c>
      <c r="BY2609" s="310">
        <f t="shared" si="87"/>
        <v>0</v>
      </c>
    </row>
    <row r="2610" spans="76:77" x14ac:dyDescent="0.25">
      <c r="BX2610" s="311" t="e">
        <f t="shared" si="86"/>
        <v>#DIV/0!</v>
      </c>
      <c r="BY2610" s="310">
        <f t="shared" si="87"/>
        <v>0</v>
      </c>
    </row>
    <row r="2611" spans="76:77" x14ac:dyDescent="0.25">
      <c r="BX2611" s="311" t="e">
        <f t="shared" si="86"/>
        <v>#DIV/0!</v>
      </c>
      <c r="BY2611" s="310">
        <f t="shared" si="87"/>
        <v>0</v>
      </c>
    </row>
    <row r="2612" spans="76:77" x14ac:dyDescent="0.25">
      <c r="BX2612" s="311" t="e">
        <f t="shared" si="86"/>
        <v>#DIV/0!</v>
      </c>
      <c r="BY2612" s="310">
        <f t="shared" si="87"/>
        <v>0</v>
      </c>
    </row>
    <row r="2613" spans="76:77" x14ac:dyDescent="0.25">
      <c r="BX2613" s="311" t="e">
        <f t="shared" si="86"/>
        <v>#DIV/0!</v>
      </c>
      <c r="BY2613" s="310">
        <f t="shared" si="87"/>
        <v>0</v>
      </c>
    </row>
    <row r="2614" spans="76:77" x14ac:dyDescent="0.25">
      <c r="BX2614" s="311" t="e">
        <f t="shared" si="86"/>
        <v>#DIV/0!</v>
      </c>
      <c r="BY2614" s="310">
        <f t="shared" si="87"/>
        <v>0</v>
      </c>
    </row>
    <row r="2615" spans="76:77" x14ac:dyDescent="0.25">
      <c r="BX2615" s="311" t="e">
        <f t="shared" si="86"/>
        <v>#DIV/0!</v>
      </c>
      <c r="BY2615" s="310">
        <f t="shared" si="87"/>
        <v>0</v>
      </c>
    </row>
    <row r="2616" spans="76:77" x14ac:dyDescent="0.25">
      <c r="BX2616" s="311" t="e">
        <f t="shared" si="86"/>
        <v>#DIV/0!</v>
      </c>
      <c r="BY2616" s="310">
        <f t="shared" si="87"/>
        <v>0</v>
      </c>
    </row>
    <row r="2617" spans="76:77" x14ac:dyDescent="0.25">
      <c r="BX2617" s="311" t="e">
        <f t="shared" si="86"/>
        <v>#DIV/0!</v>
      </c>
      <c r="BY2617" s="310">
        <f t="shared" si="87"/>
        <v>0</v>
      </c>
    </row>
    <row r="2618" spans="76:77" x14ac:dyDescent="0.25">
      <c r="BX2618" s="311" t="e">
        <f t="shared" si="86"/>
        <v>#DIV/0!</v>
      </c>
      <c r="BY2618" s="310">
        <f t="shared" si="87"/>
        <v>0</v>
      </c>
    </row>
    <row r="2619" spans="76:77" x14ac:dyDescent="0.25">
      <c r="BX2619" s="311" t="e">
        <f t="shared" si="86"/>
        <v>#DIV/0!</v>
      </c>
      <c r="BY2619" s="310">
        <f t="shared" si="87"/>
        <v>0</v>
      </c>
    </row>
    <row r="2620" spans="76:77" x14ac:dyDescent="0.25">
      <c r="BX2620" s="311" t="e">
        <f t="shared" si="86"/>
        <v>#DIV/0!</v>
      </c>
      <c r="BY2620" s="310">
        <f t="shared" si="87"/>
        <v>0</v>
      </c>
    </row>
    <row r="2621" spans="76:77" x14ac:dyDescent="0.25">
      <c r="BX2621" s="311" t="e">
        <f t="shared" si="86"/>
        <v>#DIV/0!</v>
      </c>
      <c r="BY2621" s="310">
        <f t="shared" si="87"/>
        <v>0</v>
      </c>
    </row>
    <row r="2622" spans="76:77" x14ac:dyDescent="0.25">
      <c r="BX2622" s="311" t="e">
        <f t="shared" si="86"/>
        <v>#DIV/0!</v>
      </c>
      <c r="BY2622" s="310">
        <f t="shared" si="87"/>
        <v>0</v>
      </c>
    </row>
    <row r="2623" spans="76:77" x14ac:dyDescent="0.25">
      <c r="BX2623" s="311" t="e">
        <f t="shared" si="86"/>
        <v>#DIV/0!</v>
      </c>
      <c r="BY2623" s="310">
        <f t="shared" si="87"/>
        <v>0</v>
      </c>
    </row>
    <row r="2624" spans="76:77" x14ac:dyDescent="0.25">
      <c r="BX2624" s="311" t="e">
        <f t="shared" si="86"/>
        <v>#DIV/0!</v>
      </c>
      <c r="BY2624" s="310">
        <f t="shared" si="87"/>
        <v>0</v>
      </c>
    </row>
    <row r="2625" spans="76:77" x14ac:dyDescent="0.25">
      <c r="BX2625" s="311" t="e">
        <f t="shared" si="86"/>
        <v>#DIV/0!</v>
      </c>
      <c r="BY2625" s="310">
        <f t="shared" si="87"/>
        <v>0</v>
      </c>
    </row>
    <row r="2626" spans="76:77" x14ac:dyDescent="0.25">
      <c r="BX2626" s="311" t="e">
        <f t="shared" si="86"/>
        <v>#DIV/0!</v>
      </c>
      <c r="BY2626" s="310">
        <f t="shared" si="87"/>
        <v>0</v>
      </c>
    </row>
    <row r="2627" spans="76:77" x14ac:dyDescent="0.25">
      <c r="BX2627" s="311" t="e">
        <f t="shared" si="86"/>
        <v>#DIV/0!</v>
      </c>
      <c r="BY2627" s="310">
        <f t="shared" si="87"/>
        <v>0</v>
      </c>
    </row>
    <row r="2628" spans="76:77" x14ac:dyDescent="0.25">
      <c r="BX2628" s="311" t="e">
        <f t="shared" si="86"/>
        <v>#DIV/0!</v>
      </c>
      <c r="BY2628" s="310">
        <f t="shared" si="87"/>
        <v>0</v>
      </c>
    </row>
    <row r="2629" spans="76:77" x14ac:dyDescent="0.25">
      <c r="BX2629" s="311" t="e">
        <f t="shared" si="86"/>
        <v>#DIV/0!</v>
      </c>
      <c r="BY2629" s="310">
        <f t="shared" si="87"/>
        <v>0</v>
      </c>
    </row>
    <row r="2630" spans="76:77" x14ac:dyDescent="0.25">
      <c r="BX2630" s="311" t="e">
        <f t="shared" si="86"/>
        <v>#DIV/0!</v>
      </c>
      <c r="BY2630" s="310">
        <f t="shared" si="87"/>
        <v>0</v>
      </c>
    </row>
    <row r="2631" spans="76:77" x14ac:dyDescent="0.25">
      <c r="BX2631" s="311" t="e">
        <f t="shared" si="86"/>
        <v>#DIV/0!</v>
      </c>
      <c r="BY2631" s="310">
        <f t="shared" si="87"/>
        <v>0</v>
      </c>
    </row>
    <row r="2632" spans="76:77" x14ac:dyDescent="0.25">
      <c r="BX2632" s="311" t="e">
        <f t="shared" si="86"/>
        <v>#DIV/0!</v>
      </c>
      <c r="BY2632" s="310">
        <f t="shared" si="87"/>
        <v>0</v>
      </c>
    </row>
    <row r="2633" spans="76:77" x14ac:dyDescent="0.25">
      <c r="BX2633" s="311" t="e">
        <f t="shared" si="86"/>
        <v>#DIV/0!</v>
      </c>
      <c r="BY2633" s="310">
        <f t="shared" si="87"/>
        <v>0</v>
      </c>
    </row>
    <row r="2634" spans="76:77" x14ac:dyDescent="0.25">
      <c r="BX2634" s="311" t="e">
        <f t="shared" si="86"/>
        <v>#DIV/0!</v>
      </c>
      <c r="BY2634" s="310">
        <f t="shared" si="87"/>
        <v>0</v>
      </c>
    </row>
    <row r="2635" spans="76:77" x14ac:dyDescent="0.25">
      <c r="BX2635" s="311" t="e">
        <f t="shared" si="86"/>
        <v>#DIV/0!</v>
      </c>
      <c r="BY2635" s="310">
        <f t="shared" si="87"/>
        <v>0</v>
      </c>
    </row>
    <row r="2636" spans="76:77" x14ac:dyDescent="0.25">
      <c r="BX2636" s="311" t="e">
        <f t="shared" si="86"/>
        <v>#DIV/0!</v>
      </c>
      <c r="BY2636" s="310">
        <f t="shared" si="87"/>
        <v>0</v>
      </c>
    </row>
    <row r="2637" spans="76:77" x14ac:dyDescent="0.25">
      <c r="BX2637" s="311" t="e">
        <f t="shared" ref="BX2637:BX2700" si="88">BY2637/BV2637</f>
        <v>#DIV/0!</v>
      </c>
      <c r="BY2637" s="310">
        <f t="shared" ref="BY2637:BY2700" si="89">BY2636+BW2637*(BV2637-BV2636)</f>
        <v>0</v>
      </c>
    </row>
    <row r="2638" spans="76:77" x14ac:dyDescent="0.25">
      <c r="BX2638" s="311" t="e">
        <f t="shared" si="88"/>
        <v>#DIV/0!</v>
      </c>
      <c r="BY2638" s="310">
        <f t="shared" si="89"/>
        <v>0</v>
      </c>
    </row>
    <row r="2639" spans="76:77" x14ac:dyDescent="0.25">
      <c r="BX2639" s="311" t="e">
        <f t="shared" si="88"/>
        <v>#DIV/0!</v>
      </c>
      <c r="BY2639" s="310">
        <f t="shared" si="89"/>
        <v>0</v>
      </c>
    </row>
    <row r="2640" spans="76:77" x14ac:dyDescent="0.25">
      <c r="BX2640" s="311" t="e">
        <f t="shared" si="88"/>
        <v>#DIV/0!</v>
      </c>
      <c r="BY2640" s="310">
        <f t="shared" si="89"/>
        <v>0</v>
      </c>
    </row>
    <row r="2641" spans="76:77" x14ac:dyDescent="0.25">
      <c r="BX2641" s="311" t="e">
        <f t="shared" si="88"/>
        <v>#DIV/0!</v>
      </c>
      <c r="BY2641" s="310">
        <f t="shared" si="89"/>
        <v>0</v>
      </c>
    </row>
    <row r="2642" spans="76:77" x14ac:dyDescent="0.25">
      <c r="BX2642" s="311" t="e">
        <f t="shared" si="88"/>
        <v>#DIV/0!</v>
      </c>
      <c r="BY2642" s="310">
        <f t="shared" si="89"/>
        <v>0</v>
      </c>
    </row>
    <row r="2643" spans="76:77" x14ac:dyDescent="0.25">
      <c r="BX2643" s="311" t="e">
        <f t="shared" si="88"/>
        <v>#DIV/0!</v>
      </c>
      <c r="BY2643" s="310">
        <f t="shared" si="89"/>
        <v>0</v>
      </c>
    </row>
    <row r="2644" spans="76:77" x14ac:dyDescent="0.25">
      <c r="BX2644" s="311" t="e">
        <f t="shared" si="88"/>
        <v>#DIV/0!</v>
      </c>
      <c r="BY2644" s="310">
        <f t="shared" si="89"/>
        <v>0</v>
      </c>
    </row>
    <row r="2645" spans="76:77" x14ac:dyDescent="0.25">
      <c r="BX2645" s="311" t="e">
        <f t="shared" si="88"/>
        <v>#DIV/0!</v>
      </c>
      <c r="BY2645" s="310">
        <f t="shared" si="89"/>
        <v>0</v>
      </c>
    </row>
    <row r="2646" spans="76:77" x14ac:dyDescent="0.25">
      <c r="BX2646" s="311" t="e">
        <f t="shared" si="88"/>
        <v>#DIV/0!</v>
      </c>
      <c r="BY2646" s="310">
        <f t="shared" si="89"/>
        <v>0</v>
      </c>
    </row>
    <row r="2647" spans="76:77" x14ac:dyDescent="0.25">
      <c r="BX2647" s="311" t="e">
        <f t="shared" si="88"/>
        <v>#DIV/0!</v>
      </c>
      <c r="BY2647" s="310">
        <f t="shared" si="89"/>
        <v>0</v>
      </c>
    </row>
    <row r="2648" spans="76:77" x14ac:dyDescent="0.25">
      <c r="BX2648" s="311" t="e">
        <f t="shared" si="88"/>
        <v>#DIV/0!</v>
      </c>
      <c r="BY2648" s="310">
        <f t="shared" si="89"/>
        <v>0</v>
      </c>
    </row>
    <row r="2649" spans="76:77" x14ac:dyDescent="0.25">
      <c r="BX2649" s="311" t="e">
        <f t="shared" si="88"/>
        <v>#DIV/0!</v>
      </c>
      <c r="BY2649" s="310">
        <f t="shared" si="89"/>
        <v>0</v>
      </c>
    </row>
    <row r="2650" spans="76:77" x14ac:dyDescent="0.25">
      <c r="BX2650" s="311" t="e">
        <f t="shared" si="88"/>
        <v>#DIV/0!</v>
      </c>
      <c r="BY2650" s="310">
        <f t="shared" si="89"/>
        <v>0</v>
      </c>
    </row>
    <row r="2651" spans="76:77" x14ac:dyDescent="0.25">
      <c r="BX2651" s="311" t="e">
        <f t="shared" si="88"/>
        <v>#DIV/0!</v>
      </c>
      <c r="BY2651" s="310">
        <f t="shared" si="89"/>
        <v>0</v>
      </c>
    </row>
    <row r="2652" spans="76:77" x14ac:dyDescent="0.25">
      <c r="BX2652" s="311" t="e">
        <f t="shared" si="88"/>
        <v>#DIV/0!</v>
      </c>
      <c r="BY2652" s="310">
        <f t="shared" si="89"/>
        <v>0</v>
      </c>
    </row>
    <row r="2653" spans="76:77" x14ac:dyDescent="0.25">
      <c r="BX2653" s="311" t="e">
        <f t="shared" si="88"/>
        <v>#DIV/0!</v>
      </c>
      <c r="BY2653" s="310">
        <f t="shared" si="89"/>
        <v>0</v>
      </c>
    </row>
    <row r="2654" spans="76:77" x14ac:dyDescent="0.25">
      <c r="BX2654" s="311" t="e">
        <f t="shared" si="88"/>
        <v>#DIV/0!</v>
      </c>
      <c r="BY2654" s="310">
        <f t="shared" si="89"/>
        <v>0</v>
      </c>
    </row>
    <row r="2655" spans="76:77" x14ac:dyDescent="0.25">
      <c r="BX2655" s="311" t="e">
        <f t="shared" si="88"/>
        <v>#DIV/0!</v>
      </c>
      <c r="BY2655" s="310">
        <f t="shared" si="89"/>
        <v>0</v>
      </c>
    </row>
    <row r="2656" spans="76:77" x14ac:dyDescent="0.25">
      <c r="BX2656" s="311" t="e">
        <f t="shared" si="88"/>
        <v>#DIV/0!</v>
      </c>
      <c r="BY2656" s="310">
        <f t="shared" si="89"/>
        <v>0</v>
      </c>
    </row>
    <row r="2657" spans="76:77" x14ac:dyDescent="0.25">
      <c r="BX2657" s="311" t="e">
        <f t="shared" si="88"/>
        <v>#DIV/0!</v>
      </c>
      <c r="BY2657" s="310">
        <f t="shared" si="89"/>
        <v>0</v>
      </c>
    </row>
    <row r="2658" spans="76:77" x14ac:dyDescent="0.25">
      <c r="BX2658" s="311" t="e">
        <f t="shared" si="88"/>
        <v>#DIV/0!</v>
      </c>
      <c r="BY2658" s="310">
        <f t="shared" si="89"/>
        <v>0</v>
      </c>
    </row>
    <row r="2659" spans="76:77" x14ac:dyDescent="0.25">
      <c r="BX2659" s="311" t="e">
        <f t="shared" si="88"/>
        <v>#DIV/0!</v>
      </c>
      <c r="BY2659" s="310">
        <f t="shared" si="89"/>
        <v>0</v>
      </c>
    </row>
    <row r="2660" spans="76:77" x14ac:dyDescent="0.25">
      <c r="BX2660" s="311" t="e">
        <f t="shared" si="88"/>
        <v>#DIV/0!</v>
      </c>
      <c r="BY2660" s="310">
        <f t="shared" si="89"/>
        <v>0</v>
      </c>
    </row>
    <row r="2661" spans="76:77" x14ac:dyDescent="0.25">
      <c r="BX2661" s="311" t="e">
        <f t="shared" si="88"/>
        <v>#DIV/0!</v>
      </c>
      <c r="BY2661" s="310">
        <f t="shared" si="89"/>
        <v>0</v>
      </c>
    </row>
    <row r="2662" spans="76:77" x14ac:dyDescent="0.25">
      <c r="BX2662" s="311" t="e">
        <f t="shared" si="88"/>
        <v>#DIV/0!</v>
      </c>
      <c r="BY2662" s="310">
        <f t="shared" si="89"/>
        <v>0</v>
      </c>
    </row>
    <row r="2663" spans="76:77" x14ac:dyDescent="0.25">
      <c r="BX2663" s="311" t="e">
        <f t="shared" si="88"/>
        <v>#DIV/0!</v>
      </c>
      <c r="BY2663" s="310">
        <f t="shared" si="89"/>
        <v>0</v>
      </c>
    </row>
    <row r="2664" spans="76:77" x14ac:dyDescent="0.25">
      <c r="BX2664" s="311" t="e">
        <f t="shared" si="88"/>
        <v>#DIV/0!</v>
      </c>
      <c r="BY2664" s="310">
        <f t="shared" si="89"/>
        <v>0</v>
      </c>
    </row>
    <row r="2665" spans="76:77" x14ac:dyDescent="0.25">
      <c r="BX2665" s="311" t="e">
        <f t="shared" si="88"/>
        <v>#DIV/0!</v>
      </c>
      <c r="BY2665" s="310">
        <f t="shared" si="89"/>
        <v>0</v>
      </c>
    </row>
    <row r="2666" spans="76:77" x14ac:dyDescent="0.25">
      <c r="BX2666" s="311" t="e">
        <f t="shared" si="88"/>
        <v>#DIV/0!</v>
      </c>
      <c r="BY2666" s="310">
        <f t="shared" si="89"/>
        <v>0</v>
      </c>
    </row>
    <row r="2667" spans="76:77" x14ac:dyDescent="0.25">
      <c r="BX2667" s="311" t="e">
        <f t="shared" si="88"/>
        <v>#DIV/0!</v>
      </c>
      <c r="BY2667" s="310">
        <f t="shared" si="89"/>
        <v>0</v>
      </c>
    </row>
    <row r="2668" spans="76:77" x14ac:dyDescent="0.25">
      <c r="BX2668" s="311" t="e">
        <f t="shared" si="88"/>
        <v>#DIV/0!</v>
      </c>
      <c r="BY2668" s="310">
        <f t="shared" si="89"/>
        <v>0</v>
      </c>
    </row>
    <row r="2669" spans="76:77" x14ac:dyDescent="0.25">
      <c r="BX2669" s="311" t="e">
        <f t="shared" si="88"/>
        <v>#DIV/0!</v>
      </c>
      <c r="BY2669" s="310">
        <f t="shared" si="89"/>
        <v>0</v>
      </c>
    </row>
    <row r="2670" spans="76:77" x14ac:dyDescent="0.25">
      <c r="BX2670" s="311" t="e">
        <f t="shared" si="88"/>
        <v>#DIV/0!</v>
      </c>
      <c r="BY2670" s="310">
        <f t="shared" si="89"/>
        <v>0</v>
      </c>
    </row>
    <row r="2671" spans="76:77" x14ac:dyDescent="0.25">
      <c r="BX2671" s="311" t="e">
        <f t="shared" si="88"/>
        <v>#DIV/0!</v>
      </c>
      <c r="BY2671" s="310">
        <f t="shared" si="89"/>
        <v>0</v>
      </c>
    </row>
    <row r="2672" spans="76:77" x14ac:dyDescent="0.25">
      <c r="BX2672" s="311" t="e">
        <f t="shared" si="88"/>
        <v>#DIV/0!</v>
      </c>
      <c r="BY2672" s="310">
        <f t="shared" si="89"/>
        <v>0</v>
      </c>
    </row>
    <row r="2673" spans="76:77" x14ac:dyDescent="0.25">
      <c r="BX2673" s="311" t="e">
        <f t="shared" si="88"/>
        <v>#DIV/0!</v>
      </c>
      <c r="BY2673" s="310">
        <f t="shared" si="89"/>
        <v>0</v>
      </c>
    </row>
    <row r="2674" spans="76:77" x14ac:dyDescent="0.25">
      <c r="BX2674" s="311" t="e">
        <f t="shared" si="88"/>
        <v>#DIV/0!</v>
      </c>
      <c r="BY2674" s="310">
        <f t="shared" si="89"/>
        <v>0</v>
      </c>
    </row>
    <row r="2675" spans="76:77" x14ac:dyDescent="0.25">
      <c r="BX2675" s="311" t="e">
        <f t="shared" si="88"/>
        <v>#DIV/0!</v>
      </c>
      <c r="BY2675" s="310">
        <f t="shared" si="89"/>
        <v>0</v>
      </c>
    </row>
    <row r="2676" spans="76:77" x14ac:dyDescent="0.25">
      <c r="BX2676" s="311" t="e">
        <f t="shared" si="88"/>
        <v>#DIV/0!</v>
      </c>
      <c r="BY2676" s="310">
        <f t="shared" si="89"/>
        <v>0</v>
      </c>
    </row>
    <row r="2677" spans="76:77" x14ac:dyDescent="0.25">
      <c r="BX2677" s="311" t="e">
        <f t="shared" si="88"/>
        <v>#DIV/0!</v>
      </c>
      <c r="BY2677" s="310">
        <f t="shared" si="89"/>
        <v>0</v>
      </c>
    </row>
    <row r="2678" spans="76:77" x14ac:dyDescent="0.25">
      <c r="BX2678" s="311" t="e">
        <f t="shared" si="88"/>
        <v>#DIV/0!</v>
      </c>
      <c r="BY2678" s="310">
        <f t="shared" si="89"/>
        <v>0</v>
      </c>
    </row>
    <row r="2679" spans="76:77" x14ac:dyDescent="0.25">
      <c r="BX2679" s="311" t="e">
        <f t="shared" si="88"/>
        <v>#DIV/0!</v>
      </c>
      <c r="BY2679" s="310">
        <f t="shared" si="89"/>
        <v>0</v>
      </c>
    </row>
    <row r="2680" spans="76:77" x14ac:dyDescent="0.25">
      <c r="BX2680" s="311" t="e">
        <f t="shared" si="88"/>
        <v>#DIV/0!</v>
      </c>
      <c r="BY2680" s="310">
        <f t="shared" si="89"/>
        <v>0</v>
      </c>
    </row>
    <row r="2681" spans="76:77" x14ac:dyDescent="0.25">
      <c r="BX2681" s="311" t="e">
        <f t="shared" si="88"/>
        <v>#DIV/0!</v>
      </c>
      <c r="BY2681" s="310">
        <f t="shared" si="89"/>
        <v>0</v>
      </c>
    </row>
    <row r="2682" spans="76:77" x14ac:dyDescent="0.25">
      <c r="BX2682" s="311" t="e">
        <f t="shared" si="88"/>
        <v>#DIV/0!</v>
      </c>
      <c r="BY2682" s="310">
        <f t="shared" si="89"/>
        <v>0</v>
      </c>
    </row>
    <row r="2683" spans="76:77" x14ac:dyDescent="0.25">
      <c r="BX2683" s="311" t="e">
        <f t="shared" si="88"/>
        <v>#DIV/0!</v>
      </c>
      <c r="BY2683" s="310">
        <f t="shared" si="89"/>
        <v>0</v>
      </c>
    </row>
    <row r="2684" spans="76:77" x14ac:dyDescent="0.25">
      <c r="BX2684" s="311" t="e">
        <f t="shared" si="88"/>
        <v>#DIV/0!</v>
      </c>
      <c r="BY2684" s="310">
        <f t="shared" si="89"/>
        <v>0</v>
      </c>
    </row>
    <row r="2685" spans="76:77" x14ac:dyDescent="0.25">
      <c r="BX2685" s="311" t="e">
        <f t="shared" si="88"/>
        <v>#DIV/0!</v>
      </c>
      <c r="BY2685" s="310">
        <f t="shared" si="89"/>
        <v>0</v>
      </c>
    </row>
    <row r="2686" spans="76:77" x14ac:dyDescent="0.25">
      <c r="BX2686" s="311" t="e">
        <f t="shared" si="88"/>
        <v>#DIV/0!</v>
      </c>
      <c r="BY2686" s="310">
        <f t="shared" si="89"/>
        <v>0</v>
      </c>
    </row>
    <row r="2687" spans="76:77" x14ac:dyDescent="0.25">
      <c r="BX2687" s="311" t="e">
        <f t="shared" si="88"/>
        <v>#DIV/0!</v>
      </c>
      <c r="BY2687" s="310">
        <f t="shared" si="89"/>
        <v>0</v>
      </c>
    </row>
    <row r="2688" spans="76:77" x14ac:dyDescent="0.25">
      <c r="BX2688" s="311" t="e">
        <f t="shared" si="88"/>
        <v>#DIV/0!</v>
      </c>
      <c r="BY2688" s="310">
        <f t="shared" si="89"/>
        <v>0</v>
      </c>
    </row>
    <row r="2689" spans="76:77" x14ac:dyDescent="0.25">
      <c r="BX2689" s="311" t="e">
        <f t="shared" si="88"/>
        <v>#DIV/0!</v>
      </c>
      <c r="BY2689" s="310">
        <f t="shared" si="89"/>
        <v>0</v>
      </c>
    </row>
    <row r="2690" spans="76:77" x14ac:dyDescent="0.25">
      <c r="BX2690" s="311" t="e">
        <f t="shared" si="88"/>
        <v>#DIV/0!</v>
      </c>
      <c r="BY2690" s="310">
        <f t="shared" si="89"/>
        <v>0</v>
      </c>
    </row>
    <row r="2691" spans="76:77" x14ac:dyDescent="0.25">
      <c r="BX2691" s="311" t="e">
        <f t="shared" si="88"/>
        <v>#DIV/0!</v>
      </c>
      <c r="BY2691" s="310">
        <f t="shared" si="89"/>
        <v>0</v>
      </c>
    </row>
    <row r="2692" spans="76:77" x14ac:dyDescent="0.25">
      <c r="BX2692" s="311" t="e">
        <f t="shared" si="88"/>
        <v>#DIV/0!</v>
      </c>
      <c r="BY2692" s="310">
        <f t="shared" si="89"/>
        <v>0</v>
      </c>
    </row>
    <row r="2693" spans="76:77" x14ac:dyDescent="0.25">
      <c r="BX2693" s="311" t="e">
        <f t="shared" si="88"/>
        <v>#DIV/0!</v>
      </c>
      <c r="BY2693" s="310">
        <f t="shared" si="89"/>
        <v>0</v>
      </c>
    </row>
    <row r="2694" spans="76:77" x14ac:dyDescent="0.25">
      <c r="BX2694" s="311" t="e">
        <f t="shared" si="88"/>
        <v>#DIV/0!</v>
      </c>
      <c r="BY2694" s="310">
        <f t="shared" si="89"/>
        <v>0</v>
      </c>
    </row>
    <row r="2695" spans="76:77" x14ac:dyDescent="0.25">
      <c r="BX2695" s="311" t="e">
        <f t="shared" si="88"/>
        <v>#DIV/0!</v>
      </c>
      <c r="BY2695" s="310">
        <f t="shared" si="89"/>
        <v>0</v>
      </c>
    </row>
    <row r="2696" spans="76:77" x14ac:dyDescent="0.25">
      <c r="BX2696" s="311" t="e">
        <f t="shared" si="88"/>
        <v>#DIV/0!</v>
      </c>
      <c r="BY2696" s="310">
        <f t="shared" si="89"/>
        <v>0</v>
      </c>
    </row>
    <row r="2697" spans="76:77" x14ac:dyDescent="0.25">
      <c r="BX2697" s="311" t="e">
        <f t="shared" si="88"/>
        <v>#DIV/0!</v>
      </c>
      <c r="BY2697" s="310">
        <f t="shared" si="89"/>
        <v>0</v>
      </c>
    </row>
    <row r="2698" spans="76:77" x14ac:dyDescent="0.25">
      <c r="BX2698" s="311" t="e">
        <f t="shared" si="88"/>
        <v>#DIV/0!</v>
      </c>
      <c r="BY2698" s="310">
        <f t="shared" si="89"/>
        <v>0</v>
      </c>
    </row>
    <row r="2699" spans="76:77" x14ac:dyDescent="0.25">
      <c r="BX2699" s="311" t="e">
        <f t="shared" si="88"/>
        <v>#DIV/0!</v>
      </c>
      <c r="BY2699" s="310">
        <f t="shared" si="89"/>
        <v>0</v>
      </c>
    </row>
    <row r="2700" spans="76:77" x14ac:dyDescent="0.25">
      <c r="BX2700" s="311" t="e">
        <f t="shared" si="88"/>
        <v>#DIV/0!</v>
      </c>
      <c r="BY2700" s="310">
        <f t="shared" si="89"/>
        <v>0</v>
      </c>
    </row>
    <row r="2701" spans="76:77" x14ac:dyDescent="0.25">
      <c r="BX2701" s="311" t="e">
        <f t="shared" ref="BX2701:BX2764" si="90">BY2701/BV2701</f>
        <v>#DIV/0!</v>
      </c>
      <c r="BY2701" s="310">
        <f t="shared" ref="BY2701:BY2764" si="91">BY2700+BW2701*(BV2701-BV2700)</f>
        <v>0</v>
      </c>
    </row>
    <row r="2702" spans="76:77" x14ac:dyDescent="0.25">
      <c r="BX2702" s="311" t="e">
        <f t="shared" si="90"/>
        <v>#DIV/0!</v>
      </c>
      <c r="BY2702" s="310">
        <f t="shared" si="91"/>
        <v>0</v>
      </c>
    </row>
    <row r="2703" spans="76:77" x14ac:dyDescent="0.25">
      <c r="BX2703" s="311" t="e">
        <f t="shared" si="90"/>
        <v>#DIV/0!</v>
      </c>
      <c r="BY2703" s="310">
        <f t="shared" si="91"/>
        <v>0</v>
      </c>
    </row>
    <row r="2704" spans="76:77" x14ac:dyDescent="0.25">
      <c r="BX2704" s="311" t="e">
        <f t="shared" si="90"/>
        <v>#DIV/0!</v>
      </c>
      <c r="BY2704" s="310">
        <f t="shared" si="91"/>
        <v>0</v>
      </c>
    </row>
    <row r="2705" spans="76:77" x14ac:dyDescent="0.25">
      <c r="BX2705" s="311" t="e">
        <f t="shared" si="90"/>
        <v>#DIV/0!</v>
      </c>
      <c r="BY2705" s="310">
        <f t="shared" si="91"/>
        <v>0</v>
      </c>
    </row>
    <row r="2706" spans="76:77" x14ac:dyDescent="0.25">
      <c r="BX2706" s="311" t="e">
        <f t="shared" si="90"/>
        <v>#DIV/0!</v>
      </c>
      <c r="BY2706" s="310">
        <f t="shared" si="91"/>
        <v>0</v>
      </c>
    </row>
    <row r="2707" spans="76:77" x14ac:dyDescent="0.25">
      <c r="BX2707" s="311" t="e">
        <f t="shared" si="90"/>
        <v>#DIV/0!</v>
      </c>
      <c r="BY2707" s="310">
        <f t="shared" si="91"/>
        <v>0</v>
      </c>
    </row>
    <row r="2708" spans="76:77" x14ac:dyDescent="0.25">
      <c r="BX2708" s="311" t="e">
        <f t="shared" si="90"/>
        <v>#DIV/0!</v>
      </c>
      <c r="BY2708" s="310">
        <f t="shared" si="91"/>
        <v>0</v>
      </c>
    </row>
    <row r="2709" spans="76:77" x14ac:dyDescent="0.25">
      <c r="BX2709" s="311" t="e">
        <f t="shared" si="90"/>
        <v>#DIV/0!</v>
      </c>
      <c r="BY2709" s="310">
        <f t="shared" si="91"/>
        <v>0</v>
      </c>
    </row>
    <row r="2710" spans="76:77" x14ac:dyDescent="0.25">
      <c r="BX2710" s="311" t="e">
        <f t="shared" si="90"/>
        <v>#DIV/0!</v>
      </c>
      <c r="BY2710" s="310">
        <f t="shared" si="91"/>
        <v>0</v>
      </c>
    </row>
    <row r="2711" spans="76:77" x14ac:dyDescent="0.25">
      <c r="BX2711" s="311" t="e">
        <f t="shared" si="90"/>
        <v>#DIV/0!</v>
      </c>
      <c r="BY2711" s="310">
        <f t="shared" si="91"/>
        <v>0</v>
      </c>
    </row>
    <row r="2712" spans="76:77" x14ac:dyDescent="0.25">
      <c r="BX2712" s="311" t="e">
        <f t="shared" si="90"/>
        <v>#DIV/0!</v>
      </c>
      <c r="BY2712" s="310">
        <f t="shared" si="91"/>
        <v>0</v>
      </c>
    </row>
    <row r="2713" spans="76:77" x14ac:dyDescent="0.25">
      <c r="BX2713" s="311" t="e">
        <f t="shared" si="90"/>
        <v>#DIV/0!</v>
      </c>
      <c r="BY2713" s="310">
        <f t="shared" si="91"/>
        <v>0</v>
      </c>
    </row>
    <row r="2714" spans="76:77" x14ac:dyDescent="0.25">
      <c r="BX2714" s="311" t="e">
        <f t="shared" si="90"/>
        <v>#DIV/0!</v>
      </c>
      <c r="BY2714" s="310">
        <f t="shared" si="91"/>
        <v>0</v>
      </c>
    </row>
    <row r="2715" spans="76:77" x14ac:dyDescent="0.25">
      <c r="BX2715" s="311" t="e">
        <f t="shared" si="90"/>
        <v>#DIV/0!</v>
      </c>
      <c r="BY2715" s="310">
        <f t="shared" si="91"/>
        <v>0</v>
      </c>
    </row>
    <row r="2716" spans="76:77" x14ac:dyDescent="0.25">
      <c r="BX2716" s="311" t="e">
        <f t="shared" si="90"/>
        <v>#DIV/0!</v>
      </c>
      <c r="BY2716" s="310">
        <f t="shared" si="91"/>
        <v>0</v>
      </c>
    </row>
    <row r="2717" spans="76:77" x14ac:dyDescent="0.25">
      <c r="BX2717" s="311" t="e">
        <f t="shared" si="90"/>
        <v>#DIV/0!</v>
      </c>
      <c r="BY2717" s="310">
        <f t="shared" si="91"/>
        <v>0</v>
      </c>
    </row>
    <row r="2718" spans="76:77" x14ac:dyDescent="0.25">
      <c r="BX2718" s="311" t="e">
        <f t="shared" si="90"/>
        <v>#DIV/0!</v>
      </c>
      <c r="BY2718" s="310">
        <f t="shared" si="91"/>
        <v>0</v>
      </c>
    </row>
    <row r="2719" spans="76:77" x14ac:dyDescent="0.25">
      <c r="BX2719" s="311" t="e">
        <f t="shared" si="90"/>
        <v>#DIV/0!</v>
      </c>
      <c r="BY2719" s="310">
        <f t="shared" si="91"/>
        <v>0</v>
      </c>
    </row>
    <row r="2720" spans="76:77" x14ac:dyDescent="0.25">
      <c r="BX2720" s="311" t="e">
        <f t="shared" si="90"/>
        <v>#DIV/0!</v>
      </c>
      <c r="BY2720" s="310">
        <f t="shared" si="91"/>
        <v>0</v>
      </c>
    </row>
    <row r="2721" spans="76:77" x14ac:dyDescent="0.25">
      <c r="BX2721" s="311" t="e">
        <f t="shared" si="90"/>
        <v>#DIV/0!</v>
      </c>
      <c r="BY2721" s="310">
        <f t="shared" si="91"/>
        <v>0</v>
      </c>
    </row>
    <row r="2722" spans="76:77" x14ac:dyDescent="0.25">
      <c r="BX2722" s="311" t="e">
        <f t="shared" si="90"/>
        <v>#DIV/0!</v>
      </c>
      <c r="BY2722" s="310">
        <f t="shared" si="91"/>
        <v>0</v>
      </c>
    </row>
    <row r="2723" spans="76:77" x14ac:dyDescent="0.25">
      <c r="BX2723" s="311" t="e">
        <f t="shared" si="90"/>
        <v>#DIV/0!</v>
      </c>
      <c r="BY2723" s="310">
        <f t="shared" si="91"/>
        <v>0</v>
      </c>
    </row>
    <row r="2724" spans="76:77" x14ac:dyDescent="0.25">
      <c r="BX2724" s="311" t="e">
        <f t="shared" si="90"/>
        <v>#DIV/0!</v>
      </c>
      <c r="BY2724" s="310">
        <f t="shared" si="91"/>
        <v>0</v>
      </c>
    </row>
    <row r="2725" spans="76:77" x14ac:dyDescent="0.25">
      <c r="BX2725" s="311" t="e">
        <f t="shared" si="90"/>
        <v>#DIV/0!</v>
      </c>
      <c r="BY2725" s="310">
        <f t="shared" si="91"/>
        <v>0</v>
      </c>
    </row>
    <row r="2726" spans="76:77" x14ac:dyDescent="0.25">
      <c r="BX2726" s="311" t="e">
        <f t="shared" si="90"/>
        <v>#DIV/0!</v>
      </c>
      <c r="BY2726" s="310">
        <f t="shared" si="91"/>
        <v>0</v>
      </c>
    </row>
    <row r="2727" spans="76:77" x14ac:dyDescent="0.25">
      <c r="BX2727" s="311" t="e">
        <f t="shared" si="90"/>
        <v>#DIV/0!</v>
      </c>
      <c r="BY2727" s="310">
        <f t="shared" si="91"/>
        <v>0</v>
      </c>
    </row>
    <row r="2728" spans="76:77" x14ac:dyDescent="0.25">
      <c r="BX2728" s="311" t="e">
        <f t="shared" si="90"/>
        <v>#DIV/0!</v>
      </c>
      <c r="BY2728" s="310">
        <f t="shared" si="91"/>
        <v>0</v>
      </c>
    </row>
    <row r="2729" spans="76:77" x14ac:dyDescent="0.25">
      <c r="BX2729" s="311" t="e">
        <f t="shared" si="90"/>
        <v>#DIV/0!</v>
      </c>
      <c r="BY2729" s="310">
        <f t="shared" si="91"/>
        <v>0</v>
      </c>
    </row>
    <row r="2730" spans="76:77" x14ac:dyDescent="0.25">
      <c r="BX2730" s="311" t="e">
        <f t="shared" si="90"/>
        <v>#DIV/0!</v>
      </c>
      <c r="BY2730" s="310">
        <f t="shared" si="91"/>
        <v>0</v>
      </c>
    </row>
    <row r="2731" spans="76:77" x14ac:dyDescent="0.25">
      <c r="BX2731" s="311" t="e">
        <f t="shared" si="90"/>
        <v>#DIV/0!</v>
      </c>
      <c r="BY2731" s="310">
        <f t="shared" si="91"/>
        <v>0</v>
      </c>
    </row>
    <row r="2732" spans="76:77" x14ac:dyDescent="0.25">
      <c r="BX2732" s="311" t="e">
        <f t="shared" si="90"/>
        <v>#DIV/0!</v>
      </c>
      <c r="BY2732" s="310">
        <f t="shared" si="91"/>
        <v>0</v>
      </c>
    </row>
    <row r="2733" spans="76:77" x14ac:dyDescent="0.25">
      <c r="BX2733" s="311" t="e">
        <f t="shared" si="90"/>
        <v>#DIV/0!</v>
      </c>
      <c r="BY2733" s="310">
        <f t="shared" si="91"/>
        <v>0</v>
      </c>
    </row>
    <row r="2734" spans="76:77" x14ac:dyDescent="0.25">
      <c r="BX2734" s="311" t="e">
        <f t="shared" si="90"/>
        <v>#DIV/0!</v>
      </c>
      <c r="BY2734" s="310">
        <f t="shared" si="91"/>
        <v>0</v>
      </c>
    </row>
    <row r="2735" spans="76:77" x14ac:dyDescent="0.25">
      <c r="BX2735" s="311" t="e">
        <f t="shared" si="90"/>
        <v>#DIV/0!</v>
      </c>
      <c r="BY2735" s="310">
        <f t="shared" si="91"/>
        <v>0</v>
      </c>
    </row>
    <row r="2736" spans="76:77" x14ac:dyDescent="0.25">
      <c r="BX2736" s="311" t="e">
        <f t="shared" si="90"/>
        <v>#DIV/0!</v>
      </c>
      <c r="BY2736" s="310">
        <f t="shared" si="91"/>
        <v>0</v>
      </c>
    </row>
    <row r="2737" spans="76:77" x14ac:dyDescent="0.25">
      <c r="BX2737" s="311" t="e">
        <f t="shared" si="90"/>
        <v>#DIV/0!</v>
      </c>
      <c r="BY2737" s="310">
        <f t="shared" si="91"/>
        <v>0</v>
      </c>
    </row>
    <row r="2738" spans="76:77" x14ac:dyDescent="0.25">
      <c r="BX2738" s="311" t="e">
        <f t="shared" si="90"/>
        <v>#DIV/0!</v>
      </c>
      <c r="BY2738" s="310">
        <f t="shared" si="91"/>
        <v>0</v>
      </c>
    </row>
    <row r="2739" spans="76:77" x14ac:dyDescent="0.25">
      <c r="BX2739" s="311" t="e">
        <f t="shared" si="90"/>
        <v>#DIV/0!</v>
      </c>
      <c r="BY2739" s="310">
        <f t="shared" si="91"/>
        <v>0</v>
      </c>
    </row>
    <row r="2740" spans="76:77" x14ac:dyDescent="0.25">
      <c r="BX2740" s="311" t="e">
        <f t="shared" si="90"/>
        <v>#DIV/0!</v>
      </c>
      <c r="BY2740" s="310">
        <f t="shared" si="91"/>
        <v>0</v>
      </c>
    </row>
    <row r="2741" spans="76:77" x14ac:dyDescent="0.25">
      <c r="BX2741" s="311" t="e">
        <f t="shared" si="90"/>
        <v>#DIV/0!</v>
      </c>
      <c r="BY2741" s="310">
        <f t="shared" si="91"/>
        <v>0</v>
      </c>
    </row>
    <row r="2742" spans="76:77" x14ac:dyDescent="0.25">
      <c r="BX2742" s="311" t="e">
        <f t="shared" si="90"/>
        <v>#DIV/0!</v>
      </c>
      <c r="BY2742" s="310">
        <f t="shared" si="91"/>
        <v>0</v>
      </c>
    </row>
    <row r="2743" spans="76:77" x14ac:dyDescent="0.25">
      <c r="BX2743" s="311" t="e">
        <f t="shared" si="90"/>
        <v>#DIV/0!</v>
      </c>
      <c r="BY2743" s="310">
        <f t="shared" si="91"/>
        <v>0</v>
      </c>
    </row>
    <row r="2744" spans="76:77" x14ac:dyDescent="0.25">
      <c r="BX2744" s="311" t="e">
        <f t="shared" si="90"/>
        <v>#DIV/0!</v>
      </c>
      <c r="BY2744" s="310">
        <f t="shared" si="91"/>
        <v>0</v>
      </c>
    </row>
    <row r="2745" spans="76:77" x14ac:dyDescent="0.25">
      <c r="BX2745" s="311" t="e">
        <f t="shared" si="90"/>
        <v>#DIV/0!</v>
      </c>
      <c r="BY2745" s="310">
        <f t="shared" si="91"/>
        <v>0</v>
      </c>
    </row>
    <row r="2746" spans="76:77" x14ac:dyDescent="0.25">
      <c r="BX2746" s="311" t="e">
        <f t="shared" si="90"/>
        <v>#DIV/0!</v>
      </c>
      <c r="BY2746" s="310">
        <f t="shared" si="91"/>
        <v>0</v>
      </c>
    </row>
    <row r="2747" spans="76:77" x14ac:dyDescent="0.25">
      <c r="BX2747" s="311" t="e">
        <f t="shared" si="90"/>
        <v>#DIV/0!</v>
      </c>
      <c r="BY2747" s="310">
        <f t="shared" si="91"/>
        <v>0</v>
      </c>
    </row>
    <row r="2748" spans="76:77" x14ac:dyDescent="0.25">
      <c r="BX2748" s="311" t="e">
        <f t="shared" si="90"/>
        <v>#DIV/0!</v>
      </c>
      <c r="BY2748" s="310">
        <f t="shared" si="91"/>
        <v>0</v>
      </c>
    </row>
    <row r="2749" spans="76:77" x14ac:dyDescent="0.25">
      <c r="BX2749" s="311" t="e">
        <f t="shared" si="90"/>
        <v>#DIV/0!</v>
      </c>
      <c r="BY2749" s="310">
        <f t="shared" si="91"/>
        <v>0</v>
      </c>
    </row>
    <row r="2750" spans="76:77" x14ac:dyDescent="0.25">
      <c r="BX2750" s="311" t="e">
        <f t="shared" si="90"/>
        <v>#DIV/0!</v>
      </c>
      <c r="BY2750" s="310">
        <f t="shared" si="91"/>
        <v>0</v>
      </c>
    </row>
    <row r="2751" spans="76:77" x14ac:dyDescent="0.25">
      <c r="BX2751" s="311" t="e">
        <f t="shared" si="90"/>
        <v>#DIV/0!</v>
      </c>
      <c r="BY2751" s="310">
        <f t="shared" si="91"/>
        <v>0</v>
      </c>
    </row>
    <row r="2752" spans="76:77" x14ac:dyDescent="0.25">
      <c r="BX2752" s="311" t="e">
        <f t="shared" si="90"/>
        <v>#DIV/0!</v>
      </c>
      <c r="BY2752" s="310">
        <f t="shared" si="91"/>
        <v>0</v>
      </c>
    </row>
    <row r="2753" spans="76:77" x14ac:dyDescent="0.25">
      <c r="BX2753" s="311" t="e">
        <f t="shared" si="90"/>
        <v>#DIV/0!</v>
      </c>
      <c r="BY2753" s="310">
        <f t="shared" si="91"/>
        <v>0</v>
      </c>
    </row>
    <row r="2754" spans="76:77" x14ac:dyDescent="0.25">
      <c r="BX2754" s="311" t="e">
        <f t="shared" si="90"/>
        <v>#DIV/0!</v>
      </c>
      <c r="BY2754" s="310">
        <f t="shared" si="91"/>
        <v>0</v>
      </c>
    </row>
    <row r="2755" spans="76:77" x14ac:dyDescent="0.25">
      <c r="BX2755" s="311" t="e">
        <f t="shared" si="90"/>
        <v>#DIV/0!</v>
      </c>
      <c r="BY2755" s="310">
        <f t="shared" si="91"/>
        <v>0</v>
      </c>
    </row>
    <row r="2756" spans="76:77" x14ac:dyDescent="0.25">
      <c r="BX2756" s="311" t="e">
        <f t="shared" si="90"/>
        <v>#DIV/0!</v>
      </c>
      <c r="BY2756" s="310">
        <f t="shared" si="91"/>
        <v>0</v>
      </c>
    </row>
    <row r="2757" spans="76:77" x14ac:dyDescent="0.25">
      <c r="BX2757" s="311" t="e">
        <f t="shared" si="90"/>
        <v>#DIV/0!</v>
      </c>
      <c r="BY2757" s="310">
        <f t="shared" si="91"/>
        <v>0</v>
      </c>
    </row>
    <row r="2758" spans="76:77" x14ac:dyDescent="0.25">
      <c r="BX2758" s="311" t="e">
        <f t="shared" si="90"/>
        <v>#DIV/0!</v>
      </c>
      <c r="BY2758" s="310">
        <f t="shared" si="91"/>
        <v>0</v>
      </c>
    </row>
    <row r="2759" spans="76:77" x14ac:dyDescent="0.25">
      <c r="BX2759" s="311" t="e">
        <f t="shared" si="90"/>
        <v>#DIV/0!</v>
      </c>
      <c r="BY2759" s="310">
        <f t="shared" si="91"/>
        <v>0</v>
      </c>
    </row>
    <row r="2760" spans="76:77" x14ac:dyDescent="0.25">
      <c r="BX2760" s="311" t="e">
        <f t="shared" si="90"/>
        <v>#DIV/0!</v>
      </c>
      <c r="BY2760" s="310">
        <f t="shared" si="91"/>
        <v>0</v>
      </c>
    </row>
    <row r="2761" spans="76:77" x14ac:dyDescent="0.25">
      <c r="BX2761" s="311" t="e">
        <f t="shared" si="90"/>
        <v>#DIV/0!</v>
      </c>
      <c r="BY2761" s="310">
        <f t="shared" si="91"/>
        <v>0</v>
      </c>
    </row>
    <row r="2762" spans="76:77" x14ac:dyDescent="0.25">
      <c r="BX2762" s="311" t="e">
        <f t="shared" si="90"/>
        <v>#DIV/0!</v>
      </c>
      <c r="BY2762" s="310">
        <f t="shared" si="91"/>
        <v>0</v>
      </c>
    </row>
    <row r="2763" spans="76:77" x14ac:dyDescent="0.25">
      <c r="BX2763" s="311" t="e">
        <f t="shared" si="90"/>
        <v>#DIV/0!</v>
      </c>
      <c r="BY2763" s="310">
        <f t="shared" si="91"/>
        <v>0</v>
      </c>
    </row>
    <row r="2764" spans="76:77" x14ac:dyDescent="0.25">
      <c r="BX2764" s="311" t="e">
        <f t="shared" si="90"/>
        <v>#DIV/0!</v>
      </c>
      <c r="BY2764" s="310">
        <f t="shared" si="91"/>
        <v>0</v>
      </c>
    </row>
    <row r="2765" spans="76:77" x14ac:dyDescent="0.25">
      <c r="BX2765" s="311" t="e">
        <f t="shared" ref="BX2765:BX2828" si="92">BY2765/BV2765</f>
        <v>#DIV/0!</v>
      </c>
      <c r="BY2765" s="310">
        <f t="shared" ref="BY2765:BY2828" si="93">BY2764+BW2765*(BV2765-BV2764)</f>
        <v>0</v>
      </c>
    </row>
    <row r="2766" spans="76:77" x14ac:dyDescent="0.25">
      <c r="BX2766" s="311" t="e">
        <f t="shared" si="92"/>
        <v>#DIV/0!</v>
      </c>
      <c r="BY2766" s="310">
        <f t="shared" si="93"/>
        <v>0</v>
      </c>
    </row>
    <row r="2767" spans="76:77" x14ac:dyDescent="0.25">
      <c r="BX2767" s="311" t="e">
        <f t="shared" si="92"/>
        <v>#DIV/0!</v>
      </c>
      <c r="BY2767" s="310">
        <f t="shared" si="93"/>
        <v>0</v>
      </c>
    </row>
    <row r="2768" spans="76:77" x14ac:dyDescent="0.25">
      <c r="BX2768" s="311" t="e">
        <f t="shared" si="92"/>
        <v>#DIV/0!</v>
      </c>
      <c r="BY2768" s="310">
        <f t="shared" si="93"/>
        <v>0</v>
      </c>
    </row>
    <row r="2769" spans="76:77" x14ac:dyDescent="0.25">
      <c r="BX2769" s="311" t="e">
        <f t="shared" si="92"/>
        <v>#DIV/0!</v>
      </c>
      <c r="BY2769" s="310">
        <f t="shared" si="93"/>
        <v>0</v>
      </c>
    </row>
    <row r="2770" spans="76:77" x14ac:dyDescent="0.25">
      <c r="BX2770" s="311" t="e">
        <f t="shared" si="92"/>
        <v>#DIV/0!</v>
      </c>
      <c r="BY2770" s="310">
        <f t="shared" si="93"/>
        <v>0</v>
      </c>
    </row>
    <row r="2771" spans="76:77" x14ac:dyDescent="0.25">
      <c r="BX2771" s="311" t="e">
        <f t="shared" si="92"/>
        <v>#DIV/0!</v>
      </c>
      <c r="BY2771" s="310">
        <f t="shared" si="93"/>
        <v>0</v>
      </c>
    </row>
    <row r="2772" spans="76:77" x14ac:dyDescent="0.25">
      <c r="BX2772" s="311" t="e">
        <f t="shared" si="92"/>
        <v>#DIV/0!</v>
      </c>
      <c r="BY2772" s="310">
        <f t="shared" si="93"/>
        <v>0</v>
      </c>
    </row>
    <row r="2773" spans="76:77" x14ac:dyDescent="0.25">
      <c r="BX2773" s="311" t="e">
        <f t="shared" si="92"/>
        <v>#DIV/0!</v>
      </c>
      <c r="BY2773" s="310">
        <f t="shared" si="93"/>
        <v>0</v>
      </c>
    </row>
    <row r="2774" spans="76:77" x14ac:dyDescent="0.25">
      <c r="BX2774" s="311" t="e">
        <f t="shared" si="92"/>
        <v>#DIV/0!</v>
      </c>
      <c r="BY2774" s="310">
        <f t="shared" si="93"/>
        <v>0</v>
      </c>
    </row>
    <row r="2775" spans="76:77" x14ac:dyDescent="0.25">
      <c r="BX2775" s="311" t="e">
        <f t="shared" si="92"/>
        <v>#DIV/0!</v>
      </c>
      <c r="BY2775" s="310">
        <f t="shared" si="93"/>
        <v>0</v>
      </c>
    </row>
    <row r="2776" spans="76:77" x14ac:dyDescent="0.25">
      <c r="BX2776" s="311" t="e">
        <f t="shared" si="92"/>
        <v>#DIV/0!</v>
      </c>
      <c r="BY2776" s="310">
        <f t="shared" si="93"/>
        <v>0</v>
      </c>
    </row>
    <row r="2777" spans="76:77" x14ac:dyDescent="0.25">
      <c r="BX2777" s="311" t="e">
        <f t="shared" si="92"/>
        <v>#DIV/0!</v>
      </c>
      <c r="BY2777" s="310">
        <f t="shared" si="93"/>
        <v>0</v>
      </c>
    </row>
    <row r="2778" spans="76:77" x14ac:dyDescent="0.25">
      <c r="BX2778" s="311" t="e">
        <f t="shared" si="92"/>
        <v>#DIV/0!</v>
      </c>
      <c r="BY2778" s="310">
        <f t="shared" si="93"/>
        <v>0</v>
      </c>
    </row>
    <row r="2779" spans="76:77" x14ac:dyDescent="0.25">
      <c r="BX2779" s="311" t="e">
        <f t="shared" si="92"/>
        <v>#DIV/0!</v>
      </c>
      <c r="BY2779" s="310">
        <f t="shared" si="93"/>
        <v>0</v>
      </c>
    </row>
    <row r="2780" spans="76:77" x14ac:dyDescent="0.25">
      <c r="BX2780" s="311" t="e">
        <f t="shared" si="92"/>
        <v>#DIV/0!</v>
      </c>
      <c r="BY2780" s="310">
        <f t="shared" si="93"/>
        <v>0</v>
      </c>
    </row>
    <row r="2781" spans="76:77" x14ac:dyDescent="0.25">
      <c r="BX2781" s="311" t="e">
        <f t="shared" si="92"/>
        <v>#DIV/0!</v>
      </c>
      <c r="BY2781" s="310">
        <f t="shared" si="93"/>
        <v>0</v>
      </c>
    </row>
    <row r="2782" spans="76:77" x14ac:dyDescent="0.25">
      <c r="BX2782" s="311" t="e">
        <f t="shared" si="92"/>
        <v>#DIV/0!</v>
      </c>
      <c r="BY2782" s="310">
        <f t="shared" si="93"/>
        <v>0</v>
      </c>
    </row>
    <row r="2783" spans="76:77" x14ac:dyDescent="0.25">
      <c r="BX2783" s="311" t="e">
        <f t="shared" si="92"/>
        <v>#DIV/0!</v>
      </c>
      <c r="BY2783" s="310">
        <f t="shared" si="93"/>
        <v>0</v>
      </c>
    </row>
    <row r="2784" spans="76:77" x14ac:dyDescent="0.25">
      <c r="BX2784" s="311" t="e">
        <f t="shared" si="92"/>
        <v>#DIV/0!</v>
      </c>
      <c r="BY2784" s="310">
        <f t="shared" si="93"/>
        <v>0</v>
      </c>
    </row>
    <row r="2785" spans="76:77" x14ac:dyDescent="0.25">
      <c r="BX2785" s="311" t="e">
        <f t="shared" si="92"/>
        <v>#DIV/0!</v>
      </c>
      <c r="BY2785" s="310">
        <f t="shared" si="93"/>
        <v>0</v>
      </c>
    </row>
    <row r="2786" spans="76:77" x14ac:dyDescent="0.25">
      <c r="BX2786" s="311" t="e">
        <f t="shared" si="92"/>
        <v>#DIV/0!</v>
      </c>
      <c r="BY2786" s="310">
        <f t="shared" si="93"/>
        <v>0</v>
      </c>
    </row>
    <row r="2787" spans="76:77" x14ac:dyDescent="0.25">
      <c r="BX2787" s="311" t="e">
        <f t="shared" si="92"/>
        <v>#DIV/0!</v>
      </c>
      <c r="BY2787" s="310">
        <f t="shared" si="93"/>
        <v>0</v>
      </c>
    </row>
    <row r="2788" spans="76:77" x14ac:dyDescent="0.25">
      <c r="BX2788" s="311" t="e">
        <f t="shared" si="92"/>
        <v>#DIV/0!</v>
      </c>
      <c r="BY2788" s="310">
        <f t="shared" si="93"/>
        <v>0</v>
      </c>
    </row>
    <row r="2789" spans="76:77" x14ac:dyDescent="0.25">
      <c r="BX2789" s="311" t="e">
        <f t="shared" si="92"/>
        <v>#DIV/0!</v>
      </c>
      <c r="BY2789" s="310">
        <f t="shared" si="93"/>
        <v>0</v>
      </c>
    </row>
    <row r="2790" spans="76:77" x14ac:dyDescent="0.25">
      <c r="BX2790" s="311" t="e">
        <f t="shared" si="92"/>
        <v>#DIV/0!</v>
      </c>
      <c r="BY2790" s="310">
        <f t="shared" si="93"/>
        <v>0</v>
      </c>
    </row>
    <row r="2791" spans="76:77" x14ac:dyDescent="0.25">
      <c r="BX2791" s="311" t="e">
        <f t="shared" si="92"/>
        <v>#DIV/0!</v>
      </c>
      <c r="BY2791" s="310">
        <f t="shared" si="93"/>
        <v>0</v>
      </c>
    </row>
    <row r="2792" spans="76:77" x14ac:dyDescent="0.25">
      <c r="BX2792" s="311" t="e">
        <f t="shared" si="92"/>
        <v>#DIV/0!</v>
      </c>
      <c r="BY2792" s="310">
        <f t="shared" si="93"/>
        <v>0</v>
      </c>
    </row>
    <row r="2793" spans="76:77" x14ac:dyDescent="0.25">
      <c r="BX2793" s="311" t="e">
        <f t="shared" si="92"/>
        <v>#DIV/0!</v>
      </c>
      <c r="BY2793" s="310">
        <f t="shared" si="93"/>
        <v>0</v>
      </c>
    </row>
    <row r="2794" spans="76:77" x14ac:dyDescent="0.25">
      <c r="BX2794" s="311" t="e">
        <f t="shared" si="92"/>
        <v>#DIV/0!</v>
      </c>
      <c r="BY2794" s="310">
        <f t="shared" si="93"/>
        <v>0</v>
      </c>
    </row>
    <row r="2795" spans="76:77" x14ac:dyDescent="0.25">
      <c r="BX2795" s="311" t="e">
        <f t="shared" si="92"/>
        <v>#DIV/0!</v>
      </c>
      <c r="BY2795" s="310">
        <f t="shared" si="93"/>
        <v>0</v>
      </c>
    </row>
    <row r="2796" spans="76:77" x14ac:dyDescent="0.25">
      <c r="BX2796" s="311" t="e">
        <f t="shared" si="92"/>
        <v>#DIV/0!</v>
      </c>
      <c r="BY2796" s="310">
        <f t="shared" si="93"/>
        <v>0</v>
      </c>
    </row>
    <row r="2797" spans="76:77" x14ac:dyDescent="0.25">
      <c r="BX2797" s="311" t="e">
        <f t="shared" si="92"/>
        <v>#DIV/0!</v>
      </c>
      <c r="BY2797" s="310">
        <f t="shared" si="93"/>
        <v>0</v>
      </c>
    </row>
    <row r="2798" spans="76:77" x14ac:dyDescent="0.25">
      <c r="BX2798" s="311" t="e">
        <f t="shared" si="92"/>
        <v>#DIV/0!</v>
      </c>
      <c r="BY2798" s="310">
        <f t="shared" si="93"/>
        <v>0</v>
      </c>
    </row>
    <row r="2799" spans="76:77" x14ac:dyDescent="0.25">
      <c r="BX2799" s="311" t="e">
        <f t="shared" si="92"/>
        <v>#DIV/0!</v>
      </c>
      <c r="BY2799" s="310">
        <f t="shared" si="93"/>
        <v>0</v>
      </c>
    </row>
    <row r="2800" spans="76:77" x14ac:dyDescent="0.25">
      <c r="BX2800" s="311" t="e">
        <f t="shared" si="92"/>
        <v>#DIV/0!</v>
      </c>
      <c r="BY2800" s="310">
        <f t="shared" si="93"/>
        <v>0</v>
      </c>
    </row>
    <row r="2801" spans="76:77" x14ac:dyDescent="0.25">
      <c r="BX2801" s="311" t="e">
        <f t="shared" si="92"/>
        <v>#DIV/0!</v>
      </c>
      <c r="BY2801" s="310">
        <f t="shared" si="93"/>
        <v>0</v>
      </c>
    </row>
    <row r="2802" spans="76:77" x14ac:dyDescent="0.25">
      <c r="BX2802" s="311" t="e">
        <f t="shared" si="92"/>
        <v>#DIV/0!</v>
      </c>
      <c r="BY2802" s="310">
        <f t="shared" si="93"/>
        <v>0</v>
      </c>
    </row>
    <row r="2803" spans="76:77" x14ac:dyDescent="0.25">
      <c r="BX2803" s="311" t="e">
        <f t="shared" si="92"/>
        <v>#DIV/0!</v>
      </c>
      <c r="BY2803" s="310">
        <f t="shared" si="93"/>
        <v>0</v>
      </c>
    </row>
    <row r="2804" spans="76:77" x14ac:dyDescent="0.25">
      <c r="BX2804" s="311" t="e">
        <f t="shared" si="92"/>
        <v>#DIV/0!</v>
      </c>
      <c r="BY2804" s="310">
        <f t="shared" si="93"/>
        <v>0</v>
      </c>
    </row>
    <row r="2805" spans="76:77" x14ac:dyDescent="0.25">
      <c r="BX2805" s="311" t="e">
        <f t="shared" si="92"/>
        <v>#DIV/0!</v>
      </c>
      <c r="BY2805" s="310">
        <f t="shared" si="93"/>
        <v>0</v>
      </c>
    </row>
    <row r="2806" spans="76:77" x14ac:dyDescent="0.25">
      <c r="BX2806" s="311" t="e">
        <f t="shared" si="92"/>
        <v>#DIV/0!</v>
      </c>
      <c r="BY2806" s="310">
        <f t="shared" si="93"/>
        <v>0</v>
      </c>
    </row>
    <row r="2807" spans="76:77" x14ac:dyDescent="0.25">
      <c r="BX2807" s="311" t="e">
        <f t="shared" si="92"/>
        <v>#DIV/0!</v>
      </c>
      <c r="BY2807" s="310">
        <f t="shared" si="93"/>
        <v>0</v>
      </c>
    </row>
    <row r="2808" spans="76:77" x14ac:dyDescent="0.25">
      <c r="BX2808" s="311" t="e">
        <f t="shared" si="92"/>
        <v>#DIV/0!</v>
      </c>
      <c r="BY2808" s="310">
        <f t="shared" si="93"/>
        <v>0</v>
      </c>
    </row>
    <row r="2809" spans="76:77" x14ac:dyDescent="0.25">
      <c r="BX2809" s="311" t="e">
        <f t="shared" si="92"/>
        <v>#DIV/0!</v>
      </c>
      <c r="BY2809" s="310">
        <f t="shared" si="93"/>
        <v>0</v>
      </c>
    </row>
    <row r="2810" spans="76:77" x14ac:dyDescent="0.25">
      <c r="BX2810" s="311" t="e">
        <f t="shared" si="92"/>
        <v>#DIV/0!</v>
      </c>
      <c r="BY2810" s="310">
        <f t="shared" si="93"/>
        <v>0</v>
      </c>
    </row>
    <row r="2811" spans="76:77" x14ac:dyDescent="0.25">
      <c r="BX2811" s="311" t="e">
        <f t="shared" si="92"/>
        <v>#DIV/0!</v>
      </c>
      <c r="BY2811" s="310">
        <f t="shared" si="93"/>
        <v>0</v>
      </c>
    </row>
    <row r="2812" spans="76:77" x14ac:dyDescent="0.25">
      <c r="BX2812" s="311" t="e">
        <f t="shared" si="92"/>
        <v>#DIV/0!</v>
      </c>
      <c r="BY2812" s="310">
        <f t="shared" si="93"/>
        <v>0</v>
      </c>
    </row>
    <row r="2813" spans="76:77" x14ac:dyDescent="0.25">
      <c r="BX2813" s="311" t="e">
        <f t="shared" si="92"/>
        <v>#DIV/0!</v>
      </c>
      <c r="BY2813" s="310">
        <f t="shared" si="93"/>
        <v>0</v>
      </c>
    </row>
    <row r="2814" spans="76:77" x14ac:dyDescent="0.25">
      <c r="BX2814" s="311" t="e">
        <f t="shared" si="92"/>
        <v>#DIV/0!</v>
      </c>
      <c r="BY2814" s="310">
        <f t="shared" si="93"/>
        <v>0</v>
      </c>
    </row>
    <row r="2815" spans="76:77" x14ac:dyDescent="0.25">
      <c r="BX2815" s="311" t="e">
        <f t="shared" si="92"/>
        <v>#DIV/0!</v>
      </c>
      <c r="BY2815" s="310">
        <f t="shared" si="93"/>
        <v>0</v>
      </c>
    </row>
    <row r="2816" spans="76:77" x14ac:dyDescent="0.25">
      <c r="BX2816" s="311" t="e">
        <f t="shared" si="92"/>
        <v>#DIV/0!</v>
      </c>
      <c r="BY2816" s="310">
        <f t="shared" si="93"/>
        <v>0</v>
      </c>
    </row>
    <row r="2817" spans="76:77" x14ac:dyDescent="0.25">
      <c r="BX2817" s="311" t="e">
        <f t="shared" si="92"/>
        <v>#DIV/0!</v>
      </c>
      <c r="BY2817" s="310">
        <f t="shared" si="93"/>
        <v>0</v>
      </c>
    </row>
    <row r="2818" spans="76:77" x14ac:dyDescent="0.25">
      <c r="BX2818" s="311" t="e">
        <f t="shared" si="92"/>
        <v>#DIV/0!</v>
      </c>
      <c r="BY2818" s="310">
        <f t="shared" si="93"/>
        <v>0</v>
      </c>
    </row>
    <row r="2819" spans="76:77" x14ac:dyDescent="0.25">
      <c r="BX2819" s="311" t="e">
        <f t="shared" si="92"/>
        <v>#DIV/0!</v>
      </c>
      <c r="BY2819" s="310">
        <f t="shared" si="93"/>
        <v>0</v>
      </c>
    </row>
    <row r="2820" spans="76:77" x14ac:dyDescent="0.25">
      <c r="BX2820" s="311" t="e">
        <f t="shared" si="92"/>
        <v>#DIV/0!</v>
      </c>
      <c r="BY2820" s="310">
        <f t="shared" si="93"/>
        <v>0</v>
      </c>
    </row>
    <row r="2821" spans="76:77" x14ac:dyDescent="0.25">
      <c r="BX2821" s="311" t="e">
        <f t="shared" si="92"/>
        <v>#DIV/0!</v>
      </c>
      <c r="BY2821" s="310">
        <f t="shared" si="93"/>
        <v>0</v>
      </c>
    </row>
    <row r="2822" spans="76:77" x14ac:dyDescent="0.25">
      <c r="BX2822" s="311" t="e">
        <f t="shared" si="92"/>
        <v>#DIV/0!</v>
      </c>
      <c r="BY2822" s="310">
        <f t="shared" si="93"/>
        <v>0</v>
      </c>
    </row>
    <row r="2823" spans="76:77" x14ac:dyDescent="0.25">
      <c r="BX2823" s="311" t="e">
        <f t="shared" si="92"/>
        <v>#DIV/0!</v>
      </c>
      <c r="BY2823" s="310">
        <f t="shared" si="93"/>
        <v>0</v>
      </c>
    </row>
    <row r="2824" spans="76:77" x14ac:dyDescent="0.25">
      <c r="BX2824" s="311" t="e">
        <f t="shared" si="92"/>
        <v>#DIV/0!</v>
      </c>
      <c r="BY2824" s="310">
        <f t="shared" si="93"/>
        <v>0</v>
      </c>
    </row>
    <row r="2825" spans="76:77" x14ac:dyDescent="0.25">
      <c r="BX2825" s="311" t="e">
        <f t="shared" si="92"/>
        <v>#DIV/0!</v>
      </c>
      <c r="BY2825" s="310">
        <f t="shared" si="93"/>
        <v>0</v>
      </c>
    </row>
    <row r="2826" spans="76:77" x14ac:dyDescent="0.25">
      <c r="BX2826" s="311" t="e">
        <f t="shared" si="92"/>
        <v>#DIV/0!</v>
      </c>
      <c r="BY2826" s="310">
        <f t="shared" si="93"/>
        <v>0</v>
      </c>
    </row>
    <row r="2827" spans="76:77" x14ac:dyDescent="0.25">
      <c r="BX2827" s="311" t="e">
        <f t="shared" si="92"/>
        <v>#DIV/0!</v>
      </c>
      <c r="BY2827" s="310">
        <f t="shared" si="93"/>
        <v>0</v>
      </c>
    </row>
    <row r="2828" spans="76:77" x14ac:dyDescent="0.25">
      <c r="BX2828" s="311" t="e">
        <f t="shared" si="92"/>
        <v>#DIV/0!</v>
      </c>
      <c r="BY2828" s="310">
        <f t="shared" si="93"/>
        <v>0</v>
      </c>
    </row>
    <row r="2829" spans="76:77" x14ac:dyDescent="0.25">
      <c r="BX2829" s="311" t="e">
        <f t="shared" ref="BX2829:BX2892" si="94">BY2829/BV2829</f>
        <v>#DIV/0!</v>
      </c>
      <c r="BY2829" s="310">
        <f t="shared" ref="BY2829:BY2892" si="95">BY2828+BW2829*(BV2829-BV2828)</f>
        <v>0</v>
      </c>
    </row>
    <row r="2830" spans="76:77" x14ac:dyDescent="0.25">
      <c r="BX2830" s="311" t="e">
        <f t="shared" si="94"/>
        <v>#DIV/0!</v>
      </c>
      <c r="BY2830" s="310">
        <f t="shared" si="95"/>
        <v>0</v>
      </c>
    </row>
    <row r="2831" spans="76:77" x14ac:dyDescent="0.25">
      <c r="BX2831" s="311" t="e">
        <f t="shared" si="94"/>
        <v>#DIV/0!</v>
      </c>
      <c r="BY2831" s="310">
        <f t="shared" si="95"/>
        <v>0</v>
      </c>
    </row>
    <row r="2832" spans="76:77" x14ac:dyDescent="0.25">
      <c r="BX2832" s="311" t="e">
        <f t="shared" si="94"/>
        <v>#DIV/0!</v>
      </c>
      <c r="BY2832" s="310">
        <f t="shared" si="95"/>
        <v>0</v>
      </c>
    </row>
    <row r="2833" spans="76:77" x14ac:dyDescent="0.25">
      <c r="BX2833" s="311" t="e">
        <f t="shared" si="94"/>
        <v>#DIV/0!</v>
      </c>
      <c r="BY2833" s="310">
        <f t="shared" si="95"/>
        <v>0</v>
      </c>
    </row>
    <row r="2834" spans="76:77" x14ac:dyDescent="0.25">
      <c r="BX2834" s="311" t="e">
        <f t="shared" si="94"/>
        <v>#DIV/0!</v>
      </c>
      <c r="BY2834" s="310">
        <f t="shared" si="95"/>
        <v>0</v>
      </c>
    </row>
    <row r="2835" spans="76:77" x14ac:dyDescent="0.25">
      <c r="BX2835" s="311" t="e">
        <f t="shared" si="94"/>
        <v>#DIV/0!</v>
      </c>
      <c r="BY2835" s="310">
        <f t="shared" si="95"/>
        <v>0</v>
      </c>
    </row>
    <row r="2836" spans="76:77" x14ac:dyDescent="0.25">
      <c r="BX2836" s="311" t="e">
        <f t="shared" si="94"/>
        <v>#DIV/0!</v>
      </c>
      <c r="BY2836" s="310">
        <f t="shared" si="95"/>
        <v>0</v>
      </c>
    </row>
    <row r="2837" spans="76:77" x14ac:dyDescent="0.25">
      <c r="BX2837" s="311" t="e">
        <f t="shared" si="94"/>
        <v>#DIV/0!</v>
      </c>
      <c r="BY2837" s="310">
        <f t="shared" si="95"/>
        <v>0</v>
      </c>
    </row>
    <row r="2838" spans="76:77" x14ac:dyDescent="0.25">
      <c r="BX2838" s="311" t="e">
        <f t="shared" si="94"/>
        <v>#DIV/0!</v>
      </c>
      <c r="BY2838" s="310">
        <f t="shared" si="95"/>
        <v>0</v>
      </c>
    </row>
    <row r="2839" spans="76:77" x14ac:dyDescent="0.25">
      <c r="BX2839" s="311" t="e">
        <f t="shared" si="94"/>
        <v>#DIV/0!</v>
      </c>
      <c r="BY2839" s="310">
        <f t="shared" si="95"/>
        <v>0</v>
      </c>
    </row>
    <row r="2840" spans="76:77" x14ac:dyDescent="0.25">
      <c r="BX2840" s="311" t="e">
        <f t="shared" si="94"/>
        <v>#DIV/0!</v>
      </c>
      <c r="BY2840" s="310">
        <f t="shared" si="95"/>
        <v>0</v>
      </c>
    </row>
    <row r="2841" spans="76:77" x14ac:dyDescent="0.25">
      <c r="BX2841" s="311" t="e">
        <f t="shared" si="94"/>
        <v>#DIV/0!</v>
      </c>
      <c r="BY2841" s="310">
        <f t="shared" si="95"/>
        <v>0</v>
      </c>
    </row>
    <row r="2842" spans="76:77" x14ac:dyDescent="0.25">
      <c r="BX2842" s="311" t="e">
        <f t="shared" si="94"/>
        <v>#DIV/0!</v>
      </c>
      <c r="BY2842" s="310">
        <f t="shared" si="95"/>
        <v>0</v>
      </c>
    </row>
    <row r="2843" spans="76:77" x14ac:dyDescent="0.25">
      <c r="BX2843" s="311" t="e">
        <f t="shared" si="94"/>
        <v>#DIV/0!</v>
      </c>
      <c r="BY2843" s="310">
        <f t="shared" si="95"/>
        <v>0</v>
      </c>
    </row>
    <row r="2844" spans="76:77" x14ac:dyDescent="0.25">
      <c r="BX2844" s="311" t="e">
        <f t="shared" si="94"/>
        <v>#DIV/0!</v>
      </c>
      <c r="BY2844" s="310">
        <f t="shared" si="95"/>
        <v>0</v>
      </c>
    </row>
    <row r="2845" spans="76:77" x14ac:dyDescent="0.25">
      <c r="BX2845" s="311" t="e">
        <f t="shared" si="94"/>
        <v>#DIV/0!</v>
      </c>
      <c r="BY2845" s="310">
        <f t="shared" si="95"/>
        <v>0</v>
      </c>
    </row>
    <row r="2846" spans="76:77" x14ac:dyDescent="0.25">
      <c r="BX2846" s="311" t="e">
        <f t="shared" si="94"/>
        <v>#DIV/0!</v>
      </c>
      <c r="BY2846" s="310">
        <f t="shared" si="95"/>
        <v>0</v>
      </c>
    </row>
    <row r="2847" spans="76:77" x14ac:dyDescent="0.25">
      <c r="BX2847" s="311" t="e">
        <f t="shared" si="94"/>
        <v>#DIV/0!</v>
      </c>
      <c r="BY2847" s="310">
        <f t="shared" si="95"/>
        <v>0</v>
      </c>
    </row>
    <row r="2848" spans="76:77" x14ac:dyDescent="0.25">
      <c r="BX2848" s="311" t="e">
        <f t="shared" si="94"/>
        <v>#DIV/0!</v>
      </c>
      <c r="BY2848" s="310">
        <f t="shared" si="95"/>
        <v>0</v>
      </c>
    </row>
    <row r="2849" spans="76:77" x14ac:dyDescent="0.25">
      <c r="BX2849" s="311" t="e">
        <f t="shared" si="94"/>
        <v>#DIV/0!</v>
      </c>
      <c r="BY2849" s="310">
        <f t="shared" si="95"/>
        <v>0</v>
      </c>
    </row>
    <row r="2850" spans="76:77" x14ac:dyDescent="0.25">
      <c r="BX2850" s="311" t="e">
        <f t="shared" si="94"/>
        <v>#DIV/0!</v>
      </c>
      <c r="BY2850" s="310">
        <f t="shared" si="95"/>
        <v>0</v>
      </c>
    </row>
    <row r="2851" spans="76:77" x14ac:dyDescent="0.25">
      <c r="BX2851" s="311" t="e">
        <f t="shared" si="94"/>
        <v>#DIV/0!</v>
      </c>
      <c r="BY2851" s="310">
        <f t="shared" si="95"/>
        <v>0</v>
      </c>
    </row>
    <row r="2852" spans="76:77" x14ac:dyDescent="0.25">
      <c r="BX2852" s="311" t="e">
        <f t="shared" si="94"/>
        <v>#DIV/0!</v>
      </c>
      <c r="BY2852" s="310">
        <f t="shared" si="95"/>
        <v>0</v>
      </c>
    </row>
    <row r="2853" spans="76:77" x14ac:dyDescent="0.25">
      <c r="BX2853" s="311" t="e">
        <f t="shared" si="94"/>
        <v>#DIV/0!</v>
      </c>
      <c r="BY2853" s="310">
        <f t="shared" si="95"/>
        <v>0</v>
      </c>
    </row>
    <row r="2854" spans="76:77" x14ac:dyDescent="0.25">
      <c r="BX2854" s="311" t="e">
        <f t="shared" si="94"/>
        <v>#DIV/0!</v>
      </c>
      <c r="BY2854" s="310">
        <f t="shared" si="95"/>
        <v>0</v>
      </c>
    </row>
    <row r="2855" spans="76:77" x14ac:dyDescent="0.25">
      <c r="BX2855" s="311" t="e">
        <f t="shared" si="94"/>
        <v>#DIV/0!</v>
      </c>
      <c r="BY2855" s="310">
        <f t="shared" si="95"/>
        <v>0</v>
      </c>
    </row>
    <row r="2856" spans="76:77" x14ac:dyDescent="0.25">
      <c r="BX2856" s="311" t="e">
        <f t="shared" si="94"/>
        <v>#DIV/0!</v>
      </c>
      <c r="BY2856" s="310">
        <f t="shared" si="95"/>
        <v>0</v>
      </c>
    </row>
    <row r="2857" spans="76:77" x14ac:dyDescent="0.25">
      <c r="BX2857" s="311" t="e">
        <f t="shared" si="94"/>
        <v>#DIV/0!</v>
      </c>
      <c r="BY2857" s="310">
        <f t="shared" si="95"/>
        <v>0</v>
      </c>
    </row>
    <row r="2858" spans="76:77" x14ac:dyDescent="0.25">
      <c r="BX2858" s="311" t="e">
        <f t="shared" si="94"/>
        <v>#DIV/0!</v>
      </c>
      <c r="BY2858" s="310">
        <f t="shared" si="95"/>
        <v>0</v>
      </c>
    </row>
    <row r="2859" spans="76:77" x14ac:dyDescent="0.25">
      <c r="BX2859" s="311" t="e">
        <f t="shared" si="94"/>
        <v>#DIV/0!</v>
      </c>
      <c r="BY2859" s="310">
        <f t="shared" si="95"/>
        <v>0</v>
      </c>
    </row>
    <row r="2860" spans="76:77" x14ac:dyDescent="0.25">
      <c r="BX2860" s="311" t="e">
        <f t="shared" si="94"/>
        <v>#DIV/0!</v>
      </c>
      <c r="BY2860" s="310">
        <f t="shared" si="95"/>
        <v>0</v>
      </c>
    </row>
    <row r="2861" spans="76:77" x14ac:dyDescent="0.25">
      <c r="BX2861" s="311" t="e">
        <f t="shared" si="94"/>
        <v>#DIV/0!</v>
      </c>
      <c r="BY2861" s="310">
        <f t="shared" si="95"/>
        <v>0</v>
      </c>
    </row>
    <row r="2862" spans="76:77" x14ac:dyDescent="0.25">
      <c r="BX2862" s="311" t="e">
        <f t="shared" si="94"/>
        <v>#DIV/0!</v>
      </c>
      <c r="BY2862" s="310">
        <f t="shared" si="95"/>
        <v>0</v>
      </c>
    </row>
    <row r="2863" spans="76:77" x14ac:dyDescent="0.25">
      <c r="BX2863" s="311" t="e">
        <f t="shared" si="94"/>
        <v>#DIV/0!</v>
      </c>
      <c r="BY2863" s="310">
        <f t="shared" si="95"/>
        <v>0</v>
      </c>
    </row>
    <row r="2864" spans="76:77" x14ac:dyDescent="0.25">
      <c r="BX2864" s="311" t="e">
        <f t="shared" si="94"/>
        <v>#DIV/0!</v>
      </c>
      <c r="BY2864" s="310">
        <f t="shared" si="95"/>
        <v>0</v>
      </c>
    </row>
    <row r="2865" spans="76:77" x14ac:dyDescent="0.25">
      <c r="BX2865" s="311" t="e">
        <f t="shared" si="94"/>
        <v>#DIV/0!</v>
      </c>
      <c r="BY2865" s="310">
        <f t="shared" si="95"/>
        <v>0</v>
      </c>
    </row>
    <row r="2866" spans="76:77" x14ac:dyDescent="0.25">
      <c r="BX2866" s="311" t="e">
        <f t="shared" si="94"/>
        <v>#DIV/0!</v>
      </c>
      <c r="BY2866" s="310">
        <f t="shared" si="95"/>
        <v>0</v>
      </c>
    </row>
    <row r="2867" spans="76:77" x14ac:dyDescent="0.25">
      <c r="BX2867" s="311" t="e">
        <f t="shared" si="94"/>
        <v>#DIV/0!</v>
      </c>
      <c r="BY2867" s="310">
        <f t="shared" si="95"/>
        <v>0</v>
      </c>
    </row>
    <row r="2868" spans="76:77" x14ac:dyDescent="0.25">
      <c r="BX2868" s="311" t="e">
        <f t="shared" si="94"/>
        <v>#DIV/0!</v>
      </c>
      <c r="BY2868" s="310">
        <f t="shared" si="95"/>
        <v>0</v>
      </c>
    </row>
    <row r="2869" spans="76:77" x14ac:dyDescent="0.25">
      <c r="BX2869" s="311" t="e">
        <f t="shared" si="94"/>
        <v>#DIV/0!</v>
      </c>
      <c r="BY2869" s="310">
        <f t="shared" si="95"/>
        <v>0</v>
      </c>
    </row>
    <row r="2870" spans="76:77" x14ac:dyDescent="0.25">
      <c r="BX2870" s="311" t="e">
        <f t="shared" si="94"/>
        <v>#DIV/0!</v>
      </c>
      <c r="BY2870" s="310">
        <f t="shared" si="95"/>
        <v>0</v>
      </c>
    </row>
    <row r="2871" spans="76:77" x14ac:dyDescent="0.25">
      <c r="BX2871" s="311" t="e">
        <f t="shared" si="94"/>
        <v>#DIV/0!</v>
      </c>
      <c r="BY2871" s="310">
        <f t="shared" si="95"/>
        <v>0</v>
      </c>
    </row>
    <row r="2872" spans="76:77" x14ac:dyDescent="0.25">
      <c r="BX2872" s="311" t="e">
        <f t="shared" si="94"/>
        <v>#DIV/0!</v>
      </c>
      <c r="BY2872" s="310">
        <f t="shared" si="95"/>
        <v>0</v>
      </c>
    </row>
    <row r="2873" spans="76:77" x14ac:dyDescent="0.25">
      <c r="BX2873" s="311" t="e">
        <f t="shared" si="94"/>
        <v>#DIV/0!</v>
      </c>
      <c r="BY2873" s="310">
        <f t="shared" si="95"/>
        <v>0</v>
      </c>
    </row>
    <row r="2874" spans="76:77" x14ac:dyDescent="0.25">
      <c r="BX2874" s="311" t="e">
        <f t="shared" si="94"/>
        <v>#DIV/0!</v>
      </c>
      <c r="BY2874" s="310">
        <f t="shared" si="95"/>
        <v>0</v>
      </c>
    </row>
    <row r="2875" spans="76:77" x14ac:dyDescent="0.25">
      <c r="BX2875" s="311" t="e">
        <f t="shared" si="94"/>
        <v>#DIV/0!</v>
      </c>
      <c r="BY2875" s="310">
        <f t="shared" si="95"/>
        <v>0</v>
      </c>
    </row>
    <row r="2876" spans="76:77" x14ac:dyDescent="0.25">
      <c r="BX2876" s="311" t="e">
        <f t="shared" si="94"/>
        <v>#DIV/0!</v>
      </c>
      <c r="BY2876" s="310">
        <f t="shared" si="95"/>
        <v>0</v>
      </c>
    </row>
    <row r="2877" spans="76:77" x14ac:dyDescent="0.25">
      <c r="BX2877" s="311" t="e">
        <f t="shared" si="94"/>
        <v>#DIV/0!</v>
      </c>
      <c r="BY2877" s="310">
        <f t="shared" si="95"/>
        <v>0</v>
      </c>
    </row>
    <row r="2878" spans="76:77" x14ac:dyDescent="0.25">
      <c r="BX2878" s="311" t="e">
        <f t="shared" si="94"/>
        <v>#DIV/0!</v>
      </c>
      <c r="BY2878" s="310">
        <f t="shared" si="95"/>
        <v>0</v>
      </c>
    </row>
    <row r="2879" spans="76:77" x14ac:dyDescent="0.25">
      <c r="BX2879" s="311" t="e">
        <f t="shared" si="94"/>
        <v>#DIV/0!</v>
      </c>
      <c r="BY2879" s="310">
        <f t="shared" si="95"/>
        <v>0</v>
      </c>
    </row>
    <row r="2880" spans="76:77" x14ac:dyDescent="0.25">
      <c r="BX2880" s="311" t="e">
        <f t="shared" si="94"/>
        <v>#DIV/0!</v>
      </c>
      <c r="BY2880" s="310">
        <f t="shared" si="95"/>
        <v>0</v>
      </c>
    </row>
    <row r="2881" spans="76:77" x14ac:dyDescent="0.25">
      <c r="BX2881" s="311" t="e">
        <f t="shared" si="94"/>
        <v>#DIV/0!</v>
      </c>
      <c r="BY2881" s="310">
        <f t="shared" si="95"/>
        <v>0</v>
      </c>
    </row>
    <row r="2882" spans="76:77" x14ac:dyDescent="0.25">
      <c r="BX2882" s="311" t="e">
        <f t="shared" si="94"/>
        <v>#DIV/0!</v>
      </c>
      <c r="BY2882" s="310">
        <f t="shared" si="95"/>
        <v>0</v>
      </c>
    </row>
    <row r="2883" spans="76:77" x14ac:dyDescent="0.25">
      <c r="BX2883" s="311" t="e">
        <f t="shared" si="94"/>
        <v>#DIV/0!</v>
      </c>
      <c r="BY2883" s="310">
        <f t="shared" si="95"/>
        <v>0</v>
      </c>
    </row>
    <row r="2884" spans="76:77" x14ac:dyDescent="0.25">
      <c r="BX2884" s="311" t="e">
        <f t="shared" si="94"/>
        <v>#DIV/0!</v>
      </c>
      <c r="BY2884" s="310">
        <f t="shared" si="95"/>
        <v>0</v>
      </c>
    </row>
    <row r="2885" spans="76:77" x14ac:dyDescent="0.25">
      <c r="BX2885" s="311" t="e">
        <f t="shared" si="94"/>
        <v>#DIV/0!</v>
      </c>
      <c r="BY2885" s="310">
        <f t="shared" si="95"/>
        <v>0</v>
      </c>
    </row>
    <row r="2886" spans="76:77" x14ac:dyDescent="0.25">
      <c r="BX2886" s="311" t="e">
        <f t="shared" si="94"/>
        <v>#DIV/0!</v>
      </c>
      <c r="BY2886" s="310">
        <f t="shared" si="95"/>
        <v>0</v>
      </c>
    </row>
    <row r="2887" spans="76:77" x14ac:dyDescent="0.25">
      <c r="BX2887" s="311" t="e">
        <f t="shared" si="94"/>
        <v>#DIV/0!</v>
      </c>
      <c r="BY2887" s="310">
        <f t="shared" si="95"/>
        <v>0</v>
      </c>
    </row>
    <row r="2888" spans="76:77" x14ac:dyDescent="0.25">
      <c r="BX2888" s="311" t="e">
        <f t="shared" si="94"/>
        <v>#DIV/0!</v>
      </c>
      <c r="BY2888" s="310">
        <f t="shared" si="95"/>
        <v>0</v>
      </c>
    </row>
    <row r="2889" spans="76:77" x14ac:dyDescent="0.25">
      <c r="BX2889" s="311" t="e">
        <f t="shared" si="94"/>
        <v>#DIV/0!</v>
      </c>
      <c r="BY2889" s="310">
        <f t="shared" si="95"/>
        <v>0</v>
      </c>
    </row>
    <row r="2890" spans="76:77" x14ac:dyDescent="0.25">
      <c r="BX2890" s="311" t="e">
        <f t="shared" si="94"/>
        <v>#DIV/0!</v>
      </c>
      <c r="BY2890" s="310">
        <f t="shared" si="95"/>
        <v>0</v>
      </c>
    </row>
    <row r="2891" spans="76:77" x14ac:dyDescent="0.25">
      <c r="BX2891" s="311" t="e">
        <f t="shared" si="94"/>
        <v>#DIV/0!</v>
      </c>
      <c r="BY2891" s="310">
        <f t="shared" si="95"/>
        <v>0</v>
      </c>
    </row>
    <row r="2892" spans="76:77" x14ac:dyDescent="0.25">
      <c r="BX2892" s="311" t="e">
        <f t="shared" si="94"/>
        <v>#DIV/0!</v>
      </c>
      <c r="BY2892" s="310">
        <f t="shared" si="95"/>
        <v>0</v>
      </c>
    </row>
    <row r="2893" spans="76:77" x14ac:dyDescent="0.25">
      <c r="BX2893" s="311" t="e">
        <f t="shared" ref="BX2893:BX2956" si="96">BY2893/BV2893</f>
        <v>#DIV/0!</v>
      </c>
      <c r="BY2893" s="310">
        <f t="shared" ref="BY2893:BY2956" si="97">BY2892+BW2893*(BV2893-BV2892)</f>
        <v>0</v>
      </c>
    </row>
    <row r="2894" spans="76:77" x14ac:dyDescent="0.25">
      <c r="BX2894" s="311" t="e">
        <f t="shared" si="96"/>
        <v>#DIV/0!</v>
      </c>
      <c r="BY2894" s="310">
        <f t="shared" si="97"/>
        <v>0</v>
      </c>
    </row>
    <row r="2895" spans="76:77" x14ac:dyDescent="0.25">
      <c r="BX2895" s="311" t="e">
        <f t="shared" si="96"/>
        <v>#DIV/0!</v>
      </c>
      <c r="BY2895" s="310">
        <f t="shared" si="97"/>
        <v>0</v>
      </c>
    </row>
    <row r="2896" spans="76:77" x14ac:dyDescent="0.25">
      <c r="BX2896" s="311" t="e">
        <f t="shared" si="96"/>
        <v>#DIV/0!</v>
      </c>
      <c r="BY2896" s="310">
        <f t="shared" si="97"/>
        <v>0</v>
      </c>
    </row>
    <row r="2897" spans="76:77" x14ac:dyDescent="0.25">
      <c r="BX2897" s="311" t="e">
        <f t="shared" si="96"/>
        <v>#DIV/0!</v>
      </c>
      <c r="BY2897" s="310">
        <f t="shared" si="97"/>
        <v>0</v>
      </c>
    </row>
    <row r="2898" spans="76:77" x14ac:dyDescent="0.25">
      <c r="BX2898" s="311" t="e">
        <f t="shared" si="96"/>
        <v>#DIV/0!</v>
      </c>
      <c r="BY2898" s="310">
        <f t="shared" si="97"/>
        <v>0</v>
      </c>
    </row>
    <row r="2899" spans="76:77" x14ac:dyDescent="0.25">
      <c r="BX2899" s="311" t="e">
        <f t="shared" si="96"/>
        <v>#DIV/0!</v>
      </c>
      <c r="BY2899" s="310">
        <f t="shared" si="97"/>
        <v>0</v>
      </c>
    </row>
    <row r="2900" spans="76:77" x14ac:dyDescent="0.25">
      <c r="BX2900" s="311" t="e">
        <f t="shared" si="96"/>
        <v>#DIV/0!</v>
      </c>
      <c r="BY2900" s="310">
        <f t="shared" si="97"/>
        <v>0</v>
      </c>
    </row>
    <row r="2901" spans="76:77" x14ac:dyDescent="0.25">
      <c r="BX2901" s="311" t="e">
        <f t="shared" si="96"/>
        <v>#DIV/0!</v>
      </c>
      <c r="BY2901" s="310">
        <f t="shared" si="97"/>
        <v>0</v>
      </c>
    </row>
    <row r="2902" spans="76:77" x14ac:dyDescent="0.25">
      <c r="BX2902" s="311" t="e">
        <f t="shared" si="96"/>
        <v>#DIV/0!</v>
      </c>
      <c r="BY2902" s="310">
        <f t="shared" si="97"/>
        <v>0</v>
      </c>
    </row>
    <row r="2903" spans="76:77" x14ac:dyDescent="0.25">
      <c r="BX2903" s="311" t="e">
        <f t="shared" si="96"/>
        <v>#DIV/0!</v>
      </c>
      <c r="BY2903" s="310">
        <f t="shared" si="97"/>
        <v>0</v>
      </c>
    </row>
    <row r="2904" spans="76:77" x14ac:dyDescent="0.25">
      <c r="BX2904" s="311" t="e">
        <f t="shared" si="96"/>
        <v>#DIV/0!</v>
      </c>
      <c r="BY2904" s="310">
        <f t="shared" si="97"/>
        <v>0</v>
      </c>
    </row>
    <row r="2905" spans="76:77" x14ac:dyDescent="0.25">
      <c r="BX2905" s="311" t="e">
        <f t="shared" si="96"/>
        <v>#DIV/0!</v>
      </c>
      <c r="BY2905" s="310">
        <f t="shared" si="97"/>
        <v>0</v>
      </c>
    </row>
    <row r="2906" spans="76:77" x14ac:dyDescent="0.25">
      <c r="BX2906" s="311" t="e">
        <f t="shared" si="96"/>
        <v>#DIV/0!</v>
      </c>
      <c r="BY2906" s="310">
        <f t="shared" si="97"/>
        <v>0</v>
      </c>
    </row>
    <row r="2907" spans="76:77" x14ac:dyDescent="0.25">
      <c r="BX2907" s="311" t="e">
        <f t="shared" si="96"/>
        <v>#DIV/0!</v>
      </c>
      <c r="BY2907" s="310">
        <f t="shared" si="97"/>
        <v>0</v>
      </c>
    </row>
    <row r="2908" spans="76:77" x14ac:dyDescent="0.25">
      <c r="BX2908" s="311" t="e">
        <f t="shared" si="96"/>
        <v>#DIV/0!</v>
      </c>
      <c r="BY2908" s="310">
        <f t="shared" si="97"/>
        <v>0</v>
      </c>
    </row>
    <row r="2909" spans="76:77" x14ac:dyDescent="0.25">
      <c r="BX2909" s="311" t="e">
        <f t="shared" si="96"/>
        <v>#DIV/0!</v>
      </c>
      <c r="BY2909" s="310">
        <f t="shared" si="97"/>
        <v>0</v>
      </c>
    </row>
    <row r="2910" spans="76:77" x14ac:dyDescent="0.25">
      <c r="BX2910" s="311" t="e">
        <f t="shared" si="96"/>
        <v>#DIV/0!</v>
      </c>
      <c r="BY2910" s="310">
        <f t="shared" si="97"/>
        <v>0</v>
      </c>
    </row>
    <row r="2911" spans="76:77" x14ac:dyDescent="0.25">
      <c r="BX2911" s="311" t="e">
        <f t="shared" si="96"/>
        <v>#DIV/0!</v>
      </c>
      <c r="BY2911" s="310">
        <f t="shared" si="97"/>
        <v>0</v>
      </c>
    </row>
    <row r="2912" spans="76:77" x14ac:dyDescent="0.25">
      <c r="BX2912" s="311" t="e">
        <f t="shared" si="96"/>
        <v>#DIV/0!</v>
      </c>
      <c r="BY2912" s="310">
        <f t="shared" si="97"/>
        <v>0</v>
      </c>
    </row>
    <row r="2913" spans="76:77" x14ac:dyDescent="0.25">
      <c r="BX2913" s="311" t="e">
        <f t="shared" si="96"/>
        <v>#DIV/0!</v>
      </c>
      <c r="BY2913" s="310">
        <f t="shared" si="97"/>
        <v>0</v>
      </c>
    </row>
    <row r="2914" spans="76:77" x14ac:dyDescent="0.25">
      <c r="BX2914" s="311" t="e">
        <f t="shared" si="96"/>
        <v>#DIV/0!</v>
      </c>
      <c r="BY2914" s="310">
        <f t="shared" si="97"/>
        <v>0</v>
      </c>
    </row>
    <row r="2915" spans="76:77" x14ac:dyDescent="0.25">
      <c r="BX2915" s="311" t="e">
        <f t="shared" si="96"/>
        <v>#DIV/0!</v>
      </c>
      <c r="BY2915" s="310">
        <f t="shared" si="97"/>
        <v>0</v>
      </c>
    </row>
    <row r="2916" spans="76:77" x14ac:dyDescent="0.25">
      <c r="BX2916" s="311" t="e">
        <f t="shared" si="96"/>
        <v>#DIV/0!</v>
      </c>
      <c r="BY2916" s="310">
        <f t="shared" si="97"/>
        <v>0</v>
      </c>
    </row>
    <row r="2917" spans="76:77" x14ac:dyDescent="0.25">
      <c r="BX2917" s="311" t="e">
        <f t="shared" si="96"/>
        <v>#DIV/0!</v>
      </c>
      <c r="BY2917" s="310">
        <f t="shared" si="97"/>
        <v>0</v>
      </c>
    </row>
    <row r="2918" spans="76:77" x14ac:dyDescent="0.25">
      <c r="BX2918" s="311" t="e">
        <f t="shared" si="96"/>
        <v>#DIV/0!</v>
      </c>
      <c r="BY2918" s="310">
        <f t="shared" si="97"/>
        <v>0</v>
      </c>
    </row>
    <row r="2919" spans="76:77" x14ac:dyDescent="0.25">
      <c r="BX2919" s="311" t="e">
        <f t="shared" si="96"/>
        <v>#DIV/0!</v>
      </c>
      <c r="BY2919" s="310">
        <f t="shared" si="97"/>
        <v>0</v>
      </c>
    </row>
    <row r="2920" spans="76:77" x14ac:dyDescent="0.25">
      <c r="BX2920" s="311" t="e">
        <f t="shared" si="96"/>
        <v>#DIV/0!</v>
      </c>
      <c r="BY2920" s="310">
        <f t="shared" si="97"/>
        <v>0</v>
      </c>
    </row>
    <row r="2921" spans="76:77" x14ac:dyDescent="0.25">
      <c r="BX2921" s="311" t="e">
        <f t="shared" si="96"/>
        <v>#DIV/0!</v>
      </c>
      <c r="BY2921" s="310">
        <f t="shared" si="97"/>
        <v>0</v>
      </c>
    </row>
    <row r="2922" spans="76:77" x14ac:dyDescent="0.25">
      <c r="BX2922" s="311" t="e">
        <f t="shared" si="96"/>
        <v>#DIV/0!</v>
      </c>
      <c r="BY2922" s="310">
        <f t="shared" si="97"/>
        <v>0</v>
      </c>
    </row>
    <row r="2923" spans="76:77" x14ac:dyDescent="0.25">
      <c r="BX2923" s="311" t="e">
        <f t="shared" si="96"/>
        <v>#DIV/0!</v>
      </c>
      <c r="BY2923" s="310">
        <f t="shared" si="97"/>
        <v>0</v>
      </c>
    </row>
    <row r="2924" spans="76:77" x14ac:dyDescent="0.25">
      <c r="BX2924" s="311" t="e">
        <f t="shared" si="96"/>
        <v>#DIV/0!</v>
      </c>
      <c r="BY2924" s="310">
        <f t="shared" si="97"/>
        <v>0</v>
      </c>
    </row>
    <row r="2925" spans="76:77" x14ac:dyDescent="0.25">
      <c r="BX2925" s="311" t="e">
        <f t="shared" si="96"/>
        <v>#DIV/0!</v>
      </c>
      <c r="BY2925" s="310">
        <f t="shared" si="97"/>
        <v>0</v>
      </c>
    </row>
    <row r="2926" spans="76:77" x14ac:dyDescent="0.25">
      <c r="BX2926" s="311" t="e">
        <f t="shared" si="96"/>
        <v>#DIV/0!</v>
      </c>
      <c r="BY2926" s="310">
        <f t="shared" si="97"/>
        <v>0</v>
      </c>
    </row>
    <row r="2927" spans="76:77" x14ac:dyDescent="0.25">
      <c r="BX2927" s="311" t="e">
        <f t="shared" si="96"/>
        <v>#DIV/0!</v>
      </c>
      <c r="BY2927" s="310">
        <f t="shared" si="97"/>
        <v>0</v>
      </c>
    </row>
    <row r="2928" spans="76:77" x14ac:dyDescent="0.25">
      <c r="BX2928" s="311" t="e">
        <f t="shared" si="96"/>
        <v>#DIV/0!</v>
      </c>
      <c r="BY2928" s="310">
        <f t="shared" si="97"/>
        <v>0</v>
      </c>
    </row>
    <row r="2929" spans="76:77" x14ac:dyDescent="0.25">
      <c r="BX2929" s="311" t="e">
        <f t="shared" si="96"/>
        <v>#DIV/0!</v>
      </c>
      <c r="BY2929" s="310">
        <f t="shared" si="97"/>
        <v>0</v>
      </c>
    </row>
    <row r="2930" spans="76:77" x14ac:dyDescent="0.25">
      <c r="BX2930" s="311" t="e">
        <f t="shared" si="96"/>
        <v>#DIV/0!</v>
      </c>
      <c r="BY2930" s="310">
        <f t="shared" si="97"/>
        <v>0</v>
      </c>
    </row>
    <row r="2931" spans="76:77" x14ac:dyDescent="0.25">
      <c r="BX2931" s="311" t="e">
        <f t="shared" si="96"/>
        <v>#DIV/0!</v>
      </c>
      <c r="BY2931" s="310">
        <f t="shared" si="97"/>
        <v>0</v>
      </c>
    </row>
    <row r="2932" spans="76:77" x14ac:dyDescent="0.25">
      <c r="BX2932" s="311" t="e">
        <f t="shared" si="96"/>
        <v>#DIV/0!</v>
      </c>
      <c r="BY2932" s="310">
        <f t="shared" si="97"/>
        <v>0</v>
      </c>
    </row>
    <row r="2933" spans="76:77" x14ac:dyDescent="0.25">
      <c r="BX2933" s="311" t="e">
        <f t="shared" si="96"/>
        <v>#DIV/0!</v>
      </c>
      <c r="BY2933" s="310">
        <f t="shared" si="97"/>
        <v>0</v>
      </c>
    </row>
    <row r="2934" spans="76:77" x14ac:dyDescent="0.25">
      <c r="BX2934" s="311" t="e">
        <f t="shared" si="96"/>
        <v>#DIV/0!</v>
      </c>
      <c r="BY2934" s="310">
        <f t="shared" si="97"/>
        <v>0</v>
      </c>
    </row>
    <row r="2935" spans="76:77" x14ac:dyDescent="0.25">
      <c r="BX2935" s="311" t="e">
        <f t="shared" si="96"/>
        <v>#DIV/0!</v>
      </c>
      <c r="BY2935" s="310">
        <f t="shared" si="97"/>
        <v>0</v>
      </c>
    </row>
    <row r="2936" spans="76:77" x14ac:dyDescent="0.25">
      <c r="BX2936" s="311" t="e">
        <f t="shared" si="96"/>
        <v>#DIV/0!</v>
      </c>
      <c r="BY2936" s="310">
        <f t="shared" si="97"/>
        <v>0</v>
      </c>
    </row>
    <row r="2937" spans="76:77" x14ac:dyDescent="0.25">
      <c r="BX2937" s="311" t="e">
        <f t="shared" si="96"/>
        <v>#DIV/0!</v>
      </c>
      <c r="BY2937" s="310">
        <f t="shared" si="97"/>
        <v>0</v>
      </c>
    </row>
    <row r="2938" spans="76:77" x14ac:dyDescent="0.25">
      <c r="BX2938" s="311" t="e">
        <f t="shared" si="96"/>
        <v>#DIV/0!</v>
      </c>
      <c r="BY2938" s="310">
        <f t="shared" si="97"/>
        <v>0</v>
      </c>
    </row>
    <row r="2939" spans="76:77" x14ac:dyDescent="0.25">
      <c r="BX2939" s="311" t="e">
        <f t="shared" si="96"/>
        <v>#DIV/0!</v>
      </c>
      <c r="BY2939" s="310">
        <f t="shared" si="97"/>
        <v>0</v>
      </c>
    </row>
    <row r="2940" spans="76:77" x14ac:dyDescent="0.25">
      <c r="BX2940" s="311" t="e">
        <f t="shared" si="96"/>
        <v>#DIV/0!</v>
      </c>
      <c r="BY2940" s="310">
        <f t="shared" si="97"/>
        <v>0</v>
      </c>
    </row>
    <row r="2941" spans="76:77" x14ac:dyDescent="0.25">
      <c r="BX2941" s="311" t="e">
        <f t="shared" si="96"/>
        <v>#DIV/0!</v>
      </c>
      <c r="BY2941" s="310">
        <f t="shared" si="97"/>
        <v>0</v>
      </c>
    </row>
    <row r="2942" spans="76:77" x14ac:dyDescent="0.25">
      <c r="BX2942" s="311" t="e">
        <f t="shared" si="96"/>
        <v>#DIV/0!</v>
      </c>
      <c r="BY2942" s="310">
        <f t="shared" si="97"/>
        <v>0</v>
      </c>
    </row>
    <row r="2943" spans="76:77" x14ac:dyDescent="0.25">
      <c r="BX2943" s="311" t="e">
        <f t="shared" si="96"/>
        <v>#DIV/0!</v>
      </c>
      <c r="BY2943" s="310">
        <f t="shared" si="97"/>
        <v>0</v>
      </c>
    </row>
    <row r="2944" spans="76:77" x14ac:dyDescent="0.25">
      <c r="BX2944" s="311" t="e">
        <f t="shared" si="96"/>
        <v>#DIV/0!</v>
      </c>
      <c r="BY2944" s="310">
        <f t="shared" si="97"/>
        <v>0</v>
      </c>
    </row>
    <row r="2945" spans="76:77" x14ac:dyDescent="0.25">
      <c r="BX2945" s="311" t="e">
        <f t="shared" si="96"/>
        <v>#DIV/0!</v>
      </c>
      <c r="BY2945" s="310">
        <f t="shared" si="97"/>
        <v>0</v>
      </c>
    </row>
    <row r="2946" spans="76:77" x14ac:dyDescent="0.25">
      <c r="BX2946" s="311" t="e">
        <f t="shared" si="96"/>
        <v>#DIV/0!</v>
      </c>
      <c r="BY2946" s="310">
        <f t="shared" si="97"/>
        <v>0</v>
      </c>
    </row>
    <row r="2947" spans="76:77" x14ac:dyDescent="0.25">
      <c r="BX2947" s="311" t="e">
        <f t="shared" si="96"/>
        <v>#DIV/0!</v>
      </c>
      <c r="BY2947" s="310">
        <f t="shared" si="97"/>
        <v>0</v>
      </c>
    </row>
    <row r="2948" spans="76:77" x14ac:dyDescent="0.25">
      <c r="BX2948" s="311" t="e">
        <f t="shared" si="96"/>
        <v>#DIV/0!</v>
      </c>
      <c r="BY2948" s="310">
        <f t="shared" si="97"/>
        <v>0</v>
      </c>
    </row>
    <row r="2949" spans="76:77" x14ac:dyDescent="0.25">
      <c r="BX2949" s="311" t="e">
        <f t="shared" si="96"/>
        <v>#DIV/0!</v>
      </c>
      <c r="BY2949" s="310">
        <f t="shared" si="97"/>
        <v>0</v>
      </c>
    </row>
    <row r="2950" spans="76:77" x14ac:dyDescent="0.25">
      <c r="BX2950" s="311" t="e">
        <f t="shared" si="96"/>
        <v>#DIV/0!</v>
      </c>
      <c r="BY2950" s="310">
        <f t="shared" si="97"/>
        <v>0</v>
      </c>
    </row>
    <row r="2951" spans="76:77" x14ac:dyDescent="0.25">
      <c r="BX2951" s="311" t="e">
        <f t="shared" si="96"/>
        <v>#DIV/0!</v>
      </c>
      <c r="BY2951" s="310">
        <f t="shared" si="97"/>
        <v>0</v>
      </c>
    </row>
    <row r="2952" spans="76:77" x14ac:dyDescent="0.25">
      <c r="BX2952" s="311" t="e">
        <f t="shared" si="96"/>
        <v>#DIV/0!</v>
      </c>
      <c r="BY2952" s="310">
        <f t="shared" si="97"/>
        <v>0</v>
      </c>
    </row>
    <row r="2953" spans="76:77" x14ac:dyDescent="0.25">
      <c r="BX2953" s="311" t="e">
        <f t="shared" si="96"/>
        <v>#DIV/0!</v>
      </c>
      <c r="BY2953" s="310">
        <f t="shared" si="97"/>
        <v>0</v>
      </c>
    </row>
    <row r="2954" spans="76:77" x14ac:dyDescent="0.25">
      <c r="BX2954" s="311" t="e">
        <f t="shared" si="96"/>
        <v>#DIV/0!</v>
      </c>
      <c r="BY2954" s="310">
        <f t="shared" si="97"/>
        <v>0</v>
      </c>
    </row>
    <row r="2955" spans="76:77" x14ac:dyDescent="0.25">
      <c r="BX2955" s="311" t="e">
        <f t="shared" si="96"/>
        <v>#DIV/0!</v>
      </c>
      <c r="BY2955" s="310">
        <f t="shared" si="97"/>
        <v>0</v>
      </c>
    </row>
    <row r="2956" spans="76:77" x14ac:dyDescent="0.25">
      <c r="BX2956" s="311" t="e">
        <f t="shared" si="96"/>
        <v>#DIV/0!</v>
      </c>
      <c r="BY2956" s="310">
        <f t="shared" si="97"/>
        <v>0</v>
      </c>
    </row>
    <row r="2957" spans="76:77" x14ac:dyDescent="0.25">
      <c r="BX2957" s="311" t="e">
        <f t="shared" ref="BX2957:BX3020" si="98">BY2957/BV2957</f>
        <v>#DIV/0!</v>
      </c>
      <c r="BY2957" s="310">
        <f t="shared" ref="BY2957:BY3020" si="99">BY2956+BW2957*(BV2957-BV2956)</f>
        <v>0</v>
      </c>
    </row>
    <row r="2958" spans="76:77" x14ac:dyDescent="0.25">
      <c r="BX2958" s="311" t="e">
        <f t="shared" si="98"/>
        <v>#DIV/0!</v>
      </c>
      <c r="BY2958" s="310">
        <f t="shared" si="99"/>
        <v>0</v>
      </c>
    </row>
    <row r="2959" spans="76:77" x14ac:dyDescent="0.25">
      <c r="BX2959" s="311" t="e">
        <f t="shared" si="98"/>
        <v>#DIV/0!</v>
      </c>
      <c r="BY2959" s="310">
        <f t="shared" si="99"/>
        <v>0</v>
      </c>
    </row>
    <row r="2960" spans="76:77" x14ac:dyDescent="0.25">
      <c r="BX2960" s="311" t="e">
        <f t="shared" si="98"/>
        <v>#DIV/0!</v>
      </c>
      <c r="BY2960" s="310">
        <f t="shared" si="99"/>
        <v>0</v>
      </c>
    </row>
    <row r="2961" spans="76:77" x14ac:dyDescent="0.25">
      <c r="BX2961" s="311" t="e">
        <f t="shared" si="98"/>
        <v>#DIV/0!</v>
      </c>
      <c r="BY2961" s="310">
        <f t="shared" si="99"/>
        <v>0</v>
      </c>
    </row>
    <row r="2962" spans="76:77" x14ac:dyDescent="0.25">
      <c r="BX2962" s="311" t="e">
        <f t="shared" si="98"/>
        <v>#DIV/0!</v>
      </c>
      <c r="BY2962" s="310">
        <f t="shared" si="99"/>
        <v>0</v>
      </c>
    </row>
    <row r="2963" spans="76:77" x14ac:dyDescent="0.25">
      <c r="BX2963" s="311" t="e">
        <f t="shared" si="98"/>
        <v>#DIV/0!</v>
      </c>
      <c r="BY2963" s="310">
        <f t="shared" si="99"/>
        <v>0</v>
      </c>
    </row>
    <row r="2964" spans="76:77" x14ac:dyDescent="0.25">
      <c r="BX2964" s="311" t="e">
        <f t="shared" si="98"/>
        <v>#DIV/0!</v>
      </c>
      <c r="BY2964" s="310">
        <f t="shared" si="99"/>
        <v>0</v>
      </c>
    </row>
    <row r="2965" spans="76:77" x14ac:dyDescent="0.25">
      <c r="BX2965" s="311" t="e">
        <f t="shared" si="98"/>
        <v>#DIV/0!</v>
      </c>
      <c r="BY2965" s="310">
        <f t="shared" si="99"/>
        <v>0</v>
      </c>
    </row>
    <row r="2966" spans="76:77" x14ac:dyDescent="0.25">
      <c r="BX2966" s="311" t="e">
        <f t="shared" si="98"/>
        <v>#DIV/0!</v>
      </c>
      <c r="BY2966" s="310">
        <f t="shared" si="99"/>
        <v>0</v>
      </c>
    </row>
    <row r="2967" spans="76:77" x14ac:dyDescent="0.25">
      <c r="BX2967" s="311" t="e">
        <f t="shared" si="98"/>
        <v>#DIV/0!</v>
      </c>
      <c r="BY2967" s="310">
        <f t="shared" si="99"/>
        <v>0</v>
      </c>
    </row>
    <row r="2968" spans="76:77" x14ac:dyDescent="0.25">
      <c r="BX2968" s="311" t="e">
        <f t="shared" si="98"/>
        <v>#DIV/0!</v>
      </c>
      <c r="BY2968" s="310">
        <f t="shared" si="99"/>
        <v>0</v>
      </c>
    </row>
    <row r="2969" spans="76:77" x14ac:dyDescent="0.25">
      <c r="BX2969" s="311" t="e">
        <f t="shared" si="98"/>
        <v>#DIV/0!</v>
      </c>
      <c r="BY2969" s="310">
        <f t="shared" si="99"/>
        <v>0</v>
      </c>
    </row>
    <row r="2970" spans="76:77" x14ac:dyDescent="0.25">
      <c r="BX2970" s="311" t="e">
        <f t="shared" si="98"/>
        <v>#DIV/0!</v>
      </c>
      <c r="BY2970" s="310">
        <f t="shared" si="99"/>
        <v>0</v>
      </c>
    </row>
    <row r="2971" spans="76:77" x14ac:dyDescent="0.25">
      <c r="BX2971" s="311" t="e">
        <f t="shared" si="98"/>
        <v>#DIV/0!</v>
      </c>
      <c r="BY2971" s="310">
        <f t="shared" si="99"/>
        <v>0</v>
      </c>
    </row>
    <row r="2972" spans="76:77" x14ac:dyDescent="0.25">
      <c r="BX2972" s="311" t="e">
        <f t="shared" si="98"/>
        <v>#DIV/0!</v>
      </c>
      <c r="BY2972" s="310">
        <f t="shared" si="99"/>
        <v>0</v>
      </c>
    </row>
    <row r="2973" spans="76:77" x14ac:dyDescent="0.25">
      <c r="BX2973" s="311" t="e">
        <f t="shared" si="98"/>
        <v>#DIV/0!</v>
      </c>
      <c r="BY2973" s="310">
        <f t="shared" si="99"/>
        <v>0</v>
      </c>
    </row>
    <row r="2974" spans="76:77" x14ac:dyDescent="0.25">
      <c r="BX2974" s="311" t="e">
        <f t="shared" si="98"/>
        <v>#DIV/0!</v>
      </c>
      <c r="BY2974" s="310">
        <f t="shared" si="99"/>
        <v>0</v>
      </c>
    </row>
    <row r="2975" spans="76:77" x14ac:dyDescent="0.25">
      <c r="BX2975" s="311" t="e">
        <f t="shared" si="98"/>
        <v>#DIV/0!</v>
      </c>
      <c r="BY2975" s="310">
        <f t="shared" si="99"/>
        <v>0</v>
      </c>
    </row>
    <row r="2976" spans="76:77" x14ac:dyDescent="0.25">
      <c r="BX2976" s="311" t="e">
        <f t="shared" si="98"/>
        <v>#DIV/0!</v>
      </c>
      <c r="BY2976" s="310">
        <f t="shared" si="99"/>
        <v>0</v>
      </c>
    </row>
    <row r="2977" spans="76:77" x14ac:dyDescent="0.25">
      <c r="BX2977" s="311" t="e">
        <f t="shared" si="98"/>
        <v>#DIV/0!</v>
      </c>
      <c r="BY2977" s="310">
        <f t="shared" si="99"/>
        <v>0</v>
      </c>
    </row>
    <row r="2978" spans="76:77" x14ac:dyDescent="0.25">
      <c r="BX2978" s="311" t="e">
        <f t="shared" si="98"/>
        <v>#DIV/0!</v>
      </c>
      <c r="BY2978" s="310">
        <f t="shared" si="99"/>
        <v>0</v>
      </c>
    </row>
    <row r="2979" spans="76:77" x14ac:dyDescent="0.25">
      <c r="BX2979" s="311" t="e">
        <f t="shared" si="98"/>
        <v>#DIV/0!</v>
      </c>
      <c r="BY2979" s="310">
        <f t="shared" si="99"/>
        <v>0</v>
      </c>
    </row>
    <row r="2980" spans="76:77" x14ac:dyDescent="0.25">
      <c r="BX2980" s="311" t="e">
        <f t="shared" si="98"/>
        <v>#DIV/0!</v>
      </c>
      <c r="BY2980" s="310">
        <f t="shared" si="99"/>
        <v>0</v>
      </c>
    </row>
    <row r="2981" spans="76:77" x14ac:dyDescent="0.25">
      <c r="BX2981" s="311" t="e">
        <f t="shared" si="98"/>
        <v>#DIV/0!</v>
      </c>
      <c r="BY2981" s="310">
        <f t="shared" si="99"/>
        <v>0</v>
      </c>
    </row>
    <row r="2982" spans="76:77" x14ac:dyDescent="0.25">
      <c r="BX2982" s="311" t="e">
        <f t="shared" si="98"/>
        <v>#DIV/0!</v>
      </c>
      <c r="BY2982" s="310">
        <f t="shared" si="99"/>
        <v>0</v>
      </c>
    </row>
    <row r="2983" spans="76:77" x14ac:dyDescent="0.25">
      <c r="BX2983" s="311" t="e">
        <f t="shared" si="98"/>
        <v>#DIV/0!</v>
      </c>
      <c r="BY2983" s="310">
        <f t="shared" si="99"/>
        <v>0</v>
      </c>
    </row>
    <row r="2984" spans="76:77" x14ac:dyDescent="0.25">
      <c r="BX2984" s="311" t="e">
        <f t="shared" si="98"/>
        <v>#DIV/0!</v>
      </c>
      <c r="BY2984" s="310">
        <f t="shared" si="99"/>
        <v>0</v>
      </c>
    </row>
    <row r="2985" spans="76:77" x14ac:dyDescent="0.25">
      <c r="BX2985" s="311" t="e">
        <f t="shared" si="98"/>
        <v>#DIV/0!</v>
      </c>
      <c r="BY2985" s="310">
        <f t="shared" si="99"/>
        <v>0</v>
      </c>
    </row>
    <row r="2986" spans="76:77" x14ac:dyDescent="0.25">
      <c r="BX2986" s="311" t="e">
        <f t="shared" si="98"/>
        <v>#DIV/0!</v>
      </c>
      <c r="BY2986" s="310">
        <f t="shared" si="99"/>
        <v>0</v>
      </c>
    </row>
    <row r="2987" spans="76:77" x14ac:dyDescent="0.25">
      <c r="BX2987" s="311" t="e">
        <f t="shared" si="98"/>
        <v>#DIV/0!</v>
      </c>
      <c r="BY2987" s="310">
        <f t="shared" si="99"/>
        <v>0</v>
      </c>
    </row>
    <row r="2988" spans="76:77" x14ac:dyDescent="0.25">
      <c r="BX2988" s="311" t="e">
        <f t="shared" si="98"/>
        <v>#DIV/0!</v>
      </c>
      <c r="BY2988" s="310">
        <f t="shared" si="99"/>
        <v>0</v>
      </c>
    </row>
    <row r="2989" spans="76:77" x14ac:dyDescent="0.25">
      <c r="BX2989" s="311" t="e">
        <f t="shared" si="98"/>
        <v>#DIV/0!</v>
      </c>
      <c r="BY2989" s="310">
        <f t="shared" si="99"/>
        <v>0</v>
      </c>
    </row>
    <row r="2990" spans="76:77" x14ac:dyDescent="0.25">
      <c r="BX2990" s="311" t="e">
        <f t="shared" si="98"/>
        <v>#DIV/0!</v>
      </c>
      <c r="BY2990" s="310">
        <f t="shared" si="99"/>
        <v>0</v>
      </c>
    </row>
    <row r="2991" spans="76:77" x14ac:dyDescent="0.25">
      <c r="BX2991" s="311" t="e">
        <f t="shared" si="98"/>
        <v>#DIV/0!</v>
      </c>
      <c r="BY2991" s="310">
        <f t="shared" si="99"/>
        <v>0</v>
      </c>
    </row>
    <row r="2992" spans="76:77" x14ac:dyDescent="0.25">
      <c r="BX2992" s="311" t="e">
        <f t="shared" si="98"/>
        <v>#DIV/0!</v>
      </c>
      <c r="BY2992" s="310">
        <f t="shared" si="99"/>
        <v>0</v>
      </c>
    </row>
    <row r="2993" spans="76:77" x14ac:dyDescent="0.25">
      <c r="BX2993" s="311" t="e">
        <f t="shared" si="98"/>
        <v>#DIV/0!</v>
      </c>
      <c r="BY2993" s="310">
        <f t="shared" si="99"/>
        <v>0</v>
      </c>
    </row>
    <row r="2994" spans="76:77" x14ac:dyDescent="0.25">
      <c r="BX2994" s="311" t="e">
        <f t="shared" si="98"/>
        <v>#DIV/0!</v>
      </c>
      <c r="BY2994" s="310">
        <f t="shared" si="99"/>
        <v>0</v>
      </c>
    </row>
    <row r="2995" spans="76:77" x14ac:dyDescent="0.25">
      <c r="BX2995" s="311" t="e">
        <f t="shared" si="98"/>
        <v>#DIV/0!</v>
      </c>
      <c r="BY2995" s="310">
        <f t="shared" si="99"/>
        <v>0</v>
      </c>
    </row>
    <row r="2996" spans="76:77" x14ac:dyDescent="0.25">
      <c r="BX2996" s="311" t="e">
        <f t="shared" si="98"/>
        <v>#DIV/0!</v>
      </c>
      <c r="BY2996" s="310">
        <f t="shared" si="99"/>
        <v>0</v>
      </c>
    </row>
    <row r="2997" spans="76:77" x14ac:dyDescent="0.25">
      <c r="BX2997" s="311" t="e">
        <f t="shared" si="98"/>
        <v>#DIV/0!</v>
      </c>
      <c r="BY2997" s="310">
        <f t="shared" si="99"/>
        <v>0</v>
      </c>
    </row>
    <row r="2998" spans="76:77" x14ac:dyDescent="0.25">
      <c r="BX2998" s="311" t="e">
        <f t="shared" si="98"/>
        <v>#DIV/0!</v>
      </c>
      <c r="BY2998" s="310">
        <f t="shared" si="99"/>
        <v>0</v>
      </c>
    </row>
    <row r="2999" spans="76:77" x14ac:dyDescent="0.25">
      <c r="BX2999" s="311" t="e">
        <f t="shared" si="98"/>
        <v>#DIV/0!</v>
      </c>
      <c r="BY2999" s="310">
        <f t="shared" si="99"/>
        <v>0</v>
      </c>
    </row>
    <row r="3000" spans="76:77" x14ac:dyDescent="0.25">
      <c r="BX3000" s="311" t="e">
        <f t="shared" si="98"/>
        <v>#DIV/0!</v>
      </c>
      <c r="BY3000" s="310">
        <f t="shared" si="99"/>
        <v>0</v>
      </c>
    </row>
    <row r="3001" spans="76:77" x14ac:dyDescent="0.25">
      <c r="BX3001" s="311" t="e">
        <f t="shared" si="98"/>
        <v>#DIV/0!</v>
      </c>
      <c r="BY3001" s="310">
        <f t="shared" si="99"/>
        <v>0</v>
      </c>
    </row>
    <row r="3002" spans="76:77" x14ac:dyDescent="0.25">
      <c r="BX3002" s="311" t="e">
        <f t="shared" si="98"/>
        <v>#DIV/0!</v>
      </c>
      <c r="BY3002" s="310">
        <f t="shared" si="99"/>
        <v>0</v>
      </c>
    </row>
    <row r="3003" spans="76:77" x14ac:dyDescent="0.25">
      <c r="BX3003" s="311" t="e">
        <f t="shared" si="98"/>
        <v>#DIV/0!</v>
      </c>
      <c r="BY3003" s="310">
        <f t="shared" si="99"/>
        <v>0</v>
      </c>
    </row>
    <row r="3004" spans="76:77" x14ac:dyDescent="0.25">
      <c r="BX3004" s="311" t="e">
        <f t="shared" si="98"/>
        <v>#DIV/0!</v>
      </c>
      <c r="BY3004" s="310">
        <f t="shared" si="99"/>
        <v>0</v>
      </c>
    </row>
    <row r="3005" spans="76:77" x14ac:dyDescent="0.25">
      <c r="BX3005" s="311" t="e">
        <f t="shared" si="98"/>
        <v>#DIV/0!</v>
      </c>
      <c r="BY3005" s="310">
        <f t="shared" si="99"/>
        <v>0</v>
      </c>
    </row>
    <row r="3006" spans="76:77" x14ac:dyDescent="0.25">
      <c r="BX3006" s="311" t="e">
        <f t="shared" si="98"/>
        <v>#DIV/0!</v>
      </c>
      <c r="BY3006" s="310">
        <f t="shared" si="99"/>
        <v>0</v>
      </c>
    </row>
    <row r="3007" spans="76:77" x14ac:dyDescent="0.25">
      <c r="BX3007" s="311" t="e">
        <f t="shared" si="98"/>
        <v>#DIV/0!</v>
      </c>
      <c r="BY3007" s="310">
        <f t="shared" si="99"/>
        <v>0</v>
      </c>
    </row>
    <row r="3008" spans="76:77" x14ac:dyDescent="0.25">
      <c r="BX3008" s="311" t="e">
        <f t="shared" si="98"/>
        <v>#DIV/0!</v>
      </c>
      <c r="BY3008" s="310">
        <f t="shared" si="99"/>
        <v>0</v>
      </c>
    </row>
    <row r="3009" spans="76:77" x14ac:dyDescent="0.25">
      <c r="BX3009" s="311" t="e">
        <f t="shared" si="98"/>
        <v>#DIV/0!</v>
      </c>
      <c r="BY3009" s="310">
        <f t="shared" si="99"/>
        <v>0</v>
      </c>
    </row>
    <row r="3010" spans="76:77" x14ac:dyDescent="0.25">
      <c r="BX3010" s="311" t="e">
        <f t="shared" si="98"/>
        <v>#DIV/0!</v>
      </c>
      <c r="BY3010" s="310">
        <f t="shared" si="99"/>
        <v>0</v>
      </c>
    </row>
    <row r="3011" spans="76:77" x14ac:dyDescent="0.25">
      <c r="BX3011" s="311" t="e">
        <f t="shared" si="98"/>
        <v>#DIV/0!</v>
      </c>
      <c r="BY3011" s="310">
        <f t="shared" si="99"/>
        <v>0</v>
      </c>
    </row>
    <row r="3012" spans="76:77" x14ac:dyDescent="0.25">
      <c r="BX3012" s="311" t="e">
        <f t="shared" si="98"/>
        <v>#DIV/0!</v>
      </c>
      <c r="BY3012" s="310">
        <f t="shared" si="99"/>
        <v>0</v>
      </c>
    </row>
    <row r="3013" spans="76:77" x14ac:dyDescent="0.25">
      <c r="BX3013" s="311" t="e">
        <f t="shared" si="98"/>
        <v>#DIV/0!</v>
      </c>
      <c r="BY3013" s="310">
        <f t="shared" si="99"/>
        <v>0</v>
      </c>
    </row>
    <row r="3014" spans="76:77" x14ac:dyDescent="0.25">
      <c r="BX3014" s="311" t="e">
        <f t="shared" si="98"/>
        <v>#DIV/0!</v>
      </c>
      <c r="BY3014" s="310">
        <f t="shared" si="99"/>
        <v>0</v>
      </c>
    </row>
    <row r="3015" spans="76:77" x14ac:dyDescent="0.25">
      <c r="BX3015" s="311" t="e">
        <f t="shared" si="98"/>
        <v>#DIV/0!</v>
      </c>
      <c r="BY3015" s="310">
        <f t="shared" si="99"/>
        <v>0</v>
      </c>
    </row>
    <row r="3016" spans="76:77" x14ac:dyDescent="0.25">
      <c r="BX3016" s="311" t="e">
        <f t="shared" si="98"/>
        <v>#DIV/0!</v>
      </c>
      <c r="BY3016" s="310">
        <f t="shared" si="99"/>
        <v>0</v>
      </c>
    </row>
    <row r="3017" spans="76:77" x14ac:dyDescent="0.25">
      <c r="BX3017" s="311" t="e">
        <f t="shared" si="98"/>
        <v>#DIV/0!</v>
      </c>
      <c r="BY3017" s="310">
        <f t="shared" si="99"/>
        <v>0</v>
      </c>
    </row>
    <row r="3018" spans="76:77" x14ac:dyDescent="0.25">
      <c r="BX3018" s="311" t="e">
        <f t="shared" si="98"/>
        <v>#DIV/0!</v>
      </c>
      <c r="BY3018" s="310">
        <f t="shared" si="99"/>
        <v>0</v>
      </c>
    </row>
    <row r="3019" spans="76:77" x14ac:dyDescent="0.25">
      <c r="BX3019" s="311" t="e">
        <f t="shared" si="98"/>
        <v>#DIV/0!</v>
      </c>
      <c r="BY3019" s="310">
        <f t="shared" si="99"/>
        <v>0</v>
      </c>
    </row>
    <row r="3020" spans="76:77" x14ac:dyDescent="0.25">
      <c r="BX3020" s="311" t="e">
        <f t="shared" si="98"/>
        <v>#DIV/0!</v>
      </c>
      <c r="BY3020" s="310">
        <f t="shared" si="99"/>
        <v>0</v>
      </c>
    </row>
    <row r="3021" spans="76:77" x14ac:dyDescent="0.25">
      <c r="BX3021" s="311" t="e">
        <f t="shared" ref="BX3021:BX3084" si="100">BY3021/BV3021</f>
        <v>#DIV/0!</v>
      </c>
      <c r="BY3021" s="310">
        <f t="shared" ref="BY3021:BY3084" si="101">BY3020+BW3021*(BV3021-BV3020)</f>
        <v>0</v>
      </c>
    </row>
    <row r="3022" spans="76:77" x14ac:dyDescent="0.25">
      <c r="BX3022" s="311" t="e">
        <f t="shared" si="100"/>
        <v>#DIV/0!</v>
      </c>
      <c r="BY3022" s="310">
        <f t="shared" si="101"/>
        <v>0</v>
      </c>
    </row>
    <row r="3023" spans="76:77" x14ac:dyDescent="0.25">
      <c r="BX3023" s="311" t="e">
        <f t="shared" si="100"/>
        <v>#DIV/0!</v>
      </c>
      <c r="BY3023" s="310">
        <f t="shared" si="101"/>
        <v>0</v>
      </c>
    </row>
    <row r="3024" spans="76:77" x14ac:dyDescent="0.25">
      <c r="BX3024" s="311" t="e">
        <f t="shared" si="100"/>
        <v>#DIV/0!</v>
      </c>
      <c r="BY3024" s="310">
        <f t="shared" si="101"/>
        <v>0</v>
      </c>
    </row>
    <row r="3025" spans="76:77" x14ac:dyDescent="0.25">
      <c r="BX3025" s="311" t="e">
        <f t="shared" si="100"/>
        <v>#DIV/0!</v>
      </c>
      <c r="BY3025" s="310">
        <f t="shared" si="101"/>
        <v>0</v>
      </c>
    </row>
    <row r="3026" spans="76:77" x14ac:dyDescent="0.25">
      <c r="BX3026" s="311" t="e">
        <f t="shared" si="100"/>
        <v>#DIV/0!</v>
      </c>
      <c r="BY3026" s="310">
        <f t="shared" si="101"/>
        <v>0</v>
      </c>
    </row>
    <row r="3027" spans="76:77" x14ac:dyDescent="0.25">
      <c r="BX3027" s="311" t="e">
        <f t="shared" si="100"/>
        <v>#DIV/0!</v>
      </c>
      <c r="BY3027" s="310">
        <f t="shared" si="101"/>
        <v>0</v>
      </c>
    </row>
    <row r="3028" spans="76:77" x14ac:dyDescent="0.25">
      <c r="BX3028" s="311" t="e">
        <f t="shared" si="100"/>
        <v>#DIV/0!</v>
      </c>
      <c r="BY3028" s="310">
        <f t="shared" si="101"/>
        <v>0</v>
      </c>
    </row>
    <row r="3029" spans="76:77" x14ac:dyDescent="0.25">
      <c r="BX3029" s="311" t="e">
        <f t="shared" si="100"/>
        <v>#DIV/0!</v>
      </c>
      <c r="BY3029" s="310">
        <f t="shared" si="101"/>
        <v>0</v>
      </c>
    </row>
    <row r="3030" spans="76:77" x14ac:dyDescent="0.25">
      <c r="BX3030" s="311" t="e">
        <f t="shared" si="100"/>
        <v>#DIV/0!</v>
      </c>
      <c r="BY3030" s="310">
        <f t="shared" si="101"/>
        <v>0</v>
      </c>
    </row>
    <row r="3031" spans="76:77" x14ac:dyDescent="0.25">
      <c r="BX3031" s="311" t="e">
        <f t="shared" si="100"/>
        <v>#DIV/0!</v>
      </c>
      <c r="BY3031" s="310">
        <f t="shared" si="101"/>
        <v>0</v>
      </c>
    </row>
    <row r="3032" spans="76:77" x14ac:dyDescent="0.25">
      <c r="BX3032" s="311" t="e">
        <f t="shared" si="100"/>
        <v>#DIV/0!</v>
      </c>
      <c r="BY3032" s="310">
        <f t="shared" si="101"/>
        <v>0</v>
      </c>
    </row>
    <row r="3033" spans="76:77" x14ac:dyDescent="0.25">
      <c r="BX3033" s="311" t="e">
        <f t="shared" si="100"/>
        <v>#DIV/0!</v>
      </c>
      <c r="BY3033" s="310">
        <f t="shared" si="101"/>
        <v>0</v>
      </c>
    </row>
    <row r="3034" spans="76:77" x14ac:dyDescent="0.25">
      <c r="BX3034" s="311" t="e">
        <f t="shared" si="100"/>
        <v>#DIV/0!</v>
      </c>
      <c r="BY3034" s="310">
        <f t="shared" si="101"/>
        <v>0</v>
      </c>
    </row>
    <row r="3035" spans="76:77" x14ac:dyDescent="0.25">
      <c r="BX3035" s="311" t="e">
        <f t="shared" si="100"/>
        <v>#DIV/0!</v>
      </c>
      <c r="BY3035" s="310">
        <f t="shared" si="101"/>
        <v>0</v>
      </c>
    </row>
    <row r="3036" spans="76:77" x14ac:dyDescent="0.25">
      <c r="BX3036" s="311" t="e">
        <f t="shared" si="100"/>
        <v>#DIV/0!</v>
      </c>
      <c r="BY3036" s="310">
        <f t="shared" si="101"/>
        <v>0</v>
      </c>
    </row>
    <row r="3037" spans="76:77" x14ac:dyDescent="0.25">
      <c r="BX3037" s="311" t="e">
        <f t="shared" si="100"/>
        <v>#DIV/0!</v>
      </c>
      <c r="BY3037" s="310">
        <f t="shared" si="101"/>
        <v>0</v>
      </c>
    </row>
    <row r="3038" spans="76:77" x14ac:dyDescent="0.25">
      <c r="BX3038" s="311" t="e">
        <f t="shared" si="100"/>
        <v>#DIV/0!</v>
      </c>
      <c r="BY3038" s="310">
        <f t="shared" si="101"/>
        <v>0</v>
      </c>
    </row>
    <row r="3039" spans="76:77" x14ac:dyDescent="0.25">
      <c r="BX3039" s="311" t="e">
        <f t="shared" si="100"/>
        <v>#DIV/0!</v>
      </c>
      <c r="BY3039" s="310">
        <f t="shared" si="101"/>
        <v>0</v>
      </c>
    </row>
    <row r="3040" spans="76:77" x14ac:dyDescent="0.25">
      <c r="BX3040" s="311" t="e">
        <f t="shared" si="100"/>
        <v>#DIV/0!</v>
      </c>
      <c r="BY3040" s="310">
        <f t="shared" si="101"/>
        <v>0</v>
      </c>
    </row>
    <row r="3041" spans="76:77" x14ac:dyDescent="0.25">
      <c r="BX3041" s="311" t="e">
        <f t="shared" si="100"/>
        <v>#DIV/0!</v>
      </c>
      <c r="BY3041" s="310">
        <f t="shared" si="101"/>
        <v>0</v>
      </c>
    </row>
    <row r="3042" spans="76:77" x14ac:dyDescent="0.25">
      <c r="BX3042" s="311" t="e">
        <f t="shared" si="100"/>
        <v>#DIV/0!</v>
      </c>
      <c r="BY3042" s="310">
        <f t="shared" si="101"/>
        <v>0</v>
      </c>
    </row>
    <row r="3043" spans="76:77" x14ac:dyDescent="0.25">
      <c r="BX3043" s="311" t="e">
        <f t="shared" si="100"/>
        <v>#DIV/0!</v>
      </c>
      <c r="BY3043" s="310">
        <f t="shared" si="101"/>
        <v>0</v>
      </c>
    </row>
    <row r="3044" spans="76:77" x14ac:dyDescent="0.25">
      <c r="BX3044" s="311" t="e">
        <f t="shared" si="100"/>
        <v>#DIV/0!</v>
      </c>
      <c r="BY3044" s="310">
        <f t="shared" si="101"/>
        <v>0</v>
      </c>
    </row>
    <row r="3045" spans="76:77" x14ac:dyDescent="0.25">
      <c r="BX3045" s="311" t="e">
        <f t="shared" si="100"/>
        <v>#DIV/0!</v>
      </c>
      <c r="BY3045" s="310">
        <f t="shared" si="101"/>
        <v>0</v>
      </c>
    </row>
    <row r="3046" spans="76:77" x14ac:dyDescent="0.25">
      <c r="BX3046" s="311" t="e">
        <f t="shared" si="100"/>
        <v>#DIV/0!</v>
      </c>
      <c r="BY3046" s="310">
        <f t="shared" si="101"/>
        <v>0</v>
      </c>
    </row>
    <row r="3047" spans="76:77" x14ac:dyDescent="0.25">
      <c r="BX3047" s="311" t="e">
        <f t="shared" si="100"/>
        <v>#DIV/0!</v>
      </c>
      <c r="BY3047" s="310">
        <f t="shared" si="101"/>
        <v>0</v>
      </c>
    </row>
    <row r="3048" spans="76:77" x14ac:dyDescent="0.25">
      <c r="BX3048" s="311" t="e">
        <f t="shared" si="100"/>
        <v>#DIV/0!</v>
      </c>
      <c r="BY3048" s="310">
        <f t="shared" si="101"/>
        <v>0</v>
      </c>
    </row>
    <row r="3049" spans="76:77" x14ac:dyDescent="0.25">
      <c r="BX3049" s="311" t="e">
        <f t="shared" si="100"/>
        <v>#DIV/0!</v>
      </c>
      <c r="BY3049" s="310">
        <f t="shared" si="101"/>
        <v>0</v>
      </c>
    </row>
    <row r="3050" spans="76:77" x14ac:dyDescent="0.25">
      <c r="BX3050" s="311" t="e">
        <f t="shared" si="100"/>
        <v>#DIV/0!</v>
      </c>
      <c r="BY3050" s="310">
        <f t="shared" si="101"/>
        <v>0</v>
      </c>
    </row>
    <row r="3051" spans="76:77" x14ac:dyDescent="0.25">
      <c r="BX3051" s="311" t="e">
        <f t="shared" si="100"/>
        <v>#DIV/0!</v>
      </c>
      <c r="BY3051" s="310">
        <f t="shared" si="101"/>
        <v>0</v>
      </c>
    </row>
    <row r="3052" spans="76:77" x14ac:dyDescent="0.25">
      <c r="BX3052" s="311" t="e">
        <f t="shared" si="100"/>
        <v>#DIV/0!</v>
      </c>
      <c r="BY3052" s="310">
        <f t="shared" si="101"/>
        <v>0</v>
      </c>
    </row>
    <row r="3053" spans="76:77" x14ac:dyDescent="0.25">
      <c r="BX3053" s="311" t="e">
        <f t="shared" si="100"/>
        <v>#DIV/0!</v>
      </c>
      <c r="BY3053" s="310">
        <f t="shared" si="101"/>
        <v>0</v>
      </c>
    </row>
    <row r="3054" spans="76:77" x14ac:dyDescent="0.25">
      <c r="BX3054" s="311" t="e">
        <f t="shared" si="100"/>
        <v>#DIV/0!</v>
      </c>
      <c r="BY3054" s="310">
        <f t="shared" si="101"/>
        <v>0</v>
      </c>
    </row>
    <row r="3055" spans="76:77" x14ac:dyDescent="0.25">
      <c r="BX3055" s="311" t="e">
        <f t="shared" si="100"/>
        <v>#DIV/0!</v>
      </c>
      <c r="BY3055" s="310">
        <f t="shared" si="101"/>
        <v>0</v>
      </c>
    </row>
    <row r="3056" spans="76:77" x14ac:dyDescent="0.25">
      <c r="BX3056" s="311" t="e">
        <f t="shared" si="100"/>
        <v>#DIV/0!</v>
      </c>
      <c r="BY3056" s="310">
        <f t="shared" si="101"/>
        <v>0</v>
      </c>
    </row>
    <row r="3057" spans="76:77" x14ac:dyDescent="0.25">
      <c r="BX3057" s="311" t="e">
        <f t="shared" si="100"/>
        <v>#DIV/0!</v>
      </c>
      <c r="BY3057" s="310">
        <f t="shared" si="101"/>
        <v>0</v>
      </c>
    </row>
    <row r="3058" spans="76:77" x14ac:dyDescent="0.25">
      <c r="BX3058" s="311" t="e">
        <f t="shared" si="100"/>
        <v>#DIV/0!</v>
      </c>
      <c r="BY3058" s="310">
        <f t="shared" si="101"/>
        <v>0</v>
      </c>
    </row>
    <row r="3059" spans="76:77" x14ac:dyDescent="0.25">
      <c r="BX3059" s="311" t="e">
        <f t="shared" si="100"/>
        <v>#DIV/0!</v>
      </c>
      <c r="BY3059" s="310">
        <f t="shared" si="101"/>
        <v>0</v>
      </c>
    </row>
    <row r="3060" spans="76:77" x14ac:dyDescent="0.25">
      <c r="BX3060" s="311" t="e">
        <f t="shared" si="100"/>
        <v>#DIV/0!</v>
      </c>
      <c r="BY3060" s="310">
        <f t="shared" si="101"/>
        <v>0</v>
      </c>
    </row>
    <row r="3061" spans="76:77" x14ac:dyDescent="0.25">
      <c r="BX3061" s="311" t="e">
        <f t="shared" si="100"/>
        <v>#DIV/0!</v>
      </c>
      <c r="BY3061" s="310">
        <f t="shared" si="101"/>
        <v>0</v>
      </c>
    </row>
    <row r="3062" spans="76:77" x14ac:dyDescent="0.25">
      <c r="BX3062" s="311" t="e">
        <f t="shared" si="100"/>
        <v>#DIV/0!</v>
      </c>
      <c r="BY3062" s="310">
        <f t="shared" si="101"/>
        <v>0</v>
      </c>
    </row>
    <row r="3063" spans="76:77" x14ac:dyDescent="0.25">
      <c r="BX3063" s="311" t="e">
        <f t="shared" si="100"/>
        <v>#DIV/0!</v>
      </c>
      <c r="BY3063" s="310">
        <f t="shared" si="101"/>
        <v>0</v>
      </c>
    </row>
    <row r="3064" spans="76:77" x14ac:dyDescent="0.25">
      <c r="BX3064" s="311" t="e">
        <f t="shared" si="100"/>
        <v>#DIV/0!</v>
      </c>
      <c r="BY3064" s="310">
        <f t="shared" si="101"/>
        <v>0</v>
      </c>
    </row>
    <row r="3065" spans="76:77" x14ac:dyDescent="0.25">
      <c r="BX3065" s="311" t="e">
        <f t="shared" si="100"/>
        <v>#DIV/0!</v>
      </c>
      <c r="BY3065" s="310">
        <f t="shared" si="101"/>
        <v>0</v>
      </c>
    </row>
    <row r="3066" spans="76:77" x14ac:dyDescent="0.25">
      <c r="BX3066" s="311" t="e">
        <f t="shared" si="100"/>
        <v>#DIV/0!</v>
      </c>
      <c r="BY3066" s="310">
        <f t="shared" si="101"/>
        <v>0</v>
      </c>
    </row>
    <row r="3067" spans="76:77" x14ac:dyDescent="0.25">
      <c r="BX3067" s="311" t="e">
        <f t="shared" si="100"/>
        <v>#DIV/0!</v>
      </c>
      <c r="BY3067" s="310">
        <f t="shared" si="101"/>
        <v>0</v>
      </c>
    </row>
    <row r="3068" spans="76:77" x14ac:dyDescent="0.25">
      <c r="BX3068" s="311" t="e">
        <f t="shared" si="100"/>
        <v>#DIV/0!</v>
      </c>
      <c r="BY3068" s="310">
        <f t="shared" si="101"/>
        <v>0</v>
      </c>
    </row>
    <row r="3069" spans="76:77" x14ac:dyDescent="0.25">
      <c r="BX3069" s="311" t="e">
        <f t="shared" si="100"/>
        <v>#DIV/0!</v>
      </c>
      <c r="BY3069" s="310">
        <f t="shared" si="101"/>
        <v>0</v>
      </c>
    </row>
    <row r="3070" spans="76:77" x14ac:dyDescent="0.25">
      <c r="BX3070" s="311" t="e">
        <f t="shared" si="100"/>
        <v>#DIV/0!</v>
      </c>
      <c r="BY3070" s="310">
        <f t="shared" si="101"/>
        <v>0</v>
      </c>
    </row>
    <row r="3071" spans="76:77" x14ac:dyDescent="0.25">
      <c r="BX3071" s="311" t="e">
        <f t="shared" si="100"/>
        <v>#DIV/0!</v>
      </c>
      <c r="BY3071" s="310">
        <f t="shared" si="101"/>
        <v>0</v>
      </c>
    </row>
    <row r="3072" spans="76:77" x14ac:dyDescent="0.25">
      <c r="BX3072" s="311" t="e">
        <f t="shared" si="100"/>
        <v>#DIV/0!</v>
      </c>
      <c r="BY3072" s="310">
        <f t="shared" si="101"/>
        <v>0</v>
      </c>
    </row>
    <row r="3073" spans="76:77" x14ac:dyDescent="0.25">
      <c r="BX3073" s="311" t="e">
        <f t="shared" si="100"/>
        <v>#DIV/0!</v>
      </c>
      <c r="BY3073" s="310">
        <f t="shared" si="101"/>
        <v>0</v>
      </c>
    </row>
    <row r="3074" spans="76:77" x14ac:dyDescent="0.25">
      <c r="BX3074" s="311" t="e">
        <f t="shared" si="100"/>
        <v>#DIV/0!</v>
      </c>
      <c r="BY3074" s="310">
        <f t="shared" si="101"/>
        <v>0</v>
      </c>
    </row>
    <row r="3075" spans="76:77" x14ac:dyDescent="0.25">
      <c r="BX3075" s="311" t="e">
        <f t="shared" si="100"/>
        <v>#DIV/0!</v>
      </c>
      <c r="BY3075" s="310">
        <f t="shared" si="101"/>
        <v>0</v>
      </c>
    </row>
    <row r="3076" spans="76:77" x14ac:dyDescent="0.25">
      <c r="BX3076" s="311" t="e">
        <f t="shared" si="100"/>
        <v>#DIV/0!</v>
      </c>
      <c r="BY3076" s="310">
        <f t="shared" si="101"/>
        <v>0</v>
      </c>
    </row>
    <row r="3077" spans="76:77" x14ac:dyDescent="0.25">
      <c r="BX3077" s="311" t="e">
        <f t="shared" si="100"/>
        <v>#DIV/0!</v>
      </c>
      <c r="BY3077" s="310">
        <f t="shared" si="101"/>
        <v>0</v>
      </c>
    </row>
    <row r="3078" spans="76:77" x14ac:dyDescent="0.25">
      <c r="BX3078" s="311" t="e">
        <f t="shared" si="100"/>
        <v>#DIV/0!</v>
      </c>
      <c r="BY3078" s="310">
        <f t="shared" si="101"/>
        <v>0</v>
      </c>
    </row>
    <row r="3079" spans="76:77" x14ac:dyDescent="0.25">
      <c r="BX3079" s="311" t="e">
        <f t="shared" si="100"/>
        <v>#DIV/0!</v>
      </c>
      <c r="BY3079" s="310">
        <f t="shared" si="101"/>
        <v>0</v>
      </c>
    </row>
    <row r="3080" spans="76:77" x14ac:dyDescent="0.25">
      <c r="BX3080" s="311" t="e">
        <f t="shared" si="100"/>
        <v>#DIV/0!</v>
      </c>
      <c r="BY3080" s="310">
        <f t="shared" si="101"/>
        <v>0</v>
      </c>
    </row>
    <row r="3081" spans="76:77" x14ac:dyDescent="0.25">
      <c r="BX3081" s="311" t="e">
        <f t="shared" si="100"/>
        <v>#DIV/0!</v>
      </c>
      <c r="BY3081" s="310">
        <f t="shared" si="101"/>
        <v>0</v>
      </c>
    </row>
    <row r="3082" spans="76:77" x14ac:dyDescent="0.25">
      <c r="BX3082" s="311" t="e">
        <f t="shared" si="100"/>
        <v>#DIV/0!</v>
      </c>
      <c r="BY3082" s="310">
        <f t="shared" si="101"/>
        <v>0</v>
      </c>
    </row>
    <row r="3083" spans="76:77" x14ac:dyDescent="0.25">
      <c r="BX3083" s="311" t="e">
        <f t="shared" si="100"/>
        <v>#DIV/0!</v>
      </c>
      <c r="BY3083" s="310">
        <f t="shared" si="101"/>
        <v>0</v>
      </c>
    </row>
    <row r="3084" spans="76:77" x14ac:dyDescent="0.25">
      <c r="BX3084" s="311" t="e">
        <f t="shared" si="100"/>
        <v>#DIV/0!</v>
      </c>
      <c r="BY3084" s="310">
        <f t="shared" si="101"/>
        <v>0</v>
      </c>
    </row>
    <row r="3085" spans="76:77" x14ac:dyDescent="0.25">
      <c r="BX3085" s="311" t="e">
        <f t="shared" ref="BX3085:BX3148" si="102">BY3085/BV3085</f>
        <v>#DIV/0!</v>
      </c>
      <c r="BY3085" s="310">
        <f t="shared" ref="BY3085:BY3148" si="103">BY3084+BW3085*(BV3085-BV3084)</f>
        <v>0</v>
      </c>
    </row>
    <row r="3086" spans="76:77" x14ac:dyDescent="0.25">
      <c r="BX3086" s="311" t="e">
        <f t="shared" si="102"/>
        <v>#DIV/0!</v>
      </c>
      <c r="BY3086" s="310">
        <f t="shared" si="103"/>
        <v>0</v>
      </c>
    </row>
    <row r="3087" spans="76:77" x14ac:dyDescent="0.25">
      <c r="BX3087" s="311" t="e">
        <f t="shared" si="102"/>
        <v>#DIV/0!</v>
      </c>
      <c r="BY3087" s="310">
        <f t="shared" si="103"/>
        <v>0</v>
      </c>
    </row>
    <row r="3088" spans="76:77" x14ac:dyDescent="0.25">
      <c r="BX3088" s="311" t="e">
        <f t="shared" si="102"/>
        <v>#DIV/0!</v>
      </c>
      <c r="BY3088" s="310">
        <f t="shared" si="103"/>
        <v>0</v>
      </c>
    </row>
    <row r="3089" spans="76:77" x14ac:dyDescent="0.25">
      <c r="BX3089" s="311" t="e">
        <f t="shared" si="102"/>
        <v>#DIV/0!</v>
      </c>
      <c r="BY3089" s="310">
        <f t="shared" si="103"/>
        <v>0</v>
      </c>
    </row>
    <row r="3090" spans="76:77" x14ac:dyDescent="0.25">
      <c r="BX3090" s="311" t="e">
        <f t="shared" si="102"/>
        <v>#DIV/0!</v>
      </c>
      <c r="BY3090" s="310">
        <f t="shared" si="103"/>
        <v>0</v>
      </c>
    </row>
    <row r="3091" spans="76:77" x14ac:dyDescent="0.25">
      <c r="BX3091" s="311" t="e">
        <f t="shared" si="102"/>
        <v>#DIV/0!</v>
      </c>
      <c r="BY3091" s="310">
        <f t="shared" si="103"/>
        <v>0</v>
      </c>
    </row>
    <row r="3092" spans="76:77" x14ac:dyDescent="0.25">
      <c r="BX3092" s="311" t="e">
        <f t="shared" si="102"/>
        <v>#DIV/0!</v>
      </c>
      <c r="BY3092" s="310">
        <f t="shared" si="103"/>
        <v>0</v>
      </c>
    </row>
    <row r="3093" spans="76:77" x14ac:dyDescent="0.25">
      <c r="BX3093" s="311" t="e">
        <f t="shared" si="102"/>
        <v>#DIV/0!</v>
      </c>
      <c r="BY3093" s="310">
        <f t="shared" si="103"/>
        <v>0</v>
      </c>
    </row>
    <row r="3094" spans="76:77" x14ac:dyDescent="0.25">
      <c r="BX3094" s="311" t="e">
        <f t="shared" si="102"/>
        <v>#DIV/0!</v>
      </c>
      <c r="BY3094" s="310">
        <f t="shared" si="103"/>
        <v>0</v>
      </c>
    </row>
    <row r="3095" spans="76:77" x14ac:dyDescent="0.25">
      <c r="BX3095" s="311" t="e">
        <f t="shared" si="102"/>
        <v>#DIV/0!</v>
      </c>
      <c r="BY3095" s="310">
        <f t="shared" si="103"/>
        <v>0</v>
      </c>
    </row>
    <row r="3096" spans="76:77" x14ac:dyDescent="0.25">
      <c r="BX3096" s="311" t="e">
        <f t="shared" si="102"/>
        <v>#DIV/0!</v>
      </c>
      <c r="BY3096" s="310">
        <f t="shared" si="103"/>
        <v>0</v>
      </c>
    </row>
    <row r="3097" spans="76:77" x14ac:dyDescent="0.25">
      <c r="BX3097" s="311" t="e">
        <f t="shared" si="102"/>
        <v>#DIV/0!</v>
      </c>
      <c r="BY3097" s="310">
        <f t="shared" si="103"/>
        <v>0</v>
      </c>
    </row>
    <row r="3098" spans="76:77" x14ac:dyDescent="0.25">
      <c r="BX3098" s="311" t="e">
        <f t="shared" si="102"/>
        <v>#DIV/0!</v>
      </c>
      <c r="BY3098" s="310">
        <f t="shared" si="103"/>
        <v>0</v>
      </c>
    </row>
    <row r="3099" spans="76:77" x14ac:dyDescent="0.25">
      <c r="BX3099" s="311" t="e">
        <f t="shared" si="102"/>
        <v>#DIV/0!</v>
      </c>
      <c r="BY3099" s="310">
        <f t="shared" si="103"/>
        <v>0</v>
      </c>
    </row>
    <row r="3100" spans="76:77" x14ac:dyDescent="0.25">
      <c r="BX3100" s="311" t="e">
        <f t="shared" si="102"/>
        <v>#DIV/0!</v>
      </c>
      <c r="BY3100" s="310">
        <f t="shared" si="103"/>
        <v>0</v>
      </c>
    </row>
    <row r="3101" spans="76:77" x14ac:dyDescent="0.25">
      <c r="BX3101" s="311" t="e">
        <f t="shared" si="102"/>
        <v>#DIV/0!</v>
      </c>
      <c r="BY3101" s="310">
        <f t="shared" si="103"/>
        <v>0</v>
      </c>
    </row>
    <row r="3102" spans="76:77" x14ac:dyDescent="0.25">
      <c r="BX3102" s="311" t="e">
        <f t="shared" si="102"/>
        <v>#DIV/0!</v>
      </c>
      <c r="BY3102" s="310">
        <f t="shared" si="103"/>
        <v>0</v>
      </c>
    </row>
    <row r="3103" spans="76:77" x14ac:dyDescent="0.25">
      <c r="BX3103" s="311" t="e">
        <f t="shared" si="102"/>
        <v>#DIV/0!</v>
      </c>
      <c r="BY3103" s="310">
        <f t="shared" si="103"/>
        <v>0</v>
      </c>
    </row>
    <row r="3104" spans="76:77" x14ac:dyDescent="0.25">
      <c r="BX3104" s="311" t="e">
        <f t="shared" si="102"/>
        <v>#DIV/0!</v>
      </c>
      <c r="BY3104" s="310">
        <f t="shared" si="103"/>
        <v>0</v>
      </c>
    </row>
    <row r="3105" spans="76:77" x14ac:dyDescent="0.25">
      <c r="BX3105" s="311" t="e">
        <f t="shared" si="102"/>
        <v>#DIV/0!</v>
      </c>
      <c r="BY3105" s="310">
        <f t="shared" si="103"/>
        <v>0</v>
      </c>
    </row>
    <row r="3106" spans="76:77" x14ac:dyDescent="0.25">
      <c r="BX3106" s="311" t="e">
        <f t="shared" si="102"/>
        <v>#DIV/0!</v>
      </c>
      <c r="BY3106" s="310">
        <f t="shared" si="103"/>
        <v>0</v>
      </c>
    </row>
    <row r="3107" spans="76:77" x14ac:dyDescent="0.25">
      <c r="BX3107" s="311" t="e">
        <f t="shared" si="102"/>
        <v>#DIV/0!</v>
      </c>
      <c r="BY3107" s="310">
        <f t="shared" si="103"/>
        <v>0</v>
      </c>
    </row>
    <row r="3108" spans="76:77" x14ac:dyDescent="0.25">
      <c r="BX3108" s="311" t="e">
        <f t="shared" si="102"/>
        <v>#DIV/0!</v>
      </c>
      <c r="BY3108" s="310">
        <f t="shared" si="103"/>
        <v>0</v>
      </c>
    </row>
    <row r="3109" spans="76:77" x14ac:dyDescent="0.25">
      <c r="BX3109" s="311" t="e">
        <f t="shared" si="102"/>
        <v>#DIV/0!</v>
      </c>
      <c r="BY3109" s="310">
        <f t="shared" si="103"/>
        <v>0</v>
      </c>
    </row>
    <row r="3110" spans="76:77" x14ac:dyDescent="0.25">
      <c r="BX3110" s="311" t="e">
        <f t="shared" si="102"/>
        <v>#DIV/0!</v>
      </c>
      <c r="BY3110" s="310">
        <f t="shared" si="103"/>
        <v>0</v>
      </c>
    </row>
    <row r="3111" spans="76:77" x14ac:dyDescent="0.25">
      <c r="BX3111" s="311" t="e">
        <f t="shared" si="102"/>
        <v>#DIV/0!</v>
      </c>
      <c r="BY3111" s="310">
        <f t="shared" si="103"/>
        <v>0</v>
      </c>
    </row>
    <row r="3112" spans="76:77" x14ac:dyDescent="0.25">
      <c r="BX3112" s="311" t="e">
        <f t="shared" si="102"/>
        <v>#DIV/0!</v>
      </c>
      <c r="BY3112" s="310">
        <f t="shared" si="103"/>
        <v>0</v>
      </c>
    </row>
    <row r="3113" spans="76:77" x14ac:dyDescent="0.25">
      <c r="BX3113" s="311" t="e">
        <f t="shared" si="102"/>
        <v>#DIV/0!</v>
      </c>
      <c r="BY3113" s="310">
        <f t="shared" si="103"/>
        <v>0</v>
      </c>
    </row>
    <row r="3114" spans="76:77" x14ac:dyDescent="0.25">
      <c r="BX3114" s="311" t="e">
        <f t="shared" si="102"/>
        <v>#DIV/0!</v>
      </c>
      <c r="BY3114" s="310">
        <f t="shared" si="103"/>
        <v>0</v>
      </c>
    </row>
    <row r="3115" spans="76:77" x14ac:dyDescent="0.25">
      <c r="BX3115" s="311" t="e">
        <f t="shared" si="102"/>
        <v>#DIV/0!</v>
      </c>
      <c r="BY3115" s="310">
        <f t="shared" si="103"/>
        <v>0</v>
      </c>
    </row>
    <row r="3116" spans="76:77" x14ac:dyDescent="0.25">
      <c r="BX3116" s="311" t="e">
        <f t="shared" si="102"/>
        <v>#DIV/0!</v>
      </c>
      <c r="BY3116" s="310">
        <f t="shared" si="103"/>
        <v>0</v>
      </c>
    </row>
    <row r="3117" spans="76:77" x14ac:dyDescent="0.25">
      <c r="BX3117" s="311" t="e">
        <f t="shared" si="102"/>
        <v>#DIV/0!</v>
      </c>
      <c r="BY3117" s="310">
        <f t="shared" si="103"/>
        <v>0</v>
      </c>
    </row>
    <row r="3118" spans="76:77" x14ac:dyDescent="0.25">
      <c r="BX3118" s="311" t="e">
        <f t="shared" si="102"/>
        <v>#DIV/0!</v>
      </c>
      <c r="BY3118" s="310">
        <f t="shared" si="103"/>
        <v>0</v>
      </c>
    </row>
    <row r="3119" spans="76:77" x14ac:dyDescent="0.25">
      <c r="BX3119" s="311" t="e">
        <f t="shared" si="102"/>
        <v>#DIV/0!</v>
      </c>
      <c r="BY3119" s="310">
        <f t="shared" si="103"/>
        <v>0</v>
      </c>
    </row>
    <row r="3120" spans="76:77" x14ac:dyDescent="0.25">
      <c r="BX3120" s="311" t="e">
        <f t="shared" si="102"/>
        <v>#DIV/0!</v>
      </c>
      <c r="BY3120" s="310">
        <f t="shared" si="103"/>
        <v>0</v>
      </c>
    </row>
    <row r="3121" spans="76:77" x14ac:dyDescent="0.25">
      <c r="BX3121" s="311" t="e">
        <f t="shared" si="102"/>
        <v>#DIV/0!</v>
      </c>
      <c r="BY3121" s="310">
        <f t="shared" si="103"/>
        <v>0</v>
      </c>
    </row>
    <row r="3122" spans="76:77" x14ac:dyDescent="0.25">
      <c r="BX3122" s="311" t="e">
        <f t="shared" si="102"/>
        <v>#DIV/0!</v>
      </c>
      <c r="BY3122" s="310">
        <f t="shared" si="103"/>
        <v>0</v>
      </c>
    </row>
    <row r="3123" spans="76:77" x14ac:dyDescent="0.25">
      <c r="BX3123" s="311" t="e">
        <f t="shared" si="102"/>
        <v>#DIV/0!</v>
      </c>
      <c r="BY3123" s="310">
        <f t="shared" si="103"/>
        <v>0</v>
      </c>
    </row>
    <row r="3124" spans="76:77" x14ac:dyDescent="0.25">
      <c r="BX3124" s="311" t="e">
        <f t="shared" si="102"/>
        <v>#DIV/0!</v>
      </c>
      <c r="BY3124" s="310">
        <f t="shared" si="103"/>
        <v>0</v>
      </c>
    </row>
    <row r="3125" spans="76:77" x14ac:dyDescent="0.25">
      <c r="BX3125" s="311" t="e">
        <f t="shared" si="102"/>
        <v>#DIV/0!</v>
      </c>
      <c r="BY3125" s="310">
        <f t="shared" si="103"/>
        <v>0</v>
      </c>
    </row>
    <row r="3126" spans="76:77" x14ac:dyDescent="0.25">
      <c r="BX3126" s="311" t="e">
        <f t="shared" si="102"/>
        <v>#DIV/0!</v>
      </c>
      <c r="BY3126" s="310">
        <f t="shared" si="103"/>
        <v>0</v>
      </c>
    </row>
    <row r="3127" spans="76:77" x14ac:dyDescent="0.25">
      <c r="BX3127" s="311" t="e">
        <f t="shared" si="102"/>
        <v>#DIV/0!</v>
      </c>
      <c r="BY3127" s="310">
        <f t="shared" si="103"/>
        <v>0</v>
      </c>
    </row>
    <row r="3128" spans="76:77" x14ac:dyDescent="0.25">
      <c r="BX3128" s="311" t="e">
        <f t="shared" si="102"/>
        <v>#DIV/0!</v>
      </c>
      <c r="BY3128" s="310">
        <f t="shared" si="103"/>
        <v>0</v>
      </c>
    </row>
    <row r="3129" spans="76:77" x14ac:dyDescent="0.25">
      <c r="BX3129" s="311" t="e">
        <f t="shared" si="102"/>
        <v>#DIV/0!</v>
      </c>
      <c r="BY3129" s="310">
        <f t="shared" si="103"/>
        <v>0</v>
      </c>
    </row>
    <row r="3130" spans="76:77" x14ac:dyDescent="0.25">
      <c r="BX3130" s="311" t="e">
        <f t="shared" si="102"/>
        <v>#DIV/0!</v>
      </c>
      <c r="BY3130" s="310">
        <f t="shared" si="103"/>
        <v>0</v>
      </c>
    </row>
    <row r="3131" spans="76:77" x14ac:dyDescent="0.25">
      <c r="BX3131" s="311" t="e">
        <f t="shared" si="102"/>
        <v>#DIV/0!</v>
      </c>
      <c r="BY3131" s="310">
        <f t="shared" si="103"/>
        <v>0</v>
      </c>
    </row>
    <row r="3132" spans="76:77" x14ac:dyDescent="0.25">
      <c r="BX3132" s="311" t="e">
        <f t="shared" si="102"/>
        <v>#DIV/0!</v>
      </c>
      <c r="BY3132" s="310">
        <f t="shared" si="103"/>
        <v>0</v>
      </c>
    </row>
    <row r="3133" spans="76:77" x14ac:dyDescent="0.25">
      <c r="BX3133" s="311" t="e">
        <f t="shared" si="102"/>
        <v>#DIV/0!</v>
      </c>
      <c r="BY3133" s="310">
        <f t="shared" si="103"/>
        <v>0</v>
      </c>
    </row>
    <row r="3134" spans="76:77" x14ac:dyDescent="0.25">
      <c r="BX3134" s="311" t="e">
        <f t="shared" si="102"/>
        <v>#DIV/0!</v>
      </c>
      <c r="BY3134" s="310">
        <f t="shared" si="103"/>
        <v>0</v>
      </c>
    </row>
    <row r="3135" spans="76:77" x14ac:dyDescent="0.25">
      <c r="BX3135" s="311" t="e">
        <f t="shared" si="102"/>
        <v>#DIV/0!</v>
      </c>
      <c r="BY3135" s="310">
        <f t="shared" si="103"/>
        <v>0</v>
      </c>
    </row>
    <row r="3136" spans="76:77" x14ac:dyDescent="0.25">
      <c r="BX3136" s="311" t="e">
        <f t="shared" si="102"/>
        <v>#DIV/0!</v>
      </c>
      <c r="BY3136" s="310">
        <f t="shared" si="103"/>
        <v>0</v>
      </c>
    </row>
    <row r="3137" spans="76:77" x14ac:dyDescent="0.25">
      <c r="BX3137" s="311" t="e">
        <f t="shared" si="102"/>
        <v>#DIV/0!</v>
      </c>
      <c r="BY3137" s="310">
        <f t="shared" si="103"/>
        <v>0</v>
      </c>
    </row>
    <row r="3138" spans="76:77" x14ac:dyDescent="0.25">
      <c r="BX3138" s="311" t="e">
        <f t="shared" si="102"/>
        <v>#DIV/0!</v>
      </c>
      <c r="BY3138" s="310">
        <f t="shared" si="103"/>
        <v>0</v>
      </c>
    </row>
    <row r="3139" spans="76:77" x14ac:dyDescent="0.25">
      <c r="BX3139" s="311" t="e">
        <f t="shared" si="102"/>
        <v>#DIV/0!</v>
      </c>
      <c r="BY3139" s="310">
        <f t="shared" si="103"/>
        <v>0</v>
      </c>
    </row>
    <row r="3140" spans="76:77" x14ac:dyDescent="0.25">
      <c r="BX3140" s="311" t="e">
        <f t="shared" si="102"/>
        <v>#DIV/0!</v>
      </c>
      <c r="BY3140" s="310">
        <f t="shared" si="103"/>
        <v>0</v>
      </c>
    </row>
    <row r="3141" spans="76:77" x14ac:dyDescent="0.25">
      <c r="BX3141" s="311" t="e">
        <f t="shared" si="102"/>
        <v>#DIV/0!</v>
      </c>
      <c r="BY3141" s="310">
        <f t="shared" si="103"/>
        <v>0</v>
      </c>
    </row>
    <row r="3142" spans="76:77" x14ac:dyDescent="0.25">
      <c r="BX3142" s="311" t="e">
        <f t="shared" si="102"/>
        <v>#DIV/0!</v>
      </c>
      <c r="BY3142" s="310">
        <f t="shared" si="103"/>
        <v>0</v>
      </c>
    </row>
    <row r="3143" spans="76:77" x14ac:dyDescent="0.25">
      <c r="BX3143" s="311" t="e">
        <f t="shared" si="102"/>
        <v>#DIV/0!</v>
      </c>
      <c r="BY3143" s="310">
        <f t="shared" si="103"/>
        <v>0</v>
      </c>
    </row>
    <row r="3144" spans="76:77" x14ac:dyDescent="0.25">
      <c r="BX3144" s="311" t="e">
        <f t="shared" si="102"/>
        <v>#DIV/0!</v>
      </c>
      <c r="BY3144" s="310">
        <f t="shared" si="103"/>
        <v>0</v>
      </c>
    </row>
    <row r="3145" spans="76:77" x14ac:dyDescent="0.25">
      <c r="BX3145" s="311" t="e">
        <f t="shared" si="102"/>
        <v>#DIV/0!</v>
      </c>
      <c r="BY3145" s="310">
        <f t="shared" si="103"/>
        <v>0</v>
      </c>
    </row>
    <row r="3146" spans="76:77" x14ac:dyDescent="0.25">
      <c r="BX3146" s="311" t="e">
        <f t="shared" si="102"/>
        <v>#DIV/0!</v>
      </c>
      <c r="BY3146" s="310">
        <f t="shared" si="103"/>
        <v>0</v>
      </c>
    </row>
    <row r="3147" spans="76:77" x14ac:dyDescent="0.25">
      <c r="BX3147" s="311" t="e">
        <f t="shared" si="102"/>
        <v>#DIV/0!</v>
      </c>
      <c r="BY3147" s="310">
        <f t="shared" si="103"/>
        <v>0</v>
      </c>
    </row>
    <row r="3148" spans="76:77" x14ac:dyDescent="0.25">
      <c r="BX3148" s="311" t="e">
        <f t="shared" si="102"/>
        <v>#DIV/0!</v>
      </c>
      <c r="BY3148" s="310">
        <f t="shared" si="103"/>
        <v>0</v>
      </c>
    </row>
    <row r="3149" spans="76:77" x14ac:dyDescent="0.25">
      <c r="BX3149" s="311" t="e">
        <f t="shared" ref="BX3149:BX3212" si="104">BY3149/BV3149</f>
        <v>#DIV/0!</v>
      </c>
      <c r="BY3149" s="310">
        <f t="shared" ref="BY3149:BY3212" si="105">BY3148+BW3149*(BV3149-BV3148)</f>
        <v>0</v>
      </c>
    </row>
    <row r="3150" spans="76:77" x14ac:dyDescent="0.25">
      <c r="BX3150" s="311" t="e">
        <f t="shared" si="104"/>
        <v>#DIV/0!</v>
      </c>
      <c r="BY3150" s="310">
        <f t="shared" si="105"/>
        <v>0</v>
      </c>
    </row>
    <row r="3151" spans="76:77" x14ac:dyDescent="0.25">
      <c r="BX3151" s="311" t="e">
        <f t="shared" si="104"/>
        <v>#DIV/0!</v>
      </c>
      <c r="BY3151" s="310">
        <f t="shared" si="105"/>
        <v>0</v>
      </c>
    </row>
    <row r="3152" spans="76:77" x14ac:dyDescent="0.25">
      <c r="BX3152" s="311" t="e">
        <f t="shared" si="104"/>
        <v>#DIV/0!</v>
      </c>
      <c r="BY3152" s="310">
        <f t="shared" si="105"/>
        <v>0</v>
      </c>
    </row>
    <row r="3153" spans="76:77" x14ac:dyDescent="0.25">
      <c r="BX3153" s="311" t="e">
        <f t="shared" si="104"/>
        <v>#DIV/0!</v>
      </c>
      <c r="BY3153" s="310">
        <f t="shared" si="105"/>
        <v>0</v>
      </c>
    </row>
    <row r="3154" spans="76:77" x14ac:dyDescent="0.25">
      <c r="BX3154" s="311" t="e">
        <f t="shared" si="104"/>
        <v>#DIV/0!</v>
      </c>
      <c r="BY3154" s="310">
        <f t="shared" si="105"/>
        <v>0</v>
      </c>
    </row>
    <row r="3155" spans="76:77" x14ac:dyDescent="0.25">
      <c r="BX3155" s="311" t="e">
        <f t="shared" si="104"/>
        <v>#DIV/0!</v>
      </c>
      <c r="BY3155" s="310">
        <f t="shared" si="105"/>
        <v>0</v>
      </c>
    </row>
    <row r="3156" spans="76:77" x14ac:dyDescent="0.25">
      <c r="BX3156" s="311" t="e">
        <f t="shared" si="104"/>
        <v>#DIV/0!</v>
      </c>
      <c r="BY3156" s="310">
        <f t="shared" si="105"/>
        <v>0</v>
      </c>
    </row>
    <row r="3157" spans="76:77" x14ac:dyDescent="0.25">
      <c r="BX3157" s="311" t="e">
        <f t="shared" si="104"/>
        <v>#DIV/0!</v>
      </c>
      <c r="BY3157" s="310">
        <f t="shared" si="105"/>
        <v>0</v>
      </c>
    </row>
    <row r="3158" spans="76:77" x14ac:dyDescent="0.25">
      <c r="BX3158" s="311" t="e">
        <f t="shared" si="104"/>
        <v>#DIV/0!</v>
      </c>
      <c r="BY3158" s="310">
        <f t="shared" si="105"/>
        <v>0</v>
      </c>
    </row>
    <row r="3159" spans="76:77" x14ac:dyDescent="0.25">
      <c r="BX3159" s="311" t="e">
        <f t="shared" si="104"/>
        <v>#DIV/0!</v>
      </c>
      <c r="BY3159" s="310">
        <f t="shared" si="105"/>
        <v>0</v>
      </c>
    </row>
    <row r="3160" spans="76:77" x14ac:dyDescent="0.25">
      <c r="BX3160" s="311" t="e">
        <f t="shared" si="104"/>
        <v>#DIV/0!</v>
      </c>
      <c r="BY3160" s="310">
        <f t="shared" si="105"/>
        <v>0</v>
      </c>
    </row>
    <row r="3161" spans="76:77" x14ac:dyDescent="0.25">
      <c r="BX3161" s="311" t="e">
        <f t="shared" si="104"/>
        <v>#DIV/0!</v>
      </c>
      <c r="BY3161" s="310">
        <f t="shared" si="105"/>
        <v>0</v>
      </c>
    </row>
    <row r="3162" spans="76:77" x14ac:dyDescent="0.25">
      <c r="BX3162" s="311" t="e">
        <f t="shared" si="104"/>
        <v>#DIV/0!</v>
      </c>
      <c r="BY3162" s="310">
        <f t="shared" si="105"/>
        <v>0</v>
      </c>
    </row>
    <row r="3163" spans="76:77" x14ac:dyDescent="0.25">
      <c r="BX3163" s="311" t="e">
        <f t="shared" si="104"/>
        <v>#DIV/0!</v>
      </c>
      <c r="BY3163" s="310">
        <f t="shared" si="105"/>
        <v>0</v>
      </c>
    </row>
    <row r="3164" spans="76:77" x14ac:dyDescent="0.25">
      <c r="BX3164" s="311" t="e">
        <f t="shared" si="104"/>
        <v>#DIV/0!</v>
      </c>
      <c r="BY3164" s="310">
        <f t="shared" si="105"/>
        <v>0</v>
      </c>
    </row>
    <row r="3165" spans="76:77" x14ac:dyDescent="0.25">
      <c r="BX3165" s="311" t="e">
        <f t="shared" si="104"/>
        <v>#DIV/0!</v>
      </c>
      <c r="BY3165" s="310">
        <f t="shared" si="105"/>
        <v>0</v>
      </c>
    </row>
    <row r="3166" spans="76:77" x14ac:dyDescent="0.25">
      <c r="BX3166" s="311" t="e">
        <f t="shared" si="104"/>
        <v>#DIV/0!</v>
      </c>
      <c r="BY3166" s="310">
        <f t="shared" si="105"/>
        <v>0</v>
      </c>
    </row>
    <row r="3167" spans="76:77" x14ac:dyDescent="0.25">
      <c r="BX3167" s="311" t="e">
        <f t="shared" si="104"/>
        <v>#DIV/0!</v>
      </c>
      <c r="BY3167" s="310">
        <f t="shared" si="105"/>
        <v>0</v>
      </c>
    </row>
    <row r="3168" spans="76:77" x14ac:dyDescent="0.25">
      <c r="BX3168" s="311" t="e">
        <f t="shared" si="104"/>
        <v>#DIV/0!</v>
      </c>
      <c r="BY3168" s="310">
        <f t="shared" si="105"/>
        <v>0</v>
      </c>
    </row>
    <row r="3169" spans="76:77" x14ac:dyDescent="0.25">
      <c r="BX3169" s="311" t="e">
        <f t="shared" si="104"/>
        <v>#DIV/0!</v>
      </c>
      <c r="BY3169" s="310">
        <f t="shared" si="105"/>
        <v>0</v>
      </c>
    </row>
    <row r="3170" spans="76:77" x14ac:dyDescent="0.25">
      <c r="BX3170" s="311" t="e">
        <f t="shared" si="104"/>
        <v>#DIV/0!</v>
      </c>
      <c r="BY3170" s="310">
        <f t="shared" si="105"/>
        <v>0</v>
      </c>
    </row>
    <row r="3171" spans="76:77" x14ac:dyDescent="0.25">
      <c r="BX3171" s="311" t="e">
        <f t="shared" si="104"/>
        <v>#DIV/0!</v>
      </c>
      <c r="BY3171" s="310">
        <f t="shared" si="105"/>
        <v>0</v>
      </c>
    </row>
    <row r="3172" spans="76:77" x14ac:dyDescent="0.25">
      <c r="BX3172" s="311" t="e">
        <f t="shared" si="104"/>
        <v>#DIV/0!</v>
      </c>
      <c r="BY3172" s="310">
        <f t="shared" si="105"/>
        <v>0</v>
      </c>
    </row>
    <row r="3173" spans="76:77" x14ac:dyDescent="0.25">
      <c r="BX3173" s="311" t="e">
        <f t="shared" si="104"/>
        <v>#DIV/0!</v>
      </c>
      <c r="BY3173" s="310">
        <f t="shared" si="105"/>
        <v>0</v>
      </c>
    </row>
    <row r="3174" spans="76:77" x14ac:dyDescent="0.25">
      <c r="BX3174" s="311" t="e">
        <f t="shared" si="104"/>
        <v>#DIV/0!</v>
      </c>
      <c r="BY3174" s="310">
        <f t="shared" si="105"/>
        <v>0</v>
      </c>
    </row>
    <row r="3175" spans="76:77" x14ac:dyDescent="0.25">
      <c r="BX3175" s="311" t="e">
        <f t="shared" si="104"/>
        <v>#DIV/0!</v>
      </c>
      <c r="BY3175" s="310">
        <f t="shared" si="105"/>
        <v>0</v>
      </c>
    </row>
    <row r="3176" spans="76:77" x14ac:dyDescent="0.25">
      <c r="BX3176" s="311" t="e">
        <f t="shared" si="104"/>
        <v>#DIV/0!</v>
      </c>
      <c r="BY3176" s="310">
        <f t="shared" si="105"/>
        <v>0</v>
      </c>
    </row>
    <row r="3177" spans="76:77" x14ac:dyDescent="0.25">
      <c r="BX3177" s="311" t="e">
        <f t="shared" si="104"/>
        <v>#DIV/0!</v>
      </c>
      <c r="BY3177" s="310">
        <f t="shared" si="105"/>
        <v>0</v>
      </c>
    </row>
    <row r="3178" spans="76:77" x14ac:dyDescent="0.25">
      <c r="BX3178" s="311" t="e">
        <f t="shared" si="104"/>
        <v>#DIV/0!</v>
      </c>
      <c r="BY3178" s="310">
        <f t="shared" si="105"/>
        <v>0</v>
      </c>
    </row>
    <row r="3179" spans="76:77" x14ac:dyDescent="0.25">
      <c r="BX3179" s="311" t="e">
        <f t="shared" si="104"/>
        <v>#DIV/0!</v>
      </c>
      <c r="BY3179" s="310">
        <f t="shared" si="105"/>
        <v>0</v>
      </c>
    </row>
    <row r="3180" spans="76:77" x14ac:dyDescent="0.25">
      <c r="BX3180" s="311" t="e">
        <f t="shared" si="104"/>
        <v>#DIV/0!</v>
      </c>
      <c r="BY3180" s="310">
        <f t="shared" si="105"/>
        <v>0</v>
      </c>
    </row>
    <row r="3181" spans="76:77" x14ac:dyDescent="0.25">
      <c r="BX3181" s="311" t="e">
        <f t="shared" si="104"/>
        <v>#DIV/0!</v>
      </c>
      <c r="BY3181" s="310">
        <f t="shared" si="105"/>
        <v>0</v>
      </c>
    </row>
    <row r="3182" spans="76:77" x14ac:dyDescent="0.25">
      <c r="BX3182" s="311" t="e">
        <f t="shared" si="104"/>
        <v>#DIV/0!</v>
      </c>
      <c r="BY3182" s="310">
        <f t="shared" si="105"/>
        <v>0</v>
      </c>
    </row>
    <row r="3183" spans="76:77" x14ac:dyDescent="0.25">
      <c r="BX3183" s="311" t="e">
        <f t="shared" si="104"/>
        <v>#DIV/0!</v>
      </c>
      <c r="BY3183" s="310">
        <f t="shared" si="105"/>
        <v>0</v>
      </c>
    </row>
    <row r="3184" spans="76:77" x14ac:dyDescent="0.25">
      <c r="BX3184" s="311" t="e">
        <f t="shared" si="104"/>
        <v>#DIV/0!</v>
      </c>
      <c r="BY3184" s="310">
        <f t="shared" si="105"/>
        <v>0</v>
      </c>
    </row>
    <row r="3185" spans="76:77" x14ac:dyDescent="0.25">
      <c r="BX3185" s="311" t="e">
        <f t="shared" si="104"/>
        <v>#DIV/0!</v>
      </c>
      <c r="BY3185" s="310">
        <f t="shared" si="105"/>
        <v>0</v>
      </c>
    </row>
    <row r="3186" spans="76:77" x14ac:dyDescent="0.25">
      <c r="BX3186" s="311" t="e">
        <f t="shared" si="104"/>
        <v>#DIV/0!</v>
      </c>
      <c r="BY3186" s="310">
        <f t="shared" si="105"/>
        <v>0</v>
      </c>
    </row>
    <row r="3187" spans="76:77" x14ac:dyDescent="0.25">
      <c r="BX3187" s="311" t="e">
        <f t="shared" si="104"/>
        <v>#DIV/0!</v>
      </c>
      <c r="BY3187" s="310">
        <f t="shared" si="105"/>
        <v>0</v>
      </c>
    </row>
    <row r="3188" spans="76:77" x14ac:dyDescent="0.25">
      <c r="BX3188" s="311" t="e">
        <f t="shared" si="104"/>
        <v>#DIV/0!</v>
      </c>
      <c r="BY3188" s="310">
        <f t="shared" si="105"/>
        <v>0</v>
      </c>
    </row>
    <row r="3189" spans="76:77" x14ac:dyDescent="0.25">
      <c r="BX3189" s="311" t="e">
        <f t="shared" si="104"/>
        <v>#DIV/0!</v>
      </c>
      <c r="BY3189" s="310">
        <f t="shared" si="105"/>
        <v>0</v>
      </c>
    </row>
    <row r="3190" spans="76:77" x14ac:dyDescent="0.25">
      <c r="BX3190" s="311" t="e">
        <f t="shared" si="104"/>
        <v>#DIV/0!</v>
      </c>
      <c r="BY3190" s="310">
        <f t="shared" si="105"/>
        <v>0</v>
      </c>
    </row>
    <row r="3191" spans="76:77" x14ac:dyDescent="0.25">
      <c r="BX3191" s="311" t="e">
        <f t="shared" si="104"/>
        <v>#DIV/0!</v>
      </c>
      <c r="BY3191" s="310">
        <f t="shared" si="105"/>
        <v>0</v>
      </c>
    </row>
    <row r="3192" spans="76:77" x14ac:dyDescent="0.25">
      <c r="BX3192" s="311" t="e">
        <f t="shared" si="104"/>
        <v>#DIV/0!</v>
      </c>
      <c r="BY3192" s="310">
        <f t="shared" si="105"/>
        <v>0</v>
      </c>
    </row>
    <row r="3193" spans="76:77" x14ac:dyDescent="0.25">
      <c r="BX3193" s="311" t="e">
        <f t="shared" si="104"/>
        <v>#DIV/0!</v>
      </c>
      <c r="BY3193" s="310">
        <f t="shared" si="105"/>
        <v>0</v>
      </c>
    </row>
    <row r="3194" spans="76:77" x14ac:dyDescent="0.25">
      <c r="BX3194" s="311" t="e">
        <f t="shared" si="104"/>
        <v>#DIV/0!</v>
      </c>
      <c r="BY3194" s="310">
        <f t="shared" si="105"/>
        <v>0</v>
      </c>
    </row>
    <row r="3195" spans="76:77" x14ac:dyDescent="0.25">
      <c r="BX3195" s="311" t="e">
        <f t="shared" si="104"/>
        <v>#DIV/0!</v>
      </c>
      <c r="BY3195" s="310">
        <f t="shared" si="105"/>
        <v>0</v>
      </c>
    </row>
    <row r="3196" spans="76:77" x14ac:dyDescent="0.25">
      <c r="BX3196" s="311" t="e">
        <f t="shared" si="104"/>
        <v>#DIV/0!</v>
      </c>
      <c r="BY3196" s="310">
        <f t="shared" si="105"/>
        <v>0</v>
      </c>
    </row>
    <row r="3197" spans="76:77" x14ac:dyDescent="0.25">
      <c r="BX3197" s="311" t="e">
        <f t="shared" si="104"/>
        <v>#DIV/0!</v>
      </c>
      <c r="BY3197" s="310">
        <f t="shared" si="105"/>
        <v>0</v>
      </c>
    </row>
    <row r="3198" spans="76:77" x14ac:dyDescent="0.25">
      <c r="BX3198" s="311" t="e">
        <f t="shared" si="104"/>
        <v>#DIV/0!</v>
      </c>
      <c r="BY3198" s="310">
        <f t="shared" si="105"/>
        <v>0</v>
      </c>
    </row>
    <row r="3199" spans="76:77" x14ac:dyDescent="0.25">
      <c r="BX3199" s="311" t="e">
        <f t="shared" si="104"/>
        <v>#DIV/0!</v>
      </c>
      <c r="BY3199" s="310">
        <f t="shared" si="105"/>
        <v>0</v>
      </c>
    </row>
    <row r="3200" spans="76:77" x14ac:dyDescent="0.25">
      <c r="BX3200" s="311" t="e">
        <f t="shared" si="104"/>
        <v>#DIV/0!</v>
      </c>
      <c r="BY3200" s="310">
        <f t="shared" si="105"/>
        <v>0</v>
      </c>
    </row>
    <row r="3201" spans="76:77" x14ac:dyDescent="0.25">
      <c r="BX3201" s="311" t="e">
        <f t="shared" si="104"/>
        <v>#DIV/0!</v>
      </c>
      <c r="BY3201" s="310">
        <f t="shared" si="105"/>
        <v>0</v>
      </c>
    </row>
    <row r="3202" spans="76:77" x14ac:dyDescent="0.25">
      <c r="BX3202" s="311" t="e">
        <f t="shared" si="104"/>
        <v>#DIV/0!</v>
      </c>
      <c r="BY3202" s="310">
        <f t="shared" si="105"/>
        <v>0</v>
      </c>
    </row>
    <row r="3203" spans="76:77" x14ac:dyDescent="0.25">
      <c r="BX3203" s="311" t="e">
        <f t="shared" si="104"/>
        <v>#DIV/0!</v>
      </c>
      <c r="BY3203" s="310">
        <f t="shared" si="105"/>
        <v>0</v>
      </c>
    </row>
    <row r="3204" spans="76:77" x14ac:dyDescent="0.25">
      <c r="BX3204" s="311" t="e">
        <f t="shared" si="104"/>
        <v>#DIV/0!</v>
      </c>
      <c r="BY3204" s="310">
        <f t="shared" si="105"/>
        <v>0</v>
      </c>
    </row>
    <row r="3205" spans="76:77" x14ac:dyDescent="0.25">
      <c r="BX3205" s="311" t="e">
        <f t="shared" si="104"/>
        <v>#DIV/0!</v>
      </c>
      <c r="BY3205" s="310">
        <f t="shared" si="105"/>
        <v>0</v>
      </c>
    </row>
    <row r="3206" spans="76:77" x14ac:dyDescent="0.25">
      <c r="BX3206" s="311" t="e">
        <f t="shared" si="104"/>
        <v>#DIV/0!</v>
      </c>
      <c r="BY3206" s="310">
        <f t="shared" si="105"/>
        <v>0</v>
      </c>
    </row>
    <row r="3207" spans="76:77" x14ac:dyDescent="0.25">
      <c r="BX3207" s="311" t="e">
        <f t="shared" si="104"/>
        <v>#DIV/0!</v>
      </c>
      <c r="BY3207" s="310">
        <f t="shared" si="105"/>
        <v>0</v>
      </c>
    </row>
    <row r="3208" spans="76:77" x14ac:dyDescent="0.25">
      <c r="BX3208" s="311" t="e">
        <f t="shared" si="104"/>
        <v>#DIV/0!</v>
      </c>
      <c r="BY3208" s="310">
        <f t="shared" si="105"/>
        <v>0</v>
      </c>
    </row>
    <row r="3209" spans="76:77" x14ac:dyDescent="0.25">
      <c r="BX3209" s="311" t="e">
        <f t="shared" si="104"/>
        <v>#DIV/0!</v>
      </c>
      <c r="BY3209" s="310">
        <f t="shared" si="105"/>
        <v>0</v>
      </c>
    </row>
    <row r="3210" spans="76:77" x14ac:dyDescent="0.25">
      <c r="BX3210" s="311" t="e">
        <f t="shared" si="104"/>
        <v>#DIV/0!</v>
      </c>
      <c r="BY3210" s="310">
        <f t="shared" si="105"/>
        <v>0</v>
      </c>
    </row>
    <row r="3211" spans="76:77" x14ac:dyDescent="0.25">
      <c r="BX3211" s="311" t="e">
        <f t="shared" si="104"/>
        <v>#DIV/0!</v>
      </c>
      <c r="BY3211" s="310">
        <f t="shared" si="105"/>
        <v>0</v>
      </c>
    </row>
    <row r="3212" spans="76:77" x14ac:dyDescent="0.25">
      <c r="BX3212" s="311" t="e">
        <f t="shared" si="104"/>
        <v>#DIV/0!</v>
      </c>
      <c r="BY3212" s="310">
        <f t="shared" si="105"/>
        <v>0</v>
      </c>
    </row>
    <row r="3213" spans="76:77" x14ac:dyDescent="0.25">
      <c r="BX3213" s="311" t="e">
        <f t="shared" ref="BX3213:BX3276" si="106">BY3213/BV3213</f>
        <v>#DIV/0!</v>
      </c>
      <c r="BY3213" s="310">
        <f t="shared" ref="BY3213:BY3276" si="107">BY3212+BW3213*(BV3213-BV3212)</f>
        <v>0</v>
      </c>
    </row>
    <row r="3214" spans="76:77" x14ac:dyDescent="0.25">
      <c r="BX3214" s="311" t="e">
        <f t="shared" si="106"/>
        <v>#DIV/0!</v>
      </c>
      <c r="BY3214" s="310">
        <f t="shared" si="107"/>
        <v>0</v>
      </c>
    </row>
    <row r="3215" spans="76:77" x14ac:dyDescent="0.25">
      <c r="BX3215" s="311" t="e">
        <f t="shared" si="106"/>
        <v>#DIV/0!</v>
      </c>
      <c r="BY3215" s="310">
        <f t="shared" si="107"/>
        <v>0</v>
      </c>
    </row>
    <row r="3216" spans="76:77" x14ac:dyDescent="0.25">
      <c r="BX3216" s="311" t="e">
        <f t="shared" si="106"/>
        <v>#DIV/0!</v>
      </c>
      <c r="BY3216" s="310">
        <f t="shared" si="107"/>
        <v>0</v>
      </c>
    </row>
    <row r="3217" spans="76:77" x14ac:dyDescent="0.25">
      <c r="BX3217" s="311" t="e">
        <f t="shared" si="106"/>
        <v>#DIV/0!</v>
      </c>
      <c r="BY3217" s="310">
        <f t="shared" si="107"/>
        <v>0</v>
      </c>
    </row>
    <row r="3218" spans="76:77" x14ac:dyDescent="0.25">
      <c r="BX3218" s="311" t="e">
        <f t="shared" si="106"/>
        <v>#DIV/0!</v>
      </c>
      <c r="BY3218" s="310">
        <f t="shared" si="107"/>
        <v>0</v>
      </c>
    </row>
    <row r="3219" spans="76:77" x14ac:dyDescent="0.25">
      <c r="BX3219" s="311" t="e">
        <f t="shared" si="106"/>
        <v>#DIV/0!</v>
      </c>
      <c r="BY3219" s="310">
        <f t="shared" si="107"/>
        <v>0</v>
      </c>
    </row>
    <row r="3220" spans="76:77" x14ac:dyDescent="0.25">
      <c r="BX3220" s="311" t="e">
        <f t="shared" si="106"/>
        <v>#DIV/0!</v>
      </c>
      <c r="BY3220" s="310">
        <f t="shared" si="107"/>
        <v>0</v>
      </c>
    </row>
    <row r="3221" spans="76:77" x14ac:dyDescent="0.25">
      <c r="BX3221" s="311" t="e">
        <f t="shared" si="106"/>
        <v>#DIV/0!</v>
      </c>
      <c r="BY3221" s="310">
        <f t="shared" si="107"/>
        <v>0</v>
      </c>
    </row>
    <row r="3222" spans="76:77" x14ac:dyDescent="0.25">
      <c r="BX3222" s="311" t="e">
        <f t="shared" si="106"/>
        <v>#DIV/0!</v>
      </c>
      <c r="BY3222" s="310">
        <f t="shared" si="107"/>
        <v>0</v>
      </c>
    </row>
    <row r="3223" spans="76:77" x14ac:dyDescent="0.25">
      <c r="BX3223" s="311" t="e">
        <f t="shared" si="106"/>
        <v>#DIV/0!</v>
      </c>
      <c r="BY3223" s="310">
        <f t="shared" si="107"/>
        <v>0</v>
      </c>
    </row>
    <row r="3224" spans="76:77" x14ac:dyDescent="0.25">
      <c r="BX3224" s="311" t="e">
        <f t="shared" si="106"/>
        <v>#DIV/0!</v>
      </c>
      <c r="BY3224" s="310">
        <f t="shared" si="107"/>
        <v>0</v>
      </c>
    </row>
    <row r="3225" spans="76:77" x14ac:dyDescent="0.25">
      <c r="BX3225" s="311" t="e">
        <f t="shared" si="106"/>
        <v>#DIV/0!</v>
      </c>
      <c r="BY3225" s="310">
        <f t="shared" si="107"/>
        <v>0</v>
      </c>
    </row>
    <row r="3226" spans="76:77" x14ac:dyDescent="0.25">
      <c r="BX3226" s="311" t="e">
        <f t="shared" si="106"/>
        <v>#DIV/0!</v>
      </c>
      <c r="BY3226" s="310">
        <f t="shared" si="107"/>
        <v>0</v>
      </c>
    </row>
    <row r="3227" spans="76:77" x14ac:dyDescent="0.25">
      <c r="BX3227" s="311" t="e">
        <f t="shared" si="106"/>
        <v>#DIV/0!</v>
      </c>
      <c r="BY3227" s="310">
        <f t="shared" si="107"/>
        <v>0</v>
      </c>
    </row>
    <row r="3228" spans="76:77" x14ac:dyDescent="0.25">
      <c r="BX3228" s="311" t="e">
        <f t="shared" si="106"/>
        <v>#DIV/0!</v>
      </c>
      <c r="BY3228" s="310">
        <f t="shared" si="107"/>
        <v>0</v>
      </c>
    </row>
    <row r="3229" spans="76:77" x14ac:dyDescent="0.25">
      <c r="BX3229" s="311" t="e">
        <f t="shared" si="106"/>
        <v>#DIV/0!</v>
      </c>
      <c r="BY3229" s="310">
        <f t="shared" si="107"/>
        <v>0</v>
      </c>
    </row>
    <row r="3230" spans="76:77" x14ac:dyDescent="0.25">
      <c r="BX3230" s="311" t="e">
        <f t="shared" si="106"/>
        <v>#DIV/0!</v>
      </c>
      <c r="BY3230" s="310">
        <f t="shared" si="107"/>
        <v>0</v>
      </c>
    </row>
    <row r="3231" spans="76:77" x14ac:dyDescent="0.25">
      <c r="BX3231" s="311" t="e">
        <f t="shared" si="106"/>
        <v>#DIV/0!</v>
      </c>
      <c r="BY3231" s="310">
        <f t="shared" si="107"/>
        <v>0</v>
      </c>
    </row>
    <row r="3232" spans="76:77" x14ac:dyDescent="0.25">
      <c r="BX3232" s="311" t="e">
        <f t="shared" si="106"/>
        <v>#DIV/0!</v>
      </c>
      <c r="BY3232" s="310">
        <f t="shared" si="107"/>
        <v>0</v>
      </c>
    </row>
    <row r="3233" spans="76:77" x14ac:dyDescent="0.25">
      <c r="BX3233" s="311" t="e">
        <f t="shared" si="106"/>
        <v>#DIV/0!</v>
      </c>
      <c r="BY3233" s="310">
        <f t="shared" si="107"/>
        <v>0</v>
      </c>
    </row>
    <row r="3234" spans="76:77" x14ac:dyDescent="0.25">
      <c r="BX3234" s="311" t="e">
        <f t="shared" si="106"/>
        <v>#DIV/0!</v>
      </c>
      <c r="BY3234" s="310">
        <f t="shared" si="107"/>
        <v>0</v>
      </c>
    </row>
    <row r="3235" spans="76:77" x14ac:dyDescent="0.25">
      <c r="BX3235" s="311" t="e">
        <f t="shared" si="106"/>
        <v>#DIV/0!</v>
      </c>
      <c r="BY3235" s="310">
        <f t="shared" si="107"/>
        <v>0</v>
      </c>
    </row>
    <row r="3236" spans="76:77" x14ac:dyDescent="0.25">
      <c r="BX3236" s="311" t="e">
        <f t="shared" si="106"/>
        <v>#DIV/0!</v>
      </c>
      <c r="BY3236" s="310">
        <f t="shared" si="107"/>
        <v>0</v>
      </c>
    </row>
    <row r="3237" spans="76:77" x14ac:dyDescent="0.25">
      <c r="BX3237" s="311" t="e">
        <f t="shared" si="106"/>
        <v>#DIV/0!</v>
      </c>
      <c r="BY3237" s="310">
        <f t="shared" si="107"/>
        <v>0</v>
      </c>
    </row>
    <row r="3238" spans="76:77" x14ac:dyDescent="0.25">
      <c r="BX3238" s="311" t="e">
        <f t="shared" si="106"/>
        <v>#DIV/0!</v>
      </c>
      <c r="BY3238" s="310">
        <f t="shared" si="107"/>
        <v>0</v>
      </c>
    </row>
    <row r="3239" spans="76:77" x14ac:dyDescent="0.25">
      <c r="BX3239" s="311" t="e">
        <f t="shared" si="106"/>
        <v>#DIV/0!</v>
      </c>
      <c r="BY3239" s="310">
        <f t="shared" si="107"/>
        <v>0</v>
      </c>
    </row>
    <row r="3240" spans="76:77" x14ac:dyDescent="0.25">
      <c r="BX3240" s="311" t="e">
        <f t="shared" si="106"/>
        <v>#DIV/0!</v>
      </c>
      <c r="BY3240" s="310">
        <f t="shared" si="107"/>
        <v>0</v>
      </c>
    </row>
    <row r="3241" spans="76:77" x14ac:dyDescent="0.25">
      <c r="BX3241" s="311" t="e">
        <f t="shared" si="106"/>
        <v>#DIV/0!</v>
      </c>
      <c r="BY3241" s="310">
        <f t="shared" si="107"/>
        <v>0</v>
      </c>
    </row>
    <row r="3242" spans="76:77" x14ac:dyDescent="0.25">
      <c r="BX3242" s="311" t="e">
        <f t="shared" si="106"/>
        <v>#DIV/0!</v>
      </c>
      <c r="BY3242" s="310">
        <f t="shared" si="107"/>
        <v>0</v>
      </c>
    </row>
    <row r="3243" spans="76:77" x14ac:dyDescent="0.25">
      <c r="BX3243" s="311" t="e">
        <f t="shared" si="106"/>
        <v>#DIV/0!</v>
      </c>
      <c r="BY3243" s="310">
        <f t="shared" si="107"/>
        <v>0</v>
      </c>
    </row>
    <row r="3244" spans="76:77" x14ac:dyDescent="0.25">
      <c r="BX3244" s="311" t="e">
        <f t="shared" si="106"/>
        <v>#DIV/0!</v>
      </c>
      <c r="BY3244" s="310">
        <f t="shared" si="107"/>
        <v>0</v>
      </c>
    </row>
    <row r="3245" spans="76:77" x14ac:dyDescent="0.25">
      <c r="BX3245" s="311" t="e">
        <f t="shared" si="106"/>
        <v>#DIV/0!</v>
      </c>
      <c r="BY3245" s="310">
        <f t="shared" si="107"/>
        <v>0</v>
      </c>
    </row>
    <row r="3246" spans="76:77" x14ac:dyDescent="0.25">
      <c r="BX3246" s="311" t="e">
        <f t="shared" si="106"/>
        <v>#DIV/0!</v>
      </c>
      <c r="BY3246" s="310">
        <f t="shared" si="107"/>
        <v>0</v>
      </c>
    </row>
    <row r="3247" spans="76:77" x14ac:dyDescent="0.25">
      <c r="BX3247" s="311" t="e">
        <f t="shared" si="106"/>
        <v>#DIV/0!</v>
      </c>
      <c r="BY3247" s="310">
        <f t="shared" si="107"/>
        <v>0</v>
      </c>
    </row>
    <row r="3248" spans="76:77" x14ac:dyDescent="0.25">
      <c r="BX3248" s="311" t="e">
        <f t="shared" si="106"/>
        <v>#DIV/0!</v>
      </c>
      <c r="BY3248" s="310">
        <f t="shared" si="107"/>
        <v>0</v>
      </c>
    </row>
    <row r="3249" spans="76:77" x14ac:dyDescent="0.25">
      <c r="BX3249" s="311" t="e">
        <f t="shared" si="106"/>
        <v>#DIV/0!</v>
      </c>
      <c r="BY3249" s="310">
        <f t="shared" si="107"/>
        <v>0</v>
      </c>
    </row>
    <row r="3250" spans="76:77" x14ac:dyDescent="0.25">
      <c r="BX3250" s="311" t="e">
        <f t="shared" si="106"/>
        <v>#DIV/0!</v>
      </c>
      <c r="BY3250" s="310">
        <f t="shared" si="107"/>
        <v>0</v>
      </c>
    </row>
    <row r="3251" spans="76:77" x14ac:dyDescent="0.25">
      <c r="BX3251" s="311" t="e">
        <f t="shared" si="106"/>
        <v>#DIV/0!</v>
      </c>
      <c r="BY3251" s="310">
        <f t="shared" si="107"/>
        <v>0</v>
      </c>
    </row>
    <row r="3252" spans="76:77" x14ac:dyDescent="0.25">
      <c r="BX3252" s="311" t="e">
        <f t="shared" si="106"/>
        <v>#DIV/0!</v>
      </c>
      <c r="BY3252" s="310">
        <f t="shared" si="107"/>
        <v>0</v>
      </c>
    </row>
    <row r="3253" spans="76:77" x14ac:dyDescent="0.25">
      <c r="BX3253" s="311" t="e">
        <f t="shared" si="106"/>
        <v>#DIV/0!</v>
      </c>
      <c r="BY3253" s="310">
        <f t="shared" si="107"/>
        <v>0</v>
      </c>
    </row>
    <row r="3254" spans="76:77" x14ac:dyDescent="0.25">
      <c r="BX3254" s="311" t="e">
        <f t="shared" si="106"/>
        <v>#DIV/0!</v>
      </c>
      <c r="BY3254" s="310">
        <f t="shared" si="107"/>
        <v>0</v>
      </c>
    </row>
    <row r="3255" spans="76:77" x14ac:dyDescent="0.25">
      <c r="BX3255" s="311" t="e">
        <f t="shared" si="106"/>
        <v>#DIV/0!</v>
      </c>
      <c r="BY3255" s="310">
        <f t="shared" si="107"/>
        <v>0</v>
      </c>
    </row>
    <row r="3256" spans="76:77" x14ac:dyDescent="0.25">
      <c r="BX3256" s="311" t="e">
        <f t="shared" si="106"/>
        <v>#DIV/0!</v>
      </c>
      <c r="BY3256" s="310">
        <f t="shared" si="107"/>
        <v>0</v>
      </c>
    </row>
    <row r="3257" spans="76:77" x14ac:dyDescent="0.25">
      <c r="BX3257" s="311" t="e">
        <f t="shared" si="106"/>
        <v>#DIV/0!</v>
      </c>
      <c r="BY3257" s="310">
        <f t="shared" si="107"/>
        <v>0</v>
      </c>
    </row>
    <row r="3258" spans="76:77" x14ac:dyDescent="0.25">
      <c r="BX3258" s="311" t="e">
        <f t="shared" si="106"/>
        <v>#DIV/0!</v>
      </c>
      <c r="BY3258" s="310">
        <f t="shared" si="107"/>
        <v>0</v>
      </c>
    </row>
    <row r="3259" spans="76:77" x14ac:dyDescent="0.25">
      <c r="BX3259" s="311" t="e">
        <f t="shared" si="106"/>
        <v>#DIV/0!</v>
      </c>
      <c r="BY3259" s="310">
        <f t="shared" si="107"/>
        <v>0</v>
      </c>
    </row>
    <row r="3260" spans="76:77" x14ac:dyDescent="0.25">
      <c r="BX3260" s="311" t="e">
        <f t="shared" si="106"/>
        <v>#DIV/0!</v>
      </c>
      <c r="BY3260" s="310">
        <f t="shared" si="107"/>
        <v>0</v>
      </c>
    </row>
    <row r="3261" spans="76:77" x14ac:dyDescent="0.25">
      <c r="BX3261" s="311" t="e">
        <f t="shared" si="106"/>
        <v>#DIV/0!</v>
      </c>
      <c r="BY3261" s="310">
        <f t="shared" si="107"/>
        <v>0</v>
      </c>
    </row>
    <row r="3262" spans="76:77" x14ac:dyDescent="0.25">
      <c r="BX3262" s="311" t="e">
        <f t="shared" si="106"/>
        <v>#DIV/0!</v>
      </c>
      <c r="BY3262" s="310">
        <f t="shared" si="107"/>
        <v>0</v>
      </c>
    </row>
    <row r="3263" spans="76:77" x14ac:dyDescent="0.25">
      <c r="BX3263" s="311" t="e">
        <f t="shared" si="106"/>
        <v>#DIV/0!</v>
      </c>
      <c r="BY3263" s="310">
        <f t="shared" si="107"/>
        <v>0</v>
      </c>
    </row>
    <row r="3264" spans="76:77" x14ac:dyDescent="0.25">
      <c r="BX3264" s="311" t="e">
        <f t="shared" si="106"/>
        <v>#DIV/0!</v>
      </c>
      <c r="BY3264" s="310">
        <f t="shared" si="107"/>
        <v>0</v>
      </c>
    </row>
    <row r="3265" spans="76:77" x14ac:dyDescent="0.25">
      <c r="BX3265" s="311" t="e">
        <f t="shared" si="106"/>
        <v>#DIV/0!</v>
      </c>
      <c r="BY3265" s="310">
        <f t="shared" si="107"/>
        <v>0</v>
      </c>
    </row>
    <row r="3266" spans="76:77" x14ac:dyDescent="0.25">
      <c r="BX3266" s="311" t="e">
        <f t="shared" si="106"/>
        <v>#DIV/0!</v>
      </c>
      <c r="BY3266" s="310">
        <f t="shared" si="107"/>
        <v>0</v>
      </c>
    </row>
    <row r="3267" spans="76:77" x14ac:dyDescent="0.25">
      <c r="BX3267" s="311" t="e">
        <f t="shared" si="106"/>
        <v>#DIV/0!</v>
      </c>
      <c r="BY3267" s="310">
        <f t="shared" si="107"/>
        <v>0</v>
      </c>
    </row>
    <row r="3268" spans="76:77" x14ac:dyDescent="0.25">
      <c r="BX3268" s="311" t="e">
        <f t="shared" si="106"/>
        <v>#DIV/0!</v>
      </c>
      <c r="BY3268" s="310">
        <f t="shared" si="107"/>
        <v>0</v>
      </c>
    </row>
    <row r="3269" spans="76:77" x14ac:dyDescent="0.25">
      <c r="BX3269" s="311" t="e">
        <f t="shared" si="106"/>
        <v>#DIV/0!</v>
      </c>
      <c r="BY3269" s="310">
        <f t="shared" si="107"/>
        <v>0</v>
      </c>
    </row>
    <row r="3270" spans="76:77" x14ac:dyDescent="0.25">
      <c r="BX3270" s="311" t="e">
        <f t="shared" si="106"/>
        <v>#DIV/0!</v>
      </c>
      <c r="BY3270" s="310">
        <f t="shared" si="107"/>
        <v>0</v>
      </c>
    </row>
    <row r="3271" spans="76:77" x14ac:dyDescent="0.25">
      <c r="BX3271" s="311" t="e">
        <f t="shared" si="106"/>
        <v>#DIV/0!</v>
      </c>
      <c r="BY3271" s="310">
        <f t="shared" si="107"/>
        <v>0</v>
      </c>
    </row>
    <row r="3272" spans="76:77" x14ac:dyDescent="0.25">
      <c r="BX3272" s="311" t="e">
        <f t="shared" si="106"/>
        <v>#DIV/0!</v>
      </c>
      <c r="BY3272" s="310">
        <f t="shared" si="107"/>
        <v>0</v>
      </c>
    </row>
    <row r="3273" spans="76:77" x14ac:dyDescent="0.25">
      <c r="BX3273" s="311" t="e">
        <f t="shared" si="106"/>
        <v>#DIV/0!</v>
      </c>
      <c r="BY3273" s="310">
        <f t="shared" si="107"/>
        <v>0</v>
      </c>
    </row>
    <row r="3274" spans="76:77" x14ac:dyDescent="0.25">
      <c r="BX3274" s="311" t="e">
        <f t="shared" si="106"/>
        <v>#DIV/0!</v>
      </c>
      <c r="BY3274" s="310">
        <f t="shared" si="107"/>
        <v>0</v>
      </c>
    </row>
    <row r="3275" spans="76:77" x14ac:dyDescent="0.25">
      <c r="BX3275" s="311" t="e">
        <f t="shared" si="106"/>
        <v>#DIV/0!</v>
      </c>
      <c r="BY3275" s="310">
        <f t="shared" si="107"/>
        <v>0</v>
      </c>
    </row>
    <row r="3276" spans="76:77" x14ac:dyDescent="0.25">
      <c r="BX3276" s="311" t="e">
        <f t="shared" si="106"/>
        <v>#DIV/0!</v>
      </c>
      <c r="BY3276" s="310">
        <f t="shared" si="107"/>
        <v>0</v>
      </c>
    </row>
    <row r="3277" spans="76:77" x14ac:dyDescent="0.25">
      <c r="BX3277" s="311" t="e">
        <f t="shared" ref="BX3277:BX3340" si="108">BY3277/BV3277</f>
        <v>#DIV/0!</v>
      </c>
      <c r="BY3277" s="310">
        <f t="shared" ref="BY3277:BY3340" si="109">BY3276+BW3277*(BV3277-BV3276)</f>
        <v>0</v>
      </c>
    </row>
    <row r="3278" spans="76:77" x14ac:dyDescent="0.25">
      <c r="BX3278" s="311" t="e">
        <f t="shared" si="108"/>
        <v>#DIV/0!</v>
      </c>
      <c r="BY3278" s="310">
        <f t="shared" si="109"/>
        <v>0</v>
      </c>
    </row>
    <row r="3279" spans="76:77" x14ac:dyDescent="0.25">
      <c r="BX3279" s="311" t="e">
        <f t="shared" si="108"/>
        <v>#DIV/0!</v>
      </c>
      <c r="BY3279" s="310">
        <f t="shared" si="109"/>
        <v>0</v>
      </c>
    </row>
    <row r="3280" spans="76:77" x14ac:dyDescent="0.25">
      <c r="BX3280" s="311" t="e">
        <f t="shared" si="108"/>
        <v>#DIV/0!</v>
      </c>
      <c r="BY3280" s="310">
        <f t="shared" si="109"/>
        <v>0</v>
      </c>
    </row>
    <row r="3281" spans="76:77" x14ac:dyDescent="0.25">
      <c r="BX3281" s="311" t="e">
        <f t="shared" si="108"/>
        <v>#DIV/0!</v>
      </c>
      <c r="BY3281" s="310">
        <f t="shared" si="109"/>
        <v>0</v>
      </c>
    </row>
    <row r="3282" spans="76:77" x14ac:dyDescent="0.25">
      <c r="BX3282" s="311" t="e">
        <f t="shared" si="108"/>
        <v>#DIV/0!</v>
      </c>
      <c r="BY3282" s="310">
        <f t="shared" si="109"/>
        <v>0</v>
      </c>
    </row>
    <row r="3283" spans="76:77" x14ac:dyDescent="0.25">
      <c r="BX3283" s="311" t="e">
        <f t="shared" si="108"/>
        <v>#DIV/0!</v>
      </c>
      <c r="BY3283" s="310">
        <f t="shared" si="109"/>
        <v>0</v>
      </c>
    </row>
    <row r="3284" spans="76:77" x14ac:dyDescent="0.25">
      <c r="BX3284" s="311" t="e">
        <f t="shared" si="108"/>
        <v>#DIV/0!</v>
      </c>
      <c r="BY3284" s="310">
        <f t="shared" si="109"/>
        <v>0</v>
      </c>
    </row>
    <row r="3285" spans="76:77" x14ac:dyDescent="0.25">
      <c r="BX3285" s="311" t="e">
        <f t="shared" si="108"/>
        <v>#DIV/0!</v>
      </c>
      <c r="BY3285" s="310">
        <f t="shared" si="109"/>
        <v>0</v>
      </c>
    </row>
    <row r="3286" spans="76:77" x14ac:dyDescent="0.25">
      <c r="BX3286" s="311" t="e">
        <f t="shared" si="108"/>
        <v>#DIV/0!</v>
      </c>
      <c r="BY3286" s="310">
        <f t="shared" si="109"/>
        <v>0</v>
      </c>
    </row>
    <row r="3287" spans="76:77" x14ac:dyDescent="0.25">
      <c r="BX3287" s="311" t="e">
        <f t="shared" si="108"/>
        <v>#DIV/0!</v>
      </c>
      <c r="BY3287" s="310">
        <f t="shared" si="109"/>
        <v>0</v>
      </c>
    </row>
    <row r="3288" spans="76:77" x14ac:dyDescent="0.25">
      <c r="BX3288" s="311" t="e">
        <f t="shared" si="108"/>
        <v>#DIV/0!</v>
      </c>
      <c r="BY3288" s="310">
        <f t="shared" si="109"/>
        <v>0</v>
      </c>
    </row>
    <row r="3289" spans="76:77" x14ac:dyDescent="0.25">
      <c r="BX3289" s="311" t="e">
        <f t="shared" si="108"/>
        <v>#DIV/0!</v>
      </c>
      <c r="BY3289" s="310">
        <f t="shared" si="109"/>
        <v>0</v>
      </c>
    </row>
    <row r="3290" spans="76:77" x14ac:dyDescent="0.25">
      <c r="BX3290" s="311" t="e">
        <f t="shared" si="108"/>
        <v>#DIV/0!</v>
      </c>
      <c r="BY3290" s="310">
        <f t="shared" si="109"/>
        <v>0</v>
      </c>
    </row>
    <row r="3291" spans="76:77" x14ac:dyDescent="0.25">
      <c r="BX3291" s="311" t="e">
        <f t="shared" si="108"/>
        <v>#DIV/0!</v>
      </c>
      <c r="BY3291" s="310">
        <f t="shared" si="109"/>
        <v>0</v>
      </c>
    </row>
    <row r="3292" spans="76:77" x14ac:dyDescent="0.25">
      <c r="BX3292" s="311" t="e">
        <f t="shared" si="108"/>
        <v>#DIV/0!</v>
      </c>
      <c r="BY3292" s="310">
        <f t="shared" si="109"/>
        <v>0</v>
      </c>
    </row>
    <row r="3293" spans="76:77" x14ac:dyDescent="0.25">
      <c r="BX3293" s="311" t="e">
        <f t="shared" si="108"/>
        <v>#DIV/0!</v>
      </c>
      <c r="BY3293" s="310">
        <f t="shared" si="109"/>
        <v>0</v>
      </c>
    </row>
    <row r="3294" spans="76:77" x14ac:dyDescent="0.25">
      <c r="BX3294" s="311" t="e">
        <f t="shared" si="108"/>
        <v>#DIV/0!</v>
      </c>
      <c r="BY3294" s="310">
        <f t="shared" si="109"/>
        <v>0</v>
      </c>
    </row>
    <row r="3295" spans="76:77" x14ac:dyDescent="0.25">
      <c r="BX3295" s="311" t="e">
        <f t="shared" si="108"/>
        <v>#DIV/0!</v>
      </c>
      <c r="BY3295" s="310">
        <f t="shared" si="109"/>
        <v>0</v>
      </c>
    </row>
    <row r="3296" spans="76:77" x14ac:dyDescent="0.25">
      <c r="BX3296" s="311" t="e">
        <f t="shared" si="108"/>
        <v>#DIV/0!</v>
      </c>
      <c r="BY3296" s="310">
        <f t="shared" si="109"/>
        <v>0</v>
      </c>
    </row>
    <row r="3297" spans="76:77" x14ac:dyDescent="0.25">
      <c r="BX3297" s="311" t="e">
        <f t="shared" si="108"/>
        <v>#DIV/0!</v>
      </c>
      <c r="BY3297" s="310">
        <f t="shared" si="109"/>
        <v>0</v>
      </c>
    </row>
    <row r="3298" spans="76:77" x14ac:dyDescent="0.25">
      <c r="BX3298" s="311" t="e">
        <f t="shared" si="108"/>
        <v>#DIV/0!</v>
      </c>
      <c r="BY3298" s="310">
        <f t="shared" si="109"/>
        <v>0</v>
      </c>
    </row>
    <row r="3299" spans="76:77" x14ac:dyDescent="0.25">
      <c r="BX3299" s="311" t="e">
        <f t="shared" si="108"/>
        <v>#DIV/0!</v>
      </c>
      <c r="BY3299" s="310">
        <f t="shared" si="109"/>
        <v>0</v>
      </c>
    </row>
    <row r="3300" spans="76:77" x14ac:dyDescent="0.25">
      <c r="BX3300" s="311" t="e">
        <f t="shared" si="108"/>
        <v>#DIV/0!</v>
      </c>
      <c r="BY3300" s="310">
        <f t="shared" si="109"/>
        <v>0</v>
      </c>
    </row>
    <row r="3301" spans="76:77" x14ac:dyDescent="0.25">
      <c r="BX3301" s="311" t="e">
        <f t="shared" si="108"/>
        <v>#DIV/0!</v>
      </c>
      <c r="BY3301" s="310">
        <f t="shared" si="109"/>
        <v>0</v>
      </c>
    </row>
    <row r="3302" spans="76:77" x14ac:dyDescent="0.25">
      <c r="BX3302" s="311" t="e">
        <f t="shared" si="108"/>
        <v>#DIV/0!</v>
      </c>
      <c r="BY3302" s="310">
        <f t="shared" si="109"/>
        <v>0</v>
      </c>
    </row>
    <row r="3303" spans="76:77" x14ac:dyDescent="0.25">
      <c r="BX3303" s="311" t="e">
        <f t="shared" si="108"/>
        <v>#DIV/0!</v>
      </c>
      <c r="BY3303" s="310">
        <f t="shared" si="109"/>
        <v>0</v>
      </c>
    </row>
    <row r="3304" spans="76:77" x14ac:dyDescent="0.25">
      <c r="BX3304" s="311" t="e">
        <f t="shared" si="108"/>
        <v>#DIV/0!</v>
      </c>
      <c r="BY3304" s="310">
        <f t="shared" si="109"/>
        <v>0</v>
      </c>
    </row>
    <row r="3305" spans="76:77" x14ac:dyDescent="0.25">
      <c r="BX3305" s="311" t="e">
        <f t="shared" si="108"/>
        <v>#DIV/0!</v>
      </c>
      <c r="BY3305" s="310">
        <f t="shared" si="109"/>
        <v>0</v>
      </c>
    </row>
    <row r="3306" spans="76:77" x14ac:dyDescent="0.25">
      <c r="BX3306" s="311" t="e">
        <f t="shared" si="108"/>
        <v>#DIV/0!</v>
      </c>
      <c r="BY3306" s="310">
        <f t="shared" si="109"/>
        <v>0</v>
      </c>
    </row>
    <row r="3307" spans="76:77" x14ac:dyDescent="0.25">
      <c r="BX3307" s="311" t="e">
        <f t="shared" si="108"/>
        <v>#DIV/0!</v>
      </c>
      <c r="BY3307" s="310">
        <f t="shared" si="109"/>
        <v>0</v>
      </c>
    </row>
    <row r="3308" spans="76:77" x14ac:dyDescent="0.25">
      <c r="BX3308" s="311" t="e">
        <f t="shared" si="108"/>
        <v>#DIV/0!</v>
      </c>
      <c r="BY3308" s="310">
        <f t="shared" si="109"/>
        <v>0</v>
      </c>
    </row>
    <row r="3309" spans="76:77" x14ac:dyDescent="0.25">
      <c r="BX3309" s="311" t="e">
        <f t="shared" si="108"/>
        <v>#DIV/0!</v>
      </c>
      <c r="BY3309" s="310">
        <f t="shared" si="109"/>
        <v>0</v>
      </c>
    </row>
    <row r="3310" spans="76:77" x14ac:dyDescent="0.25">
      <c r="BX3310" s="311" t="e">
        <f t="shared" si="108"/>
        <v>#DIV/0!</v>
      </c>
      <c r="BY3310" s="310">
        <f t="shared" si="109"/>
        <v>0</v>
      </c>
    </row>
    <row r="3311" spans="76:77" x14ac:dyDescent="0.25">
      <c r="BX3311" s="311" t="e">
        <f t="shared" si="108"/>
        <v>#DIV/0!</v>
      </c>
      <c r="BY3311" s="310">
        <f t="shared" si="109"/>
        <v>0</v>
      </c>
    </row>
    <row r="3312" spans="76:77" x14ac:dyDescent="0.25">
      <c r="BX3312" s="311" t="e">
        <f t="shared" si="108"/>
        <v>#DIV/0!</v>
      </c>
      <c r="BY3312" s="310">
        <f t="shared" si="109"/>
        <v>0</v>
      </c>
    </row>
    <row r="3313" spans="76:77" x14ac:dyDescent="0.25">
      <c r="BX3313" s="311" t="e">
        <f t="shared" si="108"/>
        <v>#DIV/0!</v>
      </c>
      <c r="BY3313" s="310">
        <f t="shared" si="109"/>
        <v>0</v>
      </c>
    </row>
    <row r="3314" spans="76:77" x14ac:dyDescent="0.25">
      <c r="BX3314" s="311" t="e">
        <f t="shared" si="108"/>
        <v>#DIV/0!</v>
      </c>
      <c r="BY3314" s="310">
        <f t="shared" si="109"/>
        <v>0</v>
      </c>
    </row>
    <row r="3315" spans="76:77" x14ac:dyDescent="0.25">
      <c r="BX3315" s="311" t="e">
        <f t="shared" si="108"/>
        <v>#DIV/0!</v>
      </c>
      <c r="BY3315" s="310">
        <f t="shared" si="109"/>
        <v>0</v>
      </c>
    </row>
    <row r="3316" spans="76:77" x14ac:dyDescent="0.25">
      <c r="BX3316" s="311" t="e">
        <f t="shared" si="108"/>
        <v>#DIV/0!</v>
      </c>
      <c r="BY3316" s="310">
        <f t="shared" si="109"/>
        <v>0</v>
      </c>
    </row>
    <row r="3317" spans="76:77" x14ac:dyDescent="0.25">
      <c r="BX3317" s="311" t="e">
        <f t="shared" si="108"/>
        <v>#DIV/0!</v>
      </c>
      <c r="BY3317" s="310">
        <f t="shared" si="109"/>
        <v>0</v>
      </c>
    </row>
    <row r="3318" spans="76:77" x14ac:dyDescent="0.25">
      <c r="BX3318" s="311" t="e">
        <f t="shared" si="108"/>
        <v>#DIV/0!</v>
      </c>
      <c r="BY3318" s="310">
        <f t="shared" si="109"/>
        <v>0</v>
      </c>
    </row>
    <row r="3319" spans="76:77" x14ac:dyDescent="0.25">
      <c r="BX3319" s="311" t="e">
        <f t="shared" si="108"/>
        <v>#DIV/0!</v>
      </c>
      <c r="BY3319" s="310">
        <f t="shared" si="109"/>
        <v>0</v>
      </c>
    </row>
    <row r="3320" spans="76:77" x14ac:dyDescent="0.25">
      <c r="BX3320" s="311" t="e">
        <f t="shared" si="108"/>
        <v>#DIV/0!</v>
      </c>
      <c r="BY3320" s="310">
        <f t="shared" si="109"/>
        <v>0</v>
      </c>
    </row>
    <row r="3321" spans="76:77" x14ac:dyDescent="0.25">
      <c r="BX3321" s="311" t="e">
        <f t="shared" si="108"/>
        <v>#DIV/0!</v>
      </c>
      <c r="BY3321" s="310">
        <f t="shared" si="109"/>
        <v>0</v>
      </c>
    </row>
    <row r="3322" spans="76:77" x14ac:dyDescent="0.25">
      <c r="BX3322" s="311" t="e">
        <f t="shared" si="108"/>
        <v>#DIV/0!</v>
      </c>
      <c r="BY3322" s="310">
        <f t="shared" si="109"/>
        <v>0</v>
      </c>
    </row>
    <row r="3323" spans="76:77" x14ac:dyDescent="0.25">
      <c r="BX3323" s="311" t="e">
        <f t="shared" si="108"/>
        <v>#DIV/0!</v>
      </c>
      <c r="BY3323" s="310">
        <f t="shared" si="109"/>
        <v>0</v>
      </c>
    </row>
    <row r="3324" spans="76:77" x14ac:dyDescent="0.25">
      <c r="BX3324" s="311" t="e">
        <f t="shared" si="108"/>
        <v>#DIV/0!</v>
      </c>
      <c r="BY3324" s="310">
        <f t="shared" si="109"/>
        <v>0</v>
      </c>
    </row>
    <row r="3325" spans="76:77" x14ac:dyDescent="0.25">
      <c r="BX3325" s="311" t="e">
        <f t="shared" si="108"/>
        <v>#DIV/0!</v>
      </c>
      <c r="BY3325" s="310">
        <f t="shared" si="109"/>
        <v>0</v>
      </c>
    </row>
    <row r="3326" spans="76:77" x14ac:dyDescent="0.25">
      <c r="BX3326" s="311" t="e">
        <f t="shared" si="108"/>
        <v>#DIV/0!</v>
      </c>
      <c r="BY3326" s="310">
        <f t="shared" si="109"/>
        <v>0</v>
      </c>
    </row>
    <row r="3327" spans="76:77" x14ac:dyDescent="0.25">
      <c r="BX3327" s="311" t="e">
        <f t="shared" si="108"/>
        <v>#DIV/0!</v>
      </c>
      <c r="BY3327" s="310">
        <f t="shared" si="109"/>
        <v>0</v>
      </c>
    </row>
    <row r="3328" spans="76:77" x14ac:dyDescent="0.25">
      <c r="BX3328" s="311" t="e">
        <f t="shared" si="108"/>
        <v>#DIV/0!</v>
      </c>
      <c r="BY3328" s="310">
        <f t="shared" si="109"/>
        <v>0</v>
      </c>
    </row>
    <row r="3329" spans="76:77" x14ac:dyDescent="0.25">
      <c r="BX3329" s="311" t="e">
        <f t="shared" si="108"/>
        <v>#DIV/0!</v>
      </c>
      <c r="BY3329" s="310">
        <f t="shared" si="109"/>
        <v>0</v>
      </c>
    </row>
    <row r="3330" spans="76:77" x14ac:dyDescent="0.25">
      <c r="BX3330" s="311" t="e">
        <f t="shared" si="108"/>
        <v>#DIV/0!</v>
      </c>
      <c r="BY3330" s="310">
        <f t="shared" si="109"/>
        <v>0</v>
      </c>
    </row>
    <row r="3331" spans="76:77" x14ac:dyDescent="0.25">
      <c r="BX3331" s="311" t="e">
        <f t="shared" si="108"/>
        <v>#DIV/0!</v>
      </c>
      <c r="BY3331" s="310">
        <f t="shared" si="109"/>
        <v>0</v>
      </c>
    </row>
    <row r="3332" spans="76:77" x14ac:dyDescent="0.25">
      <c r="BX3332" s="311" t="e">
        <f t="shared" si="108"/>
        <v>#DIV/0!</v>
      </c>
      <c r="BY3332" s="310">
        <f t="shared" si="109"/>
        <v>0</v>
      </c>
    </row>
    <row r="3333" spans="76:77" x14ac:dyDescent="0.25">
      <c r="BX3333" s="311" t="e">
        <f t="shared" si="108"/>
        <v>#DIV/0!</v>
      </c>
      <c r="BY3333" s="310">
        <f t="shared" si="109"/>
        <v>0</v>
      </c>
    </row>
    <row r="3334" spans="76:77" x14ac:dyDescent="0.25">
      <c r="BX3334" s="311" t="e">
        <f t="shared" si="108"/>
        <v>#DIV/0!</v>
      </c>
      <c r="BY3334" s="310">
        <f t="shared" si="109"/>
        <v>0</v>
      </c>
    </row>
    <row r="3335" spans="76:77" x14ac:dyDescent="0.25">
      <c r="BX3335" s="311" t="e">
        <f t="shared" si="108"/>
        <v>#DIV/0!</v>
      </c>
      <c r="BY3335" s="310">
        <f t="shared" si="109"/>
        <v>0</v>
      </c>
    </row>
    <row r="3336" spans="76:77" x14ac:dyDescent="0.25">
      <c r="BX3336" s="311" t="e">
        <f t="shared" si="108"/>
        <v>#DIV/0!</v>
      </c>
      <c r="BY3336" s="310">
        <f t="shared" si="109"/>
        <v>0</v>
      </c>
    </row>
    <row r="3337" spans="76:77" x14ac:dyDescent="0.25">
      <c r="BX3337" s="311" t="e">
        <f t="shared" si="108"/>
        <v>#DIV/0!</v>
      </c>
      <c r="BY3337" s="310">
        <f t="shared" si="109"/>
        <v>0</v>
      </c>
    </row>
    <row r="3338" spans="76:77" x14ac:dyDescent="0.25">
      <c r="BX3338" s="311" t="e">
        <f t="shared" si="108"/>
        <v>#DIV/0!</v>
      </c>
      <c r="BY3338" s="310">
        <f t="shared" si="109"/>
        <v>0</v>
      </c>
    </row>
    <row r="3339" spans="76:77" x14ac:dyDescent="0.25">
      <c r="BX3339" s="311" t="e">
        <f t="shared" si="108"/>
        <v>#DIV/0!</v>
      </c>
      <c r="BY3339" s="310">
        <f t="shared" si="109"/>
        <v>0</v>
      </c>
    </row>
    <row r="3340" spans="76:77" x14ac:dyDescent="0.25">
      <c r="BX3340" s="311" t="e">
        <f t="shared" si="108"/>
        <v>#DIV/0!</v>
      </c>
      <c r="BY3340" s="310">
        <f t="shared" si="109"/>
        <v>0</v>
      </c>
    </row>
    <row r="3341" spans="76:77" x14ac:dyDescent="0.25">
      <c r="BX3341" s="311" t="e">
        <f t="shared" ref="BX3341:BX3404" si="110">BY3341/BV3341</f>
        <v>#DIV/0!</v>
      </c>
      <c r="BY3341" s="310">
        <f t="shared" ref="BY3341:BY3404" si="111">BY3340+BW3341*(BV3341-BV3340)</f>
        <v>0</v>
      </c>
    </row>
    <row r="3342" spans="76:77" x14ac:dyDescent="0.25">
      <c r="BX3342" s="311" t="e">
        <f t="shared" si="110"/>
        <v>#DIV/0!</v>
      </c>
      <c r="BY3342" s="310">
        <f t="shared" si="111"/>
        <v>0</v>
      </c>
    </row>
    <row r="3343" spans="76:77" x14ac:dyDescent="0.25">
      <c r="BX3343" s="311" t="e">
        <f t="shared" si="110"/>
        <v>#DIV/0!</v>
      </c>
      <c r="BY3343" s="310">
        <f t="shared" si="111"/>
        <v>0</v>
      </c>
    </row>
    <row r="3344" spans="76:77" x14ac:dyDescent="0.25">
      <c r="BX3344" s="311" t="e">
        <f t="shared" si="110"/>
        <v>#DIV/0!</v>
      </c>
      <c r="BY3344" s="310">
        <f t="shared" si="111"/>
        <v>0</v>
      </c>
    </row>
    <row r="3345" spans="76:77" x14ac:dyDescent="0.25">
      <c r="BX3345" s="311" t="e">
        <f t="shared" si="110"/>
        <v>#DIV/0!</v>
      </c>
      <c r="BY3345" s="310">
        <f t="shared" si="111"/>
        <v>0</v>
      </c>
    </row>
    <row r="3346" spans="76:77" x14ac:dyDescent="0.25">
      <c r="BX3346" s="311" t="e">
        <f t="shared" si="110"/>
        <v>#DIV/0!</v>
      </c>
      <c r="BY3346" s="310">
        <f t="shared" si="111"/>
        <v>0</v>
      </c>
    </row>
    <row r="3347" spans="76:77" x14ac:dyDescent="0.25">
      <c r="BX3347" s="311" t="e">
        <f t="shared" si="110"/>
        <v>#DIV/0!</v>
      </c>
      <c r="BY3347" s="310">
        <f t="shared" si="111"/>
        <v>0</v>
      </c>
    </row>
    <row r="3348" spans="76:77" x14ac:dyDescent="0.25">
      <c r="BX3348" s="311" t="e">
        <f t="shared" si="110"/>
        <v>#DIV/0!</v>
      </c>
      <c r="BY3348" s="310">
        <f t="shared" si="111"/>
        <v>0</v>
      </c>
    </row>
    <row r="3349" spans="76:77" x14ac:dyDescent="0.25">
      <c r="BX3349" s="311" t="e">
        <f t="shared" si="110"/>
        <v>#DIV/0!</v>
      </c>
      <c r="BY3349" s="310">
        <f t="shared" si="111"/>
        <v>0</v>
      </c>
    </row>
    <row r="3350" spans="76:77" x14ac:dyDescent="0.25">
      <c r="BX3350" s="311" t="e">
        <f t="shared" si="110"/>
        <v>#DIV/0!</v>
      </c>
      <c r="BY3350" s="310">
        <f t="shared" si="111"/>
        <v>0</v>
      </c>
    </row>
    <row r="3351" spans="76:77" x14ac:dyDescent="0.25">
      <c r="BX3351" s="311" t="e">
        <f t="shared" si="110"/>
        <v>#DIV/0!</v>
      </c>
      <c r="BY3351" s="310">
        <f t="shared" si="111"/>
        <v>0</v>
      </c>
    </row>
    <row r="3352" spans="76:77" x14ac:dyDescent="0.25">
      <c r="BX3352" s="311" t="e">
        <f t="shared" si="110"/>
        <v>#DIV/0!</v>
      </c>
      <c r="BY3352" s="310">
        <f t="shared" si="111"/>
        <v>0</v>
      </c>
    </row>
    <row r="3353" spans="76:77" x14ac:dyDescent="0.25">
      <c r="BX3353" s="311" t="e">
        <f t="shared" si="110"/>
        <v>#DIV/0!</v>
      </c>
      <c r="BY3353" s="310">
        <f t="shared" si="111"/>
        <v>0</v>
      </c>
    </row>
    <row r="3354" spans="76:77" x14ac:dyDescent="0.25">
      <c r="BX3354" s="311" t="e">
        <f t="shared" si="110"/>
        <v>#DIV/0!</v>
      </c>
      <c r="BY3354" s="310">
        <f t="shared" si="111"/>
        <v>0</v>
      </c>
    </row>
    <row r="3355" spans="76:77" x14ac:dyDescent="0.25">
      <c r="BX3355" s="311" t="e">
        <f t="shared" si="110"/>
        <v>#DIV/0!</v>
      </c>
      <c r="BY3355" s="310">
        <f t="shared" si="111"/>
        <v>0</v>
      </c>
    </row>
    <row r="3356" spans="76:77" x14ac:dyDescent="0.25">
      <c r="BX3356" s="311" t="e">
        <f t="shared" si="110"/>
        <v>#DIV/0!</v>
      </c>
      <c r="BY3356" s="310">
        <f t="shared" si="111"/>
        <v>0</v>
      </c>
    </row>
    <row r="3357" spans="76:77" x14ac:dyDescent="0.25">
      <c r="BX3357" s="311" t="e">
        <f t="shared" si="110"/>
        <v>#DIV/0!</v>
      </c>
      <c r="BY3357" s="310">
        <f t="shared" si="111"/>
        <v>0</v>
      </c>
    </row>
    <row r="3358" spans="76:77" x14ac:dyDescent="0.25">
      <c r="BX3358" s="311" t="e">
        <f t="shared" si="110"/>
        <v>#DIV/0!</v>
      </c>
      <c r="BY3358" s="310">
        <f t="shared" si="111"/>
        <v>0</v>
      </c>
    </row>
    <row r="3359" spans="76:77" x14ac:dyDescent="0.25">
      <c r="BX3359" s="311" t="e">
        <f t="shared" si="110"/>
        <v>#DIV/0!</v>
      </c>
      <c r="BY3359" s="310">
        <f t="shared" si="111"/>
        <v>0</v>
      </c>
    </row>
    <row r="3360" spans="76:77" x14ac:dyDescent="0.25">
      <c r="BX3360" s="311" t="e">
        <f t="shared" si="110"/>
        <v>#DIV/0!</v>
      </c>
      <c r="BY3360" s="310">
        <f t="shared" si="111"/>
        <v>0</v>
      </c>
    </row>
    <row r="3361" spans="76:77" x14ac:dyDescent="0.25">
      <c r="BX3361" s="311" t="e">
        <f t="shared" si="110"/>
        <v>#DIV/0!</v>
      </c>
      <c r="BY3361" s="310">
        <f t="shared" si="111"/>
        <v>0</v>
      </c>
    </row>
    <row r="3362" spans="76:77" x14ac:dyDescent="0.25">
      <c r="BX3362" s="311" t="e">
        <f t="shared" si="110"/>
        <v>#DIV/0!</v>
      </c>
      <c r="BY3362" s="310">
        <f t="shared" si="111"/>
        <v>0</v>
      </c>
    </row>
    <row r="3363" spans="76:77" x14ac:dyDescent="0.25">
      <c r="BX3363" s="311" t="e">
        <f t="shared" si="110"/>
        <v>#DIV/0!</v>
      </c>
      <c r="BY3363" s="310">
        <f t="shared" si="111"/>
        <v>0</v>
      </c>
    </row>
    <row r="3364" spans="76:77" x14ac:dyDescent="0.25">
      <c r="BX3364" s="311" t="e">
        <f t="shared" si="110"/>
        <v>#DIV/0!</v>
      </c>
      <c r="BY3364" s="310">
        <f t="shared" si="111"/>
        <v>0</v>
      </c>
    </row>
    <row r="3365" spans="76:77" x14ac:dyDescent="0.25">
      <c r="BX3365" s="311" t="e">
        <f t="shared" si="110"/>
        <v>#DIV/0!</v>
      </c>
      <c r="BY3365" s="310">
        <f t="shared" si="111"/>
        <v>0</v>
      </c>
    </row>
    <row r="3366" spans="76:77" x14ac:dyDescent="0.25">
      <c r="BX3366" s="311" t="e">
        <f t="shared" si="110"/>
        <v>#DIV/0!</v>
      </c>
      <c r="BY3366" s="310">
        <f t="shared" si="111"/>
        <v>0</v>
      </c>
    </row>
    <row r="3367" spans="76:77" x14ac:dyDescent="0.25">
      <c r="BX3367" s="311" t="e">
        <f t="shared" si="110"/>
        <v>#DIV/0!</v>
      </c>
      <c r="BY3367" s="310">
        <f t="shared" si="111"/>
        <v>0</v>
      </c>
    </row>
    <row r="3368" spans="76:77" x14ac:dyDescent="0.25">
      <c r="BX3368" s="311" t="e">
        <f t="shared" si="110"/>
        <v>#DIV/0!</v>
      </c>
      <c r="BY3368" s="310">
        <f t="shared" si="111"/>
        <v>0</v>
      </c>
    </row>
    <row r="3369" spans="76:77" x14ac:dyDescent="0.25">
      <c r="BX3369" s="311" t="e">
        <f t="shared" si="110"/>
        <v>#DIV/0!</v>
      </c>
      <c r="BY3369" s="310">
        <f t="shared" si="111"/>
        <v>0</v>
      </c>
    </row>
    <row r="3370" spans="76:77" x14ac:dyDescent="0.25">
      <c r="BX3370" s="311" t="e">
        <f t="shared" si="110"/>
        <v>#DIV/0!</v>
      </c>
      <c r="BY3370" s="310">
        <f t="shared" si="111"/>
        <v>0</v>
      </c>
    </row>
    <row r="3371" spans="76:77" x14ac:dyDescent="0.25">
      <c r="BX3371" s="311" t="e">
        <f t="shared" si="110"/>
        <v>#DIV/0!</v>
      </c>
      <c r="BY3371" s="310">
        <f t="shared" si="111"/>
        <v>0</v>
      </c>
    </row>
    <row r="3372" spans="76:77" x14ac:dyDescent="0.25">
      <c r="BX3372" s="311" t="e">
        <f t="shared" si="110"/>
        <v>#DIV/0!</v>
      </c>
      <c r="BY3372" s="310">
        <f t="shared" si="111"/>
        <v>0</v>
      </c>
    </row>
    <row r="3373" spans="76:77" x14ac:dyDescent="0.25">
      <c r="BX3373" s="311" t="e">
        <f t="shared" si="110"/>
        <v>#DIV/0!</v>
      </c>
      <c r="BY3373" s="310">
        <f t="shared" si="111"/>
        <v>0</v>
      </c>
    </row>
    <row r="3374" spans="76:77" x14ac:dyDescent="0.25">
      <c r="BX3374" s="311" t="e">
        <f t="shared" si="110"/>
        <v>#DIV/0!</v>
      </c>
      <c r="BY3374" s="310">
        <f t="shared" si="111"/>
        <v>0</v>
      </c>
    </row>
    <row r="3375" spans="76:77" x14ac:dyDescent="0.25">
      <c r="BX3375" s="311" t="e">
        <f t="shared" si="110"/>
        <v>#DIV/0!</v>
      </c>
      <c r="BY3375" s="310">
        <f t="shared" si="111"/>
        <v>0</v>
      </c>
    </row>
    <row r="3376" spans="76:77" x14ac:dyDescent="0.25">
      <c r="BX3376" s="311" t="e">
        <f t="shared" si="110"/>
        <v>#DIV/0!</v>
      </c>
      <c r="BY3376" s="310">
        <f t="shared" si="111"/>
        <v>0</v>
      </c>
    </row>
    <row r="3377" spans="76:77" x14ac:dyDescent="0.25">
      <c r="BX3377" s="311" t="e">
        <f t="shared" si="110"/>
        <v>#DIV/0!</v>
      </c>
      <c r="BY3377" s="310">
        <f t="shared" si="111"/>
        <v>0</v>
      </c>
    </row>
    <row r="3378" spans="76:77" x14ac:dyDescent="0.25">
      <c r="BX3378" s="311" t="e">
        <f t="shared" si="110"/>
        <v>#DIV/0!</v>
      </c>
      <c r="BY3378" s="310">
        <f t="shared" si="111"/>
        <v>0</v>
      </c>
    </row>
    <row r="3379" spans="76:77" x14ac:dyDescent="0.25">
      <c r="BX3379" s="311" t="e">
        <f t="shared" si="110"/>
        <v>#DIV/0!</v>
      </c>
      <c r="BY3379" s="310">
        <f t="shared" si="111"/>
        <v>0</v>
      </c>
    </row>
    <row r="3380" spans="76:77" x14ac:dyDescent="0.25">
      <c r="BX3380" s="311" t="e">
        <f t="shared" si="110"/>
        <v>#DIV/0!</v>
      </c>
      <c r="BY3380" s="310">
        <f t="shared" si="111"/>
        <v>0</v>
      </c>
    </row>
    <row r="3381" spans="76:77" x14ac:dyDescent="0.25">
      <c r="BX3381" s="311" t="e">
        <f t="shared" si="110"/>
        <v>#DIV/0!</v>
      </c>
      <c r="BY3381" s="310">
        <f t="shared" si="111"/>
        <v>0</v>
      </c>
    </row>
    <row r="3382" spans="76:77" x14ac:dyDescent="0.25">
      <c r="BX3382" s="311" t="e">
        <f t="shared" si="110"/>
        <v>#DIV/0!</v>
      </c>
      <c r="BY3382" s="310">
        <f t="shared" si="111"/>
        <v>0</v>
      </c>
    </row>
    <row r="3383" spans="76:77" x14ac:dyDescent="0.25">
      <c r="BX3383" s="311" t="e">
        <f t="shared" si="110"/>
        <v>#DIV/0!</v>
      </c>
      <c r="BY3383" s="310">
        <f t="shared" si="111"/>
        <v>0</v>
      </c>
    </row>
    <row r="3384" spans="76:77" x14ac:dyDescent="0.25">
      <c r="BX3384" s="311" t="e">
        <f t="shared" si="110"/>
        <v>#DIV/0!</v>
      </c>
      <c r="BY3384" s="310">
        <f t="shared" si="111"/>
        <v>0</v>
      </c>
    </row>
    <row r="3385" spans="76:77" x14ac:dyDescent="0.25">
      <c r="BX3385" s="311" t="e">
        <f t="shared" si="110"/>
        <v>#DIV/0!</v>
      </c>
      <c r="BY3385" s="310">
        <f t="shared" si="111"/>
        <v>0</v>
      </c>
    </row>
    <row r="3386" spans="76:77" x14ac:dyDescent="0.25">
      <c r="BX3386" s="311" t="e">
        <f t="shared" si="110"/>
        <v>#DIV/0!</v>
      </c>
      <c r="BY3386" s="310">
        <f t="shared" si="111"/>
        <v>0</v>
      </c>
    </row>
    <row r="3387" spans="76:77" x14ac:dyDescent="0.25">
      <c r="BX3387" s="311" t="e">
        <f t="shared" si="110"/>
        <v>#DIV/0!</v>
      </c>
      <c r="BY3387" s="310">
        <f t="shared" si="111"/>
        <v>0</v>
      </c>
    </row>
    <row r="3388" spans="76:77" x14ac:dyDescent="0.25">
      <c r="BX3388" s="311" t="e">
        <f t="shared" si="110"/>
        <v>#DIV/0!</v>
      </c>
      <c r="BY3388" s="310">
        <f t="shared" si="111"/>
        <v>0</v>
      </c>
    </row>
    <row r="3389" spans="76:77" x14ac:dyDescent="0.25">
      <c r="BX3389" s="311" t="e">
        <f t="shared" si="110"/>
        <v>#DIV/0!</v>
      </c>
      <c r="BY3389" s="310">
        <f t="shared" si="111"/>
        <v>0</v>
      </c>
    </row>
    <row r="3390" spans="76:77" x14ac:dyDescent="0.25">
      <c r="BX3390" s="311" t="e">
        <f t="shared" si="110"/>
        <v>#DIV/0!</v>
      </c>
      <c r="BY3390" s="310">
        <f t="shared" si="111"/>
        <v>0</v>
      </c>
    </row>
    <row r="3391" spans="76:77" x14ac:dyDescent="0.25">
      <c r="BX3391" s="311" t="e">
        <f t="shared" si="110"/>
        <v>#DIV/0!</v>
      </c>
      <c r="BY3391" s="310">
        <f t="shared" si="111"/>
        <v>0</v>
      </c>
    </row>
    <row r="3392" spans="76:77" x14ac:dyDescent="0.25">
      <c r="BX3392" s="311" t="e">
        <f t="shared" si="110"/>
        <v>#DIV/0!</v>
      </c>
      <c r="BY3392" s="310">
        <f t="shared" si="111"/>
        <v>0</v>
      </c>
    </row>
    <row r="3393" spans="76:77" x14ac:dyDescent="0.25">
      <c r="BX3393" s="311" t="e">
        <f t="shared" si="110"/>
        <v>#DIV/0!</v>
      </c>
      <c r="BY3393" s="310">
        <f t="shared" si="111"/>
        <v>0</v>
      </c>
    </row>
    <row r="3394" spans="76:77" x14ac:dyDescent="0.25">
      <c r="BX3394" s="311" t="e">
        <f t="shared" si="110"/>
        <v>#DIV/0!</v>
      </c>
      <c r="BY3394" s="310">
        <f t="shared" si="111"/>
        <v>0</v>
      </c>
    </row>
    <row r="3395" spans="76:77" x14ac:dyDescent="0.25">
      <c r="BX3395" s="311" t="e">
        <f t="shared" si="110"/>
        <v>#DIV/0!</v>
      </c>
      <c r="BY3395" s="310">
        <f t="shared" si="111"/>
        <v>0</v>
      </c>
    </row>
    <row r="3396" spans="76:77" x14ac:dyDescent="0.25">
      <c r="BX3396" s="311" t="e">
        <f t="shared" si="110"/>
        <v>#DIV/0!</v>
      </c>
      <c r="BY3396" s="310">
        <f t="shared" si="111"/>
        <v>0</v>
      </c>
    </row>
    <row r="3397" spans="76:77" x14ac:dyDescent="0.25">
      <c r="BX3397" s="311" t="e">
        <f t="shared" si="110"/>
        <v>#DIV/0!</v>
      </c>
      <c r="BY3397" s="310">
        <f t="shared" si="111"/>
        <v>0</v>
      </c>
    </row>
    <row r="3398" spans="76:77" x14ac:dyDescent="0.25">
      <c r="BX3398" s="311" t="e">
        <f t="shared" si="110"/>
        <v>#DIV/0!</v>
      </c>
      <c r="BY3398" s="310">
        <f t="shared" si="111"/>
        <v>0</v>
      </c>
    </row>
    <row r="3399" spans="76:77" x14ac:dyDescent="0.25">
      <c r="BX3399" s="311" t="e">
        <f t="shared" si="110"/>
        <v>#DIV/0!</v>
      </c>
      <c r="BY3399" s="310">
        <f t="shared" si="111"/>
        <v>0</v>
      </c>
    </row>
    <row r="3400" spans="76:77" x14ac:dyDescent="0.25">
      <c r="BX3400" s="311" t="e">
        <f t="shared" si="110"/>
        <v>#DIV/0!</v>
      </c>
      <c r="BY3400" s="310">
        <f t="shared" si="111"/>
        <v>0</v>
      </c>
    </row>
    <row r="3401" spans="76:77" x14ac:dyDescent="0.25">
      <c r="BX3401" s="311" t="e">
        <f t="shared" si="110"/>
        <v>#DIV/0!</v>
      </c>
      <c r="BY3401" s="310">
        <f t="shared" si="111"/>
        <v>0</v>
      </c>
    </row>
    <row r="3402" spans="76:77" x14ac:dyDescent="0.25">
      <c r="BX3402" s="311" t="e">
        <f t="shared" si="110"/>
        <v>#DIV/0!</v>
      </c>
      <c r="BY3402" s="310">
        <f t="shared" si="111"/>
        <v>0</v>
      </c>
    </row>
    <row r="3403" spans="76:77" x14ac:dyDescent="0.25">
      <c r="BX3403" s="311" t="e">
        <f t="shared" si="110"/>
        <v>#DIV/0!</v>
      </c>
      <c r="BY3403" s="310">
        <f t="shared" si="111"/>
        <v>0</v>
      </c>
    </row>
    <row r="3404" spans="76:77" x14ac:dyDescent="0.25">
      <c r="BX3404" s="311" t="e">
        <f t="shared" si="110"/>
        <v>#DIV/0!</v>
      </c>
      <c r="BY3404" s="310">
        <f t="shared" si="111"/>
        <v>0</v>
      </c>
    </row>
    <row r="3405" spans="76:77" x14ac:dyDescent="0.25">
      <c r="BX3405" s="311" t="e">
        <f t="shared" ref="BX3405:BX3468" si="112">BY3405/BV3405</f>
        <v>#DIV/0!</v>
      </c>
      <c r="BY3405" s="310">
        <f t="shared" ref="BY3405:BY3468" si="113">BY3404+BW3405*(BV3405-BV3404)</f>
        <v>0</v>
      </c>
    </row>
    <row r="3406" spans="76:77" x14ac:dyDescent="0.25">
      <c r="BX3406" s="311" t="e">
        <f t="shared" si="112"/>
        <v>#DIV/0!</v>
      </c>
      <c r="BY3406" s="310">
        <f t="shared" si="113"/>
        <v>0</v>
      </c>
    </row>
    <row r="3407" spans="76:77" x14ac:dyDescent="0.25">
      <c r="BX3407" s="311" t="e">
        <f t="shared" si="112"/>
        <v>#DIV/0!</v>
      </c>
      <c r="BY3407" s="310">
        <f t="shared" si="113"/>
        <v>0</v>
      </c>
    </row>
    <row r="3408" spans="76:77" x14ac:dyDescent="0.25">
      <c r="BX3408" s="311" t="e">
        <f t="shared" si="112"/>
        <v>#DIV/0!</v>
      </c>
      <c r="BY3408" s="310">
        <f t="shared" si="113"/>
        <v>0</v>
      </c>
    </row>
    <row r="3409" spans="76:77" x14ac:dyDescent="0.25">
      <c r="BX3409" s="311" t="e">
        <f t="shared" si="112"/>
        <v>#DIV/0!</v>
      </c>
      <c r="BY3409" s="310">
        <f t="shared" si="113"/>
        <v>0</v>
      </c>
    </row>
    <row r="3410" spans="76:77" x14ac:dyDescent="0.25">
      <c r="BX3410" s="311" t="e">
        <f t="shared" si="112"/>
        <v>#DIV/0!</v>
      </c>
      <c r="BY3410" s="310">
        <f t="shared" si="113"/>
        <v>0</v>
      </c>
    </row>
    <row r="3411" spans="76:77" x14ac:dyDescent="0.25">
      <c r="BX3411" s="311" t="e">
        <f t="shared" si="112"/>
        <v>#DIV/0!</v>
      </c>
      <c r="BY3411" s="310">
        <f t="shared" si="113"/>
        <v>0</v>
      </c>
    </row>
    <row r="3412" spans="76:77" x14ac:dyDescent="0.25">
      <c r="BX3412" s="311" t="e">
        <f t="shared" si="112"/>
        <v>#DIV/0!</v>
      </c>
      <c r="BY3412" s="310">
        <f t="shared" si="113"/>
        <v>0</v>
      </c>
    </row>
    <row r="3413" spans="76:77" x14ac:dyDescent="0.25">
      <c r="BX3413" s="311" t="e">
        <f t="shared" si="112"/>
        <v>#DIV/0!</v>
      </c>
      <c r="BY3413" s="310">
        <f t="shared" si="113"/>
        <v>0</v>
      </c>
    </row>
    <row r="3414" spans="76:77" x14ac:dyDescent="0.25">
      <c r="BX3414" s="311" t="e">
        <f t="shared" si="112"/>
        <v>#DIV/0!</v>
      </c>
      <c r="BY3414" s="310">
        <f t="shared" si="113"/>
        <v>0</v>
      </c>
    </row>
    <row r="3415" spans="76:77" x14ac:dyDescent="0.25">
      <c r="BX3415" s="311" t="e">
        <f t="shared" si="112"/>
        <v>#DIV/0!</v>
      </c>
      <c r="BY3415" s="310">
        <f t="shared" si="113"/>
        <v>0</v>
      </c>
    </row>
    <row r="3416" spans="76:77" x14ac:dyDescent="0.25">
      <c r="BX3416" s="311" t="e">
        <f t="shared" si="112"/>
        <v>#DIV/0!</v>
      </c>
      <c r="BY3416" s="310">
        <f t="shared" si="113"/>
        <v>0</v>
      </c>
    </row>
    <row r="3417" spans="76:77" x14ac:dyDescent="0.25">
      <c r="BX3417" s="311" t="e">
        <f t="shared" si="112"/>
        <v>#DIV/0!</v>
      </c>
      <c r="BY3417" s="310">
        <f t="shared" si="113"/>
        <v>0</v>
      </c>
    </row>
    <row r="3418" spans="76:77" x14ac:dyDescent="0.25">
      <c r="BX3418" s="311" t="e">
        <f t="shared" si="112"/>
        <v>#DIV/0!</v>
      </c>
      <c r="BY3418" s="310">
        <f t="shared" si="113"/>
        <v>0</v>
      </c>
    </row>
    <row r="3419" spans="76:77" x14ac:dyDescent="0.25">
      <c r="BX3419" s="311" t="e">
        <f t="shared" si="112"/>
        <v>#DIV/0!</v>
      </c>
      <c r="BY3419" s="310">
        <f t="shared" si="113"/>
        <v>0</v>
      </c>
    </row>
    <row r="3420" spans="76:77" x14ac:dyDescent="0.25">
      <c r="BX3420" s="311" t="e">
        <f t="shared" si="112"/>
        <v>#DIV/0!</v>
      </c>
      <c r="BY3420" s="310">
        <f t="shared" si="113"/>
        <v>0</v>
      </c>
    </row>
    <row r="3421" spans="76:77" x14ac:dyDescent="0.25">
      <c r="BX3421" s="311" t="e">
        <f t="shared" si="112"/>
        <v>#DIV/0!</v>
      </c>
      <c r="BY3421" s="310">
        <f t="shared" si="113"/>
        <v>0</v>
      </c>
    </row>
    <row r="3422" spans="76:77" x14ac:dyDescent="0.25">
      <c r="BX3422" s="311" t="e">
        <f t="shared" si="112"/>
        <v>#DIV/0!</v>
      </c>
      <c r="BY3422" s="310">
        <f t="shared" si="113"/>
        <v>0</v>
      </c>
    </row>
    <row r="3423" spans="76:77" x14ac:dyDescent="0.25">
      <c r="BX3423" s="311" t="e">
        <f t="shared" si="112"/>
        <v>#DIV/0!</v>
      </c>
      <c r="BY3423" s="310">
        <f t="shared" si="113"/>
        <v>0</v>
      </c>
    </row>
    <row r="3424" spans="76:77" x14ac:dyDescent="0.25">
      <c r="BX3424" s="311" t="e">
        <f t="shared" si="112"/>
        <v>#DIV/0!</v>
      </c>
      <c r="BY3424" s="310">
        <f t="shared" si="113"/>
        <v>0</v>
      </c>
    </row>
    <row r="3425" spans="76:77" x14ac:dyDescent="0.25">
      <c r="BX3425" s="311" t="e">
        <f t="shared" si="112"/>
        <v>#DIV/0!</v>
      </c>
      <c r="BY3425" s="310">
        <f t="shared" si="113"/>
        <v>0</v>
      </c>
    </row>
    <row r="3426" spans="76:77" x14ac:dyDescent="0.25">
      <c r="BX3426" s="311" t="e">
        <f t="shared" si="112"/>
        <v>#DIV/0!</v>
      </c>
      <c r="BY3426" s="310">
        <f t="shared" si="113"/>
        <v>0</v>
      </c>
    </row>
    <row r="3427" spans="76:77" x14ac:dyDescent="0.25">
      <c r="BX3427" s="311" t="e">
        <f t="shared" si="112"/>
        <v>#DIV/0!</v>
      </c>
      <c r="BY3427" s="310">
        <f t="shared" si="113"/>
        <v>0</v>
      </c>
    </row>
    <row r="3428" spans="76:77" x14ac:dyDescent="0.25">
      <c r="BX3428" s="311" t="e">
        <f t="shared" si="112"/>
        <v>#DIV/0!</v>
      </c>
      <c r="BY3428" s="310">
        <f t="shared" si="113"/>
        <v>0</v>
      </c>
    </row>
    <row r="3429" spans="76:77" x14ac:dyDescent="0.25">
      <c r="BX3429" s="311" t="e">
        <f t="shared" si="112"/>
        <v>#DIV/0!</v>
      </c>
      <c r="BY3429" s="310">
        <f t="shared" si="113"/>
        <v>0</v>
      </c>
    </row>
    <row r="3430" spans="76:77" x14ac:dyDescent="0.25">
      <c r="BX3430" s="311" t="e">
        <f t="shared" si="112"/>
        <v>#DIV/0!</v>
      </c>
      <c r="BY3430" s="310">
        <f t="shared" si="113"/>
        <v>0</v>
      </c>
    </row>
    <row r="3431" spans="76:77" x14ac:dyDescent="0.25">
      <c r="BX3431" s="311" t="e">
        <f t="shared" si="112"/>
        <v>#DIV/0!</v>
      </c>
      <c r="BY3431" s="310">
        <f t="shared" si="113"/>
        <v>0</v>
      </c>
    </row>
    <row r="3432" spans="76:77" x14ac:dyDescent="0.25">
      <c r="BX3432" s="311" t="e">
        <f t="shared" si="112"/>
        <v>#DIV/0!</v>
      </c>
      <c r="BY3432" s="310">
        <f t="shared" si="113"/>
        <v>0</v>
      </c>
    </row>
    <row r="3433" spans="76:77" x14ac:dyDescent="0.25">
      <c r="BX3433" s="311" t="e">
        <f t="shared" si="112"/>
        <v>#DIV/0!</v>
      </c>
      <c r="BY3433" s="310">
        <f t="shared" si="113"/>
        <v>0</v>
      </c>
    </row>
    <row r="3434" spans="76:77" x14ac:dyDescent="0.25">
      <c r="BX3434" s="311" t="e">
        <f t="shared" si="112"/>
        <v>#DIV/0!</v>
      </c>
      <c r="BY3434" s="310">
        <f t="shared" si="113"/>
        <v>0</v>
      </c>
    </row>
    <row r="3435" spans="76:77" x14ac:dyDescent="0.25">
      <c r="BX3435" s="311" t="e">
        <f t="shared" si="112"/>
        <v>#DIV/0!</v>
      </c>
      <c r="BY3435" s="310">
        <f t="shared" si="113"/>
        <v>0</v>
      </c>
    </row>
    <row r="3436" spans="76:77" x14ac:dyDescent="0.25">
      <c r="BX3436" s="311" t="e">
        <f t="shared" si="112"/>
        <v>#DIV/0!</v>
      </c>
      <c r="BY3436" s="310">
        <f t="shared" si="113"/>
        <v>0</v>
      </c>
    </row>
    <row r="3437" spans="76:77" x14ac:dyDescent="0.25">
      <c r="BX3437" s="311" t="e">
        <f t="shared" si="112"/>
        <v>#DIV/0!</v>
      </c>
      <c r="BY3437" s="310">
        <f t="shared" si="113"/>
        <v>0</v>
      </c>
    </row>
    <row r="3438" spans="76:77" x14ac:dyDescent="0.25">
      <c r="BX3438" s="311" t="e">
        <f t="shared" si="112"/>
        <v>#DIV/0!</v>
      </c>
      <c r="BY3438" s="310">
        <f t="shared" si="113"/>
        <v>0</v>
      </c>
    </row>
    <row r="3439" spans="76:77" x14ac:dyDescent="0.25">
      <c r="BX3439" s="311" t="e">
        <f t="shared" si="112"/>
        <v>#DIV/0!</v>
      </c>
      <c r="BY3439" s="310">
        <f t="shared" si="113"/>
        <v>0</v>
      </c>
    </row>
    <row r="3440" spans="76:77" x14ac:dyDescent="0.25">
      <c r="BX3440" s="311" t="e">
        <f t="shared" si="112"/>
        <v>#DIV/0!</v>
      </c>
      <c r="BY3440" s="310">
        <f t="shared" si="113"/>
        <v>0</v>
      </c>
    </row>
    <row r="3441" spans="76:77" x14ac:dyDescent="0.25">
      <c r="BX3441" s="311" t="e">
        <f t="shared" si="112"/>
        <v>#DIV/0!</v>
      </c>
      <c r="BY3441" s="310">
        <f t="shared" si="113"/>
        <v>0</v>
      </c>
    </row>
    <row r="3442" spans="76:77" x14ac:dyDescent="0.25">
      <c r="BX3442" s="311" t="e">
        <f t="shared" si="112"/>
        <v>#DIV/0!</v>
      </c>
      <c r="BY3442" s="310">
        <f t="shared" si="113"/>
        <v>0</v>
      </c>
    </row>
    <row r="3443" spans="76:77" x14ac:dyDescent="0.25">
      <c r="BX3443" s="311" t="e">
        <f t="shared" si="112"/>
        <v>#DIV/0!</v>
      </c>
      <c r="BY3443" s="310">
        <f t="shared" si="113"/>
        <v>0</v>
      </c>
    </row>
    <row r="3444" spans="76:77" x14ac:dyDescent="0.25">
      <c r="BX3444" s="311" t="e">
        <f t="shared" si="112"/>
        <v>#DIV/0!</v>
      </c>
      <c r="BY3444" s="310">
        <f t="shared" si="113"/>
        <v>0</v>
      </c>
    </row>
    <row r="3445" spans="76:77" x14ac:dyDescent="0.25">
      <c r="BX3445" s="311" t="e">
        <f t="shared" si="112"/>
        <v>#DIV/0!</v>
      </c>
      <c r="BY3445" s="310">
        <f t="shared" si="113"/>
        <v>0</v>
      </c>
    </row>
    <row r="3446" spans="76:77" x14ac:dyDescent="0.25">
      <c r="BX3446" s="311" t="e">
        <f t="shared" si="112"/>
        <v>#DIV/0!</v>
      </c>
      <c r="BY3446" s="310">
        <f t="shared" si="113"/>
        <v>0</v>
      </c>
    </row>
    <row r="3447" spans="76:77" x14ac:dyDescent="0.25">
      <c r="BX3447" s="311" t="e">
        <f t="shared" si="112"/>
        <v>#DIV/0!</v>
      </c>
      <c r="BY3447" s="310">
        <f t="shared" si="113"/>
        <v>0</v>
      </c>
    </row>
    <row r="3448" spans="76:77" x14ac:dyDescent="0.25">
      <c r="BX3448" s="311" t="e">
        <f t="shared" si="112"/>
        <v>#DIV/0!</v>
      </c>
      <c r="BY3448" s="310">
        <f t="shared" si="113"/>
        <v>0</v>
      </c>
    </row>
    <row r="3449" spans="76:77" x14ac:dyDescent="0.25">
      <c r="BX3449" s="311" t="e">
        <f t="shared" si="112"/>
        <v>#DIV/0!</v>
      </c>
      <c r="BY3449" s="310">
        <f t="shared" si="113"/>
        <v>0</v>
      </c>
    </row>
    <row r="3450" spans="76:77" x14ac:dyDescent="0.25">
      <c r="BX3450" s="311" t="e">
        <f t="shared" si="112"/>
        <v>#DIV/0!</v>
      </c>
      <c r="BY3450" s="310">
        <f t="shared" si="113"/>
        <v>0</v>
      </c>
    </row>
    <row r="3451" spans="76:77" x14ac:dyDescent="0.25">
      <c r="BX3451" s="311" t="e">
        <f t="shared" si="112"/>
        <v>#DIV/0!</v>
      </c>
      <c r="BY3451" s="310">
        <f t="shared" si="113"/>
        <v>0</v>
      </c>
    </row>
    <row r="3452" spans="76:77" x14ac:dyDescent="0.25">
      <c r="BX3452" s="311" t="e">
        <f t="shared" si="112"/>
        <v>#DIV/0!</v>
      </c>
      <c r="BY3452" s="310">
        <f t="shared" si="113"/>
        <v>0</v>
      </c>
    </row>
    <row r="3453" spans="76:77" x14ac:dyDescent="0.25">
      <c r="BX3453" s="311" t="e">
        <f t="shared" si="112"/>
        <v>#DIV/0!</v>
      </c>
      <c r="BY3453" s="310">
        <f t="shared" si="113"/>
        <v>0</v>
      </c>
    </row>
    <row r="3454" spans="76:77" x14ac:dyDescent="0.25">
      <c r="BX3454" s="311" t="e">
        <f t="shared" si="112"/>
        <v>#DIV/0!</v>
      </c>
      <c r="BY3454" s="310">
        <f t="shared" si="113"/>
        <v>0</v>
      </c>
    </row>
    <row r="3455" spans="76:77" x14ac:dyDescent="0.25">
      <c r="BX3455" s="311" t="e">
        <f t="shared" si="112"/>
        <v>#DIV/0!</v>
      </c>
      <c r="BY3455" s="310">
        <f t="shared" si="113"/>
        <v>0</v>
      </c>
    </row>
    <row r="3456" spans="76:77" x14ac:dyDescent="0.25">
      <c r="BX3456" s="311" t="e">
        <f t="shared" si="112"/>
        <v>#DIV/0!</v>
      </c>
      <c r="BY3456" s="310">
        <f t="shared" si="113"/>
        <v>0</v>
      </c>
    </row>
    <row r="3457" spans="76:77" x14ac:dyDescent="0.25">
      <c r="BX3457" s="311" t="e">
        <f t="shared" si="112"/>
        <v>#DIV/0!</v>
      </c>
      <c r="BY3457" s="310">
        <f t="shared" si="113"/>
        <v>0</v>
      </c>
    </row>
    <row r="3458" spans="76:77" x14ac:dyDescent="0.25">
      <c r="BX3458" s="311" t="e">
        <f t="shared" si="112"/>
        <v>#DIV/0!</v>
      </c>
      <c r="BY3458" s="310">
        <f t="shared" si="113"/>
        <v>0</v>
      </c>
    </row>
    <row r="3459" spans="76:77" x14ac:dyDescent="0.25">
      <c r="BX3459" s="311" t="e">
        <f t="shared" si="112"/>
        <v>#DIV/0!</v>
      </c>
      <c r="BY3459" s="310">
        <f t="shared" si="113"/>
        <v>0</v>
      </c>
    </row>
    <row r="3460" spans="76:77" x14ac:dyDescent="0.25">
      <c r="BX3460" s="311" t="e">
        <f t="shared" si="112"/>
        <v>#DIV/0!</v>
      </c>
      <c r="BY3460" s="310">
        <f t="shared" si="113"/>
        <v>0</v>
      </c>
    </row>
    <row r="3461" spans="76:77" x14ac:dyDescent="0.25">
      <c r="BX3461" s="311" t="e">
        <f t="shared" si="112"/>
        <v>#DIV/0!</v>
      </c>
      <c r="BY3461" s="310">
        <f t="shared" si="113"/>
        <v>0</v>
      </c>
    </row>
    <row r="3462" spans="76:77" x14ac:dyDescent="0.25">
      <c r="BX3462" s="311" t="e">
        <f t="shared" si="112"/>
        <v>#DIV/0!</v>
      </c>
      <c r="BY3462" s="310">
        <f t="shared" si="113"/>
        <v>0</v>
      </c>
    </row>
    <row r="3463" spans="76:77" x14ac:dyDescent="0.25">
      <c r="BX3463" s="311" t="e">
        <f t="shared" si="112"/>
        <v>#DIV/0!</v>
      </c>
      <c r="BY3463" s="310">
        <f t="shared" si="113"/>
        <v>0</v>
      </c>
    </row>
    <row r="3464" spans="76:77" x14ac:dyDescent="0.25">
      <c r="BX3464" s="311" t="e">
        <f t="shared" si="112"/>
        <v>#DIV/0!</v>
      </c>
      <c r="BY3464" s="310">
        <f t="shared" si="113"/>
        <v>0</v>
      </c>
    </row>
    <row r="3465" spans="76:77" x14ac:dyDescent="0.25">
      <c r="BX3465" s="311" t="e">
        <f t="shared" si="112"/>
        <v>#DIV/0!</v>
      </c>
      <c r="BY3465" s="310">
        <f t="shared" si="113"/>
        <v>0</v>
      </c>
    </row>
    <row r="3466" spans="76:77" x14ac:dyDescent="0.25">
      <c r="BX3466" s="311" t="e">
        <f t="shared" si="112"/>
        <v>#DIV/0!</v>
      </c>
      <c r="BY3466" s="310">
        <f t="shared" si="113"/>
        <v>0</v>
      </c>
    </row>
    <row r="3467" spans="76:77" x14ac:dyDescent="0.25">
      <c r="BX3467" s="311" t="e">
        <f t="shared" si="112"/>
        <v>#DIV/0!</v>
      </c>
      <c r="BY3467" s="310">
        <f t="shared" si="113"/>
        <v>0</v>
      </c>
    </row>
    <row r="3468" spans="76:77" x14ac:dyDescent="0.25">
      <c r="BX3468" s="311" t="e">
        <f t="shared" si="112"/>
        <v>#DIV/0!</v>
      </c>
      <c r="BY3468" s="310">
        <f t="shared" si="113"/>
        <v>0</v>
      </c>
    </row>
    <row r="3469" spans="76:77" x14ac:dyDescent="0.25">
      <c r="BX3469" s="311" t="e">
        <f t="shared" ref="BX3469:BX3532" si="114">BY3469/BV3469</f>
        <v>#DIV/0!</v>
      </c>
      <c r="BY3469" s="310">
        <f t="shared" ref="BY3469:BY3532" si="115">BY3468+BW3469*(BV3469-BV3468)</f>
        <v>0</v>
      </c>
    </row>
    <row r="3470" spans="76:77" x14ac:dyDescent="0.25">
      <c r="BX3470" s="311" t="e">
        <f t="shared" si="114"/>
        <v>#DIV/0!</v>
      </c>
      <c r="BY3470" s="310">
        <f t="shared" si="115"/>
        <v>0</v>
      </c>
    </row>
    <row r="3471" spans="76:77" x14ac:dyDescent="0.25">
      <c r="BX3471" s="311" t="e">
        <f t="shared" si="114"/>
        <v>#DIV/0!</v>
      </c>
      <c r="BY3471" s="310">
        <f t="shared" si="115"/>
        <v>0</v>
      </c>
    </row>
    <row r="3472" spans="76:77" x14ac:dyDescent="0.25">
      <c r="BX3472" s="311" t="e">
        <f t="shared" si="114"/>
        <v>#DIV/0!</v>
      </c>
      <c r="BY3472" s="310">
        <f t="shared" si="115"/>
        <v>0</v>
      </c>
    </row>
    <row r="3473" spans="76:77" x14ac:dyDescent="0.25">
      <c r="BX3473" s="311" t="e">
        <f t="shared" si="114"/>
        <v>#DIV/0!</v>
      </c>
      <c r="BY3473" s="310">
        <f t="shared" si="115"/>
        <v>0</v>
      </c>
    </row>
    <row r="3474" spans="76:77" x14ac:dyDescent="0.25">
      <c r="BX3474" s="311" t="e">
        <f t="shared" si="114"/>
        <v>#DIV/0!</v>
      </c>
      <c r="BY3474" s="310">
        <f t="shared" si="115"/>
        <v>0</v>
      </c>
    </row>
    <row r="3475" spans="76:77" x14ac:dyDescent="0.25">
      <c r="BX3475" s="311" t="e">
        <f t="shared" si="114"/>
        <v>#DIV/0!</v>
      </c>
      <c r="BY3475" s="310">
        <f t="shared" si="115"/>
        <v>0</v>
      </c>
    </row>
    <row r="3476" spans="76:77" x14ac:dyDescent="0.25">
      <c r="BX3476" s="311" t="e">
        <f t="shared" si="114"/>
        <v>#DIV/0!</v>
      </c>
      <c r="BY3476" s="310">
        <f t="shared" si="115"/>
        <v>0</v>
      </c>
    </row>
    <row r="3477" spans="76:77" x14ac:dyDescent="0.25">
      <c r="BX3477" s="311" t="e">
        <f t="shared" si="114"/>
        <v>#DIV/0!</v>
      </c>
      <c r="BY3477" s="310">
        <f t="shared" si="115"/>
        <v>0</v>
      </c>
    </row>
    <row r="3478" spans="76:77" x14ac:dyDescent="0.25">
      <c r="BX3478" s="311" t="e">
        <f t="shared" si="114"/>
        <v>#DIV/0!</v>
      </c>
      <c r="BY3478" s="310">
        <f t="shared" si="115"/>
        <v>0</v>
      </c>
    </row>
    <row r="3479" spans="76:77" x14ac:dyDescent="0.25">
      <c r="BX3479" s="311" t="e">
        <f t="shared" si="114"/>
        <v>#DIV/0!</v>
      </c>
      <c r="BY3479" s="310">
        <f t="shared" si="115"/>
        <v>0</v>
      </c>
    </row>
    <row r="3480" spans="76:77" x14ac:dyDescent="0.25">
      <c r="BX3480" s="311" t="e">
        <f t="shared" si="114"/>
        <v>#DIV/0!</v>
      </c>
      <c r="BY3480" s="310">
        <f t="shared" si="115"/>
        <v>0</v>
      </c>
    </row>
    <row r="3481" spans="76:77" x14ac:dyDescent="0.25">
      <c r="BX3481" s="311" t="e">
        <f t="shared" si="114"/>
        <v>#DIV/0!</v>
      </c>
      <c r="BY3481" s="310">
        <f t="shared" si="115"/>
        <v>0</v>
      </c>
    </row>
    <row r="3482" spans="76:77" x14ac:dyDescent="0.25">
      <c r="BX3482" s="311" t="e">
        <f t="shared" si="114"/>
        <v>#DIV/0!</v>
      </c>
      <c r="BY3482" s="310">
        <f t="shared" si="115"/>
        <v>0</v>
      </c>
    </row>
    <row r="3483" spans="76:77" x14ac:dyDescent="0.25">
      <c r="BX3483" s="311" t="e">
        <f t="shared" si="114"/>
        <v>#DIV/0!</v>
      </c>
      <c r="BY3483" s="310">
        <f t="shared" si="115"/>
        <v>0</v>
      </c>
    </row>
    <row r="3484" spans="76:77" x14ac:dyDescent="0.25">
      <c r="BX3484" s="311" t="e">
        <f t="shared" si="114"/>
        <v>#DIV/0!</v>
      </c>
      <c r="BY3484" s="310">
        <f t="shared" si="115"/>
        <v>0</v>
      </c>
    </row>
    <row r="3485" spans="76:77" x14ac:dyDescent="0.25">
      <c r="BX3485" s="311" t="e">
        <f t="shared" si="114"/>
        <v>#DIV/0!</v>
      </c>
      <c r="BY3485" s="310">
        <f t="shared" si="115"/>
        <v>0</v>
      </c>
    </row>
    <row r="3486" spans="76:77" x14ac:dyDescent="0.25">
      <c r="BX3486" s="311" t="e">
        <f t="shared" si="114"/>
        <v>#DIV/0!</v>
      </c>
      <c r="BY3486" s="310">
        <f t="shared" si="115"/>
        <v>0</v>
      </c>
    </row>
    <row r="3487" spans="76:77" x14ac:dyDescent="0.25">
      <c r="BX3487" s="311" t="e">
        <f t="shared" si="114"/>
        <v>#DIV/0!</v>
      </c>
      <c r="BY3487" s="310">
        <f t="shared" si="115"/>
        <v>0</v>
      </c>
    </row>
    <row r="3488" spans="76:77" x14ac:dyDescent="0.25">
      <c r="BX3488" s="311" t="e">
        <f t="shared" si="114"/>
        <v>#DIV/0!</v>
      </c>
      <c r="BY3488" s="310">
        <f t="shared" si="115"/>
        <v>0</v>
      </c>
    </row>
    <row r="3489" spans="76:77" x14ac:dyDescent="0.25">
      <c r="BX3489" s="311" t="e">
        <f t="shared" si="114"/>
        <v>#DIV/0!</v>
      </c>
      <c r="BY3489" s="310">
        <f t="shared" si="115"/>
        <v>0</v>
      </c>
    </row>
    <row r="3490" spans="76:77" x14ac:dyDescent="0.25">
      <c r="BX3490" s="311" t="e">
        <f t="shared" si="114"/>
        <v>#DIV/0!</v>
      </c>
      <c r="BY3490" s="310">
        <f t="shared" si="115"/>
        <v>0</v>
      </c>
    </row>
    <row r="3491" spans="76:77" x14ac:dyDescent="0.25">
      <c r="BX3491" s="311" t="e">
        <f t="shared" si="114"/>
        <v>#DIV/0!</v>
      </c>
      <c r="BY3491" s="310">
        <f t="shared" si="115"/>
        <v>0</v>
      </c>
    </row>
    <row r="3492" spans="76:77" x14ac:dyDescent="0.25">
      <c r="BX3492" s="311" t="e">
        <f t="shared" si="114"/>
        <v>#DIV/0!</v>
      </c>
      <c r="BY3492" s="310">
        <f t="shared" si="115"/>
        <v>0</v>
      </c>
    </row>
    <row r="3493" spans="76:77" x14ac:dyDescent="0.25">
      <c r="BX3493" s="311" t="e">
        <f t="shared" si="114"/>
        <v>#DIV/0!</v>
      </c>
      <c r="BY3493" s="310">
        <f t="shared" si="115"/>
        <v>0</v>
      </c>
    </row>
    <row r="3494" spans="76:77" x14ac:dyDescent="0.25">
      <c r="BX3494" s="311" t="e">
        <f t="shared" si="114"/>
        <v>#DIV/0!</v>
      </c>
      <c r="BY3494" s="310">
        <f t="shared" si="115"/>
        <v>0</v>
      </c>
    </row>
    <row r="3495" spans="76:77" x14ac:dyDescent="0.25">
      <c r="BX3495" s="311" t="e">
        <f t="shared" si="114"/>
        <v>#DIV/0!</v>
      </c>
      <c r="BY3495" s="310">
        <f t="shared" si="115"/>
        <v>0</v>
      </c>
    </row>
    <row r="3496" spans="76:77" x14ac:dyDescent="0.25">
      <c r="BX3496" s="311" t="e">
        <f t="shared" si="114"/>
        <v>#DIV/0!</v>
      </c>
      <c r="BY3496" s="310">
        <f t="shared" si="115"/>
        <v>0</v>
      </c>
    </row>
    <row r="3497" spans="76:77" x14ac:dyDescent="0.25">
      <c r="BX3497" s="311" t="e">
        <f t="shared" si="114"/>
        <v>#DIV/0!</v>
      </c>
      <c r="BY3497" s="310">
        <f t="shared" si="115"/>
        <v>0</v>
      </c>
    </row>
    <row r="3498" spans="76:77" x14ac:dyDescent="0.25">
      <c r="BX3498" s="311" t="e">
        <f t="shared" si="114"/>
        <v>#DIV/0!</v>
      </c>
      <c r="BY3498" s="310">
        <f t="shared" si="115"/>
        <v>0</v>
      </c>
    </row>
    <row r="3499" spans="76:77" x14ac:dyDescent="0.25">
      <c r="BX3499" s="311" t="e">
        <f t="shared" si="114"/>
        <v>#DIV/0!</v>
      </c>
      <c r="BY3499" s="310">
        <f t="shared" si="115"/>
        <v>0</v>
      </c>
    </row>
    <row r="3500" spans="76:77" x14ac:dyDescent="0.25">
      <c r="BX3500" s="311" t="e">
        <f t="shared" si="114"/>
        <v>#DIV/0!</v>
      </c>
      <c r="BY3500" s="310">
        <f t="shared" si="115"/>
        <v>0</v>
      </c>
    </row>
    <row r="3501" spans="76:77" x14ac:dyDescent="0.25">
      <c r="BX3501" s="311" t="e">
        <f t="shared" si="114"/>
        <v>#DIV/0!</v>
      </c>
      <c r="BY3501" s="310">
        <f t="shared" si="115"/>
        <v>0</v>
      </c>
    </row>
    <row r="3502" spans="76:77" x14ac:dyDescent="0.25">
      <c r="BX3502" s="311" t="e">
        <f t="shared" si="114"/>
        <v>#DIV/0!</v>
      </c>
      <c r="BY3502" s="310">
        <f t="shared" si="115"/>
        <v>0</v>
      </c>
    </row>
    <row r="3503" spans="76:77" x14ac:dyDescent="0.25">
      <c r="BX3503" s="311" t="e">
        <f t="shared" si="114"/>
        <v>#DIV/0!</v>
      </c>
      <c r="BY3503" s="310">
        <f t="shared" si="115"/>
        <v>0</v>
      </c>
    </row>
    <row r="3504" spans="76:77" x14ac:dyDescent="0.25">
      <c r="BX3504" s="311" t="e">
        <f t="shared" si="114"/>
        <v>#DIV/0!</v>
      </c>
      <c r="BY3504" s="310">
        <f t="shared" si="115"/>
        <v>0</v>
      </c>
    </row>
    <row r="3505" spans="76:77" x14ac:dyDescent="0.25">
      <c r="BX3505" s="311" t="e">
        <f t="shared" si="114"/>
        <v>#DIV/0!</v>
      </c>
      <c r="BY3505" s="310">
        <f t="shared" si="115"/>
        <v>0</v>
      </c>
    </row>
    <row r="3506" spans="76:77" x14ac:dyDescent="0.25">
      <c r="BX3506" s="311" t="e">
        <f t="shared" si="114"/>
        <v>#DIV/0!</v>
      </c>
      <c r="BY3506" s="310">
        <f t="shared" si="115"/>
        <v>0</v>
      </c>
    </row>
    <row r="3507" spans="76:77" x14ac:dyDescent="0.25">
      <c r="BX3507" s="311" t="e">
        <f t="shared" si="114"/>
        <v>#DIV/0!</v>
      </c>
      <c r="BY3507" s="310">
        <f t="shared" si="115"/>
        <v>0</v>
      </c>
    </row>
    <row r="3508" spans="76:77" x14ac:dyDescent="0.25">
      <c r="BX3508" s="311" t="e">
        <f t="shared" si="114"/>
        <v>#DIV/0!</v>
      </c>
      <c r="BY3508" s="310">
        <f t="shared" si="115"/>
        <v>0</v>
      </c>
    </row>
    <row r="3509" spans="76:77" x14ac:dyDescent="0.25">
      <c r="BX3509" s="311" t="e">
        <f t="shared" si="114"/>
        <v>#DIV/0!</v>
      </c>
      <c r="BY3509" s="310">
        <f t="shared" si="115"/>
        <v>0</v>
      </c>
    </row>
    <row r="3510" spans="76:77" x14ac:dyDescent="0.25">
      <c r="BX3510" s="311" t="e">
        <f t="shared" si="114"/>
        <v>#DIV/0!</v>
      </c>
      <c r="BY3510" s="310">
        <f t="shared" si="115"/>
        <v>0</v>
      </c>
    </row>
    <row r="3511" spans="76:77" x14ac:dyDescent="0.25">
      <c r="BX3511" s="311" t="e">
        <f t="shared" si="114"/>
        <v>#DIV/0!</v>
      </c>
      <c r="BY3511" s="310">
        <f t="shared" si="115"/>
        <v>0</v>
      </c>
    </row>
    <row r="3512" spans="76:77" x14ac:dyDescent="0.25">
      <c r="BX3512" s="311" t="e">
        <f t="shared" si="114"/>
        <v>#DIV/0!</v>
      </c>
      <c r="BY3512" s="310">
        <f t="shared" si="115"/>
        <v>0</v>
      </c>
    </row>
    <row r="3513" spans="76:77" x14ac:dyDescent="0.25">
      <c r="BX3513" s="311" t="e">
        <f t="shared" si="114"/>
        <v>#DIV/0!</v>
      </c>
      <c r="BY3513" s="310">
        <f t="shared" si="115"/>
        <v>0</v>
      </c>
    </row>
    <row r="3514" spans="76:77" x14ac:dyDescent="0.25">
      <c r="BX3514" s="311" t="e">
        <f t="shared" si="114"/>
        <v>#DIV/0!</v>
      </c>
      <c r="BY3514" s="310">
        <f t="shared" si="115"/>
        <v>0</v>
      </c>
    </row>
    <row r="3515" spans="76:77" x14ac:dyDescent="0.25">
      <c r="BX3515" s="311" t="e">
        <f t="shared" si="114"/>
        <v>#DIV/0!</v>
      </c>
      <c r="BY3515" s="310">
        <f t="shared" si="115"/>
        <v>0</v>
      </c>
    </row>
    <row r="3516" spans="76:77" x14ac:dyDescent="0.25">
      <c r="BX3516" s="311" t="e">
        <f t="shared" si="114"/>
        <v>#DIV/0!</v>
      </c>
      <c r="BY3516" s="310">
        <f t="shared" si="115"/>
        <v>0</v>
      </c>
    </row>
    <row r="3517" spans="76:77" x14ac:dyDescent="0.25">
      <c r="BX3517" s="311" t="e">
        <f t="shared" si="114"/>
        <v>#DIV/0!</v>
      </c>
      <c r="BY3517" s="310">
        <f t="shared" si="115"/>
        <v>0</v>
      </c>
    </row>
    <row r="3518" spans="76:77" x14ac:dyDescent="0.25">
      <c r="BX3518" s="311" t="e">
        <f t="shared" si="114"/>
        <v>#DIV/0!</v>
      </c>
      <c r="BY3518" s="310">
        <f t="shared" si="115"/>
        <v>0</v>
      </c>
    </row>
    <row r="3519" spans="76:77" x14ac:dyDescent="0.25">
      <c r="BX3519" s="311" t="e">
        <f t="shared" si="114"/>
        <v>#DIV/0!</v>
      </c>
      <c r="BY3519" s="310">
        <f t="shared" si="115"/>
        <v>0</v>
      </c>
    </row>
    <row r="3520" spans="76:77" x14ac:dyDescent="0.25">
      <c r="BX3520" s="311" t="e">
        <f t="shared" si="114"/>
        <v>#DIV/0!</v>
      </c>
      <c r="BY3520" s="310">
        <f t="shared" si="115"/>
        <v>0</v>
      </c>
    </row>
    <row r="3521" spans="76:77" x14ac:dyDescent="0.25">
      <c r="BX3521" s="311" t="e">
        <f t="shared" si="114"/>
        <v>#DIV/0!</v>
      </c>
      <c r="BY3521" s="310">
        <f t="shared" si="115"/>
        <v>0</v>
      </c>
    </row>
    <row r="3522" spans="76:77" x14ac:dyDescent="0.25">
      <c r="BX3522" s="311" t="e">
        <f t="shared" si="114"/>
        <v>#DIV/0!</v>
      </c>
      <c r="BY3522" s="310">
        <f t="shared" si="115"/>
        <v>0</v>
      </c>
    </row>
    <row r="3523" spans="76:77" x14ac:dyDescent="0.25">
      <c r="BX3523" s="311" t="e">
        <f t="shared" si="114"/>
        <v>#DIV/0!</v>
      </c>
      <c r="BY3523" s="310">
        <f t="shared" si="115"/>
        <v>0</v>
      </c>
    </row>
    <row r="3524" spans="76:77" x14ac:dyDescent="0.25">
      <c r="BX3524" s="311" t="e">
        <f t="shared" si="114"/>
        <v>#DIV/0!</v>
      </c>
      <c r="BY3524" s="310">
        <f t="shared" si="115"/>
        <v>0</v>
      </c>
    </row>
    <row r="3525" spans="76:77" x14ac:dyDescent="0.25">
      <c r="BX3525" s="311" t="e">
        <f t="shared" si="114"/>
        <v>#DIV/0!</v>
      </c>
      <c r="BY3525" s="310">
        <f t="shared" si="115"/>
        <v>0</v>
      </c>
    </row>
    <row r="3526" spans="76:77" x14ac:dyDescent="0.25">
      <c r="BX3526" s="311" t="e">
        <f t="shared" si="114"/>
        <v>#DIV/0!</v>
      </c>
      <c r="BY3526" s="310">
        <f t="shared" si="115"/>
        <v>0</v>
      </c>
    </row>
    <row r="3527" spans="76:77" x14ac:dyDescent="0.25">
      <c r="BX3527" s="311" t="e">
        <f t="shared" si="114"/>
        <v>#DIV/0!</v>
      </c>
      <c r="BY3527" s="310">
        <f t="shared" si="115"/>
        <v>0</v>
      </c>
    </row>
    <row r="3528" spans="76:77" x14ac:dyDescent="0.25">
      <c r="BX3528" s="311" t="e">
        <f t="shared" si="114"/>
        <v>#DIV/0!</v>
      </c>
      <c r="BY3528" s="310">
        <f t="shared" si="115"/>
        <v>0</v>
      </c>
    </row>
    <row r="3529" spans="76:77" x14ac:dyDescent="0.25">
      <c r="BX3529" s="311" t="e">
        <f t="shared" si="114"/>
        <v>#DIV/0!</v>
      </c>
      <c r="BY3529" s="310">
        <f t="shared" si="115"/>
        <v>0</v>
      </c>
    </row>
    <row r="3530" spans="76:77" x14ac:dyDescent="0.25">
      <c r="BX3530" s="311" t="e">
        <f t="shared" si="114"/>
        <v>#DIV/0!</v>
      </c>
      <c r="BY3530" s="310">
        <f t="shared" si="115"/>
        <v>0</v>
      </c>
    </row>
    <row r="3531" spans="76:77" x14ac:dyDescent="0.25">
      <c r="BX3531" s="311" t="e">
        <f t="shared" si="114"/>
        <v>#DIV/0!</v>
      </c>
      <c r="BY3531" s="310">
        <f t="shared" si="115"/>
        <v>0</v>
      </c>
    </row>
    <row r="3532" spans="76:77" x14ac:dyDescent="0.25">
      <c r="BX3532" s="311" t="e">
        <f t="shared" si="114"/>
        <v>#DIV/0!</v>
      </c>
      <c r="BY3532" s="310">
        <f t="shared" si="115"/>
        <v>0</v>
      </c>
    </row>
    <row r="3533" spans="76:77" x14ac:dyDescent="0.25">
      <c r="BX3533" s="311" t="e">
        <f t="shared" ref="BX3533:BX3596" si="116">BY3533/BV3533</f>
        <v>#DIV/0!</v>
      </c>
      <c r="BY3533" s="310">
        <f t="shared" ref="BY3533:BY3596" si="117">BY3532+BW3533*(BV3533-BV3532)</f>
        <v>0</v>
      </c>
    </row>
    <row r="3534" spans="76:77" x14ac:dyDescent="0.25">
      <c r="BX3534" s="311" t="e">
        <f t="shared" si="116"/>
        <v>#DIV/0!</v>
      </c>
      <c r="BY3534" s="310">
        <f t="shared" si="117"/>
        <v>0</v>
      </c>
    </row>
    <row r="3535" spans="76:77" x14ac:dyDescent="0.25">
      <c r="BX3535" s="311" t="e">
        <f t="shared" si="116"/>
        <v>#DIV/0!</v>
      </c>
      <c r="BY3535" s="310">
        <f t="shared" si="117"/>
        <v>0</v>
      </c>
    </row>
    <row r="3536" spans="76:77" x14ac:dyDescent="0.25">
      <c r="BX3536" s="311" t="e">
        <f t="shared" si="116"/>
        <v>#DIV/0!</v>
      </c>
      <c r="BY3536" s="310">
        <f t="shared" si="117"/>
        <v>0</v>
      </c>
    </row>
    <row r="3537" spans="76:77" x14ac:dyDescent="0.25">
      <c r="BX3537" s="311" t="e">
        <f t="shared" si="116"/>
        <v>#DIV/0!</v>
      </c>
      <c r="BY3537" s="310">
        <f t="shared" si="117"/>
        <v>0</v>
      </c>
    </row>
    <row r="3538" spans="76:77" x14ac:dyDescent="0.25">
      <c r="BX3538" s="311" t="e">
        <f t="shared" si="116"/>
        <v>#DIV/0!</v>
      </c>
      <c r="BY3538" s="310">
        <f t="shared" si="117"/>
        <v>0</v>
      </c>
    </row>
    <row r="3539" spans="76:77" x14ac:dyDescent="0.25">
      <c r="BX3539" s="311" t="e">
        <f t="shared" si="116"/>
        <v>#DIV/0!</v>
      </c>
      <c r="BY3539" s="310">
        <f t="shared" si="117"/>
        <v>0</v>
      </c>
    </row>
    <row r="3540" spans="76:77" x14ac:dyDescent="0.25">
      <c r="BX3540" s="311" t="e">
        <f t="shared" si="116"/>
        <v>#DIV/0!</v>
      </c>
      <c r="BY3540" s="310">
        <f t="shared" si="117"/>
        <v>0</v>
      </c>
    </row>
    <row r="3541" spans="76:77" x14ac:dyDescent="0.25">
      <c r="BX3541" s="311" t="e">
        <f t="shared" si="116"/>
        <v>#DIV/0!</v>
      </c>
      <c r="BY3541" s="310">
        <f t="shared" si="117"/>
        <v>0</v>
      </c>
    </row>
    <row r="3542" spans="76:77" x14ac:dyDescent="0.25">
      <c r="BX3542" s="311" t="e">
        <f t="shared" si="116"/>
        <v>#DIV/0!</v>
      </c>
      <c r="BY3542" s="310">
        <f t="shared" si="117"/>
        <v>0</v>
      </c>
    </row>
    <row r="3543" spans="76:77" x14ac:dyDescent="0.25">
      <c r="BX3543" s="311" t="e">
        <f t="shared" si="116"/>
        <v>#DIV/0!</v>
      </c>
      <c r="BY3543" s="310">
        <f t="shared" si="117"/>
        <v>0</v>
      </c>
    </row>
    <row r="3544" spans="76:77" x14ac:dyDescent="0.25">
      <c r="BX3544" s="311" t="e">
        <f t="shared" si="116"/>
        <v>#DIV/0!</v>
      </c>
      <c r="BY3544" s="310">
        <f t="shared" si="117"/>
        <v>0</v>
      </c>
    </row>
    <row r="3545" spans="76:77" x14ac:dyDescent="0.25">
      <c r="BX3545" s="311" t="e">
        <f t="shared" si="116"/>
        <v>#DIV/0!</v>
      </c>
      <c r="BY3545" s="310">
        <f t="shared" si="117"/>
        <v>0</v>
      </c>
    </row>
    <row r="3546" spans="76:77" x14ac:dyDescent="0.25">
      <c r="BX3546" s="311" t="e">
        <f t="shared" si="116"/>
        <v>#DIV/0!</v>
      </c>
      <c r="BY3546" s="310">
        <f t="shared" si="117"/>
        <v>0</v>
      </c>
    </row>
    <row r="3547" spans="76:77" x14ac:dyDescent="0.25">
      <c r="BX3547" s="311" t="e">
        <f t="shared" si="116"/>
        <v>#DIV/0!</v>
      </c>
      <c r="BY3547" s="310">
        <f t="shared" si="117"/>
        <v>0</v>
      </c>
    </row>
    <row r="3548" spans="76:77" x14ac:dyDescent="0.25">
      <c r="BX3548" s="311" t="e">
        <f t="shared" si="116"/>
        <v>#DIV/0!</v>
      </c>
      <c r="BY3548" s="310">
        <f t="shared" si="117"/>
        <v>0</v>
      </c>
    </row>
    <row r="3549" spans="76:77" x14ac:dyDescent="0.25">
      <c r="BX3549" s="311" t="e">
        <f t="shared" si="116"/>
        <v>#DIV/0!</v>
      </c>
      <c r="BY3549" s="310">
        <f t="shared" si="117"/>
        <v>0</v>
      </c>
    </row>
    <row r="3550" spans="76:77" x14ac:dyDescent="0.25">
      <c r="BX3550" s="311" t="e">
        <f t="shared" si="116"/>
        <v>#DIV/0!</v>
      </c>
      <c r="BY3550" s="310">
        <f t="shared" si="117"/>
        <v>0</v>
      </c>
    </row>
    <row r="3551" spans="76:77" x14ac:dyDescent="0.25">
      <c r="BX3551" s="311" t="e">
        <f t="shared" si="116"/>
        <v>#DIV/0!</v>
      </c>
      <c r="BY3551" s="310">
        <f t="shared" si="117"/>
        <v>0</v>
      </c>
    </row>
    <row r="3552" spans="76:77" x14ac:dyDescent="0.25">
      <c r="BX3552" s="311" t="e">
        <f t="shared" si="116"/>
        <v>#DIV/0!</v>
      </c>
      <c r="BY3552" s="310">
        <f t="shared" si="117"/>
        <v>0</v>
      </c>
    </row>
    <row r="3553" spans="76:77" x14ac:dyDescent="0.25">
      <c r="BX3553" s="311" t="e">
        <f t="shared" si="116"/>
        <v>#DIV/0!</v>
      </c>
      <c r="BY3553" s="310">
        <f t="shared" si="117"/>
        <v>0</v>
      </c>
    </row>
    <row r="3554" spans="76:77" x14ac:dyDescent="0.25">
      <c r="BX3554" s="311" t="e">
        <f t="shared" si="116"/>
        <v>#DIV/0!</v>
      </c>
      <c r="BY3554" s="310">
        <f t="shared" si="117"/>
        <v>0</v>
      </c>
    </row>
    <row r="3555" spans="76:77" x14ac:dyDescent="0.25">
      <c r="BX3555" s="311" t="e">
        <f t="shared" si="116"/>
        <v>#DIV/0!</v>
      </c>
      <c r="BY3555" s="310">
        <f t="shared" si="117"/>
        <v>0</v>
      </c>
    </row>
    <row r="3556" spans="76:77" x14ac:dyDescent="0.25">
      <c r="BX3556" s="311" t="e">
        <f t="shared" si="116"/>
        <v>#DIV/0!</v>
      </c>
      <c r="BY3556" s="310">
        <f t="shared" si="117"/>
        <v>0</v>
      </c>
    </row>
    <row r="3557" spans="76:77" x14ac:dyDescent="0.25">
      <c r="BX3557" s="311" t="e">
        <f t="shared" si="116"/>
        <v>#DIV/0!</v>
      </c>
      <c r="BY3557" s="310">
        <f t="shared" si="117"/>
        <v>0</v>
      </c>
    </row>
    <row r="3558" spans="76:77" x14ac:dyDescent="0.25">
      <c r="BX3558" s="311" t="e">
        <f t="shared" si="116"/>
        <v>#DIV/0!</v>
      </c>
      <c r="BY3558" s="310">
        <f t="shared" si="117"/>
        <v>0</v>
      </c>
    </row>
    <row r="3559" spans="76:77" x14ac:dyDescent="0.25">
      <c r="BX3559" s="311" t="e">
        <f t="shared" si="116"/>
        <v>#DIV/0!</v>
      </c>
      <c r="BY3559" s="310">
        <f t="shared" si="117"/>
        <v>0</v>
      </c>
    </row>
    <row r="3560" spans="76:77" x14ac:dyDescent="0.25">
      <c r="BX3560" s="311" t="e">
        <f t="shared" si="116"/>
        <v>#DIV/0!</v>
      </c>
      <c r="BY3560" s="310">
        <f t="shared" si="117"/>
        <v>0</v>
      </c>
    </row>
    <row r="3561" spans="76:77" x14ac:dyDescent="0.25">
      <c r="BX3561" s="311" t="e">
        <f t="shared" si="116"/>
        <v>#DIV/0!</v>
      </c>
      <c r="BY3561" s="310">
        <f t="shared" si="117"/>
        <v>0</v>
      </c>
    </row>
    <row r="3562" spans="76:77" x14ac:dyDescent="0.25">
      <c r="BX3562" s="311" t="e">
        <f t="shared" si="116"/>
        <v>#DIV/0!</v>
      </c>
      <c r="BY3562" s="310">
        <f t="shared" si="117"/>
        <v>0</v>
      </c>
    </row>
    <row r="3563" spans="76:77" x14ac:dyDescent="0.25">
      <c r="BX3563" s="311" t="e">
        <f t="shared" si="116"/>
        <v>#DIV/0!</v>
      </c>
      <c r="BY3563" s="310">
        <f t="shared" si="117"/>
        <v>0</v>
      </c>
    </row>
    <row r="3564" spans="76:77" x14ac:dyDescent="0.25">
      <c r="BX3564" s="311" t="e">
        <f t="shared" si="116"/>
        <v>#DIV/0!</v>
      </c>
      <c r="BY3564" s="310">
        <f t="shared" si="117"/>
        <v>0</v>
      </c>
    </row>
    <row r="3565" spans="76:77" x14ac:dyDescent="0.25">
      <c r="BX3565" s="311" t="e">
        <f t="shared" si="116"/>
        <v>#DIV/0!</v>
      </c>
      <c r="BY3565" s="310">
        <f t="shared" si="117"/>
        <v>0</v>
      </c>
    </row>
    <row r="3566" spans="76:77" x14ac:dyDescent="0.25">
      <c r="BX3566" s="311" t="e">
        <f t="shared" si="116"/>
        <v>#DIV/0!</v>
      </c>
      <c r="BY3566" s="310">
        <f t="shared" si="117"/>
        <v>0</v>
      </c>
    </row>
    <row r="3567" spans="76:77" x14ac:dyDescent="0.25">
      <c r="BX3567" s="311" t="e">
        <f t="shared" si="116"/>
        <v>#DIV/0!</v>
      </c>
      <c r="BY3567" s="310">
        <f t="shared" si="117"/>
        <v>0</v>
      </c>
    </row>
    <row r="3568" spans="76:77" x14ac:dyDescent="0.25">
      <c r="BX3568" s="311" t="e">
        <f t="shared" si="116"/>
        <v>#DIV/0!</v>
      </c>
      <c r="BY3568" s="310">
        <f t="shared" si="117"/>
        <v>0</v>
      </c>
    </row>
    <row r="3569" spans="76:77" x14ac:dyDescent="0.25">
      <c r="BX3569" s="311" t="e">
        <f t="shared" si="116"/>
        <v>#DIV/0!</v>
      </c>
      <c r="BY3569" s="310">
        <f t="shared" si="117"/>
        <v>0</v>
      </c>
    </row>
    <row r="3570" spans="76:77" x14ac:dyDescent="0.25">
      <c r="BX3570" s="311" t="e">
        <f t="shared" si="116"/>
        <v>#DIV/0!</v>
      </c>
      <c r="BY3570" s="310">
        <f t="shared" si="117"/>
        <v>0</v>
      </c>
    </row>
    <row r="3571" spans="76:77" x14ac:dyDescent="0.25">
      <c r="BX3571" s="311" t="e">
        <f t="shared" si="116"/>
        <v>#DIV/0!</v>
      </c>
      <c r="BY3571" s="310">
        <f t="shared" si="117"/>
        <v>0</v>
      </c>
    </row>
    <row r="3572" spans="76:77" x14ac:dyDescent="0.25">
      <c r="BX3572" s="311" t="e">
        <f t="shared" si="116"/>
        <v>#DIV/0!</v>
      </c>
      <c r="BY3572" s="310">
        <f t="shared" si="117"/>
        <v>0</v>
      </c>
    </row>
    <row r="3573" spans="76:77" x14ac:dyDescent="0.25">
      <c r="BX3573" s="311" t="e">
        <f t="shared" si="116"/>
        <v>#DIV/0!</v>
      </c>
      <c r="BY3573" s="310">
        <f t="shared" si="117"/>
        <v>0</v>
      </c>
    </row>
    <row r="3574" spans="76:77" x14ac:dyDescent="0.25">
      <c r="BX3574" s="311" t="e">
        <f t="shared" si="116"/>
        <v>#DIV/0!</v>
      </c>
      <c r="BY3574" s="310">
        <f t="shared" si="117"/>
        <v>0</v>
      </c>
    </row>
    <row r="3575" spans="76:77" x14ac:dyDescent="0.25">
      <c r="BX3575" s="311" t="e">
        <f t="shared" si="116"/>
        <v>#DIV/0!</v>
      </c>
      <c r="BY3575" s="310">
        <f t="shared" si="117"/>
        <v>0</v>
      </c>
    </row>
    <row r="3576" spans="76:77" x14ac:dyDescent="0.25">
      <c r="BX3576" s="311" t="e">
        <f t="shared" si="116"/>
        <v>#DIV/0!</v>
      </c>
      <c r="BY3576" s="310">
        <f t="shared" si="117"/>
        <v>0</v>
      </c>
    </row>
    <row r="3577" spans="76:77" x14ac:dyDescent="0.25">
      <c r="BX3577" s="311" t="e">
        <f t="shared" si="116"/>
        <v>#DIV/0!</v>
      </c>
      <c r="BY3577" s="310">
        <f t="shared" si="117"/>
        <v>0</v>
      </c>
    </row>
    <row r="3578" spans="76:77" x14ac:dyDescent="0.25">
      <c r="BX3578" s="311" t="e">
        <f t="shared" si="116"/>
        <v>#DIV/0!</v>
      </c>
      <c r="BY3578" s="310">
        <f t="shared" si="117"/>
        <v>0</v>
      </c>
    </row>
    <row r="3579" spans="76:77" x14ac:dyDescent="0.25">
      <c r="BX3579" s="311" t="e">
        <f t="shared" si="116"/>
        <v>#DIV/0!</v>
      </c>
      <c r="BY3579" s="310">
        <f t="shared" si="117"/>
        <v>0</v>
      </c>
    </row>
    <row r="3580" spans="76:77" x14ac:dyDescent="0.25">
      <c r="BX3580" s="311" t="e">
        <f t="shared" si="116"/>
        <v>#DIV/0!</v>
      </c>
      <c r="BY3580" s="310">
        <f t="shared" si="117"/>
        <v>0</v>
      </c>
    </row>
    <row r="3581" spans="76:77" x14ac:dyDescent="0.25">
      <c r="BX3581" s="311" t="e">
        <f t="shared" si="116"/>
        <v>#DIV/0!</v>
      </c>
      <c r="BY3581" s="310">
        <f t="shared" si="117"/>
        <v>0</v>
      </c>
    </row>
    <row r="3582" spans="76:77" x14ac:dyDescent="0.25">
      <c r="BX3582" s="311" t="e">
        <f t="shared" si="116"/>
        <v>#DIV/0!</v>
      </c>
      <c r="BY3582" s="310">
        <f t="shared" si="117"/>
        <v>0</v>
      </c>
    </row>
    <row r="3583" spans="76:77" x14ac:dyDescent="0.25">
      <c r="BX3583" s="311" t="e">
        <f t="shared" si="116"/>
        <v>#DIV/0!</v>
      </c>
      <c r="BY3583" s="310">
        <f t="shared" si="117"/>
        <v>0</v>
      </c>
    </row>
    <row r="3584" spans="76:77" x14ac:dyDescent="0.25">
      <c r="BX3584" s="311" t="e">
        <f t="shared" si="116"/>
        <v>#DIV/0!</v>
      </c>
      <c r="BY3584" s="310">
        <f t="shared" si="117"/>
        <v>0</v>
      </c>
    </row>
    <row r="3585" spans="76:77" x14ac:dyDescent="0.25">
      <c r="BX3585" s="311" t="e">
        <f t="shared" si="116"/>
        <v>#DIV/0!</v>
      </c>
      <c r="BY3585" s="310">
        <f t="shared" si="117"/>
        <v>0</v>
      </c>
    </row>
    <row r="3586" spans="76:77" x14ac:dyDescent="0.25">
      <c r="BX3586" s="311" t="e">
        <f t="shared" si="116"/>
        <v>#DIV/0!</v>
      </c>
      <c r="BY3586" s="310">
        <f t="shared" si="117"/>
        <v>0</v>
      </c>
    </row>
    <row r="3587" spans="76:77" x14ac:dyDescent="0.25">
      <c r="BX3587" s="311" t="e">
        <f t="shared" si="116"/>
        <v>#DIV/0!</v>
      </c>
      <c r="BY3587" s="310">
        <f t="shared" si="117"/>
        <v>0</v>
      </c>
    </row>
    <row r="3588" spans="76:77" x14ac:dyDescent="0.25">
      <c r="BX3588" s="311" t="e">
        <f t="shared" si="116"/>
        <v>#DIV/0!</v>
      </c>
      <c r="BY3588" s="310">
        <f t="shared" si="117"/>
        <v>0</v>
      </c>
    </row>
    <row r="3589" spans="76:77" x14ac:dyDescent="0.25">
      <c r="BX3589" s="311" t="e">
        <f t="shared" si="116"/>
        <v>#DIV/0!</v>
      </c>
      <c r="BY3589" s="310">
        <f t="shared" si="117"/>
        <v>0</v>
      </c>
    </row>
    <row r="3590" spans="76:77" x14ac:dyDescent="0.25">
      <c r="BX3590" s="311" t="e">
        <f t="shared" si="116"/>
        <v>#DIV/0!</v>
      </c>
      <c r="BY3590" s="310">
        <f t="shared" si="117"/>
        <v>0</v>
      </c>
    </row>
    <row r="3591" spans="76:77" x14ac:dyDescent="0.25">
      <c r="BX3591" s="311" t="e">
        <f t="shared" si="116"/>
        <v>#DIV/0!</v>
      </c>
      <c r="BY3591" s="310">
        <f t="shared" si="117"/>
        <v>0</v>
      </c>
    </row>
    <row r="3592" spans="76:77" x14ac:dyDescent="0.25">
      <c r="BX3592" s="311" t="e">
        <f t="shared" si="116"/>
        <v>#DIV/0!</v>
      </c>
      <c r="BY3592" s="310">
        <f t="shared" si="117"/>
        <v>0</v>
      </c>
    </row>
    <row r="3593" spans="76:77" x14ac:dyDescent="0.25">
      <c r="BX3593" s="311" t="e">
        <f t="shared" si="116"/>
        <v>#DIV/0!</v>
      </c>
      <c r="BY3593" s="310">
        <f t="shared" si="117"/>
        <v>0</v>
      </c>
    </row>
    <row r="3594" spans="76:77" x14ac:dyDescent="0.25">
      <c r="BX3594" s="311" t="e">
        <f t="shared" si="116"/>
        <v>#DIV/0!</v>
      </c>
      <c r="BY3594" s="310">
        <f t="shared" si="117"/>
        <v>0</v>
      </c>
    </row>
    <row r="3595" spans="76:77" x14ac:dyDescent="0.25">
      <c r="BX3595" s="311" t="e">
        <f t="shared" si="116"/>
        <v>#DIV/0!</v>
      </c>
      <c r="BY3595" s="310">
        <f t="shared" si="117"/>
        <v>0</v>
      </c>
    </row>
    <row r="3596" spans="76:77" x14ac:dyDescent="0.25">
      <c r="BX3596" s="311" t="e">
        <f t="shared" si="116"/>
        <v>#DIV/0!</v>
      </c>
      <c r="BY3596" s="310">
        <f t="shared" si="117"/>
        <v>0</v>
      </c>
    </row>
    <row r="3597" spans="76:77" x14ac:dyDescent="0.25">
      <c r="BX3597" s="311" t="e">
        <f t="shared" ref="BX3597:BX3660" si="118">BY3597/BV3597</f>
        <v>#DIV/0!</v>
      </c>
      <c r="BY3597" s="310">
        <f t="shared" ref="BY3597:BY3660" si="119">BY3596+BW3597*(BV3597-BV3596)</f>
        <v>0</v>
      </c>
    </row>
    <row r="3598" spans="76:77" x14ac:dyDescent="0.25">
      <c r="BX3598" s="311" t="e">
        <f t="shared" si="118"/>
        <v>#DIV/0!</v>
      </c>
      <c r="BY3598" s="310">
        <f t="shared" si="119"/>
        <v>0</v>
      </c>
    </row>
    <row r="3599" spans="76:77" x14ac:dyDescent="0.25">
      <c r="BX3599" s="311" t="e">
        <f t="shared" si="118"/>
        <v>#DIV/0!</v>
      </c>
      <c r="BY3599" s="310">
        <f t="shared" si="119"/>
        <v>0</v>
      </c>
    </row>
    <row r="3600" spans="76:77" x14ac:dyDescent="0.25">
      <c r="BX3600" s="311" t="e">
        <f t="shared" si="118"/>
        <v>#DIV/0!</v>
      </c>
      <c r="BY3600" s="310">
        <f t="shared" si="119"/>
        <v>0</v>
      </c>
    </row>
    <row r="3601" spans="76:77" x14ac:dyDescent="0.25">
      <c r="BX3601" s="311" t="e">
        <f t="shared" si="118"/>
        <v>#DIV/0!</v>
      </c>
      <c r="BY3601" s="310">
        <f t="shared" si="119"/>
        <v>0</v>
      </c>
    </row>
    <row r="3602" spans="76:77" x14ac:dyDescent="0.25">
      <c r="BX3602" s="311" t="e">
        <f t="shared" si="118"/>
        <v>#DIV/0!</v>
      </c>
      <c r="BY3602" s="310">
        <f t="shared" si="119"/>
        <v>0</v>
      </c>
    </row>
    <row r="3603" spans="76:77" x14ac:dyDescent="0.25">
      <c r="BX3603" s="311" t="e">
        <f t="shared" si="118"/>
        <v>#DIV/0!</v>
      </c>
      <c r="BY3603" s="310">
        <f t="shared" si="119"/>
        <v>0</v>
      </c>
    </row>
    <row r="3604" spans="76:77" x14ac:dyDescent="0.25">
      <c r="BX3604" s="311" t="e">
        <f t="shared" si="118"/>
        <v>#DIV/0!</v>
      </c>
      <c r="BY3604" s="310">
        <f t="shared" si="119"/>
        <v>0</v>
      </c>
    </row>
    <row r="3605" spans="76:77" x14ac:dyDescent="0.25">
      <c r="BX3605" s="311" t="e">
        <f t="shared" si="118"/>
        <v>#DIV/0!</v>
      </c>
      <c r="BY3605" s="310">
        <f t="shared" si="119"/>
        <v>0</v>
      </c>
    </row>
    <row r="3606" spans="76:77" x14ac:dyDescent="0.25">
      <c r="BX3606" s="311" t="e">
        <f t="shared" si="118"/>
        <v>#DIV/0!</v>
      </c>
      <c r="BY3606" s="310">
        <f t="shared" si="119"/>
        <v>0</v>
      </c>
    </row>
    <row r="3607" spans="76:77" x14ac:dyDescent="0.25">
      <c r="BX3607" s="311" t="e">
        <f t="shared" si="118"/>
        <v>#DIV/0!</v>
      </c>
      <c r="BY3607" s="310">
        <f t="shared" si="119"/>
        <v>0</v>
      </c>
    </row>
    <row r="3608" spans="76:77" x14ac:dyDescent="0.25">
      <c r="BX3608" s="311" t="e">
        <f t="shared" si="118"/>
        <v>#DIV/0!</v>
      </c>
      <c r="BY3608" s="310">
        <f t="shared" si="119"/>
        <v>0</v>
      </c>
    </row>
    <row r="3609" spans="76:77" x14ac:dyDescent="0.25">
      <c r="BX3609" s="311" t="e">
        <f t="shared" si="118"/>
        <v>#DIV/0!</v>
      </c>
      <c r="BY3609" s="310">
        <f t="shared" si="119"/>
        <v>0</v>
      </c>
    </row>
    <row r="3610" spans="76:77" x14ac:dyDescent="0.25">
      <c r="BX3610" s="311" t="e">
        <f t="shared" si="118"/>
        <v>#DIV/0!</v>
      </c>
      <c r="BY3610" s="310">
        <f t="shared" si="119"/>
        <v>0</v>
      </c>
    </row>
    <row r="3611" spans="76:77" x14ac:dyDescent="0.25">
      <c r="BX3611" s="311" t="e">
        <f t="shared" si="118"/>
        <v>#DIV/0!</v>
      </c>
      <c r="BY3611" s="310">
        <f t="shared" si="119"/>
        <v>0</v>
      </c>
    </row>
    <row r="3612" spans="76:77" x14ac:dyDescent="0.25">
      <c r="BX3612" s="311" t="e">
        <f t="shared" si="118"/>
        <v>#DIV/0!</v>
      </c>
      <c r="BY3612" s="310">
        <f t="shared" si="119"/>
        <v>0</v>
      </c>
    </row>
    <row r="3613" spans="76:77" x14ac:dyDescent="0.25">
      <c r="BX3613" s="311" t="e">
        <f t="shared" si="118"/>
        <v>#DIV/0!</v>
      </c>
      <c r="BY3613" s="310">
        <f t="shared" si="119"/>
        <v>0</v>
      </c>
    </row>
    <row r="3614" spans="76:77" x14ac:dyDescent="0.25">
      <c r="BX3614" s="311" t="e">
        <f t="shared" si="118"/>
        <v>#DIV/0!</v>
      </c>
      <c r="BY3614" s="310">
        <f t="shared" si="119"/>
        <v>0</v>
      </c>
    </row>
    <row r="3615" spans="76:77" x14ac:dyDescent="0.25">
      <c r="BX3615" s="311" t="e">
        <f t="shared" si="118"/>
        <v>#DIV/0!</v>
      </c>
      <c r="BY3615" s="310">
        <f t="shared" si="119"/>
        <v>0</v>
      </c>
    </row>
    <row r="3616" spans="76:77" x14ac:dyDescent="0.25">
      <c r="BX3616" s="311" t="e">
        <f t="shared" si="118"/>
        <v>#DIV/0!</v>
      </c>
      <c r="BY3616" s="310">
        <f t="shared" si="119"/>
        <v>0</v>
      </c>
    </row>
    <row r="3617" spans="76:77" x14ac:dyDescent="0.25">
      <c r="BX3617" s="311" t="e">
        <f t="shared" si="118"/>
        <v>#DIV/0!</v>
      </c>
      <c r="BY3617" s="310">
        <f t="shared" si="119"/>
        <v>0</v>
      </c>
    </row>
    <row r="3618" spans="76:77" x14ac:dyDescent="0.25">
      <c r="BX3618" s="311" t="e">
        <f t="shared" si="118"/>
        <v>#DIV/0!</v>
      </c>
      <c r="BY3618" s="310">
        <f t="shared" si="119"/>
        <v>0</v>
      </c>
    </row>
    <row r="3619" spans="76:77" x14ac:dyDescent="0.25">
      <c r="BX3619" s="311" t="e">
        <f t="shared" si="118"/>
        <v>#DIV/0!</v>
      </c>
      <c r="BY3619" s="310">
        <f t="shared" si="119"/>
        <v>0</v>
      </c>
    </row>
    <row r="3620" spans="76:77" x14ac:dyDescent="0.25">
      <c r="BX3620" s="311" t="e">
        <f t="shared" si="118"/>
        <v>#DIV/0!</v>
      </c>
      <c r="BY3620" s="310">
        <f t="shared" si="119"/>
        <v>0</v>
      </c>
    </row>
    <row r="3621" spans="76:77" x14ac:dyDescent="0.25">
      <c r="BX3621" s="311" t="e">
        <f t="shared" si="118"/>
        <v>#DIV/0!</v>
      </c>
      <c r="BY3621" s="310">
        <f t="shared" si="119"/>
        <v>0</v>
      </c>
    </row>
    <row r="3622" spans="76:77" x14ac:dyDescent="0.25">
      <c r="BX3622" s="311" t="e">
        <f t="shared" si="118"/>
        <v>#DIV/0!</v>
      </c>
      <c r="BY3622" s="310">
        <f t="shared" si="119"/>
        <v>0</v>
      </c>
    </row>
    <row r="3623" spans="76:77" x14ac:dyDescent="0.25">
      <c r="BX3623" s="311" t="e">
        <f t="shared" si="118"/>
        <v>#DIV/0!</v>
      </c>
      <c r="BY3623" s="310">
        <f t="shared" si="119"/>
        <v>0</v>
      </c>
    </row>
    <row r="3624" spans="76:77" x14ac:dyDescent="0.25">
      <c r="BX3624" s="311" t="e">
        <f t="shared" si="118"/>
        <v>#DIV/0!</v>
      </c>
      <c r="BY3624" s="310">
        <f t="shared" si="119"/>
        <v>0</v>
      </c>
    </row>
    <row r="3625" spans="76:77" x14ac:dyDescent="0.25">
      <c r="BX3625" s="311" t="e">
        <f t="shared" si="118"/>
        <v>#DIV/0!</v>
      </c>
      <c r="BY3625" s="310">
        <f t="shared" si="119"/>
        <v>0</v>
      </c>
    </row>
    <row r="3626" spans="76:77" x14ac:dyDescent="0.25">
      <c r="BX3626" s="311" t="e">
        <f t="shared" si="118"/>
        <v>#DIV/0!</v>
      </c>
      <c r="BY3626" s="310">
        <f t="shared" si="119"/>
        <v>0</v>
      </c>
    </row>
    <row r="3627" spans="76:77" x14ac:dyDescent="0.25">
      <c r="BX3627" s="311" t="e">
        <f t="shared" si="118"/>
        <v>#DIV/0!</v>
      </c>
      <c r="BY3627" s="310">
        <f t="shared" si="119"/>
        <v>0</v>
      </c>
    </row>
    <row r="3628" spans="76:77" x14ac:dyDescent="0.25">
      <c r="BX3628" s="311" t="e">
        <f t="shared" si="118"/>
        <v>#DIV/0!</v>
      </c>
      <c r="BY3628" s="310">
        <f t="shared" si="119"/>
        <v>0</v>
      </c>
    </row>
    <row r="3629" spans="76:77" x14ac:dyDescent="0.25">
      <c r="BX3629" s="311" t="e">
        <f t="shared" si="118"/>
        <v>#DIV/0!</v>
      </c>
      <c r="BY3629" s="310">
        <f t="shared" si="119"/>
        <v>0</v>
      </c>
    </row>
    <row r="3630" spans="76:77" x14ac:dyDescent="0.25">
      <c r="BX3630" s="311" t="e">
        <f t="shared" si="118"/>
        <v>#DIV/0!</v>
      </c>
      <c r="BY3630" s="310">
        <f t="shared" si="119"/>
        <v>0</v>
      </c>
    </row>
    <row r="3631" spans="76:77" x14ac:dyDescent="0.25">
      <c r="BX3631" s="311" t="e">
        <f t="shared" si="118"/>
        <v>#DIV/0!</v>
      </c>
      <c r="BY3631" s="310">
        <f t="shared" si="119"/>
        <v>0</v>
      </c>
    </row>
    <row r="3632" spans="76:77" x14ac:dyDescent="0.25">
      <c r="BX3632" s="311" t="e">
        <f t="shared" si="118"/>
        <v>#DIV/0!</v>
      </c>
      <c r="BY3632" s="310">
        <f t="shared" si="119"/>
        <v>0</v>
      </c>
    </row>
    <row r="3633" spans="76:77" x14ac:dyDescent="0.25">
      <c r="BX3633" s="311" t="e">
        <f t="shared" si="118"/>
        <v>#DIV/0!</v>
      </c>
      <c r="BY3633" s="310">
        <f t="shared" si="119"/>
        <v>0</v>
      </c>
    </row>
    <row r="3634" spans="76:77" x14ac:dyDescent="0.25">
      <c r="BX3634" s="311" t="e">
        <f t="shared" si="118"/>
        <v>#DIV/0!</v>
      </c>
      <c r="BY3634" s="310">
        <f t="shared" si="119"/>
        <v>0</v>
      </c>
    </row>
    <row r="3635" spans="76:77" x14ac:dyDescent="0.25">
      <c r="BX3635" s="311" t="e">
        <f t="shared" si="118"/>
        <v>#DIV/0!</v>
      </c>
      <c r="BY3635" s="310">
        <f t="shared" si="119"/>
        <v>0</v>
      </c>
    </row>
    <row r="3636" spans="76:77" x14ac:dyDescent="0.25">
      <c r="BX3636" s="311" t="e">
        <f t="shared" si="118"/>
        <v>#DIV/0!</v>
      </c>
      <c r="BY3636" s="310">
        <f t="shared" si="119"/>
        <v>0</v>
      </c>
    </row>
    <row r="3637" spans="76:77" x14ac:dyDescent="0.25">
      <c r="BX3637" s="311" t="e">
        <f t="shared" si="118"/>
        <v>#DIV/0!</v>
      </c>
      <c r="BY3637" s="310">
        <f t="shared" si="119"/>
        <v>0</v>
      </c>
    </row>
    <row r="3638" spans="76:77" x14ac:dyDescent="0.25">
      <c r="BX3638" s="311" t="e">
        <f t="shared" si="118"/>
        <v>#DIV/0!</v>
      </c>
      <c r="BY3638" s="310">
        <f t="shared" si="119"/>
        <v>0</v>
      </c>
    </row>
    <row r="3639" spans="76:77" x14ac:dyDescent="0.25">
      <c r="BX3639" s="311" t="e">
        <f t="shared" si="118"/>
        <v>#DIV/0!</v>
      </c>
      <c r="BY3639" s="310">
        <f t="shared" si="119"/>
        <v>0</v>
      </c>
    </row>
    <row r="3640" spans="76:77" x14ac:dyDescent="0.25">
      <c r="BX3640" s="311" t="e">
        <f t="shared" si="118"/>
        <v>#DIV/0!</v>
      </c>
      <c r="BY3640" s="310">
        <f t="shared" si="119"/>
        <v>0</v>
      </c>
    </row>
    <row r="3641" spans="76:77" x14ac:dyDescent="0.25">
      <c r="BX3641" s="311" t="e">
        <f t="shared" si="118"/>
        <v>#DIV/0!</v>
      </c>
      <c r="BY3641" s="310">
        <f t="shared" si="119"/>
        <v>0</v>
      </c>
    </row>
    <row r="3642" spans="76:77" x14ac:dyDescent="0.25">
      <c r="BX3642" s="311" t="e">
        <f t="shared" si="118"/>
        <v>#DIV/0!</v>
      </c>
      <c r="BY3642" s="310">
        <f t="shared" si="119"/>
        <v>0</v>
      </c>
    </row>
    <row r="3643" spans="76:77" x14ac:dyDescent="0.25">
      <c r="BX3643" s="311" t="e">
        <f t="shared" si="118"/>
        <v>#DIV/0!</v>
      </c>
      <c r="BY3643" s="310">
        <f t="shared" si="119"/>
        <v>0</v>
      </c>
    </row>
    <row r="3644" spans="76:77" x14ac:dyDescent="0.25">
      <c r="BX3644" s="311" t="e">
        <f t="shared" si="118"/>
        <v>#DIV/0!</v>
      </c>
      <c r="BY3644" s="310">
        <f t="shared" si="119"/>
        <v>0</v>
      </c>
    </row>
    <row r="3645" spans="76:77" x14ac:dyDescent="0.25">
      <c r="BX3645" s="311" t="e">
        <f t="shared" si="118"/>
        <v>#DIV/0!</v>
      </c>
      <c r="BY3645" s="310">
        <f t="shared" si="119"/>
        <v>0</v>
      </c>
    </row>
    <row r="3646" spans="76:77" x14ac:dyDescent="0.25">
      <c r="BX3646" s="311" t="e">
        <f t="shared" si="118"/>
        <v>#DIV/0!</v>
      </c>
      <c r="BY3646" s="310">
        <f t="shared" si="119"/>
        <v>0</v>
      </c>
    </row>
    <row r="3647" spans="76:77" x14ac:dyDescent="0.25">
      <c r="BX3647" s="311" t="e">
        <f t="shared" si="118"/>
        <v>#DIV/0!</v>
      </c>
      <c r="BY3647" s="310">
        <f t="shared" si="119"/>
        <v>0</v>
      </c>
    </row>
    <row r="3648" spans="76:77" x14ac:dyDescent="0.25">
      <c r="BX3648" s="311" t="e">
        <f t="shared" si="118"/>
        <v>#DIV/0!</v>
      </c>
      <c r="BY3648" s="310">
        <f t="shared" si="119"/>
        <v>0</v>
      </c>
    </row>
    <row r="3649" spans="76:77" x14ac:dyDescent="0.25">
      <c r="BX3649" s="311" t="e">
        <f t="shared" si="118"/>
        <v>#DIV/0!</v>
      </c>
      <c r="BY3649" s="310">
        <f t="shared" si="119"/>
        <v>0</v>
      </c>
    </row>
    <row r="3650" spans="76:77" x14ac:dyDescent="0.25">
      <c r="BX3650" s="311" t="e">
        <f t="shared" si="118"/>
        <v>#DIV/0!</v>
      </c>
      <c r="BY3650" s="310">
        <f t="shared" si="119"/>
        <v>0</v>
      </c>
    </row>
    <row r="3651" spans="76:77" x14ac:dyDescent="0.25">
      <c r="BX3651" s="311" t="e">
        <f t="shared" si="118"/>
        <v>#DIV/0!</v>
      </c>
      <c r="BY3651" s="310">
        <f t="shared" si="119"/>
        <v>0</v>
      </c>
    </row>
    <row r="3652" spans="76:77" x14ac:dyDescent="0.25">
      <c r="BX3652" s="311" t="e">
        <f t="shared" si="118"/>
        <v>#DIV/0!</v>
      </c>
      <c r="BY3652" s="310">
        <f t="shared" si="119"/>
        <v>0</v>
      </c>
    </row>
    <row r="3653" spans="76:77" x14ac:dyDescent="0.25">
      <c r="BX3653" s="311" t="e">
        <f t="shared" si="118"/>
        <v>#DIV/0!</v>
      </c>
      <c r="BY3653" s="310">
        <f t="shared" si="119"/>
        <v>0</v>
      </c>
    </row>
    <row r="3654" spans="76:77" x14ac:dyDescent="0.25">
      <c r="BX3654" s="311" t="e">
        <f t="shared" si="118"/>
        <v>#DIV/0!</v>
      </c>
      <c r="BY3654" s="310">
        <f t="shared" si="119"/>
        <v>0</v>
      </c>
    </row>
    <row r="3655" spans="76:77" x14ac:dyDescent="0.25">
      <c r="BX3655" s="311" t="e">
        <f t="shared" si="118"/>
        <v>#DIV/0!</v>
      </c>
      <c r="BY3655" s="310">
        <f t="shared" si="119"/>
        <v>0</v>
      </c>
    </row>
    <row r="3656" spans="76:77" x14ac:dyDescent="0.25">
      <c r="BX3656" s="311" t="e">
        <f t="shared" si="118"/>
        <v>#DIV/0!</v>
      </c>
      <c r="BY3656" s="310">
        <f t="shared" si="119"/>
        <v>0</v>
      </c>
    </row>
    <row r="3657" spans="76:77" x14ac:dyDescent="0.25">
      <c r="BX3657" s="311" t="e">
        <f t="shared" si="118"/>
        <v>#DIV/0!</v>
      </c>
      <c r="BY3657" s="310">
        <f t="shared" si="119"/>
        <v>0</v>
      </c>
    </row>
    <row r="3658" spans="76:77" x14ac:dyDescent="0.25">
      <c r="BX3658" s="311" t="e">
        <f t="shared" si="118"/>
        <v>#DIV/0!</v>
      </c>
      <c r="BY3658" s="310">
        <f t="shared" si="119"/>
        <v>0</v>
      </c>
    </row>
    <row r="3659" spans="76:77" x14ac:dyDescent="0.25">
      <c r="BX3659" s="311" t="e">
        <f t="shared" si="118"/>
        <v>#DIV/0!</v>
      </c>
      <c r="BY3659" s="310">
        <f t="shared" si="119"/>
        <v>0</v>
      </c>
    </row>
    <row r="3660" spans="76:77" x14ac:dyDescent="0.25">
      <c r="BX3660" s="311" t="e">
        <f t="shared" si="118"/>
        <v>#DIV/0!</v>
      </c>
      <c r="BY3660" s="310">
        <f t="shared" si="119"/>
        <v>0</v>
      </c>
    </row>
    <row r="3661" spans="76:77" x14ac:dyDescent="0.25">
      <c r="BX3661" s="311" t="e">
        <f t="shared" ref="BX3661:BX3724" si="120">BY3661/BV3661</f>
        <v>#DIV/0!</v>
      </c>
      <c r="BY3661" s="310">
        <f t="shared" ref="BY3661:BY3724" si="121">BY3660+BW3661*(BV3661-BV3660)</f>
        <v>0</v>
      </c>
    </row>
    <row r="3662" spans="76:77" x14ac:dyDescent="0.25">
      <c r="BX3662" s="311" t="e">
        <f t="shared" si="120"/>
        <v>#DIV/0!</v>
      </c>
      <c r="BY3662" s="310">
        <f t="shared" si="121"/>
        <v>0</v>
      </c>
    </row>
    <row r="3663" spans="76:77" x14ac:dyDescent="0.25">
      <c r="BX3663" s="311" t="e">
        <f t="shared" si="120"/>
        <v>#DIV/0!</v>
      </c>
      <c r="BY3663" s="310">
        <f t="shared" si="121"/>
        <v>0</v>
      </c>
    </row>
    <row r="3664" spans="76:77" x14ac:dyDescent="0.25">
      <c r="BX3664" s="311" t="e">
        <f t="shared" si="120"/>
        <v>#DIV/0!</v>
      </c>
      <c r="BY3664" s="310">
        <f t="shared" si="121"/>
        <v>0</v>
      </c>
    </row>
    <row r="3665" spans="76:77" x14ac:dyDescent="0.25">
      <c r="BX3665" s="311" t="e">
        <f t="shared" si="120"/>
        <v>#DIV/0!</v>
      </c>
      <c r="BY3665" s="310">
        <f t="shared" si="121"/>
        <v>0</v>
      </c>
    </row>
    <row r="3666" spans="76:77" x14ac:dyDescent="0.25">
      <c r="BX3666" s="311" t="e">
        <f t="shared" si="120"/>
        <v>#DIV/0!</v>
      </c>
      <c r="BY3666" s="310">
        <f t="shared" si="121"/>
        <v>0</v>
      </c>
    </row>
    <row r="3667" spans="76:77" x14ac:dyDescent="0.25">
      <c r="BX3667" s="311" t="e">
        <f t="shared" si="120"/>
        <v>#DIV/0!</v>
      </c>
      <c r="BY3667" s="310">
        <f t="shared" si="121"/>
        <v>0</v>
      </c>
    </row>
    <row r="3668" spans="76:77" x14ac:dyDescent="0.25">
      <c r="BX3668" s="311" t="e">
        <f t="shared" si="120"/>
        <v>#DIV/0!</v>
      </c>
      <c r="BY3668" s="310">
        <f t="shared" si="121"/>
        <v>0</v>
      </c>
    </row>
    <row r="3669" spans="76:77" x14ac:dyDescent="0.25">
      <c r="BX3669" s="311" t="e">
        <f t="shared" si="120"/>
        <v>#DIV/0!</v>
      </c>
      <c r="BY3669" s="310">
        <f t="shared" si="121"/>
        <v>0</v>
      </c>
    </row>
    <row r="3670" spans="76:77" x14ac:dyDescent="0.25">
      <c r="BX3670" s="311" t="e">
        <f t="shared" si="120"/>
        <v>#DIV/0!</v>
      </c>
      <c r="BY3670" s="310">
        <f t="shared" si="121"/>
        <v>0</v>
      </c>
    </row>
    <row r="3671" spans="76:77" x14ac:dyDescent="0.25">
      <c r="BX3671" s="311" t="e">
        <f t="shared" si="120"/>
        <v>#DIV/0!</v>
      </c>
      <c r="BY3671" s="310">
        <f t="shared" si="121"/>
        <v>0</v>
      </c>
    </row>
    <row r="3672" spans="76:77" x14ac:dyDescent="0.25">
      <c r="BX3672" s="311" t="e">
        <f t="shared" si="120"/>
        <v>#DIV/0!</v>
      </c>
      <c r="BY3672" s="310">
        <f t="shared" si="121"/>
        <v>0</v>
      </c>
    </row>
    <row r="3673" spans="76:77" x14ac:dyDescent="0.25">
      <c r="BX3673" s="311" t="e">
        <f t="shared" si="120"/>
        <v>#DIV/0!</v>
      </c>
      <c r="BY3673" s="310">
        <f t="shared" si="121"/>
        <v>0</v>
      </c>
    </row>
    <row r="3674" spans="76:77" x14ac:dyDescent="0.25">
      <c r="BX3674" s="311" t="e">
        <f t="shared" si="120"/>
        <v>#DIV/0!</v>
      </c>
      <c r="BY3674" s="310">
        <f t="shared" si="121"/>
        <v>0</v>
      </c>
    </row>
    <row r="3675" spans="76:77" x14ac:dyDescent="0.25">
      <c r="BX3675" s="311" t="e">
        <f t="shared" si="120"/>
        <v>#DIV/0!</v>
      </c>
      <c r="BY3675" s="310">
        <f t="shared" si="121"/>
        <v>0</v>
      </c>
    </row>
    <row r="3676" spans="76:77" x14ac:dyDescent="0.25">
      <c r="BX3676" s="311" t="e">
        <f t="shared" si="120"/>
        <v>#DIV/0!</v>
      </c>
      <c r="BY3676" s="310">
        <f t="shared" si="121"/>
        <v>0</v>
      </c>
    </row>
    <row r="3677" spans="76:77" x14ac:dyDescent="0.25">
      <c r="BX3677" s="311" t="e">
        <f t="shared" si="120"/>
        <v>#DIV/0!</v>
      </c>
      <c r="BY3677" s="310">
        <f t="shared" si="121"/>
        <v>0</v>
      </c>
    </row>
    <row r="3678" spans="76:77" x14ac:dyDescent="0.25">
      <c r="BX3678" s="311" t="e">
        <f t="shared" si="120"/>
        <v>#DIV/0!</v>
      </c>
      <c r="BY3678" s="310">
        <f t="shared" si="121"/>
        <v>0</v>
      </c>
    </row>
    <row r="3679" spans="76:77" x14ac:dyDescent="0.25">
      <c r="BX3679" s="311" t="e">
        <f t="shared" si="120"/>
        <v>#DIV/0!</v>
      </c>
      <c r="BY3679" s="310">
        <f t="shared" si="121"/>
        <v>0</v>
      </c>
    </row>
    <row r="3680" spans="76:77" x14ac:dyDescent="0.25">
      <c r="BX3680" s="311" t="e">
        <f t="shared" si="120"/>
        <v>#DIV/0!</v>
      </c>
      <c r="BY3680" s="310">
        <f t="shared" si="121"/>
        <v>0</v>
      </c>
    </row>
    <row r="3681" spans="76:77" x14ac:dyDescent="0.25">
      <c r="BX3681" s="311" t="e">
        <f t="shared" si="120"/>
        <v>#DIV/0!</v>
      </c>
      <c r="BY3681" s="310">
        <f t="shared" si="121"/>
        <v>0</v>
      </c>
    </row>
    <row r="3682" spans="76:77" x14ac:dyDescent="0.25">
      <c r="BX3682" s="311" t="e">
        <f t="shared" si="120"/>
        <v>#DIV/0!</v>
      </c>
      <c r="BY3682" s="310">
        <f t="shared" si="121"/>
        <v>0</v>
      </c>
    </row>
    <row r="3683" spans="76:77" x14ac:dyDescent="0.25">
      <c r="BX3683" s="311" t="e">
        <f t="shared" si="120"/>
        <v>#DIV/0!</v>
      </c>
      <c r="BY3683" s="310">
        <f t="shared" si="121"/>
        <v>0</v>
      </c>
    </row>
    <row r="3684" spans="76:77" x14ac:dyDescent="0.25">
      <c r="BX3684" s="311" t="e">
        <f t="shared" si="120"/>
        <v>#DIV/0!</v>
      </c>
      <c r="BY3684" s="310">
        <f t="shared" si="121"/>
        <v>0</v>
      </c>
    </row>
    <row r="3685" spans="76:77" x14ac:dyDescent="0.25">
      <c r="BX3685" s="311" t="e">
        <f t="shared" si="120"/>
        <v>#DIV/0!</v>
      </c>
      <c r="BY3685" s="310">
        <f t="shared" si="121"/>
        <v>0</v>
      </c>
    </row>
    <row r="3686" spans="76:77" x14ac:dyDescent="0.25">
      <c r="BX3686" s="311" t="e">
        <f t="shared" si="120"/>
        <v>#DIV/0!</v>
      </c>
      <c r="BY3686" s="310">
        <f t="shared" si="121"/>
        <v>0</v>
      </c>
    </row>
    <row r="3687" spans="76:77" x14ac:dyDescent="0.25">
      <c r="BX3687" s="311" t="e">
        <f t="shared" si="120"/>
        <v>#DIV/0!</v>
      </c>
      <c r="BY3687" s="310">
        <f t="shared" si="121"/>
        <v>0</v>
      </c>
    </row>
    <row r="3688" spans="76:77" x14ac:dyDescent="0.25">
      <c r="BX3688" s="311" t="e">
        <f t="shared" si="120"/>
        <v>#DIV/0!</v>
      </c>
      <c r="BY3688" s="310">
        <f t="shared" si="121"/>
        <v>0</v>
      </c>
    </row>
    <row r="3689" spans="76:77" x14ac:dyDescent="0.25">
      <c r="BX3689" s="311" t="e">
        <f t="shared" si="120"/>
        <v>#DIV/0!</v>
      </c>
      <c r="BY3689" s="310">
        <f t="shared" si="121"/>
        <v>0</v>
      </c>
    </row>
    <row r="3690" spans="76:77" x14ac:dyDescent="0.25">
      <c r="BX3690" s="311" t="e">
        <f t="shared" si="120"/>
        <v>#DIV/0!</v>
      </c>
      <c r="BY3690" s="310">
        <f t="shared" si="121"/>
        <v>0</v>
      </c>
    </row>
    <row r="3691" spans="76:77" x14ac:dyDescent="0.25">
      <c r="BX3691" s="311" t="e">
        <f t="shared" si="120"/>
        <v>#DIV/0!</v>
      </c>
      <c r="BY3691" s="310">
        <f t="shared" si="121"/>
        <v>0</v>
      </c>
    </row>
    <row r="3692" spans="76:77" x14ac:dyDescent="0.25">
      <c r="BX3692" s="311" t="e">
        <f t="shared" si="120"/>
        <v>#DIV/0!</v>
      </c>
      <c r="BY3692" s="310">
        <f t="shared" si="121"/>
        <v>0</v>
      </c>
    </row>
    <row r="3693" spans="76:77" x14ac:dyDescent="0.25">
      <c r="BX3693" s="311" t="e">
        <f t="shared" si="120"/>
        <v>#DIV/0!</v>
      </c>
      <c r="BY3693" s="310">
        <f t="shared" si="121"/>
        <v>0</v>
      </c>
    </row>
    <row r="3694" spans="76:77" x14ac:dyDescent="0.25">
      <c r="BX3694" s="311" t="e">
        <f t="shared" si="120"/>
        <v>#DIV/0!</v>
      </c>
      <c r="BY3694" s="310">
        <f t="shared" si="121"/>
        <v>0</v>
      </c>
    </row>
    <row r="3695" spans="76:77" x14ac:dyDescent="0.25">
      <c r="BX3695" s="311" t="e">
        <f t="shared" si="120"/>
        <v>#DIV/0!</v>
      </c>
      <c r="BY3695" s="310">
        <f t="shared" si="121"/>
        <v>0</v>
      </c>
    </row>
    <row r="3696" spans="76:77" x14ac:dyDescent="0.25">
      <c r="BX3696" s="311" t="e">
        <f t="shared" si="120"/>
        <v>#DIV/0!</v>
      </c>
      <c r="BY3696" s="310">
        <f t="shared" si="121"/>
        <v>0</v>
      </c>
    </row>
    <row r="3697" spans="76:77" x14ac:dyDescent="0.25">
      <c r="BX3697" s="311" t="e">
        <f t="shared" si="120"/>
        <v>#DIV/0!</v>
      </c>
      <c r="BY3697" s="310">
        <f t="shared" si="121"/>
        <v>0</v>
      </c>
    </row>
    <row r="3698" spans="76:77" x14ac:dyDescent="0.25">
      <c r="BX3698" s="311" t="e">
        <f t="shared" si="120"/>
        <v>#DIV/0!</v>
      </c>
      <c r="BY3698" s="310">
        <f t="shared" si="121"/>
        <v>0</v>
      </c>
    </row>
    <row r="3699" spans="76:77" x14ac:dyDescent="0.25">
      <c r="BX3699" s="311" t="e">
        <f t="shared" si="120"/>
        <v>#DIV/0!</v>
      </c>
      <c r="BY3699" s="310">
        <f t="shared" si="121"/>
        <v>0</v>
      </c>
    </row>
    <row r="3700" spans="76:77" x14ac:dyDescent="0.25">
      <c r="BX3700" s="311" t="e">
        <f t="shared" si="120"/>
        <v>#DIV/0!</v>
      </c>
      <c r="BY3700" s="310">
        <f t="shared" si="121"/>
        <v>0</v>
      </c>
    </row>
    <row r="3701" spans="76:77" x14ac:dyDescent="0.25">
      <c r="BX3701" s="311" t="e">
        <f t="shared" si="120"/>
        <v>#DIV/0!</v>
      </c>
      <c r="BY3701" s="310">
        <f t="shared" si="121"/>
        <v>0</v>
      </c>
    </row>
    <row r="3702" spans="76:77" x14ac:dyDescent="0.25">
      <c r="BX3702" s="311" t="e">
        <f t="shared" si="120"/>
        <v>#DIV/0!</v>
      </c>
      <c r="BY3702" s="310">
        <f t="shared" si="121"/>
        <v>0</v>
      </c>
    </row>
    <row r="3703" spans="76:77" x14ac:dyDescent="0.25">
      <c r="BX3703" s="311" t="e">
        <f t="shared" si="120"/>
        <v>#DIV/0!</v>
      </c>
      <c r="BY3703" s="310">
        <f t="shared" si="121"/>
        <v>0</v>
      </c>
    </row>
    <row r="3704" spans="76:77" x14ac:dyDescent="0.25">
      <c r="BX3704" s="311" t="e">
        <f t="shared" si="120"/>
        <v>#DIV/0!</v>
      </c>
      <c r="BY3704" s="310">
        <f t="shared" si="121"/>
        <v>0</v>
      </c>
    </row>
    <row r="3705" spans="76:77" x14ac:dyDescent="0.25">
      <c r="BX3705" s="311" t="e">
        <f t="shared" si="120"/>
        <v>#DIV/0!</v>
      </c>
      <c r="BY3705" s="310">
        <f t="shared" si="121"/>
        <v>0</v>
      </c>
    </row>
    <row r="3706" spans="76:77" x14ac:dyDescent="0.25">
      <c r="BX3706" s="311" t="e">
        <f t="shared" si="120"/>
        <v>#DIV/0!</v>
      </c>
      <c r="BY3706" s="310">
        <f t="shared" si="121"/>
        <v>0</v>
      </c>
    </row>
    <row r="3707" spans="76:77" x14ac:dyDescent="0.25">
      <c r="BX3707" s="311" t="e">
        <f t="shared" si="120"/>
        <v>#DIV/0!</v>
      </c>
      <c r="BY3707" s="310">
        <f t="shared" si="121"/>
        <v>0</v>
      </c>
    </row>
    <row r="3708" spans="76:77" x14ac:dyDescent="0.25">
      <c r="BX3708" s="311" t="e">
        <f t="shared" si="120"/>
        <v>#DIV/0!</v>
      </c>
      <c r="BY3708" s="310">
        <f t="shared" si="121"/>
        <v>0</v>
      </c>
    </row>
    <row r="3709" spans="76:77" x14ac:dyDescent="0.25">
      <c r="BX3709" s="311" t="e">
        <f t="shared" si="120"/>
        <v>#DIV/0!</v>
      </c>
      <c r="BY3709" s="310">
        <f t="shared" si="121"/>
        <v>0</v>
      </c>
    </row>
    <row r="3710" spans="76:77" x14ac:dyDescent="0.25">
      <c r="BX3710" s="311" t="e">
        <f t="shared" si="120"/>
        <v>#DIV/0!</v>
      </c>
      <c r="BY3710" s="310">
        <f t="shared" si="121"/>
        <v>0</v>
      </c>
    </row>
    <row r="3711" spans="76:77" x14ac:dyDescent="0.25">
      <c r="BX3711" s="311" t="e">
        <f t="shared" si="120"/>
        <v>#DIV/0!</v>
      </c>
      <c r="BY3711" s="310">
        <f t="shared" si="121"/>
        <v>0</v>
      </c>
    </row>
    <row r="3712" spans="76:77" x14ac:dyDescent="0.25">
      <c r="BX3712" s="311" t="e">
        <f t="shared" si="120"/>
        <v>#DIV/0!</v>
      </c>
      <c r="BY3712" s="310">
        <f t="shared" si="121"/>
        <v>0</v>
      </c>
    </row>
    <row r="3713" spans="76:77" x14ac:dyDescent="0.25">
      <c r="BX3713" s="311" t="e">
        <f t="shared" si="120"/>
        <v>#DIV/0!</v>
      </c>
      <c r="BY3713" s="310">
        <f t="shared" si="121"/>
        <v>0</v>
      </c>
    </row>
    <row r="3714" spans="76:77" x14ac:dyDescent="0.25">
      <c r="BX3714" s="311" t="e">
        <f t="shared" si="120"/>
        <v>#DIV/0!</v>
      </c>
      <c r="BY3714" s="310">
        <f t="shared" si="121"/>
        <v>0</v>
      </c>
    </row>
    <row r="3715" spans="76:77" x14ac:dyDescent="0.25">
      <c r="BX3715" s="311" t="e">
        <f t="shared" si="120"/>
        <v>#DIV/0!</v>
      </c>
      <c r="BY3715" s="310">
        <f t="shared" si="121"/>
        <v>0</v>
      </c>
    </row>
    <row r="3716" spans="76:77" x14ac:dyDescent="0.25">
      <c r="BX3716" s="311" t="e">
        <f t="shared" si="120"/>
        <v>#DIV/0!</v>
      </c>
      <c r="BY3716" s="310">
        <f t="shared" si="121"/>
        <v>0</v>
      </c>
    </row>
    <row r="3717" spans="76:77" x14ac:dyDescent="0.25">
      <c r="BX3717" s="311" t="e">
        <f t="shared" si="120"/>
        <v>#DIV/0!</v>
      </c>
      <c r="BY3717" s="310">
        <f t="shared" si="121"/>
        <v>0</v>
      </c>
    </row>
    <row r="3718" spans="76:77" x14ac:dyDescent="0.25">
      <c r="BX3718" s="311" t="e">
        <f t="shared" si="120"/>
        <v>#DIV/0!</v>
      </c>
      <c r="BY3718" s="310">
        <f t="shared" si="121"/>
        <v>0</v>
      </c>
    </row>
    <row r="3719" spans="76:77" x14ac:dyDescent="0.25">
      <c r="BX3719" s="311" t="e">
        <f t="shared" si="120"/>
        <v>#DIV/0!</v>
      </c>
      <c r="BY3719" s="310">
        <f t="shared" si="121"/>
        <v>0</v>
      </c>
    </row>
    <row r="3720" spans="76:77" x14ac:dyDescent="0.25">
      <c r="BX3720" s="311" t="e">
        <f t="shared" si="120"/>
        <v>#DIV/0!</v>
      </c>
      <c r="BY3720" s="310">
        <f t="shared" si="121"/>
        <v>0</v>
      </c>
    </row>
    <row r="3721" spans="76:77" x14ac:dyDescent="0.25">
      <c r="BX3721" s="311" t="e">
        <f t="shared" si="120"/>
        <v>#DIV/0!</v>
      </c>
      <c r="BY3721" s="310">
        <f t="shared" si="121"/>
        <v>0</v>
      </c>
    </row>
    <row r="3722" spans="76:77" x14ac:dyDescent="0.25">
      <c r="BX3722" s="311" t="e">
        <f t="shared" si="120"/>
        <v>#DIV/0!</v>
      </c>
      <c r="BY3722" s="310">
        <f t="shared" si="121"/>
        <v>0</v>
      </c>
    </row>
    <row r="3723" spans="76:77" x14ac:dyDescent="0.25">
      <c r="BX3723" s="311" t="e">
        <f t="shared" si="120"/>
        <v>#DIV/0!</v>
      </c>
      <c r="BY3723" s="310">
        <f t="shared" si="121"/>
        <v>0</v>
      </c>
    </row>
    <row r="3724" spans="76:77" x14ac:dyDescent="0.25">
      <c r="BX3724" s="311" t="e">
        <f t="shared" si="120"/>
        <v>#DIV/0!</v>
      </c>
      <c r="BY3724" s="310">
        <f t="shared" si="121"/>
        <v>0</v>
      </c>
    </row>
    <row r="3725" spans="76:77" x14ac:dyDescent="0.25">
      <c r="BX3725" s="311" t="e">
        <f t="shared" ref="BX3725:BX3788" si="122">BY3725/BV3725</f>
        <v>#DIV/0!</v>
      </c>
      <c r="BY3725" s="310">
        <f t="shared" ref="BY3725:BY3788" si="123">BY3724+BW3725*(BV3725-BV3724)</f>
        <v>0</v>
      </c>
    </row>
    <row r="3726" spans="76:77" x14ac:dyDescent="0.25">
      <c r="BX3726" s="311" t="e">
        <f t="shared" si="122"/>
        <v>#DIV/0!</v>
      </c>
      <c r="BY3726" s="310">
        <f t="shared" si="123"/>
        <v>0</v>
      </c>
    </row>
    <row r="3727" spans="76:77" x14ac:dyDescent="0.25">
      <c r="BX3727" s="311" t="e">
        <f t="shared" si="122"/>
        <v>#DIV/0!</v>
      </c>
      <c r="BY3727" s="310">
        <f t="shared" si="123"/>
        <v>0</v>
      </c>
    </row>
    <row r="3728" spans="76:77" x14ac:dyDescent="0.25">
      <c r="BX3728" s="311" t="e">
        <f t="shared" si="122"/>
        <v>#DIV/0!</v>
      </c>
      <c r="BY3728" s="310">
        <f t="shared" si="123"/>
        <v>0</v>
      </c>
    </row>
    <row r="3729" spans="76:77" x14ac:dyDescent="0.25">
      <c r="BX3729" s="311" t="e">
        <f t="shared" si="122"/>
        <v>#DIV/0!</v>
      </c>
      <c r="BY3729" s="310">
        <f t="shared" si="123"/>
        <v>0</v>
      </c>
    </row>
    <row r="3730" spans="76:77" x14ac:dyDescent="0.25">
      <c r="BX3730" s="311" t="e">
        <f t="shared" si="122"/>
        <v>#DIV/0!</v>
      </c>
      <c r="BY3730" s="310">
        <f t="shared" si="123"/>
        <v>0</v>
      </c>
    </row>
    <row r="3731" spans="76:77" x14ac:dyDescent="0.25">
      <c r="BX3731" s="311" t="e">
        <f t="shared" si="122"/>
        <v>#DIV/0!</v>
      </c>
      <c r="BY3731" s="310">
        <f t="shared" si="123"/>
        <v>0</v>
      </c>
    </row>
    <row r="3732" spans="76:77" x14ac:dyDescent="0.25">
      <c r="BX3732" s="311" t="e">
        <f t="shared" si="122"/>
        <v>#DIV/0!</v>
      </c>
      <c r="BY3732" s="310">
        <f t="shared" si="123"/>
        <v>0</v>
      </c>
    </row>
    <row r="3733" spans="76:77" x14ac:dyDescent="0.25">
      <c r="BX3733" s="311" t="e">
        <f t="shared" si="122"/>
        <v>#DIV/0!</v>
      </c>
      <c r="BY3733" s="310">
        <f t="shared" si="123"/>
        <v>0</v>
      </c>
    </row>
    <row r="3734" spans="76:77" x14ac:dyDescent="0.25">
      <c r="BX3734" s="311" t="e">
        <f t="shared" si="122"/>
        <v>#DIV/0!</v>
      </c>
      <c r="BY3734" s="310">
        <f t="shared" si="123"/>
        <v>0</v>
      </c>
    </row>
    <row r="3735" spans="76:77" x14ac:dyDescent="0.25">
      <c r="BX3735" s="311" t="e">
        <f t="shared" si="122"/>
        <v>#DIV/0!</v>
      </c>
      <c r="BY3735" s="310">
        <f t="shared" si="123"/>
        <v>0</v>
      </c>
    </row>
    <row r="3736" spans="76:77" x14ac:dyDescent="0.25">
      <c r="BX3736" s="311" t="e">
        <f t="shared" si="122"/>
        <v>#DIV/0!</v>
      </c>
      <c r="BY3736" s="310">
        <f t="shared" si="123"/>
        <v>0</v>
      </c>
    </row>
    <row r="3737" spans="76:77" x14ac:dyDescent="0.25">
      <c r="BX3737" s="311" t="e">
        <f t="shared" si="122"/>
        <v>#DIV/0!</v>
      </c>
      <c r="BY3737" s="310">
        <f t="shared" si="123"/>
        <v>0</v>
      </c>
    </row>
    <row r="3738" spans="76:77" x14ac:dyDescent="0.25">
      <c r="BX3738" s="311" t="e">
        <f t="shared" si="122"/>
        <v>#DIV/0!</v>
      </c>
      <c r="BY3738" s="310">
        <f t="shared" si="123"/>
        <v>0</v>
      </c>
    </row>
    <row r="3739" spans="76:77" x14ac:dyDescent="0.25">
      <c r="BX3739" s="311" t="e">
        <f t="shared" si="122"/>
        <v>#DIV/0!</v>
      </c>
      <c r="BY3739" s="310">
        <f t="shared" si="123"/>
        <v>0</v>
      </c>
    </row>
    <row r="3740" spans="76:77" x14ac:dyDescent="0.25">
      <c r="BX3740" s="311" t="e">
        <f t="shared" si="122"/>
        <v>#DIV/0!</v>
      </c>
      <c r="BY3740" s="310">
        <f t="shared" si="123"/>
        <v>0</v>
      </c>
    </row>
    <row r="3741" spans="76:77" x14ac:dyDescent="0.25">
      <c r="BX3741" s="311" t="e">
        <f t="shared" si="122"/>
        <v>#DIV/0!</v>
      </c>
      <c r="BY3741" s="310">
        <f t="shared" si="123"/>
        <v>0</v>
      </c>
    </row>
    <row r="3742" spans="76:77" x14ac:dyDescent="0.25">
      <c r="BX3742" s="311" t="e">
        <f t="shared" si="122"/>
        <v>#DIV/0!</v>
      </c>
      <c r="BY3742" s="310">
        <f t="shared" si="123"/>
        <v>0</v>
      </c>
    </row>
    <row r="3743" spans="76:77" x14ac:dyDescent="0.25">
      <c r="BX3743" s="311" t="e">
        <f t="shared" si="122"/>
        <v>#DIV/0!</v>
      </c>
      <c r="BY3743" s="310">
        <f t="shared" si="123"/>
        <v>0</v>
      </c>
    </row>
    <row r="3744" spans="76:77" x14ac:dyDescent="0.25">
      <c r="BX3744" s="311" t="e">
        <f t="shared" si="122"/>
        <v>#DIV/0!</v>
      </c>
      <c r="BY3744" s="310">
        <f t="shared" si="123"/>
        <v>0</v>
      </c>
    </row>
    <row r="3745" spans="76:77" x14ac:dyDescent="0.25">
      <c r="BX3745" s="311" t="e">
        <f t="shared" si="122"/>
        <v>#DIV/0!</v>
      </c>
      <c r="BY3745" s="310">
        <f t="shared" si="123"/>
        <v>0</v>
      </c>
    </row>
    <row r="3746" spans="76:77" x14ac:dyDescent="0.25">
      <c r="BX3746" s="311" t="e">
        <f t="shared" si="122"/>
        <v>#DIV/0!</v>
      </c>
      <c r="BY3746" s="310">
        <f t="shared" si="123"/>
        <v>0</v>
      </c>
    </row>
    <row r="3747" spans="76:77" x14ac:dyDescent="0.25">
      <c r="BX3747" s="311" t="e">
        <f t="shared" si="122"/>
        <v>#DIV/0!</v>
      </c>
      <c r="BY3747" s="310">
        <f t="shared" si="123"/>
        <v>0</v>
      </c>
    </row>
    <row r="3748" spans="76:77" x14ac:dyDescent="0.25">
      <c r="BX3748" s="311" t="e">
        <f t="shared" si="122"/>
        <v>#DIV/0!</v>
      </c>
      <c r="BY3748" s="310">
        <f t="shared" si="123"/>
        <v>0</v>
      </c>
    </row>
    <row r="3749" spans="76:77" x14ac:dyDescent="0.25">
      <c r="BX3749" s="311" t="e">
        <f t="shared" si="122"/>
        <v>#DIV/0!</v>
      </c>
      <c r="BY3749" s="310">
        <f t="shared" si="123"/>
        <v>0</v>
      </c>
    </row>
    <row r="3750" spans="76:77" x14ac:dyDescent="0.25">
      <c r="BX3750" s="311" t="e">
        <f t="shared" si="122"/>
        <v>#DIV/0!</v>
      </c>
      <c r="BY3750" s="310">
        <f t="shared" si="123"/>
        <v>0</v>
      </c>
    </row>
    <row r="3751" spans="76:77" x14ac:dyDescent="0.25">
      <c r="BX3751" s="311" t="e">
        <f t="shared" si="122"/>
        <v>#DIV/0!</v>
      </c>
      <c r="BY3751" s="310">
        <f t="shared" si="123"/>
        <v>0</v>
      </c>
    </row>
    <row r="3752" spans="76:77" x14ac:dyDescent="0.25">
      <c r="BX3752" s="311" t="e">
        <f t="shared" si="122"/>
        <v>#DIV/0!</v>
      </c>
      <c r="BY3752" s="310">
        <f t="shared" si="123"/>
        <v>0</v>
      </c>
    </row>
    <row r="3753" spans="76:77" x14ac:dyDescent="0.25">
      <c r="BX3753" s="311" t="e">
        <f t="shared" si="122"/>
        <v>#DIV/0!</v>
      </c>
      <c r="BY3753" s="310">
        <f t="shared" si="123"/>
        <v>0</v>
      </c>
    </row>
    <row r="3754" spans="76:77" x14ac:dyDescent="0.25">
      <c r="BX3754" s="311" t="e">
        <f t="shared" si="122"/>
        <v>#DIV/0!</v>
      </c>
      <c r="BY3754" s="310">
        <f t="shared" si="123"/>
        <v>0</v>
      </c>
    </row>
    <row r="3755" spans="76:77" x14ac:dyDescent="0.25">
      <c r="BX3755" s="311" t="e">
        <f t="shared" si="122"/>
        <v>#DIV/0!</v>
      </c>
      <c r="BY3755" s="310">
        <f t="shared" si="123"/>
        <v>0</v>
      </c>
    </row>
    <row r="3756" spans="76:77" x14ac:dyDescent="0.25">
      <c r="BX3756" s="311" t="e">
        <f t="shared" si="122"/>
        <v>#DIV/0!</v>
      </c>
      <c r="BY3756" s="310">
        <f t="shared" si="123"/>
        <v>0</v>
      </c>
    </row>
    <row r="3757" spans="76:77" x14ac:dyDescent="0.25">
      <c r="BX3757" s="311" t="e">
        <f t="shared" si="122"/>
        <v>#DIV/0!</v>
      </c>
      <c r="BY3757" s="310">
        <f t="shared" si="123"/>
        <v>0</v>
      </c>
    </row>
    <row r="3758" spans="76:77" x14ac:dyDescent="0.25">
      <c r="BX3758" s="311" t="e">
        <f t="shared" si="122"/>
        <v>#DIV/0!</v>
      </c>
      <c r="BY3758" s="310">
        <f t="shared" si="123"/>
        <v>0</v>
      </c>
    </row>
    <row r="3759" spans="76:77" x14ac:dyDescent="0.25">
      <c r="BX3759" s="311" t="e">
        <f t="shared" si="122"/>
        <v>#DIV/0!</v>
      </c>
      <c r="BY3759" s="310">
        <f t="shared" si="123"/>
        <v>0</v>
      </c>
    </row>
    <row r="3760" spans="76:77" x14ac:dyDescent="0.25">
      <c r="BX3760" s="311" t="e">
        <f t="shared" si="122"/>
        <v>#DIV/0!</v>
      </c>
      <c r="BY3760" s="310">
        <f t="shared" si="123"/>
        <v>0</v>
      </c>
    </row>
    <row r="3761" spans="76:77" x14ac:dyDescent="0.25">
      <c r="BX3761" s="311" t="e">
        <f t="shared" si="122"/>
        <v>#DIV/0!</v>
      </c>
      <c r="BY3761" s="310">
        <f t="shared" si="123"/>
        <v>0</v>
      </c>
    </row>
    <row r="3762" spans="76:77" x14ac:dyDescent="0.25">
      <c r="BX3762" s="311" t="e">
        <f t="shared" si="122"/>
        <v>#DIV/0!</v>
      </c>
      <c r="BY3762" s="310">
        <f t="shared" si="123"/>
        <v>0</v>
      </c>
    </row>
    <row r="3763" spans="76:77" x14ac:dyDescent="0.25">
      <c r="BX3763" s="311" t="e">
        <f t="shared" si="122"/>
        <v>#DIV/0!</v>
      </c>
      <c r="BY3763" s="310">
        <f t="shared" si="123"/>
        <v>0</v>
      </c>
    </row>
    <row r="3764" spans="76:77" x14ac:dyDescent="0.25">
      <c r="BX3764" s="311" t="e">
        <f t="shared" si="122"/>
        <v>#DIV/0!</v>
      </c>
      <c r="BY3764" s="310">
        <f t="shared" si="123"/>
        <v>0</v>
      </c>
    </row>
    <row r="3765" spans="76:77" x14ac:dyDescent="0.25">
      <c r="BX3765" s="311" t="e">
        <f t="shared" si="122"/>
        <v>#DIV/0!</v>
      </c>
      <c r="BY3765" s="310">
        <f t="shared" si="123"/>
        <v>0</v>
      </c>
    </row>
    <row r="3766" spans="76:77" x14ac:dyDescent="0.25">
      <c r="BX3766" s="311" t="e">
        <f t="shared" si="122"/>
        <v>#DIV/0!</v>
      </c>
      <c r="BY3766" s="310">
        <f t="shared" si="123"/>
        <v>0</v>
      </c>
    </row>
    <row r="3767" spans="76:77" x14ac:dyDescent="0.25">
      <c r="BX3767" s="311" t="e">
        <f t="shared" si="122"/>
        <v>#DIV/0!</v>
      </c>
      <c r="BY3767" s="310">
        <f t="shared" si="123"/>
        <v>0</v>
      </c>
    </row>
    <row r="3768" spans="76:77" x14ac:dyDescent="0.25">
      <c r="BX3768" s="311" t="e">
        <f t="shared" si="122"/>
        <v>#DIV/0!</v>
      </c>
      <c r="BY3768" s="310">
        <f t="shared" si="123"/>
        <v>0</v>
      </c>
    </row>
    <row r="3769" spans="76:77" x14ac:dyDescent="0.25">
      <c r="BX3769" s="311" t="e">
        <f t="shared" si="122"/>
        <v>#DIV/0!</v>
      </c>
      <c r="BY3769" s="310">
        <f t="shared" si="123"/>
        <v>0</v>
      </c>
    </row>
    <row r="3770" spans="76:77" x14ac:dyDescent="0.25">
      <c r="BX3770" s="311" t="e">
        <f t="shared" si="122"/>
        <v>#DIV/0!</v>
      </c>
      <c r="BY3770" s="310">
        <f t="shared" si="123"/>
        <v>0</v>
      </c>
    </row>
    <row r="3771" spans="76:77" x14ac:dyDescent="0.25">
      <c r="BX3771" s="311" t="e">
        <f t="shared" si="122"/>
        <v>#DIV/0!</v>
      </c>
      <c r="BY3771" s="310">
        <f t="shared" si="123"/>
        <v>0</v>
      </c>
    </row>
    <row r="3772" spans="76:77" x14ac:dyDescent="0.25">
      <c r="BX3772" s="311" t="e">
        <f t="shared" si="122"/>
        <v>#DIV/0!</v>
      </c>
      <c r="BY3772" s="310">
        <f t="shared" si="123"/>
        <v>0</v>
      </c>
    </row>
    <row r="3773" spans="76:77" x14ac:dyDescent="0.25">
      <c r="BX3773" s="311" t="e">
        <f t="shared" si="122"/>
        <v>#DIV/0!</v>
      </c>
      <c r="BY3773" s="310">
        <f t="shared" si="123"/>
        <v>0</v>
      </c>
    </row>
    <row r="3774" spans="76:77" x14ac:dyDescent="0.25">
      <c r="BX3774" s="311" t="e">
        <f t="shared" si="122"/>
        <v>#DIV/0!</v>
      </c>
      <c r="BY3774" s="310">
        <f t="shared" si="123"/>
        <v>0</v>
      </c>
    </row>
    <row r="3775" spans="76:77" x14ac:dyDescent="0.25">
      <c r="BX3775" s="311" t="e">
        <f t="shared" si="122"/>
        <v>#DIV/0!</v>
      </c>
      <c r="BY3775" s="310">
        <f t="shared" si="123"/>
        <v>0</v>
      </c>
    </row>
    <row r="3776" spans="76:77" x14ac:dyDescent="0.25">
      <c r="BX3776" s="311" t="e">
        <f t="shared" si="122"/>
        <v>#DIV/0!</v>
      </c>
      <c r="BY3776" s="310">
        <f t="shared" si="123"/>
        <v>0</v>
      </c>
    </row>
    <row r="3777" spans="76:77" x14ac:dyDescent="0.25">
      <c r="BX3777" s="311" t="e">
        <f t="shared" si="122"/>
        <v>#DIV/0!</v>
      </c>
      <c r="BY3777" s="310">
        <f t="shared" si="123"/>
        <v>0</v>
      </c>
    </row>
    <row r="3778" spans="76:77" x14ac:dyDescent="0.25">
      <c r="BX3778" s="311" t="e">
        <f t="shared" si="122"/>
        <v>#DIV/0!</v>
      </c>
      <c r="BY3778" s="310">
        <f t="shared" si="123"/>
        <v>0</v>
      </c>
    </row>
    <row r="3779" spans="76:77" x14ac:dyDescent="0.25">
      <c r="BX3779" s="311" t="e">
        <f t="shared" si="122"/>
        <v>#DIV/0!</v>
      </c>
      <c r="BY3779" s="310">
        <f t="shared" si="123"/>
        <v>0</v>
      </c>
    </row>
    <row r="3780" spans="76:77" x14ac:dyDescent="0.25">
      <c r="BX3780" s="311" t="e">
        <f t="shared" si="122"/>
        <v>#DIV/0!</v>
      </c>
      <c r="BY3780" s="310">
        <f t="shared" si="123"/>
        <v>0</v>
      </c>
    </row>
    <row r="3781" spans="76:77" x14ac:dyDescent="0.25">
      <c r="BX3781" s="311" t="e">
        <f t="shared" si="122"/>
        <v>#DIV/0!</v>
      </c>
      <c r="BY3781" s="310">
        <f t="shared" si="123"/>
        <v>0</v>
      </c>
    </row>
    <row r="3782" spans="76:77" x14ac:dyDescent="0.25">
      <c r="BX3782" s="311" t="e">
        <f t="shared" si="122"/>
        <v>#DIV/0!</v>
      </c>
      <c r="BY3782" s="310">
        <f t="shared" si="123"/>
        <v>0</v>
      </c>
    </row>
    <row r="3783" spans="76:77" x14ac:dyDescent="0.25">
      <c r="BX3783" s="311" t="e">
        <f t="shared" si="122"/>
        <v>#DIV/0!</v>
      </c>
      <c r="BY3783" s="310">
        <f t="shared" si="123"/>
        <v>0</v>
      </c>
    </row>
    <row r="3784" spans="76:77" x14ac:dyDescent="0.25">
      <c r="BX3784" s="311" t="e">
        <f t="shared" si="122"/>
        <v>#DIV/0!</v>
      </c>
      <c r="BY3784" s="310">
        <f t="shared" si="123"/>
        <v>0</v>
      </c>
    </row>
    <row r="3785" spans="76:77" x14ac:dyDescent="0.25">
      <c r="BX3785" s="311" t="e">
        <f t="shared" si="122"/>
        <v>#DIV/0!</v>
      </c>
      <c r="BY3785" s="310">
        <f t="shared" si="123"/>
        <v>0</v>
      </c>
    </row>
    <row r="3786" spans="76:77" x14ac:dyDescent="0.25">
      <c r="BX3786" s="311" t="e">
        <f t="shared" si="122"/>
        <v>#DIV/0!</v>
      </c>
      <c r="BY3786" s="310">
        <f t="shared" si="123"/>
        <v>0</v>
      </c>
    </row>
    <row r="3787" spans="76:77" x14ac:dyDescent="0.25">
      <c r="BX3787" s="311" t="e">
        <f t="shared" si="122"/>
        <v>#DIV/0!</v>
      </c>
      <c r="BY3787" s="310">
        <f t="shared" si="123"/>
        <v>0</v>
      </c>
    </row>
    <row r="3788" spans="76:77" x14ac:dyDescent="0.25">
      <c r="BX3788" s="311" t="e">
        <f t="shared" si="122"/>
        <v>#DIV/0!</v>
      </c>
      <c r="BY3788" s="310">
        <f t="shared" si="123"/>
        <v>0</v>
      </c>
    </row>
    <row r="3789" spans="76:77" x14ac:dyDescent="0.25">
      <c r="BX3789" s="311" t="e">
        <f t="shared" ref="BX3789:BX3852" si="124">BY3789/BV3789</f>
        <v>#DIV/0!</v>
      </c>
      <c r="BY3789" s="310">
        <f t="shared" ref="BY3789:BY3852" si="125">BY3788+BW3789*(BV3789-BV3788)</f>
        <v>0</v>
      </c>
    </row>
    <row r="3790" spans="76:77" x14ac:dyDescent="0.25">
      <c r="BX3790" s="311" t="e">
        <f t="shared" si="124"/>
        <v>#DIV/0!</v>
      </c>
      <c r="BY3790" s="310">
        <f t="shared" si="125"/>
        <v>0</v>
      </c>
    </row>
    <row r="3791" spans="76:77" x14ac:dyDescent="0.25">
      <c r="BX3791" s="311" t="e">
        <f t="shared" si="124"/>
        <v>#DIV/0!</v>
      </c>
      <c r="BY3791" s="310">
        <f t="shared" si="125"/>
        <v>0</v>
      </c>
    </row>
    <row r="3792" spans="76:77" x14ac:dyDescent="0.25">
      <c r="BX3792" s="311" t="e">
        <f t="shared" si="124"/>
        <v>#DIV/0!</v>
      </c>
      <c r="BY3792" s="310">
        <f t="shared" si="125"/>
        <v>0</v>
      </c>
    </row>
    <row r="3793" spans="76:77" x14ac:dyDescent="0.25">
      <c r="BX3793" s="311" t="e">
        <f t="shared" si="124"/>
        <v>#DIV/0!</v>
      </c>
      <c r="BY3793" s="310">
        <f t="shared" si="125"/>
        <v>0</v>
      </c>
    </row>
    <row r="3794" spans="76:77" x14ac:dyDescent="0.25">
      <c r="BX3794" s="311" t="e">
        <f t="shared" si="124"/>
        <v>#DIV/0!</v>
      </c>
      <c r="BY3794" s="310">
        <f t="shared" si="125"/>
        <v>0</v>
      </c>
    </row>
    <row r="3795" spans="76:77" x14ac:dyDescent="0.25">
      <c r="BX3795" s="311" t="e">
        <f t="shared" si="124"/>
        <v>#DIV/0!</v>
      </c>
      <c r="BY3795" s="310">
        <f t="shared" si="125"/>
        <v>0</v>
      </c>
    </row>
    <row r="3796" spans="76:77" x14ac:dyDescent="0.25">
      <c r="BX3796" s="311" t="e">
        <f t="shared" si="124"/>
        <v>#DIV/0!</v>
      </c>
      <c r="BY3796" s="310">
        <f t="shared" si="125"/>
        <v>0</v>
      </c>
    </row>
    <row r="3797" spans="76:77" x14ac:dyDescent="0.25">
      <c r="BX3797" s="311" t="e">
        <f t="shared" si="124"/>
        <v>#DIV/0!</v>
      </c>
      <c r="BY3797" s="310">
        <f t="shared" si="125"/>
        <v>0</v>
      </c>
    </row>
    <row r="3798" spans="76:77" x14ac:dyDescent="0.25">
      <c r="BX3798" s="311" t="e">
        <f t="shared" si="124"/>
        <v>#DIV/0!</v>
      </c>
      <c r="BY3798" s="310">
        <f t="shared" si="125"/>
        <v>0</v>
      </c>
    </row>
    <row r="3799" spans="76:77" x14ac:dyDescent="0.25">
      <c r="BX3799" s="311" t="e">
        <f t="shared" si="124"/>
        <v>#DIV/0!</v>
      </c>
      <c r="BY3799" s="310">
        <f t="shared" si="125"/>
        <v>0</v>
      </c>
    </row>
    <row r="3800" spans="76:77" x14ac:dyDescent="0.25">
      <c r="BX3800" s="311" t="e">
        <f t="shared" si="124"/>
        <v>#DIV/0!</v>
      </c>
      <c r="BY3800" s="310">
        <f t="shared" si="125"/>
        <v>0</v>
      </c>
    </row>
    <row r="3801" spans="76:77" x14ac:dyDescent="0.25">
      <c r="BX3801" s="311" t="e">
        <f t="shared" si="124"/>
        <v>#DIV/0!</v>
      </c>
      <c r="BY3801" s="310">
        <f t="shared" si="125"/>
        <v>0</v>
      </c>
    </row>
    <row r="3802" spans="76:77" x14ac:dyDescent="0.25">
      <c r="BX3802" s="311" t="e">
        <f t="shared" si="124"/>
        <v>#DIV/0!</v>
      </c>
      <c r="BY3802" s="310">
        <f t="shared" si="125"/>
        <v>0</v>
      </c>
    </row>
    <row r="3803" spans="76:77" x14ac:dyDescent="0.25">
      <c r="BX3803" s="311" t="e">
        <f t="shared" si="124"/>
        <v>#DIV/0!</v>
      </c>
      <c r="BY3803" s="310">
        <f t="shared" si="125"/>
        <v>0</v>
      </c>
    </row>
    <row r="3804" spans="76:77" x14ac:dyDescent="0.25">
      <c r="BX3804" s="311" t="e">
        <f t="shared" si="124"/>
        <v>#DIV/0!</v>
      </c>
      <c r="BY3804" s="310">
        <f t="shared" si="125"/>
        <v>0</v>
      </c>
    </row>
    <row r="3805" spans="76:77" x14ac:dyDescent="0.25">
      <c r="BX3805" s="311" t="e">
        <f t="shared" si="124"/>
        <v>#DIV/0!</v>
      </c>
      <c r="BY3805" s="310">
        <f t="shared" si="125"/>
        <v>0</v>
      </c>
    </row>
    <row r="3806" spans="76:77" x14ac:dyDescent="0.25">
      <c r="BX3806" s="311" t="e">
        <f t="shared" si="124"/>
        <v>#DIV/0!</v>
      </c>
      <c r="BY3806" s="310">
        <f t="shared" si="125"/>
        <v>0</v>
      </c>
    </row>
    <row r="3807" spans="76:77" x14ac:dyDescent="0.25">
      <c r="BX3807" s="311" t="e">
        <f t="shared" si="124"/>
        <v>#DIV/0!</v>
      </c>
      <c r="BY3807" s="310">
        <f t="shared" si="125"/>
        <v>0</v>
      </c>
    </row>
    <row r="3808" spans="76:77" x14ac:dyDescent="0.25">
      <c r="BX3808" s="311" t="e">
        <f t="shared" si="124"/>
        <v>#DIV/0!</v>
      </c>
      <c r="BY3808" s="310">
        <f t="shared" si="125"/>
        <v>0</v>
      </c>
    </row>
    <row r="3809" spans="76:77" x14ac:dyDescent="0.25">
      <c r="BX3809" s="311" t="e">
        <f t="shared" si="124"/>
        <v>#DIV/0!</v>
      </c>
      <c r="BY3809" s="310">
        <f t="shared" si="125"/>
        <v>0</v>
      </c>
    </row>
    <row r="3810" spans="76:77" x14ac:dyDescent="0.25">
      <c r="BX3810" s="311" t="e">
        <f t="shared" si="124"/>
        <v>#DIV/0!</v>
      </c>
      <c r="BY3810" s="310">
        <f t="shared" si="125"/>
        <v>0</v>
      </c>
    </row>
    <row r="3811" spans="76:77" x14ac:dyDescent="0.25">
      <c r="BX3811" s="311" t="e">
        <f t="shared" si="124"/>
        <v>#DIV/0!</v>
      </c>
      <c r="BY3811" s="310">
        <f t="shared" si="125"/>
        <v>0</v>
      </c>
    </row>
    <row r="3812" spans="76:77" x14ac:dyDescent="0.25">
      <c r="BX3812" s="311" t="e">
        <f t="shared" si="124"/>
        <v>#DIV/0!</v>
      </c>
      <c r="BY3812" s="310">
        <f t="shared" si="125"/>
        <v>0</v>
      </c>
    </row>
    <row r="3813" spans="76:77" x14ac:dyDescent="0.25">
      <c r="BX3813" s="311" t="e">
        <f t="shared" si="124"/>
        <v>#DIV/0!</v>
      </c>
      <c r="BY3813" s="310">
        <f t="shared" si="125"/>
        <v>0</v>
      </c>
    </row>
    <row r="3814" spans="76:77" x14ac:dyDescent="0.25">
      <c r="BX3814" s="311" t="e">
        <f t="shared" si="124"/>
        <v>#DIV/0!</v>
      </c>
      <c r="BY3814" s="310">
        <f t="shared" si="125"/>
        <v>0</v>
      </c>
    </row>
    <row r="3815" spans="76:77" x14ac:dyDescent="0.25">
      <c r="BX3815" s="311" t="e">
        <f t="shared" si="124"/>
        <v>#DIV/0!</v>
      </c>
      <c r="BY3815" s="310">
        <f t="shared" si="125"/>
        <v>0</v>
      </c>
    </row>
    <row r="3816" spans="76:77" x14ac:dyDescent="0.25">
      <c r="BX3816" s="311" t="e">
        <f t="shared" si="124"/>
        <v>#DIV/0!</v>
      </c>
      <c r="BY3816" s="310">
        <f t="shared" si="125"/>
        <v>0</v>
      </c>
    </row>
    <row r="3817" spans="76:77" x14ac:dyDescent="0.25">
      <c r="BX3817" s="311" t="e">
        <f t="shared" si="124"/>
        <v>#DIV/0!</v>
      </c>
      <c r="BY3817" s="310">
        <f t="shared" si="125"/>
        <v>0</v>
      </c>
    </row>
    <row r="3818" spans="76:77" x14ac:dyDescent="0.25">
      <c r="BX3818" s="311" t="e">
        <f t="shared" si="124"/>
        <v>#DIV/0!</v>
      </c>
      <c r="BY3818" s="310">
        <f t="shared" si="125"/>
        <v>0</v>
      </c>
    </row>
    <row r="3819" spans="76:77" x14ac:dyDescent="0.25">
      <c r="BX3819" s="311" t="e">
        <f t="shared" si="124"/>
        <v>#DIV/0!</v>
      </c>
      <c r="BY3819" s="310">
        <f t="shared" si="125"/>
        <v>0</v>
      </c>
    </row>
    <row r="3820" spans="76:77" x14ac:dyDescent="0.25">
      <c r="BX3820" s="311" t="e">
        <f t="shared" si="124"/>
        <v>#DIV/0!</v>
      </c>
      <c r="BY3820" s="310">
        <f t="shared" si="125"/>
        <v>0</v>
      </c>
    </row>
    <row r="3821" spans="76:77" x14ac:dyDescent="0.25">
      <c r="BX3821" s="311" t="e">
        <f t="shared" si="124"/>
        <v>#DIV/0!</v>
      </c>
      <c r="BY3821" s="310">
        <f t="shared" si="125"/>
        <v>0</v>
      </c>
    </row>
    <row r="3822" spans="76:77" x14ac:dyDescent="0.25">
      <c r="BX3822" s="311" t="e">
        <f t="shared" si="124"/>
        <v>#DIV/0!</v>
      </c>
      <c r="BY3822" s="310">
        <f t="shared" si="125"/>
        <v>0</v>
      </c>
    </row>
    <row r="3823" spans="76:77" x14ac:dyDescent="0.25">
      <c r="BX3823" s="311" t="e">
        <f t="shared" si="124"/>
        <v>#DIV/0!</v>
      </c>
      <c r="BY3823" s="310">
        <f t="shared" si="125"/>
        <v>0</v>
      </c>
    </row>
    <row r="3824" spans="76:77" x14ac:dyDescent="0.25">
      <c r="BX3824" s="311" t="e">
        <f t="shared" si="124"/>
        <v>#DIV/0!</v>
      </c>
      <c r="BY3824" s="310">
        <f t="shared" si="125"/>
        <v>0</v>
      </c>
    </row>
    <row r="3825" spans="76:77" x14ac:dyDescent="0.25">
      <c r="BX3825" s="311" t="e">
        <f t="shared" si="124"/>
        <v>#DIV/0!</v>
      </c>
      <c r="BY3825" s="310">
        <f t="shared" si="125"/>
        <v>0</v>
      </c>
    </row>
    <row r="3826" spans="76:77" x14ac:dyDescent="0.25">
      <c r="BX3826" s="311" t="e">
        <f t="shared" si="124"/>
        <v>#DIV/0!</v>
      </c>
      <c r="BY3826" s="310">
        <f t="shared" si="125"/>
        <v>0</v>
      </c>
    </row>
    <row r="3827" spans="76:77" x14ac:dyDescent="0.25">
      <c r="BX3827" s="311" t="e">
        <f t="shared" si="124"/>
        <v>#DIV/0!</v>
      </c>
      <c r="BY3827" s="310">
        <f t="shared" si="125"/>
        <v>0</v>
      </c>
    </row>
    <row r="3828" spans="76:77" x14ac:dyDescent="0.25">
      <c r="BX3828" s="311" t="e">
        <f t="shared" si="124"/>
        <v>#DIV/0!</v>
      </c>
      <c r="BY3828" s="310">
        <f t="shared" si="125"/>
        <v>0</v>
      </c>
    </row>
    <row r="3829" spans="76:77" x14ac:dyDescent="0.25">
      <c r="BX3829" s="311" t="e">
        <f t="shared" si="124"/>
        <v>#DIV/0!</v>
      </c>
      <c r="BY3829" s="310">
        <f t="shared" si="125"/>
        <v>0</v>
      </c>
    </row>
    <row r="3830" spans="76:77" x14ac:dyDescent="0.25">
      <c r="BX3830" s="311" t="e">
        <f t="shared" si="124"/>
        <v>#DIV/0!</v>
      </c>
      <c r="BY3830" s="310">
        <f t="shared" si="125"/>
        <v>0</v>
      </c>
    </row>
    <row r="3831" spans="76:77" x14ac:dyDescent="0.25">
      <c r="BX3831" s="311" t="e">
        <f t="shared" si="124"/>
        <v>#DIV/0!</v>
      </c>
      <c r="BY3831" s="310">
        <f t="shared" si="125"/>
        <v>0</v>
      </c>
    </row>
    <row r="3832" spans="76:77" x14ac:dyDescent="0.25">
      <c r="BX3832" s="311" t="e">
        <f t="shared" si="124"/>
        <v>#DIV/0!</v>
      </c>
      <c r="BY3832" s="310">
        <f t="shared" si="125"/>
        <v>0</v>
      </c>
    </row>
    <row r="3833" spans="76:77" x14ac:dyDescent="0.25">
      <c r="BX3833" s="311" t="e">
        <f t="shared" si="124"/>
        <v>#DIV/0!</v>
      </c>
      <c r="BY3833" s="310">
        <f t="shared" si="125"/>
        <v>0</v>
      </c>
    </row>
    <row r="3834" spans="76:77" x14ac:dyDescent="0.25">
      <c r="BX3834" s="311" t="e">
        <f t="shared" si="124"/>
        <v>#DIV/0!</v>
      </c>
      <c r="BY3834" s="310">
        <f t="shared" si="125"/>
        <v>0</v>
      </c>
    </row>
    <row r="3835" spans="76:77" x14ac:dyDescent="0.25">
      <c r="BX3835" s="311" t="e">
        <f t="shared" si="124"/>
        <v>#DIV/0!</v>
      </c>
      <c r="BY3835" s="310">
        <f t="shared" si="125"/>
        <v>0</v>
      </c>
    </row>
    <row r="3836" spans="76:77" x14ac:dyDescent="0.25">
      <c r="BX3836" s="311" t="e">
        <f t="shared" si="124"/>
        <v>#DIV/0!</v>
      </c>
      <c r="BY3836" s="310">
        <f t="shared" si="125"/>
        <v>0</v>
      </c>
    </row>
    <row r="3837" spans="76:77" x14ac:dyDescent="0.25">
      <c r="BX3837" s="311" t="e">
        <f t="shared" si="124"/>
        <v>#DIV/0!</v>
      </c>
      <c r="BY3837" s="310">
        <f t="shared" si="125"/>
        <v>0</v>
      </c>
    </row>
    <row r="3838" spans="76:77" x14ac:dyDescent="0.25">
      <c r="BX3838" s="311" t="e">
        <f t="shared" si="124"/>
        <v>#DIV/0!</v>
      </c>
      <c r="BY3838" s="310">
        <f t="shared" si="125"/>
        <v>0</v>
      </c>
    </row>
    <row r="3839" spans="76:77" x14ac:dyDescent="0.25">
      <c r="BX3839" s="311" t="e">
        <f t="shared" si="124"/>
        <v>#DIV/0!</v>
      </c>
      <c r="BY3839" s="310">
        <f t="shared" si="125"/>
        <v>0</v>
      </c>
    </row>
    <row r="3840" spans="76:77" x14ac:dyDescent="0.25">
      <c r="BX3840" s="311" t="e">
        <f t="shared" si="124"/>
        <v>#DIV/0!</v>
      </c>
      <c r="BY3840" s="310">
        <f t="shared" si="125"/>
        <v>0</v>
      </c>
    </row>
    <row r="3841" spans="76:77" x14ac:dyDescent="0.25">
      <c r="BX3841" s="311" t="e">
        <f t="shared" si="124"/>
        <v>#DIV/0!</v>
      </c>
      <c r="BY3841" s="310">
        <f t="shared" si="125"/>
        <v>0</v>
      </c>
    </row>
    <row r="3842" spans="76:77" x14ac:dyDescent="0.25">
      <c r="BX3842" s="311" t="e">
        <f t="shared" si="124"/>
        <v>#DIV/0!</v>
      </c>
      <c r="BY3842" s="310">
        <f t="shared" si="125"/>
        <v>0</v>
      </c>
    </row>
    <row r="3843" spans="76:77" x14ac:dyDescent="0.25">
      <c r="BX3843" s="311" t="e">
        <f t="shared" si="124"/>
        <v>#DIV/0!</v>
      </c>
      <c r="BY3843" s="310">
        <f t="shared" si="125"/>
        <v>0</v>
      </c>
    </row>
    <row r="3844" spans="76:77" x14ac:dyDescent="0.25">
      <c r="BX3844" s="311" t="e">
        <f t="shared" si="124"/>
        <v>#DIV/0!</v>
      </c>
      <c r="BY3844" s="310">
        <f t="shared" si="125"/>
        <v>0</v>
      </c>
    </row>
    <row r="3845" spans="76:77" x14ac:dyDescent="0.25">
      <c r="BX3845" s="311" t="e">
        <f t="shared" si="124"/>
        <v>#DIV/0!</v>
      </c>
      <c r="BY3845" s="310">
        <f t="shared" si="125"/>
        <v>0</v>
      </c>
    </row>
    <row r="3846" spans="76:77" x14ac:dyDescent="0.25">
      <c r="BX3846" s="311" t="e">
        <f t="shared" si="124"/>
        <v>#DIV/0!</v>
      </c>
      <c r="BY3846" s="310">
        <f t="shared" si="125"/>
        <v>0</v>
      </c>
    </row>
    <row r="3847" spans="76:77" x14ac:dyDescent="0.25">
      <c r="BX3847" s="311" t="e">
        <f t="shared" si="124"/>
        <v>#DIV/0!</v>
      </c>
      <c r="BY3847" s="310">
        <f t="shared" si="125"/>
        <v>0</v>
      </c>
    </row>
    <row r="3848" spans="76:77" x14ac:dyDescent="0.25">
      <c r="BX3848" s="311" t="e">
        <f t="shared" si="124"/>
        <v>#DIV/0!</v>
      </c>
      <c r="BY3848" s="310">
        <f t="shared" si="125"/>
        <v>0</v>
      </c>
    </row>
    <row r="3849" spans="76:77" x14ac:dyDescent="0.25">
      <c r="BX3849" s="311" t="e">
        <f t="shared" si="124"/>
        <v>#DIV/0!</v>
      </c>
      <c r="BY3849" s="310">
        <f t="shared" si="125"/>
        <v>0</v>
      </c>
    </row>
    <row r="3850" spans="76:77" x14ac:dyDescent="0.25">
      <c r="BX3850" s="311" t="e">
        <f t="shared" si="124"/>
        <v>#DIV/0!</v>
      </c>
      <c r="BY3850" s="310">
        <f t="shared" si="125"/>
        <v>0</v>
      </c>
    </row>
    <row r="3851" spans="76:77" x14ac:dyDescent="0.25">
      <c r="BX3851" s="311" t="e">
        <f t="shared" si="124"/>
        <v>#DIV/0!</v>
      </c>
      <c r="BY3851" s="310">
        <f t="shared" si="125"/>
        <v>0</v>
      </c>
    </row>
    <row r="3852" spans="76:77" x14ac:dyDescent="0.25">
      <c r="BX3852" s="311" t="e">
        <f t="shared" si="124"/>
        <v>#DIV/0!</v>
      </c>
      <c r="BY3852" s="310">
        <f t="shared" si="125"/>
        <v>0</v>
      </c>
    </row>
    <row r="3853" spans="76:77" x14ac:dyDescent="0.25">
      <c r="BX3853" s="311" t="e">
        <f t="shared" ref="BX3853:BX3916" si="126">BY3853/BV3853</f>
        <v>#DIV/0!</v>
      </c>
      <c r="BY3853" s="310">
        <f t="shared" ref="BY3853:BY3916" si="127">BY3852+BW3853*(BV3853-BV3852)</f>
        <v>0</v>
      </c>
    </row>
    <row r="3854" spans="76:77" x14ac:dyDescent="0.25">
      <c r="BX3854" s="311" t="e">
        <f t="shared" si="126"/>
        <v>#DIV/0!</v>
      </c>
      <c r="BY3854" s="310">
        <f t="shared" si="127"/>
        <v>0</v>
      </c>
    </row>
    <row r="3855" spans="76:77" x14ac:dyDescent="0.25">
      <c r="BX3855" s="311" t="e">
        <f t="shared" si="126"/>
        <v>#DIV/0!</v>
      </c>
      <c r="BY3855" s="310">
        <f t="shared" si="127"/>
        <v>0</v>
      </c>
    </row>
    <row r="3856" spans="76:77" x14ac:dyDescent="0.25">
      <c r="BX3856" s="311" t="e">
        <f t="shared" si="126"/>
        <v>#DIV/0!</v>
      </c>
      <c r="BY3856" s="310">
        <f t="shared" si="127"/>
        <v>0</v>
      </c>
    </row>
    <row r="3857" spans="76:77" x14ac:dyDescent="0.25">
      <c r="BX3857" s="311" t="e">
        <f t="shared" si="126"/>
        <v>#DIV/0!</v>
      </c>
      <c r="BY3857" s="310">
        <f t="shared" si="127"/>
        <v>0</v>
      </c>
    </row>
    <row r="3858" spans="76:77" x14ac:dyDescent="0.25">
      <c r="BX3858" s="311" t="e">
        <f t="shared" si="126"/>
        <v>#DIV/0!</v>
      </c>
      <c r="BY3858" s="310">
        <f t="shared" si="127"/>
        <v>0</v>
      </c>
    </row>
    <row r="3859" spans="76:77" x14ac:dyDescent="0.25">
      <c r="BX3859" s="311" t="e">
        <f t="shared" si="126"/>
        <v>#DIV/0!</v>
      </c>
      <c r="BY3859" s="310">
        <f t="shared" si="127"/>
        <v>0</v>
      </c>
    </row>
    <row r="3860" spans="76:77" x14ac:dyDescent="0.25">
      <c r="BX3860" s="311" t="e">
        <f t="shared" si="126"/>
        <v>#DIV/0!</v>
      </c>
      <c r="BY3860" s="310">
        <f t="shared" si="127"/>
        <v>0</v>
      </c>
    </row>
    <row r="3861" spans="76:77" x14ac:dyDescent="0.25">
      <c r="BX3861" s="311" t="e">
        <f t="shared" si="126"/>
        <v>#DIV/0!</v>
      </c>
      <c r="BY3861" s="310">
        <f t="shared" si="127"/>
        <v>0</v>
      </c>
    </row>
    <row r="3862" spans="76:77" x14ac:dyDescent="0.25">
      <c r="BX3862" s="311" t="e">
        <f t="shared" si="126"/>
        <v>#DIV/0!</v>
      </c>
      <c r="BY3862" s="310">
        <f t="shared" si="127"/>
        <v>0</v>
      </c>
    </row>
    <row r="3863" spans="76:77" x14ac:dyDescent="0.25">
      <c r="BX3863" s="311" t="e">
        <f t="shared" si="126"/>
        <v>#DIV/0!</v>
      </c>
      <c r="BY3863" s="310">
        <f t="shared" si="127"/>
        <v>0</v>
      </c>
    </row>
    <row r="3864" spans="76:77" x14ac:dyDescent="0.25">
      <c r="BX3864" s="311" t="e">
        <f t="shared" si="126"/>
        <v>#DIV/0!</v>
      </c>
      <c r="BY3864" s="310">
        <f t="shared" si="127"/>
        <v>0</v>
      </c>
    </row>
    <row r="3865" spans="76:77" x14ac:dyDescent="0.25">
      <c r="BX3865" s="311" t="e">
        <f t="shared" si="126"/>
        <v>#DIV/0!</v>
      </c>
      <c r="BY3865" s="310">
        <f t="shared" si="127"/>
        <v>0</v>
      </c>
    </row>
    <row r="3866" spans="76:77" x14ac:dyDescent="0.25">
      <c r="BX3866" s="311" t="e">
        <f t="shared" si="126"/>
        <v>#DIV/0!</v>
      </c>
      <c r="BY3866" s="310">
        <f t="shared" si="127"/>
        <v>0</v>
      </c>
    </row>
    <row r="3867" spans="76:77" x14ac:dyDescent="0.25">
      <c r="BX3867" s="311" t="e">
        <f t="shared" si="126"/>
        <v>#DIV/0!</v>
      </c>
      <c r="BY3867" s="310">
        <f t="shared" si="127"/>
        <v>0</v>
      </c>
    </row>
    <row r="3868" spans="76:77" x14ac:dyDescent="0.25">
      <c r="BX3868" s="311" t="e">
        <f t="shared" si="126"/>
        <v>#DIV/0!</v>
      </c>
      <c r="BY3868" s="310">
        <f t="shared" si="127"/>
        <v>0</v>
      </c>
    </row>
    <row r="3869" spans="76:77" x14ac:dyDescent="0.25">
      <c r="BX3869" s="311" t="e">
        <f t="shared" si="126"/>
        <v>#DIV/0!</v>
      </c>
      <c r="BY3869" s="310">
        <f t="shared" si="127"/>
        <v>0</v>
      </c>
    </row>
    <row r="3870" spans="76:77" x14ac:dyDescent="0.25">
      <c r="BX3870" s="311" t="e">
        <f t="shared" si="126"/>
        <v>#DIV/0!</v>
      </c>
      <c r="BY3870" s="310">
        <f t="shared" si="127"/>
        <v>0</v>
      </c>
    </row>
    <row r="3871" spans="76:77" x14ac:dyDescent="0.25">
      <c r="BX3871" s="311" t="e">
        <f t="shared" si="126"/>
        <v>#DIV/0!</v>
      </c>
      <c r="BY3871" s="310">
        <f t="shared" si="127"/>
        <v>0</v>
      </c>
    </row>
    <row r="3872" spans="76:77" x14ac:dyDescent="0.25">
      <c r="BX3872" s="311" t="e">
        <f t="shared" si="126"/>
        <v>#DIV/0!</v>
      </c>
      <c r="BY3872" s="310">
        <f t="shared" si="127"/>
        <v>0</v>
      </c>
    </row>
    <row r="3873" spans="76:77" x14ac:dyDescent="0.25">
      <c r="BX3873" s="311" t="e">
        <f t="shared" si="126"/>
        <v>#DIV/0!</v>
      </c>
      <c r="BY3873" s="310">
        <f t="shared" si="127"/>
        <v>0</v>
      </c>
    </row>
    <row r="3874" spans="76:77" x14ac:dyDescent="0.25">
      <c r="BX3874" s="311" t="e">
        <f t="shared" si="126"/>
        <v>#DIV/0!</v>
      </c>
      <c r="BY3874" s="310">
        <f t="shared" si="127"/>
        <v>0</v>
      </c>
    </row>
    <row r="3875" spans="76:77" x14ac:dyDescent="0.25">
      <c r="BX3875" s="311" t="e">
        <f t="shared" si="126"/>
        <v>#DIV/0!</v>
      </c>
      <c r="BY3875" s="310">
        <f t="shared" si="127"/>
        <v>0</v>
      </c>
    </row>
    <row r="3876" spans="76:77" x14ac:dyDescent="0.25">
      <c r="BX3876" s="311" t="e">
        <f t="shared" si="126"/>
        <v>#DIV/0!</v>
      </c>
      <c r="BY3876" s="310">
        <f t="shared" si="127"/>
        <v>0</v>
      </c>
    </row>
    <row r="3877" spans="76:77" x14ac:dyDescent="0.25">
      <c r="BX3877" s="311" t="e">
        <f t="shared" si="126"/>
        <v>#DIV/0!</v>
      </c>
      <c r="BY3877" s="310">
        <f t="shared" si="127"/>
        <v>0</v>
      </c>
    </row>
    <row r="3878" spans="76:77" x14ac:dyDescent="0.25">
      <c r="BX3878" s="311" t="e">
        <f t="shared" si="126"/>
        <v>#DIV/0!</v>
      </c>
      <c r="BY3878" s="310">
        <f t="shared" si="127"/>
        <v>0</v>
      </c>
    </row>
    <row r="3879" spans="76:77" x14ac:dyDescent="0.25">
      <c r="BX3879" s="311" t="e">
        <f t="shared" si="126"/>
        <v>#DIV/0!</v>
      </c>
      <c r="BY3879" s="310">
        <f t="shared" si="127"/>
        <v>0</v>
      </c>
    </row>
    <row r="3880" spans="76:77" x14ac:dyDescent="0.25">
      <c r="BX3880" s="311" t="e">
        <f t="shared" si="126"/>
        <v>#DIV/0!</v>
      </c>
      <c r="BY3880" s="310">
        <f t="shared" si="127"/>
        <v>0</v>
      </c>
    </row>
    <row r="3881" spans="76:77" x14ac:dyDescent="0.25">
      <c r="BX3881" s="311" t="e">
        <f t="shared" si="126"/>
        <v>#DIV/0!</v>
      </c>
      <c r="BY3881" s="310">
        <f t="shared" si="127"/>
        <v>0</v>
      </c>
    </row>
    <row r="3882" spans="76:77" x14ac:dyDescent="0.25">
      <c r="BX3882" s="311" t="e">
        <f t="shared" si="126"/>
        <v>#DIV/0!</v>
      </c>
      <c r="BY3882" s="310">
        <f t="shared" si="127"/>
        <v>0</v>
      </c>
    </row>
    <row r="3883" spans="76:77" x14ac:dyDescent="0.25">
      <c r="BX3883" s="311" t="e">
        <f t="shared" si="126"/>
        <v>#DIV/0!</v>
      </c>
      <c r="BY3883" s="310">
        <f t="shared" si="127"/>
        <v>0</v>
      </c>
    </row>
    <row r="3884" spans="76:77" x14ac:dyDescent="0.25">
      <c r="BX3884" s="311" t="e">
        <f t="shared" si="126"/>
        <v>#DIV/0!</v>
      </c>
      <c r="BY3884" s="310">
        <f t="shared" si="127"/>
        <v>0</v>
      </c>
    </row>
    <row r="3885" spans="76:77" x14ac:dyDescent="0.25">
      <c r="BX3885" s="311" t="e">
        <f t="shared" si="126"/>
        <v>#DIV/0!</v>
      </c>
      <c r="BY3885" s="310">
        <f t="shared" si="127"/>
        <v>0</v>
      </c>
    </row>
    <row r="3886" spans="76:77" x14ac:dyDescent="0.25">
      <c r="BX3886" s="311" t="e">
        <f t="shared" si="126"/>
        <v>#DIV/0!</v>
      </c>
      <c r="BY3886" s="310">
        <f t="shared" si="127"/>
        <v>0</v>
      </c>
    </row>
    <row r="3887" spans="76:77" x14ac:dyDescent="0.25">
      <c r="BX3887" s="311" t="e">
        <f t="shared" si="126"/>
        <v>#DIV/0!</v>
      </c>
      <c r="BY3887" s="310">
        <f t="shared" si="127"/>
        <v>0</v>
      </c>
    </row>
    <row r="3888" spans="76:77" x14ac:dyDescent="0.25">
      <c r="BX3888" s="311" t="e">
        <f t="shared" si="126"/>
        <v>#DIV/0!</v>
      </c>
      <c r="BY3888" s="310">
        <f t="shared" si="127"/>
        <v>0</v>
      </c>
    </row>
    <row r="3889" spans="76:77" x14ac:dyDescent="0.25">
      <c r="BX3889" s="311" t="e">
        <f t="shared" si="126"/>
        <v>#DIV/0!</v>
      </c>
      <c r="BY3889" s="310">
        <f t="shared" si="127"/>
        <v>0</v>
      </c>
    </row>
    <row r="3890" spans="76:77" x14ac:dyDescent="0.25">
      <c r="BX3890" s="311" t="e">
        <f t="shared" si="126"/>
        <v>#DIV/0!</v>
      </c>
      <c r="BY3890" s="310">
        <f t="shared" si="127"/>
        <v>0</v>
      </c>
    </row>
    <row r="3891" spans="76:77" x14ac:dyDescent="0.25">
      <c r="BX3891" s="311" t="e">
        <f t="shared" si="126"/>
        <v>#DIV/0!</v>
      </c>
      <c r="BY3891" s="310">
        <f t="shared" si="127"/>
        <v>0</v>
      </c>
    </row>
    <row r="3892" spans="76:77" x14ac:dyDescent="0.25">
      <c r="BX3892" s="311" t="e">
        <f t="shared" si="126"/>
        <v>#DIV/0!</v>
      </c>
      <c r="BY3892" s="310">
        <f t="shared" si="127"/>
        <v>0</v>
      </c>
    </row>
    <row r="3893" spans="76:77" x14ac:dyDescent="0.25">
      <c r="BX3893" s="311" t="e">
        <f t="shared" si="126"/>
        <v>#DIV/0!</v>
      </c>
      <c r="BY3893" s="310">
        <f t="shared" si="127"/>
        <v>0</v>
      </c>
    </row>
    <row r="3894" spans="76:77" x14ac:dyDescent="0.25">
      <c r="BX3894" s="311" t="e">
        <f t="shared" si="126"/>
        <v>#DIV/0!</v>
      </c>
      <c r="BY3894" s="310">
        <f t="shared" si="127"/>
        <v>0</v>
      </c>
    </row>
    <row r="3895" spans="76:77" x14ac:dyDescent="0.25">
      <c r="BX3895" s="311" t="e">
        <f t="shared" si="126"/>
        <v>#DIV/0!</v>
      </c>
      <c r="BY3895" s="310">
        <f t="shared" si="127"/>
        <v>0</v>
      </c>
    </row>
    <row r="3896" spans="76:77" x14ac:dyDescent="0.25">
      <c r="BX3896" s="311" t="e">
        <f t="shared" si="126"/>
        <v>#DIV/0!</v>
      </c>
      <c r="BY3896" s="310">
        <f t="shared" si="127"/>
        <v>0</v>
      </c>
    </row>
    <row r="3897" spans="76:77" x14ac:dyDescent="0.25">
      <c r="BX3897" s="311" t="e">
        <f t="shared" si="126"/>
        <v>#DIV/0!</v>
      </c>
      <c r="BY3897" s="310">
        <f t="shared" si="127"/>
        <v>0</v>
      </c>
    </row>
    <row r="3898" spans="76:77" x14ac:dyDescent="0.25">
      <c r="BX3898" s="311" t="e">
        <f t="shared" si="126"/>
        <v>#DIV/0!</v>
      </c>
      <c r="BY3898" s="310">
        <f t="shared" si="127"/>
        <v>0</v>
      </c>
    </row>
    <row r="3899" spans="76:77" x14ac:dyDescent="0.25">
      <c r="BX3899" s="311" t="e">
        <f t="shared" si="126"/>
        <v>#DIV/0!</v>
      </c>
      <c r="BY3899" s="310">
        <f t="shared" si="127"/>
        <v>0</v>
      </c>
    </row>
    <row r="3900" spans="76:77" x14ac:dyDescent="0.25">
      <c r="BX3900" s="311" t="e">
        <f t="shared" si="126"/>
        <v>#DIV/0!</v>
      </c>
      <c r="BY3900" s="310">
        <f t="shared" si="127"/>
        <v>0</v>
      </c>
    </row>
    <row r="3901" spans="76:77" x14ac:dyDescent="0.25">
      <c r="BX3901" s="311" t="e">
        <f t="shared" si="126"/>
        <v>#DIV/0!</v>
      </c>
      <c r="BY3901" s="310">
        <f t="shared" si="127"/>
        <v>0</v>
      </c>
    </row>
    <row r="3902" spans="76:77" x14ac:dyDescent="0.25">
      <c r="BX3902" s="311" t="e">
        <f t="shared" si="126"/>
        <v>#DIV/0!</v>
      </c>
      <c r="BY3902" s="310">
        <f t="shared" si="127"/>
        <v>0</v>
      </c>
    </row>
    <row r="3903" spans="76:77" x14ac:dyDescent="0.25">
      <c r="BX3903" s="311" t="e">
        <f t="shared" si="126"/>
        <v>#DIV/0!</v>
      </c>
      <c r="BY3903" s="310">
        <f t="shared" si="127"/>
        <v>0</v>
      </c>
    </row>
    <row r="3904" spans="76:77" x14ac:dyDescent="0.25">
      <c r="BX3904" s="311" t="e">
        <f t="shared" si="126"/>
        <v>#DIV/0!</v>
      </c>
      <c r="BY3904" s="310">
        <f t="shared" si="127"/>
        <v>0</v>
      </c>
    </row>
    <row r="3905" spans="76:77" x14ac:dyDescent="0.25">
      <c r="BX3905" s="311" t="e">
        <f t="shared" si="126"/>
        <v>#DIV/0!</v>
      </c>
      <c r="BY3905" s="310">
        <f t="shared" si="127"/>
        <v>0</v>
      </c>
    </row>
    <row r="3906" spans="76:77" x14ac:dyDescent="0.25">
      <c r="BX3906" s="311" t="e">
        <f t="shared" si="126"/>
        <v>#DIV/0!</v>
      </c>
      <c r="BY3906" s="310">
        <f t="shared" si="127"/>
        <v>0</v>
      </c>
    </row>
    <row r="3907" spans="76:77" x14ac:dyDescent="0.25">
      <c r="BX3907" s="311" t="e">
        <f t="shared" si="126"/>
        <v>#DIV/0!</v>
      </c>
      <c r="BY3907" s="310">
        <f t="shared" si="127"/>
        <v>0</v>
      </c>
    </row>
    <row r="3908" spans="76:77" x14ac:dyDescent="0.25">
      <c r="BX3908" s="311" t="e">
        <f t="shared" si="126"/>
        <v>#DIV/0!</v>
      </c>
      <c r="BY3908" s="310">
        <f t="shared" si="127"/>
        <v>0</v>
      </c>
    </row>
    <row r="3909" spans="76:77" x14ac:dyDescent="0.25">
      <c r="BX3909" s="311" t="e">
        <f t="shared" si="126"/>
        <v>#DIV/0!</v>
      </c>
      <c r="BY3909" s="310">
        <f t="shared" si="127"/>
        <v>0</v>
      </c>
    </row>
    <row r="3910" spans="76:77" x14ac:dyDescent="0.25">
      <c r="BX3910" s="311" t="e">
        <f t="shared" si="126"/>
        <v>#DIV/0!</v>
      </c>
      <c r="BY3910" s="310">
        <f t="shared" si="127"/>
        <v>0</v>
      </c>
    </row>
    <row r="3911" spans="76:77" x14ac:dyDescent="0.25">
      <c r="BX3911" s="311" t="e">
        <f t="shared" si="126"/>
        <v>#DIV/0!</v>
      </c>
      <c r="BY3911" s="310">
        <f t="shared" si="127"/>
        <v>0</v>
      </c>
    </row>
    <row r="3912" spans="76:77" x14ac:dyDescent="0.25">
      <c r="BX3912" s="311" t="e">
        <f t="shared" si="126"/>
        <v>#DIV/0!</v>
      </c>
      <c r="BY3912" s="310">
        <f t="shared" si="127"/>
        <v>0</v>
      </c>
    </row>
    <row r="3913" spans="76:77" x14ac:dyDescent="0.25">
      <c r="BX3913" s="311" t="e">
        <f t="shared" si="126"/>
        <v>#DIV/0!</v>
      </c>
      <c r="BY3913" s="310">
        <f t="shared" si="127"/>
        <v>0</v>
      </c>
    </row>
    <row r="3914" spans="76:77" x14ac:dyDescent="0.25">
      <c r="BX3914" s="311" t="e">
        <f t="shared" si="126"/>
        <v>#DIV/0!</v>
      </c>
      <c r="BY3914" s="310">
        <f t="shared" si="127"/>
        <v>0</v>
      </c>
    </row>
    <row r="3915" spans="76:77" x14ac:dyDescent="0.25">
      <c r="BX3915" s="311" t="e">
        <f t="shared" si="126"/>
        <v>#DIV/0!</v>
      </c>
      <c r="BY3915" s="310">
        <f t="shared" si="127"/>
        <v>0</v>
      </c>
    </row>
    <row r="3916" spans="76:77" x14ac:dyDescent="0.25">
      <c r="BX3916" s="311" t="e">
        <f t="shared" si="126"/>
        <v>#DIV/0!</v>
      </c>
      <c r="BY3916" s="310">
        <f t="shared" si="127"/>
        <v>0</v>
      </c>
    </row>
    <row r="3917" spans="76:77" x14ac:dyDescent="0.25">
      <c r="BX3917" s="311" t="e">
        <f t="shared" ref="BX3917:BX3980" si="128">BY3917/BV3917</f>
        <v>#DIV/0!</v>
      </c>
      <c r="BY3917" s="310">
        <f t="shared" ref="BY3917:BY3980" si="129">BY3916+BW3917*(BV3917-BV3916)</f>
        <v>0</v>
      </c>
    </row>
    <row r="3918" spans="76:77" x14ac:dyDescent="0.25">
      <c r="BX3918" s="311" t="e">
        <f t="shared" si="128"/>
        <v>#DIV/0!</v>
      </c>
      <c r="BY3918" s="310">
        <f t="shared" si="129"/>
        <v>0</v>
      </c>
    </row>
    <row r="3919" spans="76:77" x14ac:dyDescent="0.25">
      <c r="BX3919" s="311" t="e">
        <f t="shared" si="128"/>
        <v>#DIV/0!</v>
      </c>
      <c r="BY3919" s="310">
        <f t="shared" si="129"/>
        <v>0</v>
      </c>
    </row>
    <row r="3920" spans="76:77" x14ac:dyDescent="0.25">
      <c r="BX3920" s="311" t="e">
        <f t="shared" si="128"/>
        <v>#DIV/0!</v>
      </c>
      <c r="BY3920" s="310">
        <f t="shared" si="129"/>
        <v>0</v>
      </c>
    </row>
    <row r="3921" spans="76:77" x14ac:dyDescent="0.25">
      <c r="BX3921" s="311" t="e">
        <f t="shared" si="128"/>
        <v>#DIV/0!</v>
      </c>
      <c r="BY3921" s="310">
        <f t="shared" si="129"/>
        <v>0</v>
      </c>
    </row>
    <row r="3922" spans="76:77" x14ac:dyDescent="0.25">
      <c r="BX3922" s="311" t="e">
        <f t="shared" si="128"/>
        <v>#DIV/0!</v>
      </c>
      <c r="BY3922" s="310">
        <f t="shared" si="129"/>
        <v>0</v>
      </c>
    </row>
    <row r="3923" spans="76:77" x14ac:dyDescent="0.25">
      <c r="BX3923" s="311" t="e">
        <f t="shared" si="128"/>
        <v>#DIV/0!</v>
      </c>
      <c r="BY3923" s="310">
        <f t="shared" si="129"/>
        <v>0</v>
      </c>
    </row>
    <row r="3924" spans="76:77" x14ac:dyDescent="0.25">
      <c r="BX3924" s="311" t="e">
        <f t="shared" si="128"/>
        <v>#DIV/0!</v>
      </c>
      <c r="BY3924" s="310">
        <f t="shared" si="129"/>
        <v>0</v>
      </c>
    </row>
    <row r="3925" spans="76:77" x14ac:dyDescent="0.25">
      <c r="BX3925" s="311" t="e">
        <f t="shared" si="128"/>
        <v>#DIV/0!</v>
      </c>
      <c r="BY3925" s="310">
        <f t="shared" si="129"/>
        <v>0</v>
      </c>
    </row>
    <row r="3926" spans="76:77" x14ac:dyDescent="0.25">
      <c r="BX3926" s="311" t="e">
        <f t="shared" si="128"/>
        <v>#DIV/0!</v>
      </c>
      <c r="BY3926" s="310">
        <f t="shared" si="129"/>
        <v>0</v>
      </c>
    </row>
    <row r="3927" spans="76:77" x14ac:dyDescent="0.25">
      <c r="BX3927" s="311" t="e">
        <f t="shared" si="128"/>
        <v>#DIV/0!</v>
      </c>
      <c r="BY3927" s="310">
        <f t="shared" si="129"/>
        <v>0</v>
      </c>
    </row>
    <row r="3928" spans="76:77" x14ac:dyDescent="0.25">
      <c r="BX3928" s="311" t="e">
        <f t="shared" si="128"/>
        <v>#DIV/0!</v>
      </c>
      <c r="BY3928" s="310">
        <f t="shared" si="129"/>
        <v>0</v>
      </c>
    </row>
    <row r="3929" spans="76:77" x14ac:dyDescent="0.25">
      <c r="BX3929" s="311" t="e">
        <f t="shared" si="128"/>
        <v>#DIV/0!</v>
      </c>
      <c r="BY3929" s="310">
        <f t="shared" si="129"/>
        <v>0</v>
      </c>
    </row>
    <row r="3930" spans="76:77" x14ac:dyDescent="0.25">
      <c r="BX3930" s="311" t="e">
        <f t="shared" si="128"/>
        <v>#DIV/0!</v>
      </c>
      <c r="BY3930" s="310">
        <f t="shared" si="129"/>
        <v>0</v>
      </c>
    </row>
    <row r="3931" spans="76:77" x14ac:dyDescent="0.25">
      <c r="BX3931" s="311" t="e">
        <f t="shared" si="128"/>
        <v>#DIV/0!</v>
      </c>
      <c r="BY3931" s="310">
        <f t="shared" si="129"/>
        <v>0</v>
      </c>
    </row>
    <row r="3932" spans="76:77" x14ac:dyDescent="0.25">
      <c r="BX3932" s="311" t="e">
        <f t="shared" si="128"/>
        <v>#DIV/0!</v>
      </c>
      <c r="BY3932" s="310">
        <f t="shared" si="129"/>
        <v>0</v>
      </c>
    </row>
    <row r="3933" spans="76:77" x14ac:dyDescent="0.25">
      <c r="BX3933" s="311" t="e">
        <f t="shared" si="128"/>
        <v>#DIV/0!</v>
      </c>
      <c r="BY3933" s="310">
        <f t="shared" si="129"/>
        <v>0</v>
      </c>
    </row>
    <row r="3934" spans="76:77" x14ac:dyDescent="0.25">
      <c r="BX3934" s="311" t="e">
        <f t="shared" si="128"/>
        <v>#DIV/0!</v>
      </c>
      <c r="BY3934" s="310">
        <f t="shared" si="129"/>
        <v>0</v>
      </c>
    </row>
    <row r="3935" spans="76:77" x14ac:dyDescent="0.25">
      <c r="BX3935" s="311" t="e">
        <f t="shared" si="128"/>
        <v>#DIV/0!</v>
      </c>
      <c r="BY3935" s="310">
        <f t="shared" si="129"/>
        <v>0</v>
      </c>
    </row>
    <row r="3936" spans="76:77" x14ac:dyDescent="0.25">
      <c r="BX3936" s="311" t="e">
        <f t="shared" si="128"/>
        <v>#DIV/0!</v>
      </c>
      <c r="BY3936" s="310">
        <f t="shared" si="129"/>
        <v>0</v>
      </c>
    </row>
    <row r="3937" spans="76:77" x14ac:dyDescent="0.25">
      <c r="BX3937" s="311" t="e">
        <f t="shared" si="128"/>
        <v>#DIV/0!</v>
      </c>
      <c r="BY3937" s="310">
        <f t="shared" si="129"/>
        <v>0</v>
      </c>
    </row>
    <row r="3938" spans="76:77" x14ac:dyDescent="0.25">
      <c r="BX3938" s="311" t="e">
        <f t="shared" si="128"/>
        <v>#DIV/0!</v>
      </c>
      <c r="BY3938" s="310">
        <f t="shared" si="129"/>
        <v>0</v>
      </c>
    </row>
    <row r="3939" spans="76:77" x14ac:dyDescent="0.25">
      <c r="BX3939" s="311" t="e">
        <f t="shared" si="128"/>
        <v>#DIV/0!</v>
      </c>
      <c r="BY3939" s="310">
        <f t="shared" si="129"/>
        <v>0</v>
      </c>
    </row>
    <row r="3940" spans="76:77" x14ac:dyDescent="0.25">
      <c r="BX3940" s="311" t="e">
        <f t="shared" si="128"/>
        <v>#DIV/0!</v>
      </c>
      <c r="BY3940" s="310">
        <f t="shared" si="129"/>
        <v>0</v>
      </c>
    </row>
    <row r="3941" spans="76:77" x14ac:dyDescent="0.25">
      <c r="BX3941" s="311" t="e">
        <f t="shared" si="128"/>
        <v>#DIV/0!</v>
      </c>
      <c r="BY3941" s="310">
        <f t="shared" si="129"/>
        <v>0</v>
      </c>
    </row>
    <row r="3942" spans="76:77" x14ac:dyDescent="0.25">
      <c r="BX3942" s="311" t="e">
        <f t="shared" si="128"/>
        <v>#DIV/0!</v>
      </c>
      <c r="BY3942" s="310">
        <f t="shared" si="129"/>
        <v>0</v>
      </c>
    </row>
    <row r="3943" spans="76:77" x14ac:dyDescent="0.25">
      <c r="BX3943" s="311" t="e">
        <f t="shared" si="128"/>
        <v>#DIV/0!</v>
      </c>
      <c r="BY3943" s="310">
        <f t="shared" si="129"/>
        <v>0</v>
      </c>
    </row>
    <row r="3944" spans="76:77" x14ac:dyDescent="0.25">
      <c r="BX3944" s="311" t="e">
        <f t="shared" si="128"/>
        <v>#DIV/0!</v>
      </c>
      <c r="BY3944" s="310">
        <f t="shared" si="129"/>
        <v>0</v>
      </c>
    </row>
    <row r="3945" spans="76:77" x14ac:dyDescent="0.25">
      <c r="BX3945" s="311" t="e">
        <f t="shared" si="128"/>
        <v>#DIV/0!</v>
      </c>
      <c r="BY3945" s="310">
        <f t="shared" si="129"/>
        <v>0</v>
      </c>
    </row>
    <row r="3946" spans="76:77" x14ac:dyDescent="0.25">
      <c r="BX3946" s="311" t="e">
        <f t="shared" si="128"/>
        <v>#DIV/0!</v>
      </c>
      <c r="BY3946" s="310">
        <f t="shared" si="129"/>
        <v>0</v>
      </c>
    </row>
    <row r="3947" spans="76:77" x14ac:dyDescent="0.25">
      <c r="BX3947" s="311" t="e">
        <f t="shared" si="128"/>
        <v>#DIV/0!</v>
      </c>
      <c r="BY3947" s="310">
        <f t="shared" si="129"/>
        <v>0</v>
      </c>
    </row>
    <row r="3948" spans="76:77" x14ac:dyDescent="0.25">
      <c r="BX3948" s="311" t="e">
        <f t="shared" si="128"/>
        <v>#DIV/0!</v>
      </c>
      <c r="BY3948" s="310">
        <f t="shared" si="129"/>
        <v>0</v>
      </c>
    </row>
    <row r="3949" spans="76:77" x14ac:dyDescent="0.25">
      <c r="BX3949" s="311" t="e">
        <f t="shared" si="128"/>
        <v>#DIV/0!</v>
      </c>
      <c r="BY3949" s="310">
        <f t="shared" si="129"/>
        <v>0</v>
      </c>
    </row>
    <row r="3950" spans="76:77" x14ac:dyDescent="0.25">
      <c r="BX3950" s="311" t="e">
        <f t="shared" si="128"/>
        <v>#DIV/0!</v>
      </c>
      <c r="BY3950" s="310">
        <f t="shared" si="129"/>
        <v>0</v>
      </c>
    </row>
    <row r="3951" spans="76:77" x14ac:dyDescent="0.25">
      <c r="BX3951" s="311" t="e">
        <f t="shared" si="128"/>
        <v>#DIV/0!</v>
      </c>
      <c r="BY3951" s="310">
        <f t="shared" si="129"/>
        <v>0</v>
      </c>
    </row>
    <row r="3952" spans="76:77" x14ac:dyDescent="0.25">
      <c r="BX3952" s="311" t="e">
        <f t="shared" si="128"/>
        <v>#DIV/0!</v>
      </c>
      <c r="BY3952" s="310">
        <f t="shared" si="129"/>
        <v>0</v>
      </c>
    </row>
    <row r="3953" spans="76:77" x14ac:dyDescent="0.25">
      <c r="BX3953" s="311" t="e">
        <f t="shared" si="128"/>
        <v>#DIV/0!</v>
      </c>
      <c r="BY3953" s="310">
        <f t="shared" si="129"/>
        <v>0</v>
      </c>
    </row>
    <row r="3954" spans="76:77" x14ac:dyDescent="0.25">
      <c r="BX3954" s="311" t="e">
        <f t="shared" si="128"/>
        <v>#DIV/0!</v>
      </c>
      <c r="BY3954" s="310">
        <f t="shared" si="129"/>
        <v>0</v>
      </c>
    </row>
    <row r="3955" spans="76:77" x14ac:dyDescent="0.25">
      <c r="BX3955" s="311" t="e">
        <f t="shared" si="128"/>
        <v>#DIV/0!</v>
      </c>
      <c r="BY3955" s="310">
        <f t="shared" si="129"/>
        <v>0</v>
      </c>
    </row>
    <row r="3956" spans="76:77" x14ac:dyDescent="0.25">
      <c r="BX3956" s="311" t="e">
        <f t="shared" si="128"/>
        <v>#DIV/0!</v>
      </c>
      <c r="BY3956" s="310">
        <f t="shared" si="129"/>
        <v>0</v>
      </c>
    </row>
    <row r="3957" spans="76:77" x14ac:dyDescent="0.25">
      <c r="BX3957" s="311" t="e">
        <f t="shared" si="128"/>
        <v>#DIV/0!</v>
      </c>
      <c r="BY3957" s="310">
        <f t="shared" si="129"/>
        <v>0</v>
      </c>
    </row>
    <row r="3958" spans="76:77" x14ac:dyDescent="0.25">
      <c r="BX3958" s="311" t="e">
        <f t="shared" si="128"/>
        <v>#DIV/0!</v>
      </c>
      <c r="BY3958" s="310">
        <f t="shared" si="129"/>
        <v>0</v>
      </c>
    </row>
    <row r="3959" spans="76:77" x14ac:dyDescent="0.25">
      <c r="BX3959" s="311" t="e">
        <f t="shared" si="128"/>
        <v>#DIV/0!</v>
      </c>
      <c r="BY3959" s="310">
        <f t="shared" si="129"/>
        <v>0</v>
      </c>
    </row>
    <row r="3960" spans="76:77" x14ac:dyDescent="0.25">
      <c r="BX3960" s="311" t="e">
        <f t="shared" si="128"/>
        <v>#DIV/0!</v>
      </c>
      <c r="BY3960" s="310">
        <f t="shared" si="129"/>
        <v>0</v>
      </c>
    </row>
    <row r="3961" spans="76:77" x14ac:dyDescent="0.25">
      <c r="BX3961" s="311" t="e">
        <f t="shared" si="128"/>
        <v>#DIV/0!</v>
      </c>
      <c r="BY3961" s="310">
        <f t="shared" si="129"/>
        <v>0</v>
      </c>
    </row>
    <row r="3962" spans="76:77" x14ac:dyDescent="0.25">
      <c r="BX3962" s="311" t="e">
        <f t="shared" si="128"/>
        <v>#DIV/0!</v>
      </c>
      <c r="BY3962" s="310">
        <f t="shared" si="129"/>
        <v>0</v>
      </c>
    </row>
    <row r="3963" spans="76:77" x14ac:dyDescent="0.25">
      <c r="BX3963" s="311" t="e">
        <f t="shared" si="128"/>
        <v>#DIV/0!</v>
      </c>
      <c r="BY3963" s="310">
        <f t="shared" si="129"/>
        <v>0</v>
      </c>
    </row>
    <row r="3964" spans="76:77" x14ac:dyDescent="0.25">
      <c r="BX3964" s="311" t="e">
        <f t="shared" si="128"/>
        <v>#DIV/0!</v>
      </c>
      <c r="BY3964" s="310">
        <f t="shared" si="129"/>
        <v>0</v>
      </c>
    </row>
    <row r="3965" spans="76:77" x14ac:dyDescent="0.25">
      <c r="BX3965" s="311" t="e">
        <f t="shared" si="128"/>
        <v>#DIV/0!</v>
      </c>
      <c r="BY3965" s="310">
        <f t="shared" si="129"/>
        <v>0</v>
      </c>
    </row>
    <row r="3966" spans="76:77" x14ac:dyDescent="0.25">
      <c r="BX3966" s="311" t="e">
        <f t="shared" si="128"/>
        <v>#DIV/0!</v>
      </c>
      <c r="BY3966" s="310">
        <f t="shared" si="129"/>
        <v>0</v>
      </c>
    </row>
    <row r="3967" spans="76:77" x14ac:dyDescent="0.25">
      <c r="BX3967" s="311" t="e">
        <f t="shared" si="128"/>
        <v>#DIV/0!</v>
      </c>
      <c r="BY3967" s="310">
        <f t="shared" si="129"/>
        <v>0</v>
      </c>
    </row>
    <row r="3968" spans="76:77" x14ac:dyDescent="0.25">
      <c r="BX3968" s="311" t="e">
        <f t="shared" si="128"/>
        <v>#DIV/0!</v>
      </c>
      <c r="BY3968" s="310">
        <f t="shared" si="129"/>
        <v>0</v>
      </c>
    </row>
    <row r="3969" spans="76:77" x14ac:dyDescent="0.25">
      <c r="BX3969" s="311" t="e">
        <f t="shared" si="128"/>
        <v>#DIV/0!</v>
      </c>
      <c r="BY3969" s="310">
        <f t="shared" si="129"/>
        <v>0</v>
      </c>
    </row>
    <row r="3970" spans="76:77" x14ac:dyDescent="0.25">
      <c r="BX3970" s="311" t="e">
        <f t="shared" si="128"/>
        <v>#DIV/0!</v>
      </c>
      <c r="BY3970" s="310">
        <f t="shared" si="129"/>
        <v>0</v>
      </c>
    </row>
    <row r="3971" spans="76:77" x14ac:dyDescent="0.25">
      <c r="BX3971" s="311" t="e">
        <f t="shared" si="128"/>
        <v>#DIV/0!</v>
      </c>
      <c r="BY3971" s="310">
        <f t="shared" si="129"/>
        <v>0</v>
      </c>
    </row>
    <row r="3972" spans="76:77" x14ac:dyDescent="0.25">
      <c r="BX3972" s="311" t="e">
        <f t="shared" si="128"/>
        <v>#DIV/0!</v>
      </c>
      <c r="BY3972" s="310">
        <f t="shared" si="129"/>
        <v>0</v>
      </c>
    </row>
    <row r="3973" spans="76:77" x14ac:dyDescent="0.25">
      <c r="BX3973" s="311" t="e">
        <f t="shared" si="128"/>
        <v>#DIV/0!</v>
      </c>
      <c r="BY3973" s="310">
        <f t="shared" si="129"/>
        <v>0</v>
      </c>
    </row>
    <row r="3974" spans="76:77" x14ac:dyDescent="0.25">
      <c r="BX3974" s="311" t="e">
        <f t="shared" si="128"/>
        <v>#DIV/0!</v>
      </c>
      <c r="BY3974" s="310">
        <f t="shared" si="129"/>
        <v>0</v>
      </c>
    </row>
    <row r="3975" spans="76:77" x14ac:dyDescent="0.25">
      <c r="BX3975" s="311" t="e">
        <f t="shared" si="128"/>
        <v>#DIV/0!</v>
      </c>
      <c r="BY3975" s="310">
        <f t="shared" si="129"/>
        <v>0</v>
      </c>
    </row>
    <row r="3976" spans="76:77" x14ac:dyDescent="0.25">
      <c r="BX3976" s="311" t="e">
        <f t="shared" si="128"/>
        <v>#DIV/0!</v>
      </c>
      <c r="BY3976" s="310">
        <f t="shared" si="129"/>
        <v>0</v>
      </c>
    </row>
    <row r="3977" spans="76:77" x14ac:dyDescent="0.25">
      <c r="BX3977" s="311" t="e">
        <f t="shared" si="128"/>
        <v>#DIV/0!</v>
      </c>
      <c r="BY3977" s="310">
        <f t="shared" si="129"/>
        <v>0</v>
      </c>
    </row>
    <row r="3978" spans="76:77" x14ac:dyDescent="0.25">
      <c r="BX3978" s="311" t="e">
        <f t="shared" si="128"/>
        <v>#DIV/0!</v>
      </c>
      <c r="BY3978" s="310">
        <f t="shared" si="129"/>
        <v>0</v>
      </c>
    </row>
    <row r="3979" spans="76:77" x14ac:dyDescent="0.25">
      <c r="BX3979" s="311" t="e">
        <f t="shared" si="128"/>
        <v>#DIV/0!</v>
      </c>
      <c r="BY3979" s="310">
        <f t="shared" si="129"/>
        <v>0</v>
      </c>
    </row>
    <row r="3980" spans="76:77" x14ac:dyDescent="0.25">
      <c r="BX3980" s="311" t="e">
        <f t="shared" si="128"/>
        <v>#DIV/0!</v>
      </c>
      <c r="BY3980" s="310">
        <f t="shared" si="129"/>
        <v>0</v>
      </c>
    </row>
    <row r="3981" spans="76:77" x14ac:dyDescent="0.25">
      <c r="BX3981" s="311" t="e">
        <f t="shared" ref="BX3981:BX4044" si="130">BY3981/BV3981</f>
        <v>#DIV/0!</v>
      </c>
      <c r="BY3981" s="310">
        <f t="shared" ref="BY3981:BY4044" si="131">BY3980+BW3981*(BV3981-BV3980)</f>
        <v>0</v>
      </c>
    </row>
    <row r="3982" spans="76:77" x14ac:dyDescent="0.25">
      <c r="BX3982" s="311" t="e">
        <f t="shared" si="130"/>
        <v>#DIV/0!</v>
      </c>
      <c r="BY3982" s="310">
        <f t="shared" si="131"/>
        <v>0</v>
      </c>
    </row>
    <row r="3983" spans="76:77" x14ac:dyDescent="0.25">
      <c r="BX3983" s="311" t="e">
        <f t="shared" si="130"/>
        <v>#DIV/0!</v>
      </c>
      <c r="BY3983" s="310">
        <f t="shared" si="131"/>
        <v>0</v>
      </c>
    </row>
    <row r="3984" spans="76:77" x14ac:dyDescent="0.25">
      <c r="BX3984" s="311" t="e">
        <f t="shared" si="130"/>
        <v>#DIV/0!</v>
      </c>
      <c r="BY3984" s="310">
        <f t="shared" si="131"/>
        <v>0</v>
      </c>
    </row>
    <row r="3985" spans="76:77" x14ac:dyDescent="0.25">
      <c r="BX3985" s="311" t="e">
        <f t="shared" si="130"/>
        <v>#DIV/0!</v>
      </c>
      <c r="BY3985" s="310">
        <f t="shared" si="131"/>
        <v>0</v>
      </c>
    </row>
    <row r="3986" spans="76:77" x14ac:dyDescent="0.25">
      <c r="BX3986" s="311" t="e">
        <f t="shared" si="130"/>
        <v>#DIV/0!</v>
      </c>
      <c r="BY3986" s="310">
        <f t="shared" si="131"/>
        <v>0</v>
      </c>
    </row>
    <row r="3987" spans="76:77" x14ac:dyDescent="0.25">
      <c r="BX3987" s="311" t="e">
        <f t="shared" si="130"/>
        <v>#DIV/0!</v>
      </c>
      <c r="BY3987" s="310">
        <f t="shared" si="131"/>
        <v>0</v>
      </c>
    </row>
    <row r="3988" spans="76:77" x14ac:dyDescent="0.25">
      <c r="BX3988" s="311" t="e">
        <f t="shared" si="130"/>
        <v>#DIV/0!</v>
      </c>
      <c r="BY3988" s="310">
        <f t="shared" si="131"/>
        <v>0</v>
      </c>
    </row>
    <row r="3989" spans="76:77" x14ac:dyDescent="0.25">
      <c r="BX3989" s="311" t="e">
        <f t="shared" si="130"/>
        <v>#DIV/0!</v>
      </c>
      <c r="BY3989" s="310">
        <f t="shared" si="131"/>
        <v>0</v>
      </c>
    </row>
    <row r="3990" spans="76:77" x14ac:dyDescent="0.25">
      <c r="BX3990" s="311" t="e">
        <f t="shared" si="130"/>
        <v>#DIV/0!</v>
      </c>
      <c r="BY3990" s="310">
        <f t="shared" si="131"/>
        <v>0</v>
      </c>
    </row>
    <row r="3991" spans="76:77" x14ac:dyDescent="0.25">
      <c r="BX3991" s="311" t="e">
        <f t="shared" si="130"/>
        <v>#DIV/0!</v>
      </c>
      <c r="BY3991" s="310">
        <f t="shared" si="131"/>
        <v>0</v>
      </c>
    </row>
    <row r="3992" spans="76:77" x14ac:dyDescent="0.25">
      <c r="BX3992" s="311" t="e">
        <f t="shared" si="130"/>
        <v>#DIV/0!</v>
      </c>
      <c r="BY3992" s="310">
        <f t="shared" si="131"/>
        <v>0</v>
      </c>
    </row>
    <row r="3993" spans="76:77" x14ac:dyDescent="0.25">
      <c r="BX3993" s="311" t="e">
        <f t="shared" si="130"/>
        <v>#DIV/0!</v>
      </c>
      <c r="BY3993" s="310">
        <f t="shared" si="131"/>
        <v>0</v>
      </c>
    </row>
    <row r="3994" spans="76:77" x14ac:dyDescent="0.25">
      <c r="BX3994" s="311" t="e">
        <f t="shared" si="130"/>
        <v>#DIV/0!</v>
      </c>
      <c r="BY3994" s="310">
        <f t="shared" si="131"/>
        <v>0</v>
      </c>
    </row>
    <row r="3995" spans="76:77" x14ac:dyDescent="0.25">
      <c r="BX3995" s="311" t="e">
        <f t="shared" si="130"/>
        <v>#DIV/0!</v>
      </c>
      <c r="BY3995" s="310">
        <f t="shared" si="131"/>
        <v>0</v>
      </c>
    </row>
    <row r="3996" spans="76:77" x14ac:dyDescent="0.25">
      <c r="BX3996" s="311" t="e">
        <f t="shared" si="130"/>
        <v>#DIV/0!</v>
      </c>
      <c r="BY3996" s="310">
        <f t="shared" si="131"/>
        <v>0</v>
      </c>
    </row>
    <row r="3997" spans="76:77" x14ac:dyDescent="0.25">
      <c r="BX3997" s="311" t="e">
        <f t="shared" si="130"/>
        <v>#DIV/0!</v>
      </c>
      <c r="BY3997" s="310">
        <f t="shared" si="131"/>
        <v>0</v>
      </c>
    </row>
    <row r="3998" spans="76:77" x14ac:dyDescent="0.25">
      <c r="BX3998" s="311" t="e">
        <f t="shared" si="130"/>
        <v>#DIV/0!</v>
      </c>
      <c r="BY3998" s="310">
        <f t="shared" si="131"/>
        <v>0</v>
      </c>
    </row>
    <row r="3999" spans="76:77" x14ac:dyDescent="0.25">
      <c r="BX3999" s="311" t="e">
        <f t="shared" si="130"/>
        <v>#DIV/0!</v>
      </c>
      <c r="BY3999" s="310">
        <f t="shared" si="131"/>
        <v>0</v>
      </c>
    </row>
    <row r="4000" spans="76:77" x14ac:dyDescent="0.25">
      <c r="BX4000" s="311" t="e">
        <f t="shared" si="130"/>
        <v>#DIV/0!</v>
      </c>
      <c r="BY4000" s="310">
        <f t="shared" si="131"/>
        <v>0</v>
      </c>
    </row>
    <row r="4001" spans="76:77" x14ac:dyDescent="0.25">
      <c r="BX4001" s="311" t="e">
        <f t="shared" si="130"/>
        <v>#DIV/0!</v>
      </c>
      <c r="BY4001" s="310">
        <f t="shared" si="131"/>
        <v>0</v>
      </c>
    </row>
    <row r="4002" spans="76:77" x14ac:dyDescent="0.25">
      <c r="BX4002" s="311" t="e">
        <f t="shared" si="130"/>
        <v>#DIV/0!</v>
      </c>
      <c r="BY4002" s="310">
        <f t="shared" si="131"/>
        <v>0</v>
      </c>
    </row>
    <row r="4003" spans="76:77" x14ac:dyDescent="0.25">
      <c r="BX4003" s="311" t="e">
        <f t="shared" si="130"/>
        <v>#DIV/0!</v>
      </c>
      <c r="BY4003" s="310">
        <f t="shared" si="131"/>
        <v>0</v>
      </c>
    </row>
    <row r="4004" spans="76:77" x14ac:dyDescent="0.25">
      <c r="BX4004" s="311" t="e">
        <f t="shared" si="130"/>
        <v>#DIV/0!</v>
      </c>
      <c r="BY4004" s="310">
        <f t="shared" si="131"/>
        <v>0</v>
      </c>
    </row>
    <row r="4005" spans="76:77" x14ac:dyDescent="0.25">
      <c r="BX4005" s="311" t="e">
        <f t="shared" si="130"/>
        <v>#DIV/0!</v>
      </c>
      <c r="BY4005" s="310">
        <f t="shared" si="131"/>
        <v>0</v>
      </c>
    </row>
    <row r="4006" spans="76:77" x14ac:dyDescent="0.25">
      <c r="BX4006" s="311" t="e">
        <f t="shared" si="130"/>
        <v>#DIV/0!</v>
      </c>
      <c r="BY4006" s="310">
        <f t="shared" si="131"/>
        <v>0</v>
      </c>
    </row>
    <row r="4007" spans="76:77" x14ac:dyDescent="0.25">
      <c r="BX4007" s="311" t="e">
        <f t="shared" si="130"/>
        <v>#DIV/0!</v>
      </c>
      <c r="BY4007" s="310">
        <f t="shared" si="131"/>
        <v>0</v>
      </c>
    </row>
    <row r="4008" spans="76:77" x14ac:dyDescent="0.25">
      <c r="BX4008" s="311" t="e">
        <f t="shared" si="130"/>
        <v>#DIV/0!</v>
      </c>
      <c r="BY4008" s="310">
        <f t="shared" si="131"/>
        <v>0</v>
      </c>
    </row>
    <row r="4009" spans="76:77" x14ac:dyDescent="0.25">
      <c r="BX4009" s="311" t="e">
        <f t="shared" si="130"/>
        <v>#DIV/0!</v>
      </c>
      <c r="BY4009" s="310">
        <f t="shared" si="131"/>
        <v>0</v>
      </c>
    </row>
    <row r="4010" spans="76:77" x14ac:dyDescent="0.25">
      <c r="BX4010" s="311" t="e">
        <f t="shared" si="130"/>
        <v>#DIV/0!</v>
      </c>
      <c r="BY4010" s="310">
        <f t="shared" si="131"/>
        <v>0</v>
      </c>
    </row>
    <row r="4011" spans="76:77" x14ac:dyDescent="0.25">
      <c r="BX4011" s="311" t="e">
        <f t="shared" si="130"/>
        <v>#DIV/0!</v>
      </c>
      <c r="BY4011" s="310">
        <f t="shared" si="131"/>
        <v>0</v>
      </c>
    </row>
    <row r="4012" spans="76:77" x14ac:dyDescent="0.25">
      <c r="BX4012" s="311" t="e">
        <f t="shared" si="130"/>
        <v>#DIV/0!</v>
      </c>
      <c r="BY4012" s="310">
        <f t="shared" si="131"/>
        <v>0</v>
      </c>
    </row>
    <row r="4013" spans="76:77" x14ac:dyDescent="0.25">
      <c r="BX4013" s="311" t="e">
        <f t="shared" si="130"/>
        <v>#DIV/0!</v>
      </c>
      <c r="BY4013" s="310">
        <f t="shared" si="131"/>
        <v>0</v>
      </c>
    </row>
    <row r="4014" spans="76:77" x14ac:dyDescent="0.25">
      <c r="BX4014" s="311" t="e">
        <f t="shared" si="130"/>
        <v>#DIV/0!</v>
      </c>
      <c r="BY4014" s="310">
        <f t="shared" si="131"/>
        <v>0</v>
      </c>
    </row>
    <row r="4015" spans="76:77" x14ac:dyDescent="0.25">
      <c r="BX4015" s="311" t="e">
        <f t="shared" si="130"/>
        <v>#DIV/0!</v>
      </c>
      <c r="BY4015" s="310">
        <f t="shared" si="131"/>
        <v>0</v>
      </c>
    </row>
    <row r="4016" spans="76:77" x14ac:dyDescent="0.25">
      <c r="BX4016" s="311" t="e">
        <f t="shared" si="130"/>
        <v>#DIV/0!</v>
      </c>
      <c r="BY4016" s="310">
        <f t="shared" si="131"/>
        <v>0</v>
      </c>
    </row>
    <row r="4017" spans="76:77" x14ac:dyDescent="0.25">
      <c r="BX4017" s="311" t="e">
        <f t="shared" si="130"/>
        <v>#DIV/0!</v>
      </c>
      <c r="BY4017" s="310">
        <f t="shared" si="131"/>
        <v>0</v>
      </c>
    </row>
    <row r="4018" spans="76:77" x14ac:dyDescent="0.25">
      <c r="BX4018" s="311" t="e">
        <f t="shared" si="130"/>
        <v>#DIV/0!</v>
      </c>
      <c r="BY4018" s="310">
        <f t="shared" si="131"/>
        <v>0</v>
      </c>
    </row>
    <row r="4019" spans="76:77" x14ac:dyDescent="0.25">
      <c r="BX4019" s="311" t="e">
        <f t="shared" si="130"/>
        <v>#DIV/0!</v>
      </c>
      <c r="BY4019" s="310">
        <f t="shared" si="131"/>
        <v>0</v>
      </c>
    </row>
    <row r="4020" spans="76:77" x14ac:dyDescent="0.25">
      <c r="BX4020" s="311" t="e">
        <f t="shared" si="130"/>
        <v>#DIV/0!</v>
      </c>
      <c r="BY4020" s="310">
        <f t="shared" si="131"/>
        <v>0</v>
      </c>
    </row>
    <row r="4021" spans="76:77" x14ac:dyDescent="0.25">
      <c r="BX4021" s="311" t="e">
        <f t="shared" si="130"/>
        <v>#DIV/0!</v>
      </c>
      <c r="BY4021" s="310">
        <f t="shared" si="131"/>
        <v>0</v>
      </c>
    </row>
    <row r="4022" spans="76:77" x14ac:dyDescent="0.25">
      <c r="BX4022" s="311" t="e">
        <f t="shared" si="130"/>
        <v>#DIV/0!</v>
      </c>
      <c r="BY4022" s="310">
        <f t="shared" si="131"/>
        <v>0</v>
      </c>
    </row>
    <row r="4023" spans="76:77" x14ac:dyDescent="0.25">
      <c r="BX4023" s="311" t="e">
        <f t="shared" si="130"/>
        <v>#DIV/0!</v>
      </c>
      <c r="BY4023" s="310">
        <f t="shared" si="131"/>
        <v>0</v>
      </c>
    </row>
    <row r="4024" spans="76:77" x14ac:dyDescent="0.25">
      <c r="BX4024" s="311" t="e">
        <f t="shared" si="130"/>
        <v>#DIV/0!</v>
      </c>
      <c r="BY4024" s="310">
        <f t="shared" si="131"/>
        <v>0</v>
      </c>
    </row>
    <row r="4025" spans="76:77" x14ac:dyDescent="0.25">
      <c r="BX4025" s="311" t="e">
        <f t="shared" si="130"/>
        <v>#DIV/0!</v>
      </c>
      <c r="BY4025" s="310">
        <f t="shared" si="131"/>
        <v>0</v>
      </c>
    </row>
    <row r="4026" spans="76:77" x14ac:dyDescent="0.25">
      <c r="BX4026" s="311" t="e">
        <f t="shared" si="130"/>
        <v>#DIV/0!</v>
      </c>
      <c r="BY4026" s="310">
        <f t="shared" si="131"/>
        <v>0</v>
      </c>
    </row>
    <row r="4027" spans="76:77" x14ac:dyDescent="0.25">
      <c r="BX4027" s="311" t="e">
        <f t="shared" si="130"/>
        <v>#DIV/0!</v>
      </c>
      <c r="BY4027" s="310">
        <f t="shared" si="131"/>
        <v>0</v>
      </c>
    </row>
    <row r="4028" spans="76:77" x14ac:dyDescent="0.25">
      <c r="BX4028" s="311" t="e">
        <f t="shared" si="130"/>
        <v>#DIV/0!</v>
      </c>
      <c r="BY4028" s="310">
        <f t="shared" si="131"/>
        <v>0</v>
      </c>
    </row>
    <row r="4029" spans="76:77" x14ac:dyDescent="0.25">
      <c r="BX4029" s="311" t="e">
        <f t="shared" si="130"/>
        <v>#DIV/0!</v>
      </c>
      <c r="BY4029" s="310">
        <f t="shared" si="131"/>
        <v>0</v>
      </c>
    </row>
    <row r="4030" spans="76:77" x14ac:dyDescent="0.25">
      <c r="BX4030" s="311" t="e">
        <f t="shared" si="130"/>
        <v>#DIV/0!</v>
      </c>
      <c r="BY4030" s="310">
        <f t="shared" si="131"/>
        <v>0</v>
      </c>
    </row>
    <row r="4031" spans="76:77" x14ac:dyDescent="0.25">
      <c r="BX4031" s="311" t="e">
        <f t="shared" si="130"/>
        <v>#DIV/0!</v>
      </c>
      <c r="BY4031" s="310">
        <f t="shared" si="131"/>
        <v>0</v>
      </c>
    </row>
    <row r="4032" spans="76:77" x14ac:dyDescent="0.25">
      <c r="BX4032" s="311" t="e">
        <f t="shared" si="130"/>
        <v>#DIV/0!</v>
      </c>
      <c r="BY4032" s="310">
        <f t="shared" si="131"/>
        <v>0</v>
      </c>
    </row>
    <row r="4033" spans="76:77" x14ac:dyDescent="0.25">
      <c r="BX4033" s="311" t="e">
        <f t="shared" si="130"/>
        <v>#DIV/0!</v>
      </c>
      <c r="BY4033" s="310">
        <f t="shared" si="131"/>
        <v>0</v>
      </c>
    </row>
    <row r="4034" spans="76:77" x14ac:dyDescent="0.25">
      <c r="BX4034" s="311" t="e">
        <f t="shared" si="130"/>
        <v>#DIV/0!</v>
      </c>
      <c r="BY4034" s="310">
        <f t="shared" si="131"/>
        <v>0</v>
      </c>
    </row>
    <row r="4035" spans="76:77" x14ac:dyDescent="0.25">
      <c r="BX4035" s="311" t="e">
        <f t="shared" si="130"/>
        <v>#DIV/0!</v>
      </c>
      <c r="BY4035" s="310">
        <f t="shared" si="131"/>
        <v>0</v>
      </c>
    </row>
    <row r="4036" spans="76:77" x14ac:dyDescent="0.25">
      <c r="BX4036" s="311" t="e">
        <f t="shared" si="130"/>
        <v>#DIV/0!</v>
      </c>
      <c r="BY4036" s="310">
        <f t="shared" si="131"/>
        <v>0</v>
      </c>
    </row>
    <row r="4037" spans="76:77" x14ac:dyDescent="0.25">
      <c r="BX4037" s="311" t="e">
        <f t="shared" si="130"/>
        <v>#DIV/0!</v>
      </c>
      <c r="BY4037" s="310">
        <f t="shared" si="131"/>
        <v>0</v>
      </c>
    </row>
    <row r="4038" spans="76:77" x14ac:dyDescent="0.25">
      <c r="BX4038" s="311" t="e">
        <f t="shared" si="130"/>
        <v>#DIV/0!</v>
      </c>
      <c r="BY4038" s="310">
        <f t="shared" si="131"/>
        <v>0</v>
      </c>
    </row>
    <row r="4039" spans="76:77" x14ac:dyDescent="0.25">
      <c r="BX4039" s="311" t="e">
        <f t="shared" si="130"/>
        <v>#DIV/0!</v>
      </c>
      <c r="BY4039" s="310">
        <f t="shared" si="131"/>
        <v>0</v>
      </c>
    </row>
    <row r="4040" spans="76:77" x14ac:dyDescent="0.25">
      <c r="BX4040" s="311" t="e">
        <f t="shared" si="130"/>
        <v>#DIV/0!</v>
      </c>
      <c r="BY4040" s="310">
        <f t="shared" si="131"/>
        <v>0</v>
      </c>
    </row>
    <row r="4041" spans="76:77" x14ac:dyDescent="0.25">
      <c r="BX4041" s="311" t="e">
        <f t="shared" si="130"/>
        <v>#DIV/0!</v>
      </c>
      <c r="BY4041" s="310">
        <f t="shared" si="131"/>
        <v>0</v>
      </c>
    </row>
    <row r="4042" spans="76:77" x14ac:dyDescent="0.25">
      <c r="BX4042" s="311" t="e">
        <f t="shared" si="130"/>
        <v>#DIV/0!</v>
      </c>
      <c r="BY4042" s="310">
        <f t="shared" si="131"/>
        <v>0</v>
      </c>
    </row>
    <row r="4043" spans="76:77" x14ac:dyDescent="0.25">
      <c r="BX4043" s="311" t="e">
        <f t="shared" si="130"/>
        <v>#DIV/0!</v>
      </c>
      <c r="BY4043" s="310">
        <f t="shared" si="131"/>
        <v>0</v>
      </c>
    </row>
    <row r="4044" spans="76:77" x14ac:dyDescent="0.25">
      <c r="BX4044" s="311" t="e">
        <f t="shared" si="130"/>
        <v>#DIV/0!</v>
      </c>
      <c r="BY4044" s="310">
        <f t="shared" si="131"/>
        <v>0</v>
      </c>
    </row>
    <row r="4045" spans="76:77" x14ac:dyDescent="0.25">
      <c r="BX4045" s="311" t="e">
        <f t="shared" ref="BX4045:BX4108" si="132">BY4045/BV4045</f>
        <v>#DIV/0!</v>
      </c>
      <c r="BY4045" s="310">
        <f t="shared" ref="BY4045:BY4108" si="133">BY4044+BW4045*(BV4045-BV4044)</f>
        <v>0</v>
      </c>
    </row>
    <row r="4046" spans="76:77" x14ac:dyDescent="0.25">
      <c r="BX4046" s="311" t="e">
        <f t="shared" si="132"/>
        <v>#DIV/0!</v>
      </c>
      <c r="BY4046" s="310">
        <f t="shared" si="133"/>
        <v>0</v>
      </c>
    </row>
    <row r="4047" spans="76:77" x14ac:dyDescent="0.25">
      <c r="BX4047" s="311" t="e">
        <f t="shared" si="132"/>
        <v>#DIV/0!</v>
      </c>
      <c r="BY4047" s="310">
        <f t="shared" si="133"/>
        <v>0</v>
      </c>
    </row>
    <row r="4048" spans="76:77" x14ac:dyDescent="0.25">
      <c r="BX4048" s="311" t="e">
        <f t="shared" si="132"/>
        <v>#DIV/0!</v>
      </c>
      <c r="BY4048" s="310">
        <f t="shared" si="133"/>
        <v>0</v>
      </c>
    </row>
    <row r="4049" spans="76:77" x14ac:dyDescent="0.25">
      <c r="BX4049" s="311" t="e">
        <f t="shared" si="132"/>
        <v>#DIV/0!</v>
      </c>
      <c r="BY4049" s="310">
        <f t="shared" si="133"/>
        <v>0</v>
      </c>
    </row>
    <row r="4050" spans="76:77" x14ac:dyDescent="0.25">
      <c r="BX4050" s="311" t="e">
        <f t="shared" si="132"/>
        <v>#DIV/0!</v>
      </c>
      <c r="BY4050" s="310">
        <f t="shared" si="133"/>
        <v>0</v>
      </c>
    </row>
    <row r="4051" spans="76:77" x14ac:dyDescent="0.25">
      <c r="BX4051" s="311" t="e">
        <f t="shared" si="132"/>
        <v>#DIV/0!</v>
      </c>
      <c r="BY4051" s="310">
        <f t="shared" si="133"/>
        <v>0</v>
      </c>
    </row>
    <row r="4052" spans="76:77" x14ac:dyDescent="0.25">
      <c r="BX4052" s="311" t="e">
        <f t="shared" si="132"/>
        <v>#DIV/0!</v>
      </c>
      <c r="BY4052" s="310">
        <f t="shared" si="133"/>
        <v>0</v>
      </c>
    </row>
    <row r="4053" spans="76:77" x14ac:dyDescent="0.25">
      <c r="BX4053" s="311" t="e">
        <f t="shared" si="132"/>
        <v>#DIV/0!</v>
      </c>
      <c r="BY4053" s="310">
        <f t="shared" si="133"/>
        <v>0</v>
      </c>
    </row>
    <row r="4054" spans="76:77" x14ac:dyDescent="0.25">
      <c r="BX4054" s="311" t="e">
        <f t="shared" si="132"/>
        <v>#DIV/0!</v>
      </c>
      <c r="BY4054" s="310">
        <f t="shared" si="133"/>
        <v>0</v>
      </c>
    </row>
    <row r="4055" spans="76:77" x14ac:dyDescent="0.25">
      <c r="BX4055" s="311" t="e">
        <f t="shared" si="132"/>
        <v>#DIV/0!</v>
      </c>
      <c r="BY4055" s="310">
        <f t="shared" si="133"/>
        <v>0</v>
      </c>
    </row>
    <row r="4056" spans="76:77" x14ac:dyDescent="0.25">
      <c r="BX4056" s="311" t="e">
        <f t="shared" si="132"/>
        <v>#DIV/0!</v>
      </c>
      <c r="BY4056" s="310">
        <f t="shared" si="133"/>
        <v>0</v>
      </c>
    </row>
    <row r="4057" spans="76:77" x14ac:dyDescent="0.25">
      <c r="BX4057" s="311" t="e">
        <f t="shared" si="132"/>
        <v>#DIV/0!</v>
      </c>
      <c r="BY4057" s="310">
        <f t="shared" si="133"/>
        <v>0</v>
      </c>
    </row>
    <row r="4058" spans="76:77" x14ac:dyDescent="0.25">
      <c r="BX4058" s="311" t="e">
        <f t="shared" si="132"/>
        <v>#DIV/0!</v>
      </c>
      <c r="BY4058" s="310">
        <f t="shared" si="133"/>
        <v>0</v>
      </c>
    </row>
    <row r="4059" spans="76:77" x14ac:dyDescent="0.25">
      <c r="BX4059" s="311" t="e">
        <f t="shared" si="132"/>
        <v>#DIV/0!</v>
      </c>
      <c r="BY4059" s="310">
        <f t="shared" si="133"/>
        <v>0</v>
      </c>
    </row>
    <row r="4060" spans="76:77" x14ac:dyDescent="0.25">
      <c r="BX4060" s="311" t="e">
        <f t="shared" si="132"/>
        <v>#DIV/0!</v>
      </c>
      <c r="BY4060" s="310">
        <f t="shared" si="133"/>
        <v>0</v>
      </c>
    </row>
    <row r="4061" spans="76:77" x14ac:dyDescent="0.25">
      <c r="BX4061" s="311" t="e">
        <f t="shared" si="132"/>
        <v>#DIV/0!</v>
      </c>
      <c r="BY4061" s="310">
        <f t="shared" si="133"/>
        <v>0</v>
      </c>
    </row>
    <row r="4062" spans="76:77" x14ac:dyDescent="0.25">
      <c r="BX4062" s="311" t="e">
        <f t="shared" si="132"/>
        <v>#DIV/0!</v>
      </c>
      <c r="BY4062" s="310">
        <f t="shared" si="133"/>
        <v>0</v>
      </c>
    </row>
    <row r="4063" spans="76:77" x14ac:dyDescent="0.25">
      <c r="BX4063" s="311" t="e">
        <f t="shared" si="132"/>
        <v>#DIV/0!</v>
      </c>
      <c r="BY4063" s="310">
        <f t="shared" si="133"/>
        <v>0</v>
      </c>
    </row>
    <row r="4064" spans="76:77" x14ac:dyDescent="0.25">
      <c r="BX4064" s="311" t="e">
        <f t="shared" si="132"/>
        <v>#DIV/0!</v>
      </c>
      <c r="BY4064" s="310">
        <f t="shared" si="133"/>
        <v>0</v>
      </c>
    </row>
    <row r="4065" spans="76:77" x14ac:dyDescent="0.25">
      <c r="BX4065" s="311" t="e">
        <f t="shared" si="132"/>
        <v>#DIV/0!</v>
      </c>
      <c r="BY4065" s="310">
        <f t="shared" si="133"/>
        <v>0</v>
      </c>
    </row>
    <row r="4066" spans="76:77" x14ac:dyDescent="0.25">
      <c r="BX4066" s="311" t="e">
        <f t="shared" si="132"/>
        <v>#DIV/0!</v>
      </c>
      <c r="BY4066" s="310">
        <f t="shared" si="133"/>
        <v>0</v>
      </c>
    </row>
    <row r="4067" spans="76:77" x14ac:dyDescent="0.25">
      <c r="BX4067" s="311" t="e">
        <f t="shared" si="132"/>
        <v>#DIV/0!</v>
      </c>
      <c r="BY4067" s="310">
        <f t="shared" si="133"/>
        <v>0</v>
      </c>
    </row>
    <row r="4068" spans="76:77" x14ac:dyDescent="0.25">
      <c r="BX4068" s="311" t="e">
        <f t="shared" si="132"/>
        <v>#DIV/0!</v>
      </c>
      <c r="BY4068" s="310">
        <f t="shared" si="133"/>
        <v>0</v>
      </c>
    </row>
    <row r="4069" spans="76:77" x14ac:dyDescent="0.25">
      <c r="BX4069" s="311" t="e">
        <f t="shared" si="132"/>
        <v>#DIV/0!</v>
      </c>
      <c r="BY4069" s="310">
        <f t="shared" si="133"/>
        <v>0</v>
      </c>
    </row>
    <row r="4070" spans="76:77" x14ac:dyDescent="0.25">
      <c r="BX4070" s="311" t="e">
        <f t="shared" si="132"/>
        <v>#DIV/0!</v>
      </c>
      <c r="BY4070" s="310">
        <f t="shared" si="133"/>
        <v>0</v>
      </c>
    </row>
    <row r="4071" spans="76:77" x14ac:dyDescent="0.25">
      <c r="BX4071" s="311" t="e">
        <f t="shared" si="132"/>
        <v>#DIV/0!</v>
      </c>
      <c r="BY4071" s="310">
        <f t="shared" si="133"/>
        <v>0</v>
      </c>
    </row>
    <row r="4072" spans="76:77" x14ac:dyDescent="0.25">
      <c r="BX4072" s="311" t="e">
        <f t="shared" si="132"/>
        <v>#DIV/0!</v>
      </c>
      <c r="BY4072" s="310">
        <f t="shared" si="133"/>
        <v>0</v>
      </c>
    </row>
    <row r="4073" spans="76:77" x14ac:dyDescent="0.25">
      <c r="BX4073" s="311" t="e">
        <f t="shared" si="132"/>
        <v>#DIV/0!</v>
      </c>
      <c r="BY4073" s="310">
        <f t="shared" si="133"/>
        <v>0</v>
      </c>
    </row>
    <row r="4074" spans="76:77" x14ac:dyDescent="0.25">
      <c r="BX4074" s="311" t="e">
        <f t="shared" si="132"/>
        <v>#DIV/0!</v>
      </c>
      <c r="BY4074" s="310">
        <f t="shared" si="133"/>
        <v>0</v>
      </c>
    </row>
    <row r="4075" spans="76:77" x14ac:dyDescent="0.25">
      <c r="BX4075" s="311" t="e">
        <f t="shared" si="132"/>
        <v>#DIV/0!</v>
      </c>
      <c r="BY4075" s="310">
        <f t="shared" si="133"/>
        <v>0</v>
      </c>
    </row>
    <row r="4076" spans="76:77" x14ac:dyDescent="0.25">
      <c r="BX4076" s="311" t="e">
        <f t="shared" si="132"/>
        <v>#DIV/0!</v>
      </c>
      <c r="BY4076" s="310">
        <f t="shared" si="133"/>
        <v>0</v>
      </c>
    </row>
    <row r="4077" spans="76:77" x14ac:dyDescent="0.25">
      <c r="BX4077" s="311" t="e">
        <f t="shared" si="132"/>
        <v>#DIV/0!</v>
      </c>
      <c r="BY4077" s="310">
        <f t="shared" si="133"/>
        <v>0</v>
      </c>
    </row>
    <row r="4078" spans="76:77" x14ac:dyDescent="0.25">
      <c r="BX4078" s="311" t="e">
        <f t="shared" si="132"/>
        <v>#DIV/0!</v>
      </c>
      <c r="BY4078" s="310">
        <f t="shared" si="133"/>
        <v>0</v>
      </c>
    </row>
    <row r="4079" spans="76:77" x14ac:dyDescent="0.25">
      <c r="BX4079" s="311" t="e">
        <f t="shared" si="132"/>
        <v>#DIV/0!</v>
      </c>
      <c r="BY4079" s="310">
        <f t="shared" si="133"/>
        <v>0</v>
      </c>
    </row>
    <row r="4080" spans="76:77" x14ac:dyDescent="0.25">
      <c r="BX4080" s="311" t="e">
        <f t="shared" si="132"/>
        <v>#DIV/0!</v>
      </c>
      <c r="BY4080" s="310">
        <f t="shared" si="133"/>
        <v>0</v>
      </c>
    </row>
    <row r="4081" spans="76:77" x14ac:dyDescent="0.25">
      <c r="BX4081" s="311" t="e">
        <f t="shared" si="132"/>
        <v>#DIV/0!</v>
      </c>
      <c r="BY4081" s="310">
        <f t="shared" si="133"/>
        <v>0</v>
      </c>
    </row>
    <row r="4082" spans="76:77" x14ac:dyDescent="0.25">
      <c r="BX4082" s="311" t="e">
        <f t="shared" si="132"/>
        <v>#DIV/0!</v>
      </c>
      <c r="BY4082" s="310">
        <f t="shared" si="133"/>
        <v>0</v>
      </c>
    </row>
    <row r="4083" spans="76:77" x14ac:dyDescent="0.25">
      <c r="BX4083" s="311" t="e">
        <f t="shared" si="132"/>
        <v>#DIV/0!</v>
      </c>
      <c r="BY4083" s="310">
        <f t="shared" si="133"/>
        <v>0</v>
      </c>
    </row>
    <row r="4084" spans="76:77" x14ac:dyDescent="0.25">
      <c r="BX4084" s="311" t="e">
        <f t="shared" si="132"/>
        <v>#DIV/0!</v>
      </c>
      <c r="BY4084" s="310">
        <f t="shared" si="133"/>
        <v>0</v>
      </c>
    </row>
    <row r="4085" spans="76:77" x14ac:dyDescent="0.25">
      <c r="BX4085" s="311" t="e">
        <f t="shared" si="132"/>
        <v>#DIV/0!</v>
      </c>
      <c r="BY4085" s="310">
        <f t="shared" si="133"/>
        <v>0</v>
      </c>
    </row>
    <row r="4086" spans="76:77" x14ac:dyDescent="0.25">
      <c r="BX4086" s="311" t="e">
        <f t="shared" si="132"/>
        <v>#DIV/0!</v>
      </c>
      <c r="BY4086" s="310">
        <f t="shared" si="133"/>
        <v>0</v>
      </c>
    </row>
    <row r="4087" spans="76:77" x14ac:dyDescent="0.25">
      <c r="BX4087" s="311" t="e">
        <f t="shared" si="132"/>
        <v>#DIV/0!</v>
      </c>
      <c r="BY4087" s="310">
        <f t="shared" si="133"/>
        <v>0</v>
      </c>
    </row>
    <row r="4088" spans="76:77" x14ac:dyDescent="0.25">
      <c r="BX4088" s="311" t="e">
        <f t="shared" si="132"/>
        <v>#DIV/0!</v>
      </c>
      <c r="BY4088" s="310">
        <f t="shared" si="133"/>
        <v>0</v>
      </c>
    </row>
    <row r="4089" spans="76:77" x14ac:dyDescent="0.25">
      <c r="BX4089" s="311" t="e">
        <f t="shared" si="132"/>
        <v>#DIV/0!</v>
      </c>
      <c r="BY4089" s="310">
        <f t="shared" si="133"/>
        <v>0</v>
      </c>
    </row>
    <row r="4090" spans="76:77" x14ac:dyDescent="0.25">
      <c r="BX4090" s="311" t="e">
        <f t="shared" si="132"/>
        <v>#DIV/0!</v>
      </c>
      <c r="BY4090" s="310">
        <f t="shared" si="133"/>
        <v>0</v>
      </c>
    </row>
    <row r="4091" spans="76:77" x14ac:dyDescent="0.25">
      <c r="BX4091" s="311" t="e">
        <f t="shared" si="132"/>
        <v>#DIV/0!</v>
      </c>
      <c r="BY4091" s="310">
        <f t="shared" si="133"/>
        <v>0</v>
      </c>
    </row>
    <row r="4092" spans="76:77" x14ac:dyDescent="0.25">
      <c r="BX4092" s="311" t="e">
        <f t="shared" si="132"/>
        <v>#DIV/0!</v>
      </c>
      <c r="BY4092" s="310">
        <f t="shared" si="133"/>
        <v>0</v>
      </c>
    </row>
    <row r="4093" spans="76:77" x14ac:dyDescent="0.25">
      <c r="BX4093" s="311" t="e">
        <f t="shared" si="132"/>
        <v>#DIV/0!</v>
      </c>
      <c r="BY4093" s="310">
        <f t="shared" si="133"/>
        <v>0</v>
      </c>
    </row>
    <row r="4094" spans="76:77" x14ac:dyDescent="0.25">
      <c r="BX4094" s="311" t="e">
        <f t="shared" si="132"/>
        <v>#DIV/0!</v>
      </c>
      <c r="BY4094" s="310">
        <f t="shared" si="133"/>
        <v>0</v>
      </c>
    </row>
    <row r="4095" spans="76:77" x14ac:dyDescent="0.25">
      <c r="BX4095" s="311" t="e">
        <f t="shared" si="132"/>
        <v>#DIV/0!</v>
      </c>
      <c r="BY4095" s="310">
        <f t="shared" si="133"/>
        <v>0</v>
      </c>
    </row>
    <row r="4096" spans="76:77" x14ac:dyDescent="0.25">
      <c r="BX4096" s="311" t="e">
        <f t="shared" si="132"/>
        <v>#DIV/0!</v>
      </c>
      <c r="BY4096" s="310">
        <f t="shared" si="133"/>
        <v>0</v>
      </c>
    </row>
    <row r="4097" spans="76:77" x14ac:dyDescent="0.25">
      <c r="BX4097" s="311" t="e">
        <f t="shared" si="132"/>
        <v>#DIV/0!</v>
      </c>
      <c r="BY4097" s="310">
        <f t="shared" si="133"/>
        <v>0</v>
      </c>
    </row>
    <row r="4098" spans="76:77" x14ac:dyDescent="0.25">
      <c r="BX4098" s="311" t="e">
        <f t="shared" si="132"/>
        <v>#DIV/0!</v>
      </c>
      <c r="BY4098" s="310">
        <f t="shared" si="133"/>
        <v>0</v>
      </c>
    </row>
    <row r="4099" spans="76:77" x14ac:dyDescent="0.25">
      <c r="BX4099" s="311" t="e">
        <f t="shared" si="132"/>
        <v>#DIV/0!</v>
      </c>
      <c r="BY4099" s="310">
        <f t="shared" si="133"/>
        <v>0</v>
      </c>
    </row>
    <row r="4100" spans="76:77" x14ac:dyDescent="0.25">
      <c r="BX4100" s="311" t="e">
        <f t="shared" si="132"/>
        <v>#DIV/0!</v>
      </c>
      <c r="BY4100" s="310">
        <f t="shared" si="133"/>
        <v>0</v>
      </c>
    </row>
    <row r="4101" spans="76:77" x14ac:dyDescent="0.25">
      <c r="BX4101" s="311" t="e">
        <f t="shared" si="132"/>
        <v>#DIV/0!</v>
      </c>
      <c r="BY4101" s="310">
        <f t="shared" si="133"/>
        <v>0</v>
      </c>
    </row>
    <row r="4102" spans="76:77" x14ac:dyDescent="0.25">
      <c r="BX4102" s="311" t="e">
        <f t="shared" si="132"/>
        <v>#DIV/0!</v>
      </c>
      <c r="BY4102" s="310">
        <f t="shared" si="133"/>
        <v>0</v>
      </c>
    </row>
    <row r="4103" spans="76:77" x14ac:dyDescent="0.25">
      <c r="BX4103" s="311" t="e">
        <f t="shared" si="132"/>
        <v>#DIV/0!</v>
      </c>
      <c r="BY4103" s="310">
        <f t="shared" si="133"/>
        <v>0</v>
      </c>
    </row>
    <row r="4104" spans="76:77" x14ac:dyDescent="0.25">
      <c r="BX4104" s="311" t="e">
        <f t="shared" si="132"/>
        <v>#DIV/0!</v>
      </c>
      <c r="BY4104" s="310">
        <f t="shared" si="133"/>
        <v>0</v>
      </c>
    </row>
    <row r="4105" spans="76:77" x14ac:dyDescent="0.25">
      <c r="BX4105" s="311" t="e">
        <f t="shared" si="132"/>
        <v>#DIV/0!</v>
      </c>
      <c r="BY4105" s="310">
        <f t="shared" si="133"/>
        <v>0</v>
      </c>
    </row>
    <row r="4106" spans="76:77" x14ac:dyDescent="0.25">
      <c r="BX4106" s="311" t="e">
        <f t="shared" si="132"/>
        <v>#DIV/0!</v>
      </c>
      <c r="BY4106" s="310">
        <f t="shared" si="133"/>
        <v>0</v>
      </c>
    </row>
    <row r="4107" spans="76:77" x14ac:dyDescent="0.25">
      <c r="BX4107" s="311" t="e">
        <f t="shared" si="132"/>
        <v>#DIV/0!</v>
      </c>
      <c r="BY4107" s="310">
        <f t="shared" si="133"/>
        <v>0</v>
      </c>
    </row>
    <row r="4108" spans="76:77" x14ac:dyDescent="0.25">
      <c r="BX4108" s="311" t="e">
        <f t="shared" si="132"/>
        <v>#DIV/0!</v>
      </c>
      <c r="BY4108" s="310">
        <f t="shared" si="133"/>
        <v>0</v>
      </c>
    </row>
    <row r="4109" spans="76:77" x14ac:dyDescent="0.25">
      <c r="BX4109" s="311" t="e">
        <f t="shared" ref="BX4109:BX4172" si="134">BY4109/BV4109</f>
        <v>#DIV/0!</v>
      </c>
      <c r="BY4109" s="310">
        <f t="shared" ref="BY4109:BY4172" si="135">BY4108+BW4109*(BV4109-BV4108)</f>
        <v>0</v>
      </c>
    </row>
    <row r="4110" spans="76:77" x14ac:dyDescent="0.25">
      <c r="BX4110" s="311" t="e">
        <f t="shared" si="134"/>
        <v>#DIV/0!</v>
      </c>
      <c r="BY4110" s="310">
        <f t="shared" si="135"/>
        <v>0</v>
      </c>
    </row>
    <row r="4111" spans="76:77" x14ac:dyDescent="0.25">
      <c r="BX4111" s="311" t="e">
        <f t="shared" si="134"/>
        <v>#DIV/0!</v>
      </c>
      <c r="BY4111" s="310">
        <f t="shared" si="135"/>
        <v>0</v>
      </c>
    </row>
    <row r="4112" spans="76:77" x14ac:dyDescent="0.25">
      <c r="BX4112" s="311" t="e">
        <f t="shared" si="134"/>
        <v>#DIV/0!</v>
      </c>
      <c r="BY4112" s="310">
        <f t="shared" si="135"/>
        <v>0</v>
      </c>
    </row>
    <row r="4113" spans="76:77" x14ac:dyDescent="0.25">
      <c r="BX4113" s="311" t="e">
        <f t="shared" si="134"/>
        <v>#DIV/0!</v>
      </c>
      <c r="BY4113" s="310">
        <f t="shared" si="135"/>
        <v>0</v>
      </c>
    </row>
    <row r="4114" spans="76:77" x14ac:dyDescent="0.25">
      <c r="BX4114" s="311" t="e">
        <f t="shared" si="134"/>
        <v>#DIV/0!</v>
      </c>
      <c r="BY4114" s="310">
        <f t="shared" si="135"/>
        <v>0</v>
      </c>
    </row>
    <row r="4115" spans="76:77" x14ac:dyDescent="0.25">
      <c r="BX4115" s="311" t="e">
        <f t="shared" si="134"/>
        <v>#DIV/0!</v>
      </c>
      <c r="BY4115" s="310">
        <f t="shared" si="135"/>
        <v>0</v>
      </c>
    </row>
    <row r="4116" spans="76:77" x14ac:dyDescent="0.25">
      <c r="BX4116" s="311" t="e">
        <f t="shared" si="134"/>
        <v>#DIV/0!</v>
      </c>
      <c r="BY4116" s="310">
        <f t="shared" si="135"/>
        <v>0</v>
      </c>
    </row>
    <row r="4117" spans="76:77" x14ac:dyDescent="0.25">
      <c r="BX4117" s="311" t="e">
        <f t="shared" si="134"/>
        <v>#DIV/0!</v>
      </c>
      <c r="BY4117" s="310">
        <f t="shared" si="135"/>
        <v>0</v>
      </c>
    </row>
    <row r="4118" spans="76:77" x14ac:dyDescent="0.25">
      <c r="BX4118" s="311" t="e">
        <f t="shared" si="134"/>
        <v>#DIV/0!</v>
      </c>
      <c r="BY4118" s="310">
        <f t="shared" si="135"/>
        <v>0</v>
      </c>
    </row>
    <row r="4119" spans="76:77" x14ac:dyDescent="0.25">
      <c r="BX4119" s="311" t="e">
        <f t="shared" si="134"/>
        <v>#DIV/0!</v>
      </c>
      <c r="BY4119" s="310">
        <f t="shared" si="135"/>
        <v>0</v>
      </c>
    </row>
    <row r="4120" spans="76:77" x14ac:dyDescent="0.25">
      <c r="BX4120" s="311" t="e">
        <f t="shared" si="134"/>
        <v>#DIV/0!</v>
      </c>
      <c r="BY4120" s="310">
        <f t="shared" si="135"/>
        <v>0</v>
      </c>
    </row>
    <row r="4121" spans="76:77" x14ac:dyDescent="0.25">
      <c r="BX4121" s="311" t="e">
        <f t="shared" si="134"/>
        <v>#DIV/0!</v>
      </c>
      <c r="BY4121" s="310">
        <f t="shared" si="135"/>
        <v>0</v>
      </c>
    </row>
    <row r="4122" spans="76:77" x14ac:dyDescent="0.25">
      <c r="BX4122" s="311" t="e">
        <f t="shared" si="134"/>
        <v>#DIV/0!</v>
      </c>
      <c r="BY4122" s="310">
        <f t="shared" si="135"/>
        <v>0</v>
      </c>
    </row>
    <row r="4123" spans="76:77" x14ac:dyDescent="0.25">
      <c r="BX4123" s="311" t="e">
        <f t="shared" si="134"/>
        <v>#DIV/0!</v>
      </c>
      <c r="BY4123" s="310">
        <f t="shared" si="135"/>
        <v>0</v>
      </c>
    </row>
    <row r="4124" spans="76:77" x14ac:dyDescent="0.25">
      <c r="BX4124" s="311" t="e">
        <f t="shared" si="134"/>
        <v>#DIV/0!</v>
      </c>
      <c r="BY4124" s="310">
        <f t="shared" si="135"/>
        <v>0</v>
      </c>
    </row>
    <row r="4125" spans="76:77" x14ac:dyDescent="0.25">
      <c r="BX4125" s="311" t="e">
        <f t="shared" si="134"/>
        <v>#DIV/0!</v>
      </c>
      <c r="BY4125" s="310">
        <f t="shared" si="135"/>
        <v>0</v>
      </c>
    </row>
    <row r="4126" spans="76:77" x14ac:dyDescent="0.25">
      <c r="BX4126" s="311" t="e">
        <f t="shared" si="134"/>
        <v>#DIV/0!</v>
      </c>
      <c r="BY4126" s="310">
        <f t="shared" si="135"/>
        <v>0</v>
      </c>
    </row>
    <row r="4127" spans="76:77" x14ac:dyDescent="0.25">
      <c r="BX4127" s="311" t="e">
        <f t="shared" si="134"/>
        <v>#DIV/0!</v>
      </c>
      <c r="BY4127" s="310">
        <f t="shared" si="135"/>
        <v>0</v>
      </c>
    </row>
    <row r="4128" spans="76:77" x14ac:dyDescent="0.25">
      <c r="BX4128" s="311" t="e">
        <f t="shared" si="134"/>
        <v>#DIV/0!</v>
      </c>
      <c r="BY4128" s="310">
        <f t="shared" si="135"/>
        <v>0</v>
      </c>
    </row>
    <row r="4129" spans="76:77" x14ac:dyDescent="0.25">
      <c r="BX4129" s="311" t="e">
        <f t="shared" si="134"/>
        <v>#DIV/0!</v>
      </c>
      <c r="BY4129" s="310">
        <f t="shared" si="135"/>
        <v>0</v>
      </c>
    </row>
    <row r="4130" spans="76:77" x14ac:dyDescent="0.25">
      <c r="BX4130" s="311" t="e">
        <f t="shared" si="134"/>
        <v>#DIV/0!</v>
      </c>
      <c r="BY4130" s="310">
        <f t="shared" si="135"/>
        <v>0</v>
      </c>
    </row>
    <row r="4131" spans="76:77" x14ac:dyDescent="0.25">
      <c r="BX4131" s="311" t="e">
        <f t="shared" si="134"/>
        <v>#DIV/0!</v>
      </c>
      <c r="BY4131" s="310">
        <f t="shared" si="135"/>
        <v>0</v>
      </c>
    </row>
    <row r="4132" spans="76:77" x14ac:dyDescent="0.25">
      <c r="BX4132" s="311" t="e">
        <f t="shared" si="134"/>
        <v>#DIV/0!</v>
      </c>
      <c r="BY4132" s="310">
        <f t="shared" si="135"/>
        <v>0</v>
      </c>
    </row>
    <row r="4133" spans="76:77" x14ac:dyDescent="0.25">
      <c r="BX4133" s="311" t="e">
        <f t="shared" si="134"/>
        <v>#DIV/0!</v>
      </c>
      <c r="BY4133" s="310">
        <f t="shared" si="135"/>
        <v>0</v>
      </c>
    </row>
    <row r="4134" spans="76:77" x14ac:dyDescent="0.25">
      <c r="BX4134" s="311" t="e">
        <f t="shared" si="134"/>
        <v>#DIV/0!</v>
      </c>
      <c r="BY4134" s="310">
        <f t="shared" si="135"/>
        <v>0</v>
      </c>
    </row>
    <row r="4135" spans="76:77" x14ac:dyDescent="0.25">
      <c r="BX4135" s="311" t="e">
        <f t="shared" si="134"/>
        <v>#DIV/0!</v>
      </c>
      <c r="BY4135" s="310">
        <f t="shared" si="135"/>
        <v>0</v>
      </c>
    </row>
    <row r="4136" spans="76:77" x14ac:dyDescent="0.25">
      <c r="BX4136" s="311" t="e">
        <f t="shared" si="134"/>
        <v>#DIV/0!</v>
      </c>
      <c r="BY4136" s="310">
        <f t="shared" si="135"/>
        <v>0</v>
      </c>
    </row>
    <row r="4137" spans="76:77" x14ac:dyDescent="0.25">
      <c r="BX4137" s="311" t="e">
        <f t="shared" si="134"/>
        <v>#DIV/0!</v>
      </c>
      <c r="BY4137" s="310">
        <f t="shared" si="135"/>
        <v>0</v>
      </c>
    </row>
    <row r="4138" spans="76:77" x14ac:dyDescent="0.25">
      <c r="BX4138" s="311" t="e">
        <f t="shared" si="134"/>
        <v>#DIV/0!</v>
      </c>
      <c r="BY4138" s="310">
        <f t="shared" si="135"/>
        <v>0</v>
      </c>
    </row>
    <row r="4139" spans="76:77" x14ac:dyDescent="0.25">
      <c r="BX4139" s="311" t="e">
        <f t="shared" si="134"/>
        <v>#DIV/0!</v>
      </c>
      <c r="BY4139" s="310">
        <f t="shared" si="135"/>
        <v>0</v>
      </c>
    </row>
    <row r="4140" spans="76:77" x14ac:dyDescent="0.25">
      <c r="BX4140" s="311" t="e">
        <f t="shared" si="134"/>
        <v>#DIV/0!</v>
      </c>
      <c r="BY4140" s="310">
        <f t="shared" si="135"/>
        <v>0</v>
      </c>
    </row>
    <row r="4141" spans="76:77" x14ac:dyDescent="0.25">
      <c r="BX4141" s="311" t="e">
        <f t="shared" si="134"/>
        <v>#DIV/0!</v>
      </c>
      <c r="BY4141" s="310">
        <f t="shared" si="135"/>
        <v>0</v>
      </c>
    </row>
    <row r="4142" spans="76:77" x14ac:dyDescent="0.25">
      <c r="BX4142" s="311" t="e">
        <f t="shared" si="134"/>
        <v>#DIV/0!</v>
      </c>
      <c r="BY4142" s="310">
        <f t="shared" si="135"/>
        <v>0</v>
      </c>
    </row>
    <row r="4143" spans="76:77" x14ac:dyDescent="0.25">
      <c r="BX4143" s="311" t="e">
        <f t="shared" si="134"/>
        <v>#DIV/0!</v>
      </c>
      <c r="BY4143" s="310">
        <f t="shared" si="135"/>
        <v>0</v>
      </c>
    </row>
    <row r="4144" spans="76:77" x14ac:dyDescent="0.25">
      <c r="BX4144" s="311" t="e">
        <f t="shared" si="134"/>
        <v>#DIV/0!</v>
      </c>
      <c r="BY4144" s="310">
        <f t="shared" si="135"/>
        <v>0</v>
      </c>
    </row>
    <row r="4145" spans="76:77" x14ac:dyDescent="0.25">
      <c r="BX4145" s="311" t="e">
        <f t="shared" si="134"/>
        <v>#DIV/0!</v>
      </c>
      <c r="BY4145" s="310">
        <f t="shared" si="135"/>
        <v>0</v>
      </c>
    </row>
    <row r="4146" spans="76:77" x14ac:dyDescent="0.25">
      <c r="BX4146" s="311" t="e">
        <f t="shared" si="134"/>
        <v>#DIV/0!</v>
      </c>
      <c r="BY4146" s="310">
        <f t="shared" si="135"/>
        <v>0</v>
      </c>
    </row>
    <row r="4147" spans="76:77" x14ac:dyDescent="0.25">
      <c r="BX4147" s="311" t="e">
        <f t="shared" si="134"/>
        <v>#DIV/0!</v>
      </c>
      <c r="BY4147" s="310">
        <f t="shared" si="135"/>
        <v>0</v>
      </c>
    </row>
    <row r="4148" spans="76:77" x14ac:dyDescent="0.25">
      <c r="BX4148" s="311" t="e">
        <f t="shared" si="134"/>
        <v>#DIV/0!</v>
      </c>
      <c r="BY4148" s="310">
        <f t="shared" si="135"/>
        <v>0</v>
      </c>
    </row>
    <row r="4149" spans="76:77" x14ac:dyDescent="0.25">
      <c r="BX4149" s="311" t="e">
        <f t="shared" si="134"/>
        <v>#DIV/0!</v>
      </c>
      <c r="BY4149" s="310">
        <f t="shared" si="135"/>
        <v>0</v>
      </c>
    </row>
    <row r="4150" spans="76:77" x14ac:dyDescent="0.25">
      <c r="BX4150" s="311" t="e">
        <f t="shared" si="134"/>
        <v>#DIV/0!</v>
      </c>
      <c r="BY4150" s="310">
        <f t="shared" si="135"/>
        <v>0</v>
      </c>
    </row>
    <row r="4151" spans="76:77" x14ac:dyDescent="0.25">
      <c r="BX4151" s="311" t="e">
        <f t="shared" si="134"/>
        <v>#DIV/0!</v>
      </c>
      <c r="BY4151" s="310">
        <f t="shared" si="135"/>
        <v>0</v>
      </c>
    </row>
    <row r="4152" spans="76:77" x14ac:dyDescent="0.25">
      <c r="BX4152" s="311" t="e">
        <f t="shared" si="134"/>
        <v>#DIV/0!</v>
      </c>
      <c r="BY4152" s="310">
        <f t="shared" si="135"/>
        <v>0</v>
      </c>
    </row>
    <row r="4153" spans="76:77" x14ac:dyDescent="0.25">
      <c r="BX4153" s="311" t="e">
        <f t="shared" si="134"/>
        <v>#DIV/0!</v>
      </c>
      <c r="BY4153" s="310">
        <f t="shared" si="135"/>
        <v>0</v>
      </c>
    </row>
    <row r="4154" spans="76:77" x14ac:dyDescent="0.25">
      <c r="BX4154" s="311" t="e">
        <f t="shared" si="134"/>
        <v>#DIV/0!</v>
      </c>
      <c r="BY4154" s="310">
        <f t="shared" si="135"/>
        <v>0</v>
      </c>
    </row>
    <row r="4155" spans="76:77" x14ac:dyDescent="0.25">
      <c r="BX4155" s="311" t="e">
        <f t="shared" si="134"/>
        <v>#DIV/0!</v>
      </c>
      <c r="BY4155" s="310">
        <f t="shared" si="135"/>
        <v>0</v>
      </c>
    </row>
    <row r="4156" spans="76:77" x14ac:dyDescent="0.25">
      <c r="BX4156" s="311" t="e">
        <f t="shared" si="134"/>
        <v>#DIV/0!</v>
      </c>
      <c r="BY4156" s="310">
        <f t="shared" si="135"/>
        <v>0</v>
      </c>
    </row>
    <row r="4157" spans="76:77" x14ac:dyDescent="0.25">
      <c r="BX4157" s="311" t="e">
        <f t="shared" si="134"/>
        <v>#DIV/0!</v>
      </c>
      <c r="BY4157" s="310">
        <f t="shared" si="135"/>
        <v>0</v>
      </c>
    </row>
    <row r="4158" spans="76:77" x14ac:dyDescent="0.25">
      <c r="BX4158" s="311" t="e">
        <f t="shared" si="134"/>
        <v>#DIV/0!</v>
      </c>
      <c r="BY4158" s="310">
        <f t="shared" si="135"/>
        <v>0</v>
      </c>
    </row>
    <row r="4159" spans="76:77" x14ac:dyDescent="0.25">
      <c r="BX4159" s="311" t="e">
        <f t="shared" si="134"/>
        <v>#DIV/0!</v>
      </c>
      <c r="BY4159" s="310">
        <f t="shared" si="135"/>
        <v>0</v>
      </c>
    </row>
    <row r="4160" spans="76:77" x14ac:dyDescent="0.25">
      <c r="BX4160" s="311" t="e">
        <f t="shared" si="134"/>
        <v>#DIV/0!</v>
      </c>
      <c r="BY4160" s="310">
        <f t="shared" si="135"/>
        <v>0</v>
      </c>
    </row>
    <row r="4161" spans="76:77" x14ac:dyDescent="0.25">
      <c r="BX4161" s="311" t="e">
        <f t="shared" si="134"/>
        <v>#DIV/0!</v>
      </c>
      <c r="BY4161" s="310">
        <f t="shared" si="135"/>
        <v>0</v>
      </c>
    </row>
    <row r="4162" spans="76:77" x14ac:dyDescent="0.25">
      <c r="BX4162" s="311" t="e">
        <f t="shared" si="134"/>
        <v>#DIV/0!</v>
      </c>
      <c r="BY4162" s="310">
        <f t="shared" si="135"/>
        <v>0</v>
      </c>
    </row>
    <row r="4163" spans="76:77" x14ac:dyDescent="0.25">
      <c r="BX4163" s="311" t="e">
        <f t="shared" si="134"/>
        <v>#DIV/0!</v>
      </c>
      <c r="BY4163" s="310">
        <f t="shared" si="135"/>
        <v>0</v>
      </c>
    </row>
    <row r="4164" spans="76:77" x14ac:dyDescent="0.25">
      <c r="BX4164" s="311" t="e">
        <f t="shared" si="134"/>
        <v>#DIV/0!</v>
      </c>
      <c r="BY4164" s="310">
        <f t="shared" si="135"/>
        <v>0</v>
      </c>
    </row>
    <row r="4165" spans="76:77" x14ac:dyDescent="0.25">
      <c r="BX4165" s="311" t="e">
        <f t="shared" si="134"/>
        <v>#DIV/0!</v>
      </c>
      <c r="BY4165" s="310">
        <f t="shared" si="135"/>
        <v>0</v>
      </c>
    </row>
    <row r="4166" spans="76:77" x14ac:dyDescent="0.25">
      <c r="BX4166" s="311" t="e">
        <f t="shared" si="134"/>
        <v>#DIV/0!</v>
      </c>
      <c r="BY4166" s="310">
        <f t="shared" si="135"/>
        <v>0</v>
      </c>
    </row>
    <row r="4167" spans="76:77" x14ac:dyDescent="0.25">
      <c r="BX4167" s="311" t="e">
        <f t="shared" si="134"/>
        <v>#DIV/0!</v>
      </c>
      <c r="BY4167" s="310">
        <f t="shared" si="135"/>
        <v>0</v>
      </c>
    </row>
    <row r="4168" spans="76:77" x14ac:dyDescent="0.25">
      <c r="BX4168" s="311" t="e">
        <f t="shared" si="134"/>
        <v>#DIV/0!</v>
      </c>
      <c r="BY4168" s="310">
        <f t="shared" si="135"/>
        <v>0</v>
      </c>
    </row>
    <row r="4169" spans="76:77" x14ac:dyDescent="0.25">
      <c r="BX4169" s="311" t="e">
        <f t="shared" si="134"/>
        <v>#DIV/0!</v>
      </c>
      <c r="BY4169" s="310">
        <f t="shared" si="135"/>
        <v>0</v>
      </c>
    </row>
    <row r="4170" spans="76:77" x14ac:dyDescent="0.25">
      <c r="BX4170" s="311" t="e">
        <f t="shared" si="134"/>
        <v>#DIV/0!</v>
      </c>
      <c r="BY4170" s="310">
        <f t="shared" si="135"/>
        <v>0</v>
      </c>
    </row>
    <row r="4171" spans="76:77" x14ac:dyDescent="0.25">
      <c r="BX4171" s="311" t="e">
        <f t="shared" si="134"/>
        <v>#DIV/0!</v>
      </c>
      <c r="BY4171" s="310">
        <f t="shared" si="135"/>
        <v>0</v>
      </c>
    </row>
    <row r="4172" spans="76:77" x14ac:dyDescent="0.25">
      <c r="BX4172" s="311" t="e">
        <f t="shared" si="134"/>
        <v>#DIV/0!</v>
      </c>
      <c r="BY4172" s="310">
        <f t="shared" si="135"/>
        <v>0</v>
      </c>
    </row>
    <row r="4173" spans="76:77" x14ac:dyDescent="0.25">
      <c r="BX4173" s="311" t="e">
        <f t="shared" ref="BX4173:BX4236" si="136">BY4173/BV4173</f>
        <v>#DIV/0!</v>
      </c>
      <c r="BY4173" s="310">
        <f t="shared" ref="BY4173:BY4236" si="137">BY4172+BW4173*(BV4173-BV4172)</f>
        <v>0</v>
      </c>
    </row>
    <row r="4174" spans="76:77" x14ac:dyDescent="0.25">
      <c r="BX4174" s="311" t="e">
        <f t="shared" si="136"/>
        <v>#DIV/0!</v>
      </c>
      <c r="BY4174" s="310">
        <f t="shared" si="137"/>
        <v>0</v>
      </c>
    </row>
    <row r="4175" spans="76:77" x14ac:dyDescent="0.25">
      <c r="BX4175" s="311" t="e">
        <f t="shared" si="136"/>
        <v>#DIV/0!</v>
      </c>
      <c r="BY4175" s="310">
        <f t="shared" si="137"/>
        <v>0</v>
      </c>
    </row>
    <row r="4176" spans="76:77" x14ac:dyDescent="0.25">
      <c r="BX4176" s="311" t="e">
        <f t="shared" si="136"/>
        <v>#DIV/0!</v>
      </c>
      <c r="BY4176" s="310">
        <f t="shared" si="137"/>
        <v>0</v>
      </c>
    </row>
    <row r="4177" spans="76:77" x14ac:dyDescent="0.25">
      <c r="BX4177" s="311" t="e">
        <f t="shared" si="136"/>
        <v>#DIV/0!</v>
      </c>
      <c r="BY4177" s="310">
        <f t="shared" si="137"/>
        <v>0</v>
      </c>
    </row>
    <row r="4178" spans="76:77" x14ac:dyDescent="0.25">
      <c r="BX4178" s="311" t="e">
        <f t="shared" si="136"/>
        <v>#DIV/0!</v>
      </c>
      <c r="BY4178" s="310">
        <f t="shared" si="137"/>
        <v>0</v>
      </c>
    </row>
    <row r="4179" spans="76:77" x14ac:dyDescent="0.25">
      <c r="BX4179" s="311" t="e">
        <f t="shared" si="136"/>
        <v>#DIV/0!</v>
      </c>
      <c r="BY4179" s="310">
        <f t="shared" si="137"/>
        <v>0</v>
      </c>
    </row>
    <row r="4180" spans="76:77" x14ac:dyDescent="0.25">
      <c r="BX4180" s="311" t="e">
        <f t="shared" si="136"/>
        <v>#DIV/0!</v>
      </c>
      <c r="BY4180" s="310">
        <f t="shared" si="137"/>
        <v>0</v>
      </c>
    </row>
    <row r="4181" spans="76:77" x14ac:dyDescent="0.25">
      <c r="BX4181" s="311" t="e">
        <f t="shared" si="136"/>
        <v>#DIV/0!</v>
      </c>
      <c r="BY4181" s="310">
        <f t="shared" si="137"/>
        <v>0</v>
      </c>
    </row>
    <row r="4182" spans="76:77" x14ac:dyDescent="0.25">
      <c r="BX4182" s="311" t="e">
        <f t="shared" si="136"/>
        <v>#DIV/0!</v>
      </c>
      <c r="BY4182" s="310">
        <f t="shared" si="137"/>
        <v>0</v>
      </c>
    </row>
    <row r="4183" spans="76:77" x14ac:dyDescent="0.25">
      <c r="BX4183" s="311" t="e">
        <f t="shared" si="136"/>
        <v>#DIV/0!</v>
      </c>
      <c r="BY4183" s="310">
        <f t="shared" si="137"/>
        <v>0</v>
      </c>
    </row>
    <row r="4184" spans="76:77" x14ac:dyDescent="0.25">
      <c r="BX4184" s="311" t="e">
        <f t="shared" si="136"/>
        <v>#DIV/0!</v>
      </c>
      <c r="BY4184" s="310">
        <f t="shared" si="137"/>
        <v>0</v>
      </c>
    </row>
    <row r="4185" spans="76:77" x14ac:dyDescent="0.25">
      <c r="BX4185" s="311" t="e">
        <f t="shared" si="136"/>
        <v>#DIV/0!</v>
      </c>
      <c r="BY4185" s="310">
        <f t="shared" si="137"/>
        <v>0</v>
      </c>
    </row>
    <row r="4186" spans="76:77" x14ac:dyDescent="0.25">
      <c r="BX4186" s="311" t="e">
        <f t="shared" si="136"/>
        <v>#DIV/0!</v>
      </c>
      <c r="BY4186" s="310">
        <f t="shared" si="137"/>
        <v>0</v>
      </c>
    </row>
    <row r="4187" spans="76:77" x14ac:dyDescent="0.25">
      <c r="BX4187" s="311" t="e">
        <f t="shared" si="136"/>
        <v>#DIV/0!</v>
      </c>
      <c r="BY4187" s="310">
        <f t="shared" si="137"/>
        <v>0</v>
      </c>
    </row>
    <row r="4188" spans="76:77" x14ac:dyDescent="0.25">
      <c r="BX4188" s="311" t="e">
        <f t="shared" si="136"/>
        <v>#DIV/0!</v>
      </c>
      <c r="BY4188" s="310">
        <f t="shared" si="137"/>
        <v>0</v>
      </c>
    </row>
    <row r="4189" spans="76:77" x14ac:dyDescent="0.25">
      <c r="BX4189" s="311" t="e">
        <f t="shared" si="136"/>
        <v>#DIV/0!</v>
      </c>
      <c r="BY4189" s="310">
        <f t="shared" si="137"/>
        <v>0</v>
      </c>
    </row>
    <row r="4190" spans="76:77" x14ac:dyDescent="0.25">
      <c r="BX4190" s="311" t="e">
        <f t="shared" si="136"/>
        <v>#DIV/0!</v>
      </c>
      <c r="BY4190" s="310">
        <f t="shared" si="137"/>
        <v>0</v>
      </c>
    </row>
    <row r="4191" spans="76:77" x14ac:dyDescent="0.25">
      <c r="BX4191" s="311" t="e">
        <f t="shared" si="136"/>
        <v>#DIV/0!</v>
      </c>
      <c r="BY4191" s="310">
        <f t="shared" si="137"/>
        <v>0</v>
      </c>
    </row>
    <row r="4192" spans="76:77" x14ac:dyDescent="0.25">
      <c r="BX4192" s="311" t="e">
        <f t="shared" si="136"/>
        <v>#DIV/0!</v>
      </c>
      <c r="BY4192" s="310">
        <f t="shared" si="137"/>
        <v>0</v>
      </c>
    </row>
    <row r="4193" spans="76:77" x14ac:dyDescent="0.25">
      <c r="BX4193" s="311" t="e">
        <f t="shared" si="136"/>
        <v>#DIV/0!</v>
      </c>
      <c r="BY4193" s="310">
        <f t="shared" si="137"/>
        <v>0</v>
      </c>
    </row>
    <row r="4194" spans="76:77" x14ac:dyDescent="0.25">
      <c r="BX4194" s="311" t="e">
        <f t="shared" si="136"/>
        <v>#DIV/0!</v>
      </c>
      <c r="BY4194" s="310">
        <f t="shared" si="137"/>
        <v>0</v>
      </c>
    </row>
    <row r="4195" spans="76:77" x14ac:dyDescent="0.25">
      <c r="BX4195" s="311" t="e">
        <f t="shared" si="136"/>
        <v>#DIV/0!</v>
      </c>
      <c r="BY4195" s="310">
        <f t="shared" si="137"/>
        <v>0</v>
      </c>
    </row>
    <row r="4196" spans="76:77" x14ac:dyDescent="0.25">
      <c r="BX4196" s="311" t="e">
        <f t="shared" si="136"/>
        <v>#DIV/0!</v>
      </c>
      <c r="BY4196" s="310">
        <f t="shared" si="137"/>
        <v>0</v>
      </c>
    </row>
    <row r="4197" spans="76:77" x14ac:dyDescent="0.25">
      <c r="BX4197" s="311" t="e">
        <f t="shared" si="136"/>
        <v>#DIV/0!</v>
      </c>
      <c r="BY4197" s="310">
        <f t="shared" si="137"/>
        <v>0</v>
      </c>
    </row>
    <row r="4198" spans="76:77" x14ac:dyDescent="0.25">
      <c r="BX4198" s="311" t="e">
        <f t="shared" si="136"/>
        <v>#DIV/0!</v>
      </c>
      <c r="BY4198" s="310">
        <f t="shared" si="137"/>
        <v>0</v>
      </c>
    </row>
    <row r="4199" spans="76:77" x14ac:dyDescent="0.25">
      <c r="BX4199" s="311" t="e">
        <f t="shared" si="136"/>
        <v>#DIV/0!</v>
      </c>
      <c r="BY4199" s="310">
        <f t="shared" si="137"/>
        <v>0</v>
      </c>
    </row>
    <row r="4200" spans="76:77" x14ac:dyDescent="0.25">
      <c r="BX4200" s="311" t="e">
        <f t="shared" si="136"/>
        <v>#DIV/0!</v>
      </c>
      <c r="BY4200" s="310">
        <f t="shared" si="137"/>
        <v>0</v>
      </c>
    </row>
    <row r="4201" spans="76:77" x14ac:dyDescent="0.25">
      <c r="BX4201" s="311" t="e">
        <f t="shared" si="136"/>
        <v>#DIV/0!</v>
      </c>
      <c r="BY4201" s="310">
        <f t="shared" si="137"/>
        <v>0</v>
      </c>
    </row>
    <row r="4202" spans="76:77" x14ac:dyDescent="0.25">
      <c r="BX4202" s="311" t="e">
        <f t="shared" si="136"/>
        <v>#DIV/0!</v>
      </c>
      <c r="BY4202" s="310">
        <f t="shared" si="137"/>
        <v>0</v>
      </c>
    </row>
    <row r="4203" spans="76:77" x14ac:dyDescent="0.25">
      <c r="BX4203" s="311" t="e">
        <f t="shared" si="136"/>
        <v>#DIV/0!</v>
      </c>
      <c r="BY4203" s="310">
        <f t="shared" si="137"/>
        <v>0</v>
      </c>
    </row>
    <row r="4204" spans="76:77" x14ac:dyDescent="0.25">
      <c r="BX4204" s="311" t="e">
        <f t="shared" si="136"/>
        <v>#DIV/0!</v>
      </c>
      <c r="BY4204" s="310">
        <f t="shared" si="137"/>
        <v>0</v>
      </c>
    </row>
    <row r="4205" spans="76:77" x14ac:dyDescent="0.25">
      <c r="BX4205" s="311" t="e">
        <f t="shared" si="136"/>
        <v>#DIV/0!</v>
      </c>
      <c r="BY4205" s="310">
        <f t="shared" si="137"/>
        <v>0</v>
      </c>
    </row>
    <row r="4206" spans="76:77" x14ac:dyDescent="0.25">
      <c r="BX4206" s="311" t="e">
        <f t="shared" si="136"/>
        <v>#DIV/0!</v>
      </c>
      <c r="BY4206" s="310">
        <f t="shared" si="137"/>
        <v>0</v>
      </c>
    </row>
    <row r="4207" spans="76:77" x14ac:dyDescent="0.25">
      <c r="BX4207" s="311" t="e">
        <f t="shared" si="136"/>
        <v>#DIV/0!</v>
      </c>
      <c r="BY4207" s="310">
        <f t="shared" si="137"/>
        <v>0</v>
      </c>
    </row>
    <row r="4208" spans="76:77" x14ac:dyDescent="0.25">
      <c r="BX4208" s="311" t="e">
        <f t="shared" si="136"/>
        <v>#DIV/0!</v>
      </c>
      <c r="BY4208" s="310">
        <f t="shared" si="137"/>
        <v>0</v>
      </c>
    </row>
    <row r="4209" spans="76:77" x14ac:dyDescent="0.25">
      <c r="BX4209" s="311" t="e">
        <f t="shared" si="136"/>
        <v>#DIV/0!</v>
      </c>
      <c r="BY4209" s="310">
        <f t="shared" si="137"/>
        <v>0</v>
      </c>
    </row>
    <row r="4210" spans="76:77" x14ac:dyDescent="0.25">
      <c r="BX4210" s="311" t="e">
        <f t="shared" si="136"/>
        <v>#DIV/0!</v>
      </c>
      <c r="BY4210" s="310">
        <f t="shared" si="137"/>
        <v>0</v>
      </c>
    </row>
    <row r="4211" spans="76:77" x14ac:dyDescent="0.25">
      <c r="BX4211" s="311" t="e">
        <f t="shared" si="136"/>
        <v>#DIV/0!</v>
      </c>
      <c r="BY4211" s="310">
        <f t="shared" si="137"/>
        <v>0</v>
      </c>
    </row>
    <row r="4212" spans="76:77" x14ac:dyDescent="0.25">
      <c r="BX4212" s="311" t="e">
        <f t="shared" si="136"/>
        <v>#DIV/0!</v>
      </c>
      <c r="BY4212" s="310">
        <f t="shared" si="137"/>
        <v>0</v>
      </c>
    </row>
    <row r="4213" spans="76:77" x14ac:dyDescent="0.25">
      <c r="BX4213" s="311" t="e">
        <f t="shared" si="136"/>
        <v>#DIV/0!</v>
      </c>
      <c r="BY4213" s="310">
        <f t="shared" si="137"/>
        <v>0</v>
      </c>
    </row>
    <row r="4214" spans="76:77" x14ac:dyDescent="0.25">
      <c r="BX4214" s="311" t="e">
        <f t="shared" si="136"/>
        <v>#DIV/0!</v>
      </c>
      <c r="BY4214" s="310">
        <f t="shared" si="137"/>
        <v>0</v>
      </c>
    </row>
    <row r="4215" spans="76:77" x14ac:dyDescent="0.25">
      <c r="BX4215" s="311" t="e">
        <f t="shared" si="136"/>
        <v>#DIV/0!</v>
      </c>
      <c r="BY4215" s="310">
        <f t="shared" si="137"/>
        <v>0</v>
      </c>
    </row>
    <row r="4216" spans="76:77" x14ac:dyDescent="0.25">
      <c r="BX4216" s="311" t="e">
        <f t="shared" si="136"/>
        <v>#DIV/0!</v>
      </c>
      <c r="BY4216" s="310">
        <f t="shared" si="137"/>
        <v>0</v>
      </c>
    </row>
    <row r="4217" spans="76:77" x14ac:dyDescent="0.25">
      <c r="BX4217" s="311" t="e">
        <f t="shared" si="136"/>
        <v>#DIV/0!</v>
      </c>
      <c r="BY4217" s="310">
        <f t="shared" si="137"/>
        <v>0</v>
      </c>
    </row>
    <row r="4218" spans="76:77" x14ac:dyDescent="0.25">
      <c r="BX4218" s="311" t="e">
        <f t="shared" si="136"/>
        <v>#DIV/0!</v>
      </c>
      <c r="BY4218" s="310">
        <f t="shared" si="137"/>
        <v>0</v>
      </c>
    </row>
    <row r="4219" spans="76:77" x14ac:dyDescent="0.25">
      <c r="BX4219" s="311" t="e">
        <f t="shared" si="136"/>
        <v>#DIV/0!</v>
      </c>
      <c r="BY4219" s="310">
        <f t="shared" si="137"/>
        <v>0</v>
      </c>
    </row>
    <row r="4220" spans="76:77" x14ac:dyDescent="0.25">
      <c r="BX4220" s="311" t="e">
        <f t="shared" si="136"/>
        <v>#DIV/0!</v>
      </c>
      <c r="BY4220" s="310">
        <f t="shared" si="137"/>
        <v>0</v>
      </c>
    </row>
    <row r="4221" spans="76:77" x14ac:dyDescent="0.25">
      <c r="BX4221" s="311" t="e">
        <f t="shared" si="136"/>
        <v>#DIV/0!</v>
      </c>
      <c r="BY4221" s="310">
        <f t="shared" si="137"/>
        <v>0</v>
      </c>
    </row>
    <row r="4222" spans="76:77" x14ac:dyDescent="0.25">
      <c r="BX4222" s="311" t="e">
        <f t="shared" si="136"/>
        <v>#DIV/0!</v>
      </c>
      <c r="BY4222" s="310">
        <f t="shared" si="137"/>
        <v>0</v>
      </c>
    </row>
    <row r="4223" spans="76:77" x14ac:dyDescent="0.25">
      <c r="BX4223" s="311" t="e">
        <f t="shared" si="136"/>
        <v>#DIV/0!</v>
      </c>
      <c r="BY4223" s="310">
        <f t="shared" si="137"/>
        <v>0</v>
      </c>
    </row>
    <row r="4224" spans="76:77" x14ac:dyDescent="0.25">
      <c r="BX4224" s="311" t="e">
        <f t="shared" si="136"/>
        <v>#DIV/0!</v>
      </c>
      <c r="BY4224" s="310">
        <f t="shared" si="137"/>
        <v>0</v>
      </c>
    </row>
    <row r="4225" spans="76:77" x14ac:dyDescent="0.25">
      <c r="BX4225" s="311" t="e">
        <f t="shared" si="136"/>
        <v>#DIV/0!</v>
      </c>
      <c r="BY4225" s="310">
        <f t="shared" si="137"/>
        <v>0</v>
      </c>
    </row>
    <row r="4226" spans="76:77" x14ac:dyDescent="0.25">
      <c r="BX4226" s="311" t="e">
        <f t="shared" si="136"/>
        <v>#DIV/0!</v>
      </c>
      <c r="BY4226" s="310">
        <f t="shared" si="137"/>
        <v>0</v>
      </c>
    </row>
    <row r="4227" spans="76:77" x14ac:dyDescent="0.25">
      <c r="BX4227" s="311" t="e">
        <f t="shared" si="136"/>
        <v>#DIV/0!</v>
      </c>
      <c r="BY4227" s="310">
        <f t="shared" si="137"/>
        <v>0</v>
      </c>
    </row>
    <row r="4228" spans="76:77" x14ac:dyDescent="0.25">
      <c r="BX4228" s="311" t="e">
        <f t="shared" si="136"/>
        <v>#DIV/0!</v>
      </c>
      <c r="BY4228" s="310">
        <f t="shared" si="137"/>
        <v>0</v>
      </c>
    </row>
    <row r="4229" spans="76:77" x14ac:dyDescent="0.25">
      <c r="BX4229" s="311" t="e">
        <f t="shared" si="136"/>
        <v>#DIV/0!</v>
      </c>
      <c r="BY4229" s="310">
        <f t="shared" si="137"/>
        <v>0</v>
      </c>
    </row>
    <row r="4230" spans="76:77" x14ac:dyDescent="0.25">
      <c r="BX4230" s="311" t="e">
        <f t="shared" si="136"/>
        <v>#DIV/0!</v>
      </c>
      <c r="BY4230" s="310">
        <f t="shared" si="137"/>
        <v>0</v>
      </c>
    </row>
    <row r="4231" spans="76:77" x14ac:dyDescent="0.25">
      <c r="BX4231" s="311" t="e">
        <f t="shared" si="136"/>
        <v>#DIV/0!</v>
      </c>
      <c r="BY4231" s="310">
        <f t="shared" si="137"/>
        <v>0</v>
      </c>
    </row>
    <row r="4232" spans="76:77" x14ac:dyDescent="0.25">
      <c r="BX4232" s="311" t="e">
        <f t="shared" si="136"/>
        <v>#DIV/0!</v>
      </c>
      <c r="BY4232" s="310">
        <f t="shared" si="137"/>
        <v>0</v>
      </c>
    </row>
    <row r="4233" spans="76:77" x14ac:dyDescent="0.25">
      <c r="BX4233" s="311" t="e">
        <f t="shared" si="136"/>
        <v>#DIV/0!</v>
      </c>
      <c r="BY4233" s="310">
        <f t="shared" si="137"/>
        <v>0</v>
      </c>
    </row>
    <row r="4234" spans="76:77" x14ac:dyDescent="0.25">
      <c r="BX4234" s="311" t="e">
        <f t="shared" si="136"/>
        <v>#DIV/0!</v>
      </c>
      <c r="BY4234" s="310">
        <f t="shared" si="137"/>
        <v>0</v>
      </c>
    </row>
    <row r="4235" spans="76:77" x14ac:dyDescent="0.25">
      <c r="BX4235" s="311" t="e">
        <f t="shared" si="136"/>
        <v>#DIV/0!</v>
      </c>
      <c r="BY4235" s="310">
        <f t="shared" si="137"/>
        <v>0</v>
      </c>
    </row>
    <row r="4236" spans="76:77" x14ac:dyDescent="0.25">
      <c r="BX4236" s="311" t="e">
        <f t="shared" si="136"/>
        <v>#DIV/0!</v>
      </c>
      <c r="BY4236" s="310">
        <f t="shared" si="137"/>
        <v>0</v>
      </c>
    </row>
    <row r="4237" spans="76:77" x14ac:dyDescent="0.25">
      <c r="BX4237" s="311" t="e">
        <f t="shared" ref="BX4237:BX4300" si="138">BY4237/BV4237</f>
        <v>#DIV/0!</v>
      </c>
      <c r="BY4237" s="310">
        <f t="shared" ref="BY4237:BY4300" si="139">BY4236+BW4237*(BV4237-BV4236)</f>
        <v>0</v>
      </c>
    </row>
    <row r="4238" spans="76:77" x14ac:dyDescent="0.25">
      <c r="BX4238" s="311" t="e">
        <f t="shared" si="138"/>
        <v>#DIV/0!</v>
      </c>
      <c r="BY4238" s="310">
        <f t="shared" si="139"/>
        <v>0</v>
      </c>
    </row>
    <row r="4239" spans="76:77" x14ac:dyDescent="0.25">
      <c r="BX4239" s="311" t="e">
        <f t="shared" si="138"/>
        <v>#DIV/0!</v>
      </c>
      <c r="BY4239" s="310">
        <f t="shared" si="139"/>
        <v>0</v>
      </c>
    </row>
    <row r="4240" spans="76:77" x14ac:dyDescent="0.25">
      <c r="BX4240" s="311" t="e">
        <f t="shared" si="138"/>
        <v>#DIV/0!</v>
      </c>
      <c r="BY4240" s="310">
        <f t="shared" si="139"/>
        <v>0</v>
      </c>
    </row>
    <row r="4241" spans="76:77" x14ac:dyDescent="0.25">
      <c r="BX4241" s="311" t="e">
        <f t="shared" si="138"/>
        <v>#DIV/0!</v>
      </c>
      <c r="BY4241" s="310">
        <f t="shared" si="139"/>
        <v>0</v>
      </c>
    </row>
    <row r="4242" spans="76:77" x14ac:dyDescent="0.25">
      <c r="BX4242" s="311" t="e">
        <f t="shared" si="138"/>
        <v>#DIV/0!</v>
      </c>
      <c r="BY4242" s="310">
        <f t="shared" si="139"/>
        <v>0</v>
      </c>
    </row>
    <row r="4243" spans="76:77" x14ac:dyDescent="0.25">
      <c r="BX4243" s="311" t="e">
        <f t="shared" si="138"/>
        <v>#DIV/0!</v>
      </c>
      <c r="BY4243" s="310">
        <f t="shared" si="139"/>
        <v>0</v>
      </c>
    </row>
    <row r="4244" spans="76:77" x14ac:dyDescent="0.25">
      <c r="BX4244" s="311" t="e">
        <f t="shared" si="138"/>
        <v>#DIV/0!</v>
      </c>
      <c r="BY4244" s="310">
        <f t="shared" si="139"/>
        <v>0</v>
      </c>
    </row>
    <row r="4245" spans="76:77" x14ac:dyDescent="0.25">
      <c r="BX4245" s="311" t="e">
        <f t="shared" si="138"/>
        <v>#DIV/0!</v>
      </c>
      <c r="BY4245" s="310">
        <f t="shared" si="139"/>
        <v>0</v>
      </c>
    </row>
    <row r="4246" spans="76:77" x14ac:dyDescent="0.25">
      <c r="BX4246" s="311" t="e">
        <f t="shared" si="138"/>
        <v>#DIV/0!</v>
      </c>
      <c r="BY4246" s="310">
        <f t="shared" si="139"/>
        <v>0</v>
      </c>
    </row>
    <row r="4247" spans="76:77" x14ac:dyDescent="0.25">
      <c r="BX4247" s="311" t="e">
        <f t="shared" si="138"/>
        <v>#DIV/0!</v>
      </c>
      <c r="BY4247" s="310">
        <f t="shared" si="139"/>
        <v>0</v>
      </c>
    </row>
    <row r="4248" spans="76:77" x14ac:dyDescent="0.25">
      <c r="BX4248" s="311" t="e">
        <f t="shared" si="138"/>
        <v>#DIV/0!</v>
      </c>
      <c r="BY4248" s="310">
        <f t="shared" si="139"/>
        <v>0</v>
      </c>
    </row>
    <row r="4249" spans="76:77" x14ac:dyDescent="0.25">
      <c r="BX4249" s="311" t="e">
        <f t="shared" si="138"/>
        <v>#DIV/0!</v>
      </c>
      <c r="BY4249" s="310">
        <f t="shared" si="139"/>
        <v>0</v>
      </c>
    </row>
    <row r="4250" spans="76:77" x14ac:dyDescent="0.25">
      <c r="BX4250" s="311" t="e">
        <f t="shared" si="138"/>
        <v>#DIV/0!</v>
      </c>
      <c r="BY4250" s="310">
        <f t="shared" si="139"/>
        <v>0</v>
      </c>
    </row>
    <row r="4251" spans="76:77" x14ac:dyDescent="0.25">
      <c r="BX4251" s="311" t="e">
        <f t="shared" si="138"/>
        <v>#DIV/0!</v>
      </c>
      <c r="BY4251" s="310">
        <f t="shared" si="139"/>
        <v>0</v>
      </c>
    </row>
    <row r="4252" spans="76:77" x14ac:dyDescent="0.25">
      <c r="BX4252" s="311" t="e">
        <f t="shared" si="138"/>
        <v>#DIV/0!</v>
      </c>
      <c r="BY4252" s="310">
        <f t="shared" si="139"/>
        <v>0</v>
      </c>
    </row>
    <row r="4253" spans="76:77" x14ac:dyDescent="0.25">
      <c r="BX4253" s="311" t="e">
        <f t="shared" si="138"/>
        <v>#DIV/0!</v>
      </c>
      <c r="BY4253" s="310">
        <f t="shared" si="139"/>
        <v>0</v>
      </c>
    </row>
    <row r="4254" spans="76:77" x14ac:dyDescent="0.25">
      <c r="BX4254" s="311" t="e">
        <f t="shared" si="138"/>
        <v>#DIV/0!</v>
      </c>
      <c r="BY4254" s="310">
        <f t="shared" si="139"/>
        <v>0</v>
      </c>
    </row>
    <row r="4255" spans="76:77" x14ac:dyDescent="0.25">
      <c r="BX4255" s="311" t="e">
        <f t="shared" si="138"/>
        <v>#DIV/0!</v>
      </c>
      <c r="BY4255" s="310">
        <f t="shared" si="139"/>
        <v>0</v>
      </c>
    </row>
    <row r="4256" spans="76:77" x14ac:dyDescent="0.25">
      <c r="BX4256" s="311" t="e">
        <f t="shared" si="138"/>
        <v>#DIV/0!</v>
      </c>
      <c r="BY4256" s="310">
        <f t="shared" si="139"/>
        <v>0</v>
      </c>
    </row>
    <row r="4257" spans="76:77" x14ac:dyDescent="0.25">
      <c r="BX4257" s="311" t="e">
        <f t="shared" si="138"/>
        <v>#DIV/0!</v>
      </c>
      <c r="BY4257" s="310">
        <f t="shared" si="139"/>
        <v>0</v>
      </c>
    </row>
    <row r="4258" spans="76:77" x14ac:dyDescent="0.25">
      <c r="BX4258" s="311" t="e">
        <f t="shared" si="138"/>
        <v>#DIV/0!</v>
      </c>
      <c r="BY4258" s="310">
        <f t="shared" si="139"/>
        <v>0</v>
      </c>
    </row>
    <row r="4259" spans="76:77" x14ac:dyDescent="0.25">
      <c r="BX4259" s="311" t="e">
        <f t="shared" si="138"/>
        <v>#DIV/0!</v>
      </c>
      <c r="BY4259" s="310">
        <f t="shared" si="139"/>
        <v>0</v>
      </c>
    </row>
    <row r="4260" spans="76:77" x14ac:dyDescent="0.25">
      <c r="BX4260" s="311" t="e">
        <f t="shared" si="138"/>
        <v>#DIV/0!</v>
      </c>
      <c r="BY4260" s="310">
        <f t="shared" si="139"/>
        <v>0</v>
      </c>
    </row>
    <row r="4261" spans="76:77" x14ac:dyDescent="0.25">
      <c r="BX4261" s="311" t="e">
        <f t="shared" si="138"/>
        <v>#DIV/0!</v>
      </c>
      <c r="BY4261" s="310">
        <f t="shared" si="139"/>
        <v>0</v>
      </c>
    </row>
    <row r="4262" spans="76:77" x14ac:dyDescent="0.25">
      <c r="BX4262" s="311" t="e">
        <f t="shared" si="138"/>
        <v>#DIV/0!</v>
      </c>
      <c r="BY4262" s="310">
        <f t="shared" si="139"/>
        <v>0</v>
      </c>
    </row>
    <row r="4263" spans="76:77" x14ac:dyDescent="0.25">
      <c r="BX4263" s="311" t="e">
        <f t="shared" si="138"/>
        <v>#DIV/0!</v>
      </c>
      <c r="BY4263" s="310">
        <f t="shared" si="139"/>
        <v>0</v>
      </c>
    </row>
    <row r="4264" spans="76:77" x14ac:dyDescent="0.25">
      <c r="BX4264" s="311" t="e">
        <f t="shared" si="138"/>
        <v>#DIV/0!</v>
      </c>
      <c r="BY4264" s="310">
        <f t="shared" si="139"/>
        <v>0</v>
      </c>
    </row>
    <row r="4265" spans="76:77" x14ac:dyDescent="0.25">
      <c r="BX4265" s="311" t="e">
        <f t="shared" si="138"/>
        <v>#DIV/0!</v>
      </c>
      <c r="BY4265" s="310">
        <f t="shared" si="139"/>
        <v>0</v>
      </c>
    </row>
    <row r="4266" spans="76:77" x14ac:dyDescent="0.25">
      <c r="BX4266" s="311" t="e">
        <f t="shared" si="138"/>
        <v>#DIV/0!</v>
      </c>
      <c r="BY4266" s="310">
        <f t="shared" si="139"/>
        <v>0</v>
      </c>
    </row>
    <row r="4267" spans="76:77" x14ac:dyDescent="0.25">
      <c r="BX4267" s="311" t="e">
        <f t="shared" si="138"/>
        <v>#DIV/0!</v>
      </c>
      <c r="BY4267" s="310">
        <f t="shared" si="139"/>
        <v>0</v>
      </c>
    </row>
    <row r="4268" spans="76:77" x14ac:dyDescent="0.25">
      <c r="BX4268" s="311" t="e">
        <f t="shared" si="138"/>
        <v>#DIV/0!</v>
      </c>
      <c r="BY4268" s="310">
        <f t="shared" si="139"/>
        <v>0</v>
      </c>
    </row>
    <row r="4269" spans="76:77" x14ac:dyDescent="0.25">
      <c r="BX4269" s="311" t="e">
        <f t="shared" si="138"/>
        <v>#DIV/0!</v>
      </c>
      <c r="BY4269" s="310">
        <f t="shared" si="139"/>
        <v>0</v>
      </c>
    </row>
    <row r="4270" spans="76:77" x14ac:dyDescent="0.25">
      <c r="BX4270" s="311" t="e">
        <f t="shared" si="138"/>
        <v>#DIV/0!</v>
      </c>
      <c r="BY4270" s="310">
        <f t="shared" si="139"/>
        <v>0</v>
      </c>
    </row>
    <row r="4271" spans="76:77" x14ac:dyDescent="0.25">
      <c r="BX4271" s="311" t="e">
        <f t="shared" si="138"/>
        <v>#DIV/0!</v>
      </c>
      <c r="BY4271" s="310">
        <f t="shared" si="139"/>
        <v>0</v>
      </c>
    </row>
    <row r="4272" spans="76:77" x14ac:dyDescent="0.25">
      <c r="BX4272" s="311" t="e">
        <f t="shared" si="138"/>
        <v>#DIV/0!</v>
      </c>
      <c r="BY4272" s="310">
        <f t="shared" si="139"/>
        <v>0</v>
      </c>
    </row>
    <row r="4273" spans="76:77" x14ac:dyDescent="0.25">
      <c r="BX4273" s="311" t="e">
        <f t="shared" si="138"/>
        <v>#DIV/0!</v>
      </c>
      <c r="BY4273" s="310">
        <f t="shared" si="139"/>
        <v>0</v>
      </c>
    </row>
    <row r="4274" spans="76:77" x14ac:dyDescent="0.25">
      <c r="BX4274" s="311" t="e">
        <f t="shared" si="138"/>
        <v>#DIV/0!</v>
      </c>
      <c r="BY4274" s="310">
        <f t="shared" si="139"/>
        <v>0</v>
      </c>
    </row>
    <row r="4275" spans="76:77" x14ac:dyDescent="0.25">
      <c r="BX4275" s="311" t="e">
        <f t="shared" si="138"/>
        <v>#DIV/0!</v>
      </c>
      <c r="BY4275" s="310">
        <f t="shared" si="139"/>
        <v>0</v>
      </c>
    </row>
    <row r="4276" spans="76:77" x14ac:dyDescent="0.25">
      <c r="BX4276" s="311" t="e">
        <f t="shared" si="138"/>
        <v>#DIV/0!</v>
      </c>
      <c r="BY4276" s="310">
        <f t="shared" si="139"/>
        <v>0</v>
      </c>
    </row>
    <row r="4277" spans="76:77" x14ac:dyDescent="0.25">
      <c r="BX4277" s="311" t="e">
        <f t="shared" si="138"/>
        <v>#DIV/0!</v>
      </c>
      <c r="BY4277" s="310">
        <f t="shared" si="139"/>
        <v>0</v>
      </c>
    </row>
    <row r="4278" spans="76:77" x14ac:dyDescent="0.25">
      <c r="BX4278" s="311" t="e">
        <f t="shared" si="138"/>
        <v>#DIV/0!</v>
      </c>
      <c r="BY4278" s="310">
        <f t="shared" si="139"/>
        <v>0</v>
      </c>
    </row>
    <row r="4279" spans="76:77" x14ac:dyDescent="0.25">
      <c r="BX4279" s="311" t="e">
        <f t="shared" si="138"/>
        <v>#DIV/0!</v>
      </c>
      <c r="BY4279" s="310">
        <f t="shared" si="139"/>
        <v>0</v>
      </c>
    </row>
    <row r="4280" spans="76:77" x14ac:dyDescent="0.25">
      <c r="BX4280" s="311" t="e">
        <f t="shared" si="138"/>
        <v>#DIV/0!</v>
      </c>
      <c r="BY4280" s="310">
        <f t="shared" si="139"/>
        <v>0</v>
      </c>
    </row>
    <row r="4281" spans="76:77" x14ac:dyDescent="0.25">
      <c r="BX4281" s="311" t="e">
        <f t="shared" si="138"/>
        <v>#DIV/0!</v>
      </c>
      <c r="BY4281" s="310">
        <f t="shared" si="139"/>
        <v>0</v>
      </c>
    </row>
    <row r="4282" spans="76:77" x14ac:dyDescent="0.25">
      <c r="BX4282" s="311" t="e">
        <f t="shared" si="138"/>
        <v>#DIV/0!</v>
      </c>
      <c r="BY4282" s="310">
        <f t="shared" si="139"/>
        <v>0</v>
      </c>
    </row>
    <row r="4283" spans="76:77" x14ac:dyDescent="0.25">
      <c r="BX4283" s="311" t="e">
        <f t="shared" si="138"/>
        <v>#DIV/0!</v>
      </c>
      <c r="BY4283" s="310">
        <f t="shared" si="139"/>
        <v>0</v>
      </c>
    </row>
    <row r="4284" spans="76:77" x14ac:dyDescent="0.25">
      <c r="BX4284" s="311" t="e">
        <f t="shared" si="138"/>
        <v>#DIV/0!</v>
      </c>
      <c r="BY4284" s="310">
        <f t="shared" si="139"/>
        <v>0</v>
      </c>
    </row>
    <row r="4285" spans="76:77" x14ac:dyDescent="0.25">
      <c r="BX4285" s="311" t="e">
        <f t="shared" si="138"/>
        <v>#DIV/0!</v>
      </c>
      <c r="BY4285" s="310">
        <f t="shared" si="139"/>
        <v>0</v>
      </c>
    </row>
    <row r="4286" spans="76:77" x14ac:dyDescent="0.25">
      <c r="BX4286" s="311" t="e">
        <f t="shared" si="138"/>
        <v>#DIV/0!</v>
      </c>
      <c r="BY4286" s="310">
        <f t="shared" si="139"/>
        <v>0</v>
      </c>
    </row>
    <row r="4287" spans="76:77" x14ac:dyDescent="0.25">
      <c r="BX4287" s="311" t="e">
        <f t="shared" si="138"/>
        <v>#DIV/0!</v>
      </c>
      <c r="BY4287" s="310">
        <f t="shared" si="139"/>
        <v>0</v>
      </c>
    </row>
    <row r="4288" spans="76:77" x14ac:dyDescent="0.25">
      <c r="BX4288" s="311" t="e">
        <f t="shared" si="138"/>
        <v>#DIV/0!</v>
      </c>
      <c r="BY4288" s="310">
        <f t="shared" si="139"/>
        <v>0</v>
      </c>
    </row>
    <row r="4289" spans="76:77" x14ac:dyDescent="0.25">
      <c r="BX4289" s="311" t="e">
        <f t="shared" si="138"/>
        <v>#DIV/0!</v>
      </c>
      <c r="BY4289" s="310">
        <f t="shared" si="139"/>
        <v>0</v>
      </c>
    </row>
    <row r="4290" spans="76:77" x14ac:dyDescent="0.25">
      <c r="BX4290" s="311" t="e">
        <f t="shared" si="138"/>
        <v>#DIV/0!</v>
      </c>
      <c r="BY4290" s="310">
        <f t="shared" si="139"/>
        <v>0</v>
      </c>
    </row>
    <row r="4291" spans="76:77" x14ac:dyDescent="0.25">
      <c r="BX4291" s="311" t="e">
        <f t="shared" si="138"/>
        <v>#DIV/0!</v>
      </c>
      <c r="BY4291" s="310">
        <f t="shared" si="139"/>
        <v>0</v>
      </c>
    </row>
    <row r="4292" spans="76:77" x14ac:dyDescent="0.25">
      <c r="BX4292" s="311" t="e">
        <f t="shared" si="138"/>
        <v>#DIV/0!</v>
      </c>
      <c r="BY4292" s="310">
        <f t="shared" si="139"/>
        <v>0</v>
      </c>
    </row>
    <row r="4293" spans="76:77" x14ac:dyDescent="0.25">
      <c r="BX4293" s="311" t="e">
        <f t="shared" si="138"/>
        <v>#DIV/0!</v>
      </c>
      <c r="BY4293" s="310">
        <f t="shared" si="139"/>
        <v>0</v>
      </c>
    </row>
    <row r="4294" spans="76:77" x14ac:dyDescent="0.25">
      <c r="BX4294" s="311" t="e">
        <f t="shared" si="138"/>
        <v>#DIV/0!</v>
      </c>
      <c r="BY4294" s="310">
        <f t="shared" si="139"/>
        <v>0</v>
      </c>
    </row>
    <row r="4295" spans="76:77" x14ac:dyDescent="0.25">
      <c r="BX4295" s="311" t="e">
        <f t="shared" si="138"/>
        <v>#DIV/0!</v>
      </c>
      <c r="BY4295" s="310">
        <f t="shared" si="139"/>
        <v>0</v>
      </c>
    </row>
    <row r="4296" spans="76:77" x14ac:dyDescent="0.25">
      <c r="BX4296" s="311" t="e">
        <f t="shared" si="138"/>
        <v>#DIV/0!</v>
      </c>
      <c r="BY4296" s="310">
        <f t="shared" si="139"/>
        <v>0</v>
      </c>
    </row>
    <row r="4297" spans="76:77" x14ac:dyDescent="0.25">
      <c r="BX4297" s="311" t="e">
        <f t="shared" si="138"/>
        <v>#DIV/0!</v>
      </c>
      <c r="BY4297" s="310">
        <f t="shared" si="139"/>
        <v>0</v>
      </c>
    </row>
    <row r="4298" spans="76:77" x14ac:dyDescent="0.25">
      <c r="BX4298" s="311" t="e">
        <f t="shared" si="138"/>
        <v>#DIV/0!</v>
      </c>
      <c r="BY4298" s="310">
        <f t="shared" si="139"/>
        <v>0</v>
      </c>
    </row>
    <row r="4299" spans="76:77" x14ac:dyDescent="0.25">
      <c r="BX4299" s="311" t="e">
        <f t="shared" si="138"/>
        <v>#DIV/0!</v>
      </c>
      <c r="BY4299" s="310">
        <f t="shared" si="139"/>
        <v>0</v>
      </c>
    </row>
    <row r="4300" spans="76:77" x14ac:dyDescent="0.25">
      <c r="BX4300" s="311" t="e">
        <f t="shared" si="138"/>
        <v>#DIV/0!</v>
      </c>
      <c r="BY4300" s="310">
        <f t="shared" si="139"/>
        <v>0</v>
      </c>
    </row>
    <row r="4301" spans="76:77" x14ac:dyDescent="0.25">
      <c r="BX4301" s="311" t="e">
        <f t="shared" ref="BX4301:BX4364" si="140">BY4301/BV4301</f>
        <v>#DIV/0!</v>
      </c>
      <c r="BY4301" s="310">
        <f t="shared" ref="BY4301:BY4364" si="141">BY4300+BW4301*(BV4301-BV4300)</f>
        <v>0</v>
      </c>
    </row>
    <row r="4302" spans="76:77" x14ac:dyDescent="0.25">
      <c r="BX4302" s="311" t="e">
        <f t="shared" si="140"/>
        <v>#DIV/0!</v>
      </c>
      <c r="BY4302" s="310">
        <f t="shared" si="141"/>
        <v>0</v>
      </c>
    </row>
    <row r="4303" spans="76:77" x14ac:dyDescent="0.25">
      <c r="BX4303" s="311" t="e">
        <f t="shared" si="140"/>
        <v>#DIV/0!</v>
      </c>
      <c r="BY4303" s="310">
        <f t="shared" si="141"/>
        <v>0</v>
      </c>
    </row>
    <row r="4304" spans="76:77" x14ac:dyDescent="0.25">
      <c r="BX4304" s="311" t="e">
        <f t="shared" si="140"/>
        <v>#DIV/0!</v>
      </c>
      <c r="BY4304" s="310">
        <f t="shared" si="141"/>
        <v>0</v>
      </c>
    </row>
    <row r="4305" spans="76:77" x14ac:dyDescent="0.25">
      <c r="BX4305" s="311" t="e">
        <f t="shared" si="140"/>
        <v>#DIV/0!</v>
      </c>
      <c r="BY4305" s="310">
        <f t="shared" si="141"/>
        <v>0</v>
      </c>
    </row>
    <row r="4306" spans="76:77" x14ac:dyDescent="0.25">
      <c r="BX4306" s="311" t="e">
        <f t="shared" si="140"/>
        <v>#DIV/0!</v>
      </c>
      <c r="BY4306" s="310">
        <f t="shared" si="141"/>
        <v>0</v>
      </c>
    </row>
    <row r="4307" spans="76:77" x14ac:dyDescent="0.25">
      <c r="BX4307" s="311" t="e">
        <f t="shared" si="140"/>
        <v>#DIV/0!</v>
      </c>
      <c r="BY4307" s="310">
        <f t="shared" si="141"/>
        <v>0</v>
      </c>
    </row>
    <row r="4308" spans="76:77" x14ac:dyDescent="0.25">
      <c r="BX4308" s="311" t="e">
        <f t="shared" si="140"/>
        <v>#DIV/0!</v>
      </c>
      <c r="BY4308" s="310">
        <f t="shared" si="141"/>
        <v>0</v>
      </c>
    </row>
    <row r="4309" spans="76:77" x14ac:dyDescent="0.25">
      <c r="BX4309" s="311" t="e">
        <f t="shared" si="140"/>
        <v>#DIV/0!</v>
      </c>
      <c r="BY4309" s="310">
        <f t="shared" si="141"/>
        <v>0</v>
      </c>
    </row>
    <row r="4310" spans="76:77" x14ac:dyDescent="0.25">
      <c r="BX4310" s="311" t="e">
        <f t="shared" si="140"/>
        <v>#DIV/0!</v>
      </c>
      <c r="BY4310" s="310">
        <f t="shared" si="141"/>
        <v>0</v>
      </c>
    </row>
    <row r="4311" spans="76:77" x14ac:dyDescent="0.25">
      <c r="BX4311" s="311" t="e">
        <f t="shared" si="140"/>
        <v>#DIV/0!</v>
      </c>
      <c r="BY4311" s="310">
        <f t="shared" si="141"/>
        <v>0</v>
      </c>
    </row>
    <row r="4312" spans="76:77" x14ac:dyDescent="0.25">
      <c r="BX4312" s="311" t="e">
        <f t="shared" si="140"/>
        <v>#DIV/0!</v>
      </c>
      <c r="BY4312" s="310">
        <f t="shared" si="141"/>
        <v>0</v>
      </c>
    </row>
    <row r="4313" spans="76:77" x14ac:dyDescent="0.25">
      <c r="BX4313" s="311" t="e">
        <f t="shared" si="140"/>
        <v>#DIV/0!</v>
      </c>
      <c r="BY4313" s="310">
        <f t="shared" si="141"/>
        <v>0</v>
      </c>
    </row>
    <row r="4314" spans="76:77" x14ac:dyDescent="0.25">
      <c r="BX4314" s="311" t="e">
        <f t="shared" si="140"/>
        <v>#DIV/0!</v>
      </c>
      <c r="BY4314" s="310">
        <f t="shared" si="141"/>
        <v>0</v>
      </c>
    </row>
    <row r="4315" spans="76:77" x14ac:dyDescent="0.25">
      <c r="BX4315" s="311" t="e">
        <f t="shared" si="140"/>
        <v>#DIV/0!</v>
      </c>
      <c r="BY4315" s="310">
        <f t="shared" si="141"/>
        <v>0</v>
      </c>
    </row>
    <row r="4316" spans="76:77" x14ac:dyDescent="0.25">
      <c r="BX4316" s="311" t="e">
        <f t="shared" si="140"/>
        <v>#DIV/0!</v>
      </c>
      <c r="BY4316" s="310">
        <f t="shared" si="141"/>
        <v>0</v>
      </c>
    </row>
    <row r="4317" spans="76:77" x14ac:dyDescent="0.25">
      <c r="BX4317" s="311" t="e">
        <f t="shared" si="140"/>
        <v>#DIV/0!</v>
      </c>
      <c r="BY4317" s="310">
        <f t="shared" si="141"/>
        <v>0</v>
      </c>
    </row>
    <row r="4318" spans="76:77" x14ac:dyDescent="0.25">
      <c r="BX4318" s="311" t="e">
        <f t="shared" si="140"/>
        <v>#DIV/0!</v>
      </c>
      <c r="BY4318" s="310">
        <f t="shared" si="141"/>
        <v>0</v>
      </c>
    </row>
    <row r="4319" spans="76:77" x14ac:dyDescent="0.25">
      <c r="BX4319" s="311" t="e">
        <f t="shared" si="140"/>
        <v>#DIV/0!</v>
      </c>
      <c r="BY4319" s="310">
        <f t="shared" si="141"/>
        <v>0</v>
      </c>
    </row>
    <row r="4320" spans="76:77" x14ac:dyDescent="0.25">
      <c r="BX4320" s="311" t="e">
        <f t="shared" si="140"/>
        <v>#DIV/0!</v>
      </c>
      <c r="BY4320" s="310">
        <f t="shared" si="141"/>
        <v>0</v>
      </c>
    </row>
    <row r="4321" spans="76:77" x14ac:dyDescent="0.25">
      <c r="BX4321" s="311" t="e">
        <f t="shared" si="140"/>
        <v>#DIV/0!</v>
      </c>
      <c r="BY4321" s="310">
        <f t="shared" si="141"/>
        <v>0</v>
      </c>
    </row>
    <row r="4322" spans="76:77" x14ac:dyDescent="0.25">
      <c r="BX4322" s="311" t="e">
        <f t="shared" si="140"/>
        <v>#DIV/0!</v>
      </c>
      <c r="BY4322" s="310">
        <f t="shared" si="141"/>
        <v>0</v>
      </c>
    </row>
    <row r="4323" spans="76:77" x14ac:dyDescent="0.25">
      <c r="BX4323" s="311" t="e">
        <f t="shared" si="140"/>
        <v>#DIV/0!</v>
      </c>
      <c r="BY4323" s="310">
        <f t="shared" si="141"/>
        <v>0</v>
      </c>
    </row>
    <row r="4324" spans="76:77" x14ac:dyDescent="0.25">
      <c r="BX4324" s="311" t="e">
        <f t="shared" si="140"/>
        <v>#DIV/0!</v>
      </c>
      <c r="BY4324" s="310">
        <f t="shared" si="141"/>
        <v>0</v>
      </c>
    </row>
    <row r="4325" spans="76:77" x14ac:dyDescent="0.25">
      <c r="BX4325" s="311" t="e">
        <f t="shared" si="140"/>
        <v>#DIV/0!</v>
      </c>
      <c r="BY4325" s="310">
        <f t="shared" si="141"/>
        <v>0</v>
      </c>
    </row>
    <row r="4326" spans="76:77" x14ac:dyDescent="0.25">
      <c r="BX4326" s="311" t="e">
        <f t="shared" si="140"/>
        <v>#DIV/0!</v>
      </c>
      <c r="BY4326" s="310">
        <f t="shared" si="141"/>
        <v>0</v>
      </c>
    </row>
    <row r="4327" spans="76:77" x14ac:dyDescent="0.25">
      <c r="BX4327" s="311" t="e">
        <f t="shared" si="140"/>
        <v>#DIV/0!</v>
      </c>
      <c r="BY4327" s="310">
        <f t="shared" si="141"/>
        <v>0</v>
      </c>
    </row>
    <row r="4328" spans="76:77" x14ac:dyDescent="0.25">
      <c r="BX4328" s="311" t="e">
        <f t="shared" si="140"/>
        <v>#DIV/0!</v>
      </c>
      <c r="BY4328" s="310">
        <f t="shared" si="141"/>
        <v>0</v>
      </c>
    </row>
    <row r="4329" spans="76:77" x14ac:dyDescent="0.25">
      <c r="BX4329" s="311" t="e">
        <f t="shared" si="140"/>
        <v>#DIV/0!</v>
      </c>
      <c r="BY4329" s="310">
        <f t="shared" si="141"/>
        <v>0</v>
      </c>
    </row>
    <row r="4330" spans="76:77" x14ac:dyDescent="0.25">
      <c r="BX4330" s="311" t="e">
        <f t="shared" si="140"/>
        <v>#DIV/0!</v>
      </c>
      <c r="BY4330" s="310">
        <f t="shared" si="141"/>
        <v>0</v>
      </c>
    </row>
    <row r="4331" spans="76:77" x14ac:dyDescent="0.25">
      <c r="BX4331" s="311" t="e">
        <f t="shared" si="140"/>
        <v>#DIV/0!</v>
      </c>
      <c r="BY4331" s="310">
        <f t="shared" si="141"/>
        <v>0</v>
      </c>
    </row>
    <row r="4332" spans="76:77" x14ac:dyDescent="0.25">
      <c r="BX4332" s="311" t="e">
        <f t="shared" si="140"/>
        <v>#DIV/0!</v>
      </c>
      <c r="BY4332" s="310">
        <f t="shared" si="141"/>
        <v>0</v>
      </c>
    </row>
    <row r="4333" spans="76:77" x14ac:dyDescent="0.25">
      <c r="BX4333" s="311" t="e">
        <f t="shared" si="140"/>
        <v>#DIV/0!</v>
      </c>
      <c r="BY4333" s="310">
        <f t="shared" si="141"/>
        <v>0</v>
      </c>
    </row>
    <row r="4334" spans="76:77" x14ac:dyDescent="0.25">
      <c r="BX4334" s="311" t="e">
        <f t="shared" si="140"/>
        <v>#DIV/0!</v>
      </c>
      <c r="BY4334" s="310">
        <f t="shared" si="141"/>
        <v>0</v>
      </c>
    </row>
    <row r="4335" spans="76:77" x14ac:dyDescent="0.25">
      <c r="BX4335" s="311" t="e">
        <f t="shared" si="140"/>
        <v>#DIV/0!</v>
      </c>
      <c r="BY4335" s="310">
        <f t="shared" si="141"/>
        <v>0</v>
      </c>
    </row>
    <row r="4336" spans="76:77" x14ac:dyDescent="0.25">
      <c r="BX4336" s="311" t="e">
        <f t="shared" si="140"/>
        <v>#DIV/0!</v>
      </c>
      <c r="BY4336" s="310">
        <f t="shared" si="141"/>
        <v>0</v>
      </c>
    </row>
    <row r="4337" spans="76:77" x14ac:dyDescent="0.25">
      <c r="BX4337" s="311" t="e">
        <f t="shared" si="140"/>
        <v>#DIV/0!</v>
      </c>
      <c r="BY4337" s="310">
        <f t="shared" si="141"/>
        <v>0</v>
      </c>
    </row>
    <row r="4338" spans="76:77" x14ac:dyDescent="0.25">
      <c r="BX4338" s="311" t="e">
        <f t="shared" si="140"/>
        <v>#DIV/0!</v>
      </c>
      <c r="BY4338" s="310">
        <f t="shared" si="141"/>
        <v>0</v>
      </c>
    </row>
    <row r="4339" spans="76:77" x14ac:dyDescent="0.25">
      <c r="BX4339" s="311" t="e">
        <f t="shared" si="140"/>
        <v>#DIV/0!</v>
      </c>
      <c r="BY4339" s="310">
        <f t="shared" si="141"/>
        <v>0</v>
      </c>
    </row>
    <row r="4340" spans="76:77" x14ac:dyDescent="0.25">
      <c r="BX4340" s="311" t="e">
        <f t="shared" si="140"/>
        <v>#DIV/0!</v>
      </c>
      <c r="BY4340" s="310">
        <f t="shared" si="141"/>
        <v>0</v>
      </c>
    </row>
    <row r="4341" spans="76:77" x14ac:dyDescent="0.25">
      <c r="BX4341" s="311" t="e">
        <f t="shared" si="140"/>
        <v>#DIV/0!</v>
      </c>
      <c r="BY4341" s="310">
        <f t="shared" si="141"/>
        <v>0</v>
      </c>
    </row>
    <row r="4342" spans="76:77" x14ac:dyDescent="0.25">
      <c r="BX4342" s="311" t="e">
        <f t="shared" si="140"/>
        <v>#DIV/0!</v>
      </c>
      <c r="BY4342" s="310">
        <f t="shared" si="141"/>
        <v>0</v>
      </c>
    </row>
    <row r="4343" spans="76:77" x14ac:dyDescent="0.25">
      <c r="BX4343" s="311" t="e">
        <f t="shared" si="140"/>
        <v>#DIV/0!</v>
      </c>
      <c r="BY4343" s="310">
        <f t="shared" si="141"/>
        <v>0</v>
      </c>
    </row>
    <row r="4344" spans="76:77" x14ac:dyDescent="0.25">
      <c r="BX4344" s="311" t="e">
        <f t="shared" si="140"/>
        <v>#DIV/0!</v>
      </c>
      <c r="BY4344" s="310">
        <f t="shared" si="141"/>
        <v>0</v>
      </c>
    </row>
    <row r="4345" spans="76:77" x14ac:dyDescent="0.25">
      <c r="BX4345" s="311" t="e">
        <f t="shared" si="140"/>
        <v>#DIV/0!</v>
      </c>
      <c r="BY4345" s="310">
        <f t="shared" si="141"/>
        <v>0</v>
      </c>
    </row>
    <row r="4346" spans="76:77" x14ac:dyDescent="0.25">
      <c r="BX4346" s="311" t="e">
        <f t="shared" si="140"/>
        <v>#DIV/0!</v>
      </c>
      <c r="BY4346" s="310">
        <f t="shared" si="141"/>
        <v>0</v>
      </c>
    </row>
    <row r="4347" spans="76:77" x14ac:dyDescent="0.25">
      <c r="BX4347" s="311" t="e">
        <f t="shared" si="140"/>
        <v>#DIV/0!</v>
      </c>
      <c r="BY4347" s="310">
        <f t="shared" si="141"/>
        <v>0</v>
      </c>
    </row>
    <row r="4348" spans="76:77" x14ac:dyDescent="0.25">
      <c r="BX4348" s="311" t="e">
        <f t="shared" si="140"/>
        <v>#DIV/0!</v>
      </c>
      <c r="BY4348" s="310">
        <f t="shared" si="141"/>
        <v>0</v>
      </c>
    </row>
    <row r="4349" spans="76:77" x14ac:dyDescent="0.25">
      <c r="BX4349" s="311" t="e">
        <f t="shared" si="140"/>
        <v>#DIV/0!</v>
      </c>
      <c r="BY4349" s="310">
        <f t="shared" si="141"/>
        <v>0</v>
      </c>
    </row>
    <row r="4350" spans="76:77" x14ac:dyDescent="0.25">
      <c r="BX4350" s="311" t="e">
        <f t="shared" si="140"/>
        <v>#DIV/0!</v>
      </c>
      <c r="BY4350" s="310">
        <f t="shared" si="141"/>
        <v>0</v>
      </c>
    </row>
    <row r="4351" spans="76:77" x14ac:dyDescent="0.25">
      <c r="BX4351" s="311" t="e">
        <f t="shared" si="140"/>
        <v>#DIV/0!</v>
      </c>
      <c r="BY4351" s="310">
        <f t="shared" si="141"/>
        <v>0</v>
      </c>
    </row>
    <row r="4352" spans="76:77" x14ac:dyDescent="0.25">
      <c r="BX4352" s="311" t="e">
        <f t="shared" si="140"/>
        <v>#DIV/0!</v>
      </c>
      <c r="BY4352" s="310">
        <f t="shared" si="141"/>
        <v>0</v>
      </c>
    </row>
    <row r="4353" spans="76:77" x14ac:dyDescent="0.25">
      <c r="BX4353" s="311" t="e">
        <f t="shared" si="140"/>
        <v>#DIV/0!</v>
      </c>
      <c r="BY4353" s="310">
        <f t="shared" si="141"/>
        <v>0</v>
      </c>
    </row>
    <row r="4354" spans="76:77" x14ac:dyDescent="0.25">
      <c r="BX4354" s="311" t="e">
        <f t="shared" si="140"/>
        <v>#DIV/0!</v>
      </c>
      <c r="BY4354" s="310">
        <f t="shared" si="141"/>
        <v>0</v>
      </c>
    </row>
    <row r="4355" spans="76:77" x14ac:dyDescent="0.25">
      <c r="BX4355" s="311" t="e">
        <f t="shared" si="140"/>
        <v>#DIV/0!</v>
      </c>
      <c r="BY4355" s="310">
        <f t="shared" si="141"/>
        <v>0</v>
      </c>
    </row>
    <row r="4356" spans="76:77" x14ac:dyDescent="0.25">
      <c r="BX4356" s="311" t="e">
        <f t="shared" si="140"/>
        <v>#DIV/0!</v>
      </c>
      <c r="BY4356" s="310">
        <f t="shared" si="141"/>
        <v>0</v>
      </c>
    </row>
    <row r="4357" spans="76:77" x14ac:dyDescent="0.25">
      <c r="BX4357" s="311" t="e">
        <f t="shared" si="140"/>
        <v>#DIV/0!</v>
      </c>
      <c r="BY4357" s="310">
        <f t="shared" si="141"/>
        <v>0</v>
      </c>
    </row>
    <row r="4358" spans="76:77" x14ac:dyDescent="0.25">
      <c r="BX4358" s="311" t="e">
        <f t="shared" si="140"/>
        <v>#DIV/0!</v>
      </c>
      <c r="BY4358" s="310">
        <f t="shared" si="141"/>
        <v>0</v>
      </c>
    </row>
    <row r="4359" spans="76:77" x14ac:dyDescent="0.25">
      <c r="BX4359" s="311" t="e">
        <f t="shared" si="140"/>
        <v>#DIV/0!</v>
      </c>
      <c r="BY4359" s="310">
        <f t="shared" si="141"/>
        <v>0</v>
      </c>
    </row>
    <row r="4360" spans="76:77" x14ac:dyDescent="0.25">
      <c r="BX4360" s="311" t="e">
        <f t="shared" si="140"/>
        <v>#DIV/0!</v>
      </c>
      <c r="BY4360" s="310">
        <f t="shared" si="141"/>
        <v>0</v>
      </c>
    </row>
    <row r="4361" spans="76:77" x14ac:dyDescent="0.25">
      <c r="BX4361" s="311" t="e">
        <f t="shared" si="140"/>
        <v>#DIV/0!</v>
      </c>
      <c r="BY4361" s="310">
        <f t="shared" si="141"/>
        <v>0</v>
      </c>
    </row>
    <row r="4362" spans="76:77" x14ac:dyDescent="0.25">
      <c r="BX4362" s="311" t="e">
        <f t="shared" si="140"/>
        <v>#DIV/0!</v>
      </c>
      <c r="BY4362" s="310">
        <f t="shared" si="141"/>
        <v>0</v>
      </c>
    </row>
    <row r="4363" spans="76:77" x14ac:dyDescent="0.25">
      <c r="BX4363" s="311" t="e">
        <f t="shared" si="140"/>
        <v>#DIV/0!</v>
      </c>
      <c r="BY4363" s="310">
        <f t="shared" si="141"/>
        <v>0</v>
      </c>
    </row>
    <row r="4364" spans="76:77" x14ac:dyDescent="0.25">
      <c r="BX4364" s="311" t="e">
        <f t="shared" si="140"/>
        <v>#DIV/0!</v>
      </c>
      <c r="BY4364" s="310">
        <f t="shared" si="141"/>
        <v>0</v>
      </c>
    </row>
    <row r="4365" spans="76:77" x14ac:dyDescent="0.25">
      <c r="BX4365" s="311" t="e">
        <f t="shared" ref="BX4365:BX4428" si="142">BY4365/BV4365</f>
        <v>#DIV/0!</v>
      </c>
      <c r="BY4365" s="310">
        <f t="shared" ref="BY4365:BY4428" si="143">BY4364+BW4365*(BV4365-BV4364)</f>
        <v>0</v>
      </c>
    </row>
    <row r="4366" spans="76:77" x14ac:dyDescent="0.25">
      <c r="BX4366" s="311" t="e">
        <f t="shared" si="142"/>
        <v>#DIV/0!</v>
      </c>
      <c r="BY4366" s="310">
        <f t="shared" si="143"/>
        <v>0</v>
      </c>
    </row>
    <row r="4367" spans="76:77" x14ac:dyDescent="0.25">
      <c r="BX4367" s="311" t="e">
        <f t="shared" si="142"/>
        <v>#DIV/0!</v>
      </c>
      <c r="BY4367" s="310">
        <f t="shared" si="143"/>
        <v>0</v>
      </c>
    </row>
    <row r="4368" spans="76:77" x14ac:dyDescent="0.25">
      <c r="BX4368" s="311" t="e">
        <f t="shared" si="142"/>
        <v>#DIV/0!</v>
      </c>
      <c r="BY4368" s="310">
        <f t="shared" si="143"/>
        <v>0</v>
      </c>
    </row>
    <row r="4369" spans="76:77" x14ac:dyDescent="0.25">
      <c r="BX4369" s="311" t="e">
        <f t="shared" si="142"/>
        <v>#DIV/0!</v>
      </c>
      <c r="BY4369" s="310">
        <f t="shared" si="143"/>
        <v>0</v>
      </c>
    </row>
    <row r="4370" spans="76:77" x14ac:dyDescent="0.25">
      <c r="BX4370" s="311" t="e">
        <f t="shared" si="142"/>
        <v>#DIV/0!</v>
      </c>
      <c r="BY4370" s="310">
        <f t="shared" si="143"/>
        <v>0</v>
      </c>
    </row>
    <row r="4371" spans="76:77" x14ac:dyDescent="0.25">
      <c r="BX4371" s="311" t="e">
        <f t="shared" si="142"/>
        <v>#DIV/0!</v>
      </c>
      <c r="BY4371" s="310">
        <f t="shared" si="143"/>
        <v>0</v>
      </c>
    </row>
    <row r="4372" spans="76:77" x14ac:dyDescent="0.25">
      <c r="BX4372" s="311" t="e">
        <f t="shared" si="142"/>
        <v>#DIV/0!</v>
      </c>
      <c r="BY4372" s="310">
        <f t="shared" si="143"/>
        <v>0</v>
      </c>
    </row>
    <row r="4373" spans="76:77" x14ac:dyDescent="0.25">
      <c r="BX4373" s="311" t="e">
        <f t="shared" si="142"/>
        <v>#DIV/0!</v>
      </c>
      <c r="BY4373" s="310">
        <f t="shared" si="143"/>
        <v>0</v>
      </c>
    </row>
    <row r="4374" spans="76:77" x14ac:dyDescent="0.25">
      <c r="BX4374" s="311" t="e">
        <f t="shared" si="142"/>
        <v>#DIV/0!</v>
      </c>
      <c r="BY4374" s="310">
        <f t="shared" si="143"/>
        <v>0</v>
      </c>
    </row>
    <row r="4375" spans="76:77" x14ac:dyDescent="0.25">
      <c r="BX4375" s="311" t="e">
        <f t="shared" si="142"/>
        <v>#DIV/0!</v>
      </c>
      <c r="BY4375" s="310">
        <f t="shared" si="143"/>
        <v>0</v>
      </c>
    </row>
    <row r="4376" spans="76:77" x14ac:dyDescent="0.25">
      <c r="BX4376" s="311" t="e">
        <f t="shared" si="142"/>
        <v>#DIV/0!</v>
      </c>
      <c r="BY4376" s="310">
        <f t="shared" si="143"/>
        <v>0</v>
      </c>
    </row>
    <row r="4377" spans="76:77" x14ac:dyDescent="0.25">
      <c r="BX4377" s="311" t="e">
        <f t="shared" si="142"/>
        <v>#DIV/0!</v>
      </c>
      <c r="BY4377" s="310">
        <f t="shared" si="143"/>
        <v>0</v>
      </c>
    </row>
    <row r="4378" spans="76:77" x14ac:dyDescent="0.25">
      <c r="BX4378" s="311" t="e">
        <f t="shared" si="142"/>
        <v>#DIV/0!</v>
      </c>
      <c r="BY4378" s="310">
        <f t="shared" si="143"/>
        <v>0</v>
      </c>
    </row>
    <row r="4379" spans="76:77" x14ac:dyDescent="0.25">
      <c r="BX4379" s="311" t="e">
        <f t="shared" si="142"/>
        <v>#DIV/0!</v>
      </c>
      <c r="BY4379" s="310">
        <f t="shared" si="143"/>
        <v>0</v>
      </c>
    </row>
    <row r="4380" spans="76:77" x14ac:dyDescent="0.25">
      <c r="BX4380" s="311" t="e">
        <f t="shared" si="142"/>
        <v>#DIV/0!</v>
      </c>
      <c r="BY4380" s="310">
        <f t="shared" si="143"/>
        <v>0</v>
      </c>
    </row>
    <row r="4381" spans="76:77" x14ac:dyDescent="0.25">
      <c r="BX4381" s="311" t="e">
        <f t="shared" si="142"/>
        <v>#DIV/0!</v>
      </c>
      <c r="BY4381" s="310">
        <f t="shared" si="143"/>
        <v>0</v>
      </c>
    </row>
    <row r="4382" spans="76:77" x14ac:dyDescent="0.25">
      <c r="BX4382" s="311" t="e">
        <f t="shared" si="142"/>
        <v>#DIV/0!</v>
      </c>
      <c r="BY4382" s="310">
        <f t="shared" si="143"/>
        <v>0</v>
      </c>
    </row>
    <row r="4383" spans="76:77" x14ac:dyDescent="0.25">
      <c r="BX4383" s="311" t="e">
        <f t="shared" si="142"/>
        <v>#DIV/0!</v>
      </c>
      <c r="BY4383" s="310">
        <f t="shared" si="143"/>
        <v>0</v>
      </c>
    </row>
    <row r="4384" spans="76:77" x14ac:dyDescent="0.25">
      <c r="BX4384" s="311" t="e">
        <f t="shared" si="142"/>
        <v>#DIV/0!</v>
      </c>
      <c r="BY4384" s="310">
        <f t="shared" si="143"/>
        <v>0</v>
      </c>
    </row>
    <row r="4385" spans="76:77" x14ac:dyDescent="0.25">
      <c r="BX4385" s="311" t="e">
        <f t="shared" si="142"/>
        <v>#DIV/0!</v>
      </c>
      <c r="BY4385" s="310">
        <f t="shared" si="143"/>
        <v>0</v>
      </c>
    </row>
    <row r="4386" spans="76:77" x14ac:dyDescent="0.25">
      <c r="BX4386" s="311" t="e">
        <f t="shared" si="142"/>
        <v>#DIV/0!</v>
      </c>
      <c r="BY4386" s="310">
        <f t="shared" si="143"/>
        <v>0</v>
      </c>
    </row>
    <row r="4387" spans="76:77" x14ac:dyDescent="0.25">
      <c r="BX4387" s="311" t="e">
        <f t="shared" si="142"/>
        <v>#DIV/0!</v>
      </c>
      <c r="BY4387" s="310">
        <f t="shared" si="143"/>
        <v>0</v>
      </c>
    </row>
    <row r="4388" spans="76:77" x14ac:dyDescent="0.25">
      <c r="BX4388" s="311" t="e">
        <f t="shared" si="142"/>
        <v>#DIV/0!</v>
      </c>
      <c r="BY4388" s="310">
        <f t="shared" si="143"/>
        <v>0</v>
      </c>
    </row>
    <row r="4389" spans="76:77" x14ac:dyDescent="0.25">
      <c r="BX4389" s="311" t="e">
        <f t="shared" si="142"/>
        <v>#DIV/0!</v>
      </c>
      <c r="BY4389" s="310">
        <f t="shared" si="143"/>
        <v>0</v>
      </c>
    </row>
    <row r="4390" spans="76:77" x14ac:dyDescent="0.25">
      <c r="BX4390" s="311" t="e">
        <f t="shared" si="142"/>
        <v>#DIV/0!</v>
      </c>
      <c r="BY4390" s="310">
        <f t="shared" si="143"/>
        <v>0</v>
      </c>
    </row>
    <row r="4391" spans="76:77" x14ac:dyDescent="0.25">
      <c r="BX4391" s="311" t="e">
        <f t="shared" si="142"/>
        <v>#DIV/0!</v>
      </c>
      <c r="BY4391" s="310">
        <f t="shared" si="143"/>
        <v>0</v>
      </c>
    </row>
    <row r="4392" spans="76:77" x14ac:dyDescent="0.25">
      <c r="BX4392" s="311" t="e">
        <f t="shared" si="142"/>
        <v>#DIV/0!</v>
      </c>
      <c r="BY4392" s="310">
        <f t="shared" si="143"/>
        <v>0</v>
      </c>
    </row>
    <row r="4393" spans="76:77" x14ac:dyDescent="0.25">
      <c r="BX4393" s="311" t="e">
        <f t="shared" si="142"/>
        <v>#DIV/0!</v>
      </c>
      <c r="BY4393" s="310">
        <f t="shared" si="143"/>
        <v>0</v>
      </c>
    </row>
    <row r="4394" spans="76:77" x14ac:dyDescent="0.25">
      <c r="BX4394" s="311" t="e">
        <f t="shared" si="142"/>
        <v>#DIV/0!</v>
      </c>
      <c r="BY4394" s="310">
        <f t="shared" si="143"/>
        <v>0</v>
      </c>
    </row>
    <row r="4395" spans="76:77" x14ac:dyDescent="0.25">
      <c r="BX4395" s="311" t="e">
        <f t="shared" si="142"/>
        <v>#DIV/0!</v>
      </c>
      <c r="BY4395" s="310">
        <f t="shared" si="143"/>
        <v>0</v>
      </c>
    </row>
    <row r="4396" spans="76:77" x14ac:dyDescent="0.25">
      <c r="BX4396" s="311" t="e">
        <f t="shared" si="142"/>
        <v>#DIV/0!</v>
      </c>
      <c r="BY4396" s="310">
        <f t="shared" si="143"/>
        <v>0</v>
      </c>
    </row>
    <row r="4397" spans="76:77" x14ac:dyDescent="0.25">
      <c r="BX4397" s="311" t="e">
        <f t="shared" si="142"/>
        <v>#DIV/0!</v>
      </c>
      <c r="BY4397" s="310">
        <f t="shared" si="143"/>
        <v>0</v>
      </c>
    </row>
    <row r="4398" spans="76:77" x14ac:dyDescent="0.25">
      <c r="BX4398" s="311" t="e">
        <f t="shared" si="142"/>
        <v>#DIV/0!</v>
      </c>
      <c r="BY4398" s="310">
        <f t="shared" si="143"/>
        <v>0</v>
      </c>
    </row>
    <row r="4399" spans="76:77" x14ac:dyDescent="0.25">
      <c r="BX4399" s="311" t="e">
        <f t="shared" si="142"/>
        <v>#DIV/0!</v>
      </c>
      <c r="BY4399" s="310">
        <f t="shared" si="143"/>
        <v>0</v>
      </c>
    </row>
    <row r="4400" spans="76:77" x14ac:dyDescent="0.25">
      <c r="BX4400" s="311" t="e">
        <f t="shared" si="142"/>
        <v>#DIV/0!</v>
      </c>
      <c r="BY4400" s="310">
        <f t="shared" si="143"/>
        <v>0</v>
      </c>
    </row>
    <row r="4401" spans="76:77" x14ac:dyDescent="0.25">
      <c r="BX4401" s="311" t="e">
        <f t="shared" si="142"/>
        <v>#DIV/0!</v>
      </c>
      <c r="BY4401" s="310">
        <f t="shared" si="143"/>
        <v>0</v>
      </c>
    </row>
    <row r="4402" spans="76:77" x14ac:dyDescent="0.25">
      <c r="BX4402" s="311" t="e">
        <f t="shared" si="142"/>
        <v>#DIV/0!</v>
      </c>
      <c r="BY4402" s="310">
        <f t="shared" si="143"/>
        <v>0</v>
      </c>
    </row>
    <row r="4403" spans="76:77" x14ac:dyDescent="0.25">
      <c r="BX4403" s="311" t="e">
        <f t="shared" si="142"/>
        <v>#DIV/0!</v>
      </c>
      <c r="BY4403" s="310">
        <f t="shared" si="143"/>
        <v>0</v>
      </c>
    </row>
    <row r="4404" spans="76:77" x14ac:dyDescent="0.25">
      <c r="BX4404" s="311" t="e">
        <f t="shared" si="142"/>
        <v>#DIV/0!</v>
      </c>
      <c r="BY4404" s="310">
        <f t="shared" si="143"/>
        <v>0</v>
      </c>
    </row>
    <row r="4405" spans="76:77" x14ac:dyDescent="0.25">
      <c r="BX4405" s="311" t="e">
        <f t="shared" si="142"/>
        <v>#DIV/0!</v>
      </c>
      <c r="BY4405" s="310">
        <f t="shared" si="143"/>
        <v>0</v>
      </c>
    </row>
    <row r="4406" spans="76:77" x14ac:dyDescent="0.25">
      <c r="BX4406" s="311" t="e">
        <f t="shared" si="142"/>
        <v>#DIV/0!</v>
      </c>
      <c r="BY4406" s="310">
        <f t="shared" si="143"/>
        <v>0</v>
      </c>
    </row>
    <row r="4407" spans="76:77" x14ac:dyDescent="0.25">
      <c r="BX4407" s="311" t="e">
        <f t="shared" si="142"/>
        <v>#DIV/0!</v>
      </c>
      <c r="BY4407" s="310">
        <f t="shared" si="143"/>
        <v>0</v>
      </c>
    </row>
    <row r="4408" spans="76:77" x14ac:dyDescent="0.25">
      <c r="BX4408" s="311" t="e">
        <f t="shared" si="142"/>
        <v>#DIV/0!</v>
      </c>
      <c r="BY4408" s="310">
        <f t="shared" si="143"/>
        <v>0</v>
      </c>
    </row>
    <row r="4409" spans="76:77" x14ac:dyDescent="0.25">
      <c r="BX4409" s="311" t="e">
        <f t="shared" si="142"/>
        <v>#DIV/0!</v>
      </c>
      <c r="BY4409" s="310">
        <f t="shared" si="143"/>
        <v>0</v>
      </c>
    </row>
    <row r="4410" spans="76:77" x14ac:dyDescent="0.25">
      <c r="BX4410" s="311" t="e">
        <f t="shared" si="142"/>
        <v>#DIV/0!</v>
      </c>
      <c r="BY4410" s="310">
        <f t="shared" si="143"/>
        <v>0</v>
      </c>
    </row>
    <row r="4411" spans="76:77" x14ac:dyDescent="0.25">
      <c r="BX4411" s="311" t="e">
        <f t="shared" si="142"/>
        <v>#DIV/0!</v>
      </c>
      <c r="BY4411" s="310">
        <f t="shared" si="143"/>
        <v>0</v>
      </c>
    </row>
    <row r="4412" spans="76:77" x14ac:dyDescent="0.25">
      <c r="BX4412" s="311" t="e">
        <f t="shared" si="142"/>
        <v>#DIV/0!</v>
      </c>
      <c r="BY4412" s="310">
        <f t="shared" si="143"/>
        <v>0</v>
      </c>
    </row>
    <row r="4413" spans="76:77" x14ac:dyDescent="0.25">
      <c r="BX4413" s="311" t="e">
        <f t="shared" si="142"/>
        <v>#DIV/0!</v>
      </c>
      <c r="BY4413" s="310">
        <f t="shared" si="143"/>
        <v>0</v>
      </c>
    </row>
    <row r="4414" spans="76:77" x14ac:dyDescent="0.25">
      <c r="BX4414" s="311" t="e">
        <f t="shared" si="142"/>
        <v>#DIV/0!</v>
      </c>
      <c r="BY4414" s="310">
        <f t="shared" si="143"/>
        <v>0</v>
      </c>
    </row>
    <row r="4415" spans="76:77" x14ac:dyDescent="0.25">
      <c r="BX4415" s="311" t="e">
        <f t="shared" si="142"/>
        <v>#DIV/0!</v>
      </c>
      <c r="BY4415" s="310">
        <f t="shared" si="143"/>
        <v>0</v>
      </c>
    </row>
    <row r="4416" spans="76:77" x14ac:dyDescent="0.25">
      <c r="BX4416" s="311" t="e">
        <f t="shared" si="142"/>
        <v>#DIV/0!</v>
      </c>
      <c r="BY4416" s="310">
        <f t="shared" si="143"/>
        <v>0</v>
      </c>
    </row>
    <row r="4417" spans="76:77" x14ac:dyDescent="0.25">
      <c r="BX4417" s="311" t="e">
        <f t="shared" si="142"/>
        <v>#DIV/0!</v>
      </c>
      <c r="BY4417" s="310">
        <f t="shared" si="143"/>
        <v>0</v>
      </c>
    </row>
    <row r="4418" spans="76:77" x14ac:dyDescent="0.25">
      <c r="BX4418" s="311" t="e">
        <f t="shared" si="142"/>
        <v>#DIV/0!</v>
      </c>
      <c r="BY4418" s="310">
        <f t="shared" si="143"/>
        <v>0</v>
      </c>
    </row>
    <row r="4419" spans="76:77" x14ac:dyDescent="0.25">
      <c r="BX4419" s="311" t="e">
        <f t="shared" si="142"/>
        <v>#DIV/0!</v>
      </c>
      <c r="BY4419" s="310">
        <f t="shared" si="143"/>
        <v>0</v>
      </c>
    </row>
    <row r="4420" spans="76:77" x14ac:dyDescent="0.25">
      <c r="BX4420" s="311" t="e">
        <f t="shared" si="142"/>
        <v>#DIV/0!</v>
      </c>
      <c r="BY4420" s="310">
        <f t="shared" si="143"/>
        <v>0</v>
      </c>
    </row>
    <row r="4421" spans="76:77" x14ac:dyDescent="0.25">
      <c r="BX4421" s="311" t="e">
        <f t="shared" si="142"/>
        <v>#DIV/0!</v>
      </c>
      <c r="BY4421" s="310">
        <f t="shared" si="143"/>
        <v>0</v>
      </c>
    </row>
    <row r="4422" spans="76:77" x14ac:dyDescent="0.25">
      <c r="BX4422" s="311" t="e">
        <f t="shared" si="142"/>
        <v>#DIV/0!</v>
      </c>
      <c r="BY4422" s="310">
        <f t="shared" si="143"/>
        <v>0</v>
      </c>
    </row>
    <row r="4423" spans="76:77" x14ac:dyDescent="0.25">
      <c r="BX4423" s="311" t="e">
        <f t="shared" si="142"/>
        <v>#DIV/0!</v>
      </c>
      <c r="BY4423" s="310">
        <f t="shared" si="143"/>
        <v>0</v>
      </c>
    </row>
    <row r="4424" spans="76:77" x14ac:dyDescent="0.25">
      <c r="BX4424" s="311" t="e">
        <f t="shared" si="142"/>
        <v>#DIV/0!</v>
      </c>
      <c r="BY4424" s="310">
        <f t="shared" si="143"/>
        <v>0</v>
      </c>
    </row>
    <row r="4425" spans="76:77" x14ac:dyDescent="0.25">
      <c r="BX4425" s="311" t="e">
        <f t="shared" si="142"/>
        <v>#DIV/0!</v>
      </c>
      <c r="BY4425" s="310">
        <f t="shared" si="143"/>
        <v>0</v>
      </c>
    </row>
    <row r="4426" spans="76:77" x14ac:dyDescent="0.25">
      <c r="BX4426" s="311" t="e">
        <f t="shared" si="142"/>
        <v>#DIV/0!</v>
      </c>
      <c r="BY4426" s="310">
        <f t="shared" si="143"/>
        <v>0</v>
      </c>
    </row>
    <row r="4427" spans="76:77" x14ac:dyDescent="0.25">
      <c r="BX4427" s="311" t="e">
        <f t="shared" si="142"/>
        <v>#DIV/0!</v>
      </c>
      <c r="BY4427" s="310">
        <f t="shared" si="143"/>
        <v>0</v>
      </c>
    </row>
    <row r="4428" spans="76:77" x14ac:dyDescent="0.25">
      <c r="BX4428" s="311" t="e">
        <f t="shared" si="142"/>
        <v>#DIV/0!</v>
      </c>
      <c r="BY4428" s="310">
        <f t="shared" si="143"/>
        <v>0</v>
      </c>
    </row>
    <row r="4429" spans="76:77" x14ac:dyDescent="0.25">
      <c r="BX4429" s="311" t="e">
        <f t="shared" ref="BX4429:BX4492" si="144">BY4429/BV4429</f>
        <v>#DIV/0!</v>
      </c>
      <c r="BY4429" s="310">
        <f t="shared" ref="BY4429:BY4492" si="145">BY4428+BW4429*(BV4429-BV4428)</f>
        <v>0</v>
      </c>
    </row>
    <row r="4430" spans="76:77" x14ac:dyDescent="0.25">
      <c r="BX4430" s="311" t="e">
        <f t="shared" si="144"/>
        <v>#DIV/0!</v>
      </c>
      <c r="BY4430" s="310">
        <f t="shared" si="145"/>
        <v>0</v>
      </c>
    </row>
    <row r="4431" spans="76:77" x14ac:dyDescent="0.25">
      <c r="BX4431" s="311" t="e">
        <f t="shared" si="144"/>
        <v>#DIV/0!</v>
      </c>
      <c r="BY4431" s="310">
        <f t="shared" si="145"/>
        <v>0</v>
      </c>
    </row>
    <row r="4432" spans="76:77" x14ac:dyDescent="0.25">
      <c r="BX4432" s="311" t="e">
        <f t="shared" si="144"/>
        <v>#DIV/0!</v>
      </c>
      <c r="BY4432" s="310">
        <f t="shared" si="145"/>
        <v>0</v>
      </c>
    </row>
    <row r="4433" spans="76:77" x14ac:dyDescent="0.25">
      <c r="BX4433" s="311" t="e">
        <f t="shared" si="144"/>
        <v>#DIV/0!</v>
      </c>
      <c r="BY4433" s="310">
        <f t="shared" si="145"/>
        <v>0</v>
      </c>
    </row>
    <row r="4434" spans="76:77" x14ac:dyDescent="0.25">
      <c r="BX4434" s="311" t="e">
        <f t="shared" si="144"/>
        <v>#DIV/0!</v>
      </c>
      <c r="BY4434" s="310">
        <f t="shared" si="145"/>
        <v>0</v>
      </c>
    </row>
    <row r="4435" spans="76:77" x14ac:dyDescent="0.25">
      <c r="BX4435" s="311" t="e">
        <f t="shared" si="144"/>
        <v>#DIV/0!</v>
      </c>
      <c r="BY4435" s="310">
        <f t="shared" si="145"/>
        <v>0</v>
      </c>
    </row>
    <row r="4436" spans="76:77" x14ac:dyDescent="0.25">
      <c r="BX4436" s="311" t="e">
        <f t="shared" si="144"/>
        <v>#DIV/0!</v>
      </c>
      <c r="BY4436" s="310">
        <f t="shared" si="145"/>
        <v>0</v>
      </c>
    </row>
    <row r="4437" spans="76:77" x14ac:dyDescent="0.25">
      <c r="BX4437" s="311" t="e">
        <f t="shared" si="144"/>
        <v>#DIV/0!</v>
      </c>
      <c r="BY4437" s="310">
        <f t="shared" si="145"/>
        <v>0</v>
      </c>
    </row>
    <row r="4438" spans="76:77" x14ac:dyDescent="0.25">
      <c r="BX4438" s="311" t="e">
        <f t="shared" si="144"/>
        <v>#DIV/0!</v>
      </c>
      <c r="BY4438" s="310">
        <f t="shared" si="145"/>
        <v>0</v>
      </c>
    </row>
    <row r="4439" spans="76:77" x14ac:dyDescent="0.25">
      <c r="BX4439" s="311" t="e">
        <f t="shared" si="144"/>
        <v>#DIV/0!</v>
      </c>
      <c r="BY4439" s="310">
        <f t="shared" si="145"/>
        <v>0</v>
      </c>
    </row>
    <row r="4440" spans="76:77" x14ac:dyDescent="0.25">
      <c r="BX4440" s="311" t="e">
        <f t="shared" si="144"/>
        <v>#DIV/0!</v>
      </c>
      <c r="BY4440" s="310">
        <f t="shared" si="145"/>
        <v>0</v>
      </c>
    </row>
    <row r="4441" spans="76:77" x14ac:dyDescent="0.25">
      <c r="BX4441" s="311" t="e">
        <f t="shared" si="144"/>
        <v>#DIV/0!</v>
      </c>
      <c r="BY4441" s="310">
        <f t="shared" si="145"/>
        <v>0</v>
      </c>
    </row>
    <row r="4442" spans="76:77" x14ac:dyDescent="0.25">
      <c r="BX4442" s="311" t="e">
        <f t="shared" si="144"/>
        <v>#DIV/0!</v>
      </c>
      <c r="BY4442" s="310">
        <f t="shared" si="145"/>
        <v>0</v>
      </c>
    </row>
    <row r="4443" spans="76:77" x14ac:dyDescent="0.25">
      <c r="BX4443" s="311" t="e">
        <f t="shared" si="144"/>
        <v>#DIV/0!</v>
      </c>
      <c r="BY4443" s="310">
        <f t="shared" si="145"/>
        <v>0</v>
      </c>
    </row>
    <row r="4444" spans="76:77" x14ac:dyDescent="0.25">
      <c r="BX4444" s="311" t="e">
        <f t="shared" si="144"/>
        <v>#DIV/0!</v>
      </c>
      <c r="BY4444" s="310">
        <f t="shared" si="145"/>
        <v>0</v>
      </c>
    </row>
    <row r="4445" spans="76:77" x14ac:dyDescent="0.25">
      <c r="BX4445" s="311" t="e">
        <f t="shared" si="144"/>
        <v>#DIV/0!</v>
      </c>
      <c r="BY4445" s="310">
        <f t="shared" si="145"/>
        <v>0</v>
      </c>
    </row>
    <row r="4446" spans="76:77" x14ac:dyDescent="0.25">
      <c r="BX4446" s="311" t="e">
        <f t="shared" si="144"/>
        <v>#DIV/0!</v>
      </c>
      <c r="BY4446" s="310">
        <f t="shared" si="145"/>
        <v>0</v>
      </c>
    </row>
    <row r="4447" spans="76:77" x14ac:dyDescent="0.25">
      <c r="BX4447" s="311" t="e">
        <f t="shared" si="144"/>
        <v>#DIV/0!</v>
      </c>
      <c r="BY4447" s="310">
        <f t="shared" si="145"/>
        <v>0</v>
      </c>
    </row>
    <row r="4448" spans="76:77" x14ac:dyDescent="0.25">
      <c r="BX4448" s="311" t="e">
        <f t="shared" si="144"/>
        <v>#DIV/0!</v>
      </c>
      <c r="BY4448" s="310">
        <f t="shared" si="145"/>
        <v>0</v>
      </c>
    </row>
    <row r="4449" spans="76:77" x14ac:dyDescent="0.25">
      <c r="BX4449" s="311" t="e">
        <f t="shared" si="144"/>
        <v>#DIV/0!</v>
      </c>
      <c r="BY4449" s="310">
        <f t="shared" si="145"/>
        <v>0</v>
      </c>
    </row>
    <row r="4450" spans="76:77" x14ac:dyDescent="0.25">
      <c r="BX4450" s="311" t="e">
        <f t="shared" si="144"/>
        <v>#DIV/0!</v>
      </c>
      <c r="BY4450" s="310">
        <f t="shared" si="145"/>
        <v>0</v>
      </c>
    </row>
    <row r="4451" spans="76:77" x14ac:dyDescent="0.25">
      <c r="BX4451" s="311" t="e">
        <f t="shared" si="144"/>
        <v>#DIV/0!</v>
      </c>
      <c r="BY4451" s="310">
        <f t="shared" si="145"/>
        <v>0</v>
      </c>
    </row>
    <row r="4452" spans="76:77" x14ac:dyDescent="0.25">
      <c r="BX4452" s="311" t="e">
        <f t="shared" si="144"/>
        <v>#DIV/0!</v>
      </c>
      <c r="BY4452" s="310">
        <f t="shared" si="145"/>
        <v>0</v>
      </c>
    </row>
    <row r="4453" spans="76:77" x14ac:dyDescent="0.25">
      <c r="BX4453" s="311" t="e">
        <f t="shared" si="144"/>
        <v>#DIV/0!</v>
      </c>
      <c r="BY4453" s="310">
        <f t="shared" si="145"/>
        <v>0</v>
      </c>
    </row>
    <row r="4454" spans="76:77" x14ac:dyDescent="0.25">
      <c r="BX4454" s="311" t="e">
        <f t="shared" si="144"/>
        <v>#DIV/0!</v>
      </c>
      <c r="BY4454" s="310">
        <f t="shared" si="145"/>
        <v>0</v>
      </c>
    </row>
    <row r="4455" spans="76:77" x14ac:dyDescent="0.25">
      <c r="BX4455" s="311" t="e">
        <f t="shared" si="144"/>
        <v>#DIV/0!</v>
      </c>
      <c r="BY4455" s="310">
        <f t="shared" si="145"/>
        <v>0</v>
      </c>
    </row>
    <row r="4456" spans="76:77" x14ac:dyDescent="0.25">
      <c r="BX4456" s="311" t="e">
        <f t="shared" si="144"/>
        <v>#DIV/0!</v>
      </c>
      <c r="BY4456" s="310">
        <f t="shared" si="145"/>
        <v>0</v>
      </c>
    </row>
    <row r="4457" spans="76:77" x14ac:dyDescent="0.25">
      <c r="BX4457" s="311" t="e">
        <f t="shared" si="144"/>
        <v>#DIV/0!</v>
      </c>
      <c r="BY4457" s="310">
        <f t="shared" si="145"/>
        <v>0</v>
      </c>
    </row>
    <row r="4458" spans="76:77" x14ac:dyDescent="0.25">
      <c r="BX4458" s="311" t="e">
        <f t="shared" si="144"/>
        <v>#DIV/0!</v>
      </c>
      <c r="BY4458" s="310">
        <f t="shared" si="145"/>
        <v>0</v>
      </c>
    </row>
    <row r="4459" spans="76:77" x14ac:dyDescent="0.25">
      <c r="BX4459" s="311" t="e">
        <f t="shared" si="144"/>
        <v>#DIV/0!</v>
      </c>
      <c r="BY4459" s="310">
        <f t="shared" si="145"/>
        <v>0</v>
      </c>
    </row>
    <row r="4460" spans="76:77" x14ac:dyDescent="0.25">
      <c r="BX4460" s="311" t="e">
        <f t="shared" si="144"/>
        <v>#DIV/0!</v>
      </c>
      <c r="BY4460" s="310">
        <f t="shared" si="145"/>
        <v>0</v>
      </c>
    </row>
    <row r="4461" spans="76:77" x14ac:dyDescent="0.25">
      <c r="BX4461" s="311" t="e">
        <f t="shared" si="144"/>
        <v>#DIV/0!</v>
      </c>
      <c r="BY4461" s="310">
        <f t="shared" si="145"/>
        <v>0</v>
      </c>
    </row>
    <row r="4462" spans="76:77" x14ac:dyDescent="0.25">
      <c r="BX4462" s="311" t="e">
        <f t="shared" si="144"/>
        <v>#DIV/0!</v>
      </c>
      <c r="BY4462" s="310">
        <f t="shared" si="145"/>
        <v>0</v>
      </c>
    </row>
    <row r="4463" spans="76:77" x14ac:dyDescent="0.25">
      <c r="BX4463" s="311" t="e">
        <f t="shared" si="144"/>
        <v>#DIV/0!</v>
      </c>
      <c r="BY4463" s="310">
        <f t="shared" si="145"/>
        <v>0</v>
      </c>
    </row>
    <row r="4464" spans="76:77" x14ac:dyDescent="0.25">
      <c r="BX4464" s="311" t="e">
        <f t="shared" si="144"/>
        <v>#DIV/0!</v>
      </c>
      <c r="BY4464" s="310">
        <f t="shared" si="145"/>
        <v>0</v>
      </c>
    </row>
    <row r="4465" spans="76:77" x14ac:dyDescent="0.25">
      <c r="BX4465" s="311" t="e">
        <f t="shared" si="144"/>
        <v>#DIV/0!</v>
      </c>
      <c r="BY4465" s="310">
        <f t="shared" si="145"/>
        <v>0</v>
      </c>
    </row>
    <row r="4466" spans="76:77" x14ac:dyDescent="0.25">
      <c r="BX4466" s="311" t="e">
        <f t="shared" si="144"/>
        <v>#DIV/0!</v>
      </c>
      <c r="BY4466" s="310">
        <f t="shared" si="145"/>
        <v>0</v>
      </c>
    </row>
    <row r="4467" spans="76:77" x14ac:dyDescent="0.25">
      <c r="BX4467" s="311" t="e">
        <f t="shared" si="144"/>
        <v>#DIV/0!</v>
      </c>
      <c r="BY4467" s="310">
        <f t="shared" si="145"/>
        <v>0</v>
      </c>
    </row>
    <row r="4468" spans="76:77" x14ac:dyDescent="0.25">
      <c r="BX4468" s="311" t="e">
        <f t="shared" si="144"/>
        <v>#DIV/0!</v>
      </c>
      <c r="BY4468" s="310">
        <f t="shared" si="145"/>
        <v>0</v>
      </c>
    </row>
    <row r="4469" spans="76:77" x14ac:dyDescent="0.25">
      <c r="BX4469" s="311" t="e">
        <f t="shared" si="144"/>
        <v>#DIV/0!</v>
      </c>
      <c r="BY4469" s="310">
        <f t="shared" si="145"/>
        <v>0</v>
      </c>
    </row>
    <row r="4470" spans="76:77" x14ac:dyDescent="0.25">
      <c r="BX4470" s="311" t="e">
        <f t="shared" si="144"/>
        <v>#DIV/0!</v>
      </c>
      <c r="BY4470" s="310">
        <f t="shared" si="145"/>
        <v>0</v>
      </c>
    </row>
    <row r="4471" spans="76:77" x14ac:dyDescent="0.25">
      <c r="BX4471" s="311" t="e">
        <f t="shared" si="144"/>
        <v>#DIV/0!</v>
      </c>
      <c r="BY4471" s="310">
        <f t="shared" si="145"/>
        <v>0</v>
      </c>
    </row>
    <row r="4472" spans="76:77" x14ac:dyDescent="0.25">
      <c r="BX4472" s="311" t="e">
        <f t="shared" si="144"/>
        <v>#DIV/0!</v>
      </c>
      <c r="BY4472" s="310">
        <f t="shared" si="145"/>
        <v>0</v>
      </c>
    </row>
    <row r="4473" spans="76:77" x14ac:dyDescent="0.25">
      <c r="BX4473" s="311" t="e">
        <f t="shared" si="144"/>
        <v>#DIV/0!</v>
      </c>
      <c r="BY4473" s="310">
        <f t="shared" si="145"/>
        <v>0</v>
      </c>
    </row>
    <row r="4474" spans="76:77" x14ac:dyDescent="0.25">
      <c r="BX4474" s="311" t="e">
        <f t="shared" si="144"/>
        <v>#DIV/0!</v>
      </c>
      <c r="BY4474" s="310">
        <f t="shared" si="145"/>
        <v>0</v>
      </c>
    </row>
    <row r="4475" spans="76:77" x14ac:dyDescent="0.25">
      <c r="BX4475" s="311" t="e">
        <f t="shared" si="144"/>
        <v>#DIV/0!</v>
      </c>
      <c r="BY4475" s="310">
        <f t="shared" si="145"/>
        <v>0</v>
      </c>
    </row>
    <row r="4476" spans="76:77" x14ac:dyDescent="0.25">
      <c r="BX4476" s="311" t="e">
        <f t="shared" si="144"/>
        <v>#DIV/0!</v>
      </c>
      <c r="BY4476" s="310">
        <f t="shared" si="145"/>
        <v>0</v>
      </c>
    </row>
    <row r="4477" spans="76:77" x14ac:dyDescent="0.25">
      <c r="BX4477" s="311" t="e">
        <f t="shared" si="144"/>
        <v>#DIV/0!</v>
      </c>
      <c r="BY4477" s="310">
        <f t="shared" si="145"/>
        <v>0</v>
      </c>
    </row>
    <row r="4478" spans="76:77" x14ac:dyDescent="0.25">
      <c r="BX4478" s="311" t="e">
        <f t="shared" si="144"/>
        <v>#DIV/0!</v>
      </c>
      <c r="BY4478" s="310">
        <f t="shared" si="145"/>
        <v>0</v>
      </c>
    </row>
    <row r="4479" spans="76:77" x14ac:dyDescent="0.25">
      <c r="BX4479" s="311" t="e">
        <f t="shared" si="144"/>
        <v>#DIV/0!</v>
      </c>
      <c r="BY4479" s="310">
        <f t="shared" si="145"/>
        <v>0</v>
      </c>
    </row>
    <row r="4480" spans="76:77" x14ac:dyDescent="0.25">
      <c r="BX4480" s="311" t="e">
        <f t="shared" si="144"/>
        <v>#DIV/0!</v>
      </c>
      <c r="BY4480" s="310">
        <f t="shared" si="145"/>
        <v>0</v>
      </c>
    </row>
    <row r="4481" spans="76:77" x14ac:dyDescent="0.25">
      <c r="BX4481" s="311" t="e">
        <f t="shared" si="144"/>
        <v>#DIV/0!</v>
      </c>
      <c r="BY4481" s="310">
        <f t="shared" si="145"/>
        <v>0</v>
      </c>
    </row>
    <row r="4482" spans="76:77" x14ac:dyDescent="0.25">
      <c r="BX4482" s="311" t="e">
        <f t="shared" si="144"/>
        <v>#DIV/0!</v>
      </c>
      <c r="BY4482" s="310">
        <f t="shared" si="145"/>
        <v>0</v>
      </c>
    </row>
    <row r="4483" spans="76:77" x14ac:dyDescent="0.25">
      <c r="BX4483" s="311" t="e">
        <f t="shared" si="144"/>
        <v>#DIV/0!</v>
      </c>
      <c r="BY4483" s="310">
        <f t="shared" si="145"/>
        <v>0</v>
      </c>
    </row>
    <row r="4484" spans="76:77" x14ac:dyDescent="0.25">
      <c r="BX4484" s="311" t="e">
        <f t="shared" si="144"/>
        <v>#DIV/0!</v>
      </c>
      <c r="BY4484" s="310">
        <f t="shared" si="145"/>
        <v>0</v>
      </c>
    </row>
    <row r="4485" spans="76:77" x14ac:dyDescent="0.25">
      <c r="BX4485" s="311" t="e">
        <f t="shared" si="144"/>
        <v>#DIV/0!</v>
      </c>
      <c r="BY4485" s="310">
        <f t="shared" si="145"/>
        <v>0</v>
      </c>
    </row>
    <row r="4486" spans="76:77" x14ac:dyDescent="0.25">
      <c r="BX4486" s="311" t="e">
        <f t="shared" si="144"/>
        <v>#DIV/0!</v>
      </c>
      <c r="BY4486" s="310">
        <f t="shared" si="145"/>
        <v>0</v>
      </c>
    </row>
    <row r="4487" spans="76:77" x14ac:dyDescent="0.25">
      <c r="BX4487" s="311" t="e">
        <f t="shared" si="144"/>
        <v>#DIV/0!</v>
      </c>
      <c r="BY4487" s="310">
        <f t="shared" si="145"/>
        <v>0</v>
      </c>
    </row>
    <row r="4488" spans="76:77" x14ac:dyDescent="0.25">
      <c r="BX4488" s="311" t="e">
        <f t="shared" si="144"/>
        <v>#DIV/0!</v>
      </c>
      <c r="BY4488" s="310">
        <f t="shared" si="145"/>
        <v>0</v>
      </c>
    </row>
    <row r="4489" spans="76:77" x14ac:dyDescent="0.25">
      <c r="BX4489" s="311" t="e">
        <f t="shared" si="144"/>
        <v>#DIV/0!</v>
      </c>
      <c r="BY4489" s="310">
        <f t="shared" si="145"/>
        <v>0</v>
      </c>
    </row>
    <row r="4490" spans="76:77" x14ac:dyDescent="0.25">
      <c r="BX4490" s="311" t="e">
        <f t="shared" si="144"/>
        <v>#DIV/0!</v>
      </c>
      <c r="BY4490" s="310">
        <f t="shared" si="145"/>
        <v>0</v>
      </c>
    </row>
    <row r="4491" spans="76:77" x14ac:dyDescent="0.25">
      <c r="BX4491" s="311" t="e">
        <f t="shared" si="144"/>
        <v>#DIV/0!</v>
      </c>
      <c r="BY4491" s="310">
        <f t="shared" si="145"/>
        <v>0</v>
      </c>
    </row>
    <row r="4492" spans="76:77" x14ac:dyDescent="0.25">
      <c r="BX4492" s="311" t="e">
        <f t="shared" si="144"/>
        <v>#DIV/0!</v>
      </c>
      <c r="BY4492" s="310">
        <f t="shared" si="145"/>
        <v>0</v>
      </c>
    </row>
    <row r="4493" spans="76:77" x14ac:dyDescent="0.25">
      <c r="BX4493" s="311" t="e">
        <f t="shared" ref="BX4493:BX4556" si="146">BY4493/BV4493</f>
        <v>#DIV/0!</v>
      </c>
      <c r="BY4493" s="310">
        <f t="shared" ref="BY4493:BY4556" si="147">BY4492+BW4493*(BV4493-BV4492)</f>
        <v>0</v>
      </c>
    </row>
    <row r="4494" spans="76:77" x14ac:dyDescent="0.25">
      <c r="BX4494" s="311" t="e">
        <f t="shared" si="146"/>
        <v>#DIV/0!</v>
      </c>
      <c r="BY4494" s="310">
        <f t="shared" si="147"/>
        <v>0</v>
      </c>
    </row>
    <row r="4495" spans="76:77" x14ac:dyDescent="0.25">
      <c r="BX4495" s="311" t="e">
        <f t="shared" si="146"/>
        <v>#DIV/0!</v>
      </c>
      <c r="BY4495" s="310">
        <f t="shared" si="147"/>
        <v>0</v>
      </c>
    </row>
    <row r="4496" spans="76:77" x14ac:dyDescent="0.25">
      <c r="BX4496" s="311" t="e">
        <f t="shared" si="146"/>
        <v>#DIV/0!</v>
      </c>
      <c r="BY4496" s="310">
        <f t="shared" si="147"/>
        <v>0</v>
      </c>
    </row>
    <row r="4497" spans="76:77" x14ac:dyDescent="0.25">
      <c r="BX4497" s="311" t="e">
        <f t="shared" si="146"/>
        <v>#DIV/0!</v>
      </c>
      <c r="BY4497" s="310">
        <f t="shared" si="147"/>
        <v>0</v>
      </c>
    </row>
    <row r="4498" spans="76:77" x14ac:dyDescent="0.25">
      <c r="BX4498" s="311" t="e">
        <f t="shared" si="146"/>
        <v>#DIV/0!</v>
      </c>
      <c r="BY4498" s="310">
        <f t="shared" si="147"/>
        <v>0</v>
      </c>
    </row>
    <row r="4499" spans="76:77" x14ac:dyDescent="0.25">
      <c r="BX4499" s="311" t="e">
        <f t="shared" si="146"/>
        <v>#DIV/0!</v>
      </c>
      <c r="BY4499" s="310">
        <f t="shared" si="147"/>
        <v>0</v>
      </c>
    </row>
    <row r="4500" spans="76:77" x14ac:dyDescent="0.25">
      <c r="BX4500" s="311" t="e">
        <f t="shared" si="146"/>
        <v>#DIV/0!</v>
      </c>
      <c r="BY4500" s="310">
        <f t="shared" si="147"/>
        <v>0</v>
      </c>
    </row>
    <row r="4501" spans="76:77" x14ac:dyDescent="0.25">
      <c r="BX4501" s="311" t="e">
        <f t="shared" si="146"/>
        <v>#DIV/0!</v>
      </c>
      <c r="BY4501" s="310">
        <f t="shared" si="147"/>
        <v>0</v>
      </c>
    </row>
    <row r="4502" spans="76:77" x14ac:dyDescent="0.25">
      <c r="BX4502" s="311" t="e">
        <f t="shared" si="146"/>
        <v>#DIV/0!</v>
      </c>
      <c r="BY4502" s="310">
        <f t="shared" si="147"/>
        <v>0</v>
      </c>
    </row>
    <row r="4503" spans="76:77" x14ac:dyDescent="0.25">
      <c r="BX4503" s="311" t="e">
        <f t="shared" si="146"/>
        <v>#DIV/0!</v>
      </c>
      <c r="BY4503" s="310">
        <f t="shared" si="147"/>
        <v>0</v>
      </c>
    </row>
    <row r="4504" spans="76:77" x14ac:dyDescent="0.25">
      <c r="BX4504" s="311" t="e">
        <f t="shared" si="146"/>
        <v>#DIV/0!</v>
      </c>
      <c r="BY4504" s="310">
        <f t="shared" si="147"/>
        <v>0</v>
      </c>
    </row>
    <row r="4505" spans="76:77" x14ac:dyDescent="0.25">
      <c r="BX4505" s="311" t="e">
        <f t="shared" si="146"/>
        <v>#DIV/0!</v>
      </c>
      <c r="BY4505" s="310">
        <f t="shared" si="147"/>
        <v>0</v>
      </c>
    </row>
    <row r="4506" spans="76:77" x14ac:dyDescent="0.25">
      <c r="BX4506" s="311" t="e">
        <f t="shared" si="146"/>
        <v>#DIV/0!</v>
      </c>
      <c r="BY4506" s="310">
        <f t="shared" si="147"/>
        <v>0</v>
      </c>
    </row>
    <row r="4507" spans="76:77" x14ac:dyDescent="0.25">
      <c r="BX4507" s="311" t="e">
        <f t="shared" si="146"/>
        <v>#DIV/0!</v>
      </c>
      <c r="BY4507" s="310">
        <f t="shared" si="147"/>
        <v>0</v>
      </c>
    </row>
    <row r="4508" spans="76:77" x14ac:dyDescent="0.25">
      <c r="BX4508" s="311" t="e">
        <f t="shared" si="146"/>
        <v>#DIV/0!</v>
      </c>
      <c r="BY4508" s="310">
        <f t="shared" si="147"/>
        <v>0</v>
      </c>
    </row>
    <row r="4509" spans="76:77" x14ac:dyDescent="0.25">
      <c r="BX4509" s="311" t="e">
        <f t="shared" si="146"/>
        <v>#DIV/0!</v>
      </c>
      <c r="BY4509" s="310">
        <f t="shared" si="147"/>
        <v>0</v>
      </c>
    </row>
    <row r="4510" spans="76:77" x14ac:dyDescent="0.25">
      <c r="BX4510" s="311" t="e">
        <f t="shared" si="146"/>
        <v>#DIV/0!</v>
      </c>
      <c r="BY4510" s="310">
        <f t="shared" si="147"/>
        <v>0</v>
      </c>
    </row>
    <row r="4511" spans="76:77" x14ac:dyDescent="0.25">
      <c r="BX4511" s="311" t="e">
        <f t="shared" si="146"/>
        <v>#DIV/0!</v>
      </c>
      <c r="BY4511" s="310">
        <f t="shared" si="147"/>
        <v>0</v>
      </c>
    </row>
    <row r="4512" spans="76:77" x14ac:dyDescent="0.25">
      <c r="BX4512" s="311" t="e">
        <f t="shared" si="146"/>
        <v>#DIV/0!</v>
      </c>
      <c r="BY4512" s="310">
        <f t="shared" si="147"/>
        <v>0</v>
      </c>
    </row>
    <row r="4513" spans="76:77" x14ac:dyDescent="0.25">
      <c r="BX4513" s="311" t="e">
        <f t="shared" si="146"/>
        <v>#DIV/0!</v>
      </c>
      <c r="BY4513" s="310">
        <f t="shared" si="147"/>
        <v>0</v>
      </c>
    </row>
    <row r="4514" spans="76:77" x14ac:dyDescent="0.25">
      <c r="BX4514" s="311" t="e">
        <f t="shared" si="146"/>
        <v>#DIV/0!</v>
      </c>
      <c r="BY4514" s="310">
        <f t="shared" si="147"/>
        <v>0</v>
      </c>
    </row>
    <row r="4515" spans="76:77" x14ac:dyDescent="0.25">
      <c r="BX4515" s="311" t="e">
        <f t="shared" si="146"/>
        <v>#DIV/0!</v>
      </c>
      <c r="BY4515" s="310">
        <f t="shared" si="147"/>
        <v>0</v>
      </c>
    </row>
    <row r="4516" spans="76:77" x14ac:dyDescent="0.25">
      <c r="BX4516" s="311" t="e">
        <f t="shared" si="146"/>
        <v>#DIV/0!</v>
      </c>
      <c r="BY4516" s="310">
        <f t="shared" si="147"/>
        <v>0</v>
      </c>
    </row>
    <row r="4517" spans="76:77" x14ac:dyDescent="0.25">
      <c r="BX4517" s="311" t="e">
        <f t="shared" si="146"/>
        <v>#DIV/0!</v>
      </c>
      <c r="BY4517" s="310">
        <f t="shared" si="147"/>
        <v>0</v>
      </c>
    </row>
    <row r="4518" spans="76:77" x14ac:dyDescent="0.25">
      <c r="BX4518" s="311" t="e">
        <f t="shared" si="146"/>
        <v>#DIV/0!</v>
      </c>
      <c r="BY4518" s="310">
        <f t="shared" si="147"/>
        <v>0</v>
      </c>
    </row>
    <row r="4519" spans="76:77" x14ac:dyDescent="0.25">
      <c r="BX4519" s="311" t="e">
        <f t="shared" si="146"/>
        <v>#DIV/0!</v>
      </c>
      <c r="BY4519" s="310">
        <f t="shared" si="147"/>
        <v>0</v>
      </c>
    </row>
    <row r="4520" spans="76:77" x14ac:dyDescent="0.25">
      <c r="BX4520" s="311" t="e">
        <f t="shared" si="146"/>
        <v>#DIV/0!</v>
      </c>
      <c r="BY4520" s="310">
        <f t="shared" si="147"/>
        <v>0</v>
      </c>
    </row>
    <row r="4521" spans="76:77" x14ac:dyDescent="0.25">
      <c r="BX4521" s="311" t="e">
        <f t="shared" si="146"/>
        <v>#DIV/0!</v>
      </c>
      <c r="BY4521" s="310">
        <f t="shared" si="147"/>
        <v>0</v>
      </c>
    </row>
    <row r="4522" spans="76:77" x14ac:dyDescent="0.25">
      <c r="BX4522" s="311" t="e">
        <f t="shared" si="146"/>
        <v>#DIV/0!</v>
      </c>
      <c r="BY4522" s="310">
        <f t="shared" si="147"/>
        <v>0</v>
      </c>
    </row>
    <row r="4523" spans="76:77" x14ac:dyDescent="0.25">
      <c r="BX4523" s="311" t="e">
        <f t="shared" si="146"/>
        <v>#DIV/0!</v>
      </c>
      <c r="BY4523" s="310">
        <f t="shared" si="147"/>
        <v>0</v>
      </c>
    </row>
    <row r="4524" spans="76:77" x14ac:dyDescent="0.25">
      <c r="BX4524" s="311" t="e">
        <f t="shared" si="146"/>
        <v>#DIV/0!</v>
      </c>
      <c r="BY4524" s="310">
        <f t="shared" si="147"/>
        <v>0</v>
      </c>
    </row>
    <row r="4525" spans="76:77" x14ac:dyDescent="0.25">
      <c r="BX4525" s="311" t="e">
        <f t="shared" si="146"/>
        <v>#DIV/0!</v>
      </c>
      <c r="BY4525" s="310">
        <f t="shared" si="147"/>
        <v>0</v>
      </c>
    </row>
    <row r="4526" spans="76:77" x14ac:dyDescent="0.25">
      <c r="BX4526" s="311" t="e">
        <f t="shared" si="146"/>
        <v>#DIV/0!</v>
      </c>
      <c r="BY4526" s="310">
        <f t="shared" si="147"/>
        <v>0</v>
      </c>
    </row>
    <row r="4527" spans="76:77" x14ac:dyDescent="0.25">
      <c r="BX4527" s="311" t="e">
        <f t="shared" si="146"/>
        <v>#DIV/0!</v>
      </c>
      <c r="BY4527" s="310">
        <f t="shared" si="147"/>
        <v>0</v>
      </c>
    </row>
    <row r="4528" spans="76:77" x14ac:dyDescent="0.25">
      <c r="BX4528" s="311" t="e">
        <f t="shared" si="146"/>
        <v>#DIV/0!</v>
      </c>
      <c r="BY4528" s="310">
        <f t="shared" si="147"/>
        <v>0</v>
      </c>
    </row>
    <row r="4529" spans="76:77" x14ac:dyDescent="0.25">
      <c r="BX4529" s="311" t="e">
        <f t="shared" si="146"/>
        <v>#DIV/0!</v>
      </c>
      <c r="BY4529" s="310">
        <f t="shared" si="147"/>
        <v>0</v>
      </c>
    </row>
    <row r="4530" spans="76:77" x14ac:dyDescent="0.25">
      <c r="BX4530" s="311" t="e">
        <f t="shared" si="146"/>
        <v>#DIV/0!</v>
      </c>
      <c r="BY4530" s="310">
        <f t="shared" si="147"/>
        <v>0</v>
      </c>
    </row>
    <row r="4531" spans="76:77" x14ac:dyDescent="0.25">
      <c r="BX4531" s="311" t="e">
        <f t="shared" si="146"/>
        <v>#DIV/0!</v>
      </c>
      <c r="BY4531" s="310">
        <f t="shared" si="147"/>
        <v>0</v>
      </c>
    </row>
    <row r="4532" spans="76:77" x14ac:dyDescent="0.25">
      <c r="BX4532" s="311" t="e">
        <f t="shared" si="146"/>
        <v>#DIV/0!</v>
      </c>
      <c r="BY4532" s="310">
        <f t="shared" si="147"/>
        <v>0</v>
      </c>
    </row>
    <row r="4533" spans="76:77" x14ac:dyDescent="0.25">
      <c r="BX4533" s="311" t="e">
        <f t="shared" si="146"/>
        <v>#DIV/0!</v>
      </c>
      <c r="BY4533" s="310">
        <f t="shared" si="147"/>
        <v>0</v>
      </c>
    </row>
    <row r="4534" spans="76:77" x14ac:dyDescent="0.25">
      <c r="BX4534" s="311" t="e">
        <f t="shared" si="146"/>
        <v>#DIV/0!</v>
      </c>
      <c r="BY4534" s="310">
        <f t="shared" si="147"/>
        <v>0</v>
      </c>
    </row>
    <row r="4535" spans="76:77" x14ac:dyDescent="0.25">
      <c r="BX4535" s="311" t="e">
        <f t="shared" si="146"/>
        <v>#DIV/0!</v>
      </c>
      <c r="BY4535" s="310">
        <f t="shared" si="147"/>
        <v>0</v>
      </c>
    </row>
    <row r="4536" spans="76:77" x14ac:dyDescent="0.25">
      <c r="BX4536" s="311" t="e">
        <f t="shared" si="146"/>
        <v>#DIV/0!</v>
      </c>
      <c r="BY4536" s="310">
        <f t="shared" si="147"/>
        <v>0</v>
      </c>
    </row>
    <row r="4537" spans="76:77" x14ac:dyDescent="0.25">
      <c r="BX4537" s="311" t="e">
        <f t="shared" si="146"/>
        <v>#DIV/0!</v>
      </c>
      <c r="BY4537" s="310">
        <f t="shared" si="147"/>
        <v>0</v>
      </c>
    </row>
    <row r="4538" spans="76:77" x14ac:dyDescent="0.25">
      <c r="BX4538" s="311" t="e">
        <f t="shared" si="146"/>
        <v>#DIV/0!</v>
      </c>
      <c r="BY4538" s="310">
        <f t="shared" si="147"/>
        <v>0</v>
      </c>
    </row>
    <row r="4539" spans="76:77" x14ac:dyDescent="0.25">
      <c r="BX4539" s="311" t="e">
        <f t="shared" si="146"/>
        <v>#DIV/0!</v>
      </c>
      <c r="BY4539" s="310">
        <f t="shared" si="147"/>
        <v>0</v>
      </c>
    </row>
    <row r="4540" spans="76:77" x14ac:dyDescent="0.25">
      <c r="BX4540" s="311" t="e">
        <f t="shared" si="146"/>
        <v>#DIV/0!</v>
      </c>
      <c r="BY4540" s="310">
        <f t="shared" si="147"/>
        <v>0</v>
      </c>
    </row>
    <row r="4541" spans="76:77" x14ac:dyDescent="0.25">
      <c r="BX4541" s="311" t="e">
        <f t="shared" si="146"/>
        <v>#DIV/0!</v>
      </c>
      <c r="BY4541" s="310">
        <f t="shared" si="147"/>
        <v>0</v>
      </c>
    </row>
    <row r="4542" spans="76:77" x14ac:dyDescent="0.25">
      <c r="BX4542" s="311" t="e">
        <f t="shared" si="146"/>
        <v>#DIV/0!</v>
      </c>
      <c r="BY4542" s="310">
        <f t="shared" si="147"/>
        <v>0</v>
      </c>
    </row>
    <row r="4543" spans="76:77" x14ac:dyDescent="0.25">
      <c r="BX4543" s="311" t="e">
        <f t="shared" si="146"/>
        <v>#DIV/0!</v>
      </c>
      <c r="BY4543" s="310">
        <f t="shared" si="147"/>
        <v>0</v>
      </c>
    </row>
    <row r="4544" spans="76:77" x14ac:dyDescent="0.25">
      <c r="BX4544" s="311" t="e">
        <f t="shared" si="146"/>
        <v>#DIV/0!</v>
      </c>
      <c r="BY4544" s="310">
        <f t="shared" si="147"/>
        <v>0</v>
      </c>
    </row>
    <row r="4545" spans="76:77" x14ac:dyDescent="0.25">
      <c r="BX4545" s="311" t="e">
        <f t="shared" si="146"/>
        <v>#DIV/0!</v>
      </c>
      <c r="BY4545" s="310">
        <f t="shared" si="147"/>
        <v>0</v>
      </c>
    </row>
    <row r="4546" spans="76:77" x14ac:dyDescent="0.25">
      <c r="BX4546" s="311" t="e">
        <f t="shared" si="146"/>
        <v>#DIV/0!</v>
      </c>
      <c r="BY4546" s="310">
        <f t="shared" si="147"/>
        <v>0</v>
      </c>
    </row>
    <row r="4547" spans="76:77" x14ac:dyDescent="0.25">
      <c r="BX4547" s="311" t="e">
        <f t="shared" si="146"/>
        <v>#DIV/0!</v>
      </c>
      <c r="BY4547" s="310">
        <f t="shared" si="147"/>
        <v>0</v>
      </c>
    </row>
    <row r="4548" spans="76:77" x14ac:dyDescent="0.25">
      <c r="BX4548" s="311" t="e">
        <f t="shared" si="146"/>
        <v>#DIV/0!</v>
      </c>
      <c r="BY4548" s="310">
        <f t="shared" si="147"/>
        <v>0</v>
      </c>
    </row>
    <row r="4549" spans="76:77" x14ac:dyDescent="0.25">
      <c r="BX4549" s="311" t="e">
        <f t="shared" si="146"/>
        <v>#DIV/0!</v>
      </c>
      <c r="BY4549" s="310">
        <f t="shared" si="147"/>
        <v>0</v>
      </c>
    </row>
    <row r="4550" spans="76:77" x14ac:dyDescent="0.25">
      <c r="BX4550" s="311" t="e">
        <f t="shared" si="146"/>
        <v>#DIV/0!</v>
      </c>
      <c r="BY4550" s="310">
        <f t="shared" si="147"/>
        <v>0</v>
      </c>
    </row>
    <row r="4551" spans="76:77" x14ac:dyDescent="0.25">
      <c r="BX4551" s="311" t="e">
        <f t="shared" si="146"/>
        <v>#DIV/0!</v>
      </c>
      <c r="BY4551" s="310">
        <f t="shared" si="147"/>
        <v>0</v>
      </c>
    </row>
    <row r="4552" spans="76:77" x14ac:dyDescent="0.25">
      <c r="BX4552" s="311" t="e">
        <f t="shared" si="146"/>
        <v>#DIV/0!</v>
      </c>
      <c r="BY4552" s="310">
        <f t="shared" si="147"/>
        <v>0</v>
      </c>
    </row>
    <row r="4553" spans="76:77" x14ac:dyDescent="0.25">
      <c r="BX4553" s="311" t="e">
        <f t="shared" si="146"/>
        <v>#DIV/0!</v>
      </c>
      <c r="BY4553" s="310">
        <f t="shared" si="147"/>
        <v>0</v>
      </c>
    </row>
    <row r="4554" spans="76:77" x14ac:dyDescent="0.25">
      <c r="BX4554" s="311" t="e">
        <f t="shared" si="146"/>
        <v>#DIV/0!</v>
      </c>
      <c r="BY4554" s="310">
        <f t="shared" si="147"/>
        <v>0</v>
      </c>
    </row>
    <row r="4555" spans="76:77" x14ac:dyDescent="0.25">
      <c r="BX4555" s="311" t="e">
        <f t="shared" si="146"/>
        <v>#DIV/0!</v>
      </c>
      <c r="BY4555" s="310">
        <f t="shared" si="147"/>
        <v>0</v>
      </c>
    </row>
    <row r="4556" spans="76:77" x14ac:dyDescent="0.25">
      <c r="BX4556" s="311" t="e">
        <f t="shared" si="146"/>
        <v>#DIV/0!</v>
      </c>
      <c r="BY4556" s="310">
        <f t="shared" si="147"/>
        <v>0</v>
      </c>
    </row>
    <row r="4557" spans="76:77" x14ac:dyDescent="0.25">
      <c r="BX4557" s="311" t="e">
        <f t="shared" ref="BX4557:BX4620" si="148">BY4557/BV4557</f>
        <v>#DIV/0!</v>
      </c>
      <c r="BY4557" s="310">
        <f t="shared" ref="BY4557:BY4620" si="149">BY4556+BW4557*(BV4557-BV4556)</f>
        <v>0</v>
      </c>
    </row>
    <row r="4558" spans="76:77" x14ac:dyDescent="0.25">
      <c r="BX4558" s="311" t="e">
        <f t="shared" si="148"/>
        <v>#DIV/0!</v>
      </c>
      <c r="BY4558" s="310">
        <f t="shared" si="149"/>
        <v>0</v>
      </c>
    </row>
    <row r="4559" spans="76:77" x14ac:dyDescent="0.25">
      <c r="BX4559" s="311" t="e">
        <f t="shared" si="148"/>
        <v>#DIV/0!</v>
      </c>
      <c r="BY4559" s="310">
        <f t="shared" si="149"/>
        <v>0</v>
      </c>
    </row>
    <row r="4560" spans="76:77" x14ac:dyDescent="0.25">
      <c r="BX4560" s="311" t="e">
        <f t="shared" si="148"/>
        <v>#DIV/0!</v>
      </c>
      <c r="BY4560" s="310">
        <f t="shared" si="149"/>
        <v>0</v>
      </c>
    </row>
    <row r="4561" spans="76:77" x14ac:dyDescent="0.25">
      <c r="BX4561" s="311" t="e">
        <f t="shared" si="148"/>
        <v>#DIV/0!</v>
      </c>
      <c r="BY4561" s="310">
        <f t="shared" si="149"/>
        <v>0</v>
      </c>
    </row>
    <row r="4562" spans="76:77" x14ac:dyDescent="0.25">
      <c r="BX4562" s="311" t="e">
        <f t="shared" si="148"/>
        <v>#DIV/0!</v>
      </c>
      <c r="BY4562" s="310">
        <f t="shared" si="149"/>
        <v>0</v>
      </c>
    </row>
    <row r="4563" spans="76:77" x14ac:dyDescent="0.25">
      <c r="BX4563" s="311" t="e">
        <f t="shared" si="148"/>
        <v>#DIV/0!</v>
      </c>
      <c r="BY4563" s="310">
        <f t="shared" si="149"/>
        <v>0</v>
      </c>
    </row>
    <row r="4564" spans="76:77" x14ac:dyDescent="0.25">
      <c r="BX4564" s="311" t="e">
        <f t="shared" si="148"/>
        <v>#DIV/0!</v>
      </c>
      <c r="BY4564" s="310">
        <f t="shared" si="149"/>
        <v>0</v>
      </c>
    </row>
    <row r="4565" spans="76:77" x14ac:dyDescent="0.25">
      <c r="BX4565" s="311" t="e">
        <f t="shared" si="148"/>
        <v>#DIV/0!</v>
      </c>
      <c r="BY4565" s="310">
        <f t="shared" si="149"/>
        <v>0</v>
      </c>
    </row>
    <row r="4566" spans="76:77" x14ac:dyDescent="0.25">
      <c r="BX4566" s="311" t="e">
        <f t="shared" si="148"/>
        <v>#DIV/0!</v>
      </c>
      <c r="BY4566" s="310">
        <f t="shared" si="149"/>
        <v>0</v>
      </c>
    </row>
    <row r="4567" spans="76:77" x14ac:dyDescent="0.25">
      <c r="BX4567" s="311" t="e">
        <f t="shared" si="148"/>
        <v>#DIV/0!</v>
      </c>
      <c r="BY4567" s="310">
        <f t="shared" si="149"/>
        <v>0</v>
      </c>
    </row>
    <row r="4568" spans="76:77" x14ac:dyDescent="0.25">
      <c r="BX4568" s="311" t="e">
        <f t="shared" si="148"/>
        <v>#DIV/0!</v>
      </c>
      <c r="BY4568" s="310">
        <f t="shared" si="149"/>
        <v>0</v>
      </c>
    </row>
    <row r="4569" spans="76:77" x14ac:dyDescent="0.25">
      <c r="BX4569" s="311" t="e">
        <f t="shared" si="148"/>
        <v>#DIV/0!</v>
      </c>
      <c r="BY4569" s="310">
        <f t="shared" si="149"/>
        <v>0</v>
      </c>
    </row>
    <row r="4570" spans="76:77" x14ac:dyDescent="0.25">
      <c r="BX4570" s="311" t="e">
        <f t="shared" si="148"/>
        <v>#DIV/0!</v>
      </c>
      <c r="BY4570" s="310">
        <f t="shared" si="149"/>
        <v>0</v>
      </c>
    </row>
    <row r="4571" spans="76:77" x14ac:dyDescent="0.25">
      <c r="BX4571" s="311" t="e">
        <f t="shared" si="148"/>
        <v>#DIV/0!</v>
      </c>
      <c r="BY4571" s="310">
        <f t="shared" si="149"/>
        <v>0</v>
      </c>
    </row>
    <row r="4572" spans="76:77" x14ac:dyDescent="0.25">
      <c r="BX4572" s="311" t="e">
        <f t="shared" si="148"/>
        <v>#DIV/0!</v>
      </c>
      <c r="BY4572" s="310">
        <f t="shared" si="149"/>
        <v>0</v>
      </c>
    </row>
    <row r="4573" spans="76:77" x14ac:dyDescent="0.25">
      <c r="BX4573" s="311" t="e">
        <f t="shared" si="148"/>
        <v>#DIV/0!</v>
      </c>
      <c r="BY4573" s="310">
        <f t="shared" si="149"/>
        <v>0</v>
      </c>
    </row>
    <row r="4574" spans="76:77" x14ac:dyDescent="0.25">
      <c r="BX4574" s="311" t="e">
        <f t="shared" si="148"/>
        <v>#DIV/0!</v>
      </c>
      <c r="BY4574" s="310">
        <f t="shared" si="149"/>
        <v>0</v>
      </c>
    </row>
    <row r="4575" spans="76:77" x14ac:dyDescent="0.25">
      <c r="BX4575" s="311" t="e">
        <f t="shared" si="148"/>
        <v>#DIV/0!</v>
      </c>
      <c r="BY4575" s="310">
        <f t="shared" si="149"/>
        <v>0</v>
      </c>
    </row>
    <row r="4576" spans="76:77" x14ac:dyDescent="0.25">
      <c r="BX4576" s="311" t="e">
        <f t="shared" si="148"/>
        <v>#DIV/0!</v>
      </c>
      <c r="BY4576" s="310">
        <f t="shared" si="149"/>
        <v>0</v>
      </c>
    </row>
    <row r="4577" spans="76:77" x14ac:dyDescent="0.25">
      <c r="BX4577" s="311" t="e">
        <f t="shared" si="148"/>
        <v>#DIV/0!</v>
      </c>
      <c r="BY4577" s="310">
        <f t="shared" si="149"/>
        <v>0</v>
      </c>
    </row>
    <row r="4578" spans="76:77" x14ac:dyDescent="0.25">
      <c r="BX4578" s="311" t="e">
        <f t="shared" si="148"/>
        <v>#DIV/0!</v>
      </c>
      <c r="BY4578" s="310">
        <f t="shared" si="149"/>
        <v>0</v>
      </c>
    </row>
    <row r="4579" spans="76:77" x14ac:dyDescent="0.25">
      <c r="BX4579" s="311" t="e">
        <f t="shared" si="148"/>
        <v>#DIV/0!</v>
      </c>
      <c r="BY4579" s="310">
        <f t="shared" si="149"/>
        <v>0</v>
      </c>
    </row>
    <row r="4580" spans="76:77" x14ac:dyDescent="0.25">
      <c r="BX4580" s="311" t="e">
        <f t="shared" si="148"/>
        <v>#DIV/0!</v>
      </c>
      <c r="BY4580" s="310">
        <f t="shared" si="149"/>
        <v>0</v>
      </c>
    </row>
    <row r="4581" spans="76:77" x14ac:dyDescent="0.25">
      <c r="BX4581" s="311" t="e">
        <f t="shared" si="148"/>
        <v>#DIV/0!</v>
      </c>
      <c r="BY4581" s="310">
        <f t="shared" si="149"/>
        <v>0</v>
      </c>
    </row>
    <row r="4582" spans="76:77" x14ac:dyDescent="0.25">
      <c r="BX4582" s="311" t="e">
        <f t="shared" si="148"/>
        <v>#DIV/0!</v>
      </c>
      <c r="BY4582" s="310">
        <f t="shared" si="149"/>
        <v>0</v>
      </c>
    </row>
    <row r="4583" spans="76:77" x14ac:dyDescent="0.25">
      <c r="BX4583" s="311" t="e">
        <f t="shared" si="148"/>
        <v>#DIV/0!</v>
      </c>
      <c r="BY4583" s="310">
        <f t="shared" si="149"/>
        <v>0</v>
      </c>
    </row>
    <row r="4584" spans="76:77" x14ac:dyDescent="0.25">
      <c r="BX4584" s="311" t="e">
        <f t="shared" si="148"/>
        <v>#DIV/0!</v>
      </c>
      <c r="BY4584" s="310">
        <f t="shared" si="149"/>
        <v>0</v>
      </c>
    </row>
    <row r="4585" spans="76:77" x14ac:dyDescent="0.25">
      <c r="BX4585" s="311" t="e">
        <f t="shared" si="148"/>
        <v>#DIV/0!</v>
      </c>
      <c r="BY4585" s="310">
        <f t="shared" si="149"/>
        <v>0</v>
      </c>
    </row>
    <row r="4586" spans="76:77" x14ac:dyDescent="0.25">
      <c r="BX4586" s="311" t="e">
        <f t="shared" si="148"/>
        <v>#DIV/0!</v>
      </c>
      <c r="BY4586" s="310">
        <f t="shared" si="149"/>
        <v>0</v>
      </c>
    </row>
    <row r="4587" spans="76:77" x14ac:dyDescent="0.25">
      <c r="BX4587" s="311" t="e">
        <f t="shared" si="148"/>
        <v>#DIV/0!</v>
      </c>
      <c r="BY4587" s="310">
        <f t="shared" si="149"/>
        <v>0</v>
      </c>
    </row>
    <row r="4588" spans="76:77" x14ac:dyDescent="0.25">
      <c r="BX4588" s="311" t="e">
        <f t="shared" si="148"/>
        <v>#DIV/0!</v>
      </c>
      <c r="BY4588" s="310">
        <f t="shared" si="149"/>
        <v>0</v>
      </c>
    </row>
    <row r="4589" spans="76:77" x14ac:dyDescent="0.25">
      <c r="BX4589" s="311" t="e">
        <f t="shared" si="148"/>
        <v>#DIV/0!</v>
      </c>
      <c r="BY4589" s="310">
        <f t="shared" si="149"/>
        <v>0</v>
      </c>
    </row>
    <row r="4590" spans="76:77" x14ac:dyDescent="0.25">
      <c r="BX4590" s="311" t="e">
        <f t="shared" si="148"/>
        <v>#DIV/0!</v>
      </c>
      <c r="BY4590" s="310">
        <f t="shared" si="149"/>
        <v>0</v>
      </c>
    </row>
    <row r="4591" spans="76:77" x14ac:dyDescent="0.25">
      <c r="BX4591" s="311" t="e">
        <f t="shared" si="148"/>
        <v>#DIV/0!</v>
      </c>
      <c r="BY4591" s="310">
        <f t="shared" si="149"/>
        <v>0</v>
      </c>
    </row>
    <row r="4592" spans="76:77" x14ac:dyDescent="0.25">
      <c r="BX4592" s="311" t="e">
        <f t="shared" si="148"/>
        <v>#DIV/0!</v>
      </c>
      <c r="BY4592" s="310">
        <f t="shared" si="149"/>
        <v>0</v>
      </c>
    </row>
    <row r="4593" spans="76:77" x14ac:dyDescent="0.25">
      <c r="BX4593" s="311" t="e">
        <f t="shared" si="148"/>
        <v>#DIV/0!</v>
      </c>
      <c r="BY4593" s="310">
        <f t="shared" si="149"/>
        <v>0</v>
      </c>
    </row>
    <row r="4594" spans="76:77" x14ac:dyDescent="0.25">
      <c r="BX4594" s="311" t="e">
        <f t="shared" si="148"/>
        <v>#DIV/0!</v>
      </c>
      <c r="BY4594" s="310">
        <f t="shared" si="149"/>
        <v>0</v>
      </c>
    </row>
    <row r="4595" spans="76:77" x14ac:dyDescent="0.25">
      <c r="BX4595" s="311" t="e">
        <f t="shared" si="148"/>
        <v>#DIV/0!</v>
      </c>
      <c r="BY4595" s="310">
        <f t="shared" si="149"/>
        <v>0</v>
      </c>
    </row>
    <row r="4596" spans="76:77" x14ac:dyDescent="0.25">
      <c r="BX4596" s="311" t="e">
        <f t="shared" si="148"/>
        <v>#DIV/0!</v>
      </c>
      <c r="BY4596" s="310">
        <f t="shared" si="149"/>
        <v>0</v>
      </c>
    </row>
    <row r="4597" spans="76:77" x14ac:dyDescent="0.25">
      <c r="BX4597" s="311" t="e">
        <f t="shared" si="148"/>
        <v>#DIV/0!</v>
      </c>
      <c r="BY4597" s="310">
        <f t="shared" si="149"/>
        <v>0</v>
      </c>
    </row>
    <row r="4598" spans="76:77" x14ac:dyDescent="0.25">
      <c r="BX4598" s="311" t="e">
        <f t="shared" si="148"/>
        <v>#DIV/0!</v>
      </c>
      <c r="BY4598" s="310">
        <f t="shared" si="149"/>
        <v>0</v>
      </c>
    </row>
    <row r="4599" spans="76:77" x14ac:dyDescent="0.25">
      <c r="BX4599" s="311" t="e">
        <f t="shared" si="148"/>
        <v>#DIV/0!</v>
      </c>
      <c r="BY4599" s="310">
        <f t="shared" si="149"/>
        <v>0</v>
      </c>
    </row>
    <row r="4600" spans="76:77" x14ac:dyDescent="0.25">
      <c r="BX4600" s="311" t="e">
        <f t="shared" si="148"/>
        <v>#DIV/0!</v>
      </c>
      <c r="BY4600" s="310">
        <f t="shared" si="149"/>
        <v>0</v>
      </c>
    </row>
    <row r="4601" spans="76:77" x14ac:dyDescent="0.25">
      <c r="BX4601" s="311" t="e">
        <f t="shared" si="148"/>
        <v>#DIV/0!</v>
      </c>
      <c r="BY4601" s="310">
        <f t="shared" si="149"/>
        <v>0</v>
      </c>
    </row>
    <row r="4602" spans="76:77" x14ac:dyDescent="0.25">
      <c r="BX4602" s="311" t="e">
        <f t="shared" si="148"/>
        <v>#DIV/0!</v>
      </c>
      <c r="BY4602" s="310">
        <f t="shared" si="149"/>
        <v>0</v>
      </c>
    </row>
    <row r="4603" spans="76:77" x14ac:dyDescent="0.25">
      <c r="BX4603" s="311" t="e">
        <f t="shared" si="148"/>
        <v>#DIV/0!</v>
      </c>
      <c r="BY4603" s="310">
        <f t="shared" si="149"/>
        <v>0</v>
      </c>
    </row>
    <row r="4604" spans="76:77" x14ac:dyDescent="0.25">
      <c r="BX4604" s="311" t="e">
        <f t="shared" si="148"/>
        <v>#DIV/0!</v>
      </c>
      <c r="BY4604" s="310">
        <f t="shared" si="149"/>
        <v>0</v>
      </c>
    </row>
    <row r="4605" spans="76:77" x14ac:dyDescent="0.25">
      <c r="BX4605" s="311" t="e">
        <f t="shared" si="148"/>
        <v>#DIV/0!</v>
      </c>
      <c r="BY4605" s="310">
        <f t="shared" si="149"/>
        <v>0</v>
      </c>
    </row>
    <row r="4606" spans="76:77" x14ac:dyDescent="0.25">
      <c r="BX4606" s="311" t="e">
        <f t="shared" si="148"/>
        <v>#DIV/0!</v>
      </c>
      <c r="BY4606" s="310">
        <f t="shared" si="149"/>
        <v>0</v>
      </c>
    </row>
    <row r="4607" spans="76:77" x14ac:dyDescent="0.25">
      <c r="BX4607" s="311" t="e">
        <f t="shared" si="148"/>
        <v>#DIV/0!</v>
      </c>
      <c r="BY4607" s="310">
        <f t="shared" si="149"/>
        <v>0</v>
      </c>
    </row>
    <row r="4608" spans="76:77" x14ac:dyDescent="0.25">
      <c r="BX4608" s="311" t="e">
        <f t="shared" si="148"/>
        <v>#DIV/0!</v>
      </c>
      <c r="BY4608" s="310">
        <f t="shared" si="149"/>
        <v>0</v>
      </c>
    </row>
    <row r="4609" spans="76:77" x14ac:dyDescent="0.25">
      <c r="BX4609" s="311" t="e">
        <f t="shared" si="148"/>
        <v>#DIV/0!</v>
      </c>
      <c r="BY4609" s="310">
        <f t="shared" si="149"/>
        <v>0</v>
      </c>
    </row>
    <row r="4610" spans="76:77" x14ac:dyDescent="0.25">
      <c r="BX4610" s="311" t="e">
        <f t="shared" si="148"/>
        <v>#DIV/0!</v>
      </c>
      <c r="BY4610" s="310">
        <f t="shared" si="149"/>
        <v>0</v>
      </c>
    </row>
    <row r="4611" spans="76:77" x14ac:dyDescent="0.25">
      <c r="BX4611" s="311" t="e">
        <f t="shared" si="148"/>
        <v>#DIV/0!</v>
      </c>
      <c r="BY4611" s="310">
        <f t="shared" si="149"/>
        <v>0</v>
      </c>
    </row>
    <row r="4612" spans="76:77" x14ac:dyDescent="0.25">
      <c r="BX4612" s="311" t="e">
        <f t="shared" si="148"/>
        <v>#DIV/0!</v>
      </c>
      <c r="BY4612" s="310">
        <f t="shared" si="149"/>
        <v>0</v>
      </c>
    </row>
    <row r="4613" spans="76:77" x14ac:dyDescent="0.25">
      <c r="BX4613" s="311" t="e">
        <f t="shared" si="148"/>
        <v>#DIV/0!</v>
      </c>
      <c r="BY4613" s="310">
        <f t="shared" si="149"/>
        <v>0</v>
      </c>
    </row>
    <row r="4614" spans="76:77" x14ac:dyDescent="0.25">
      <c r="BX4614" s="311" t="e">
        <f t="shared" si="148"/>
        <v>#DIV/0!</v>
      </c>
      <c r="BY4614" s="310">
        <f t="shared" si="149"/>
        <v>0</v>
      </c>
    </row>
    <row r="4615" spans="76:77" x14ac:dyDescent="0.25">
      <c r="BX4615" s="311" t="e">
        <f t="shared" si="148"/>
        <v>#DIV/0!</v>
      </c>
      <c r="BY4615" s="310">
        <f t="shared" si="149"/>
        <v>0</v>
      </c>
    </row>
    <row r="4616" spans="76:77" x14ac:dyDescent="0.25">
      <c r="BX4616" s="311" t="e">
        <f t="shared" si="148"/>
        <v>#DIV/0!</v>
      </c>
      <c r="BY4616" s="310">
        <f t="shared" si="149"/>
        <v>0</v>
      </c>
    </row>
    <row r="4617" spans="76:77" x14ac:dyDescent="0.25">
      <c r="BX4617" s="311" t="e">
        <f t="shared" si="148"/>
        <v>#DIV/0!</v>
      </c>
      <c r="BY4617" s="310">
        <f t="shared" si="149"/>
        <v>0</v>
      </c>
    </row>
    <row r="4618" spans="76:77" x14ac:dyDescent="0.25">
      <c r="BX4618" s="311" t="e">
        <f t="shared" si="148"/>
        <v>#DIV/0!</v>
      </c>
      <c r="BY4618" s="310">
        <f t="shared" si="149"/>
        <v>0</v>
      </c>
    </row>
    <row r="4619" spans="76:77" x14ac:dyDescent="0.25">
      <c r="BX4619" s="311" t="e">
        <f t="shared" si="148"/>
        <v>#DIV/0!</v>
      </c>
      <c r="BY4619" s="310">
        <f t="shared" si="149"/>
        <v>0</v>
      </c>
    </row>
    <row r="4620" spans="76:77" x14ac:dyDescent="0.25">
      <c r="BX4620" s="311" t="e">
        <f t="shared" si="148"/>
        <v>#DIV/0!</v>
      </c>
      <c r="BY4620" s="310">
        <f t="shared" si="149"/>
        <v>0</v>
      </c>
    </row>
    <row r="4621" spans="76:77" x14ac:dyDescent="0.25">
      <c r="BX4621" s="311" t="e">
        <f t="shared" ref="BX4621:BX4684" si="150">BY4621/BV4621</f>
        <v>#DIV/0!</v>
      </c>
      <c r="BY4621" s="310">
        <f t="shared" ref="BY4621:BY4684" si="151">BY4620+BW4621*(BV4621-BV4620)</f>
        <v>0</v>
      </c>
    </row>
    <row r="4622" spans="76:77" x14ac:dyDescent="0.25">
      <c r="BX4622" s="311" t="e">
        <f t="shared" si="150"/>
        <v>#DIV/0!</v>
      </c>
      <c r="BY4622" s="310">
        <f t="shared" si="151"/>
        <v>0</v>
      </c>
    </row>
    <row r="4623" spans="76:77" x14ac:dyDescent="0.25">
      <c r="BX4623" s="311" t="e">
        <f t="shared" si="150"/>
        <v>#DIV/0!</v>
      </c>
      <c r="BY4623" s="310">
        <f t="shared" si="151"/>
        <v>0</v>
      </c>
    </row>
    <row r="4624" spans="76:77" x14ac:dyDescent="0.25">
      <c r="BX4624" s="311" t="e">
        <f t="shared" si="150"/>
        <v>#DIV/0!</v>
      </c>
      <c r="BY4624" s="310">
        <f t="shared" si="151"/>
        <v>0</v>
      </c>
    </row>
    <row r="4625" spans="76:77" x14ac:dyDescent="0.25">
      <c r="BX4625" s="311" t="e">
        <f t="shared" si="150"/>
        <v>#DIV/0!</v>
      </c>
      <c r="BY4625" s="310">
        <f t="shared" si="151"/>
        <v>0</v>
      </c>
    </row>
    <row r="4626" spans="76:77" x14ac:dyDescent="0.25">
      <c r="BX4626" s="311" t="e">
        <f t="shared" si="150"/>
        <v>#DIV/0!</v>
      </c>
      <c r="BY4626" s="310">
        <f t="shared" si="151"/>
        <v>0</v>
      </c>
    </row>
    <row r="4627" spans="76:77" x14ac:dyDescent="0.25">
      <c r="BX4627" s="311" t="e">
        <f t="shared" si="150"/>
        <v>#DIV/0!</v>
      </c>
      <c r="BY4627" s="310">
        <f t="shared" si="151"/>
        <v>0</v>
      </c>
    </row>
    <row r="4628" spans="76:77" x14ac:dyDescent="0.25">
      <c r="BX4628" s="311" t="e">
        <f t="shared" si="150"/>
        <v>#DIV/0!</v>
      </c>
      <c r="BY4628" s="310">
        <f t="shared" si="151"/>
        <v>0</v>
      </c>
    </row>
    <row r="4629" spans="76:77" x14ac:dyDescent="0.25">
      <c r="BX4629" s="311" t="e">
        <f t="shared" si="150"/>
        <v>#DIV/0!</v>
      </c>
      <c r="BY4629" s="310">
        <f t="shared" si="151"/>
        <v>0</v>
      </c>
    </row>
    <row r="4630" spans="76:77" x14ac:dyDescent="0.25">
      <c r="BX4630" s="311" t="e">
        <f t="shared" si="150"/>
        <v>#DIV/0!</v>
      </c>
      <c r="BY4630" s="310">
        <f t="shared" si="151"/>
        <v>0</v>
      </c>
    </row>
    <row r="4631" spans="76:77" x14ac:dyDescent="0.25">
      <c r="BX4631" s="311" t="e">
        <f t="shared" si="150"/>
        <v>#DIV/0!</v>
      </c>
      <c r="BY4631" s="310">
        <f t="shared" si="151"/>
        <v>0</v>
      </c>
    </row>
    <row r="4632" spans="76:77" x14ac:dyDescent="0.25">
      <c r="BX4632" s="311" t="e">
        <f t="shared" si="150"/>
        <v>#DIV/0!</v>
      </c>
      <c r="BY4632" s="310">
        <f t="shared" si="151"/>
        <v>0</v>
      </c>
    </row>
    <row r="4633" spans="76:77" x14ac:dyDescent="0.25">
      <c r="BX4633" s="311" t="e">
        <f t="shared" si="150"/>
        <v>#DIV/0!</v>
      </c>
      <c r="BY4633" s="310">
        <f t="shared" si="151"/>
        <v>0</v>
      </c>
    </row>
    <row r="4634" spans="76:77" x14ac:dyDescent="0.25">
      <c r="BX4634" s="311" t="e">
        <f t="shared" si="150"/>
        <v>#DIV/0!</v>
      </c>
      <c r="BY4634" s="310">
        <f t="shared" si="151"/>
        <v>0</v>
      </c>
    </row>
    <row r="4635" spans="76:77" x14ac:dyDescent="0.25">
      <c r="BX4635" s="311" t="e">
        <f t="shared" si="150"/>
        <v>#DIV/0!</v>
      </c>
      <c r="BY4635" s="310">
        <f t="shared" si="151"/>
        <v>0</v>
      </c>
    </row>
    <row r="4636" spans="76:77" x14ac:dyDescent="0.25">
      <c r="BX4636" s="311" t="e">
        <f t="shared" si="150"/>
        <v>#DIV/0!</v>
      </c>
      <c r="BY4636" s="310">
        <f t="shared" si="151"/>
        <v>0</v>
      </c>
    </row>
    <row r="4637" spans="76:77" x14ac:dyDescent="0.25">
      <c r="BX4637" s="311" t="e">
        <f t="shared" si="150"/>
        <v>#DIV/0!</v>
      </c>
      <c r="BY4637" s="310">
        <f t="shared" si="151"/>
        <v>0</v>
      </c>
    </row>
    <row r="4638" spans="76:77" x14ac:dyDescent="0.25">
      <c r="BX4638" s="311" t="e">
        <f t="shared" si="150"/>
        <v>#DIV/0!</v>
      </c>
      <c r="BY4638" s="310">
        <f t="shared" si="151"/>
        <v>0</v>
      </c>
    </row>
    <row r="4639" spans="76:77" x14ac:dyDescent="0.25">
      <c r="BX4639" s="311" t="e">
        <f t="shared" si="150"/>
        <v>#DIV/0!</v>
      </c>
      <c r="BY4639" s="310">
        <f t="shared" si="151"/>
        <v>0</v>
      </c>
    </row>
    <row r="4640" spans="76:77" x14ac:dyDescent="0.25">
      <c r="BX4640" s="311" t="e">
        <f t="shared" si="150"/>
        <v>#DIV/0!</v>
      </c>
      <c r="BY4640" s="310">
        <f t="shared" si="151"/>
        <v>0</v>
      </c>
    </row>
    <row r="4641" spans="76:77" x14ac:dyDescent="0.25">
      <c r="BX4641" s="311" t="e">
        <f t="shared" si="150"/>
        <v>#DIV/0!</v>
      </c>
      <c r="BY4641" s="310">
        <f t="shared" si="151"/>
        <v>0</v>
      </c>
    </row>
    <row r="4642" spans="76:77" x14ac:dyDescent="0.25">
      <c r="BX4642" s="311" t="e">
        <f t="shared" si="150"/>
        <v>#DIV/0!</v>
      </c>
      <c r="BY4642" s="310">
        <f t="shared" si="151"/>
        <v>0</v>
      </c>
    </row>
    <row r="4643" spans="76:77" x14ac:dyDescent="0.25">
      <c r="BX4643" s="311" t="e">
        <f t="shared" si="150"/>
        <v>#DIV/0!</v>
      </c>
      <c r="BY4643" s="310">
        <f t="shared" si="151"/>
        <v>0</v>
      </c>
    </row>
    <row r="4644" spans="76:77" x14ac:dyDescent="0.25">
      <c r="BX4644" s="311" t="e">
        <f t="shared" si="150"/>
        <v>#DIV/0!</v>
      </c>
      <c r="BY4644" s="310">
        <f t="shared" si="151"/>
        <v>0</v>
      </c>
    </row>
    <row r="4645" spans="76:77" x14ac:dyDescent="0.25">
      <c r="BX4645" s="311" t="e">
        <f t="shared" si="150"/>
        <v>#DIV/0!</v>
      </c>
      <c r="BY4645" s="310">
        <f t="shared" si="151"/>
        <v>0</v>
      </c>
    </row>
    <row r="4646" spans="76:77" x14ac:dyDescent="0.25">
      <c r="BX4646" s="311" t="e">
        <f t="shared" si="150"/>
        <v>#DIV/0!</v>
      </c>
      <c r="BY4646" s="310">
        <f t="shared" si="151"/>
        <v>0</v>
      </c>
    </row>
    <row r="4647" spans="76:77" x14ac:dyDescent="0.25">
      <c r="BX4647" s="311" t="e">
        <f t="shared" si="150"/>
        <v>#DIV/0!</v>
      </c>
      <c r="BY4647" s="310">
        <f t="shared" si="151"/>
        <v>0</v>
      </c>
    </row>
    <row r="4648" spans="76:77" x14ac:dyDescent="0.25">
      <c r="BX4648" s="311" t="e">
        <f t="shared" si="150"/>
        <v>#DIV/0!</v>
      </c>
      <c r="BY4648" s="310">
        <f t="shared" si="151"/>
        <v>0</v>
      </c>
    </row>
    <row r="4649" spans="76:77" x14ac:dyDescent="0.25">
      <c r="BX4649" s="311" t="e">
        <f t="shared" si="150"/>
        <v>#DIV/0!</v>
      </c>
      <c r="BY4649" s="310">
        <f t="shared" si="151"/>
        <v>0</v>
      </c>
    </row>
    <row r="4650" spans="76:77" x14ac:dyDescent="0.25">
      <c r="BX4650" s="311" t="e">
        <f t="shared" si="150"/>
        <v>#DIV/0!</v>
      </c>
      <c r="BY4650" s="310">
        <f t="shared" si="151"/>
        <v>0</v>
      </c>
    </row>
    <row r="4651" spans="76:77" x14ac:dyDescent="0.25">
      <c r="BX4651" s="311" t="e">
        <f t="shared" si="150"/>
        <v>#DIV/0!</v>
      </c>
      <c r="BY4651" s="310">
        <f t="shared" si="151"/>
        <v>0</v>
      </c>
    </row>
    <row r="4652" spans="76:77" x14ac:dyDescent="0.25">
      <c r="BX4652" s="311" t="e">
        <f t="shared" si="150"/>
        <v>#DIV/0!</v>
      </c>
      <c r="BY4652" s="310">
        <f t="shared" si="151"/>
        <v>0</v>
      </c>
    </row>
    <row r="4653" spans="76:77" x14ac:dyDescent="0.25">
      <c r="BX4653" s="311" t="e">
        <f t="shared" si="150"/>
        <v>#DIV/0!</v>
      </c>
      <c r="BY4653" s="310">
        <f t="shared" si="151"/>
        <v>0</v>
      </c>
    </row>
    <row r="4654" spans="76:77" x14ac:dyDescent="0.25">
      <c r="BX4654" s="311" t="e">
        <f t="shared" si="150"/>
        <v>#DIV/0!</v>
      </c>
      <c r="BY4654" s="310">
        <f t="shared" si="151"/>
        <v>0</v>
      </c>
    </row>
    <row r="4655" spans="76:77" x14ac:dyDescent="0.25">
      <c r="BX4655" s="311" t="e">
        <f t="shared" si="150"/>
        <v>#DIV/0!</v>
      </c>
      <c r="BY4655" s="310">
        <f t="shared" si="151"/>
        <v>0</v>
      </c>
    </row>
    <row r="4656" spans="76:77" x14ac:dyDescent="0.25">
      <c r="BX4656" s="311" t="e">
        <f t="shared" si="150"/>
        <v>#DIV/0!</v>
      </c>
      <c r="BY4656" s="310">
        <f t="shared" si="151"/>
        <v>0</v>
      </c>
    </row>
    <row r="4657" spans="76:77" x14ac:dyDescent="0.25">
      <c r="BX4657" s="311" t="e">
        <f t="shared" si="150"/>
        <v>#DIV/0!</v>
      </c>
      <c r="BY4657" s="310">
        <f t="shared" si="151"/>
        <v>0</v>
      </c>
    </row>
    <row r="4658" spans="76:77" x14ac:dyDescent="0.25">
      <c r="BX4658" s="311" t="e">
        <f t="shared" si="150"/>
        <v>#DIV/0!</v>
      </c>
      <c r="BY4658" s="310">
        <f t="shared" si="151"/>
        <v>0</v>
      </c>
    </row>
    <row r="4659" spans="76:77" x14ac:dyDescent="0.25">
      <c r="BX4659" s="311" t="e">
        <f t="shared" si="150"/>
        <v>#DIV/0!</v>
      </c>
      <c r="BY4659" s="310">
        <f t="shared" si="151"/>
        <v>0</v>
      </c>
    </row>
    <row r="4660" spans="76:77" x14ac:dyDescent="0.25">
      <c r="BX4660" s="311" t="e">
        <f t="shared" si="150"/>
        <v>#DIV/0!</v>
      </c>
      <c r="BY4660" s="310">
        <f t="shared" si="151"/>
        <v>0</v>
      </c>
    </row>
    <row r="4661" spans="76:77" x14ac:dyDescent="0.25">
      <c r="BX4661" s="311" t="e">
        <f t="shared" si="150"/>
        <v>#DIV/0!</v>
      </c>
      <c r="BY4661" s="310">
        <f t="shared" si="151"/>
        <v>0</v>
      </c>
    </row>
    <row r="4662" spans="76:77" x14ac:dyDescent="0.25">
      <c r="BX4662" s="311" t="e">
        <f t="shared" si="150"/>
        <v>#DIV/0!</v>
      </c>
      <c r="BY4662" s="310">
        <f t="shared" si="151"/>
        <v>0</v>
      </c>
    </row>
    <row r="4663" spans="76:77" x14ac:dyDescent="0.25">
      <c r="BX4663" s="311" t="e">
        <f t="shared" si="150"/>
        <v>#DIV/0!</v>
      </c>
      <c r="BY4663" s="310">
        <f t="shared" si="151"/>
        <v>0</v>
      </c>
    </row>
    <row r="4664" spans="76:77" x14ac:dyDescent="0.25">
      <c r="BX4664" s="311" t="e">
        <f t="shared" si="150"/>
        <v>#DIV/0!</v>
      </c>
      <c r="BY4664" s="310">
        <f t="shared" si="151"/>
        <v>0</v>
      </c>
    </row>
    <row r="4665" spans="76:77" x14ac:dyDescent="0.25">
      <c r="BX4665" s="311" t="e">
        <f t="shared" si="150"/>
        <v>#DIV/0!</v>
      </c>
      <c r="BY4665" s="310">
        <f t="shared" si="151"/>
        <v>0</v>
      </c>
    </row>
    <row r="4666" spans="76:77" x14ac:dyDescent="0.25">
      <c r="BX4666" s="311" t="e">
        <f t="shared" si="150"/>
        <v>#DIV/0!</v>
      </c>
      <c r="BY4666" s="310">
        <f t="shared" si="151"/>
        <v>0</v>
      </c>
    </row>
    <row r="4667" spans="76:77" x14ac:dyDescent="0.25">
      <c r="BX4667" s="311" t="e">
        <f t="shared" si="150"/>
        <v>#DIV/0!</v>
      </c>
      <c r="BY4667" s="310">
        <f t="shared" si="151"/>
        <v>0</v>
      </c>
    </row>
    <row r="4668" spans="76:77" x14ac:dyDescent="0.25">
      <c r="BX4668" s="311" t="e">
        <f t="shared" si="150"/>
        <v>#DIV/0!</v>
      </c>
      <c r="BY4668" s="310">
        <f t="shared" si="151"/>
        <v>0</v>
      </c>
    </row>
    <row r="4669" spans="76:77" x14ac:dyDescent="0.25">
      <c r="BX4669" s="311" t="e">
        <f t="shared" si="150"/>
        <v>#DIV/0!</v>
      </c>
      <c r="BY4669" s="310">
        <f t="shared" si="151"/>
        <v>0</v>
      </c>
    </row>
    <row r="4670" spans="76:77" x14ac:dyDescent="0.25">
      <c r="BX4670" s="311" t="e">
        <f t="shared" si="150"/>
        <v>#DIV/0!</v>
      </c>
      <c r="BY4670" s="310">
        <f t="shared" si="151"/>
        <v>0</v>
      </c>
    </row>
    <row r="4671" spans="76:77" x14ac:dyDescent="0.25">
      <c r="BX4671" s="311" t="e">
        <f t="shared" si="150"/>
        <v>#DIV/0!</v>
      </c>
      <c r="BY4671" s="310">
        <f t="shared" si="151"/>
        <v>0</v>
      </c>
    </row>
    <row r="4672" spans="76:77" x14ac:dyDescent="0.25">
      <c r="BX4672" s="311" t="e">
        <f t="shared" si="150"/>
        <v>#DIV/0!</v>
      </c>
      <c r="BY4672" s="310">
        <f t="shared" si="151"/>
        <v>0</v>
      </c>
    </row>
    <row r="4673" spans="76:77" x14ac:dyDescent="0.25">
      <c r="BX4673" s="311" t="e">
        <f t="shared" si="150"/>
        <v>#DIV/0!</v>
      </c>
      <c r="BY4673" s="310">
        <f t="shared" si="151"/>
        <v>0</v>
      </c>
    </row>
    <row r="4674" spans="76:77" x14ac:dyDescent="0.25">
      <c r="BX4674" s="311" t="e">
        <f t="shared" si="150"/>
        <v>#DIV/0!</v>
      </c>
      <c r="BY4674" s="310">
        <f t="shared" si="151"/>
        <v>0</v>
      </c>
    </row>
    <row r="4675" spans="76:77" x14ac:dyDescent="0.25">
      <c r="BX4675" s="311" t="e">
        <f t="shared" si="150"/>
        <v>#DIV/0!</v>
      </c>
      <c r="BY4675" s="310">
        <f t="shared" si="151"/>
        <v>0</v>
      </c>
    </row>
    <row r="4676" spans="76:77" x14ac:dyDescent="0.25">
      <c r="BX4676" s="311" t="e">
        <f t="shared" si="150"/>
        <v>#DIV/0!</v>
      </c>
      <c r="BY4676" s="310">
        <f t="shared" si="151"/>
        <v>0</v>
      </c>
    </row>
    <row r="4677" spans="76:77" x14ac:dyDescent="0.25">
      <c r="BX4677" s="311" t="e">
        <f t="shared" si="150"/>
        <v>#DIV/0!</v>
      </c>
      <c r="BY4677" s="310">
        <f t="shared" si="151"/>
        <v>0</v>
      </c>
    </row>
    <row r="4678" spans="76:77" x14ac:dyDescent="0.25">
      <c r="BX4678" s="311" t="e">
        <f t="shared" si="150"/>
        <v>#DIV/0!</v>
      </c>
      <c r="BY4678" s="310">
        <f t="shared" si="151"/>
        <v>0</v>
      </c>
    </row>
    <row r="4679" spans="76:77" x14ac:dyDescent="0.25">
      <c r="BX4679" s="311" t="e">
        <f t="shared" si="150"/>
        <v>#DIV/0!</v>
      </c>
      <c r="BY4679" s="310">
        <f t="shared" si="151"/>
        <v>0</v>
      </c>
    </row>
    <row r="4680" spans="76:77" x14ac:dyDescent="0.25">
      <c r="BX4680" s="311" t="e">
        <f t="shared" si="150"/>
        <v>#DIV/0!</v>
      </c>
      <c r="BY4680" s="310">
        <f t="shared" si="151"/>
        <v>0</v>
      </c>
    </row>
    <row r="4681" spans="76:77" x14ac:dyDescent="0.25">
      <c r="BX4681" s="311" t="e">
        <f t="shared" si="150"/>
        <v>#DIV/0!</v>
      </c>
      <c r="BY4681" s="310">
        <f t="shared" si="151"/>
        <v>0</v>
      </c>
    </row>
    <row r="4682" spans="76:77" x14ac:dyDescent="0.25">
      <c r="BX4682" s="311" t="e">
        <f t="shared" si="150"/>
        <v>#DIV/0!</v>
      </c>
      <c r="BY4682" s="310">
        <f t="shared" si="151"/>
        <v>0</v>
      </c>
    </row>
    <row r="4683" spans="76:77" x14ac:dyDescent="0.25">
      <c r="BX4683" s="311" t="e">
        <f t="shared" si="150"/>
        <v>#DIV/0!</v>
      </c>
      <c r="BY4683" s="310">
        <f t="shared" si="151"/>
        <v>0</v>
      </c>
    </row>
    <row r="4684" spans="76:77" x14ac:dyDescent="0.25">
      <c r="BX4684" s="311" t="e">
        <f t="shared" si="150"/>
        <v>#DIV/0!</v>
      </c>
      <c r="BY4684" s="310">
        <f t="shared" si="151"/>
        <v>0</v>
      </c>
    </row>
    <row r="4685" spans="76:77" x14ac:dyDescent="0.25">
      <c r="BX4685" s="311" t="e">
        <f t="shared" ref="BX4685:BX4748" si="152">BY4685/BV4685</f>
        <v>#DIV/0!</v>
      </c>
      <c r="BY4685" s="310">
        <f t="shared" ref="BY4685:BY4748" si="153">BY4684+BW4685*(BV4685-BV4684)</f>
        <v>0</v>
      </c>
    </row>
    <row r="4686" spans="76:77" x14ac:dyDescent="0.25">
      <c r="BX4686" s="311" t="e">
        <f t="shared" si="152"/>
        <v>#DIV/0!</v>
      </c>
      <c r="BY4686" s="310">
        <f t="shared" si="153"/>
        <v>0</v>
      </c>
    </row>
    <row r="4687" spans="76:77" x14ac:dyDescent="0.25">
      <c r="BX4687" s="311" t="e">
        <f t="shared" si="152"/>
        <v>#DIV/0!</v>
      </c>
      <c r="BY4687" s="310">
        <f t="shared" si="153"/>
        <v>0</v>
      </c>
    </row>
    <row r="4688" spans="76:77" x14ac:dyDescent="0.25">
      <c r="BX4688" s="311" t="e">
        <f t="shared" si="152"/>
        <v>#DIV/0!</v>
      </c>
      <c r="BY4688" s="310">
        <f t="shared" si="153"/>
        <v>0</v>
      </c>
    </row>
    <row r="4689" spans="76:77" x14ac:dyDescent="0.25">
      <c r="BX4689" s="311" t="e">
        <f t="shared" si="152"/>
        <v>#DIV/0!</v>
      </c>
      <c r="BY4689" s="310">
        <f t="shared" si="153"/>
        <v>0</v>
      </c>
    </row>
    <row r="4690" spans="76:77" x14ac:dyDescent="0.25">
      <c r="BX4690" s="311" t="e">
        <f t="shared" si="152"/>
        <v>#DIV/0!</v>
      </c>
      <c r="BY4690" s="310">
        <f t="shared" si="153"/>
        <v>0</v>
      </c>
    </row>
    <row r="4691" spans="76:77" x14ac:dyDescent="0.25">
      <c r="BX4691" s="311" t="e">
        <f t="shared" si="152"/>
        <v>#DIV/0!</v>
      </c>
      <c r="BY4691" s="310">
        <f t="shared" si="153"/>
        <v>0</v>
      </c>
    </row>
    <row r="4692" spans="76:77" x14ac:dyDescent="0.25">
      <c r="BX4692" s="311" t="e">
        <f t="shared" si="152"/>
        <v>#DIV/0!</v>
      </c>
      <c r="BY4692" s="310">
        <f t="shared" si="153"/>
        <v>0</v>
      </c>
    </row>
    <row r="4693" spans="76:77" x14ac:dyDescent="0.25">
      <c r="BX4693" s="311" t="e">
        <f t="shared" si="152"/>
        <v>#DIV/0!</v>
      </c>
      <c r="BY4693" s="310">
        <f t="shared" si="153"/>
        <v>0</v>
      </c>
    </row>
    <row r="4694" spans="76:77" x14ac:dyDescent="0.25">
      <c r="BX4694" s="311" t="e">
        <f t="shared" si="152"/>
        <v>#DIV/0!</v>
      </c>
      <c r="BY4694" s="310">
        <f t="shared" si="153"/>
        <v>0</v>
      </c>
    </row>
    <row r="4695" spans="76:77" x14ac:dyDescent="0.25">
      <c r="BX4695" s="311" t="e">
        <f t="shared" si="152"/>
        <v>#DIV/0!</v>
      </c>
      <c r="BY4695" s="310">
        <f t="shared" si="153"/>
        <v>0</v>
      </c>
    </row>
    <row r="4696" spans="76:77" x14ac:dyDescent="0.25">
      <c r="BX4696" s="311" t="e">
        <f t="shared" si="152"/>
        <v>#DIV/0!</v>
      </c>
      <c r="BY4696" s="310">
        <f t="shared" si="153"/>
        <v>0</v>
      </c>
    </row>
    <row r="4697" spans="76:77" x14ac:dyDescent="0.25">
      <c r="BX4697" s="311" t="e">
        <f t="shared" si="152"/>
        <v>#DIV/0!</v>
      </c>
      <c r="BY4697" s="310">
        <f t="shared" si="153"/>
        <v>0</v>
      </c>
    </row>
    <row r="4698" spans="76:77" x14ac:dyDescent="0.25">
      <c r="BX4698" s="311" t="e">
        <f t="shared" si="152"/>
        <v>#DIV/0!</v>
      </c>
      <c r="BY4698" s="310">
        <f t="shared" si="153"/>
        <v>0</v>
      </c>
    </row>
    <row r="4699" spans="76:77" x14ac:dyDescent="0.25">
      <c r="BX4699" s="311" t="e">
        <f t="shared" si="152"/>
        <v>#DIV/0!</v>
      </c>
      <c r="BY4699" s="310">
        <f t="shared" si="153"/>
        <v>0</v>
      </c>
    </row>
    <row r="4700" spans="76:77" x14ac:dyDescent="0.25">
      <c r="BX4700" s="311" t="e">
        <f t="shared" si="152"/>
        <v>#DIV/0!</v>
      </c>
      <c r="BY4700" s="310">
        <f t="shared" si="153"/>
        <v>0</v>
      </c>
    </row>
    <row r="4701" spans="76:77" x14ac:dyDescent="0.25">
      <c r="BX4701" s="311" t="e">
        <f t="shared" si="152"/>
        <v>#DIV/0!</v>
      </c>
      <c r="BY4701" s="310">
        <f t="shared" si="153"/>
        <v>0</v>
      </c>
    </row>
    <row r="4702" spans="76:77" x14ac:dyDescent="0.25">
      <c r="BX4702" s="311" t="e">
        <f t="shared" si="152"/>
        <v>#DIV/0!</v>
      </c>
      <c r="BY4702" s="310">
        <f t="shared" si="153"/>
        <v>0</v>
      </c>
    </row>
    <row r="4703" spans="76:77" x14ac:dyDescent="0.25">
      <c r="BX4703" s="311" t="e">
        <f t="shared" si="152"/>
        <v>#DIV/0!</v>
      </c>
      <c r="BY4703" s="310">
        <f t="shared" si="153"/>
        <v>0</v>
      </c>
    </row>
    <row r="4704" spans="76:77" x14ac:dyDescent="0.25">
      <c r="BX4704" s="311" t="e">
        <f t="shared" si="152"/>
        <v>#DIV/0!</v>
      </c>
      <c r="BY4704" s="310">
        <f t="shared" si="153"/>
        <v>0</v>
      </c>
    </row>
    <row r="4705" spans="76:77" x14ac:dyDescent="0.25">
      <c r="BX4705" s="311" t="e">
        <f t="shared" si="152"/>
        <v>#DIV/0!</v>
      </c>
      <c r="BY4705" s="310">
        <f t="shared" si="153"/>
        <v>0</v>
      </c>
    </row>
    <row r="4706" spans="76:77" x14ac:dyDescent="0.25">
      <c r="BX4706" s="311" t="e">
        <f t="shared" si="152"/>
        <v>#DIV/0!</v>
      </c>
      <c r="BY4706" s="310">
        <f t="shared" si="153"/>
        <v>0</v>
      </c>
    </row>
    <row r="4707" spans="76:77" x14ac:dyDescent="0.25">
      <c r="BX4707" s="311" t="e">
        <f t="shared" si="152"/>
        <v>#DIV/0!</v>
      </c>
      <c r="BY4707" s="310">
        <f t="shared" si="153"/>
        <v>0</v>
      </c>
    </row>
    <row r="4708" spans="76:77" x14ac:dyDescent="0.25">
      <c r="BX4708" s="311" t="e">
        <f t="shared" si="152"/>
        <v>#DIV/0!</v>
      </c>
      <c r="BY4708" s="310">
        <f t="shared" si="153"/>
        <v>0</v>
      </c>
    </row>
    <row r="4709" spans="76:77" x14ac:dyDescent="0.25">
      <c r="BX4709" s="311" t="e">
        <f t="shared" si="152"/>
        <v>#DIV/0!</v>
      </c>
      <c r="BY4709" s="310">
        <f t="shared" si="153"/>
        <v>0</v>
      </c>
    </row>
    <row r="4710" spans="76:77" x14ac:dyDescent="0.25">
      <c r="BX4710" s="311" t="e">
        <f t="shared" si="152"/>
        <v>#DIV/0!</v>
      </c>
      <c r="BY4710" s="310">
        <f t="shared" si="153"/>
        <v>0</v>
      </c>
    </row>
    <row r="4711" spans="76:77" x14ac:dyDescent="0.25">
      <c r="BX4711" s="311" t="e">
        <f t="shared" si="152"/>
        <v>#DIV/0!</v>
      </c>
      <c r="BY4711" s="310">
        <f t="shared" si="153"/>
        <v>0</v>
      </c>
    </row>
    <row r="4712" spans="76:77" x14ac:dyDescent="0.25">
      <c r="BX4712" s="311" t="e">
        <f t="shared" si="152"/>
        <v>#DIV/0!</v>
      </c>
      <c r="BY4712" s="310">
        <f t="shared" si="153"/>
        <v>0</v>
      </c>
    </row>
    <row r="4713" spans="76:77" x14ac:dyDescent="0.25">
      <c r="BX4713" s="311" t="e">
        <f t="shared" si="152"/>
        <v>#DIV/0!</v>
      </c>
      <c r="BY4713" s="310">
        <f t="shared" si="153"/>
        <v>0</v>
      </c>
    </row>
    <row r="4714" spans="76:77" x14ac:dyDescent="0.25">
      <c r="BX4714" s="311" t="e">
        <f t="shared" si="152"/>
        <v>#DIV/0!</v>
      </c>
      <c r="BY4714" s="310">
        <f t="shared" si="153"/>
        <v>0</v>
      </c>
    </row>
    <row r="4715" spans="76:77" x14ac:dyDescent="0.25">
      <c r="BX4715" s="311" t="e">
        <f t="shared" si="152"/>
        <v>#DIV/0!</v>
      </c>
      <c r="BY4715" s="310">
        <f t="shared" si="153"/>
        <v>0</v>
      </c>
    </row>
    <row r="4716" spans="76:77" x14ac:dyDescent="0.25">
      <c r="BX4716" s="311" t="e">
        <f t="shared" si="152"/>
        <v>#DIV/0!</v>
      </c>
      <c r="BY4716" s="310">
        <f t="shared" si="153"/>
        <v>0</v>
      </c>
    </row>
    <row r="4717" spans="76:77" x14ac:dyDescent="0.25">
      <c r="BX4717" s="311" t="e">
        <f t="shared" si="152"/>
        <v>#DIV/0!</v>
      </c>
      <c r="BY4717" s="310">
        <f t="shared" si="153"/>
        <v>0</v>
      </c>
    </row>
    <row r="4718" spans="76:77" x14ac:dyDescent="0.25">
      <c r="BX4718" s="311" t="e">
        <f t="shared" si="152"/>
        <v>#DIV/0!</v>
      </c>
      <c r="BY4718" s="310">
        <f t="shared" si="153"/>
        <v>0</v>
      </c>
    </row>
    <row r="4719" spans="76:77" x14ac:dyDescent="0.25">
      <c r="BX4719" s="311" t="e">
        <f t="shared" si="152"/>
        <v>#DIV/0!</v>
      </c>
      <c r="BY4719" s="310">
        <f t="shared" si="153"/>
        <v>0</v>
      </c>
    </row>
    <row r="4720" spans="76:77" x14ac:dyDescent="0.25">
      <c r="BX4720" s="311" t="e">
        <f t="shared" si="152"/>
        <v>#DIV/0!</v>
      </c>
      <c r="BY4720" s="310">
        <f t="shared" si="153"/>
        <v>0</v>
      </c>
    </row>
    <row r="4721" spans="76:77" x14ac:dyDescent="0.25">
      <c r="BX4721" s="311" t="e">
        <f t="shared" si="152"/>
        <v>#DIV/0!</v>
      </c>
      <c r="BY4721" s="310">
        <f t="shared" si="153"/>
        <v>0</v>
      </c>
    </row>
    <row r="4722" spans="76:77" x14ac:dyDescent="0.25">
      <c r="BX4722" s="311" t="e">
        <f t="shared" si="152"/>
        <v>#DIV/0!</v>
      </c>
      <c r="BY4722" s="310">
        <f t="shared" si="153"/>
        <v>0</v>
      </c>
    </row>
    <row r="4723" spans="76:77" x14ac:dyDescent="0.25">
      <c r="BX4723" s="311" t="e">
        <f t="shared" si="152"/>
        <v>#DIV/0!</v>
      </c>
      <c r="BY4723" s="310">
        <f t="shared" si="153"/>
        <v>0</v>
      </c>
    </row>
    <row r="4724" spans="76:77" x14ac:dyDescent="0.25">
      <c r="BX4724" s="311" t="e">
        <f t="shared" si="152"/>
        <v>#DIV/0!</v>
      </c>
      <c r="BY4724" s="310">
        <f t="shared" si="153"/>
        <v>0</v>
      </c>
    </row>
    <row r="4725" spans="76:77" x14ac:dyDescent="0.25">
      <c r="BX4725" s="311" t="e">
        <f t="shared" si="152"/>
        <v>#DIV/0!</v>
      </c>
      <c r="BY4725" s="310">
        <f t="shared" si="153"/>
        <v>0</v>
      </c>
    </row>
    <row r="4726" spans="76:77" x14ac:dyDescent="0.25">
      <c r="BX4726" s="311" t="e">
        <f t="shared" si="152"/>
        <v>#DIV/0!</v>
      </c>
      <c r="BY4726" s="310">
        <f t="shared" si="153"/>
        <v>0</v>
      </c>
    </row>
    <row r="4727" spans="76:77" x14ac:dyDescent="0.25">
      <c r="BX4727" s="311" t="e">
        <f t="shared" si="152"/>
        <v>#DIV/0!</v>
      </c>
      <c r="BY4727" s="310">
        <f t="shared" si="153"/>
        <v>0</v>
      </c>
    </row>
    <row r="4728" spans="76:77" x14ac:dyDescent="0.25">
      <c r="BX4728" s="311" t="e">
        <f t="shared" si="152"/>
        <v>#DIV/0!</v>
      </c>
      <c r="BY4728" s="310">
        <f t="shared" si="153"/>
        <v>0</v>
      </c>
    </row>
    <row r="4729" spans="76:77" x14ac:dyDescent="0.25">
      <c r="BX4729" s="311" t="e">
        <f t="shared" si="152"/>
        <v>#DIV/0!</v>
      </c>
      <c r="BY4729" s="310">
        <f t="shared" si="153"/>
        <v>0</v>
      </c>
    </row>
    <row r="4730" spans="76:77" x14ac:dyDescent="0.25">
      <c r="BX4730" s="311" t="e">
        <f t="shared" si="152"/>
        <v>#DIV/0!</v>
      </c>
      <c r="BY4730" s="310">
        <f t="shared" si="153"/>
        <v>0</v>
      </c>
    </row>
    <row r="4731" spans="76:77" x14ac:dyDescent="0.25">
      <c r="BX4731" s="311" t="e">
        <f t="shared" si="152"/>
        <v>#DIV/0!</v>
      </c>
      <c r="BY4731" s="310">
        <f t="shared" si="153"/>
        <v>0</v>
      </c>
    </row>
    <row r="4732" spans="76:77" x14ac:dyDescent="0.25">
      <c r="BX4732" s="311" t="e">
        <f t="shared" si="152"/>
        <v>#DIV/0!</v>
      </c>
      <c r="BY4732" s="310">
        <f t="shared" si="153"/>
        <v>0</v>
      </c>
    </row>
    <row r="4733" spans="76:77" x14ac:dyDescent="0.25">
      <c r="BX4733" s="311" t="e">
        <f t="shared" si="152"/>
        <v>#DIV/0!</v>
      </c>
      <c r="BY4733" s="310">
        <f t="shared" si="153"/>
        <v>0</v>
      </c>
    </row>
    <row r="4734" spans="76:77" x14ac:dyDescent="0.25">
      <c r="BX4734" s="311" t="e">
        <f t="shared" si="152"/>
        <v>#DIV/0!</v>
      </c>
      <c r="BY4734" s="310">
        <f t="shared" si="153"/>
        <v>0</v>
      </c>
    </row>
    <row r="4735" spans="76:77" x14ac:dyDescent="0.25">
      <c r="BX4735" s="311" t="e">
        <f t="shared" si="152"/>
        <v>#DIV/0!</v>
      </c>
      <c r="BY4735" s="310">
        <f t="shared" si="153"/>
        <v>0</v>
      </c>
    </row>
    <row r="4736" spans="76:77" x14ac:dyDescent="0.25">
      <c r="BX4736" s="311" t="e">
        <f t="shared" si="152"/>
        <v>#DIV/0!</v>
      </c>
      <c r="BY4736" s="310">
        <f t="shared" si="153"/>
        <v>0</v>
      </c>
    </row>
    <row r="4737" spans="76:77" x14ac:dyDescent="0.25">
      <c r="BX4737" s="311" t="e">
        <f t="shared" si="152"/>
        <v>#DIV/0!</v>
      </c>
      <c r="BY4737" s="310">
        <f t="shared" si="153"/>
        <v>0</v>
      </c>
    </row>
    <row r="4738" spans="76:77" x14ac:dyDescent="0.25">
      <c r="BX4738" s="311" t="e">
        <f t="shared" si="152"/>
        <v>#DIV/0!</v>
      </c>
      <c r="BY4738" s="310">
        <f t="shared" si="153"/>
        <v>0</v>
      </c>
    </row>
    <row r="4739" spans="76:77" x14ac:dyDescent="0.25">
      <c r="BX4739" s="311" t="e">
        <f t="shared" si="152"/>
        <v>#DIV/0!</v>
      </c>
      <c r="BY4739" s="310">
        <f t="shared" si="153"/>
        <v>0</v>
      </c>
    </row>
    <row r="4740" spans="76:77" x14ac:dyDescent="0.25">
      <c r="BX4740" s="311" t="e">
        <f t="shared" si="152"/>
        <v>#DIV/0!</v>
      </c>
      <c r="BY4740" s="310">
        <f t="shared" si="153"/>
        <v>0</v>
      </c>
    </row>
    <row r="4741" spans="76:77" x14ac:dyDescent="0.25">
      <c r="BX4741" s="311" t="e">
        <f t="shared" si="152"/>
        <v>#DIV/0!</v>
      </c>
      <c r="BY4741" s="310">
        <f t="shared" si="153"/>
        <v>0</v>
      </c>
    </row>
    <row r="4742" spans="76:77" x14ac:dyDescent="0.25">
      <c r="BX4742" s="311" t="e">
        <f t="shared" si="152"/>
        <v>#DIV/0!</v>
      </c>
      <c r="BY4742" s="310">
        <f t="shared" si="153"/>
        <v>0</v>
      </c>
    </row>
    <row r="4743" spans="76:77" x14ac:dyDescent="0.25">
      <c r="BX4743" s="311" t="e">
        <f t="shared" si="152"/>
        <v>#DIV/0!</v>
      </c>
      <c r="BY4743" s="310">
        <f t="shared" si="153"/>
        <v>0</v>
      </c>
    </row>
    <row r="4744" spans="76:77" x14ac:dyDescent="0.25">
      <c r="BX4744" s="311" t="e">
        <f t="shared" si="152"/>
        <v>#DIV/0!</v>
      </c>
      <c r="BY4744" s="310">
        <f t="shared" si="153"/>
        <v>0</v>
      </c>
    </row>
    <row r="4745" spans="76:77" x14ac:dyDescent="0.25">
      <c r="BX4745" s="311" t="e">
        <f t="shared" si="152"/>
        <v>#DIV/0!</v>
      </c>
      <c r="BY4745" s="310">
        <f t="shared" si="153"/>
        <v>0</v>
      </c>
    </row>
    <row r="4746" spans="76:77" x14ac:dyDescent="0.25">
      <c r="BX4746" s="311" t="e">
        <f t="shared" si="152"/>
        <v>#DIV/0!</v>
      </c>
      <c r="BY4746" s="310">
        <f t="shared" si="153"/>
        <v>0</v>
      </c>
    </row>
    <row r="4747" spans="76:77" x14ac:dyDescent="0.25">
      <c r="BX4747" s="311" t="e">
        <f t="shared" si="152"/>
        <v>#DIV/0!</v>
      </c>
      <c r="BY4747" s="310">
        <f t="shared" si="153"/>
        <v>0</v>
      </c>
    </row>
    <row r="4748" spans="76:77" x14ac:dyDescent="0.25">
      <c r="BX4748" s="311" t="e">
        <f t="shared" si="152"/>
        <v>#DIV/0!</v>
      </c>
      <c r="BY4748" s="310">
        <f t="shared" si="153"/>
        <v>0</v>
      </c>
    </row>
    <row r="4749" spans="76:77" x14ac:dyDescent="0.25">
      <c r="BX4749" s="311" t="e">
        <f t="shared" ref="BX4749:BX4812" si="154">BY4749/BV4749</f>
        <v>#DIV/0!</v>
      </c>
      <c r="BY4749" s="310">
        <f t="shared" ref="BY4749:BY4812" si="155">BY4748+BW4749*(BV4749-BV4748)</f>
        <v>0</v>
      </c>
    </row>
    <row r="4750" spans="76:77" x14ac:dyDescent="0.25">
      <c r="BX4750" s="311" t="e">
        <f t="shared" si="154"/>
        <v>#DIV/0!</v>
      </c>
      <c r="BY4750" s="310">
        <f t="shared" si="155"/>
        <v>0</v>
      </c>
    </row>
    <row r="4751" spans="76:77" x14ac:dyDescent="0.25">
      <c r="BX4751" s="311" t="e">
        <f t="shared" si="154"/>
        <v>#DIV/0!</v>
      </c>
      <c r="BY4751" s="310">
        <f t="shared" si="155"/>
        <v>0</v>
      </c>
    </row>
    <row r="4752" spans="76:77" x14ac:dyDescent="0.25">
      <c r="BX4752" s="311" t="e">
        <f t="shared" si="154"/>
        <v>#DIV/0!</v>
      </c>
      <c r="BY4752" s="310">
        <f t="shared" si="155"/>
        <v>0</v>
      </c>
    </row>
    <row r="4753" spans="76:77" x14ac:dyDescent="0.25">
      <c r="BX4753" s="311" t="e">
        <f t="shared" si="154"/>
        <v>#DIV/0!</v>
      </c>
      <c r="BY4753" s="310">
        <f t="shared" si="155"/>
        <v>0</v>
      </c>
    </row>
    <row r="4754" spans="76:77" x14ac:dyDescent="0.25">
      <c r="BX4754" s="311" t="e">
        <f t="shared" si="154"/>
        <v>#DIV/0!</v>
      </c>
      <c r="BY4754" s="310">
        <f t="shared" si="155"/>
        <v>0</v>
      </c>
    </row>
    <row r="4755" spans="76:77" x14ac:dyDescent="0.25">
      <c r="BX4755" s="311" t="e">
        <f t="shared" si="154"/>
        <v>#DIV/0!</v>
      </c>
      <c r="BY4755" s="310">
        <f t="shared" si="155"/>
        <v>0</v>
      </c>
    </row>
    <row r="4756" spans="76:77" x14ac:dyDescent="0.25">
      <c r="BX4756" s="311" t="e">
        <f t="shared" si="154"/>
        <v>#DIV/0!</v>
      </c>
      <c r="BY4756" s="310">
        <f t="shared" si="155"/>
        <v>0</v>
      </c>
    </row>
    <row r="4757" spans="76:77" x14ac:dyDescent="0.25">
      <c r="BX4757" s="311" t="e">
        <f t="shared" si="154"/>
        <v>#DIV/0!</v>
      </c>
      <c r="BY4757" s="310">
        <f t="shared" si="155"/>
        <v>0</v>
      </c>
    </row>
    <row r="4758" spans="76:77" x14ac:dyDescent="0.25">
      <c r="BX4758" s="311" t="e">
        <f t="shared" si="154"/>
        <v>#DIV/0!</v>
      </c>
      <c r="BY4758" s="310">
        <f t="shared" si="155"/>
        <v>0</v>
      </c>
    </row>
    <row r="4759" spans="76:77" x14ac:dyDescent="0.25">
      <c r="BX4759" s="311" t="e">
        <f t="shared" si="154"/>
        <v>#DIV/0!</v>
      </c>
      <c r="BY4759" s="310">
        <f t="shared" si="155"/>
        <v>0</v>
      </c>
    </row>
    <row r="4760" spans="76:77" x14ac:dyDescent="0.25">
      <c r="BX4760" s="311" t="e">
        <f t="shared" si="154"/>
        <v>#DIV/0!</v>
      </c>
      <c r="BY4760" s="310">
        <f t="shared" si="155"/>
        <v>0</v>
      </c>
    </row>
    <row r="4761" spans="76:77" x14ac:dyDescent="0.25">
      <c r="BX4761" s="311" t="e">
        <f t="shared" si="154"/>
        <v>#DIV/0!</v>
      </c>
      <c r="BY4761" s="310">
        <f t="shared" si="155"/>
        <v>0</v>
      </c>
    </row>
    <row r="4762" spans="76:77" x14ac:dyDescent="0.25">
      <c r="BX4762" s="311" t="e">
        <f t="shared" si="154"/>
        <v>#DIV/0!</v>
      </c>
      <c r="BY4762" s="310">
        <f t="shared" si="155"/>
        <v>0</v>
      </c>
    </row>
    <row r="4763" spans="76:77" x14ac:dyDescent="0.25">
      <c r="BX4763" s="311" t="e">
        <f t="shared" si="154"/>
        <v>#DIV/0!</v>
      </c>
      <c r="BY4763" s="310">
        <f t="shared" si="155"/>
        <v>0</v>
      </c>
    </row>
    <row r="4764" spans="76:77" x14ac:dyDescent="0.25">
      <c r="BX4764" s="311" t="e">
        <f t="shared" si="154"/>
        <v>#DIV/0!</v>
      </c>
      <c r="BY4764" s="310">
        <f t="shared" si="155"/>
        <v>0</v>
      </c>
    </row>
    <row r="4765" spans="76:77" x14ac:dyDescent="0.25">
      <c r="BX4765" s="311" t="e">
        <f t="shared" si="154"/>
        <v>#DIV/0!</v>
      </c>
      <c r="BY4765" s="310">
        <f t="shared" si="155"/>
        <v>0</v>
      </c>
    </row>
    <row r="4766" spans="76:77" x14ac:dyDescent="0.25">
      <c r="BX4766" s="311" t="e">
        <f t="shared" si="154"/>
        <v>#DIV/0!</v>
      </c>
      <c r="BY4766" s="310">
        <f t="shared" si="155"/>
        <v>0</v>
      </c>
    </row>
    <row r="4767" spans="76:77" x14ac:dyDescent="0.25">
      <c r="BX4767" s="311" t="e">
        <f t="shared" si="154"/>
        <v>#DIV/0!</v>
      </c>
      <c r="BY4767" s="310">
        <f t="shared" si="155"/>
        <v>0</v>
      </c>
    </row>
    <row r="4768" spans="76:77" x14ac:dyDescent="0.25">
      <c r="BX4768" s="311" t="e">
        <f t="shared" si="154"/>
        <v>#DIV/0!</v>
      </c>
      <c r="BY4768" s="310">
        <f t="shared" si="155"/>
        <v>0</v>
      </c>
    </row>
    <row r="4769" spans="76:77" x14ac:dyDescent="0.25">
      <c r="BX4769" s="311" t="e">
        <f t="shared" si="154"/>
        <v>#DIV/0!</v>
      </c>
      <c r="BY4769" s="310">
        <f t="shared" si="155"/>
        <v>0</v>
      </c>
    </row>
    <row r="4770" spans="76:77" x14ac:dyDescent="0.25">
      <c r="BX4770" s="311" t="e">
        <f t="shared" si="154"/>
        <v>#DIV/0!</v>
      </c>
      <c r="BY4770" s="310">
        <f t="shared" si="155"/>
        <v>0</v>
      </c>
    </row>
    <row r="4771" spans="76:77" x14ac:dyDescent="0.25">
      <c r="BX4771" s="311" t="e">
        <f t="shared" si="154"/>
        <v>#DIV/0!</v>
      </c>
      <c r="BY4771" s="310">
        <f t="shared" si="155"/>
        <v>0</v>
      </c>
    </row>
    <row r="4772" spans="76:77" x14ac:dyDescent="0.25">
      <c r="BX4772" s="311" t="e">
        <f t="shared" si="154"/>
        <v>#DIV/0!</v>
      </c>
      <c r="BY4772" s="310">
        <f t="shared" si="155"/>
        <v>0</v>
      </c>
    </row>
    <row r="4773" spans="76:77" x14ac:dyDescent="0.25">
      <c r="BX4773" s="311" t="e">
        <f t="shared" si="154"/>
        <v>#DIV/0!</v>
      </c>
      <c r="BY4773" s="310">
        <f t="shared" si="155"/>
        <v>0</v>
      </c>
    </row>
    <row r="4774" spans="76:77" x14ac:dyDescent="0.25">
      <c r="BX4774" s="311" t="e">
        <f t="shared" si="154"/>
        <v>#DIV/0!</v>
      </c>
      <c r="BY4774" s="310">
        <f t="shared" si="155"/>
        <v>0</v>
      </c>
    </row>
    <row r="4775" spans="76:77" x14ac:dyDescent="0.25">
      <c r="BX4775" s="311" t="e">
        <f t="shared" si="154"/>
        <v>#DIV/0!</v>
      </c>
      <c r="BY4775" s="310">
        <f t="shared" si="155"/>
        <v>0</v>
      </c>
    </row>
    <row r="4776" spans="76:77" x14ac:dyDescent="0.25">
      <c r="BX4776" s="311" t="e">
        <f t="shared" si="154"/>
        <v>#DIV/0!</v>
      </c>
      <c r="BY4776" s="310">
        <f t="shared" si="155"/>
        <v>0</v>
      </c>
    </row>
    <row r="4777" spans="76:77" x14ac:dyDescent="0.25">
      <c r="BX4777" s="311" t="e">
        <f t="shared" si="154"/>
        <v>#DIV/0!</v>
      </c>
      <c r="BY4777" s="310">
        <f t="shared" si="155"/>
        <v>0</v>
      </c>
    </row>
    <row r="4778" spans="76:77" x14ac:dyDescent="0.25">
      <c r="BX4778" s="311" t="e">
        <f t="shared" si="154"/>
        <v>#DIV/0!</v>
      </c>
      <c r="BY4778" s="310">
        <f t="shared" si="155"/>
        <v>0</v>
      </c>
    </row>
    <row r="4779" spans="76:77" x14ac:dyDescent="0.25">
      <c r="BX4779" s="311" t="e">
        <f t="shared" si="154"/>
        <v>#DIV/0!</v>
      </c>
      <c r="BY4779" s="310">
        <f t="shared" si="155"/>
        <v>0</v>
      </c>
    </row>
    <row r="4780" spans="76:77" x14ac:dyDescent="0.25">
      <c r="BX4780" s="311" t="e">
        <f t="shared" si="154"/>
        <v>#DIV/0!</v>
      </c>
      <c r="BY4780" s="310">
        <f t="shared" si="155"/>
        <v>0</v>
      </c>
    </row>
    <row r="4781" spans="76:77" x14ac:dyDescent="0.25">
      <c r="BX4781" s="311" t="e">
        <f t="shared" si="154"/>
        <v>#DIV/0!</v>
      </c>
      <c r="BY4781" s="310">
        <f t="shared" si="155"/>
        <v>0</v>
      </c>
    </row>
    <row r="4782" spans="76:77" x14ac:dyDescent="0.25">
      <c r="BX4782" s="311" t="e">
        <f t="shared" si="154"/>
        <v>#DIV/0!</v>
      </c>
      <c r="BY4782" s="310">
        <f t="shared" si="155"/>
        <v>0</v>
      </c>
    </row>
    <row r="4783" spans="76:77" x14ac:dyDescent="0.25">
      <c r="BX4783" s="311" t="e">
        <f t="shared" si="154"/>
        <v>#DIV/0!</v>
      </c>
      <c r="BY4783" s="310">
        <f t="shared" si="155"/>
        <v>0</v>
      </c>
    </row>
    <row r="4784" spans="76:77" x14ac:dyDescent="0.25">
      <c r="BX4784" s="311" t="e">
        <f t="shared" si="154"/>
        <v>#DIV/0!</v>
      </c>
      <c r="BY4784" s="310">
        <f t="shared" si="155"/>
        <v>0</v>
      </c>
    </row>
    <row r="4785" spans="76:77" x14ac:dyDescent="0.25">
      <c r="BX4785" s="311" t="e">
        <f t="shared" si="154"/>
        <v>#DIV/0!</v>
      </c>
      <c r="BY4785" s="310">
        <f t="shared" si="155"/>
        <v>0</v>
      </c>
    </row>
    <row r="4786" spans="76:77" x14ac:dyDescent="0.25">
      <c r="BX4786" s="311" t="e">
        <f t="shared" si="154"/>
        <v>#DIV/0!</v>
      </c>
      <c r="BY4786" s="310">
        <f t="shared" si="155"/>
        <v>0</v>
      </c>
    </row>
    <row r="4787" spans="76:77" x14ac:dyDescent="0.25">
      <c r="BX4787" s="311" t="e">
        <f t="shared" si="154"/>
        <v>#DIV/0!</v>
      </c>
      <c r="BY4787" s="310">
        <f t="shared" si="155"/>
        <v>0</v>
      </c>
    </row>
    <row r="4788" spans="76:77" x14ac:dyDescent="0.25">
      <c r="BX4788" s="311" t="e">
        <f t="shared" si="154"/>
        <v>#DIV/0!</v>
      </c>
      <c r="BY4788" s="310">
        <f t="shared" si="155"/>
        <v>0</v>
      </c>
    </row>
    <row r="4789" spans="76:77" x14ac:dyDescent="0.25">
      <c r="BX4789" s="311" t="e">
        <f t="shared" si="154"/>
        <v>#DIV/0!</v>
      </c>
      <c r="BY4789" s="310">
        <f t="shared" si="155"/>
        <v>0</v>
      </c>
    </row>
    <row r="4790" spans="76:77" x14ac:dyDescent="0.25">
      <c r="BX4790" s="311" t="e">
        <f t="shared" si="154"/>
        <v>#DIV/0!</v>
      </c>
      <c r="BY4790" s="310">
        <f t="shared" si="155"/>
        <v>0</v>
      </c>
    </row>
    <row r="4791" spans="76:77" x14ac:dyDescent="0.25">
      <c r="BX4791" s="311" t="e">
        <f t="shared" si="154"/>
        <v>#DIV/0!</v>
      </c>
      <c r="BY4791" s="310">
        <f t="shared" si="155"/>
        <v>0</v>
      </c>
    </row>
    <row r="4792" spans="76:77" x14ac:dyDescent="0.25">
      <c r="BX4792" s="311" t="e">
        <f t="shared" si="154"/>
        <v>#DIV/0!</v>
      </c>
      <c r="BY4792" s="310">
        <f t="shared" si="155"/>
        <v>0</v>
      </c>
    </row>
    <row r="4793" spans="76:77" x14ac:dyDescent="0.25">
      <c r="BX4793" s="311" t="e">
        <f t="shared" si="154"/>
        <v>#DIV/0!</v>
      </c>
      <c r="BY4793" s="310">
        <f t="shared" si="155"/>
        <v>0</v>
      </c>
    </row>
    <row r="4794" spans="76:77" x14ac:dyDescent="0.25">
      <c r="BX4794" s="311" t="e">
        <f t="shared" si="154"/>
        <v>#DIV/0!</v>
      </c>
      <c r="BY4794" s="310">
        <f t="shared" si="155"/>
        <v>0</v>
      </c>
    </row>
    <row r="4795" spans="76:77" x14ac:dyDescent="0.25">
      <c r="BX4795" s="311" t="e">
        <f t="shared" si="154"/>
        <v>#DIV/0!</v>
      </c>
      <c r="BY4795" s="310">
        <f t="shared" si="155"/>
        <v>0</v>
      </c>
    </row>
    <row r="4796" spans="76:77" x14ac:dyDescent="0.25">
      <c r="BX4796" s="311" t="e">
        <f t="shared" si="154"/>
        <v>#DIV/0!</v>
      </c>
      <c r="BY4796" s="310">
        <f t="shared" si="155"/>
        <v>0</v>
      </c>
    </row>
    <row r="4797" spans="76:77" x14ac:dyDescent="0.25">
      <c r="BX4797" s="311" t="e">
        <f t="shared" si="154"/>
        <v>#DIV/0!</v>
      </c>
      <c r="BY4797" s="310">
        <f t="shared" si="155"/>
        <v>0</v>
      </c>
    </row>
    <row r="4798" spans="76:77" x14ac:dyDescent="0.25">
      <c r="BX4798" s="311" t="e">
        <f t="shared" si="154"/>
        <v>#DIV/0!</v>
      </c>
      <c r="BY4798" s="310">
        <f t="shared" si="155"/>
        <v>0</v>
      </c>
    </row>
    <row r="4799" spans="76:77" x14ac:dyDescent="0.25">
      <c r="BX4799" s="311" t="e">
        <f t="shared" si="154"/>
        <v>#DIV/0!</v>
      </c>
      <c r="BY4799" s="310">
        <f t="shared" si="155"/>
        <v>0</v>
      </c>
    </row>
    <row r="4800" spans="76:77" x14ac:dyDescent="0.25">
      <c r="BX4800" s="311" t="e">
        <f t="shared" si="154"/>
        <v>#DIV/0!</v>
      </c>
      <c r="BY4800" s="310">
        <f t="shared" si="155"/>
        <v>0</v>
      </c>
    </row>
    <row r="4801" spans="76:77" x14ac:dyDescent="0.25">
      <c r="BX4801" s="311" t="e">
        <f t="shared" si="154"/>
        <v>#DIV/0!</v>
      </c>
      <c r="BY4801" s="310">
        <f t="shared" si="155"/>
        <v>0</v>
      </c>
    </row>
    <row r="4802" spans="76:77" x14ac:dyDescent="0.25">
      <c r="BX4802" s="311" t="e">
        <f t="shared" si="154"/>
        <v>#DIV/0!</v>
      </c>
      <c r="BY4802" s="310">
        <f t="shared" si="155"/>
        <v>0</v>
      </c>
    </row>
    <row r="4803" spans="76:77" x14ac:dyDescent="0.25">
      <c r="BX4803" s="311" t="e">
        <f t="shared" si="154"/>
        <v>#DIV/0!</v>
      </c>
      <c r="BY4803" s="310">
        <f t="shared" si="155"/>
        <v>0</v>
      </c>
    </row>
    <row r="4804" spans="76:77" x14ac:dyDescent="0.25">
      <c r="BX4804" s="311" t="e">
        <f t="shared" si="154"/>
        <v>#DIV/0!</v>
      </c>
      <c r="BY4804" s="310">
        <f t="shared" si="155"/>
        <v>0</v>
      </c>
    </row>
    <row r="4805" spans="76:77" x14ac:dyDescent="0.25">
      <c r="BX4805" s="311" t="e">
        <f t="shared" si="154"/>
        <v>#DIV/0!</v>
      </c>
      <c r="BY4805" s="310">
        <f t="shared" si="155"/>
        <v>0</v>
      </c>
    </row>
    <row r="4806" spans="76:77" x14ac:dyDescent="0.25">
      <c r="BX4806" s="311" t="e">
        <f t="shared" si="154"/>
        <v>#DIV/0!</v>
      </c>
      <c r="BY4806" s="310">
        <f t="shared" si="155"/>
        <v>0</v>
      </c>
    </row>
    <row r="4807" spans="76:77" x14ac:dyDescent="0.25">
      <c r="BX4807" s="311" t="e">
        <f t="shared" si="154"/>
        <v>#DIV/0!</v>
      </c>
      <c r="BY4807" s="310">
        <f t="shared" si="155"/>
        <v>0</v>
      </c>
    </row>
    <row r="4808" spans="76:77" x14ac:dyDescent="0.25">
      <c r="BX4808" s="311" t="e">
        <f t="shared" si="154"/>
        <v>#DIV/0!</v>
      </c>
      <c r="BY4808" s="310">
        <f t="shared" si="155"/>
        <v>0</v>
      </c>
    </row>
    <row r="4809" spans="76:77" x14ac:dyDescent="0.25">
      <c r="BX4809" s="311" t="e">
        <f t="shared" si="154"/>
        <v>#DIV/0!</v>
      </c>
      <c r="BY4809" s="310">
        <f t="shared" si="155"/>
        <v>0</v>
      </c>
    </row>
    <row r="4810" spans="76:77" x14ac:dyDescent="0.25">
      <c r="BX4810" s="311" t="e">
        <f t="shared" si="154"/>
        <v>#DIV/0!</v>
      </c>
      <c r="BY4810" s="310">
        <f t="shared" si="155"/>
        <v>0</v>
      </c>
    </row>
    <row r="4811" spans="76:77" x14ac:dyDescent="0.25">
      <c r="BX4811" s="311" t="e">
        <f t="shared" si="154"/>
        <v>#DIV/0!</v>
      </c>
      <c r="BY4811" s="310">
        <f t="shared" si="155"/>
        <v>0</v>
      </c>
    </row>
    <row r="4812" spans="76:77" x14ac:dyDescent="0.25">
      <c r="BX4812" s="311" t="e">
        <f t="shared" si="154"/>
        <v>#DIV/0!</v>
      </c>
      <c r="BY4812" s="310">
        <f t="shared" si="155"/>
        <v>0</v>
      </c>
    </row>
    <row r="4813" spans="76:77" x14ac:dyDescent="0.25">
      <c r="BX4813" s="311" t="e">
        <f t="shared" ref="BX4813:BX4876" si="156">BY4813/BV4813</f>
        <v>#DIV/0!</v>
      </c>
      <c r="BY4813" s="310">
        <f t="shared" ref="BY4813:BY4876" si="157">BY4812+BW4813*(BV4813-BV4812)</f>
        <v>0</v>
      </c>
    </row>
    <row r="4814" spans="76:77" x14ac:dyDescent="0.25">
      <c r="BX4814" s="311" t="e">
        <f t="shared" si="156"/>
        <v>#DIV/0!</v>
      </c>
      <c r="BY4814" s="310">
        <f t="shared" si="157"/>
        <v>0</v>
      </c>
    </row>
    <row r="4815" spans="76:77" x14ac:dyDescent="0.25">
      <c r="BX4815" s="311" t="e">
        <f t="shared" si="156"/>
        <v>#DIV/0!</v>
      </c>
      <c r="BY4815" s="310">
        <f t="shared" si="157"/>
        <v>0</v>
      </c>
    </row>
    <row r="4816" spans="76:77" x14ac:dyDescent="0.25">
      <c r="BX4816" s="311" t="e">
        <f t="shared" si="156"/>
        <v>#DIV/0!</v>
      </c>
      <c r="BY4816" s="310">
        <f t="shared" si="157"/>
        <v>0</v>
      </c>
    </row>
    <row r="4817" spans="76:77" x14ac:dyDescent="0.25">
      <c r="BX4817" s="311" t="e">
        <f t="shared" si="156"/>
        <v>#DIV/0!</v>
      </c>
      <c r="BY4817" s="310">
        <f t="shared" si="157"/>
        <v>0</v>
      </c>
    </row>
    <row r="4818" spans="76:77" x14ac:dyDescent="0.25">
      <c r="BX4818" s="311" t="e">
        <f t="shared" si="156"/>
        <v>#DIV/0!</v>
      </c>
      <c r="BY4818" s="310">
        <f t="shared" si="157"/>
        <v>0</v>
      </c>
    </row>
    <row r="4819" spans="76:77" x14ac:dyDescent="0.25">
      <c r="BX4819" s="311" t="e">
        <f t="shared" si="156"/>
        <v>#DIV/0!</v>
      </c>
      <c r="BY4819" s="310">
        <f t="shared" si="157"/>
        <v>0</v>
      </c>
    </row>
    <row r="4820" spans="76:77" x14ac:dyDescent="0.25">
      <c r="BX4820" s="311" t="e">
        <f t="shared" si="156"/>
        <v>#DIV/0!</v>
      </c>
      <c r="BY4820" s="310">
        <f t="shared" si="157"/>
        <v>0</v>
      </c>
    </row>
    <row r="4821" spans="76:77" x14ac:dyDescent="0.25">
      <c r="BX4821" s="311" t="e">
        <f t="shared" si="156"/>
        <v>#DIV/0!</v>
      </c>
      <c r="BY4821" s="310">
        <f t="shared" si="157"/>
        <v>0</v>
      </c>
    </row>
    <row r="4822" spans="76:77" x14ac:dyDescent="0.25">
      <c r="BX4822" s="311" t="e">
        <f t="shared" si="156"/>
        <v>#DIV/0!</v>
      </c>
      <c r="BY4822" s="310">
        <f t="shared" si="157"/>
        <v>0</v>
      </c>
    </row>
    <row r="4823" spans="76:77" x14ac:dyDescent="0.25">
      <c r="BX4823" s="311" t="e">
        <f t="shared" si="156"/>
        <v>#DIV/0!</v>
      </c>
      <c r="BY4823" s="310">
        <f t="shared" si="157"/>
        <v>0</v>
      </c>
    </row>
    <row r="4824" spans="76:77" x14ac:dyDescent="0.25">
      <c r="BX4824" s="311" t="e">
        <f t="shared" si="156"/>
        <v>#DIV/0!</v>
      </c>
      <c r="BY4824" s="310">
        <f t="shared" si="157"/>
        <v>0</v>
      </c>
    </row>
    <row r="4825" spans="76:77" x14ac:dyDescent="0.25">
      <c r="BX4825" s="311" t="e">
        <f t="shared" si="156"/>
        <v>#DIV/0!</v>
      </c>
      <c r="BY4825" s="310">
        <f t="shared" si="157"/>
        <v>0</v>
      </c>
    </row>
    <row r="4826" spans="76:77" x14ac:dyDescent="0.25">
      <c r="BX4826" s="311" t="e">
        <f t="shared" si="156"/>
        <v>#DIV/0!</v>
      </c>
      <c r="BY4826" s="310">
        <f t="shared" si="157"/>
        <v>0</v>
      </c>
    </row>
    <row r="4827" spans="76:77" x14ac:dyDescent="0.25">
      <c r="BX4827" s="311" t="e">
        <f t="shared" si="156"/>
        <v>#DIV/0!</v>
      </c>
      <c r="BY4827" s="310">
        <f t="shared" si="157"/>
        <v>0</v>
      </c>
    </row>
    <row r="4828" spans="76:77" x14ac:dyDescent="0.25">
      <c r="BX4828" s="311" t="e">
        <f t="shared" si="156"/>
        <v>#DIV/0!</v>
      </c>
      <c r="BY4828" s="310">
        <f t="shared" si="157"/>
        <v>0</v>
      </c>
    </row>
    <row r="4829" spans="76:77" x14ac:dyDescent="0.25">
      <c r="BX4829" s="311" t="e">
        <f t="shared" si="156"/>
        <v>#DIV/0!</v>
      </c>
      <c r="BY4829" s="310">
        <f t="shared" si="157"/>
        <v>0</v>
      </c>
    </row>
    <row r="4830" spans="76:77" x14ac:dyDescent="0.25">
      <c r="BX4830" s="311" t="e">
        <f t="shared" si="156"/>
        <v>#DIV/0!</v>
      </c>
      <c r="BY4830" s="310">
        <f t="shared" si="157"/>
        <v>0</v>
      </c>
    </row>
    <row r="4831" spans="76:77" x14ac:dyDescent="0.25">
      <c r="BX4831" s="311" t="e">
        <f t="shared" si="156"/>
        <v>#DIV/0!</v>
      </c>
      <c r="BY4831" s="310">
        <f t="shared" si="157"/>
        <v>0</v>
      </c>
    </row>
    <row r="4832" spans="76:77" x14ac:dyDescent="0.25">
      <c r="BX4832" s="311" t="e">
        <f t="shared" si="156"/>
        <v>#DIV/0!</v>
      </c>
      <c r="BY4832" s="310">
        <f t="shared" si="157"/>
        <v>0</v>
      </c>
    </row>
    <row r="4833" spans="76:77" x14ac:dyDescent="0.25">
      <c r="BX4833" s="311" t="e">
        <f t="shared" si="156"/>
        <v>#DIV/0!</v>
      </c>
      <c r="BY4833" s="310">
        <f t="shared" si="157"/>
        <v>0</v>
      </c>
    </row>
    <row r="4834" spans="76:77" x14ac:dyDescent="0.25">
      <c r="BX4834" s="311" t="e">
        <f t="shared" si="156"/>
        <v>#DIV/0!</v>
      </c>
      <c r="BY4834" s="310">
        <f t="shared" si="157"/>
        <v>0</v>
      </c>
    </row>
    <row r="4835" spans="76:77" x14ac:dyDescent="0.25">
      <c r="BX4835" s="311" t="e">
        <f t="shared" si="156"/>
        <v>#DIV/0!</v>
      </c>
      <c r="BY4835" s="310">
        <f t="shared" si="157"/>
        <v>0</v>
      </c>
    </row>
    <row r="4836" spans="76:77" x14ac:dyDescent="0.25">
      <c r="BX4836" s="311" t="e">
        <f t="shared" si="156"/>
        <v>#DIV/0!</v>
      </c>
      <c r="BY4836" s="310">
        <f t="shared" si="157"/>
        <v>0</v>
      </c>
    </row>
    <row r="4837" spans="76:77" x14ac:dyDescent="0.25">
      <c r="BX4837" s="311" t="e">
        <f t="shared" si="156"/>
        <v>#DIV/0!</v>
      </c>
      <c r="BY4837" s="310">
        <f t="shared" si="157"/>
        <v>0</v>
      </c>
    </row>
    <row r="4838" spans="76:77" x14ac:dyDescent="0.25">
      <c r="BX4838" s="311" t="e">
        <f t="shared" si="156"/>
        <v>#DIV/0!</v>
      </c>
      <c r="BY4838" s="310">
        <f t="shared" si="157"/>
        <v>0</v>
      </c>
    </row>
    <row r="4839" spans="76:77" x14ac:dyDescent="0.25">
      <c r="BX4839" s="311" t="e">
        <f t="shared" si="156"/>
        <v>#DIV/0!</v>
      </c>
      <c r="BY4839" s="310">
        <f t="shared" si="157"/>
        <v>0</v>
      </c>
    </row>
    <row r="4840" spans="76:77" x14ac:dyDescent="0.25">
      <c r="BX4840" s="311" t="e">
        <f t="shared" si="156"/>
        <v>#DIV/0!</v>
      </c>
      <c r="BY4840" s="310">
        <f t="shared" si="157"/>
        <v>0</v>
      </c>
    </row>
    <row r="4841" spans="76:77" x14ac:dyDescent="0.25">
      <c r="BX4841" s="311" t="e">
        <f t="shared" si="156"/>
        <v>#DIV/0!</v>
      </c>
      <c r="BY4841" s="310">
        <f t="shared" si="157"/>
        <v>0</v>
      </c>
    </row>
    <row r="4842" spans="76:77" x14ac:dyDescent="0.25">
      <c r="BX4842" s="311" t="e">
        <f t="shared" si="156"/>
        <v>#DIV/0!</v>
      </c>
      <c r="BY4842" s="310">
        <f t="shared" si="157"/>
        <v>0</v>
      </c>
    </row>
    <row r="4843" spans="76:77" x14ac:dyDescent="0.25">
      <c r="BX4843" s="311" t="e">
        <f t="shared" si="156"/>
        <v>#DIV/0!</v>
      </c>
      <c r="BY4843" s="310">
        <f t="shared" si="157"/>
        <v>0</v>
      </c>
    </row>
    <row r="4844" spans="76:77" x14ac:dyDescent="0.25">
      <c r="BX4844" s="311" t="e">
        <f t="shared" si="156"/>
        <v>#DIV/0!</v>
      </c>
      <c r="BY4844" s="310">
        <f t="shared" si="157"/>
        <v>0</v>
      </c>
    </row>
    <row r="4845" spans="76:77" x14ac:dyDescent="0.25">
      <c r="BX4845" s="311" t="e">
        <f t="shared" si="156"/>
        <v>#DIV/0!</v>
      </c>
      <c r="BY4845" s="310">
        <f t="shared" si="157"/>
        <v>0</v>
      </c>
    </row>
    <row r="4846" spans="76:77" x14ac:dyDescent="0.25">
      <c r="BX4846" s="311" t="e">
        <f t="shared" si="156"/>
        <v>#DIV/0!</v>
      </c>
      <c r="BY4846" s="310">
        <f t="shared" si="157"/>
        <v>0</v>
      </c>
    </row>
    <row r="4847" spans="76:77" x14ac:dyDescent="0.25">
      <c r="BX4847" s="311" t="e">
        <f t="shared" si="156"/>
        <v>#DIV/0!</v>
      </c>
      <c r="BY4847" s="310">
        <f t="shared" si="157"/>
        <v>0</v>
      </c>
    </row>
    <row r="4848" spans="76:77" x14ac:dyDescent="0.25">
      <c r="BX4848" s="311" t="e">
        <f t="shared" si="156"/>
        <v>#DIV/0!</v>
      </c>
      <c r="BY4848" s="310">
        <f t="shared" si="157"/>
        <v>0</v>
      </c>
    </row>
    <row r="4849" spans="76:77" x14ac:dyDescent="0.25">
      <c r="BX4849" s="311" t="e">
        <f t="shared" si="156"/>
        <v>#DIV/0!</v>
      </c>
      <c r="BY4849" s="310">
        <f t="shared" si="157"/>
        <v>0</v>
      </c>
    </row>
    <row r="4850" spans="76:77" x14ac:dyDescent="0.25">
      <c r="BX4850" s="311" t="e">
        <f t="shared" si="156"/>
        <v>#DIV/0!</v>
      </c>
      <c r="BY4850" s="310">
        <f t="shared" si="157"/>
        <v>0</v>
      </c>
    </row>
    <row r="4851" spans="76:77" x14ac:dyDescent="0.25">
      <c r="BX4851" s="311" t="e">
        <f t="shared" si="156"/>
        <v>#DIV/0!</v>
      </c>
      <c r="BY4851" s="310">
        <f t="shared" si="157"/>
        <v>0</v>
      </c>
    </row>
    <row r="4852" spans="76:77" x14ac:dyDescent="0.25">
      <c r="BX4852" s="311" t="e">
        <f t="shared" si="156"/>
        <v>#DIV/0!</v>
      </c>
      <c r="BY4852" s="310">
        <f t="shared" si="157"/>
        <v>0</v>
      </c>
    </row>
    <row r="4853" spans="76:77" x14ac:dyDescent="0.25">
      <c r="BX4853" s="311" t="e">
        <f t="shared" si="156"/>
        <v>#DIV/0!</v>
      </c>
      <c r="BY4853" s="310">
        <f t="shared" si="157"/>
        <v>0</v>
      </c>
    </row>
    <row r="4854" spans="76:77" x14ac:dyDescent="0.25">
      <c r="BX4854" s="311" t="e">
        <f t="shared" si="156"/>
        <v>#DIV/0!</v>
      </c>
      <c r="BY4854" s="310">
        <f t="shared" si="157"/>
        <v>0</v>
      </c>
    </row>
    <row r="4855" spans="76:77" x14ac:dyDescent="0.25">
      <c r="BX4855" s="311" t="e">
        <f t="shared" si="156"/>
        <v>#DIV/0!</v>
      </c>
      <c r="BY4855" s="310">
        <f t="shared" si="157"/>
        <v>0</v>
      </c>
    </row>
    <row r="4856" spans="76:77" x14ac:dyDescent="0.25">
      <c r="BX4856" s="311" t="e">
        <f t="shared" si="156"/>
        <v>#DIV/0!</v>
      </c>
      <c r="BY4856" s="310">
        <f t="shared" si="157"/>
        <v>0</v>
      </c>
    </row>
    <row r="4857" spans="76:77" x14ac:dyDescent="0.25">
      <c r="BX4857" s="311" t="e">
        <f t="shared" si="156"/>
        <v>#DIV/0!</v>
      </c>
      <c r="BY4857" s="310">
        <f t="shared" si="157"/>
        <v>0</v>
      </c>
    </row>
    <row r="4858" spans="76:77" x14ac:dyDescent="0.25">
      <c r="BX4858" s="311" t="e">
        <f t="shared" si="156"/>
        <v>#DIV/0!</v>
      </c>
      <c r="BY4858" s="310">
        <f t="shared" si="157"/>
        <v>0</v>
      </c>
    </row>
    <row r="4859" spans="76:77" x14ac:dyDescent="0.25">
      <c r="BX4859" s="311" t="e">
        <f t="shared" si="156"/>
        <v>#DIV/0!</v>
      </c>
      <c r="BY4859" s="310">
        <f t="shared" si="157"/>
        <v>0</v>
      </c>
    </row>
    <row r="4860" spans="76:77" x14ac:dyDescent="0.25">
      <c r="BX4860" s="311" t="e">
        <f t="shared" si="156"/>
        <v>#DIV/0!</v>
      </c>
      <c r="BY4860" s="310">
        <f t="shared" si="157"/>
        <v>0</v>
      </c>
    </row>
    <row r="4861" spans="76:77" x14ac:dyDescent="0.25">
      <c r="BX4861" s="311" t="e">
        <f t="shared" si="156"/>
        <v>#DIV/0!</v>
      </c>
      <c r="BY4861" s="310">
        <f t="shared" si="157"/>
        <v>0</v>
      </c>
    </row>
    <row r="4862" spans="76:77" x14ac:dyDescent="0.25">
      <c r="BX4862" s="311" t="e">
        <f t="shared" si="156"/>
        <v>#DIV/0!</v>
      </c>
      <c r="BY4862" s="310">
        <f t="shared" si="157"/>
        <v>0</v>
      </c>
    </row>
    <row r="4863" spans="76:77" x14ac:dyDescent="0.25">
      <c r="BX4863" s="311" t="e">
        <f t="shared" si="156"/>
        <v>#DIV/0!</v>
      </c>
      <c r="BY4863" s="310">
        <f t="shared" si="157"/>
        <v>0</v>
      </c>
    </row>
    <row r="4864" spans="76:77" x14ac:dyDescent="0.25">
      <c r="BX4864" s="311" t="e">
        <f t="shared" si="156"/>
        <v>#DIV/0!</v>
      </c>
      <c r="BY4864" s="310">
        <f t="shared" si="157"/>
        <v>0</v>
      </c>
    </row>
    <row r="4865" spans="76:77" x14ac:dyDescent="0.25">
      <c r="BX4865" s="311" t="e">
        <f t="shared" si="156"/>
        <v>#DIV/0!</v>
      </c>
      <c r="BY4865" s="310">
        <f t="shared" si="157"/>
        <v>0</v>
      </c>
    </row>
    <row r="4866" spans="76:77" x14ac:dyDescent="0.25">
      <c r="BX4866" s="311" t="e">
        <f t="shared" si="156"/>
        <v>#DIV/0!</v>
      </c>
      <c r="BY4866" s="310">
        <f t="shared" si="157"/>
        <v>0</v>
      </c>
    </row>
    <row r="4867" spans="76:77" x14ac:dyDescent="0.25">
      <c r="BX4867" s="311" t="e">
        <f t="shared" si="156"/>
        <v>#DIV/0!</v>
      </c>
      <c r="BY4867" s="310">
        <f t="shared" si="157"/>
        <v>0</v>
      </c>
    </row>
    <row r="4868" spans="76:77" x14ac:dyDescent="0.25">
      <c r="BX4868" s="311" t="e">
        <f t="shared" si="156"/>
        <v>#DIV/0!</v>
      </c>
      <c r="BY4868" s="310">
        <f t="shared" si="157"/>
        <v>0</v>
      </c>
    </row>
    <row r="4869" spans="76:77" x14ac:dyDescent="0.25">
      <c r="BX4869" s="311" t="e">
        <f t="shared" si="156"/>
        <v>#DIV/0!</v>
      </c>
      <c r="BY4869" s="310">
        <f t="shared" si="157"/>
        <v>0</v>
      </c>
    </row>
    <row r="4870" spans="76:77" x14ac:dyDescent="0.25">
      <c r="BX4870" s="311" t="e">
        <f t="shared" si="156"/>
        <v>#DIV/0!</v>
      </c>
      <c r="BY4870" s="310">
        <f t="shared" si="157"/>
        <v>0</v>
      </c>
    </row>
    <row r="4871" spans="76:77" x14ac:dyDescent="0.25">
      <c r="BX4871" s="311" t="e">
        <f t="shared" si="156"/>
        <v>#DIV/0!</v>
      </c>
      <c r="BY4871" s="310">
        <f t="shared" si="157"/>
        <v>0</v>
      </c>
    </row>
    <row r="4872" spans="76:77" x14ac:dyDescent="0.25">
      <c r="BX4872" s="311" t="e">
        <f t="shared" si="156"/>
        <v>#DIV/0!</v>
      </c>
      <c r="BY4872" s="310">
        <f t="shared" si="157"/>
        <v>0</v>
      </c>
    </row>
    <row r="4873" spans="76:77" x14ac:dyDescent="0.25">
      <c r="BX4873" s="311" t="e">
        <f t="shared" si="156"/>
        <v>#DIV/0!</v>
      </c>
      <c r="BY4873" s="310">
        <f t="shared" si="157"/>
        <v>0</v>
      </c>
    </row>
    <row r="4874" spans="76:77" x14ac:dyDescent="0.25">
      <c r="BX4874" s="311" t="e">
        <f t="shared" si="156"/>
        <v>#DIV/0!</v>
      </c>
      <c r="BY4874" s="310">
        <f t="shared" si="157"/>
        <v>0</v>
      </c>
    </row>
    <row r="4875" spans="76:77" x14ac:dyDescent="0.25">
      <c r="BX4875" s="311" t="e">
        <f t="shared" si="156"/>
        <v>#DIV/0!</v>
      </c>
      <c r="BY4875" s="310">
        <f t="shared" si="157"/>
        <v>0</v>
      </c>
    </row>
    <row r="4876" spans="76:77" x14ac:dyDescent="0.25">
      <c r="BX4876" s="311" t="e">
        <f t="shared" si="156"/>
        <v>#DIV/0!</v>
      </c>
      <c r="BY4876" s="310">
        <f t="shared" si="157"/>
        <v>0</v>
      </c>
    </row>
    <row r="4877" spans="76:77" x14ac:dyDescent="0.25">
      <c r="BX4877" s="311" t="e">
        <f t="shared" ref="BX4877:BX4940" si="158">BY4877/BV4877</f>
        <v>#DIV/0!</v>
      </c>
      <c r="BY4877" s="310">
        <f t="shared" ref="BY4877:BY4940" si="159">BY4876+BW4877*(BV4877-BV4876)</f>
        <v>0</v>
      </c>
    </row>
    <row r="4878" spans="76:77" x14ac:dyDescent="0.25">
      <c r="BX4878" s="311" t="e">
        <f t="shared" si="158"/>
        <v>#DIV/0!</v>
      </c>
      <c r="BY4878" s="310">
        <f t="shared" si="159"/>
        <v>0</v>
      </c>
    </row>
    <row r="4879" spans="76:77" x14ac:dyDescent="0.25">
      <c r="BX4879" s="311" t="e">
        <f t="shared" si="158"/>
        <v>#DIV/0!</v>
      </c>
      <c r="BY4879" s="310">
        <f t="shared" si="159"/>
        <v>0</v>
      </c>
    </row>
    <row r="4880" spans="76:77" x14ac:dyDescent="0.25">
      <c r="BX4880" s="311" t="e">
        <f t="shared" si="158"/>
        <v>#DIV/0!</v>
      </c>
      <c r="BY4880" s="310">
        <f t="shared" si="159"/>
        <v>0</v>
      </c>
    </row>
    <row r="4881" spans="76:77" x14ac:dyDescent="0.25">
      <c r="BX4881" s="311" t="e">
        <f t="shared" si="158"/>
        <v>#DIV/0!</v>
      </c>
      <c r="BY4881" s="310">
        <f t="shared" si="159"/>
        <v>0</v>
      </c>
    </row>
    <row r="4882" spans="76:77" x14ac:dyDescent="0.25">
      <c r="BX4882" s="311" t="e">
        <f t="shared" si="158"/>
        <v>#DIV/0!</v>
      </c>
      <c r="BY4882" s="310">
        <f t="shared" si="159"/>
        <v>0</v>
      </c>
    </row>
    <row r="4883" spans="76:77" x14ac:dyDescent="0.25">
      <c r="BX4883" s="311" t="e">
        <f t="shared" si="158"/>
        <v>#DIV/0!</v>
      </c>
      <c r="BY4883" s="310">
        <f t="shared" si="159"/>
        <v>0</v>
      </c>
    </row>
    <row r="4884" spans="76:77" x14ac:dyDescent="0.25">
      <c r="BX4884" s="311" t="e">
        <f t="shared" si="158"/>
        <v>#DIV/0!</v>
      </c>
      <c r="BY4884" s="310">
        <f t="shared" si="159"/>
        <v>0</v>
      </c>
    </row>
    <row r="4885" spans="76:77" x14ac:dyDescent="0.25">
      <c r="BX4885" s="311" t="e">
        <f t="shared" si="158"/>
        <v>#DIV/0!</v>
      </c>
      <c r="BY4885" s="310">
        <f t="shared" si="159"/>
        <v>0</v>
      </c>
    </row>
    <row r="4886" spans="76:77" x14ac:dyDescent="0.25">
      <c r="BX4886" s="311" t="e">
        <f t="shared" si="158"/>
        <v>#DIV/0!</v>
      </c>
      <c r="BY4886" s="310">
        <f t="shared" si="159"/>
        <v>0</v>
      </c>
    </row>
    <row r="4887" spans="76:77" x14ac:dyDescent="0.25">
      <c r="BX4887" s="311" t="e">
        <f t="shared" si="158"/>
        <v>#DIV/0!</v>
      </c>
      <c r="BY4887" s="310">
        <f t="shared" si="159"/>
        <v>0</v>
      </c>
    </row>
    <row r="4888" spans="76:77" x14ac:dyDescent="0.25">
      <c r="BX4888" s="311" t="e">
        <f t="shared" si="158"/>
        <v>#DIV/0!</v>
      </c>
      <c r="BY4888" s="310">
        <f t="shared" si="159"/>
        <v>0</v>
      </c>
    </row>
    <row r="4889" spans="76:77" x14ac:dyDescent="0.25">
      <c r="BX4889" s="311" t="e">
        <f t="shared" si="158"/>
        <v>#DIV/0!</v>
      </c>
      <c r="BY4889" s="310">
        <f t="shared" si="159"/>
        <v>0</v>
      </c>
    </row>
    <row r="4890" spans="76:77" x14ac:dyDescent="0.25">
      <c r="BX4890" s="311" t="e">
        <f t="shared" si="158"/>
        <v>#DIV/0!</v>
      </c>
      <c r="BY4890" s="310">
        <f t="shared" si="159"/>
        <v>0</v>
      </c>
    </row>
    <row r="4891" spans="76:77" x14ac:dyDescent="0.25">
      <c r="BX4891" s="311" t="e">
        <f t="shared" si="158"/>
        <v>#DIV/0!</v>
      </c>
      <c r="BY4891" s="310">
        <f t="shared" si="159"/>
        <v>0</v>
      </c>
    </row>
    <row r="4892" spans="76:77" x14ac:dyDescent="0.25">
      <c r="BX4892" s="311" t="e">
        <f t="shared" si="158"/>
        <v>#DIV/0!</v>
      </c>
      <c r="BY4892" s="310">
        <f t="shared" si="159"/>
        <v>0</v>
      </c>
    </row>
    <row r="4893" spans="76:77" x14ac:dyDescent="0.25">
      <c r="BX4893" s="311" t="e">
        <f t="shared" si="158"/>
        <v>#DIV/0!</v>
      </c>
      <c r="BY4893" s="310">
        <f t="shared" si="159"/>
        <v>0</v>
      </c>
    </row>
    <row r="4894" spans="76:77" x14ac:dyDescent="0.25">
      <c r="BX4894" s="311" t="e">
        <f t="shared" si="158"/>
        <v>#DIV/0!</v>
      </c>
      <c r="BY4894" s="310">
        <f t="shared" si="159"/>
        <v>0</v>
      </c>
    </row>
    <row r="4895" spans="76:77" x14ac:dyDescent="0.25">
      <c r="BX4895" s="311" t="e">
        <f t="shared" si="158"/>
        <v>#DIV/0!</v>
      </c>
      <c r="BY4895" s="310">
        <f t="shared" si="159"/>
        <v>0</v>
      </c>
    </row>
    <row r="4896" spans="76:77" x14ac:dyDescent="0.25">
      <c r="BX4896" s="311" t="e">
        <f t="shared" si="158"/>
        <v>#DIV/0!</v>
      </c>
      <c r="BY4896" s="310">
        <f t="shared" si="159"/>
        <v>0</v>
      </c>
    </row>
    <row r="4897" spans="76:77" x14ac:dyDescent="0.25">
      <c r="BX4897" s="311" t="e">
        <f t="shared" si="158"/>
        <v>#DIV/0!</v>
      </c>
      <c r="BY4897" s="310">
        <f t="shared" si="159"/>
        <v>0</v>
      </c>
    </row>
    <row r="4898" spans="76:77" x14ac:dyDescent="0.25">
      <c r="BX4898" s="311" t="e">
        <f t="shared" si="158"/>
        <v>#DIV/0!</v>
      </c>
      <c r="BY4898" s="310">
        <f t="shared" si="159"/>
        <v>0</v>
      </c>
    </row>
    <row r="4899" spans="76:77" x14ac:dyDescent="0.25">
      <c r="BX4899" s="311" t="e">
        <f t="shared" si="158"/>
        <v>#DIV/0!</v>
      </c>
      <c r="BY4899" s="310">
        <f t="shared" si="159"/>
        <v>0</v>
      </c>
    </row>
    <row r="4900" spans="76:77" x14ac:dyDescent="0.25">
      <c r="BX4900" s="311" t="e">
        <f t="shared" si="158"/>
        <v>#DIV/0!</v>
      </c>
      <c r="BY4900" s="310">
        <f t="shared" si="159"/>
        <v>0</v>
      </c>
    </row>
    <row r="4901" spans="76:77" x14ac:dyDescent="0.25">
      <c r="BX4901" s="311" t="e">
        <f t="shared" si="158"/>
        <v>#DIV/0!</v>
      </c>
      <c r="BY4901" s="310">
        <f t="shared" si="159"/>
        <v>0</v>
      </c>
    </row>
    <row r="4902" spans="76:77" x14ac:dyDescent="0.25">
      <c r="BX4902" s="311" t="e">
        <f t="shared" si="158"/>
        <v>#DIV/0!</v>
      </c>
      <c r="BY4902" s="310">
        <f t="shared" si="159"/>
        <v>0</v>
      </c>
    </row>
    <row r="4903" spans="76:77" x14ac:dyDescent="0.25">
      <c r="BX4903" s="311" t="e">
        <f t="shared" si="158"/>
        <v>#DIV/0!</v>
      </c>
      <c r="BY4903" s="310">
        <f t="shared" si="159"/>
        <v>0</v>
      </c>
    </row>
    <row r="4904" spans="76:77" x14ac:dyDescent="0.25">
      <c r="BX4904" s="311" t="e">
        <f t="shared" si="158"/>
        <v>#DIV/0!</v>
      </c>
      <c r="BY4904" s="310">
        <f t="shared" si="159"/>
        <v>0</v>
      </c>
    </row>
    <row r="4905" spans="76:77" x14ac:dyDescent="0.25">
      <c r="BX4905" s="311" t="e">
        <f t="shared" si="158"/>
        <v>#DIV/0!</v>
      </c>
      <c r="BY4905" s="310">
        <f t="shared" si="159"/>
        <v>0</v>
      </c>
    </row>
    <row r="4906" spans="76:77" x14ac:dyDescent="0.25">
      <c r="BX4906" s="311" t="e">
        <f t="shared" si="158"/>
        <v>#DIV/0!</v>
      </c>
      <c r="BY4906" s="310">
        <f t="shared" si="159"/>
        <v>0</v>
      </c>
    </row>
    <row r="4907" spans="76:77" x14ac:dyDescent="0.25">
      <c r="BX4907" s="311" t="e">
        <f t="shared" si="158"/>
        <v>#DIV/0!</v>
      </c>
      <c r="BY4907" s="310">
        <f t="shared" si="159"/>
        <v>0</v>
      </c>
    </row>
    <row r="4908" spans="76:77" x14ac:dyDescent="0.25">
      <c r="BX4908" s="311" t="e">
        <f t="shared" si="158"/>
        <v>#DIV/0!</v>
      </c>
      <c r="BY4908" s="310">
        <f t="shared" si="159"/>
        <v>0</v>
      </c>
    </row>
    <row r="4909" spans="76:77" x14ac:dyDescent="0.25">
      <c r="BX4909" s="311" t="e">
        <f t="shared" si="158"/>
        <v>#DIV/0!</v>
      </c>
      <c r="BY4909" s="310">
        <f t="shared" si="159"/>
        <v>0</v>
      </c>
    </row>
    <row r="4910" spans="76:77" x14ac:dyDescent="0.25">
      <c r="BX4910" s="311" t="e">
        <f t="shared" si="158"/>
        <v>#DIV/0!</v>
      </c>
      <c r="BY4910" s="310">
        <f t="shared" si="159"/>
        <v>0</v>
      </c>
    </row>
    <row r="4911" spans="76:77" x14ac:dyDescent="0.25">
      <c r="BX4911" s="311" t="e">
        <f t="shared" si="158"/>
        <v>#DIV/0!</v>
      </c>
      <c r="BY4911" s="310">
        <f t="shared" si="159"/>
        <v>0</v>
      </c>
    </row>
    <row r="4912" spans="76:77" x14ac:dyDescent="0.25">
      <c r="BX4912" s="311" t="e">
        <f t="shared" si="158"/>
        <v>#DIV/0!</v>
      </c>
      <c r="BY4912" s="310">
        <f t="shared" si="159"/>
        <v>0</v>
      </c>
    </row>
    <row r="4913" spans="76:77" x14ac:dyDescent="0.25">
      <c r="BX4913" s="311" t="e">
        <f t="shared" si="158"/>
        <v>#DIV/0!</v>
      </c>
      <c r="BY4913" s="310">
        <f t="shared" si="159"/>
        <v>0</v>
      </c>
    </row>
    <row r="4914" spans="76:77" x14ac:dyDescent="0.25">
      <c r="BX4914" s="311" t="e">
        <f t="shared" si="158"/>
        <v>#DIV/0!</v>
      </c>
      <c r="BY4914" s="310">
        <f t="shared" si="159"/>
        <v>0</v>
      </c>
    </row>
    <row r="4915" spans="76:77" x14ac:dyDescent="0.25">
      <c r="BX4915" s="311" t="e">
        <f t="shared" si="158"/>
        <v>#DIV/0!</v>
      </c>
      <c r="BY4915" s="310">
        <f t="shared" si="159"/>
        <v>0</v>
      </c>
    </row>
    <row r="4916" spans="76:77" x14ac:dyDescent="0.25">
      <c r="BX4916" s="311" t="e">
        <f t="shared" si="158"/>
        <v>#DIV/0!</v>
      </c>
      <c r="BY4916" s="310">
        <f t="shared" si="159"/>
        <v>0</v>
      </c>
    </row>
    <row r="4917" spans="76:77" x14ac:dyDescent="0.25">
      <c r="BX4917" s="311" t="e">
        <f t="shared" si="158"/>
        <v>#DIV/0!</v>
      </c>
      <c r="BY4917" s="310">
        <f t="shared" si="159"/>
        <v>0</v>
      </c>
    </row>
    <row r="4918" spans="76:77" x14ac:dyDescent="0.25">
      <c r="BX4918" s="311" t="e">
        <f t="shared" si="158"/>
        <v>#DIV/0!</v>
      </c>
      <c r="BY4918" s="310">
        <f t="shared" si="159"/>
        <v>0</v>
      </c>
    </row>
    <row r="4919" spans="76:77" x14ac:dyDescent="0.25">
      <c r="BX4919" s="311" t="e">
        <f t="shared" si="158"/>
        <v>#DIV/0!</v>
      </c>
      <c r="BY4919" s="310">
        <f t="shared" si="159"/>
        <v>0</v>
      </c>
    </row>
    <row r="4920" spans="76:77" x14ac:dyDescent="0.25">
      <c r="BX4920" s="311" t="e">
        <f t="shared" si="158"/>
        <v>#DIV/0!</v>
      </c>
      <c r="BY4920" s="310">
        <f t="shared" si="159"/>
        <v>0</v>
      </c>
    </row>
    <row r="4921" spans="76:77" x14ac:dyDescent="0.25">
      <c r="BX4921" s="311" t="e">
        <f t="shared" si="158"/>
        <v>#DIV/0!</v>
      </c>
      <c r="BY4921" s="310">
        <f t="shared" si="159"/>
        <v>0</v>
      </c>
    </row>
    <row r="4922" spans="76:77" x14ac:dyDescent="0.25">
      <c r="BX4922" s="311" t="e">
        <f t="shared" si="158"/>
        <v>#DIV/0!</v>
      </c>
      <c r="BY4922" s="310">
        <f t="shared" si="159"/>
        <v>0</v>
      </c>
    </row>
    <row r="4923" spans="76:77" x14ac:dyDescent="0.25">
      <c r="BX4923" s="311" t="e">
        <f t="shared" si="158"/>
        <v>#DIV/0!</v>
      </c>
      <c r="BY4923" s="310">
        <f t="shared" si="159"/>
        <v>0</v>
      </c>
    </row>
    <row r="4924" spans="76:77" x14ac:dyDescent="0.25">
      <c r="BX4924" s="311" t="e">
        <f t="shared" si="158"/>
        <v>#DIV/0!</v>
      </c>
      <c r="BY4924" s="310">
        <f t="shared" si="159"/>
        <v>0</v>
      </c>
    </row>
    <row r="4925" spans="76:77" x14ac:dyDescent="0.25">
      <c r="BX4925" s="311" t="e">
        <f t="shared" si="158"/>
        <v>#DIV/0!</v>
      </c>
      <c r="BY4925" s="310">
        <f t="shared" si="159"/>
        <v>0</v>
      </c>
    </row>
    <row r="4926" spans="76:77" x14ac:dyDescent="0.25">
      <c r="BX4926" s="311" t="e">
        <f t="shared" si="158"/>
        <v>#DIV/0!</v>
      </c>
      <c r="BY4926" s="310">
        <f t="shared" si="159"/>
        <v>0</v>
      </c>
    </row>
    <row r="4927" spans="76:77" x14ac:dyDescent="0.25">
      <c r="BX4927" s="311" t="e">
        <f t="shared" si="158"/>
        <v>#DIV/0!</v>
      </c>
      <c r="BY4927" s="310">
        <f t="shared" si="159"/>
        <v>0</v>
      </c>
    </row>
    <row r="4928" spans="76:77" x14ac:dyDescent="0.25">
      <c r="BX4928" s="311" t="e">
        <f t="shared" si="158"/>
        <v>#DIV/0!</v>
      </c>
      <c r="BY4928" s="310">
        <f t="shared" si="159"/>
        <v>0</v>
      </c>
    </row>
    <row r="4929" spans="76:77" x14ac:dyDescent="0.25">
      <c r="BX4929" s="311" t="e">
        <f t="shared" si="158"/>
        <v>#DIV/0!</v>
      </c>
      <c r="BY4929" s="310">
        <f t="shared" si="159"/>
        <v>0</v>
      </c>
    </row>
    <row r="4930" spans="76:77" x14ac:dyDescent="0.25">
      <c r="BX4930" s="311" t="e">
        <f t="shared" si="158"/>
        <v>#DIV/0!</v>
      </c>
      <c r="BY4930" s="310">
        <f t="shared" si="159"/>
        <v>0</v>
      </c>
    </row>
    <row r="4931" spans="76:77" x14ac:dyDescent="0.25">
      <c r="BX4931" s="311" t="e">
        <f t="shared" si="158"/>
        <v>#DIV/0!</v>
      </c>
      <c r="BY4931" s="310">
        <f t="shared" si="159"/>
        <v>0</v>
      </c>
    </row>
    <row r="4932" spans="76:77" x14ac:dyDescent="0.25">
      <c r="BX4932" s="311" t="e">
        <f t="shared" si="158"/>
        <v>#DIV/0!</v>
      </c>
      <c r="BY4932" s="310">
        <f t="shared" si="159"/>
        <v>0</v>
      </c>
    </row>
    <row r="4933" spans="76:77" x14ac:dyDescent="0.25">
      <c r="BX4933" s="311" t="e">
        <f t="shared" si="158"/>
        <v>#DIV/0!</v>
      </c>
      <c r="BY4933" s="310">
        <f t="shared" si="159"/>
        <v>0</v>
      </c>
    </row>
    <row r="4934" spans="76:77" x14ac:dyDescent="0.25">
      <c r="BX4934" s="311" t="e">
        <f t="shared" si="158"/>
        <v>#DIV/0!</v>
      </c>
      <c r="BY4934" s="310">
        <f t="shared" si="159"/>
        <v>0</v>
      </c>
    </row>
    <row r="4935" spans="76:77" x14ac:dyDescent="0.25">
      <c r="BX4935" s="311" t="e">
        <f t="shared" si="158"/>
        <v>#DIV/0!</v>
      </c>
      <c r="BY4935" s="310">
        <f t="shared" si="159"/>
        <v>0</v>
      </c>
    </row>
    <row r="4936" spans="76:77" x14ac:dyDescent="0.25">
      <c r="BX4936" s="311" t="e">
        <f t="shared" si="158"/>
        <v>#DIV/0!</v>
      </c>
      <c r="BY4936" s="310">
        <f t="shared" si="159"/>
        <v>0</v>
      </c>
    </row>
    <row r="4937" spans="76:77" x14ac:dyDescent="0.25">
      <c r="BX4937" s="311" t="e">
        <f t="shared" si="158"/>
        <v>#DIV/0!</v>
      </c>
      <c r="BY4937" s="310">
        <f t="shared" si="159"/>
        <v>0</v>
      </c>
    </row>
    <row r="4938" spans="76:77" x14ac:dyDescent="0.25">
      <c r="BX4938" s="311" t="e">
        <f t="shared" si="158"/>
        <v>#DIV/0!</v>
      </c>
      <c r="BY4938" s="310">
        <f t="shared" si="159"/>
        <v>0</v>
      </c>
    </row>
    <row r="4939" spans="76:77" x14ac:dyDescent="0.25">
      <c r="BX4939" s="311" t="e">
        <f t="shared" si="158"/>
        <v>#DIV/0!</v>
      </c>
      <c r="BY4939" s="310">
        <f t="shared" si="159"/>
        <v>0</v>
      </c>
    </row>
    <row r="4940" spans="76:77" x14ac:dyDescent="0.25">
      <c r="BX4940" s="311" t="e">
        <f t="shared" si="158"/>
        <v>#DIV/0!</v>
      </c>
      <c r="BY4940" s="310">
        <f t="shared" si="159"/>
        <v>0</v>
      </c>
    </row>
    <row r="4941" spans="76:77" x14ac:dyDescent="0.25">
      <c r="BX4941" s="311" t="e">
        <f t="shared" ref="BX4941:BX5004" si="160">BY4941/BV4941</f>
        <v>#DIV/0!</v>
      </c>
      <c r="BY4941" s="310">
        <f t="shared" ref="BY4941:BY5004" si="161">BY4940+BW4941*(BV4941-BV4940)</f>
        <v>0</v>
      </c>
    </row>
    <row r="4942" spans="76:77" x14ac:dyDescent="0.25">
      <c r="BX4942" s="311" t="e">
        <f t="shared" si="160"/>
        <v>#DIV/0!</v>
      </c>
      <c r="BY4942" s="310">
        <f t="shared" si="161"/>
        <v>0</v>
      </c>
    </row>
    <row r="4943" spans="76:77" x14ac:dyDescent="0.25">
      <c r="BX4943" s="311" t="e">
        <f t="shared" si="160"/>
        <v>#DIV/0!</v>
      </c>
      <c r="BY4943" s="310">
        <f t="shared" si="161"/>
        <v>0</v>
      </c>
    </row>
    <row r="4944" spans="76:77" x14ac:dyDescent="0.25">
      <c r="BX4944" s="311" t="e">
        <f t="shared" si="160"/>
        <v>#DIV/0!</v>
      </c>
      <c r="BY4944" s="310">
        <f t="shared" si="161"/>
        <v>0</v>
      </c>
    </row>
    <row r="4945" spans="76:77" x14ac:dyDescent="0.25">
      <c r="BX4945" s="311" t="e">
        <f t="shared" si="160"/>
        <v>#DIV/0!</v>
      </c>
      <c r="BY4945" s="310">
        <f t="shared" si="161"/>
        <v>0</v>
      </c>
    </row>
    <row r="4946" spans="76:77" x14ac:dyDescent="0.25">
      <c r="BX4946" s="311" t="e">
        <f t="shared" si="160"/>
        <v>#DIV/0!</v>
      </c>
      <c r="BY4946" s="310">
        <f t="shared" si="161"/>
        <v>0</v>
      </c>
    </row>
    <row r="4947" spans="76:77" x14ac:dyDescent="0.25">
      <c r="BX4947" s="311" t="e">
        <f t="shared" si="160"/>
        <v>#DIV/0!</v>
      </c>
      <c r="BY4947" s="310">
        <f t="shared" si="161"/>
        <v>0</v>
      </c>
    </row>
    <row r="4948" spans="76:77" x14ac:dyDescent="0.25">
      <c r="BX4948" s="311" t="e">
        <f t="shared" si="160"/>
        <v>#DIV/0!</v>
      </c>
      <c r="BY4948" s="310">
        <f t="shared" si="161"/>
        <v>0</v>
      </c>
    </row>
    <row r="4949" spans="76:77" x14ac:dyDescent="0.25">
      <c r="BX4949" s="311" t="e">
        <f t="shared" si="160"/>
        <v>#DIV/0!</v>
      </c>
      <c r="BY4949" s="310">
        <f t="shared" si="161"/>
        <v>0</v>
      </c>
    </row>
    <row r="4950" spans="76:77" x14ac:dyDescent="0.25">
      <c r="BX4950" s="311" t="e">
        <f t="shared" si="160"/>
        <v>#DIV/0!</v>
      </c>
      <c r="BY4950" s="310">
        <f t="shared" si="161"/>
        <v>0</v>
      </c>
    </row>
    <row r="4951" spans="76:77" x14ac:dyDescent="0.25">
      <c r="BX4951" s="311" t="e">
        <f t="shared" si="160"/>
        <v>#DIV/0!</v>
      </c>
      <c r="BY4951" s="310">
        <f t="shared" si="161"/>
        <v>0</v>
      </c>
    </row>
    <row r="4952" spans="76:77" x14ac:dyDescent="0.25">
      <c r="BX4952" s="311" t="e">
        <f t="shared" si="160"/>
        <v>#DIV/0!</v>
      </c>
      <c r="BY4952" s="310">
        <f t="shared" si="161"/>
        <v>0</v>
      </c>
    </row>
    <row r="4953" spans="76:77" x14ac:dyDescent="0.25">
      <c r="BX4953" s="311" t="e">
        <f t="shared" si="160"/>
        <v>#DIV/0!</v>
      </c>
      <c r="BY4953" s="310">
        <f t="shared" si="161"/>
        <v>0</v>
      </c>
    </row>
    <row r="4954" spans="76:77" x14ac:dyDescent="0.25">
      <c r="BX4954" s="311" t="e">
        <f t="shared" si="160"/>
        <v>#DIV/0!</v>
      </c>
      <c r="BY4954" s="310">
        <f t="shared" si="161"/>
        <v>0</v>
      </c>
    </row>
    <row r="4955" spans="76:77" x14ac:dyDescent="0.25">
      <c r="BX4955" s="311" t="e">
        <f t="shared" si="160"/>
        <v>#DIV/0!</v>
      </c>
      <c r="BY4955" s="310">
        <f t="shared" si="161"/>
        <v>0</v>
      </c>
    </row>
    <row r="4956" spans="76:77" x14ac:dyDescent="0.25">
      <c r="BX4956" s="311" t="e">
        <f t="shared" si="160"/>
        <v>#DIV/0!</v>
      </c>
      <c r="BY4956" s="310">
        <f t="shared" si="161"/>
        <v>0</v>
      </c>
    </row>
    <row r="4957" spans="76:77" x14ac:dyDescent="0.25">
      <c r="BX4957" s="311" t="e">
        <f t="shared" si="160"/>
        <v>#DIV/0!</v>
      </c>
      <c r="BY4957" s="310">
        <f t="shared" si="161"/>
        <v>0</v>
      </c>
    </row>
    <row r="4958" spans="76:77" x14ac:dyDescent="0.25">
      <c r="BX4958" s="311" t="e">
        <f t="shared" si="160"/>
        <v>#DIV/0!</v>
      </c>
      <c r="BY4958" s="310">
        <f t="shared" si="161"/>
        <v>0</v>
      </c>
    </row>
    <row r="4959" spans="76:77" x14ac:dyDescent="0.25">
      <c r="BX4959" s="311" t="e">
        <f t="shared" si="160"/>
        <v>#DIV/0!</v>
      </c>
      <c r="BY4959" s="310">
        <f t="shared" si="161"/>
        <v>0</v>
      </c>
    </row>
    <row r="4960" spans="76:77" x14ac:dyDescent="0.25">
      <c r="BX4960" s="311" t="e">
        <f t="shared" si="160"/>
        <v>#DIV/0!</v>
      </c>
      <c r="BY4960" s="310">
        <f t="shared" si="161"/>
        <v>0</v>
      </c>
    </row>
    <row r="4961" spans="76:77" x14ac:dyDescent="0.25">
      <c r="BX4961" s="311" t="e">
        <f t="shared" si="160"/>
        <v>#DIV/0!</v>
      </c>
      <c r="BY4961" s="310">
        <f t="shared" si="161"/>
        <v>0</v>
      </c>
    </row>
    <row r="4962" spans="76:77" x14ac:dyDescent="0.25">
      <c r="BX4962" s="311" t="e">
        <f t="shared" si="160"/>
        <v>#DIV/0!</v>
      </c>
      <c r="BY4962" s="310">
        <f t="shared" si="161"/>
        <v>0</v>
      </c>
    </row>
    <row r="4963" spans="76:77" x14ac:dyDescent="0.25">
      <c r="BX4963" s="311" t="e">
        <f t="shared" si="160"/>
        <v>#DIV/0!</v>
      </c>
      <c r="BY4963" s="310">
        <f t="shared" si="161"/>
        <v>0</v>
      </c>
    </row>
    <row r="4964" spans="76:77" x14ac:dyDescent="0.25">
      <c r="BX4964" s="311" t="e">
        <f t="shared" si="160"/>
        <v>#DIV/0!</v>
      </c>
      <c r="BY4964" s="310">
        <f t="shared" si="161"/>
        <v>0</v>
      </c>
    </row>
    <row r="4965" spans="76:77" x14ac:dyDescent="0.25">
      <c r="BX4965" s="311" t="e">
        <f t="shared" si="160"/>
        <v>#DIV/0!</v>
      </c>
      <c r="BY4965" s="310">
        <f t="shared" si="161"/>
        <v>0</v>
      </c>
    </row>
    <row r="4966" spans="76:77" x14ac:dyDescent="0.25">
      <c r="BX4966" s="311" t="e">
        <f t="shared" si="160"/>
        <v>#DIV/0!</v>
      </c>
      <c r="BY4966" s="310">
        <f t="shared" si="161"/>
        <v>0</v>
      </c>
    </row>
    <row r="4967" spans="76:77" x14ac:dyDescent="0.25">
      <c r="BX4967" s="311" t="e">
        <f t="shared" si="160"/>
        <v>#DIV/0!</v>
      </c>
      <c r="BY4967" s="310">
        <f t="shared" si="161"/>
        <v>0</v>
      </c>
    </row>
    <row r="4968" spans="76:77" x14ac:dyDescent="0.25">
      <c r="BX4968" s="311" t="e">
        <f t="shared" si="160"/>
        <v>#DIV/0!</v>
      </c>
      <c r="BY4968" s="310">
        <f t="shared" si="161"/>
        <v>0</v>
      </c>
    </row>
    <row r="4969" spans="76:77" x14ac:dyDescent="0.25">
      <c r="BX4969" s="311" t="e">
        <f t="shared" si="160"/>
        <v>#DIV/0!</v>
      </c>
      <c r="BY4969" s="310">
        <f t="shared" si="161"/>
        <v>0</v>
      </c>
    </row>
    <row r="4970" spans="76:77" x14ac:dyDescent="0.25">
      <c r="BX4970" s="311" t="e">
        <f t="shared" si="160"/>
        <v>#DIV/0!</v>
      </c>
      <c r="BY4970" s="310">
        <f t="shared" si="161"/>
        <v>0</v>
      </c>
    </row>
    <row r="4971" spans="76:77" x14ac:dyDescent="0.25">
      <c r="BX4971" s="311" t="e">
        <f t="shared" si="160"/>
        <v>#DIV/0!</v>
      </c>
      <c r="BY4971" s="310">
        <f t="shared" si="161"/>
        <v>0</v>
      </c>
    </row>
    <row r="4972" spans="76:77" x14ac:dyDescent="0.25">
      <c r="BX4972" s="311" t="e">
        <f t="shared" si="160"/>
        <v>#DIV/0!</v>
      </c>
      <c r="BY4972" s="310">
        <f t="shared" si="161"/>
        <v>0</v>
      </c>
    </row>
    <row r="4973" spans="76:77" x14ac:dyDescent="0.25">
      <c r="BX4973" s="311" t="e">
        <f t="shared" si="160"/>
        <v>#DIV/0!</v>
      </c>
      <c r="BY4973" s="310">
        <f t="shared" si="161"/>
        <v>0</v>
      </c>
    </row>
    <row r="4974" spans="76:77" x14ac:dyDescent="0.25">
      <c r="BX4974" s="311" t="e">
        <f t="shared" si="160"/>
        <v>#DIV/0!</v>
      </c>
      <c r="BY4974" s="310">
        <f t="shared" si="161"/>
        <v>0</v>
      </c>
    </row>
    <row r="4975" spans="76:77" x14ac:dyDescent="0.25">
      <c r="BX4975" s="311" t="e">
        <f t="shared" si="160"/>
        <v>#DIV/0!</v>
      </c>
      <c r="BY4975" s="310">
        <f t="shared" si="161"/>
        <v>0</v>
      </c>
    </row>
    <row r="4976" spans="76:77" x14ac:dyDescent="0.25">
      <c r="BX4976" s="311" t="e">
        <f t="shared" si="160"/>
        <v>#DIV/0!</v>
      </c>
      <c r="BY4976" s="310">
        <f t="shared" si="161"/>
        <v>0</v>
      </c>
    </row>
    <row r="4977" spans="76:77" x14ac:dyDescent="0.25">
      <c r="BX4977" s="311" t="e">
        <f t="shared" si="160"/>
        <v>#DIV/0!</v>
      </c>
      <c r="BY4977" s="310">
        <f t="shared" si="161"/>
        <v>0</v>
      </c>
    </row>
    <row r="4978" spans="76:77" x14ac:dyDescent="0.25">
      <c r="BX4978" s="311" t="e">
        <f t="shared" si="160"/>
        <v>#DIV/0!</v>
      </c>
      <c r="BY4978" s="310">
        <f t="shared" si="161"/>
        <v>0</v>
      </c>
    </row>
    <row r="4979" spans="76:77" x14ac:dyDescent="0.25">
      <c r="BX4979" s="311" t="e">
        <f t="shared" si="160"/>
        <v>#DIV/0!</v>
      </c>
      <c r="BY4979" s="310">
        <f t="shared" si="161"/>
        <v>0</v>
      </c>
    </row>
    <row r="4980" spans="76:77" x14ac:dyDescent="0.25">
      <c r="BX4980" s="311" t="e">
        <f t="shared" si="160"/>
        <v>#DIV/0!</v>
      </c>
      <c r="BY4980" s="310">
        <f t="shared" si="161"/>
        <v>0</v>
      </c>
    </row>
    <row r="4981" spans="76:77" x14ac:dyDescent="0.25">
      <c r="BX4981" s="311" t="e">
        <f t="shared" si="160"/>
        <v>#DIV/0!</v>
      </c>
      <c r="BY4981" s="310">
        <f t="shared" si="161"/>
        <v>0</v>
      </c>
    </row>
    <row r="4982" spans="76:77" x14ac:dyDescent="0.25">
      <c r="BX4982" s="311" t="e">
        <f t="shared" si="160"/>
        <v>#DIV/0!</v>
      </c>
      <c r="BY4982" s="310">
        <f t="shared" si="161"/>
        <v>0</v>
      </c>
    </row>
    <row r="4983" spans="76:77" x14ac:dyDescent="0.25">
      <c r="BX4983" s="311" t="e">
        <f t="shared" si="160"/>
        <v>#DIV/0!</v>
      </c>
      <c r="BY4983" s="310">
        <f t="shared" si="161"/>
        <v>0</v>
      </c>
    </row>
    <row r="4984" spans="76:77" x14ac:dyDescent="0.25">
      <c r="BX4984" s="311" t="e">
        <f t="shared" si="160"/>
        <v>#DIV/0!</v>
      </c>
      <c r="BY4984" s="310">
        <f t="shared" si="161"/>
        <v>0</v>
      </c>
    </row>
    <row r="4985" spans="76:77" x14ac:dyDescent="0.25">
      <c r="BX4985" s="311" t="e">
        <f t="shared" si="160"/>
        <v>#DIV/0!</v>
      </c>
      <c r="BY4985" s="310">
        <f t="shared" si="161"/>
        <v>0</v>
      </c>
    </row>
    <row r="4986" spans="76:77" x14ac:dyDescent="0.25">
      <c r="BX4986" s="311" t="e">
        <f t="shared" si="160"/>
        <v>#DIV/0!</v>
      </c>
      <c r="BY4986" s="310">
        <f t="shared" si="161"/>
        <v>0</v>
      </c>
    </row>
    <row r="4987" spans="76:77" x14ac:dyDescent="0.25">
      <c r="BX4987" s="311" t="e">
        <f t="shared" si="160"/>
        <v>#DIV/0!</v>
      </c>
      <c r="BY4987" s="310">
        <f t="shared" si="161"/>
        <v>0</v>
      </c>
    </row>
    <row r="4988" spans="76:77" x14ac:dyDescent="0.25">
      <c r="BX4988" s="311" t="e">
        <f t="shared" si="160"/>
        <v>#DIV/0!</v>
      </c>
      <c r="BY4988" s="310">
        <f t="shared" si="161"/>
        <v>0</v>
      </c>
    </row>
    <row r="4989" spans="76:77" x14ac:dyDescent="0.25">
      <c r="BX4989" s="311" t="e">
        <f t="shared" si="160"/>
        <v>#DIV/0!</v>
      </c>
      <c r="BY4989" s="310">
        <f t="shared" si="161"/>
        <v>0</v>
      </c>
    </row>
    <row r="4990" spans="76:77" x14ac:dyDescent="0.25">
      <c r="BX4990" s="311" t="e">
        <f t="shared" si="160"/>
        <v>#DIV/0!</v>
      </c>
      <c r="BY4990" s="310">
        <f t="shared" si="161"/>
        <v>0</v>
      </c>
    </row>
    <row r="4991" spans="76:77" x14ac:dyDescent="0.25">
      <c r="BX4991" s="311" t="e">
        <f t="shared" si="160"/>
        <v>#DIV/0!</v>
      </c>
      <c r="BY4991" s="310">
        <f t="shared" si="161"/>
        <v>0</v>
      </c>
    </row>
    <row r="4992" spans="76:77" x14ac:dyDescent="0.25">
      <c r="BX4992" s="311" t="e">
        <f t="shared" si="160"/>
        <v>#DIV/0!</v>
      </c>
      <c r="BY4992" s="310">
        <f t="shared" si="161"/>
        <v>0</v>
      </c>
    </row>
    <row r="4993" spans="76:77" x14ac:dyDescent="0.25">
      <c r="BX4993" s="311" t="e">
        <f t="shared" si="160"/>
        <v>#DIV/0!</v>
      </c>
      <c r="BY4993" s="310">
        <f t="shared" si="161"/>
        <v>0</v>
      </c>
    </row>
    <row r="4994" spans="76:77" x14ac:dyDescent="0.25">
      <c r="BX4994" s="311" t="e">
        <f t="shared" si="160"/>
        <v>#DIV/0!</v>
      </c>
      <c r="BY4994" s="310">
        <f t="shared" si="161"/>
        <v>0</v>
      </c>
    </row>
    <row r="4995" spans="76:77" x14ac:dyDescent="0.25">
      <c r="BX4995" s="311" t="e">
        <f t="shared" si="160"/>
        <v>#DIV/0!</v>
      </c>
      <c r="BY4995" s="310">
        <f t="shared" si="161"/>
        <v>0</v>
      </c>
    </row>
    <row r="4996" spans="76:77" x14ac:dyDescent="0.25">
      <c r="BX4996" s="311" t="e">
        <f t="shared" si="160"/>
        <v>#DIV/0!</v>
      </c>
      <c r="BY4996" s="310">
        <f t="shared" si="161"/>
        <v>0</v>
      </c>
    </row>
    <row r="4997" spans="76:77" x14ac:dyDescent="0.25">
      <c r="BX4997" s="311" t="e">
        <f t="shared" si="160"/>
        <v>#DIV/0!</v>
      </c>
      <c r="BY4997" s="310">
        <f t="shared" si="161"/>
        <v>0</v>
      </c>
    </row>
    <row r="4998" spans="76:77" x14ac:dyDescent="0.25">
      <c r="BX4998" s="311" t="e">
        <f t="shared" si="160"/>
        <v>#DIV/0!</v>
      </c>
      <c r="BY4998" s="310">
        <f t="shared" si="161"/>
        <v>0</v>
      </c>
    </row>
    <row r="4999" spans="76:77" x14ac:dyDescent="0.25">
      <c r="BX4999" s="311" t="e">
        <f t="shared" si="160"/>
        <v>#DIV/0!</v>
      </c>
      <c r="BY4999" s="310">
        <f t="shared" si="161"/>
        <v>0</v>
      </c>
    </row>
    <row r="5000" spans="76:77" x14ac:dyDescent="0.25">
      <c r="BX5000" s="311" t="e">
        <f t="shared" si="160"/>
        <v>#DIV/0!</v>
      </c>
      <c r="BY5000" s="310">
        <f t="shared" si="161"/>
        <v>0</v>
      </c>
    </row>
    <row r="5001" spans="76:77" x14ac:dyDescent="0.25">
      <c r="BX5001" s="311" t="e">
        <f t="shared" si="160"/>
        <v>#DIV/0!</v>
      </c>
      <c r="BY5001" s="310">
        <f t="shared" si="161"/>
        <v>0</v>
      </c>
    </row>
    <row r="5002" spans="76:77" x14ac:dyDescent="0.25">
      <c r="BX5002" s="311" t="e">
        <f t="shared" si="160"/>
        <v>#DIV/0!</v>
      </c>
      <c r="BY5002" s="310">
        <f t="shared" si="161"/>
        <v>0</v>
      </c>
    </row>
    <row r="5003" spans="76:77" x14ac:dyDescent="0.25">
      <c r="BX5003" s="311" t="e">
        <f t="shared" si="160"/>
        <v>#DIV/0!</v>
      </c>
      <c r="BY5003" s="310">
        <f t="shared" si="161"/>
        <v>0</v>
      </c>
    </row>
    <row r="5004" spans="76:77" x14ac:dyDescent="0.25">
      <c r="BX5004" s="311" t="e">
        <f t="shared" si="160"/>
        <v>#DIV/0!</v>
      </c>
      <c r="BY5004" s="310">
        <f t="shared" si="161"/>
        <v>0</v>
      </c>
    </row>
    <row r="5005" spans="76:77" x14ac:dyDescent="0.25">
      <c r="BX5005" s="311" t="e">
        <f t="shared" ref="BX5005:BX5068" si="162">BY5005/BV5005</f>
        <v>#DIV/0!</v>
      </c>
      <c r="BY5005" s="310">
        <f t="shared" ref="BY5005:BY5068" si="163">BY5004+BW5005*(BV5005-BV5004)</f>
        <v>0</v>
      </c>
    </row>
    <row r="5006" spans="76:77" x14ac:dyDescent="0.25">
      <c r="BX5006" s="311" t="e">
        <f t="shared" si="162"/>
        <v>#DIV/0!</v>
      </c>
      <c r="BY5006" s="310">
        <f t="shared" si="163"/>
        <v>0</v>
      </c>
    </row>
    <row r="5007" spans="76:77" x14ac:dyDescent="0.25">
      <c r="BX5007" s="311" t="e">
        <f t="shared" si="162"/>
        <v>#DIV/0!</v>
      </c>
      <c r="BY5007" s="310">
        <f t="shared" si="163"/>
        <v>0</v>
      </c>
    </row>
    <row r="5008" spans="76:77" x14ac:dyDescent="0.25">
      <c r="BX5008" s="311" t="e">
        <f t="shared" si="162"/>
        <v>#DIV/0!</v>
      </c>
      <c r="BY5008" s="310">
        <f t="shared" si="163"/>
        <v>0</v>
      </c>
    </row>
    <row r="5009" spans="76:77" x14ac:dyDescent="0.25">
      <c r="BX5009" s="311" t="e">
        <f t="shared" si="162"/>
        <v>#DIV/0!</v>
      </c>
      <c r="BY5009" s="310">
        <f t="shared" si="163"/>
        <v>0</v>
      </c>
    </row>
    <row r="5010" spans="76:77" x14ac:dyDescent="0.25">
      <c r="BX5010" s="311" t="e">
        <f t="shared" si="162"/>
        <v>#DIV/0!</v>
      </c>
      <c r="BY5010" s="310">
        <f t="shared" si="163"/>
        <v>0</v>
      </c>
    </row>
    <row r="5011" spans="76:77" x14ac:dyDescent="0.25">
      <c r="BX5011" s="311" t="e">
        <f t="shared" si="162"/>
        <v>#DIV/0!</v>
      </c>
      <c r="BY5011" s="310">
        <f t="shared" si="163"/>
        <v>0</v>
      </c>
    </row>
    <row r="5012" spans="76:77" x14ac:dyDescent="0.25">
      <c r="BX5012" s="311" t="e">
        <f t="shared" si="162"/>
        <v>#DIV/0!</v>
      </c>
      <c r="BY5012" s="310">
        <f t="shared" si="163"/>
        <v>0</v>
      </c>
    </row>
    <row r="5013" spans="76:77" x14ac:dyDescent="0.25">
      <c r="BX5013" s="311" t="e">
        <f t="shared" si="162"/>
        <v>#DIV/0!</v>
      </c>
      <c r="BY5013" s="310">
        <f t="shared" si="163"/>
        <v>0</v>
      </c>
    </row>
    <row r="5014" spans="76:77" x14ac:dyDescent="0.25">
      <c r="BX5014" s="311" t="e">
        <f t="shared" si="162"/>
        <v>#DIV/0!</v>
      </c>
      <c r="BY5014" s="310">
        <f t="shared" si="163"/>
        <v>0</v>
      </c>
    </row>
    <row r="5015" spans="76:77" x14ac:dyDescent="0.25">
      <c r="BX5015" s="311" t="e">
        <f t="shared" si="162"/>
        <v>#DIV/0!</v>
      </c>
      <c r="BY5015" s="310">
        <f t="shared" si="163"/>
        <v>0</v>
      </c>
    </row>
    <row r="5016" spans="76:77" x14ac:dyDescent="0.25">
      <c r="BX5016" s="311" t="e">
        <f t="shared" si="162"/>
        <v>#DIV/0!</v>
      </c>
      <c r="BY5016" s="310">
        <f t="shared" si="163"/>
        <v>0</v>
      </c>
    </row>
    <row r="5017" spans="76:77" x14ac:dyDescent="0.25">
      <c r="BX5017" s="311" t="e">
        <f t="shared" si="162"/>
        <v>#DIV/0!</v>
      </c>
      <c r="BY5017" s="310">
        <f t="shared" si="163"/>
        <v>0</v>
      </c>
    </row>
    <row r="5018" spans="76:77" x14ac:dyDescent="0.25">
      <c r="BX5018" s="311" t="e">
        <f t="shared" si="162"/>
        <v>#DIV/0!</v>
      </c>
      <c r="BY5018" s="310">
        <f t="shared" si="163"/>
        <v>0</v>
      </c>
    </row>
    <row r="5019" spans="76:77" x14ac:dyDescent="0.25">
      <c r="BX5019" s="311" t="e">
        <f t="shared" si="162"/>
        <v>#DIV/0!</v>
      </c>
      <c r="BY5019" s="310">
        <f t="shared" si="163"/>
        <v>0</v>
      </c>
    </row>
    <row r="5020" spans="76:77" x14ac:dyDescent="0.25">
      <c r="BX5020" s="311" t="e">
        <f t="shared" si="162"/>
        <v>#DIV/0!</v>
      </c>
      <c r="BY5020" s="310">
        <f t="shared" si="163"/>
        <v>0</v>
      </c>
    </row>
    <row r="5021" spans="76:77" x14ac:dyDescent="0.25">
      <c r="BX5021" s="311" t="e">
        <f t="shared" si="162"/>
        <v>#DIV/0!</v>
      </c>
      <c r="BY5021" s="310">
        <f t="shared" si="163"/>
        <v>0</v>
      </c>
    </row>
    <row r="5022" spans="76:77" x14ac:dyDescent="0.25">
      <c r="BX5022" s="311" t="e">
        <f t="shared" si="162"/>
        <v>#DIV/0!</v>
      </c>
      <c r="BY5022" s="310">
        <f t="shared" si="163"/>
        <v>0</v>
      </c>
    </row>
    <row r="5023" spans="76:77" x14ac:dyDescent="0.25">
      <c r="BX5023" s="311" t="e">
        <f t="shared" si="162"/>
        <v>#DIV/0!</v>
      </c>
      <c r="BY5023" s="310">
        <f t="shared" si="163"/>
        <v>0</v>
      </c>
    </row>
    <row r="5024" spans="76:77" x14ac:dyDescent="0.25">
      <c r="BX5024" s="311" t="e">
        <f t="shared" si="162"/>
        <v>#DIV/0!</v>
      </c>
      <c r="BY5024" s="310">
        <f t="shared" si="163"/>
        <v>0</v>
      </c>
    </row>
    <row r="5025" spans="76:77" x14ac:dyDescent="0.25">
      <c r="BX5025" s="311" t="e">
        <f t="shared" si="162"/>
        <v>#DIV/0!</v>
      </c>
      <c r="BY5025" s="310">
        <f t="shared" si="163"/>
        <v>0</v>
      </c>
    </row>
    <row r="5026" spans="76:77" x14ac:dyDescent="0.25">
      <c r="BX5026" s="311" t="e">
        <f t="shared" si="162"/>
        <v>#DIV/0!</v>
      </c>
      <c r="BY5026" s="310">
        <f t="shared" si="163"/>
        <v>0</v>
      </c>
    </row>
    <row r="5027" spans="76:77" x14ac:dyDescent="0.25">
      <c r="BX5027" s="311" t="e">
        <f t="shared" si="162"/>
        <v>#DIV/0!</v>
      </c>
      <c r="BY5027" s="310">
        <f t="shared" si="163"/>
        <v>0</v>
      </c>
    </row>
    <row r="5028" spans="76:77" x14ac:dyDescent="0.25">
      <c r="BX5028" s="311" t="e">
        <f t="shared" si="162"/>
        <v>#DIV/0!</v>
      </c>
      <c r="BY5028" s="310">
        <f t="shared" si="163"/>
        <v>0</v>
      </c>
    </row>
    <row r="5029" spans="76:77" x14ac:dyDescent="0.25">
      <c r="BX5029" s="311" t="e">
        <f t="shared" si="162"/>
        <v>#DIV/0!</v>
      </c>
      <c r="BY5029" s="310">
        <f t="shared" si="163"/>
        <v>0</v>
      </c>
    </row>
    <row r="5030" spans="76:77" x14ac:dyDescent="0.25">
      <c r="BX5030" s="311" t="e">
        <f t="shared" si="162"/>
        <v>#DIV/0!</v>
      </c>
      <c r="BY5030" s="310">
        <f t="shared" si="163"/>
        <v>0</v>
      </c>
    </row>
    <row r="5031" spans="76:77" x14ac:dyDescent="0.25">
      <c r="BX5031" s="311" t="e">
        <f t="shared" si="162"/>
        <v>#DIV/0!</v>
      </c>
      <c r="BY5031" s="310">
        <f t="shared" si="163"/>
        <v>0</v>
      </c>
    </row>
    <row r="5032" spans="76:77" x14ac:dyDescent="0.25">
      <c r="BX5032" s="311" t="e">
        <f t="shared" si="162"/>
        <v>#DIV/0!</v>
      </c>
      <c r="BY5032" s="310">
        <f t="shared" si="163"/>
        <v>0</v>
      </c>
    </row>
    <row r="5033" spans="76:77" x14ac:dyDescent="0.25">
      <c r="BX5033" s="311" t="e">
        <f t="shared" si="162"/>
        <v>#DIV/0!</v>
      </c>
      <c r="BY5033" s="310">
        <f t="shared" si="163"/>
        <v>0</v>
      </c>
    </row>
    <row r="5034" spans="76:77" x14ac:dyDescent="0.25">
      <c r="BX5034" s="311" t="e">
        <f t="shared" si="162"/>
        <v>#DIV/0!</v>
      </c>
      <c r="BY5034" s="310">
        <f t="shared" si="163"/>
        <v>0</v>
      </c>
    </row>
    <row r="5035" spans="76:77" x14ac:dyDescent="0.25">
      <c r="BX5035" s="311" t="e">
        <f t="shared" si="162"/>
        <v>#DIV/0!</v>
      </c>
      <c r="BY5035" s="310">
        <f t="shared" si="163"/>
        <v>0</v>
      </c>
    </row>
    <row r="5036" spans="76:77" x14ac:dyDescent="0.25">
      <c r="BX5036" s="311" t="e">
        <f t="shared" si="162"/>
        <v>#DIV/0!</v>
      </c>
      <c r="BY5036" s="310">
        <f t="shared" si="163"/>
        <v>0</v>
      </c>
    </row>
    <row r="5037" spans="76:77" x14ac:dyDescent="0.25">
      <c r="BX5037" s="311" t="e">
        <f t="shared" si="162"/>
        <v>#DIV/0!</v>
      </c>
      <c r="BY5037" s="310">
        <f t="shared" si="163"/>
        <v>0</v>
      </c>
    </row>
    <row r="5038" spans="76:77" x14ac:dyDescent="0.25">
      <c r="BX5038" s="311" t="e">
        <f t="shared" si="162"/>
        <v>#DIV/0!</v>
      </c>
      <c r="BY5038" s="310">
        <f t="shared" si="163"/>
        <v>0</v>
      </c>
    </row>
    <row r="5039" spans="76:77" x14ac:dyDescent="0.25">
      <c r="BX5039" s="311" t="e">
        <f t="shared" si="162"/>
        <v>#DIV/0!</v>
      </c>
      <c r="BY5039" s="310">
        <f t="shared" si="163"/>
        <v>0</v>
      </c>
    </row>
    <row r="5040" spans="76:77" x14ac:dyDescent="0.25">
      <c r="BX5040" s="311" t="e">
        <f t="shared" si="162"/>
        <v>#DIV/0!</v>
      </c>
      <c r="BY5040" s="310">
        <f t="shared" si="163"/>
        <v>0</v>
      </c>
    </row>
    <row r="5041" spans="76:77" x14ac:dyDescent="0.25">
      <c r="BX5041" s="311" t="e">
        <f t="shared" si="162"/>
        <v>#DIV/0!</v>
      </c>
      <c r="BY5041" s="310">
        <f t="shared" si="163"/>
        <v>0</v>
      </c>
    </row>
    <row r="5042" spans="76:77" x14ac:dyDescent="0.25">
      <c r="BX5042" s="311" t="e">
        <f t="shared" si="162"/>
        <v>#DIV/0!</v>
      </c>
      <c r="BY5042" s="310">
        <f t="shared" si="163"/>
        <v>0</v>
      </c>
    </row>
    <row r="5043" spans="76:77" x14ac:dyDescent="0.25">
      <c r="BX5043" s="311" t="e">
        <f t="shared" si="162"/>
        <v>#DIV/0!</v>
      </c>
      <c r="BY5043" s="310">
        <f t="shared" si="163"/>
        <v>0</v>
      </c>
    </row>
    <row r="5044" spans="76:77" x14ac:dyDescent="0.25">
      <c r="BX5044" s="311" t="e">
        <f t="shared" si="162"/>
        <v>#DIV/0!</v>
      </c>
      <c r="BY5044" s="310">
        <f t="shared" si="163"/>
        <v>0</v>
      </c>
    </row>
    <row r="5045" spans="76:77" x14ac:dyDescent="0.25">
      <c r="BX5045" s="311" t="e">
        <f t="shared" si="162"/>
        <v>#DIV/0!</v>
      </c>
      <c r="BY5045" s="310">
        <f t="shared" si="163"/>
        <v>0</v>
      </c>
    </row>
    <row r="5046" spans="76:77" x14ac:dyDescent="0.25">
      <c r="BX5046" s="311" t="e">
        <f t="shared" si="162"/>
        <v>#DIV/0!</v>
      </c>
      <c r="BY5046" s="310">
        <f t="shared" si="163"/>
        <v>0</v>
      </c>
    </row>
    <row r="5047" spans="76:77" x14ac:dyDescent="0.25">
      <c r="BX5047" s="311" t="e">
        <f t="shared" si="162"/>
        <v>#DIV/0!</v>
      </c>
      <c r="BY5047" s="310">
        <f t="shared" si="163"/>
        <v>0</v>
      </c>
    </row>
    <row r="5048" spans="76:77" x14ac:dyDescent="0.25">
      <c r="BX5048" s="311" t="e">
        <f t="shared" si="162"/>
        <v>#DIV/0!</v>
      </c>
      <c r="BY5048" s="310">
        <f t="shared" si="163"/>
        <v>0</v>
      </c>
    </row>
    <row r="5049" spans="76:77" x14ac:dyDescent="0.25">
      <c r="BX5049" s="311" t="e">
        <f t="shared" si="162"/>
        <v>#DIV/0!</v>
      </c>
      <c r="BY5049" s="310">
        <f t="shared" si="163"/>
        <v>0</v>
      </c>
    </row>
    <row r="5050" spans="76:77" x14ac:dyDescent="0.25">
      <c r="BX5050" s="311" t="e">
        <f t="shared" si="162"/>
        <v>#DIV/0!</v>
      </c>
      <c r="BY5050" s="310">
        <f t="shared" si="163"/>
        <v>0</v>
      </c>
    </row>
    <row r="5051" spans="76:77" x14ac:dyDescent="0.25">
      <c r="BX5051" s="311" t="e">
        <f t="shared" si="162"/>
        <v>#DIV/0!</v>
      </c>
      <c r="BY5051" s="310">
        <f t="shared" si="163"/>
        <v>0</v>
      </c>
    </row>
    <row r="5052" spans="76:77" x14ac:dyDescent="0.25">
      <c r="BX5052" s="311" t="e">
        <f t="shared" si="162"/>
        <v>#DIV/0!</v>
      </c>
      <c r="BY5052" s="310">
        <f t="shared" si="163"/>
        <v>0</v>
      </c>
    </row>
    <row r="5053" spans="76:77" x14ac:dyDescent="0.25">
      <c r="BX5053" s="311" t="e">
        <f t="shared" si="162"/>
        <v>#DIV/0!</v>
      </c>
      <c r="BY5053" s="310">
        <f t="shared" si="163"/>
        <v>0</v>
      </c>
    </row>
    <row r="5054" spans="76:77" x14ac:dyDescent="0.25">
      <c r="BX5054" s="311" t="e">
        <f t="shared" si="162"/>
        <v>#DIV/0!</v>
      </c>
      <c r="BY5054" s="310">
        <f t="shared" si="163"/>
        <v>0</v>
      </c>
    </row>
    <row r="5055" spans="76:77" x14ac:dyDescent="0.25">
      <c r="BX5055" s="311" t="e">
        <f t="shared" si="162"/>
        <v>#DIV/0!</v>
      </c>
      <c r="BY5055" s="310">
        <f t="shared" si="163"/>
        <v>0</v>
      </c>
    </row>
    <row r="5056" spans="76:77" x14ac:dyDescent="0.25">
      <c r="BX5056" s="311" t="e">
        <f t="shared" si="162"/>
        <v>#DIV/0!</v>
      </c>
      <c r="BY5056" s="310">
        <f t="shared" si="163"/>
        <v>0</v>
      </c>
    </row>
    <row r="5057" spans="76:77" x14ac:dyDescent="0.25">
      <c r="BX5057" s="311" t="e">
        <f t="shared" si="162"/>
        <v>#DIV/0!</v>
      </c>
      <c r="BY5057" s="310">
        <f t="shared" si="163"/>
        <v>0</v>
      </c>
    </row>
    <row r="5058" spans="76:77" x14ac:dyDescent="0.25">
      <c r="BX5058" s="311" t="e">
        <f t="shared" si="162"/>
        <v>#DIV/0!</v>
      </c>
      <c r="BY5058" s="310">
        <f t="shared" si="163"/>
        <v>0</v>
      </c>
    </row>
    <row r="5059" spans="76:77" x14ac:dyDescent="0.25">
      <c r="BX5059" s="311" t="e">
        <f t="shared" si="162"/>
        <v>#DIV/0!</v>
      </c>
      <c r="BY5059" s="310">
        <f t="shared" si="163"/>
        <v>0</v>
      </c>
    </row>
    <row r="5060" spans="76:77" x14ac:dyDescent="0.25">
      <c r="BX5060" s="311" t="e">
        <f t="shared" si="162"/>
        <v>#DIV/0!</v>
      </c>
      <c r="BY5060" s="310">
        <f t="shared" si="163"/>
        <v>0</v>
      </c>
    </row>
    <row r="5061" spans="76:77" x14ac:dyDescent="0.25">
      <c r="BX5061" s="311" t="e">
        <f t="shared" si="162"/>
        <v>#DIV/0!</v>
      </c>
      <c r="BY5061" s="310">
        <f t="shared" si="163"/>
        <v>0</v>
      </c>
    </row>
    <row r="5062" spans="76:77" x14ac:dyDescent="0.25">
      <c r="BX5062" s="311" t="e">
        <f t="shared" si="162"/>
        <v>#DIV/0!</v>
      </c>
      <c r="BY5062" s="310">
        <f t="shared" si="163"/>
        <v>0</v>
      </c>
    </row>
    <row r="5063" spans="76:77" x14ac:dyDescent="0.25">
      <c r="BX5063" s="311" t="e">
        <f t="shared" si="162"/>
        <v>#DIV/0!</v>
      </c>
      <c r="BY5063" s="310">
        <f t="shared" si="163"/>
        <v>0</v>
      </c>
    </row>
    <row r="5064" spans="76:77" x14ac:dyDescent="0.25">
      <c r="BX5064" s="311" t="e">
        <f t="shared" si="162"/>
        <v>#DIV/0!</v>
      </c>
      <c r="BY5064" s="310">
        <f t="shared" si="163"/>
        <v>0</v>
      </c>
    </row>
    <row r="5065" spans="76:77" x14ac:dyDescent="0.25">
      <c r="BX5065" s="311" t="e">
        <f t="shared" si="162"/>
        <v>#DIV/0!</v>
      </c>
      <c r="BY5065" s="310">
        <f t="shared" si="163"/>
        <v>0</v>
      </c>
    </row>
    <row r="5066" spans="76:77" x14ac:dyDescent="0.25">
      <c r="BX5066" s="311" t="e">
        <f t="shared" si="162"/>
        <v>#DIV/0!</v>
      </c>
      <c r="BY5066" s="310">
        <f t="shared" si="163"/>
        <v>0</v>
      </c>
    </row>
    <row r="5067" spans="76:77" x14ac:dyDescent="0.25">
      <c r="BX5067" s="311" t="e">
        <f t="shared" si="162"/>
        <v>#DIV/0!</v>
      </c>
      <c r="BY5067" s="310">
        <f t="shared" si="163"/>
        <v>0</v>
      </c>
    </row>
    <row r="5068" spans="76:77" x14ac:dyDescent="0.25">
      <c r="BX5068" s="311" t="e">
        <f t="shared" si="162"/>
        <v>#DIV/0!</v>
      </c>
      <c r="BY5068" s="310">
        <f t="shared" si="163"/>
        <v>0</v>
      </c>
    </row>
    <row r="5069" spans="76:77" x14ac:dyDescent="0.25">
      <c r="BX5069" s="311" t="e">
        <f t="shared" ref="BX5069:BX5132" si="164">BY5069/BV5069</f>
        <v>#DIV/0!</v>
      </c>
      <c r="BY5069" s="310">
        <f t="shared" ref="BY5069:BY5132" si="165">BY5068+BW5069*(BV5069-BV5068)</f>
        <v>0</v>
      </c>
    </row>
    <row r="5070" spans="76:77" x14ac:dyDescent="0.25">
      <c r="BX5070" s="311" t="e">
        <f t="shared" si="164"/>
        <v>#DIV/0!</v>
      </c>
      <c r="BY5070" s="310">
        <f t="shared" si="165"/>
        <v>0</v>
      </c>
    </row>
    <row r="5071" spans="76:77" x14ac:dyDescent="0.25">
      <c r="BX5071" s="311" t="e">
        <f t="shared" si="164"/>
        <v>#DIV/0!</v>
      </c>
      <c r="BY5071" s="310">
        <f t="shared" si="165"/>
        <v>0</v>
      </c>
    </row>
    <row r="5072" spans="76:77" x14ac:dyDescent="0.25">
      <c r="BX5072" s="311" t="e">
        <f t="shared" si="164"/>
        <v>#DIV/0!</v>
      </c>
      <c r="BY5072" s="310">
        <f t="shared" si="165"/>
        <v>0</v>
      </c>
    </row>
    <row r="5073" spans="76:77" x14ac:dyDescent="0.25">
      <c r="BX5073" s="311" t="e">
        <f t="shared" si="164"/>
        <v>#DIV/0!</v>
      </c>
      <c r="BY5073" s="310">
        <f t="shared" si="165"/>
        <v>0</v>
      </c>
    </row>
    <row r="5074" spans="76:77" x14ac:dyDescent="0.25">
      <c r="BX5074" s="311" t="e">
        <f t="shared" si="164"/>
        <v>#DIV/0!</v>
      </c>
      <c r="BY5074" s="310">
        <f t="shared" si="165"/>
        <v>0</v>
      </c>
    </row>
    <row r="5075" spans="76:77" x14ac:dyDescent="0.25">
      <c r="BX5075" s="311" t="e">
        <f t="shared" si="164"/>
        <v>#DIV/0!</v>
      </c>
      <c r="BY5075" s="310">
        <f t="shared" si="165"/>
        <v>0</v>
      </c>
    </row>
    <row r="5076" spans="76:77" x14ac:dyDescent="0.25">
      <c r="BX5076" s="311" t="e">
        <f t="shared" si="164"/>
        <v>#DIV/0!</v>
      </c>
      <c r="BY5076" s="310">
        <f t="shared" si="165"/>
        <v>0</v>
      </c>
    </row>
    <row r="5077" spans="76:77" x14ac:dyDescent="0.25">
      <c r="BX5077" s="311" t="e">
        <f t="shared" si="164"/>
        <v>#DIV/0!</v>
      </c>
      <c r="BY5077" s="310">
        <f t="shared" si="165"/>
        <v>0</v>
      </c>
    </row>
    <row r="5078" spans="76:77" x14ac:dyDescent="0.25">
      <c r="BX5078" s="311" t="e">
        <f t="shared" si="164"/>
        <v>#DIV/0!</v>
      </c>
      <c r="BY5078" s="310">
        <f t="shared" si="165"/>
        <v>0</v>
      </c>
    </row>
    <row r="5079" spans="76:77" x14ac:dyDescent="0.25">
      <c r="BX5079" s="311" t="e">
        <f t="shared" si="164"/>
        <v>#DIV/0!</v>
      </c>
      <c r="BY5079" s="310">
        <f t="shared" si="165"/>
        <v>0</v>
      </c>
    </row>
    <row r="5080" spans="76:77" x14ac:dyDescent="0.25">
      <c r="BX5080" s="311" t="e">
        <f t="shared" si="164"/>
        <v>#DIV/0!</v>
      </c>
      <c r="BY5080" s="310">
        <f t="shared" si="165"/>
        <v>0</v>
      </c>
    </row>
    <row r="5081" spans="76:77" x14ac:dyDescent="0.25">
      <c r="BX5081" s="311" t="e">
        <f t="shared" si="164"/>
        <v>#DIV/0!</v>
      </c>
      <c r="BY5081" s="310">
        <f t="shared" si="165"/>
        <v>0</v>
      </c>
    </row>
    <row r="5082" spans="76:77" x14ac:dyDescent="0.25">
      <c r="BX5082" s="311" t="e">
        <f t="shared" si="164"/>
        <v>#DIV/0!</v>
      </c>
      <c r="BY5082" s="310">
        <f t="shared" si="165"/>
        <v>0</v>
      </c>
    </row>
    <row r="5083" spans="76:77" x14ac:dyDescent="0.25">
      <c r="BX5083" s="311" t="e">
        <f t="shared" si="164"/>
        <v>#DIV/0!</v>
      </c>
      <c r="BY5083" s="310">
        <f t="shared" si="165"/>
        <v>0</v>
      </c>
    </row>
    <row r="5084" spans="76:77" x14ac:dyDescent="0.25">
      <c r="BX5084" s="311" t="e">
        <f t="shared" si="164"/>
        <v>#DIV/0!</v>
      </c>
      <c r="BY5084" s="310">
        <f t="shared" si="165"/>
        <v>0</v>
      </c>
    </row>
    <row r="5085" spans="76:77" x14ac:dyDescent="0.25">
      <c r="BX5085" s="311" t="e">
        <f t="shared" si="164"/>
        <v>#DIV/0!</v>
      </c>
      <c r="BY5085" s="310">
        <f t="shared" si="165"/>
        <v>0</v>
      </c>
    </row>
    <row r="5086" spans="76:77" x14ac:dyDescent="0.25">
      <c r="BX5086" s="311" t="e">
        <f t="shared" si="164"/>
        <v>#DIV/0!</v>
      </c>
      <c r="BY5086" s="310">
        <f t="shared" si="165"/>
        <v>0</v>
      </c>
    </row>
    <row r="5087" spans="76:77" x14ac:dyDescent="0.25">
      <c r="BX5087" s="311" t="e">
        <f t="shared" si="164"/>
        <v>#DIV/0!</v>
      </c>
      <c r="BY5087" s="310">
        <f t="shared" si="165"/>
        <v>0</v>
      </c>
    </row>
    <row r="5088" spans="76:77" x14ac:dyDescent="0.25">
      <c r="BX5088" s="311" t="e">
        <f t="shared" si="164"/>
        <v>#DIV/0!</v>
      </c>
      <c r="BY5088" s="310">
        <f t="shared" si="165"/>
        <v>0</v>
      </c>
    </row>
    <row r="5089" spans="76:77" x14ac:dyDescent="0.25">
      <c r="BX5089" s="311" t="e">
        <f t="shared" si="164"/>
        <v>#DIV/0!</v>
      </c>
      <c r="BY5089" s="310">
        <f t="shared" si="165"/>
        <v>0</v>
      </c>
    </row>
    <row r="5090" spans="76:77" x14ac:dyDescent="0.25">
      <c r="BX5090" s="311" t="e">
        <f t="shared" si="164"/>
        <v>#DIV/0!</v>
      </c>
      <c r="BY5090" s="310">
        <f t="shared" si="165"/>
        <v>0</v>
      </c>
    </row>
    <row r="5091" spans="76:77" x14ac:dyDescent="0.25">
      <c r="BX5091" s="311" t="e">
        <f t="shared" si="164"/>
        <v>#DIV/0!</v>
      </c>
      <c r="BY5091" s="310">
        <f t="shared" si="165"/>
        <v>0</v>
      </c>
    </row>
    <row r="5092" spans="76:77" x14ac:dyDescent="0.25">
      <c r="BX5092" s="311" t="e">
        <f t="shared" si="164"/>
        <v>#DIV/0!</v>
      </c>
      <c r="BY5092" s="310">
        <f t="shared" si="165"/>
        <v>0</v>
      </c>
    </row>
    <row r="5093" spans="76:77" x14ac:dyDescent="0.25">
      <c r="BX5093" s="311" t="e">
        <f t="shared" si="164"/>
        <v>#DIV/0!</v>
      </c>
      <c r="BY5093" s="310">
        <f t="shared" si="165"/>
        <v>0</v>
      </c>
    </row>
    <row r="5094" spans="76:77" x14ac:dyDescent="0.25">
      <c r="BX5094" s="311" t="e">
        <f t="shared" si="164"/>
        <v>#DIV/0!</v>
      </c>
      <c r="BY5094" s="310">
        <f t="shared" si="165"/>
        <v>0</v>
      </c>
    </row>
    <row r="5095" spans="76:77" x14ac:dyDescent="0.25">
      <c r="BX5095" s="311" t="e">
        <f t="shared" si="164"/>
        <v>#DIV/0!</v>
      </c>
      <c r="BY5095" s="310">
        <f t="shared" si="165"/>
        <v>0</v>
      </c>
    </row>
    <row r="5096" spans="76:77" x14ac:dyDescent="0.25">
      <c r="BX5096" s="311" t="e">
        <f t="shared" si="164"/>
        <v>#DIV/0!</v>
      </c>
      <c r="BY5096" s="310">
        <f t="shared" si="165"/>
        <v>0</v>
      </c>
    </row>
    <row r="5097" spans="76:77" x14ac:dyDescent="0.25">
      <c r="BX5097" s="311" t="e">
        <f t="shared" si="164"/>
        <v>#DIV/0!</v>
      </c>
      <c r="BY5097" s="310">
        <f t="shared" si="165"/>
        <v>0</v>
      </c>
    </row>
    <row r="5098" spans="76:77" x14ac:dyDescent="0.25">
      <c r="BX5098" s="311" t="e">
        <f t="shared" si="164"/>
        <v>#DIV/0!</v>
      </c>
      <c r="BY5098" s="310">
        <f t="shared" si="165"/>
        <v>0</v>
      </c>
    </row>
    <row r="5099" spans="76:77" x14ac:dyDescent="0.25">
      <c r="BX5099" s="311" t="e">
        <f t="shared" si="164"/>
        <v>#DIV/0!</v>
      </c>
      <c r="BY5099" s="310">
        <f t="shared" si="165"/>
        <v>0</v>
      </c>
    </row>
    <row r="5100" spans="76:77" x14ac:dyDescent="0.25">
      <c r="BX5100" s="311" t="e">
        <f t="shared" si="164"/>
        <v>#DIV/0!</v>
      </c>
      <c r="BY5100" s="310">
        <f t="shared" si="165"/>
        <v>0</v>
      </c>
    </row>
    <row r="5101" spans="76:77" x14ac:dyDescent="0.25">
      <c r="BX5101" s="311" t="e">
        <f t="shared" si="164"/>
        <v>#DIV/0!</v>
      </c>
      <c r="BY5101" s="310">
        <f t="shared" si="165"/>
        <v>0</v>
      </c>
    </row>
    <row r="5102" spans="76:77" x14ac:dyDescent="0.25">
      <c r="BX5102" s="311" t="e">
        <f t="shared" si="164"/>
        <v>#DIV/0!</v>
      </c>
      <c r="BY5102" s="310">
        <f t="shared" si="165"/>
        <v>0</v>
      </c>
    </row>
    <row r="5103" spans="76:77" x14ac:dyDescent="0.25">
      <c r="BX5103" s="311" t="e">
        <f t="shared" si="164"/>
        <v>#DIV/0!</v>
      </c>
      <c r="BY5103" s="310">
        <f t="shared" si="165"/>
        <v>0</v>
      </c>
    </row>
    <row r="5104" spans="76:77" x14ac:dyDescent="0.25">
      <c r="BX5104" s="311" t="e">
        <f t="shared" si="164"/>
        <v>#DIV/0!</v>
      </c>
      <c r="BY5104" s="310">
        <f t="shared" si="165"/>
        <v>0</v>
      </c>
    </row>
    <row r="5105" spans="76:77" x14ac:dyDescent="0.25">
      <c r="BX5105" s="311" t="e">
        <f t="shared" si="164"/>
        <v>#DIV/0!</v>
      </c>
      <c r="BY5105" s="310">
        <f t="shared" si="165"/>
        <v>0</v>
      </c>
    </row>
    <row r="5106" spans="76:77" x14ac:dyDescent="0.25">
      <c r="BX5106" s="311" t="e">
        <f t="shared" si="164"/>
        <v>#DIV/0!</v>
      </c>
      <c r="BY5106" s="310">
        <f t="shared" si="165"/>
        <v>0</v>
      </c>
    </row>
    <row r="5107" spans="76:77" x14ac:dyDescent="0.25">
      <c r="BX5107" s="311" t="e">
        <f t="shared" si="164"/>
        <v>#DIV/0!</v>
      </c>
      <c r="BY5107" s="310">
        <f t="shared" si="165"/>
        <v>0</v>
      </c>
    </row>
    <row r="5108" spans="76:77" x14ac:dyDescent="0.25">
      <c r="BX5108" s="311" t="e">
        <f t="shared" si="164"/>
        <v>#DIV/0!</v>
      </c>
      <c r="BY5108" s="310">
        <f t="shared" si="165"/>
        <v>0</v>
      </c>
    </row>
    <row r="5109" spans="76:77" x14ac:dyDescent="0.25">
      <c r="BX5109" s="311" t="e">
        <f t="shared" si="164"/>
        <v>#DIV/0!</v>
      </c>
      <c r="BY5109" s="310">
        <f t="shared" si="165"/>
        <v>0</v>
      </c>
    </row>
    <row r="5110" spans="76:77" x14ac:dyDescent="0.25">
      <c r="BX5110" s="311" t="e">
        <f t="shared" si="164"/>
        <v>#DIV/0!</v>
      </c>
      <c r="BY5110" s="310">
        <f t="shared" si="165"/>
        <v>0</v>
      </c>
    </row>
    <row r="5111" spans="76:77" x14ac:dyDescent="0.25">
      <c r="BX5111" s="311" t="e">
        <f t="shared" si="164"/>
        <v>#DIV/0!</v>
      </c>
      <c r="BY5111" s="310">
        <f t="shared" si="165"/>
        <v>0</v>
      </c>
    </row>
    <row r="5112" spans="76:77" x14ac:dyDescent="0.25">
      <c r="BX5112" s="311" t="e">
        <f t="shared" si="164"/>
        <v>#DIV/0!</v>
      </c>
      <c r="BY5112" s="310">
        <f t="shared" si="165"/>
        <v>0</v>
      </c>
    </row>
    <row r="5113" spans="76:77" x14ac:dyDescent="0.25">
      <c r="BX5113" s="311" t="e">
        <f t="shared" si="164"/>
        <v>#DIV/0!</v>
      </c>
      <c r="BY5113" s="310">
        <f t="shared" si="165"/>
        <v>0</v>
      </c>
    </row>
    <row r="5114" spans="76:77" x14ac:dyDescent="0.25">
      <c r="BX5114" s="311" t="e">
        <f t="shared" si="164"/>
        <v>#DIV/0!</v>
      </c>
      <c r="BY5114" s="310">
        <f t="shared" si="165"/>
        <v>0</v>
      </c>
    </row>
    <row r="5115" spans="76:77" x14ac:dyDescent="0.25">
      <c r="BX5115" s="311" t="e">
        <f t="shared" si="164"/>
        <v>#DIV/0!</v>
      </c>
      <c r="BY5115" s="310">
        <f t="shared" si="165"/>
        <v>0</v>
      </c>
    </row>
    <row r="5116" spans="76:77" x14ac:dyDescent="0.25">
      <c r="BX5116" s="311" t="e">
        <f t="shared" si="164"/>
        <v>#DIV/0!</v>
      </c>
      <c r="BY5116" s="310">
        <f t="shared" si="165"/>
        <v>0</v>
      </c>
    </row>
    <row r="5117" spans="76:77" x14ac:dyDescent="0.25">
      <c r="BX5117" s="311" t="e">
        <f t="shared" si="164"/>
        <v>#DIV/0!</v>
      </c>
      <c r="BY5117" s="310">
        <f t="shared" si="165"/>
        <v>0</v>
      </c>
    </row>
    <row r="5118" spans="76:77" x14ac:dyDescent="0.25">
      <c r="BX5118" s="311" t="e">
        <f t="shared" si="164"/>
        <v>#DIV/0!</v>
      </c>
      <c r="BY5118" s="310">
        <f t="shared" si="165"/>
        <v>0</v>
      </c>
    </row>
    <row r="5119" spans="76:77" x14ac:dyDescent="0.25">
      <c r="BX5119" s="311" t="e">
        <f t="shared" si="164"/>
        <v>#DIV/0!</v>
      </c>
      <c r="BY5119" s="310">
        <f t="shared" si="165"/>
        <v>0</v>
      </c>
    </row>
    <row r="5120" spans="76:77" x14ac:dyDescent="0.25">
      <c r="BX5120" s="311" t="e">
        <f t="shared" si="164"/>
        <v>#DIV/0!</v>
      </c>
      <c r="BY5120" s="310">
        <f t="shared" si="165"/>
        <v>0</v>
      </c>
    </row>
    <row r="5121" spans="76:77" x14ac:dyDescent="0.25">
      <c r="BX5121" s="311" t="e">
        <f t="shared" si="164"/>
        <v>#DIV/0!</v>
      </c>
      <c r="BY5121" s="310">
        <f t="shared" si="165"/>
        <v>0</v>
      </c>
    </row>
    <row r="5122" spans="76:77" x14ac:dyDescent="0.25">
      <c r="BX5122" s="311" t="e">
        <f t="shared" si="164"/>
        <v>#DIV/0!</v>
      </c>
      <c r="BY5122" s="310">
        <f t="shared" si="165"/>
        <v>0</v>
      </c>
    </row>
    <row r="5123" spans="76:77" x14ac:dyDescent="0.25">
      <c r="BX5123" s="311" t="e">
        <f t="shared" si="164"/>
        <v>#DIV/0!</v>
      </c>
      <c r="BY5123" s="310">
        <f t="shared" si="165"/>
        <v>0</v>
      </c>
    </row>
    <row r="5124" spans="76:77" x14ac:dyDescent="0.25">
      <c r="BX5124" s="311" t="e">
        <f t="shared" si="164"/>
        <v>#DIV/0!</v>
      </c>
      <c r="BY5124" s="310">
        <f t="shared" si="165"/>
        <v>0</v>
      </c>
    </row>
    <row r="5125" spans="76:77" x14ac:dyDescent="0.25">
      <c r="BX5125" s="311" t="e">
        <f t="shared" si="164"/>
        <v>#DIV/0!</v>
      </c>
      <c r="BY5125" s="310">
        <f t="shared" si="165"/>
        <v>0</v>
      </c>
    </row>
    <row r="5126" spans="76:77" x14ac:dyDescent="0.25">
      <c r="BX5126" s="311" t="e">
        <f t="shared" si="164"/>
        <v>#DIV/0!</v>
      </c>
      <c r="BY5126" s="310">
        <f t="shared" si="165"/>
        <v>0</v>
      </c>
    </row>
    <row r="5127" spans="76:77" x14ac:dyDescent="0.25">
      <c r="BX5127" s="311" t="e">
        <f t="shared" si="164"/>
        <v>#DIV/0!</v>
      </c>
      <c r="BY5127" s="310">
        <f t="shared" si="165"/>
        <v>0</v>
      </c>
    </row>
    <row r="5128" spans="76:77" x14ac:dyDescent="0.25">
      <c r="BX5128" s="311" t="e">
        <f t="shared" si="164"/>
        <v>#DIV/0!</v>
      </c>
      <c r="BY5128" s="310">
        <f t="shared" si="165"/>
        <v>0</v>
      </c>
    </row>
    <row r="5129" spans="76:77" x14ac:dyDescent="0.25">
      <c r="BX5129" s="311" t="e">
        <f t="shared" si="164"/>
        <v>#DIV/0!</v>
      </c>
      <c r="BY5129" s="310">
        <f t="shared" si="165"/>
        <v>0</v>
      </c>
    </row>
    <row r="5130" spans="76:77" x14ac:dyDescent="0.25">
      <c r="BX5130" s="311" t="e">
        <f t="shared" si="164"/>
        <v>#DIV/0!</v>
      </c>
      <c r="BY5130" s="310">
        <f t="shared" si="165"/>
        <v>0</v>
      </c>
    </row>
    <row r="5131" spans="76:77" x14ac:dyDescent="0.25">
      <c r="BX5131" s="311" t="e">
        <f t="shared" si="164"/>
        <v>#DIV/0!</v>
      </c>
      <c r="BY5131" s="310">
        <f t="shared" si="165"/>
        <v>0</v>
      </c>
    </row>
    <row r="5132" spans="76:77" x14ac:dyDescent="0.25">
      <c r="BX5132" s="311" t="e">
        <f t="shared" si="164"/>
        <v>#DIV/0!</v>
      </c>
      <c r="BY5132" s="310">
        <f t="shared" si="165"/>
        <v>0</v>
      </c>
    </row>
    <row r="5133" spans="76:77" x14ac:dyDescent="0.25">
      <c r="BX5133" s="311" t="e">
        <f t="shared" ref="BX5133:BX5196" si="166">BY5133/BV5133</f>
        <v>#DIV/0!</v>
      </c>
      <c r="BY5133" s="310">
        <f t="shared" ref="BY5133:BY5196" si="167">BY5132+BW5133*(BV5133-BV5132)</f>
        <v>0</v>
      </c>
    </row>
    <row r="5134" spans="76:77" x14ac:dyDescent="0.25">
      <c r="BX5134" s="311" t="e">
        <f t="shared" si="166"/>
        <v>#DIV/0!</v>
      </c>
      <c r="BY5134" s="310">
        <f t="shared" si="167"/>
        <v>0</v>
      </c>
    </row>
    <row r="5135" spans="76:77" x14ac:dyDescent="0.25">
      <c r="BX5135" s="311" t="e">
        <f t="shared" si="166"/>
        <v>#DIV/0!</v>
      </c>
      <c r="BY5135" s="310">
        <f t="shared" si="167"/>
        <v>0</v>
      </c>
    </row>
    <row r="5136" spans="76:77" x14ac:dyDescent="0.25">
      <c r="BX5136" s="311" t="e">
        <f t="shared" si="166"/>
        <v>#DIV/0!</v>
      </c>
      <c r="BY5136" s="310">
        <f t="shared" si="167"/>
        <v>0</v>
      </c>
    </row>
    <row r="5137" spans="76:77" x14ac:dyDescent="0.25">
      <c r="BX5137" s="311" t="e">
        <f t="shared" si="166"/>
        <v>#DIV/0!</v>
      </c>
      <c r="BY5137" s="310">
        <f t="shared" si="167"/>
        <v>0</v>
      </c>
    </row>
    <row r="5138" spans="76:77" x14ac:dyDescent="0.25">
      <c r="BX5138" s="311" t="e">
        <f t="shared" si="166"/>
        <v>#DIV/0!</v>
      </c>
      <c r="BY5138" s="310">
        <f t="shared" si="167"/>
        <v>0</v>
      </c>
    </row>
    <row r="5139" spans="76:77" x14ac:dyDescent="0.25">
      <c r="BX5139" s="311" t="e">
        <f t="shared" si="166"/>
        <v>#DIV/0!</v>
      </c>
      <c r="BY5139" s="310">
        <f t="shared" si="167"/>
        <v>0</v>
      </c>
    </row>
    <row r="5140" spans="76:77" x14ac:dyDescent="0.25">
      <c r="BX5140" s="311" t="e">
        <f t="shared" si="166"/>
        <v>#DIV/0!</v>
      </c>
      <c r="BY5140" s="310">
        <f t="shared" si="167"/>
        <v>0</v>
      </c>
    </row>
    <row r="5141" spans="76:77" x14ac:dyDescent="0.25">
      <c r="BX5141" s="311" t="e">
        <f t="shared" si="166"/>
        <v>#DIV/0!</v>
      </c>
      <c r="BY5141" s="310">
        <f t="shared" si="167"/>
        <v>0</v>
      </c>
    </row>
    <row r="5142" spans="76:77" x14ac:dyDescent="0.25">
      <c r="BX5142" s="311" t="e">
        <f t="shared" si="166"/>
        <v>#DIV/0!</v>
      </c>
      <c r="BY5142" s="310">
        <f t="shared" si="167"/>
        <v>0</v>
      </c>
    </row>
    <row r="5143" spans="76:77" x14ac:dyDescent="0.25">
      <c r="BX5143" s="311" t="e">
        <f t="shared" si="166"/>
        <v>#DIV/0!</v>
      </c>
      <c r="BY5143" s="310">
        <f t="shared" si="167"/>
        <v>0</v>
      </c>
    </row>
    <row r="5144" spans="76:77" x14ac:dyDescent="0.25">
      <c r="BX5144" s="311" t="e">
        <f t="shared" si="166"/>
        <v>#DIV/0!</v>
      </c>
      <c r="BY5144" s="310">
        <f t="shared" si="167"/>
        <v>0</v>
      </c>
    </row>
    <row r="5145" spans="76:77" x14ac:dyDescent="0.25">
      <c r="BX5145" s="311" t="e">
        <f t="shared" si="166"/>
        <v>#DIV/0!</v>
      </c>
      <c r="BY5145" s="310">
        <f t="shared" si="167"/>
        <v>0</v>
      </c>
    </row>
    <row r="5146" spans="76:77" x14ac:dyDescent="0.25">
      <c r="BX5146" s="311" t="e">
        <f t="shared" si="166"/>
        <v>#DIV/0!</v>
      </c>
      <c r="BY5146" s="310">
        <f t="shared" si="167"/>
        <v>0</v>
      </c>
    </row>
    <row r="5147" spans="76:77" x14ac:dyDescent="0.25">
      <c r="BX5147" s="311" t="e">
        <f t="shared" si="166"/>
        <v>#DIV/0!</v>
      </c>
      <c r="BY5147" s="310">
        <f t="shared" si="167"/>
        <v>0</v>
      </c>
    </row>
    <row r="5148" spans="76:77" x14ac:dyDescent="0.25">
      <c r="BX5148" s="311" t="e">
        <f t="shared" si="166"/>
        <v>#DIV/0!</v>
      </c>
      <c r="BY5148" s="310">
        <f t="shared" si="167"/>
        <v>0</v>
      </c>
    </row>
    <row r="5149" spans="76:77" x14ac:dyDescent="0.25">
      <c r="BX5149" s="311" t="e">
        <f t="shared" si="166"/>
        <v>#DIV/0!</v>
      </c>
      <c r="BY5149" s="310">
        <f t="shared" si="167"/>
        <v>0</v>
      </c>
    </row>
    <row r="5150" spans="76:77" x14ac:dyDescent="0.25">
      <c r="BX5150" s="311" t="e">
        <f t="shared" si="166"/>
        <v>#DIV/0!</v>
      </c>
      <c r="BY5150" s="310">
        <f t="shared" si="167"/>
        <v>0</v>
      </c>
    </row>
    <row r="5151" spans="76:77" x14ac:dyDescent="0.25">
      <c r="BX5151" s="311" t="e">
        <f t="shared" si="166"/>
        <v>#DIV/0!</v>
      </c>
      <c r="BY5151" s="310">
        <f t="shared" si="167"/>
        <v>0</v>
      </c>
    </row>
    <row r="5152" spans="76:77" x14ac:dyDescent="0.25">
      <c r="BX5152" s="311" t="e">
        <f t="shared" si="166"/>
        <v>#DIV/0!</v>
      </c>
      <c r="BY5152" s="310">
        <f t="shared" si="167"/>
        <v>0</v>
      </c>
    </row>
    <row r="5153" spans="76:77" x14ac:dyDescent="0.25">
      <c r="BX5153" s="311" t="e">
        <f t="shared" si="166"/>
        <v>#DIV/0!</v>
      </c>
      <c r="BY5153" s="310">
        <f t="shared" si="167"/>
        <v>0</v>
      </c>
    </row>
    <row r="5154" spans="76:77" x14ac:dyDescent="0.25">
      <c r="BX5154" s="311" t="e">
        <f t="shared" si="166"/>
        <v>#DIV/0!</v>
      </c>
      <c r="BY5154" s="310">
        <f t="shared" si="167"/>
        <v>0</v>
      </c>
    </row>
    <row r="5155" spans="76:77" x14ac:dyDescent="0.25">
      <c r="BX5155" s="311" t="e">
        <f t="shared" si="166"/>
        <v>#DIV/0!</v>
      </c>
      <c r="BY5155" s="310">
        <f t="shared" si="167"/>
        <v>0</v>
      </c>
    </row>
    <row r="5156" spans="76:77" x14ac:dyDescent="0.25">
      <c r="BX5156" s="311" t="e">
        <f t="shared" si="166"/>
        <v>#DIV/0!</v>
      </c>
      <c r="BY5156" s="310">
        <f t="shared" si="167"/>
        <v>0</v>
      </c>
    </row>
    <row r="5157" spans="76:77" x14ac:dyDescent="0.25">
      <c r="BX5157" s="311" t="e">
        <f t="shared" si="166"/>
        <v>#DIV/0!</v>
      </c>
      <c r="BY5157" s="310">
        <f t="shared" si="167"/>
        <v>0</v>
      </c>
    </row>
    <row r="5158" spans="76:77" x14ac:dyDescent="0.25">
      <c r="BX5158" s="311" t="e">
        <f t="shared" si="166"/>
        <v>#DIV/0!</v>
      </c>
      <c r="BY5158" s="310">
        <f t="shared" si="167"/>
        <v>0</v>
      </c>
    </row>
    <row r="5159" spans="76:77" x14ac:dyDescent="0.25">
      <c r="BX5159" s="311" t="e">
        <f t="shared" si="166"/>
        <v>#DIV/0!</v>
      </c>
      <c r="BY5159" s="310">
        <f t="shared" si="167"/>
        <v>0</v>
      </c>
    </row>
    <row r="5160" spans="76:77" x14ac:dyDescent="0.25">
      <c r="BX5160" s="311" t="e">
        <f t="shared" si="166"/>
        <v>#DIV/0!</v>
      </c>
      <c r="BY5160" s="310">
        <f t="shared" si="167"/>
        <v>0</v>
      </c>
    </row>
    <row r="5161" spans="76:77" x14ac:dyDescent="0.25">
      <c r="BX5161" s="311" t="e">
        <f t="shared" si="166"/>
        <v>#DIV/0!</v>
      </c>
      <c r="BY5161" s="310">
        <f t="shared" si="167"/>
        <v>0</v>
      </c>
    </row>
    <row r="5162" spans="76:77" x14ac:dyDescent="0.25">
      <c r="BX5162" s="311" t="e">
        <f t="shared" si="166"/>
        <v>#DIV/0!</v>
      </c>
      <c r="BY5162" s="310">
        <f t="shared" si="167"/>
        <v>0</v>
      </c>
    </row>
    <row r="5163" spans="76:77" x14ac:dyDescent="0.25">
      <c r="BX5163" s="311" t="e">
        <f t="shared" si="166"/>
        <v>#DIV/0!</v>
      </c>
      <c r="BY5163" s="310">
        <f t="shared" si="167"/>
        <v>0</v>
      </c>
    </row>
    <row r="5164" spans="76:77" x14ac:dyDescent="0.25">
      <c r="BX5164" s="311" t="e">
        <f t="shared" si="166"/>
        <v>#DIV/0!</v>
      </c>
      <c r="BY5164" s="310">
        <f t="shared" si="167"/>
        <v>0</v>
      </c>
    </row>
    <row r="5165" spans="76:77" x14ac:dyDescent="0.25">
      <c r="BX5165" s="311" t="e">
        <f t="shared" si="166"/>
        <v>#DIV/0!</v>
      </c>
      <c r="BY5165" s="310">
        <f t="shared" si="167"/>
        <v>0</v>
      </c>
    </row>
    <row r="5166" spans="76:77" x14ac:dyDescent="0.25">
      <c r="BX5166" s="311" t="e">
        <f t="shared" si="166"/>
        <v>#DIV/0!</v>
      </c>
      <c r="BY5166" s="310">
        <f t="shared" si="167"/>
        <v>0</v>
      </c>
    </row>
    <row r="5167" spans="76:77" x14ac:dyDescent="0.25">
      <c r="BX5167" s="311" t="e">
        <f t="shared" si="166"/>
        <v>#DIV/0!</v>
      </c>
      <c r="BY5167" s="310">
        <f t="shared" si="167"/>
        <v>0</v>
      </c>
    </row>
    <row r="5168" spans="76:77" x14ac:dyDescent="0.25">
      <c r="BX5168" s="311" t="e">
        <f t="shared" si="166"/>
        <v>#DIV/0!</v>
      </c>
      <c r="BY5168" s="310">
        <f t="shared" si="167"/>
        <v>0</v>
      </c>
    </row>
    <row r="5169" spans="76:77" x14ac:dyDescent="0.25">
      <c r="BX5169" s="311" t="e">
        <f t="shared" si="166"/>
        <v>#DIV/0!</v>
      </c>
      <c r="BY5169" s="310">
        <f t="shared" si="167"/>
        <v>0</v>
      </c>
    </row>
    <row r="5170" spans="76:77" x14ac:dyDescent="0.25">
      <c r="BX5170" s="311" t="e">
        <f t="shared" si="166"/>
        <v>#DIV/0!</v>
      </c>
      <c r="BY5170" s="310">
        <f t="shared" si="167"/>
        <v>0</v>
      </c>
    </row>
    <row r="5171" spans="76:77" x14ac:dyDescent="0.25">
      <c r="BX5171" s="311" t="e">
        <f t="shared" si="166"/>
        <v>#DIV/0!</v>
      </c>
      <c r="BY5171" s="310">
        <f t="shared" si="167"/>
        <v>0</v>
      </c>
    </row>
    <row r="5172" spans="76:77" x14ac:dyDescent="0.25">
      <c r="BX5172" s="311" t="e">
        <f t="shared" si="166"/>
        <v>#DIV/0!</v>
      </c>
      <c r="BY5172" s="310">
        <f t="shared" si="167"/>
        <v>0</v>
      </c>
    </row>
    <row r="5173" spans="76:77" x14ac:dyDescent="0.25">
      <c r="BX5173" s="311" t="e">
        <f t="shared" si="166"/>
        <v>#DIV/0!</v>
      </c>
      <c r="BY5173" s="310">
        <f t="shared" si="167"/>
        <v>0</v>
      </c>
    </row>
    <row r="5174" spans="76:77" x14ac:dyDescent="0.25">
      <c r="BX5174" s="311" t="e">
        <f t="shared" si="166"/>
        <v>#DIV/0!</v>
      </c>
      <c r="BY5174" s="310">
        <f t="shared" si="167"/>
        <v>0</v>
      </c>
    </row>
    <row r="5175" spans="76:77" x14ac:dyDescent="0.25">
      <c r="BX5175" s="311" t="e">
        <f t="shared" si="166"/>
        <v>#DIV/0!</v>
      </c>
      <c r="BY5175" s="310">
        <f t="shared" si="167"/>
        <v>0</v>
      </c>
    </row>
    <row r="5176" spans="76:77" x14ac:dyDescent="0.25">
      <c r="BX5176" s="311" t="e">
        <f t="shared" si="166"/>
        <v>#DIV/0!</v>
      </c>
      <c r="BY5176" s="310">
        <f t="shared" si="167"/>
        <v>0</v>
      </c>
    </row>
    <row r="5177" spans="76:77" x14ac:dyDescent="0.25">
      <c r="BX5177" s="311" t="e">
        <f t="shared" si="166"/>
        <v>#DIV/0!</v>
      </c>
      <c r="BY5177" s="310">
        <f t="shared" si="167"/>
        <v>0</v>
      </c>
    </row>
    <row r="5178" spans="76:77" x14ac:dyDescent="0.25">
      <c r="BX5178" s="311" t="e">
        <f t="shared" si="166"/>
        <v>#DIV/0!</v>
      </c>
      <c r="BY5178" s="310">
        <f t="shared" si="167"/>
        <v>0</v>
      </c>
    </row>
    <row r="5179" spans="76:77" x14ac:dyDescent="0.25">
      <c r="BX5179" s="311" t="e">
        <f t="shared" si="166"/>
        <v>#DIV/0!</v>
      </c>
      <c r="BY5179" s="310">
        <f t="shared" si="167"/>
        <v>0</v>
      </c>
    </row>
    <row r="5180" spans="76:77" x14ac:dyDescent="0.25">
      <c r="BX5180" s="311" t="e">
        <f t="shared" si="166"/>
        <v>#DIV/0!</v>
      </c>
      <c r="BY5180" s="310">
        <f t="shared" si="167"/>
        <v>0</v>
      </c>
    </row>
    <row r="5181" spans="76:77" x14ac:dyDescent="0.25">
      <c r="BX5181" s="311" t="e">
        <f t="shared" si="166"/>
        <v>#DIV/0!</v>
      </c>
      <c r="BY5181" s="310">
        <f t="shared" si="167"/>
        <v>0</v>
      </c>
    </row>
    <row r="5182" spans="76:77" x14ac:dyDescent="0.25">
      <c r="BX5182" s="311" t="e">
        <f t="shared" si="166"/>
        <v>#DIV/0!</v>
      </c>
      <c r="BY5182" s="310">
        <f t="shared" si="167"/>
        <v>0</v>
      </c>
    </row>
    <row r="5183" spans="76:77" x14ac:dyDescent="0.25">
      <c r="BX5183" s="311" t="e">
        <f t="shared" si="166"/>
        <v>#DIV/0!</v>
      </c>
      <c r="BY5183" s="310">
        <f t="shared" si="167"/>
        <v>0</v>
      </c>
    </row>
    <row r="5184" spans="76:77" x14ac:dyDescent="0.25">
      <c r="BX5184" s="311" t="e">
        <f t="shared" si="166"/>
        <v>#DIV/0!</v>
      </c>
      <c r="BY5184" s="310">
        <f t="shared" si="167"/>
        <v>0</v>
      </c>
    </row>
    <row r="5185" spans="76:77" x14ac:dyDescent="0.25">
      <c r="BX5185" s="311" t="e">
        <f t="shared" si="166"/>
        <v>#DIV/0!</v>
      </c>
      <c r="BY5185" s="310">
        <f t="shared" si="167"/>
        <v>0</v>
      </c>
    </row>
    <row r="5186" spans="76:77" x14ac:dyDescent="0.25">
      <c r="BX5186" s="311" t="e">
        <f t="shared" si="166"/>
        <v>#DIV/0!</v>
      </c>
      <c r="BY5186" s="310">
        <f t="shared" si="167"/>
        <v>0</v>
      </c>
    </row>
    <row r="5187" spans="76:77" x14ac:dyDescent="0.25">
      <c r="BX5187" s="311" t="e">
        <f t="shared" si="166"/>
        <v>#DIV/0!</v>
      </c>
      <c r="BY5187" s="310">
        <f t="shared" si="167"/>
        <v>0</v>
      </c>
    </row>
    <row r="5188" spans="76:77" x14ac:dyDescent="0.25">
      <c r="BX5188" s="311" t="e">
        <f t="shared" si="166"/>
        <v>#DIV/0!</v>
      </c>
      <c r="BY5188" s="310">
        <f t="shared" si="167"/>
        <v>0</v>
      </c>
    </row>
    <row r="5189" spans="76:77" x14ac:dyDescent="0.25">
      <c r="BX5189" s="311" t="e">
        <f t="shared" si="166"/>
        <v>#DIV/0!</v>
      </c>
      <c r="BY5189" s="310">
        <f t="shared" si="167"/>
        <v>0</v>
      </c>
    </row>
    <row r="5190" spans="76:77" x14ac:dyDescent="0.25">
      <c r="BX5190" s="311" t="e">
        <f t="shared" si="166"/>
        <v>#DIV/0!</v>
      </c>
      <c r="BY5190" s="310">
        <f t="shared" si="167"/>
        <v>0</v>
      </c>
    </row>
    <row r="5191" spans="76:77" x14ac:dyDescent="0.25">
      <c r="BX5191" s="311" t="e">
        <f t="shared" si="166"/>
        <v>#DIV/0!</v>
      </c>
      <c r="BY5191" s="310">
        <f t="shared" si="167"/>
        <v>0</v>
      </c>
    </row>
    <row r="5192" spans="76:77" x14ac:dyDescent="0.25">
      <c r="BX5192" s="311" t="e">
        <f t="shared" si="166"/>
        <v>#DIV/0!</v>
      </c>
      <c r="BY5192" s="310">
        <f t="shared" si="167"/>
        <v>0</v>
      </c>
    </row>
    <row r="5193" spans="76:77" x14ac:dyDescent="0.25">
      <c r="BX5193" s="311" t="e">
        <f t="shared" si="166"/>
        <v>#DIV/0!</v>
      </c>
      <c r="BY5193" s="310">
        <f t="shared" si="167"/>
        <v>0</v>
      </c>
    </row>
    <row r="5194" spans="76:77" x14ac:dyDescent="0.25">
      <c r="BX5194" s="311" t="e">
        <f t="shared" si="166"/>
        <v>#DIV/0!</v>
      </c>
      <c r="BY5194" s="310">
        <f t="shared" si="167"/>
        <v>0</v>
      </c>
    </row>
    <row r="5195" spans="76:77" x14ac:dyDescent="0.25">
      <c r="BX5195" s="311" t="e">
        <f t="shared" si="166"/>
        <v>#DIV/0!</v>
      </c>
      <c r="BY5195" s="310">
        <f t="shared" si="167"/>
        <v>0</v>
      </c>
    </row>
    <row r="5196" spans="76:77" x14ac:dyDescent="0.25">
      <c r="BX5196" s="311" t="e">
        <f t="shared" si="166"/>
        <v>#DIV/0!</v>
      </c>
      <c r="BY5196" s="310">
        <f t="shared" si="167"/>
        <v>0</v>
      </c>
    </row>
    <row r="5197" spans="76:77" x14ac:dyDescent="0.25">
      <c r="BX5197" s="311" t="e">
        <f t="shared" ref="BX5197:BX5260" si="168">BY5197/BV5197</f>
        <v>#DIV/0!</v>
      </c>
      <c r="BY5197" s="310">
        <f t="shared" ref="BY5197:BY5260" si="169">BY5196+BW5197*(BV5197-BV5196)</f>
        <v>0</v>
      </c>
    </row>
    <row r="5198" spans="76:77" x14ac:dyDescent="0.25">
      <c r="BX5198" s="311" t="e">
        <f t="shared" si="168"/>
        <v>#DIV/0!</v>
      </c>
      <c r="BY5198" s="310">
        <f t="shared" si="169"/>
        <v>0</v>
      </c>
    </row>
    <row r="5199" spans="76:77" x14ac:dyDescent="0.25">
      <c r="BX5199" s="311" t="e">
        <f t="shared" si="168"/>
        <v>#DIV/0!</v>
      </c>
      <c r="BY5199" s="310">
        <f t="shared" si="169"/>
        <v>0</v>
      </c>
    </row>
    <row r="5200" spans="76:77" x14ac:dyDescent="0.25">
      <c r="BX5200" s="311" t="e">
        <f t="shared" si="168"/>
        <v>#DIV/0!</v>
      </c>
      <c r="BY5200" s="310">
        <f t="shared" si="169"/>
        <v>0</v>
      </c>
    </row>
    <row r="5201" spans="76:77" x14ac:dyDescent="0.25">
      <c r="BX5201" s="311" t="e">
        <f t="shared" si="168"/>
        <v>#DIV/0!</v>
      </c>
      <c r="BY5201" s="310">
        <f t="shared" si="169"/>
        <v>0</v>
      </c>
    </row>
    <row r="5202" spans="76:77" x14ac:dyDescent="0.25">
      <c r="BX5202" s="311" t="e">
        <f t="shared" si="168"/>
        <v>#DIV/0!</v>
      </c>
      <c r="BY5202" s="310">
        <f t="shared" si="169"/>
        <v>0</v>
      </c>
    </row>
    <row r="5203" spans="76:77" x14ac:dyDescent="0.25">
      <c r="BX5203" s="311" t="e">
        <f t="shared" si="168"/>
        <v>#DIV/0!</v>
      </c>
      <c r="BY5203" s="310">
        <f t="shared" si="169"/>
        <v>0</v>
      </c>
    </row>
    <row r="5204" spans="76:77" x14ac:dyDescent="0.25">
      <c r="BX5204" s="311" t="e">
        <f t="shared" si="168"/>
        <v>#DIV/0!</v>
      </c>
      <c r="BY5204" s="310">
        <f t="shared" si="169"/>
        <v>0</v>
      </c>
    </row>
    <row r="5205" spans="76:77" x14ac:dyDescent="0.25">
      <c r="BX5205" s="311" t="e">
        <f t="shared" si="168"/>
        <v>#DIV/0!</v>
      </c>
      <c r="BY5205" s="310">
        <f t="shared" si="169"/>
        <v>0</v>
      </c>
    </row>
    <row r="5206" spans="76:77" x14ac:dyDescent="0.25">
      <c r="BX5206" s="311" t="e">
        <f t="shared" si="168"/>
        <v>#DIV/0!</v>
      </c>
      <c r="BY5206" s="310">
        <f t="shared" si="169"/>
        <v>0</v>
      </c>
    </row>
    <row r="5207" spans="76:77" x14ac:dyDescent="0.25">
      <c r="BX5207" s="311" t="e">
        <f t="shared" si="168"/>
        <v>#DIV/0!</v>
      </c>
      <c r="BY5207" s="310">
        <f t="shared" si="169"/>
        <v>0</v>
      </c>
    </row>
    <row r="5208" spans="76:77" x14ac:dyDescent="0.25">
      <c r="BX5208" s="311" t="e">
        <f t="shared" si="168"/>
        <v>#DIV/0!</v>
      </c>
      <c r="BY5208" s="310">
        <f t="shared" si="169"/>
        <v>0</v>
      </c>
    </row>
    <row r="5209" spans="76:77" x14ac:dyDescent="0.25">
      <c r="BX5209" s="311" t="e">
        <f t="shared" si="168"/>
        <v>#DIV/0!</v>
      </c>
      <c r="BY5209" s="310">
        <f t="shared" si="169"/>
        <v>0</v>
      </c>
    </row>
    <row r="5210" spans="76:77" x14ac:dyDescent="0.25">
      <c r="BX5210" s="311" t="e">
        <f t="shared" si="168"/>
        <v>#DIV/0!</v>
      </c>
      <c r="BY5210" s="310">
        <f t="shared" si="169"/>
        <v>0</v>
      </c>
    </row>
    <row r="5211" spans="76:77" x14ac:dyDescent="0.25">
      <c r="BX5211" s="311" t="e">
        <f t="shared" si="168"/>
        <v>#DIV/0!</v>
      </c>
      <c r="BY5211" s="310">
        <f t="shared" si="169"/>
        <v>0</v>
      </c>
    </row>
    <row r="5212" spans="76:77" x14ac:dyDescent="0.25">
      <c r="BX5212" s="311" t="e">
        <f t="shared" si="168"/>
        <v>#DIV/0!</v>
      </c>
      <c r="BY5212" s="310">
        <f t="shared" si="169"/>
        <v>0</v>
      </c>
    </row>
    <row r="5213" spans="76:77" x14ac:dyDescent="0.25">
      <c r="BX5213" s="311" t="e">
        <f t="shared" si="168"/>
        <v>#DIV/0!</v>
      </c>
      <c r="BY5213" s="310">
        <f t="shared" si="169"/>
        <v>0</v>
      </c>
    </row>
    <row r="5214" spans="76:77" x14ac:dyDescent="0.25">
      <c r="BX5214" s="311" t="e">
        <f t="shared" si="168"/>
        <v>#DIV/0!</v>
      </c>
      <c r="BY5214" s="310">
        <f t="shared" si="169"/>
        <v>0</v>
      </c>
    </row>
    <row r="5215" spans="76:77" x14ac:dyDescent="0.25">
      <c r="BX5215" s="311" t="e">
        <f t="shared" si="168"/>
        <v>#DIV/0!</v>
      </c>
      <c r="BY5215" s="310">
        <f t="shared" si="169"/>
        <v>0</v>
      </c>
    </row>
    <row r="5216" spans="76:77" x14ac:dyDescent="0.25">
      <c r="BX5216" s="311" t="e">
        <f t="shared" si="168"/>
        <v>#DIV/0!</v>
      </c>
      <c r="BY5216" s="310">
        <f t="shared" si="169"/>
        <v>0</v>
      </c>
    </row>
    <row r="5217" spans="76:77" x14ac:dyDescent="0.25">
      <c r="BX5217" s="311" t="e">
        <f t="shared" si="168"/>
        <v>#DIV/0!</v>
      </c>
      <c r="BY5217" s="310">
        <f t="shared" si="169"/>
        <v>0</v>
      </c>
    </row>
    <row r="5218" spans="76:77" x14ac:dyDescent="0.25">
      <c r="BX5218" s="311" t="e">
        <f t="shared" si="168"/>
        <v>#DIV/0!</v>
      </c>
      <c r="BY5218" s="310">
        <f t="shared" si="169"/>
        <v>0</v>
      </c>
    </row>
    <row r="5219" spans="76:77" x14ac:dyDescent="0.25">
      <c r="BX5219" s="311" t="e">
        <f t="shared" si="168"/>
        <v>#DIV/0!</v>
      </c>
      <c r="BY5219" s="310">
        <f t="shared" si="169"/>
        <v>0</v>
      </c>
    </row>
    <row r="5220" spans="76:77" x14ac:dyDescent="0.25">
      <c r="BX5220" s="311" t="e">
        <f t="shared" si="168"/>
        <v>#DIV/0!</v>
      </c>
      <c r="BY5220" s="310">
        <f t="shared" si="169"/>
        <v>0</v>
      </c>
    </row>
    <row r="5221" spans="76:77" x14ac:dyDescent="0.25">
      <c r="BX5221" s="311" t="e">
        <f t="shared" si="168"/>
        <v>#DIV/0!</v>
      </c>
      <c r="BY5221" s="310">
        <f t="shared" si="169"/>
        <v>0</v>
      </c>
    </row>
    <row r="5222" spans="76:77" x14ac:dyDescent="0.25">
      <c r="BX5222" s="311" t="e">
        <f t="shared" si="168"/>
        <v>#DIV/0!</v>
      </c>
      <c r="BY5222" s="310">
        <f t="shared" si="169"/>
        <v>0</v>
      </c>
    </row>
    <row r="5223" spans="76:77" x14ac:dyDescent="0.25">
      <c r="BX5223" s="311" t="e">
        <f t="shared" si="168"/>
        <v>#DIV/0!</v>
      </c>
      <c r="BY5223" s="310">
        <f t="shared" si="169"/>
        <v>0</v>
      </c>
    </row>
    <row r="5224" spans="76:77" x14ac:dyDescent="0.25">
      <c r="BX5224" s="311" t="e">
        <f t="shared" si="168"/>
        <v>#DIV/0!</v>
      </c>
      <c r="BY5224" s="310">
        <f t="shared" si="169"/>
        <v>0</v>
      </c>
    </row>
    <row r="5225" spans="76:77" x14ac:dyDescent="0.25">
      <c r="BX5225" s="311" t="e">
        <f t="shared" si="168"/>
        <v>#DIV/0!</v>
      </c>
      <c r="BY5225" s="310">
        <f t="shared" si="169"/>
        <v>0</v>
      </c>
    </row>
    <row r="5226" spans="76:77" x14ac:dyDescent="0.25">
      <c r="BX5226" s="311" t="e">
        <f t="shared" si="168"/>
        <v>#DIV/0!</v>
      </c>
      <c r="BY5226" s="310">
        <f t="shared" si="169"/>
        <v>0</v>
      </c>
    </row>
    <row r="5227" spans="76:77" x14ac:dyDescent="0.25">
      <c r="BX5227" s="311" t="e">
        <f t="shared" si="168"/>
        <v>#DIV/0!</v>
      </c>
      <c r="BY5227" s="310">
        <f t="shared" si="169"/>
        <v>0</v>
      </c>
    </row>
    <row r="5228" spans="76:77" x14ac:dyDescent="0.25">
      <c r="BX5228" s="311" t="e">
        <f t="shared" si="168"/>
        <v>#DIV/0!</v>
      </c>
      <c r="BY5228" s="310">
        <f t="shared" si="169"/>
        <v>0</v>
      </c>
    </row>
    <row r="5229" spans="76:77" x14ac:dyDescent="0.25">
      <c r="BX5229" s="311" t="e">
        <f t="shared" si="168"/>
        <v>#DIV/0!</v>
      </c>
      <c r="BY5229" s="310">
        <f t="shared" si="169"/>
        <v>0</v>
      </c>
    </row>
    <row r="5230" spans="76:77" x14ac:dyDescent="0.25">
      <c r="BX5230" s="311" t="e">
        <f t="shared" si="168"/>
        <v>#DIV/0!</v>
      </c>
      <c r="BY5230" s="310">
        <f t="shared" si="169"/>
        <v>0</v>
      </c>
    </row>
    <row r="5231" spans="76:77" x14ac:dyDescent="0.25">
      <c r="BX5231" s="311" t="e">
        <f t="shared" si="168"/>
        <v>#DIV/0!</v>
      </c>
      <c r="BY5231" s="310">
        <f t="shared" si="169"/>
        <v>0</v>
      </c>
    </row>
    <row r="5232" spans="76:77" x14ac:dyDescent="0.25">
      <c r="BX5232" s="311" t="e">
        <f t="shared" si="168"/>
        <v>#DIV/0!</v>
      </c>
      <c r="BY5232" s="310">
        <f t="shared" si="169"/>
        <v>0</v>
      </c>
    </row>
    <row r="5233" spans="76:77" x14ac:dyDescent="0.25">
      <c r="BX5233" s="311" t="e">
        <f t="shared" si="168"/>
        <v>#DIV/0!</v>
      </c>
      <c r="BY5233" s="310">
        <f t="shared" si="169"/>
        <v>0</v>
      </c>
    </row>
    <row r="5234" spans="76:77" x14ac:dyDescent="0.25">
      <c r="BX5234" s="311" t="e">
        <f t="shared" si="168"/>
        <v>#DIV/0!</v>
      </c>
      <c r="BY5234" s="310">
        <f t="shared" si="169"/>
        <v>0</v>
      </c>
    </row>
    <row r="5235" spans="76:77" x14ac:dyDescent="0.25">
      <c r="BX5235" s="311" t="e">
        <f t="shared" si="168"/>
        <v>#DIV/0!</v>
      </c>
      <c r="BY5235" s="310">
        <f t="shared" si="169"/>
        <v>0</v>
      </c>
    </row>
    <row r="5236" spans="76:77" x14ac:dyDescent="0.25">
      <c r="BX5236" s="311" t="e">
        <f t="shared" si="168"/>
        <v>#DIV/0!</v>
      </c>
      <c r="BY5236" s="310">
        <f t="shared" si="169"/>
        <v>0</v>
      </c>
    </row>
    <row r="5237" spans="76:77" x14ac:dyDescent="0.25">
      <c r="BX5237" s="311" t="e">
        <f t="shared" si="168"/>
        <v>#DIV/0!</v>
      </c>
      <c r="BY5237" s="310">
        <f t="shared" si="169"/>
        <v>0</v>
      </c>
    </row>
    <row r="5238" spans="76:77" x14ac:dyDescent="0.25">
      <c r="BX5238" s="311" t="e">
        <f t="shared" si="168"/>
        <v>#DIV/0!</v>
      </c>
      <c r="BY5238" s="310">
        <f t="shared" si="169"/>
        <v>0</v>
      </c>
    </row>
    <row r="5239" spans="76:77" x14ac:dyDescent="0.25">
      <c r="BX5239" s="311" t="e">
        <f t="shared" si="168"/>
        <v>#DIV/0!</v>
      </c>
      <c r="BY5239" s="310">
        <f t="shared" si="169"/>
        <v>0</v>
      </c>
    </row>
    <row r="5240" spans="76:77" x14ac:dyDescent="0.25">
      <c r="BX5240" s="311" t="e">
        <f t="shared" si="168"/>
        <v>#DIV/0!</v>
      </c>
      <c r="BY5240" s="310">
        <f t="shared" si="169"/>
        <v>0</v>
      </c>
    </row>
    <row r="5241" spans="76:77" x14ac:dyDescent="0.25">
      <c r="BX5241" s="311" t="e">
        <f t="shared" si="168"/>
        <v>#DIV/0!</v>
      </c>
      <c r="BY5241" s="310">
        <f t="shared" si="169"/>
        <v>0</v>
      </c>
    </row>
    <row r="5242" spans="76:77" x14ac:dyDescent="0.25">
      <c r="BX5242" s="311" t="e">
        <f t="shared" si="168"/>
        <v>#DIV/0!</v>
      </c>
      <c r="BY5242" s="310">
        <f t="shared" si="169"/>
        <v>0</v>
      </c>
    </row>
    <row r="5243" spans="76:77" x14ac:dyDescent="0.25">
      <c r="BX5243" s="311" t="e">
        <f t="shared" si="168"/>
        <v>#DIV/0!</v>
      </c>
      <c r="BY5243" s="310">
        <f t="shared" si="169"/>
        <v>0</v>
      </c>
    </row>
    <row r="5244" spans="76:77" x14ac:dyDescent="0.25">
      <c r="BX5244" s="311" t="e">
        <f t="shared" si="168"/>
        <v>#DIV/0!</v>
      </c>
      <c r="BY5244" s="310">
        <f t="shared" si="169"/>
        <v>0</v>
      </c>
    </row>
    <row r="5245" spans="76:77" x14ac:dyDescent="0.25">
      <c r="BX5245" s="311" t="e">
        <f t="shared" si="168"/>
        <v>#DIV/0!</v>
      </c>
      <c r="BY5245" s="310">
        <f t="shared" si="169"/>
        <v>0</v>
      </c>
    </row>
    <row r="5246" spans="76:77" x14ac:dyDescent="0.25">
      <c r="BX5246" s="311" t="e">
        <f t="shared" si="168"/>
        <v>#DIV/0!</v>
      </c>
      <c r="BY5246" s="310">
        <f t="shared" si="169"/>
        <v>0</v>
      </c>
    </row>
    <row r="5247" spans="76:77" x14ac:dyDescent="0.25">
      <c r="BX5247" s="311" t="e">
        <f t="shared" si="168"/>
        <v>#DIV/0!</v>
      </c>
      <c r="BY5247" s="310">
        <f t="shared" si="169"/>
        <v>0</v>
      </c>
    </row>
    <row r="5248" spans="76:77" x14ac:dyDescent="0.25">
      <c r="BX5248" s="311" t="e">
        <f t="shared" si="168"/>
        <v>#DIV/0!</v>
      </c>
      <c r="BY5248" s="310">
        <f t="shared" si="169"/>
        <v>0</v>
      </c>
    </row>
    <row r="5249" spans="76:77" x14ac:dyDescent="0.25">
      <c r="BX5249" s="311" t="e">
        <f t="shared" si="168"/>
        <v>#DIV/0!</v>
      </c>
      <c r="BY5249" s="310">
        <f t="shared" si="169"/>
        <v>0</v>
      </c>
    </row>
    <row r="5250" spans="76:77" x14ac:dyDescent="0.25">
      <c r="BX5250" s="311" t="e">
        <f t="shared" si="168"/>
        <v>#DIV/0!</v>
      </c>
      <c r="BY5250" s="310">
        <f t="shared" si="169"/>
        <v>0</v>
      </c>
    </row>
    <row r="5251" spans="76:77" x14ac:dyDescent="0.25">
      <c r="BX5251" s="311" t="e">
        <f t="shared" si="168"/>
        <v>#DIV/0!</v>
      </c>
      <c r="BY5251" s="310">
        <f t="shared" si="169"/>
        <v>0</v>
      </c>
    </row>
    <row r="5252" spans="76:77" x14ac:dyDescent="0.25">
      <c r="BX5252" s="311" t="e">
        <f t="shared" si="168"/>
        <v>#DIV/0!</v>
      </c>
      <c r="BY5252" s="310">
        <f t="shared" si="169"/>
        <v>0</v>
      </c>
    </row>
    <row r="5253" spans="76:77" x14ac:dyDescent="0.25">
      <c r="BX5253" s="311" t="e">
        <f t="shared" si="168"/>
        <v>#DIV/0!</v>
      </c>
      <c r="BY5253" s="310">
        <f t="shared" si="169"/>
        <v>0</v>
      </c>
    </row>
    <row r="5254" spans="76:77" x14ac:dyDescent="0.25">
      <c r="BX5254" s="311" t="e">
        <f t="shared" si="168"/>
        <v>#DIV/0!</v>
      </c>
      <c r="BY5254" s="310">
        <f t="shared" si="169"/>
        <v>0</v>
      </c>
    </row>
    <row r="5255" spans="76:77" x14ac:dyDescent="0.25">
      <c r="BX5255" s="311" t="e">
        <f t="shared" si="168"/>
        <v>#DIV/0!</v>
      </c>
      <c r="BY5255" s="310">
        <f t="shared" si="169"/>
        <v>0</v>
      </c>
    </row>
    <row r="5256" spans="76:77" x14ac:dyDescent="0.25">
      <c r="BX5256" s="311" t="e">
        <f t="shared" si="168"/>
        <v>#DIV/0!</v>
      </c>
      <c r="BY5256" s="310">
        <f t="shared" si="169"/>
        <v>0</v>
      </c>
    </row>
    <row r="5257" spans="76:77" x14ac:dyDescent="0.25">
      <c r="BX5257" s="311" t="e">
        <f t="shared" si="168"/>
        <v>#DIV/0!</v>
      </c>
      <c r="BY5257" s="310">
        <f t="shared" si="169"/>
        <v>0</v>
      </c>
    </row>
    <row r="5258" spans="76:77" x14ac:dyDescent="0.25">
      <c r="BX5258" s="311" t="e">
        <f t="shared" si="168"/>
        <v>#DIV/0!</v>
      </c>
      <c r="BY5258" s="310">
        <f t="shared" si="169"/>
        <v>0</v>
      </c>
    </row>
    <row r="5259" spans="76:77" x14ac:dyDescent="0.25">
      <c r="BX5259" s="311" t="e">
        <f t="shared" si="168"/>
        <v>#DIV/0!</v>
      </c>
      <c r="BY5259" s="310">
        <f t="shared" si="169"/>
        <v>0</v>
      </c>
    </row>
    <row r="5260" spans="76:77" x14ac:dyDescent="0.25">
      <c r="BX5260" s="311" t="e">
        <f t="shared" si="168"/>
        <v>#DIV/0!</v>
      </c>
      <c r="BY5260" s="310">
        <f t="shared" si="169"/>
        <v>0</v>
      </c>
    </row>
    <row r="5261" spans="76:77" x14ac:dyDescent="0.25">
      <c r="BX5261" s="311" t="e">
        <f t="shared" ref="BX5261:BX5324" si="170">BY5261/BV5261</f>
        <v>#DIV/0!</v>
      </c>
      <c r="BY5261" s="310">
        <f t="shared" ref="BY5261:BY5324" si="171">BY5260+BW5261*(BV5261-BV5260)</f>
        <v>0</v>
      </c>
    </row>
    <row r="5262" spans="76:77" x14ac:dyDescent="0.25">
      <c r="BX5262" s="311" t="e">
        <f t="shared" si="170"/>
        <v>#DIV/0!</v>
      </c>
      <c r="BY5262" s="310">
        <f t="shared" si="171"/>
        <v>0</v>
      </c>
    </row>
    <row r="5263" spans="76:77" x14ac:dyDescent="0.25">
      <c r="BX5263" s="311" t="e">
        <f t="shared" si="170"/>
        <v>#DIV/0!</v>
      </c>
      <c r="BY5263" s="310">
        <f t="shared" si="171"/>
        <v>0</v>
      </c>
    </row>
    <row r="5264" spans="76:77" x14ac:dyDescent="0.25">
      <c r="BX5264" s="311" t="e">
        <f t="shared" si="170"/>
        <v>#DIV/0!</v>
      </c>
      <c r="BY5264" s="310">
        <f t="shared" si="171"/>
        <v>0</v>
      </c>
    </row>
    <row r="5265" spans="76:77" x14ac:dyDescent="0.25">
      <c r="BX5265" s="311" t="e">
        <f t="shared" si="170"/>
        <v>#DIV/0!</v>
      </c>
      <c r="BY5265" s="310">
        <f t="shared" si="171"/>
        <v>0</v>
      </c>
    </row>
    <row r="5266" spans="76:77" x14ac:dyDescent="0.25">
      <c r="BX5266" s="311" t="e">
        <f t="shared" si="170"/>
        <v>#DIV/0!</v>
      </c>
      <c r="BY5266" s="310">
        <f t="shared" si="171"/>
        <v>0</v>
      </c>
    </row>
    <row r="5267" spans="76:77" x14ac:dyDescent="0.25">
      <c r="BX5267" s="311" t="e">
        <f t="shared" si="170"/>
        <v>#DIV/0!</v>
      </c>
      <c r="BY5267" s="310">
        <f t="shared" si="171"/>
        <v>0</v>
      </c>
    </row>
    <row r="5268" spans="76:77" x14ac:dyDescent="0.25">
      <c r="BX5268" s="311" t="e">
        <f t="shared" si="170"/>
        <v>#DIV/0!</v>
      </c>
      <c r="BY5268" s="310">
        <f t="shared" si="171"/>
        <v>0</v>
      </c>
    </row>
    <row r="5269" spans="76:77" x14ac:dyDescent="0.25">
      <c r="BX5269" s="311" t="e">
        <f t="shared" si="170"/>
        <v>#DIV/0!</v>
      </c>
      <c r="BY5269" s="310">
        <f t="shared" si="171"/>
        <v>0</v>
      </c>
    </row>
    <row r="5270" spans="76:77" x14ac:dyDescent="0.25">
      <c r="BX5270" s="311" t="e">
        <f t="shared" si="170"/>
        <v>#DIV/0!</v>
      </c>
      <c r="BY5270" s="310">
        <f t="shared" si="171"/>
        <v>0</v>
      </c>
    </row>
    <row r="5271" spans="76:77" x14ac:dyDescent="0.25">
      <c r="BX5271" s="311" t="e">
        <f t="shared" si="170"/>
        <v>#DIV/0!</v>
      </c>
      <c r="BY5271" s="310">
        <f t="shared" si="171"/>
        <v>0</v>
      </c>
    </row>
    <row r="5272" spans="76:77" x14ac:dyDescent="0.25">
      <c r="BX5272" s="311" t="e">
        <f t="shared" si="170"/>
        <v>#DIV/0!</v>
      </c>
      <c r="BY5272" s="310">
        <f t="shared" si="171"/>
        <v>0</v>
      </c>
    </row>
    <row r="5273" spans="76:77" x14ac:dyDescent="0.25">
      <c r="BX5273" s="311" t="e">
        <f t="shared" si="170"/>
        <v>#DIV/0!</v>
      </c>
      <c r="BY5273" s="310">
        <f t="shared" si="171"/>
        <v>0</v>
      </c>
    </row>
    <row r="5274" spans="76:77" x14ac:dyDescent="0.25">
      <c r="BX5274" s="311" t="e">
        <f t="shared" si="170"/>
        <v>#DIV/0!</v>
      </c>
      <c r="BY5274" s="310">
        <f t="shared" si="171"/>
        <v>0</v>
      </c>
    </row>
    <row r="5275" spans="76:77" x14ac:dyDescent="0.25">
      <c r="BX5275" s="311" t="e">
        <f t="shared" si="170"/>
        <v>#DIV/0!</v>
      </c>
      <c r="BY5275" s="310">
        <f t="shared" si="171"/>
        <v>0</v>
      </c>
    </row>
    <row r="5276" spans="76:77" x14ac:dyDescent="0.25">
      <c r="BX5276" s="311" t="e">
        <f t="shared" si="170"/>
        <v>#DIV/0!</v>
      </c>
      <c r="BY5276" s="310">
        <f t="shared" si="171"/>
        <v>0</v>
      </c>
    </row>
    <row r="5277" spans="76:77" x14ac:dyDescent="0.25">
      <c r="BX5277" s="311" t="e">
        <f t="shared" si="170"/>
        <v>#DIV/0!</v>
      </c>
      <c r="BY5277" s="310">
        <f t="shared" si="171"/>
        <v>0</v>
      </c>
    </row>
    <row r="5278" spans="76:77" x14ac:dyDescent="0.25">
      <c r="BX5278" s="311" t="e">
        <f t="shared" si="170"/>
        <v>#DIV/0!</v>
      </c>
      <c r="BY5278" s="310">
        <f t="shared" si="171"/>
        <v>0</v>
      </c>
    </row>
    <row r="5279" spans="76:77" x14ac:dyDescent="0.25">
      <c r="BX5279" s="311" t="e">
        <f t="shared" si="170"/>
        <v>#DIV/0!</v>
      </c>
      <c r="BY5279" s="310">
        <f t="shared" si="171"/>
        <v>0</v>
      </c>
    </row>
    <row r="5280" spans="76:77" x14ac:dyDescent="0.25">
      <c r="BX5280" s="311" t="e">
        <f t="shared" si="170"/>
        <v>#DIV/0!</v>
      </c>
      <c r="BY5280" s="310">
        <f t="shared" si="171"/>
        <v>0</v>
      </c>
    </row>
    <row r="5281" spans="76:77" x14ac:dyDescent="0.25">
      <c r="BX5281" s="311" t="e">
        <f t="shared" si="170"/>
        <v>#DIV/0!</v>
      </c>
      <c r="BY5281" s="310">
        <f t="shared" si="171"/>
        <v>0</v>
      </c>
    </row>
    <row r="5282" spans="76:77" x14ac:dyDescent="0.25">
      <c r="BX5282" s="311" t="e">
        <f t="shared" si="170"/>
        <v>#DIV/0!</v>
      </c>
      <c r="BY5282" s="310">
        <f t="shared" si="171"/>
        <v>0</v>
      </c>
    </row>
    <row r="5283" spans="76:77" x14ac:dyDescent="0.25">
      <c r="BX5283" s="311" t="e">
        <f t="shared" si="170"/>
        <v>#DIV/0!</v>
      </c>
      <c r="BY5283" s="310">
        <f t="shared" si="171"/>
        <v>0</v>
      </c>
    </row>
    <row r="5284" spans="76:77" x14ac:dyDescent="0.25">
      <c r="BX5284" s="311" t="e">
        <f t="shared" si="170"/>
        <v>#DIV/0!</v>
      </c>
      <c r="BY5284" s="310">
        <f t="shared" si="171"/>
        <v>0</v>
      </c>
    </row>
    <row r="5285" spans="76:77" x14ac:dyDescent="0.25">
      <c r="BX5285" s="311" t="e">
        <f t="shared" si="170"/>
        <v>#DIV/0!</v>
      </c>
      <c r="BY5285" s="310">
        <f t="shared" si="171"/>
        <v>0</v>
      </c>
    </row>
    <row r="5286" spans="76:77" x14ac:dyDescent="0.25">
      <c r="BX5286" s="311" t="e">
        <f t="shared" si="170"/>
        <v>#DIV/0!</v>
      </c>
      <c r="BY5286" s="310">
        <f t="shared" si="171"/>
        <v>0</v>
      </c>
    </row>
    <row r="5287" spans="76:77" x14ac:dyDescent="0.25">
      <c r="BX5287" s="311" t="e">
        <f t="shared" si="170"/>
        <v>#DIV/0!</v>
      </c>
      <c r="BY5287" s="310">
        <f t="shared" si="171"/>
        <v>0</v>
      </c>
    </row>
    <row r="5288" spans="76:77" x14ac:dyDescent="0.25">
      <c r="BX5288" s="311" t="e">
        <f t="shared" si="170"/>
        <v>#DIV/0!</v>
      </c>
      <c r="BY5288" s="310">
        <f t="shared" si="171"/>
        <v>0</v>
      </c>
    </row>
    <row r="5289" spans="76:77" x14ac:dyDescent="0.25">
      <c r="BX5289" s="311" t="e">
        <f t="shared" si="170"/>
        <v>#DIV/0!</v>
      </c>
      <c r="BY5289" s="310">
        <f t="shared" si="171"/>
        <v>0</v>
      </c>
    </row>
    <row r="5290" spans="76:77" x14ac:dyDescent="0.25">
      <c r="BX5290" s="311" t="e">
        <f t="shared" si="170"/>
        <v>#DIV/0!</v>
      </c>
      <c r="BY5290" s="310">
        <f t="shared" si="171"/>
        <v>0</v>
      </c>
    </row>
    <row r="5291" spans="76:77" x14ac:dyDescent="0.25">
      <c r="BX5291" s="311" t="e">
        <f t="shared" si="170"/>
        <v>#DIV/0!</v>
      </c>
      <c r="BY5291" s="310">
        <f t="shared" si="171"/>
        <v>0</v>
      </c>
    </row>
    <row r="5292" spans="76:77" x14ac:dyDescent="0.25">
      <c r="BX5292" s="311" t="e">
        <f t="shared" si="170"/>
        <v>#DIV/0!</v>
      </c>
      <c r="BY5292" s="310">
        <f t="shared" si="171"/>
        <v>0</v>
      </c>
    </row>
    <row r="5293" spans="76:77" x14ac:dyDescent="0.25">
      <c r="BX5293" s="311" t="e">
        <f t="shared" si="170"/>
        <v>#DIV/0!</v>
      </c>
      <c r="BY5293" s="310">
        <f t="shared" si="171"/>
        <v>0</v>
      </c>
    </row>
    <row r="5294" spans="76:77" x14ac:dyDescent="0.25">
      <c r="BX5294" s="311" t="e">
        <f t="shared" si="170"/>
        <v>#DIV/0!</v>
      </c>
      <c r="BY5294" s="310">
        <f t="shared" si="171"/>
        <v>0</v>
      </c>
    </row>
    <row r="5295" spans="76:77" x14ac:dyDescent="0.25">
      <c r="BX5295" s="311" t="e">
        <f t="shared" si="170"/>
        <v>#DIV/0!</v>
      </c>
      <c r="BY5295" s="310">
        <f t="shared" si="171"/>
        <v>0</v>
      </c>
    </row>
    <row r="5296" spans="76:77" x14ac:dyDescent="0.25">
      <c r="BX5296" s="311" t="e">
        <f t="shared" si="170"/>
        <v>#DIV/0!</v>
      </c>
      <c r="BY5296" s="310">
        <f t="shared" si="171"/>
        <v>0</v>
      </c>
    </row>
    <row r="5297" spans="76:77" x14ac:dyDescent="0.25">
      <c r="BX5297" s="311" t="e">
        <f t="shared" si="170"/>
        <v>#DIV/0!</v>
      </c>
      <c r="BY5297" s="310">
        <f t="shared" si="171"/>
        <v>0</v>
      </c>
    </row>
    <row r="5298" spans="76:77" x14ac:dyDescent="0.25">
      <c r="BX5298" s="311" t="e">
        <f t="shared" si="170"/>
        <v>#DIV/0!</v>
      </c>
      <c r="BY5298" s="310">
        <f t="shared" si="171"/>
        <v>0</v>
      </c>
    </row>
    <row r="5299" spans="76:77" x14ac:dyDescent="0.25">
      <c r="BX5299" s="311" t="e">
        <f t="shared" si="170"/>
        <v>#DIV/0!</v>
      </c>
      <c r="BY5299" s="310">
        <f t="shared" si="171"/>
        <v>0</v>
      </c>
    </row>
    <row r="5300" spans="76:77" x14ac:dyDescent="0.25">
      <c r="BX5300" s="311" t="e">
        <f t="shared" si="170"/>
        <v>#DIV/0!</v>
      </c>
      <c r="BY5300" s="310">
        <f t="shared" si="171"/>
        <v>0</v>
      </c>
    </row>
    <row r="5301" spans="76:77" x14ac:dyDescent="0.25">
      <c r="BX5301" s="311" t="e">
        <f t="shared" si="170"/>
        <v>#DIV/0!</v>
      </c>
      <c r="BY5301" s="310">
        <f t="shared" si="171"/>
        <v>0</v>
      </c>
    </row>
    <row r="5302" spans="76:77" x14ac:dyDescent="0.25">
      <c r="BX5302" s="311" t="e">
        <f t="shared" si="170"/>
        <v>#DIV/0!</v>
      </c>
      <c r="BY5302" s="310">
        <f t="shared" si="171"/>
        <v>0</v>
      </c>
    </row>
    <row r="5303" spans="76:77" x14ac:dyDescent="0.25">
      <c r="BX5303" s="311" t="e">
        <f t="shared" si="170"/>
        <v>#DIV/0!</v>
      </c>
      <c r="BY5303" s="310">
        <f t="shared" si="171"/>
        <v>0</v>
      </c>
    </row>
    <row r="5304" spans="76:77" x14ac:dyDescent="0.25">
      <c r="BX5304" s="311" t="e">
        <f t="shared" si="170"/>
        <v>#DIV/0!</v>
      </c>
      <c r="BY5304" s="310">
        <f t="shared" si="171"/>
        <v>0</v>
      </c>
    </row>
    <row r="5305" spans="76:77" x14ac:dyDescent="0.25">
      <c r="BX5305" s="311" t="e">
        <f t="shared" si="170"/>
        <v>#DIV/0!</v>
      </c>
      <c r="BY5305" s="310">
        <f t="shared" si="171"/>
        <v>0</v>
      </c>
    </row>
    <row r="5306" spans="76:77" x14ac:dyDescent="0.25">
      <c r="BX5306" s="311" t="e">
        <f t="shared" si="170"/>
        <v>#DIV/0!</v>
      </c>
      <c r="BY5306" s="310">
        <f t="shared" si="171"/>
        <v>0</v>
      </c>
    </row>
    <row r="5307" spans="76:77" x14ac:dyDescent="0.25">
      <c r="BX5307" s="311" t="e">
        <f t="shared" si="170"/>
        <v>#DIV/0!</v>
      </c>
      <c r="BY5307" s="310">
        <f t="shared" si="171"/>
        <v>0</v>
      </c>
    </row>
    <row r="5308" spans="76:77" x14ac:dyDescent="0.25">
      <c r="BX5308" s="311" t="e">
        <f t="shared" si="170"/>
        <v>#DIV/0!</v>
      </c>
      <c r="BY5308" s="310">
        <f t="shared" si="171"/>
        <v>0</v>
      </c>
    </row>
    <row r="5309" spans="76:77" x14ac:dyDescent="0.25">
      <c r="BX5309" s="311" t="e">
        <f t="shared" si="170"/>
        <v>#DIV/0!</v>
      </c>
      <c r="BY5309" s="310">
        <f t="shared" si="171"/>
        <v>0</v>
      </c>
    </row>
    <row r="5310" spans="76:77" x14ac:dyDescent="0.25">
      <c r="BX5310" s="311" t="e">
        <f t="shared" si="170"/>
        <v>#DIV/0!</v>
      </c>
      <c r="BY5310" s="310">
        <f t="shared" si="171"/>
        <v>0</v>
      </c>
    </row>
    <row r="5311" spans="76:77" x14ac:dyDescent="0.25">
      <c r="BX5311" s="311" t="e">
        <f t="shared" si="170"/>
        <v>#DIV/0!</v>
      </c>
      <c r="BY5311" s="310">
        <f t="shared" si="171"/>
        <v>0</v>
      </c>
    </row>
    <row r="5312" spans="76:77" x14ac:dyDescent="0.25">
      <c r="BX5312" s="311" t="e">
        <f t="shared" si="170"/>
        <v>#DIV/0!</v>
      </c>
      <c r="BY5312" s="310">
        <f t="shared" si="171"/>
        <v>0</v>
      </c>
    </row>
    <row r="5313" spans="76:77" x14ac:dyDescent="0.25">
      <c r="BX5313" s="311" t="e">
        <f t="shared" si="170"/>
        <v>#DIV/0!</v>
      </c>
      <c r="BY5313" s="310">
        <f t="shared" si="171"/>
        <v>0</v>
      </c>
    </row>
    <row r="5314" spans="76:77" x14ac:dyDescent="0.25">
      <c r="BX5314" s="311" t="e">
        <f t="shared" si="170"/>
        <v>#DIV/0!</v>
      </c>
      <c r="BY5314" s="310">
        <f t="shared" si="171"/>
        <v>0</v>
      </c>
    </row>
    <row r="5315" spans="76:77" x14ac:dyDescent="0.25">
      <c r="BX5315" s="311" t="e">
        <f t="shared" si="170"/>
        <v>#DIV/0!</v>
      </c>
      <c r="BY5315" s="310">
        <f t="shared" si="171"/>
        <v>0</v>
      </c>
    </row>
    <row r="5316" spans="76:77" x14ac:dyDescent="0.25">
      <c r="BX5316" s="311" t="e">
        <f t="shared" si="170"/>
        <v>#DIV/0!</v>
      </c>
      <c r="BY5316" s="310">
        <f t="shared" si="171"/>
        <v>0</v>
      </c>
    </row>
    <row r="5317" spans="76:77" x14ac:dyDescent="0.25">
      <c r="BX5317" s="311" t="e">
        <f t="shared" si="170"/>
        <v>#DIV/0!</v>
      </c>
      <c r="BY5317" s="310">
        <f t="shared" si="171"/>
        <v>0</v>
      </c>
    </row>
    <row r="5318" spans="76:77" x14ac:dyDescent="0.25">
      <c r="BX5318" s="311" t="e">
        <f t="shared" si="170"/>
        <v>#DIV/0!</v>
      </c>
      <c r="BY5318" s="310">
        <f t="shared" si="171"/>
        <v>0</v>
      </c>
    </row>
    <row r="5319" spans="76:77" x14ac:dyDescent="0.25">
      <c r="BX5319" s="311" t="e">
        <f t="shared" si="170"/>
        <v>#DIV/0!</v>
      </c>
      <c r="BY5319" s="310">
        <f t="shared" si="171"/>
        <v>0</v>
      </c>
    </row>
    <row r="5320" spans="76:77" x14ac:dyDescent="0.25">
      <c r="BX5320" s="311" t="e">
        <f t="shared" si="170"/>
        <v>#DIV/0!</v>
      </c>
      <c r="BY5320" s="310">
        <f t="shared" si="171"/>
        <v>0</v>
      </c>
    </row>
    <row r="5321" spans="76:77" x14ac:dyDescent="0.25">
      <c r="BX5321" s="311" t="e">
        <f t="shared" si="170"/>
        <v>#DIV/0!</v>
      </c>
      <c r="BY5321" s="310">
        <f t="shared" si="171"/>
        <v>0</v>
      </c>
    </row>
    <row r="5322" spans="76:77" x14ac:dyDescent="0.25">
      <c r="BX5322" s="311" t="e">
        <f t="shared" si="170"/>
        <v>#DIV/0!</v>
      </c>
      <c r="BY5322" s="310">
        <f t="shared" si="171"/>
        <v>0</v>
      </c>
    </row>
    <row r="5323" spans="76:77" x14ac:dyDescent="0.25">
      <c r="BX5323" s="311" t="e">
        <f t="shared" si="170"/>
        <v>#DIV/0!</v>
      </c>
      <c r="BY5323" s="310">
        <f t="shared" si="171"/>
        <v>0</v>
      </c>
    </row>
    <row r="5324" spans="76:77" x14ac:dyDescent="0.25">
      <c r="BX5324" s="311" t="e">
        <f t="shared" si="170"/>
        <v>#DIV/0!</v>
      </c>
      <c r="BY5324" s="310">
        <f t="shared" si="171"/>
        <v>0</v>
      </c>
    </row>
    <row r="5325" spans="76:77" x14ac:dyDescent="0.25">
      <c r="BX5325" s="311" t="e">
        <f t="shared" ref="BX5325:BX5388" si="172">BY5325/BV5325</f>
        <v>#DIV/0!</v>
      </c>
      <c r="BY5325" s="310">
        <f t="shared" ref="BY5325:BY5388" si="173">BY5324+BW5325*(BV5325-BV5324)</f>
        <v>0</v>
      </c>
    </row>
    <row r="5326" spans="76:77" x14ac:dyDescent="0.25">
      <c r="BX5326" s="311" t="e">
        <f t="shared" si="172"/>
        <v>#DIV/0!</v>
      </c>
      <c r="BY5326" s="310">
        <f t="shared" si="173"/>
        <v>0</v>
      </c>
    </row>
    <row r="5327" spans="76:77" x14ac:dyDescent="0.25">
      <c r="BX5327" s="311" t="e">
        <f t="shared" si="172"/>
        <v>#DIV/0!</v>
      </c>
      <c r="BY5327" s="310">
        <f t="shared" si="173"/>
        <v>0</v>
      </c>
    </row>
    <row r="5328" spans="76:77" x14ac:dyDescent="0.25">
      <c r="BX5328" s="311" t="e">
        <f t="shared" si="172"/>
        <v>#DIV/0!</v>
      </c>
      <c r="BY5328" s="310">
        <f t="shared" si="173"/>
        <v>0</v>
      </c>
    </row>
    <row r="5329" spans="76:77" x14ac:dyDescent="0.25">
      <c r="BX5329" s="311" t="e">
        <f t="shared" si="172"/>
        <v>#DIV/0!</v>
      </c>
      <c r="BY5329" s="310">
        <f t="shared" si="173"/>
        <v>0</v>
      </c>
    </row>
    <row r="5330" spans="76:77" x14ac:dyDescent="0.25">
      <c r="BX5330" s="311" t="e">
        <f t="shared" si="172"/>
        <v>#DIV/0!</v>
      </c>
      <c r="BY5330" s="310">
        <f t="shared" si="173"/>
        <v>0</v>
      </c>
    </row>
    <row r="5331" spans="76:77" x14ac:dyDescent="0.25">
      <c r="BX5331" s="311" t="e">
        <f t="shared" si="172"/>
        <v>#DIV/0!</v>
      </c>
      <c r="BY5331" s="310">
        <f t="shared" si="173"/>
        <v>0</v>
      </c>
    </row>
    <row r="5332" spans="76:77" x14ac:dyDescent="0.25">
      <c r="BX5332" s="311" t="e">
        <f t="shared" si="172"/>
        <v>#DIV/0!</v>
      </c>
      <c r="BY5332" s="310">
        <f t="shared" si="173"/>
        <v>0</v>
      </c>
    </row>
    <row r="5333" spans="76:77" x14ac:dyDescent="0.25">
      <c r="BX5333" s="311" t="e">
        <f t="shared" si="172"/>
        <v>#DIV/0!</v>
      </c>
      <c r="BY5333" s="310">
        <f t="shared" si="173"/>
        <v>0</v>
      </c>
    </row>
    <row r="5334" spans="76:77" x14ac:dyDescent="0.25">
      <c r="BX5334" s="311" t="e">
        <f t="shared" si="172"/>
        <v>#DIV/0!</v>
      </c>
      <c r="BY5334" s="310">
        <f t="shared" si="173"/>
        <v>0</v>
      </c>
    </row>
    <row r="5335" spans="76:77" x14ac:dyDescent="0.25">
      <c r="BX5335" s="311" t="e">
        <f t="shared" si="172"/>
        <v>#DIV/0!</v>
      </c>
      <c r="BY5335" s="310">
        <f t="shared" si="173"/>
        <v>0</v>
      </c>
    </row>
    <row r="5336" spans="76:77" x14ac:dyDescent="0.25">
      <c r="BX5336" s="311" t="e">
        <f t="shared" si="172"/>
        <v>#DIV/0!</v>
      </c>
      <c r="BY5336" s="310">
        <f t="shared" si="173"/>
        <v>0</v>
      </c>
    </row>
    <row r="5337" spans="76:77" x14ac:dyDescent="0.25">
      <c r="BX5337" s="311" t="e">
        <f t="shared" si="172"/>
        <v>#DIV/0!</v>
      </c>
      <c r="BY5337" s="310">
        <f t="shared" si="173"/>
        <v>0</v>
      </c>
    </row>
    <row r="5338" spans="76:77" x14ac:dyDescent="0.25">
      <c r="BX5338" s="311" t="e">
        <f t="shared" si="172"/>
        <v>#DIV/0!</v>
      </c>
      <c r="BY5338" s="310">
        <f t="shared" si="173"/>
        <v>0</v>
      </c>
    </row>
    <row r="5339" spans="76:77" x14ac:dyDescent="0.25">
      <c r="BX5339" s="311" t="e">
        <f t="shared" si="172"/>
        <v>#DIV/0!</v>
      </c>
      <c r="BY5339" s="310">
        <f t="shared" si="173"/>
        <v>0</v>
      </c>
    </row>
    <row r="5340" spans="76:77" x14ac:dyDescent="0.25">
      <c r="BX5340" s="311" t="e">
        <f t="shared" si="172"/>
        <v>#DIV/0!</v>
      </c>
      <c r="BY5340" s="310">
        <f t="shared" si="173"/>
        <v>0</v>
      </c>
    </row>
    <row r="5341" spans="76:77" x14ac:dyDescent="0.25">
      <c r="BX5341" s="311" t="e">
        <f t="shared" si="172"/>
        <v>#DIV/0!</v>
      </c>
      <c r="BY5341" s="310">
        <f t="shared" si="173"/>
        <v>0</v>
      </c>
    </row>
    <row r="5342" spans="76:77" x14ac:dyDescent="0.25">
      <c r="BX5342" s="311" t="e">
        <f t="shared" si="172"/>
        <v>#DIV/0!</v>
      </c>
      <c r="BY5342" s="310">
        <f t="shared" si="173"/>
        <v>0</v>
      </c>
    </row>
    <row r="5343" spans="76:77" x14ac:dyDescent="0.25">
      <c r="BX5343" s="311" t="e">
        <f t="shared" si="172"/>
        <v>#DIV/0!</v>
      </c>
      <c r="BY5343" s="310">
        <f t="shared" si="173"/>
        <v>0</v>
      </c>
    </row>
    <row r="5344" spans="76:77" x14ac:dyDescent="0.25">
      <c r="BX5344" s="311" t="e">
        <f t="shared" si="172"/>
        <v>#DIV/0!</v>
      </c>
      <c r="BY5344" s="310">
        <f t="shared" si="173"/>
        <v>0</v>
      </c>
    </row>
    <row r="5345" spans="76:77" x14ac:dyDescent="0.25">
      <c r="BX5345" s="311" t="e">
        <f t="shared" si="172"/>
        <v>#DIV/0!</v>
      </c>
      <c r="BY5345" s="310">
        <f t="shared" si="173"/>
        <v>0</v>
      </c>
    </row>
    <row r="5346" spans="76:77" x14ac:dyDescent="0.25">
      <c r="BX5346" s="311" t="e">
        <f t="shared" si="172"/>
        <v>#DIV/0!</v>
      </c>
      <c r="BY5346" s="310">
        <f t="shared" si="173"/>
        <v>0</v>
      </c>
    </row>
    <row r="5347" spans="76:77" x14ac:dyDescent="0.25">
      <c r="BX5347" s="311" t="e">
        <f t="shared" si="172"/>
        <v>#DIV/0!</v>
      </c>
      <c r="BY5347" s="310">
        <f t="shared" si="173"/>
        <v>0</v>
      </c>
    </row>
    <row r="5348" spans="76:77" x14ac:dyDescent="0.25">
      <c r="BX5348" s="311" t="e">
        <f t="shared" si="172"/>
        <v>#DIV/0!</v>
      </c>
      <c r="BY5348" s="310">
        <f t="shared" si="173"/>
        <v>0</v>
      </c>
    </row>
    <row r="5349" spans="76:77" x14ac:dyDescent="0.25">
      <c r="BX5349" s="311" t="e">
        <f t="shared" si="172"/>
        <v>#DIV/0!</v>
      </c>
      <c r="BY5349" s="310">
        <f t="shared" si="173"/>
        <v>0</v>
      </c>
    </row>
    <row r="5350" spans="76:77" x14ac:dyDescent="0.25">
      <c r="BX5350" s="311" t="e">
        <f t="shared" si="172"/>
        <v>#DIV/0!</v>
      </c>
      <c r="BY5350" s="310">
        <f t="shared" si="173"/>
        <v>0</v>
      </c>
    </row>
    <row r="5351" spans="76:77" x14ac:dyDescent="0.25">
      <c r="BX5351" s="311" t="e">
        <f t="shared" si="172"/>
        <v>#DIV/0!</v>
      </c>
      <c r="BY5351" s="310">
        <f t="shared" si="173"/>
        <v>0</v>
      </c>
    </row>
    <row r="5352" spans="76:77" x14ac:dyDescent="0.25">
      <c r="BX5352" s="311" t="e">
        <f t="shared" si="172"/>
        <v>#DIV/0!</v>
      </c>
      <c r="BY5352" s="310">
        <f t="shared" si="173"/>
        <v>0</v>
      </c>
    </row>
    <row r="5353" spans="76:77" x14ac:dyDescent="0.25">
      <c r="BX5353" s="311" t="e">
        <f t="shared" si="172"/>
        <v>#DIV/0!</v>
      </c>
      <c r="BY5353" s="310">
        <f t="shared" si="173"/>
        <v>0</v>
      </c>
    </row>
    <row r="5354" spans="76:77" x14ac:dyDescent="0.25">
      <c r="BX5354" s="311" t="e">
        <f t="shared" si="172"/>
        <v>#DIV/0!</v>
      </c>
      <c r="BY5354" s="310">
        <f t="shared" si="173"/>
        <v>0</v>
      </c>
    </row>
    <row r="5355" spans="76:77" x14ac:dyDescent="0.25">
      <c r="BX5355" s="311" t="e">
        <f t="shared" si="172"/>
        <v>#DIV/0!</v>
      </c>
      <c r="BY5355" s="310">
        <f t="shared" si="173"/>
        <v>0</v>
      </c>
    </row>
    <row r="5356" spans="76:77" x14ac:dyDescent="0.25">
      <c r="BX5356" s="311" t="e">
        <f t="shared" si="172"/>
        <v>#DIV/0!</v>
      </c>
      <c r="BY5356" s="310">
        <f t="shared" si="173"/>
        <v>0</v>
      </c>
    </row>
    <row r="5357" spans="76:77" x14ac:dyDescent="0.25">
      <c r="BX5357" s="311" t="e">
        <f t="shared" si="172"/>
        <v>#DIV/0!</v>
      </c>
      <c r="BY5357" s="310">
        <f t="shared" si="173"/>
        <v>0</v>
      </c>
    </row>
    <row r="5358" spans="76:77" x14ac:dyDescent="0.25">
      <c r="BX5358" s="311" t="e">
        <f t="shared" si="172"/>
        <v>#DIV/0!</v>
      </c>
      <c r="BY5358" s="310">
        <f t="shared" si="173"/>
        <v>0</v>
      </c>
    </row>
    <row r="5359" spans="76:77" x14ac:dyDescent="0.25">
      <c r="BX5359" s="311" t="e">
        <f t="shared" si="172"/>
        <v>#DIV/0!</v>
      </c>
      <c r="BY5359" s="310">
        <f t="shared" si="173"/>
        <v>0</v>
      </c>
    </row>
    <row r="5360" spans="76:77" x14ac:dyDescent="0.25">
      <c r="BX5360" s="311" t="e">
        <f t="shared" si="172"/>
        <v>#DIV/0!</v>
      </c>
      <c r="BY5360" s="310">
        <f t="shared" si="173"/>
        <v>0</v>
      </c>
    </row>
    <row r="5361" spans="76:77" x14ac:dyDescent="0.25">
      <c r="BX5361" s="311" t="e">
        <f t="shared" si="172"/>
        <v>#DIV/0!</v>
      </c>
      <c r="BY5361" s="310">
        <f t="shared" si="173"/>
        <v>0</v>
      </c>
    </row>
    <row r="5362" spans="76:77" x14ac:dyDescent="0.25">
      <c r="BX5362" s="311" t="e">
        <f t="shared" si="172"/>
        <v>#DIV/0!</v>
      </c>
      <c r="BY5362" s="310">
        <f t="shared" si="173"/>
        <v>0</v>
      </c>
    </row>
    <row r="5363" spans="76:77" x14ac:dyDescent="0.25">
      <c r="BX5363" s="311" t="e">
        <f t="shared" si="172"/>
        <v>#DIV/0!</v>
      </c>
      <c r="BY5363" s="310">
        <f t="shared" si="173"/>
        <v>0</v>
      </c>
    </row>
    <row r="5364" spans="76:77" x14ac:dyDescent="0.25">
      <c r="BX5364" s="311" t="e">
        <f t="shared" si="172"/>
        <v>#DIV/0!</v>
      </c>
      <c r="BY5364" s="310">
        <f t="shared" si="173"/>
        <v>0</v>
      </c>
    </row>
    <row r="5365" spans="76:77" x14ac:dyDescent="0.25">
      <c r="BX5365" s="311" t="e">
        <f t="shared" si="172"/>
        <v>#DIV/0!</v>
      </c>
      <c r="BY5365" s="310">
        <f t="shared" si="173"/>
        <v>0</v>
      </c>
    </row>
    <row r="5366" spans="76:77" x14ac:dyDescent="0.25">
      <c r="BX5366" s="311" t="e">
        <f t="shared" si="172"/>
        <v>#DIV/0!</v>
      </c>
      <c r="BY5366" s="310">
        <f t="shared" si="173"/>
        <v>0</v>
      </c>
    </row>
    <row r="5367" spans="76:77" x14ac:dyDescent="0.25">
      <c r="BX5367" s="311" t="e">
        <f t="shared" si="172"/>
        <v>#DIV/0!</v>
      </c>
      <c r="BY5367" s="310">
        <f t="shared" si="173"/>
        <v>0</v>
      </c>
    </row>
    <row r="5368" spans="76:77" x14ac:dyDescent="0.25">
      <c r="BX5368" s="311" t="e">
        <f t="shared" si="172"/>
        <v>#DIV/0!</v>
      </c>
      <c r="BY5368" s="310">
        <f t="shared" si="173"/>
        <v>0</v>
      </c>
    </row>
    <row r="5369" spans="76:77" x14ac:dyDescent="0.25">
      <c r="BX5369" s="311" t="e">
        <f t="shared" si="172"/>
        <v>#DIV/0!</v>
      </c>
      <c r="BY5369" s="310">
        <f t="shared" si="173"/>
        <v>0</v>
      </c>
    </row>
    <row r="5370" spans="76:77" x14ac:dyDescent="0.25">
      <c r="BX5370" s="311" t="e">
        <f t="shared" si="172"/>
        <v>#DIV/0!</v>
      </c>
      <c r="BY5370" s="310">
        <f t="shared" si="173"/>
        <v>0</v>
      </c>
    </row>
    <row r="5371" spans="76:77" x14ac:dyDescent="0.25">
      <c r="BX5371" s="311" t="e">
        <f t="shared" si="172"/>
        <v>#DIV/0!</v>
      </c>
      <c r="BY5371" s="310">
        <f t="shared" si="173"/>
        <v>0</v>
      </c>
    </row>
    <row r="5372" spans="76:77" x14ac:dyDescent="0.25">
      <c r="BX5372" s="311" t="e">
        <f t="shared" si="172"/>
        <v>#DIV/0!</v>
      </c>
      <c r="BY5372" s="310">
        <f t="shared" si="173"/>
        <v>0</v>
      </c>
    </row>
    <row r="5373" spans="76:77" x14ac:dyDescent="0.25">
      <c r="BX5373" s="311" t="e">
        <f t="shared" si="172"/>
        <v>#DIV/0!</v>
      </c>
      <c r="BY5373" s="310">
        <f t="shared" si="173"/>
        <v>0</v>
      </c>
    </row>
    <row r="5374" spans="76:77" x14ac:dyDescent="0.25">
      <c r="BX5374" s="311" t="e">
        <f t="shared" si="172"/>
        <v>#DIV/0!</v>
      </c>
      <c r="BY5374" s="310">
        <f t="shared" si="173"/>
        <v>0</v>
      </c>
    </row>
    <row r="5375" spans="76:77" x14ac:dyDescent="0.25">
      <c r="BX5375" s="311" t="e">
        <f t="shared" si="172"/>
        <v>#DIV/0!</v>
      </c>
      <c r="BY5375" s="310">
        <f t="shared" si="173"/>
        <v>0</v>
      </c>
    </row>
    <row r="5376" spans="76:77" x14ac:dyDescent="0.25">
      <c r="BX5376" s="311" t="e">
        <f t="shared" si="172"/>
        <v>#DIV/0!</v>
      </c>
      <c r="BY5376" s="310">
        <f t="shared" si="173"/>
        <v>0</v>
      </c>
    </row>
    <row r="5377" spans="76:77" x14ac:dyDescent="0.25">
      <c r="BX5377" s="311" t="e">
        <f t="shared" si="172"/>
        <v>#DIV/0!</v>
      </c>
      <c r="BY5377" s="310">
        <f t="shared" si="173"/>
        <v>0</v>
      </c>
    </row>
    <row r="5378" spans="76:77" x14ac:dyDescent="0.25">
      <c r="BX5378" s="311" t="e">
        <f t="shared" si="172"/>
        <v>#DIV/0!</v>
      </c>
      <c r="BY5378" s="310">
        <f t="shared" si="173"/>
        <v>0</v>
      </c>
    </row>
    <row r="5379" spans="76:77" x14ac:dyDescent="0.25">
      <c r="BX5379" s="311" t="e">
        <f t="shared" si="172"/>
        <v>#DIV/0!</v>
      </c>
      <c r="BY5379" s="310">
        <f t="shared" si="173"/>
        <v>0</v>
      </c>
    </row>
    <row r="5380" spans="76:77" x14ac:dyDescent="0.25">
      <c r="BX5380" s="311" t="e">
        <f t="shared" si="172"/>
        <v>#DIV/0!</v>
      </c>
      <c r="BY5380" s="310">
        <f t="shared" si="173"/>
        <v>0</v>
      </c>
    </row>
    <row r="5381" spans="76:77" x14ac:dyDescent="0.25">
      <c r="BX5381" s="311" t="e">
        <f t="shared" si="172"/>
        <v>#DIV/0!</v>
      </c>
      <c r="BY5381" s="310">
        <f t="shared" si="173"/>
        <v>0</v>
      </c>
    </row>
    <row r="5382" spans="76:77" x14ac:dyDescent="0.25">
      <c r="BX5382" s="311" t="e">
        <f t="shared" si="172"/>
        <v>#DIV/0!</v>
      </c>
      <c r="BY5382" s="310">
        <f t="shared" si="173"/>
        <v>0</v>
      </c>
    </row>
    <row r="5383" spans="76:77" x14ac:dyDescent="0.25">
      <c r="BX5383" s="311" t="e">
        <f t="shared" si="172"/>
        <v>#DIV/0!</v>
      </c>
      <c r="BY5383" s="310">
        <f t="shared" si="173"/>
        <v>0</v>
      </c>
    </row>
    <row r="5384" spans="76:77" x14ac:dyDescent="0.25">
      <c r="BX5384" s="311" t="e">
        <f t="shared" si="172"/>
        <v>#DIV/0!</v>
      </c>
      <c r="BY5384" s="310">
        <f t="shared" si="173"/>
        <v>0</v>
      </c>
    </row>
    <row r="5385" spans="76:77" x14ac:dyDescent="0.25">
      <c r="BX5385" s="311" t="e">
        <f t="shared" si="172"/>
        <v>#DIV/0!</v>
      </c>
      <c r="BY5385" s="310">
        <f t="shared" si="173"/>
        <v>0</v>
      </c>
    </row>
    <row r="5386" spans="76:77" x14ac:dyDescent="0.25">
      <c r="BX5386" s="311" t="e">
        <f t="shared" si="172"/>
        <v>#DIV/0!</v>
      </c>
      <c r="BY5386" s="310">
        <f t="shared" si="173"/>
        <v>0</v>
      </c>
    </row>
    <row r="5387" spans="76:77" x14ac:dyDescent="0.25">
      <c r="BX5387" s="311" t="e">
        <f t="shared" si="172"/>
        <v>#DIV/0!</v>
      </c>
      <c r="BY5387" s="310">
        <f t="shared" si="173"/>
        <v>0</v>
      </c>
    </row>
    <row r="5388" spans="76:77" x14ac:dyDescent="0.25">
      <c r="BX5388" s="311" t="e">
        <f t="shared" si="172"/>
        <v>#DIV/0!</v>
      </c>
      <c r="BY5388" s="310">
        <f t="shared" si="173"/>
        <v>0</v>
      </c>
    </row>
    <row r="5389" spans="76:77" x14ac:dyDescent="0.25">
      <c r="BX5389" s="311" t="e">
        <f t="shared" ref="BX5389:BX5452" si="174">BY5389/BV5389</f>
        <v>#DIV/0!</v>
      </c>
      <c r="BY5389" s="310">
        <f t="shared" ref="BY5389:BY5452" si="175">BY5388+BW5389*(BV5389-BV5388)</f>
        <v>0</v>
      </c>
    </row>
    <row r="5390" spans="76:77" x14ac:dyDescent="0.25">
      <c r="BX5390" s="311" t="e">
        <f t="shared" si="174"/>
        <v>#DIV/0!</v>
      </c>
      <c r="BY5390" s="310">
        <f t="shared" si="175"/>
        <v>0</v>
      </c>
    </row>
    <row r="5391" spans="76:77" x14ac:dyDescent="0.25">
      <c r="BX5391" s="311" t="e">
        <f t="shared" si="174"/>
        <v>#DIV/0!</v>
      </c>
      <c r="BY5391" s="310">
        <f t="shared" si="175"/>
        <v>0</v>
      </c>
    </row>
    <row r="5392" spans="76:77" x14ac:dyDescent="0.25">
      <c r="BX5392" s="311" t="e">
        <f t="shared" si="174"/>
        <v>#DIV/0!</v>
      </c>
      <c r="BY5392" s="310">
        <f t="shared" si="175"/>
        <v>0</v>
      </c>
    </row>
    <row r="5393" spans="76:77" x14ac:dyDescent="0.25">
      <c r="BX5393" s="311" t="e">
        <f t="shared" si="174"/>
        <v>#DIV/0!</v>
      </c>
      <c r="BY5393" s="310">
        <f t="shared" si="175"/>
        <v>0</v>
      </c>
    </row>
    <row r="5394" spans="76:77" x14ac:dyDescent="0.25">
      <c r="BX5394" s="311" t="e">
        <f t="shared" si="174"/>
        <v>#DIV/0!</v>
      </c>
      <c r="BY5394" s="310">
        <f t="shared" si="175"/>
        <v>0</v>
      </c>
    </row>
    <row r="5395" spans="76:77" x14ac:dyDescent="0.25">
      <c r="BX5395" s="311" t="e">
        <f t="shared" si="174"/>
        <v>#DIV/0!</v>
      </c>
      <c r="BY5395" s="310">
        <f t="shared" si="175"/>
        <v>0</v>
      </c>
    </row>
    <row r="5396" spans="76:77" x14ac:dyDescent="0.25">
      <c r="BX5396" s="311" t="e">
        <f t="shared" si="174"/>
        <v>#DIV/0!</v>
      </c>
      <c r="BY5396" s="310">
        <f t="shared" si="175"/>
        <v>0</v>
      </c>
    </row>
    <row r="5397" spans="76:77" x14ac:dyDescent="0.25">
      <c r="BX5397" s="311" t="e">
        <f t="shared" si="174"/>
        <v>#DIV/0!</v>
      </c>
      <c r="BY5397" s="310">
        <f t="shared" si="175"/>
        <v>0</v>
      </c>
    </row>
    <row r="5398" spans="76:77" x14ac:dyDescent="0.25">
      <c r="BX5398" s="311" t="e">
        <f t="shared" si="174"/>
        <v>#DIV/0!</v>
      </c>
      <c r="BY5398" s="310">
        <f t="shared" si="175"/>
        <v>0</v>
      </c>
    </row>
    <row r="5399" spans="76:77" x14ac:dyDescent="0.25">
      <c r="BX5399" s="311" t="e">
        <f t="shared" si="174"/>
        <v>#DIV/0!</v>
      </c>
      <c r="BY5399" s="310">
        <f t="shared" si="175"/>
        <v>0</v>
      </c>
    </row>
    <row r="5400" spans="76:77" x14ac:dyDescent="0.25">
      <c r="BX5400" s="311" t="e">
        <f t="shared" si="174"/>
        <v>#DIV/0!</v>
      </c>
      <c r="BY5400" s="310">
        <f t="shared" si="175"/>
        <v>0</v>
      </c>
    </row>
    <row r="5401" spans="76:77" x14ac:dyDescent="0.25">
      <c r="BX5401" s="311" t="e">
        <f t="shared" si="174"/>
        <v>#DIV/0!</v>
      </c>
      <c r="BY5401" s="310">
        <f t="shared" si="175"/>
        <v>0</v>
      </c>
    </row>
    <row r="5402" spans="76:77" x14ac:dyDescent="0.25">
      <c r="BX5402" s="311" t="e">
        <f t="shared" si="174"/>
        <v>#DIV/0!</v>
      </c>
      <c r="BY5402" s="310">
        <f t="shared" si="175"/>
        <v>0</v>
      </c>
    </row>
    <row r="5403" spans="76:77" x14ac:dyDescent="0.25">
      <c r="BX5403" s="311" t="e">
        <f t="shared" si="174"/>
        <v>#DIV/0!</v>
      </c>
      <c r="BY5403" s="310">
        <f t="shared" si="175"/>
        <v>0</v>
      </c>
    </row>
    <row r="5404" spans="76:77" x14ac:dyDescent="0.25">
      <c r="BX5404" s="311" t="e">
        <f t="shared" si="174"/>
        <v>#DIV/0!</v>
      </c>
      <c r="BY5404" s="310">
        <f t="shared" si="175"/>
        <v>0</v>
      </c>
    </row>
    <row r="5405" spans="76:77" x14ac:dyDescent="0.25">
      <c r="BX5405" s="311" t="e">
        <f t="shared" si="174"/>
        <v>#DIV/0!</v>
      </c>
      <c r="BY5405" s="310">
        <f t="shared" si="175"/>
        <v>0</v>
      </c>
    </row>
    <row r="5406" spans="76:77" x14ac:dyDescent="0.25">
      <c r="BX5406" s="311" t="e">
        <f t="shared" si="174"/>
        <v>#DIV/0!</v>
      </c>
      <c r="BY5406" s="310">
        <f t="shared" si="175"/>
        <v>0</v>
      </c>
    </row>
    <row r="5407" spans="76:77" x14ac:dyDescent="0.25">
      <c r="BX5407" s="311" t="e">
        <f t="shared" si="174"/>
        <v>#DIV/0!</v>
      </c>
      <c r="BY5407" s="310">
        <f t="shared" si="175"/>
        <v>0</v>
      </c>
    </row>
    <row r="5408" spans="76:77" x14ac:dyDescent="0.25">
      <c r="BX5408" s="311" t="e">
        <f t="shared" si="174"/>
        <v>#DIV/0!</v>
      </c>
      <c r="BY5408" s="310">
        <f t="shared" si="175"/>
        <v>0</v>
      </c>
    </row>
    <row r="5409" spans="76:77" x14ac:dyDescent="0.25">
      <c r="BX5409" s="311" t="e">
        <f t="shared" si="174"/>
        <v>#DIV/0!</v>
      </c>
      <c r="BY5409" s="310">
        <f t="shared" si="175"/>
        <v>0</v>
      </c>
    </row>
    <row r="5410" spans="76:77" x14ac:dyDescent="0.25">
      <c r="BX5410" s="311" t="e">
        <f t="shared" si="174"/>
        <v>#DIV/0!</v>
      </c>
      <c r="BY5410" s="310">
        <f t="shared" si="175"/>
        <v>0</v>
      </c>
    </row>
    <row r="5411" spans="76:77" x14ac:dyDescent="0.25">
      <c r="BX5411" s="311" t="e">
        <f t="shared" si="174"/>
        <v>#DIV/0!</v>
      </c>
      <c r="BY5411" s="310">
        <f t="shared" si="175"/>
        <v>0</v>
      </c>
    </row>
    <row r="5412" spans="76:77" x14ac:dyDescent="0.25">
      <c r="BX5412" s="311" t="e">
        <f t="shared" si="174"/>
        <v>#DIV/0!</v>
      </c>
      <c r="BY5412" s="310">
        <f t="shared" si="175"/>
        <v>0</v>
      </c>
    </row>
    <row r="5413" spans="76:77" x14ac:dyDescent="0.25">
      <c r="BX5413" s="311" t="e">
        <f t="shared" si="174"/>
        <v>#DIV/0!</v>
      </c>
      <c r="BY5413" s="310">
        <f t="shared" si="175"/>
        <v>0</v>
      </c>
    </row>
    <row r="5414" spans="76:77" x14ac:dyDescent="0.25">
      <c r="BX5414" s="311" t="e">
        <f t="shared" si="174"/>
        <v>#DIV/0!</v>
      </c>
      <c r="BY5414" s="310">
        <f t="shared" si="175"/>
        <v>0</v>
      </c>
    </row>
    <row r="5415" spans="76:77" x14ac:dyDescent="0.25">
      <c r="BX5415" s="311" t="e">
        <f t="shared" si="174"/>
        <v>#DIV/0!</v>
      </c>
      <c r="BY5415" s="310">
        <f t="shared" si="175"/>
        <v>0</v>
      </c>
    </row>
    <row r="5416" spans="76:77" x14ac:dyDescent="0.25">
      <c r="BX5416" s="311" t="e">
        <f t="shared" si="174"/>
        <v>#DIV/0!</v>
      </c>
      <c r="BY5416" s="310">
        <f t="shared" si="175"/>
        <v>0</v>
      </c>
    </row>
    <row r="5417" spans="76:77" x14ac:dyDescent="0.25">
      <c r="BX5417" s="311" t="e">
        <f t="shared" si="174"/>
        <v>#DIV/0!</v>
      </c>
      <c r="BY5417" s="310">
        <f t="shared" si="175"/>
        <v>0</v>
      </c>
    </row>
    <row r="5418" spans="76:77" x14ac:dyDescent="0.25">
      <c r="BX5418" s="311" t="e">
        <f t="shared" si="174"/>
        <v>#DIV/0!</v>
      </c>
      <c r="BY5418" s="310">
        <f t="shared" si="175"/>
        <v>0</v>
      </c>
    </row>
    <row r="5419" spans="76:77" x14ac:dyDescent="0.25">
      <c r="BX5419" s="311" t="e">
        <f t="shared" si="174"/>
        <v>#DIV/0!</v>
      </c>
      <c r="BY5419" s="310">
        <f t="shared" si="175"/>
        <v>0</v>
      </c>
    </row>
    <row r="5420" spans="76:77" x14ac:dyDescent="0.25">
      <c r="BX5420" s="311" t="e">
        <f t="shared" si="174"/>
        <v>#DIV/0!</v>
      </c>
      <c r="BY5420" s="310">
        <f t="shared" si="175"/>
        <v>0</v>
      </c>
    </row>
    <row r="5421" spans="76:77" x14ac:dyDescent="0.25">
      <c r="BX5421" s="311" t="e">
        <f t="shared" si="174"/>
        <v>#DIV/0!</v>
      </c>
      <c r="BY5421" s="310">
        <f t="shared" si="175"/>
        <v>0</v>
      </c>
    </row>
    <row r="5422" spans="76:77" x14ac:dyDescent="0.25">
      <c r="BX5422" s="311" t="e">
        <f t="shared" si="174"/>
        <v>#DIV/0!</v>
      </c>
      <c r="BY5422" s="310">
        <f t="shared" si="175"/>
        <v>0</v>
      </c>
    </row>
    <row r="5423" spans="76:77" x14ac:dyDescent="0.25">
      <c r="BX5423" s="311" t="e">
        <f t="shared" si="174"/>
        <v>#DIV/0!</v>
      </c>
      <c r="BY5423" s="310">
        <f t="shared" si="175"/>
        <v>0</v>
      </c>
    </row>
    <row r="5424" spans="76:77" x14ac:dyDescent="0.25">
      <c r="BX5424" s="311" t="e">
        <f t="shared" si="174"/>
        <v>#DIV/0!</v>
      </c>
      <c r="BY5424" s="310">
        <f t="shared" si="175"/>
        <v>0</v>
      </c>
    </row>
    <row r="5425" spans="76:77" x14ac:dyDescent="0.25">
      <c r="BX5425" s="311" t="e">
        <f t="shared" si="174"/>
        <v>#DIV/0!</v>
      </c>
      <c r="BY5425" s="310">
        <f t="shared" si="175"/>
        <v>0</v>
      </c>
    </row>
    <row r="5426" spans="76:77" x14ac:dyDescent="0.25">
      <c r="BX5426" s="311" t="e">
        <f t="shared" si="174"/>
        <v>#DIV/0!</v>
      </c>
      <c r="BY5426" s="310">
        <f t="shared" si="175"/>
        <v>0</v>
      </c>
    </row>
    <row r="5427" spans="76:77" x14ac:dyDescent="0.25">
      <c r="BX5427" s="311" t="e">
        <f t="shared" si="174"/>
        <v>#DIV/0!</v>
      </c>
      <c r="BY5427" s="310">
        <f t="shared" si="175"/>
        <v>0</v>
      </c>
    </row>
    <row r="5428" spans="76:77" x14ac:dyDescent="0.25">
      <c r="BX5428" s="311" t="e">
        <f t="shared" si="174"/>
        <v>#DIV/0!</v>
      </c>
      <c r="BY5428" s="310">
        <f t="shared" si="175"/>
        <v>0</v>
      </c>
    </row>
    <row r="5429" spans="76:77" x14ac:dyDescent="0.25">
      <c r="BX5429" s="311" t="e">
        <f t="shared" si="174"/>
        <v>#DIV/0!</v>
      </c>
      <c r="BY5429" s="310">
        <f t="shared" si="175"/>
        <v>0</v>
      </c>
    </row>
    <row r="5430" spans="76:77" x14ac:dyDescent="0.25">
      <c r="BX5430" s="311" t="e">
        <f t="shared" si="174"/>
        <v>#DIV/0!</v>
      </c>
      <c r="BY5430" s="310">
        <f t="shared" si="175"/>
        <v>0</v>
      </c>
    </row>
    <row r="5431" spans="76:77" x14ac:dyDescent="0.25">
      <c r="BX5431" s="311" t="e">
        <f t="shared" si="174"/>
        <v>#DIV/0!</v>
      </c>
      <c r="BY5431" s="310">
        <f t="shared" si="175"/>
        <v>0</v>
      </c>
    </row>
    <row r="5432" spans="76:77" x14ac:dyDescent="0.25">
      <c r="BX5432" s="311" t="e">
        <f t="shared" si="174"/>
        <v>#DIV/0!</v>
      </c>
      <c r="BY5432" s="310">
        <f t="shared" si="175"/>
        <v>0</v>
      </c>
    </row>
    <row r="5433" spans="76:77" x14ac:dyDescent="0.25">
      <c r="BX5433" s="311" t="e">
        <f t="shared" si="174"/>
        <v>#DIV/0!</v>
      </c>
      <c r="BY5433" s="310">
        <f t="shared" si="175"/>
        <v>0</v>
      </c>
    </row>
    <row r="5434" spans="76:77" x14ac:dyDescent="0.25">
      <c r="BX5434" s="311" t="e">
        <f t="shared" si="174"/>
        <v>#DIV/0!</v>
      </c>
      <c r="BY5434" s="310">
        <f t="shared" si="175"/>
        <v>0</v>
      </c>
    </row>
    <row r="5435" spans="76:77" x14ac:dyDescent="0.25">
      <c r="BX5435" s="311" t="e">
        <f t="shared" si="174"/>
        <v>#DIV/0!</v>
      </c>
      <c r="BY5435" s="310">
        <f t="shared" si="175"/>
        <v>0</v>
      </c>
    </row>
    <row r="5436" spans="76:77" x14ac:dyDescent="0.25">
      <c r="BX5436" s="311" t="e">
        <f t="shared" si="174"/>
        <v>#DIV/0!</v>
      </c>
      <c r="BY5436" s="310">
        <f t="shared" si="175"/>
        <v>0</v>
      </c>
    </row>
    <row r="5437" spans="76:77" x14ac:dyDescent="0.25">
      <c r="BX5437" s="311" t="e">
        <f t="shared" si="174"/>
        <v>#DIV/0!</v>
      </c>
      <c r="BY5437" s="310">
        <f t="shared" si="175"/>
        <v>0</v>
      </c>
    </row>
    <row r="5438" spans="76:77" x14ac:dyDescent="0.25">
      <c r="BX5438" s="311" t="e">
        <f t="shared" si="174"/>
        <v>#DIV/0!</v>
      </c>
      <c r="BY5438" s="310">
        <f t="shared" si="175"/>
        <v>0</v>
      </c>
    </row>
    <row r="5439" spans="76:77" x14ac:dyDescent="0.25">
      <c r="BX5439" s="311" t="e">
        <f t="shared" si="174"/>
        <v>#DIV/0!</v>
      </c>
      <c r="BY5439" s="310">
        <f t="shared" si="175"/>
        <v>0</v>
      </c>
    </row>
    <row r="5440" spans="76:77" x14ac:dyDescent="0.25">
      <c r="BX5440" s="311" t="e">
        <f t="shared" si="174"/>
        <v>#DIV/0!</v>
      </c>
      <c r="BY5440" s="310">
        <f t="shared" si="175"/>
        <v>0</v>
      </c>
    </row>
    <row r="5441" spans="76:77" x14ac:dyDescent="0.25">
      <c r="BX5441" s="311" t="e">
        <f t="shared" si="174"/>
        <v>#DIV/0!</v>
      </c>
      <c r="BY5441" s="310">
        <f t="shared" si="175"/>
        <v>0</v>
      </c>
    </row>
    <row r="5442" spans="76:77" x14ac:dyDescent="0.25">
      <c r="BX5442" s="311" t="e">
        <f t="shared" si="174"/>
        <v>#DIV/0!</v>
      </c>
      <c r="BY5442" s="310">
        <f t="shared" si="175"/>
        <v>0</v>
      </c>
    </row>
    <row r="5443" spans="76:77" x14ac:dyDescent="0.25">
      <c r="BX5443" s="311" t="e">
        <f t="shared" si="174"/>
        <v>#DIV/0!</v>
      </c>
      <c r="BY5443" s="310">
        <f t="shared" si="175"/>
        <v>0</v>
      </c>
    </row>
    <row r="5444" spans="76:77" x14ac:dyDescent="0.25">
      <c r="BX5444" s="311" t="e">
        <f t="shared" si="174"/>
        <v>#DIV/0!</v>
      </c>
      <c r="BY5444" s="310">
        <f t="shared" si="175"/>
        <v>0</v>
      </c>
    </row>
    <row r="5445" spans="76:77" x14ac:dyDescent="0.25">
      <c r="BX5445" s="311" t="e">
        <f t="shared" si="174"/>
        <v>#DIV/0!</v>
      </c>
      <c r="BY5445" s="310">
        <f t="shared" si="175"/>
        <v>0</v>
      </c>
    </row>
    <row r="5446" spans="76:77" x14ac:dyDescent="0.25">
      <c r="BX5446" s="311" t="e">
        <f t="shared" si="174"/>
        <v>#DIV/0!</v>
      </c>
      <c r="BY5446" s="310">
        <f t="shared" si="175"/>
        <v>0</v>
      </c>
    </row>
    <row r="5447" spans="76:77" x14ac:dyDescent="0.25">
      <c r="BX5447" s="311" t="e">
        <f t="shared" si="174"/>
        <v>#DIV/0!</v>
      </c>
      <c r="BY5447" s="310">
        <f t="shared" si="175"/>
        <v>0</v>
      </c>
    </row>
    <row r="5448" spans="76:77" x14ac:dyDescent="0.25">
      <c r="BX5448" s="311" t="e">
        <f t="shared" si="174"/>
        <v>#DIV/0!</v>
      </c>
      <c r="BY5448" s="310">
        <f t="shared" si="175"/>
        <v>0</v>
      </c>
    </row>
    <row r="5449" spans="76:77" x14ac:dyDescent="0.25">
      <c r="BX5449" s="311" t="e">
        <f t="shared" si="174"/>
        <v>#DIV/0!</v>
      </c>
      <c r="BY5449" s="310">
        <f t="shared" si="175"/>
        <v>0</v>
      </c>
    </row>
    <row r="5450" spans="76:77" x14ac:dyDescent="0.25">
      <c r="BX5450" s="311" t="e">
        <f t="shared" si="174"/>
        <v>#DIV/0!</v>
      </c>
      <c r="BY5450" s="310">
        <f t="shared" si="175"/>
        <v>0</v>
      </c>
    </row>
    <row r="5451" spans="76:77" x14ac:dyDescent="0.25">
      <c r="BX5451" s="311" t="e">
        <f t="shared" si="174"/>
        <v>#DIV/0!</v>
      </c>
      <c r="BY5451" s="310">
        <f t="shared" si="175"/>
        <v>0</v>
      </c>
    </row>
    <row r="5452" spans="76:77" x14ac:dyDescent="0.25">
      <c r="BX5452" s="311" t="e">
        <f t="shared" si="174"/>
        <v>#DIV/0!</v>
      </c>
      <c r="BY5452" s="310">
        <f t="shared" si="175"/>
        <v>0</v>
      </c>
    </row>
    <row r="5453" spans="76:77" x14ac:dyDescent="0.25">
      <c r="BX5453" s="311" t="e">
        <f t="shared" ref="BX5453:BX5516" si="176">BY5453/BV5453</f>
        <v>#DIV/0!</v>
      </c>
      <c r="BY5453" s="310">
        <f t="shared" ref="BY5453:BY5516" si="177">BY5452+BW5453*(BV5453-BV5452)</f>
        <v>0</v>
      </c>
    </row>
    <row r="5454" spans="76:77" x14ac:dyDescent="0.25">
      <c r="BX5454" s="311" t="e">
        <f t="shared" si="176"/>
        <v>#DIV/0!</v>
      </c>
      <c r="BY5454" s="310">
        <f t="shared" si="177"/>
        <v>0</v>
      </c>
    </row>
    <row r="5455" spans="76:77" x14ac:dyDescent="0.25">
      <c r="BX5455" s="311" t="e">
        <f t="shared" si="176"/>
        <v>#DIV/0!</v>
      </c>
      <c r="BY5455" s="310">
        <f t="shared" si="177"/>
        <v>0</v>
      </c>
    </row>
    <row r="5456" spans="76:77" x14ac:dyDescent="0.25">
      <c r="BX5456" s="311" t="e">
        <f t="shared" si="176"/>
        <v>#DIV/0!</v>
      </c>
      <c r="BY5456" s="310">
        <f t="shared" si="177"/>
        <v>0</v>
      </c>
    </row>
    <row r="5457" spans="76:77" x14ac:dyDescent="0.25">
      <c r="BX5457" s="311" t="e">
        <f t="shared" si="176"/>
        <v>#DIV/0!</v>
      </c>
      <c r="BY5457" s="310">
        <f t="shared" si="177"/>
        <v>0</v>
      </c>
    </row>
    <row r="5458" spans="76:77" x14ac:dyDescent="0.25">
      <c r="BX5458" s="311" t="e">
        <f t="shared" si="176"/>
        <v>#DIV/0!</v>
      </c>
      <c r="BY5458" s="310">
        <f t="shared" si="177"/>
        <v>0</v>
      </c>
    </row>
    <row r="5459" spans="76:77" x14ac:dyDescent="0.25">
      <c r="BX5459" s="311" t="e">
        <f t="shared" si="176"/>
        <v>#DIV/0!</v>
      </c>
      <c r="BY5459" s="310">
        <f t="shared" si="177"/>
        <v>0</v>
      </c>
    </row>
    <row r="5460" spans="76:77" x14ac:dyDescent="0.25">
      <c r="BX5460" s="311" t="e">
        <f t="shared" si="176"/>
        <v>#DIV/0!</v>
      </c>
      <c r="BY5460" s="310">
        <f t="shared" si="177"/>
        <v>0</v>
      </c>
    </row>
    <row r="5461" spans="76:77" x14ac:dyDescent="0.25">
      <c r="BX5461" s="311" t="e">
        <f t="shared" si="176"/>
        <v>#DIV/0!</v>
      </c>
      <c r="BY5461" s="310">
        <f t="shared" si="177"/>
        <v>0</v>
      </c>
    </row>
    <row r="5462" spans="76:77" x14ac:dyDescent="0.25">
      <c r="BX5462" s="311" t="e">
        <f t="shared" si="176"/>
        <v>#DIV/0!</v>
      </c>
      <c r="BY5462" s="310">
        <f t="shared" si="177"/>
        <v>0</v>
      </c>
    </row>
    <row r="5463" spans="76:77" x14ac:dyDescent="0.25">
      <c r="BX5463" s="311" t="e">
        <f t="shared" si="176"/>
        <v>#DIV/0!</v>
      </c>
      <c r="BY5463" s="310">
        <f t="shared" si="177"/>
        <v>0</v>
      </c>
    </row>
    <row r="5464" spans="76:77" x14ac:dyDescent="0.25">
      <c r="BX5464" s="311" t="e">
        <f t="shared" si="176"/>
        <v>#DIV/0!</v>
      </c>
      <c r="BY5464" s="310">
        <f t="shared" si="177"/>
        <v>0</v>
      </c>
    </row>
    <row r="5465" spans="76:77" x14ac:dyDescent="0.25">
      <c r="BX5465" s="311" t="e">
        <f t="shared" si="176"/>
        <v>#DIV/0!</v>
      </c>
      <c r="BY5465" s="310">
        <f t="shared" si="177"/>
        <v>0</v>
      </c>
    </row>
    <row r="5466" spans="76:77" x14ac:dyDescent="0.25">
      <c r="BX5466" s="311" t="e">
        <f t="shared" si="176"/>
        <v>#DIV/0!</v>
      </c>
      <c r="BY5466" s="310">
        <f t="shared" si="177"/>
        <v>0</v>
      </c>
    </row>
    <row r="5467" spans="76:77" x14ac:dyDescent="0.25">
      <c r="BX5467" s="311" t="e">
        <f t="shared" si="176"/>
        <v>#DIV/0!</v>
      </c>
      <c r="BY5467" s="310">
        <f t="shared" si="177"/>
        <v>0</v>
      </c>
    </row>
    <row r="5468" spans="76:77" x14ac:dyDescent="0.25">
      <c r="BX5468" s="311" t="e">
        <f t="shared" si="176"/>
        <v>#DIV/0!</v>
      </c>
      <c r="BY5468" s="310">
        <f t="shared" si="177"/>
        <v>0</v>
      </c>
    </row>
    <row r="5469" spans="76:77" x14ac:dyDescent="0.25">
      <c r="BX5469" s="311" t="e">
        <f t="shared" si="176"/>
        <v>#DIV/0!</v>
      </c>
      <c r="BY5469" s="310">
        <f t="shared" si="177"/>
        <v>0</v>
      </c>
    </row>
    <row r="5470" spans="76:77" x14ac:dyDescent="0.25">
      <c r="BX5470" s="311" t="e">
        <f t="shared" si="176"/>
        <v>#DIV/0!</v>
      </c>
      <c r="BY5470" s="310">
        <f t="shared" si="177"/>
        <v>0</v>
      </c>
    </row>
    <row r="5471" spans="76:77" x14ac:dyDescent="0.25">
      <c r="BX5471" s="311" t="e">
        <f t="shared" si="176"/>
        <v>#DIV/0!</v>
      </c>
      <c r="BY5471" s="310">
        <f t="shared" si="177"/>
        <v>0</v>
      </c>
    </row>
    <row r="5472" spans="76:77" x14ac:dyDescent="0.25">
      <c r="BX5472" s="311" t="e">
        <f t="shared" si="176"/>
        <v>#DIV/0!</v>
      </c>
      <c r="BY5472" s="310">
        <f t="shared" si="177"/>
        <v>0</v>
      </c>
    </row>
    <row r="5473" spans="76:77" x14ac:dyDescent="0.25">
      <c r="BX5473" s="311" t="e">
        <f t="shared" si="176"/>
        <v>#DIV/0!</v>
      </c>
      <c r="BY5473" s="310">
        <f t="shared" si="177"/>
        <v>0</v>
      </c>
    </row>
    <row r="5474" spans="76:77" x14ac:dyDescent="0.25">
      <c r="BX5474" s="311" t="e">
        <f t="shared" si="176"/>
        <v>#DIV/0!</v>
      </c>
      <c r="BY5474" s="310">
        <f t="shared" si="177"/>
        <v>0</v>
      </c>
    </row>
    <row r="5475" spans="76:77" x14ac:dyDescent="0.25">
      <c r="BX5475" s="311" t="e">
        <f t="shared" si="176"/>
        <v>#DIV/0!</v>
      </c>
      <c r="BY5475" s="310">
        <f t="shared" si="177"/>
        <v>0</v>
      </c>
    </row>
    <row r="5476" spans="76:77" x14ac:dyDescent="0.25">
      <c r="BX5476" s="311" t="e">
        <f t="shared" si="176"/>
        <v>#DIV/0!</v>
      </c>
      <c r="BY5476" s="310">
        <f t="shared" si="177"/>
        <v>0</v>
      </c>
    </row>
    <row r="5477" spans="76:77" x14ac:dyDescent="0.25">
      <c r="BX5477" s="311" t="e">
        <f t="shared" si="176"/>
        <v>#DIV/0!</v>
      </c>
      <c r="BY5477" s="310">
        <f t="shared" si="177"/>
        <v>0</v>
      </c>
    </row>
    <row r="5478" spans="76:77" x14ac:dyDescent="0.25">
      <c r="BX5478" s="311" t="e">
        <f t="shared" si="176"/>
        <v>#DIV/0!</v>
      </c>
      <c r="BY5478" s="310">
        <f t="shared" si="177"/>
        <v>0</v>
      </c>
    </row>
    <row r="5479" spans="76:77" x14ac:dyDescent="0.25">
      <c r="BX5479" s="311" t="e">
        <f t="shared" si="176"/>
        <v>#DIV/0!</v>
      </c>
      <c r="BY5479" s="310">
        <f t="shared" si="177"/>
        <v>0</v>
      </c>
    </row>
    <row r="5480" spans="76:77" x14ac:dyDescent="0.25">
      <c r="BX5480" s="311" t="e">
        <f t="shared" si="176"/>
        <v>#DIV/0!</v>
      </c>
      <c r="BY5480" s="310">
        <f t="shared" si="177"/>
        <v>0</v>
      </c>
    </row>
    <row r="5481" spans="76:77" x14ac:dyDescent="0.25">
      <c r="BX5481" s="311" t="e">
        <f t="shared" si="176"/>
        <v>#DIV/0!</v>
      </c>
      <c r="BY5481" s="310">
        <f t="shared" si="177"/>
        <v>0</v>
      </c>
    </row>
    <row r="5482" spans="76:77" x14ac:dyDescent="0.25">
      <c r="BX5482" s="311" t="e">
        <f t="shared" si="176"/>
        <v>#DIV/0!</v>
      </c>
      <c r="BY5482" s="310">
        <f t="shared" si="177"/>
        <v>0</v>
      </c>
    </row>
    <row r="5483" spans="76:77" x14ac:dyDescent="0.25">
      <c r="BX5483" s="311" t="e">
        <f t="shared" si="176"/>
        <v>#DIV/0!</v>
      </c>
      <c r="BY5483" s="310">
        <f t="shared" si="177"/>
        <v>0</v>
      </c>
    </row>
    <row r="5484" spans="76:77" x14ac:dyDescent="0.25">
      <c r="BX5484" s="311" t="e">
        <f t="shared" si="176"/>
        <v>#DIV/0!</v>
      </c>
      <c r="BY5484" s="310">
        <f t="shared" si="177"/>
        <v>0</v>
      </c>
    </row>
    <row r="5485" spans="76:77" x14ac:dyDescent="0.25">
      <c r="BX5485" s="311" t="e">
        <f t="shared" si="176"/>
        <v>#DIV/0!</v>
      </c>
      <c r="BY5485" s="310">
        <f t="shared" si="177"/>
        <v>0</v>
      </c>
    </row>
    <row r="5486" spans="76:77" x14ac:dyDescent="0.25">
      <c r="BX5486" s="311" t="e">
        <f t="shared" si="176"/>
        <v>#DIV/0!</v>
      </c>
      <c r="BY5486" s="310">
        <f t="shared" si="177"/>
        <v>0</v>
      </c>
    </row>
    <row r="5487" spans="76:77" x14ac:dyDescent="0.25">
      <c r="BX5487" s="311" t="e">
        <f t="shared" si="176"/>
        <v>#DIV/0!</v>
      </c>
      <c r="BY5487" s="310">
        <f t="shared" si="177"/>
        <v>0</v>
      </c>
    </row>
    <row r="5488" spans="76:77" x14ac:dyDescent="0.25">
      <c r="BX5488" s="311" t="e">
        <f t="shared" si="176"/>
        <v>#DIV/0!</v>
      </c>
      <c r="BY5488" s="310">
        <f t="shared" si="177"/>
        <v>0</v>
      </c>
    </row>
    <row r="5489" spans="76:77" x14ac:dyDescent="0.25">
      <c r="BX5489" s="311" t="e">
        <f t="shared" si="176"/>
        <v>#DIV/0!</v>
      </c>
      <c r="BY5489" s="310">
        <f t="shared" si="177"/>
        <v>0</v>
      </c>
    </row>
    <row r="5490" spans="76:77" x14ac:dyDescent="0.25">
      <c r="BX5490" s="311" t="e">
        <f t="shared" si="176"/>
        <v>#DIV/0!</v>
      </c>
      <c r="BY5490" s="310">
        <f t="shared" si="177"/>
        <v>0</v>
      </c>
    </row>
    <row r="5491" spans="76:77" x14ac:dyDescent="0.25">
      <c r="BX5491" s="311" t="e">
        <f t="shared" si="176"/>
        <v>#DIV/0!</v>
      </c>
      <c r="BY5491" s="310">
        <f t="shared" si="177"/>
        <v>0</v>
      </c>
    </row>
    <row r="5492" spans="76:77" x14ac:dyDescent="0.25">
      <c r="BX5492" s="311" t="e">
        <f t="shared" si="176"/>
        <v>#DIV/0!</v>
      </c>
      <c r="BY5492" s="310">
        <f t="shared" si="177"/>
        <v>0</v>
      </c>
    </row>
    <row r="5493" spans="76:77" x14ac:dyDescent="0.25">
      <c r="BX5493" s="311" t="e">
        <f t="shared" si="176"/>
        <v>#DIV/0!</v>
      </c>
      <c r="BY5493" s="310">
        <f t="shared" si="177"/>
        <v>0</v>
      </c>
    </row>
    <row r="5494" spans="76:77" x14ac:dyDescent="0.25">
      <c r="BX5494" s="311" t="e">
        <f t="shared" si="176"/>
        <v>#DIV/0!</v>
      </c>
      <c r="BY5494" s="310">
        <f t="shared" si="177"/>
        <v>0</v>
      </c>
    </row>
    <row r="5495" spans="76:77" x14ac:dyDescent="0.25">
      <c r="BX5495" s="311" t="e">
        <f t="shared" si="176"/>
        <v>#DIV/0!</v>
      </c>
      <c r="BY5495" s="310">
        <f t="shared" si="177"/>
        <v>0</v>
      </c>
    </row>
    <row r="5496" spans="76:77" x14ac:dyDescent="0.25">
      <c r="BX5496" s="311" t="e">
        <f t="shared" si="176"/>
        <v>#DIV/0!</v>
      </c>
      <c r="BY5496" s="310">
        <f t="shared" si="177"/>
        <v>0</v>
      </c>
    </row>
    <row r="5497" spans="76:77" x14ac:dyDescent="0.25">
      <c r="BX5497" s="311" t="e">
        <f t="shared" si="176"/>
        <v>#DIV/0!</v>
      </c>
      <c r="BY5497" s="310">
        <f t="shared" si="177"/>
        <v>0</v>
      </c>
    </row>
    <row r="5498" spans="76:77" x14ac:dyDescent="0.25">
      <c r="BX5498" s="311" t="e">
        <f t="shared" si="176"/>
        <v>#DIV/0!</v>
      </c>
      <c r="BY5498" s="310">
        <f t="shared" si="177"/>
        <v>0</v>
      </c>
    </row>
    <row r="5499" spans="76:77" x14ac:dyDescent="0.25">
      <c r="BX5499" s="311" t="e">
        <f t="shared" si="176"/>
        <v>#DIV/0!</v>
      </c>
      <c r="BY5499" s="310">
        <f t="shared" si="177"/>
        <v>0</v>
      </c>
    </row>
    <row r="5500" spans="76:77" x14ac:dyDescent="0.25">
      <c r="BX5500" s="311" t="e">
        <f t="shared" si="176"/>
        <v>#DIV/0!</v>
      </c>
      <c r="BY5500" s="310">
        <f t="shared" si="177"/>
        <v>0</v>
      </c>
    </row>
    <row r="5501" spans="76:77" x14ac:dyDescent="0.25">
      <c r="BX5501" s="311" t="e">
        <f t="shared" si="176"/>
        <v>#DIV/0!</v>
      </c>
      <c r="BY5501" s="310">
        <f t="shared" si="177"/>
        <v>0</v>
      </c>
    </row>
    <row r="5502" spans="76:77" x14ac:dyDescent="0.25">
      <c r="BX5502" s="311" t="e">
        <f t="shared" si="176"/>
        <v>#DIV/0!</v>
      </c>
      <c r="BY5502" s="310">
        <f t="shared" si="177"/>
        <v>0</v>
      </c>
    </row>
    <row r="5503" spans="76:77" x14ac:dyDescent="0.25">
      <c r="BX5503" s="311" t="e">
        <f t="shared" si="176"/>
        <v>#DIV/0!</v>
      </c>
      <c r="BY5503" s="310">
        <f t="shared" si="177"/>
        <v>0</v>
      </c>
    </row>
    <row r="5504" spans="76:77" x14ac:dyDescent="0.25">
      <c r="BX5504" s="311" t="e">
        <f t="shared" si="176"/>
        <v>#DIV/0!</v>
      </c>
      <c r="BY5504" s="310">
        <f t="shared" si="177"/>
        <v>0</v>
      </c>
    </row>
    <row r="5505" spans="76:77" x14ac:dyDescent="0.25">
      <c r="BX5505" s="311" t="e">
        <f t="shared" si="176"/>
        <v>#DIV/0!</v>
      </c>
      <c r="BY5505" s="310">
        <f t="shared" si="177"/>
        <v>0</v>
      </c>
    </row>
    <row r="5506" spans="76:77" x14ac:dyDescent="0.25">
      <c r="BX5506" s="311" t="e">
        <f t="shared" si="176"/>
        <v>#DIV/0!</v>
      </c>
      <c r="BY5506" s="310">
        <f t="shared" si="177"/>
        <v>0</v>
      </c>
    </row>
    <row r="5507" spans="76:77" x14ac:dyDescent="0.25">
      <c r="BX5507" s="311" t="e">
        <f t="shared" si="176"/>
        <v>#DIV/0!</v>
      </c>
      <c r="BY5507" s="310">
        <f t="shared" si="177"/>
        <v>0</v>
      </c>
    </row>
    <row r="5508" spans="76:77" x14ac:dyDescent="0.25">
      <c r="BX5508" s="311" t="e">
        <f t="shared" si="176"/>
        <v>#DIV/0!</v>
      </c>
      <c r="BY5508" s="310">
        <f t="shared" si="177"/>
        <v>0</v>
      </c>
    </row>
    <row r="5509" spans="76:77" x14ac:dyDescent="0.25">
      <c r="BX5509" s="311" t="e">
        <f t="shared" si="176"/>
        <v>#DIV/0!</v>
      </c>
      <c r="BY5509" s="310">
        <f t="shared" si="177"/>
        <v>0</v>
      </c>
    </row>
    <row r="5510" spans="76:77" x14ac:dyDescent="0.25">
      <c r="BX5510" s="311" t="e">
        <f t="shared" si="176"/>
        <v>#DIV/0!</v>
      </c>
      <c r="BY5510" s="310">
        <f t="shared" si="177"/>
        <v>0</v>
      </c>
    </row>
    <row r="5511" spans="76:77" x14ac:dyDescent="0.25">
      <c r="BX5511" s="311" t="e">
        <f t="shared" si="176"/>
        <v>#DIV/0!</v>
      </c>
      <c r="BY5511" s="310">
        <f t="shared" si="177"/>
        <v>0</v>
      </c>
    </row>
    <row r="5512" spans="76:77" x14ac:dyDescent="0.25">
      <c r="BX5512" s="311" t="e">
        <f t="shared" si="176"/>
        <v>#DIV/0!</v>
      </c>
      <c r="BY5512" s="310">
        <f t="shared" si="177"/>
        <v>0</v>
      </c>
    </row>
    <row r="5513" spans="76:77" x14ac:dyDescent="0.25">
      <c r="BX5513" s="311" t="e">
        <f t="shared" si="176"/>
        <v>#DIV/0!</v>
      </c>
      <c r="BY5513" s="310">
        <f t="shared" si="177"/>
        <v>0</v>
      </c>
    </row>
    <row r="5514" spans="76:77" x14ac:dyDescent="0.25">
      <c r="BX5514" s="311" t="e">
        <f t="shared" si="176"/>
        <v>#DIV/0!</v>
      </c>
      <c r="BY5514" s="310">
        <f t="shared" si="177"/>
        <v>0</v>
      </c>
    </row>
    <row r="5515" spans="76:77" x14ac:dyDescent="0.25">
      <c r="BX5515" s="311" t="e">
        <f t="shared" si="176"/>
        <v>#DIV/0!</v>
      </c>
      <c r="BY5515" s="310">
        <f t="shared" si="177"/>
        <v>0</v>
      </c>
    </row>
    <row r="5516" spans="76:77" x14ac:dyDescent="0.25">
      <c r="BX5516" s="311" t="e">
        <f t="shared" si="176"/>
        <v>#DIV/0!</v>
      </c>
      <c r="BY5516" s="310">
        <f t="shared" si="177"/>
        <v>0</v>
      </c>
    </row>
    <row r="5517" spans="76:77" x14ac:dyDescent="0.25">
      <c r="BX5517" s="311" t="e">
        <f t="shared" ref="BX5517:BX5580" si="178">BY5517/BV5517</f>
        <v>#DIV/0!</v>
      </c>
      <c r="BY5517" s="310">
        <f t="shared" ref="BY5517:BY5580" si="179">BY5516+BW5517*(BV5517-BV5516)</f>
        <v>0</v>
      </c>
    </row>
    <row r="5518" spans="76:77" x14ac:dyDescent="0.25">
      <c r="BX5518" s="311" t="e">
        <f t="shared" si="178"/>
        <v>#DIV/0!</v>
      </c>
      <c r="BY5518" s="310">
        <f t="shared" si="179"/>
        <v>0</v>
      </c>
    </row>
    <row r="5519" spans="76:77" x14ac:dyDescent="0.25">
      <c r="BX5519" s="311" t="e">
        <f t="shared" si="178"/>
        <v>#DIV/0!</v>
      </c>
      <c r="BY5519" s="310">
        <f t="shared" si="179"/>
        <v>0</v>
      </c>
    </row>
    <row r="5520" spans="76:77" x14ac:dyDescent="0.25">
      <c r="BX5520" s="311" t="e">
        <f t="shared" si="178"/>
        <v>#DIV/0!</v>
      </c>
      <c r="BY5520" s="310">
        <f t="shared" si="179"/>
        <v>0</v>
      </c>
    </row>
    <row r="5521" spans="76:77" x14ac:dyDescent="0.25">
      <c r="BX5521" s="311" t="e">
        <f t="shared" si="178"/>
        <v>#DIV/0!</v>
      </c>
      <c r="BY5521" s="310">
        <f t="shared" si="179"/>
        <v>0</v>
      </c>
    </row>
    <row r="5522" spans="76:77" x14ac:dyDescent="0.25">
      <c r="BX5522" s="311" t="e">
        <f t="shared" si="178"/>
        <v>#DIV/0!</v>
      </c>
      <c r="BY5522" s="310">
        <f t="shared" si="179"/>
        <v>0</v>
      </c>
    </row>
    <row r="5523" spans="76:77" x14ac:dyDescent="0.25">
      <c r="BX5523" s="311" t="e">
        <f t="shared" si="178"/>
        <v>#DIV/0!</v>
      </c>
      <c r="BY5523" s="310">
        <f t="shared" si="179"/>
        <v>0</v>
      </c>
    </row>
    <row r="5524" spans="76:77" x14ac:dyDescent="0.25">
      <c r="BX5524" s="311" t="e">
        <f t="shared" si="178"/>
        <v>#DIV/0!</v>
      </c>
      <c r="BY5524" s="310">
        <f t="shared" si="179"/>
        <v>0</v>
      </c>
    </row>
    <row r="5525" spans="76:77" x14ac:dyDescent="0.25">
      <c r="BX5525" s="311" t="e">
        <f t="shared" si="178"/>
        <v>#DIV/0!</v>
      </c>
      <c r="BY5525" s="310">
        <f t="shared" si="179"/>
        <v>0</v>
      </c>
    </row>
    <row r="5526" spans="76:77" x14ac:dyDescent="0.25">
      <c r="BX5526" s="311" t="e">
        <f t="shared" si="178"/>
        <v>#DIV/0!</v>
      </c>
      <c r="BY5526" s="310">
        <f t="shared" si="179"/>
        <v>0</v>
      </c>
    </row>
    <row r="5527" spans="76:77" x14ac:dyDescent="0.25">
      <c r="BX5527" s="311" t="e">
        <f t="shared" si="178"/>
        <v>#DIV/0!</v>
      </c>
      <c r="BY5527" s="310">
        <f t="shared" si="179"/>
        <v>0</v>
      </c>
    </row>
    <row r="5528" spans="76:77" x14ac:dyDescent="0.25">
      <c r="BX5528" s="311" t="e">
        <f t="shared" si="178"/>
        <v>#DIV/0!</v>
      </c>
      <c r="BY5528" s="310">
        <f t="shared" si="179"/>
        <v>0</v>
      </c>
    </row>
    <row r="5529" spans="76:77" x14ac:dyDescent="0.25">
      <c r="BX5529" s="311" t="e">
        <f t="shared" si="178"/>
        <v>#DIV/0!</v>
      </c>
      <c r="BY5529" s="310">
        <f t="shared" si="179"/>
        <v>0</v>
      </c>
    </row>
    <row r="5530" spans="76:77" x14ac:dyDescent="0.25">
      <c r="BX5530" s="311" t="e">
        <f t="shared" si="178"/>
        <v>#DIV/0!</v>
      </c>
      <c r="BY5530" s="310">
        <f t="shared" si="179"/>
        <v>0</v>
      </c>
    </row>
    <row r="5531" spans="76:77" x14ac:dyDescent="0.25">
      <c r="BX5531" s="311" t="e">
        <f t="shared" si="178"/>
        <v>#DIV/0!</v>
      </c>
      <c r="BY5531" s="310">
        <f t="shared" si="179"/>
        <v>0</v>
      </c>
    </row>
    <row r="5532" spans="76:77" x14ac:dyDescent="0.25">
      <c r="BX5532" s="311" t="e">
        <f t="shared" si="178"/>
        <v>#DIV/0!</v>
      </c>
      <c r="BY5532" s="310">
        <f t="shared" si="179"/>
        <v>0</v>
      </c>
    </row>
    <row r="5533" spans="76:77" x14ac:dyDescent="0.25">
      <c r="BX5533" s="311" t="e">
        <f t="shared" si="178"/>
        <v>#DIV/0!</v>
      </c>
      <c r="BY5533" s="310">
        <f t="shared" si="179"/>
        <v>0</v>
      </c>
    </row>
    <row r="5534" spans="76:77" x14ac:dyDescent="0.25">
      <c r="BX5534" s="311" t="e">
        <f t="shared" si="178"/>
        <v>#DIV/0!</v>
      </c>
      <c r="BY5534" s="310">
        <f t="shared" si="179"/>
        <v>0</v>
      </c>
    </row>
    <row r="5535" spans="76:77" x14ac:dyDescent="0.25">
      <c r="BX5535" s="311" t="e">
        <f t="shared" si="178"/>
        <v>#DIV/0!</v>
      </c>
      <c r="BY5535" s="310">
        <f t="shared" si="179"/>
        <v>0</v>
      </c>
    </row>
    <row r="5536" spans="76:77" x14ac:dyDescent="0.25">
      <c r="BX5536" s="311" t="e">
        <f t="shared" si="178"/>
        <v>#DIV/0!</v>
      </c>
      <c r="BY5536" s="310">
        <f t="shared" si="179"/>
        <v>0</v>
      </c>
    </row>
    <row r="5537" spans="76:77" x14ac:dyDescent="0.25">
      <c r="BX5537" s="311" t="e">
        <f t="shared" si="178"/>
        <v>#DIV/0!</v>
      </c>
      <c r="BY5537" s="310">
        <f t="shared" si="179"/>
        <v>0</v>
      </c>
    </row>
    <row r="5538" spans="76:77" x14ac:dyDescent="0.25">
      <c r="BX5538" s="311" t="e">
        <f t="shared" si="178"/>
        <v>#DIV/0!</v>
      </c>
      <c r="BY5538" s="310">
        <f t="shared" si="179"/>
        <v>0</v>
      </c>
    </row>
    <row r="5539" spans="76:77" x14ac:dyDescent="0.25">
      <c r="BX5539" s="311" t="e">
        <f t="shared" si="178"/>
        <v>#DIV/0!</v>
      </c>
      <c r="BY5539" s="310">
        <f t="shared" si="179"/>
        <v>0</v>
      </c>
    </row>
    <row r="5540" spans="76:77" x14ac:dyDescent="0.25">
      <c r="BX5540" s="311" t="e">
        <f t="shared" si="178"/>
        <v>#DIV/0!</v>
      </c>
      <c r="BY5540" s="310">
        <f t="shared" si="179"/>
        <v>0</v>
      </c>
    </row>
    <row r="5541" spans="76:77" x14ac:dyDescent="0.25">
      <c r="BX5541" s="311" t="e">
        <f t="shared" si="178"/>
        <v>#DIV/0!</v>
      </c>
      <c r="BY5541" s="310">
        <f t="shared" si="179"/>
        <v>0</v>
      </c>
    </row>
    <row r="5542" spans="76:77" x14ac:dyDescent="0.25">
      <c r="BX5542" s="311" t="e">
        <f t="shared" si="178"/>
        <v>#DIV/0!</v>
      </c>
      <c r="BY5542" s="310">
        <f t="shared" si="179"/>
        <v>0</v>
      </c>
    </row>
    <row r="5543" spans="76:77" x14ac:dyDescent="0.25">
      <c r="BX5543" s="311" t="e">
        <f t="shared" si="178"/>
        <v>#DIV/0!</v>
      </c>
      <c r="BY5543" s="310">
        <f t="shared" si="179"/>
        <v>0</v>
      </c>
    </row>
    <row r="5544" spans="76:77" x14ac:dyDescent="0.25">
      <c r="BX5544" s="311" t="e">
        <f t="shared" si="178"/>
        <v>#DIV/0!</v>
      </c>
      <c r="BY5544" s="310">
        <f t="shared" si="179"/>
        <v>0</v>
      </c>
    </row>
    <row r="5545" spans="76:77" x14ac:dyDescent="0.25">
      <c r="BX5545" s="311" t="e">
        <f t="shared" si="178"/>
        <v>#DIV/0!</v>
      </c>
      <c r="BY5545" s="310">
        <f t="shared" si="179"/>
        <v>0</v>
      </c>
    </row>
    <row r="5546" spans="76:77" x14ac:dyDescent="0.25">
      <c r="BX5546" s="311" t="e">
        <f t="shared" si="178"/>
        <v>#DIV/0!</v>
      </c>
      <c r="BY5546" s="310">
        <f t="shared" si="179"/>
        <v>0</v>
      </c>
    </row>
    <row r="5547" spans="76:77" x14ac:dyDescent="0.25">
      <c r="BX5547" s="311" t="e">
        <f t="shared" si="178"/>
        <v>#DIV/0!</v>
      </c>
      <c r="BY5547" s="310">
        <f t="shared" si="179"/>
        <v>0</v>
      </c>
    </row>
    <row r="5548" spans="76:77" x14ac:dyDescent="0.25">
      <c r="BX5548" s="311" t="e">
        <f t="shared" si="178"/>
        <v>#DIV/0!</v>
      </c>
      <c r="BY5548" s="310">
        <f t="shared" si="179"/>
        <v>0</v>
      </c>
    </row>
    <row r="5549" spans="76:77" x14ac:dyDescent="0.25">
      <c r="BX5549" s="311" t="e">
        <f t="shared" si="178"/>
        <v>#DIV/0!</v>
      </c>
      <c r="BY5549" s="310">
        <f t="shared" si="179"/>
        <v>0</v>
      </c>
    </row>
    <row r="5550" spans="76:77" x14ac:dyDescent="0.25">
      <c r="BX5550" s="311" t="e">
        <f t="shared" si="178"/>
        <v>#DIV/0!</v>
      </c>
      <c r="BY5550" s="310">
        <f t="shared" si="179"/>
        <v>0</v>
      </c>
    </row>
    <row r="5551" spans="76:77" x14ac:dyDescent="0.25">
      <c r="BX5551" s="311" t="e">
        <f t="shared" si="178"/>
        <v>#DIV/0!</v>
      </c>
      <c r="BY5551" s="310">
        <f t="shared" si="179"/>
        <v>0</v>
      </c>
    </row>
    <row r="5552" spans="76:77" x14ac:dyDescent="0.25">
      <c r="BX5552" s="311" t="e">
        <f t="shared" si="178"/>
        <v>#DIV/0!</v>
      </c>
      <c r="BY5552" s="310">
        <f t="shared" si="179"/>
        <v>0</v>
      </c>
    </row>
    <row r="5553" spans="76:77" x14ac:dyDescent="0.25">
      <c r="BX5553" s="311" t="e">
        <f t="shared" si="178"/>
        <v>#DIV/0!</v>
      </c>
      <c r="BY5553" s="310">
        <f t="shared" si="179"/>
        <v>0</v>
      </c>
    </row>
    <row r="5554" spans="76:77" x14ac:dyDescent="0.25">
      <c r="BX5554" s="311" t="e">
        <f t="shared" si="178"/>
        <v>#DIV/0!</v>
      </c>
      <c r="BY5554" s="310">
        <f t="shared" si="179"/>
        <v>0</v>
      </c>
    </row>
    <row r="5555" spans="76:77" x14ac:dyDescent="0.25">
      <c r="BX5555" s="311" t="e">
        <f t="shared" si="178"/>
        <v>#DIV/0!</v>
      </c>
      <c r="BY5555" s="310">
        <f t="shared" si="179"/>
        <v>0</v>
      </c>
    </row>
    <row r="5556" spans="76:77" x14ac:dyDescent="0.25">
      <c r="BX5556" s="311" t="e">
        <f t="shared" si="178"/>
        <v>#DIV/0!</v>
      </c>
      <c r="BY5556" s="310">
        <f t="shared" si="179"/>
        <v>0</v>
      </c>
    </row>
    <row r="5557" spans="76:77" x14ac:dyDescent="0.25">
      <c r="BX5557" s="311" t="e">
        <f t="shared" si="178"/>
        <v>#DIV/0!</v>
      </c>
      <c r="BY5557" s="310">
        <f t="shared" si="179"/>
        <v>0</v>
      </c>
    </row>
    <row r="5558" spans="76:77" x14ac:dyDescent="0.25">
      <c r="BX5558" s="311" t="e">
        <f t="shared" si="178"/>
        <v>#DIV/0!</v>
      </c>
      <c r="BY5558" s="310">
        <f t="shared" si="179"/>
        <v>0</v>
      </c>
    </row>
    <row r="5559" spans="76:77" x14ac:dyDescent="0.25">
      <c r="BX5559" s="311" t="e">
        <f t="shared" si="178"/>
        <v>#DIV/0!</v>
      </c>
      <c r="BY5559" s="310">
        <f t="shared" si="179"/>
        <v>0</v>
      </c>
    </row>
    <row r="5560" spans="76:77" x14ac:dyDescent="0.25">
      <c r="BX5560" s="311" t="e">
        <f t="shared" si="178"/>
        <v>#DIV/0!</v>
      </c>
      <c r="BY5560" s="310">
        <f t="shared" si="179"/>
        <v>0</v>
      </c>
    </row>
    <row r="5561" spans="76:77" x14ac:dyDescent="0.25">
      <c r="BX5561" s="311" t="e">
        <f t="shared" si="178"/>
        <v>#DIV/0!</v>
      </c>
      <c r="BY5561" s="310">
        <f t="shared" si="179"/>
        <v>0</v>
      </c>
    </row>
    <row r="5562" spans="76:77" x14ac:dyDescent="0.25">
      <c r="BX5562" s="311" t="e">
        <f t="shared" si="178"/>
        <v>#DIV/0!</v>
      </c>
      <c r="BY5562" s="310">
        <f t="shared" si="179"/>
        <v>0</v>
      </c>
    </row>
    <row r="5563" spans="76:77" x14ac:dyDescent="0.25">
      <c r="BX5563" s="311" t="e">
        <f t="shared" si="178"/>
        <v>#DIV/0!</v>
      </c>
      <c r="BY5563" s="310">
        <f t="shared" si="179"/>
        <v>0</v>
      </c>
    </row>
    <row r="5564" spans="76:77" x14ac:dyDescent="0.25">
      <c r="BX5564" s="311" t="e">
        <f t="shared" si="178"/>
        <v>#DIV/0!</v>
      </c>
      <c r="BY5564" s="310">
        <f t="shared" si="179"/>
        <v>0</v>
      </c>
    </row>
    <row r="5565" spans="76:77" x14ac:dyDescent="0.25">
      <c r="BX5565" s="311" t="e">
        <f t="shared" si="178"/>
        <v>#DIV/0!</v>
      </c>
      <c r="BY5565" s="310">
        <f t="shared" si="179"/>
        <v>0</v>
      </c>
    </row>
    <row r="5566" spans="76:77" x14ac:dyDescent="0.25">
      <c r="BX5566" s="311" t="e">
        <f t="shared" si="178"/>
        <v>#DIV/0!</v>
      </c>
      <c r="BY5566" s="310">
        <f t="shared" si="179"/>
        <v>0</v>
      </c>
    </row>
    <row r="5567" spans="76:77" x14ac:dyDescent="0.25">
      <c r="BX5567" s="311" t="e">
        <f t="shared" si="178"/>
        <v>#DIV/0!</v>
      </c>
      <c r="BY5567" s="310">
        <f t="shared" si="179"/>
        <v>0</v>
      </c>
    </row>
    <row r="5568" spans="76:77" x14ac:dyDescent="0.25">
      <c r="BX5568" s="311" t="e">
        <f t="shared" si="178"/>
        <v>#DIV/0!</v>
      </c>
      <c r="BY5568" s="310">
        <f t="shared" si="179"/>
        <v>0</v>
      </c>
    </row>
    <row r="5569" spans="76:77" x14ac:dyDescent="0.25">
      <c r="BX5569" s="311" t="e">
        <f t="shared" si="178"/>
        <v>#DIV/0!</v>
      </c>
      <c r="BY5569" s="310">
        <f t="shared" si="179"/>
        <v>0</v>
      </c>
    </row>
    <row r="5570" spans="76:77" x14ac:dyDescent="0.25">
      <c r="BX5570" s="311" t="e">
        <f t="shared" si="178"/>
        <v>#DIV/0!</v>
      </c>
      <c r="BY5570" s="310">
        <f t="shared" si="179"/>
        <v>0</v>
      </c>
    </row>
    <row r="5571" spans="76:77" x14ac:dyDescent="0.25">
      <c r="BX5571" s="311" t="e">
        <f t="shared" si="178"/>
        <v>#DIV/0!</v>
      </c>
      <c r="BY5571" s="310">
        <f t="shared" si="179"/>
        <v>0</v>
      </c>
    </row>
    <row r="5572" spans="76:77" x14ac:dyDescent="0.25">
      <c r="BX5572" s="311" t="e">
        <f t="shared" si="178"/>
        <v>#DIV/0!</v>
      </c>
      <c r="BY5572" s="310">
        <f t="shared" si="179"/>
        <v>0</v>
      </c>
    </row>
    <row r="5573" spans="76:77" x14ac:dyDescent="0.25">
      <c r="BX5573" s="311" t="e">
        <f t="shared" si="178"/>
        <v>#DIV/0!</v>
      </c>
      <c r="BY5573" s="310">
        <f t="shared" si="179"/>
        <v>0</v>
      </c>
    </row>
    <row r="5574" spans="76:77" x14ac:dyDescent="0.25">
      <c r="BX5574" s="311" t="e">
        <f t="shared" si="178"/>
        <v>#DIV/0!</v>
      </c>
      <c r="BY5574" s="310">
        <f t="shared" si="179"/>
        <v>0</v>
      </c>
    </row>
    <row r="5575" spans="76:77" x14ac:dyDescent="0.25">
      <c r="BX5575" s="311" t="e">
        <f t="shared" si="178"/>
        <v>#DIV/0!</v>
      </c>
      <c r="BY5575" s="310">
        <f t="shared" si="179"/>
        <v>0</v>
      </c>
    </row>
    <row r="5576" spans="76:77" x14ac:dyDescent="0.25">
      <c r="BX5576" s="311" t="e">
        <f t="shared" si="178"/>
        <v>#DIV/0!</v>
      </c>
      <c r="BY5576" s="310">
        <f t="shared" si="179"/>
        <v>0</v>
      </c>
    </row>
    <row r="5577" spans="76:77" x14ac:dyDescent="0.25">
      <c r="BX5577" s="311" t="e">
        <f t="shared" si="178"/>
        <v>#DIV/0!</v>
      </c>
      <c r="BY5577" s="310">
        <f t="shared" si="179"/>
        <v>0</v>
      </c>
    </row>
    <row r="5578" spans="76:77" x14ac:dyDescent="0.25">
      <c r="BX5578" s="311" t="e">
        <f t="shared" si="178"/>
        <v>#DIV/0!</v>
      </c>
      <c r="BY5578" s="310">
        <f t="shared" si="179"/>
        <v>0</v>
      </c>
    </row>
    <row r="5579" spans="76:77" x14ac:dyDescent="0.25">
      <c r="BX5579" s="311" t="e">
        <f t="shared" si="178"/>
        <v>#DIV/0!</v>
      </c>
      <c r="BY5579" s="310">
        <f t="shared" si="179"/>
        <v>0</v>
      </c>
    </row>
    <row r="5580" spans="76:77" x14ac:dyDescent="0.25">
      <c r="BX5580" s="311" t="e">
        <f t="shared" si="178"/>
        <v>#DIV/0!</v>
      </c>
      <c r="BY5580" s="310">
        <f t="shared" si="179"/>
        <v>0</v>
      </c>
    </row>
    <row r="5581" spans="76:77" x14ac:dyDescent="0.25">
      <c r="BX5581" s="311" t="e">
        <f t="shared" ref="BX5581:BX5644" si="180">BY5581/BV5581</f>
        <v>#DIV/0!</v>
      </c>
      <c r="BY5581" s="310">
        <f t="shared" ref="BY5581:BY5644" si="181">BY5580+BW5581*(BV5581-BV5580)</f>
        <v>0</v>
      </c>
    </row>
    <row r="5582" spans="76:77" x14ac:dyDescent="0.25">
      <c r="BX5582" s="311" t="e">
        <f t="shared" si="180"/>
        <v>#DIV/0!</v>
      </c>
      <c r="BY5582" s="310">
        <f t="shared" si="181"/>
        <v>0</v>
      </c>
    </row>
    <row r="5583" spans="76:77" x14ac:dyDescent="0.25">
      <c r="BX5583" s="311" t="e">
        <f t="shared" si="180"/>
        <v>#DIV/0!</v>
      </c>
      <c r="BY5583" s="310">
        <f t="shared" si="181"/>
        <v>0</v>
      </c>
    </row>
    <row r="5584" spans="76:77" x14ac:dyDescent="0.25">
      <c r="BX5584" s="311" t="e">
        <f t="shared" si="180"/>
        <v>#DIV/0!</v>
      </c>
      <c r="BY5584" s="310">
        <f t="shared" si="181"/>
        <v>0</v>
      </c>
    </row>
    <row r="5585" spans="76:77" x14ac:dyDescent="0.25">
      <c r="BX5585" s="311" t="e">
        <f t="shared" si="180"/>
        <v>#DIV/0!</v>
      </c>
      <c r="BY5585" s="310">
        <f t="shared" si="181"/>
        <v>0</v>
      </c>
    </row>
    <row r="5586" spans="76:77" x14ac:dyDescent="0.25">
      <c r="BX5586" s="311" t="e">
        <f t="shared" si="180"/>
        <v>#DIV/0!</v>
      </c>
      <c r="BY5586" s="310">
        <f t="shared" si="181"/>
        <v>0</v>
      </c>
    </row>
    <row r="5587" spans="76:77" x14ac:dyDescent="0.25">
      <c r="BX5587" s="311" t="e">
        <f t="shared" si="180"/>
        <v>#DIV/0!</v>
      </c>
      <c r="BY5587" s="310">
        <f t="shared" si="181"/>
        <v>0</v>
      </c>
    </row>
    <row r="5588" spans="76:77" x14ac:dyDescent="0.25">
      <c r="BX5588" s="311" t="e">
        <f t="shared" si="180"/>
        <v>#DIV/0!</v>
      </c>
      <c r="BY5588" s="310">
        <f t="shared" si="181"/>
        <v>0</v>
      </c>
    </row>
    <row r="5589" spans="76:77" x14ac:dyDescent="0.25">
      <c r="BX5589" s="311" t="e">
        <f t="shared" si="180"/>
        <v>#DIV/0!</v>
      </c>
      <c r="BY5589" s="310">
        <f t="shared" si="181"/>
        <v>0</v>
      </c>
    </row>
    <row r="5590" spans="76:77" x14ac:dyDescent="0.25">
      <c r="BX5590" s="311" t="e">
        <f t="shared" si="180"/>
        <v>#DIV/0!</v>
      </c>
      <c r="BY5590" s="310">
        <f t="shared" si="181"/>
        <v>0</v>
      </c>
    </row>
    <row r="5591" spans="76:77" x14ac:dyDescent="0.25">
      <c r="BX5591" s="311" t="e">
        <f t="shared" si="180"/>
        <v>#DIV/0!</v>
      </c>
      <c r="BY5591" s="310">
        <f t="shared" si="181"/>
        <v>0</v>
      </c>
    </row>
    <row r="5592" spans="76:77" x14ac:dyDescent="0.25">
      <c r="BX5592" s="311" t="e">
        <f t="shared" si="180"/>
        <v>#DIV/0!</v>
      </c>
      <c r="BY5592" s="310">
        <f t="shared" si="181"/>
        <v>0</v>
      </c>
    </row>
    <row r="5593" spans="76:77" x14ac:dyDescent="0.25">
      <c r="BX5593" s="311" t="e">
        <f t="shared" si="180"/>
        <v>#DIV/0!</v>
      </c>
      <c r="BY5593" s="310">
        <f t="shared" si="181"/>
        <v>0</v>
      </c>
    </row>
    <row r="5594" spans="76:77" x14ac:dyDescent="0.25">
      <c r="BX5594" s="311" t="e">
        <f t="shared" si="180"/>
        <v>#DIV/0!</v>
      </c>
      <c r="BY5594" s="310">
        <f t="shared" si="181"/>
        <v>0</v>
      </c>
    </row>
    <row r="5595" spans="76:77" x14ac:dyDescent="0.25">
      <c r="BX5595" s="311" t="e">
        <f t="shared" si="180"/>
        <v>#DIV/0!</v>
      </c>
      <c r="BY5595" s="310">
        <f t="shared" si="181"/>
        <v>0</v>
      </c>
    </row>
    <row r="5596" spans="76:77" x14ac:dyDescent="0.25">
      <c r="BX5596" s="311" t="e">
        <f t="shared" si="180"/>
        <v>#DIV/0!</v>
      </c>
      <c r="BY5596" s="310">
        <f t="shared" si="181"/>
        <v>0</v>
      </c>
    </row>
    <row r="5597" spans="76:77" x14ac:dyDescent="0.25">
      <c r="BX5597" s="311" t="e">
        <f t="shared" si="180"/>
        <v>#DIV/0!</v>
      </c>
      <c r="BY5597" s="310">
        <f t="shared" si="181"/>
        <v>0</v>
      </c>
    </row>
    <row r="5598" spans="76:77" x14ac:dyDescent="0.25">
      <c r="BX5598" s="311" t="e">
        <f t="shared" si="180"/>
        <v>#DIV/0!</v>
      </c>
      <c r="BY5598" s="310">
        <f t="shared" si="181"/>
        <v>0</v>
      </c>
    </row>
    <row r="5599" spans="76:77" x14ac:dyDescent="0.25">
      <c r="BX5599" s="311" t="e">
        <f t="shared" si="180"/>
        <v>#DIV/0!</v>
      </c>
      <c r="BY5599" s="310">
        <f t="shared" si="181"/>
        <v>0</v>
      </c>
    </row>
    <row r="5600" spans="76:77" x14ac:dyDescent="0.25">
      <c r="BX5600" s="311" t="e">
        <f t="shared" si="180"/>
        <v>#DIV/0!</v>
      </c>
      <c r="BY5600" s="310">
        <f t="shared" si="181"/>
        <v>0</v>
      </c>
    </row>
    <row r="5601" spans="76:77" x14ac:dyDescent="0.25">
      <c r="BX5601" s="311" t="e">
        <f t="shared" si="180"/>
        <v>#DIV/0!</v>
      </c>
      <c r="BY5601" s="310">
        <f t="shared" si="181"/>
        <v>0</v>
      </c>
    </row>
    <row r="5602" spans="76:77" x14ac:dyDescent="0.25">
      <c r="BX5602" s="311" t="e">
        <f t="shared" si="180"/>
        <v>#DIV/0!</v>
      </c>
      <c r="BY5602" s="310">
        <f t="shared" si="181"/>
        <v>0</v>
      </c>
    </row>
    <row r="5603" spans="76:77" x14ac:dyDescent="0.25">
      <c r="BX5603" s="311" t="e">
        <f t="shared" si="180"/>
        <v>#DIV/0!</v>
      </c>
      <c r="BY5603" s="310">
        <f t="shared" si="181"/>
        <v>0</v>
      </c>
    </row>
    <row r="5604" spans="76:77" x14ac:dyDescent="0.25">
      <c r="BX5604" s="311" t="e">
        <f t="shared" si="180"/>
        <v>#DIV/0!</v>
      </c>
      <c r="BY5604" s="310">
        <f t="shared" si="181"/>
        <v>0</v>
      </c>
    </row>
    <row r="5605" spans="76:77" x14ac:dyDescent="0.25">
      <c r="BX5605" s="311" t="e">
        <f t="shared" si="180"/>
        <v>#DIV/0!</v>
      </c>
      <c r="BY5605" s="310">
        <f t="shared" si="181"/>
        <v>0</v>
      </c>
    </row>
    <row r="5606" spans="76:77" x14ac:dyDescent="0.25">
      <c r="BX5606" s="311" t="e">
        <f t="shared" si="180"/>
        <v>#DIV/0!</v>
      </c>
      <c r="BY5606" s="310">
        <f t="shared" si="181"/>
        <v>0</v>
      </c>
    </row>
    <row r="5607" spans="76:77" x14ac:dyDescent="0.25">
      <c r="BX5607" s="311" t="e">
        <f t="shared" si="180"/>
        <v>#DIV/0!</v>
      </c>
      <c r="BY5607" s="310">
        <f t="shared" si="181"/>
        <v>0</v>
      </c>
    </row>
    <row r="5608" spans="76:77" x14ac:dyDescent="0.25">
      <c r="BX5608" s="311" t="e">
        <f t="shared" si="180"/>
        <v>#DIV/0!</v>
      </c>
      <c r="BY5608" s="310">
        <f t="shared" si="181"/>
        <v>0</v>
      </c>
    </row>
    <row r="5609" spans="76:77" x14ac:dyDescent="0.25">
      <c r="BX5609" s="311" t="e">
        <f t="shared" si="180"/>
        <v>#DIV/0!</v>
      </c>
      <c r="BY5609" s="310">
        <f t="shared" si="181"/>
        <v>0</v>
      </c>
    </row>
    <row r="5610" spans="76:77" x14ac:dyDescent="0.25">
      <c r="BX5610" s="311" t="e">
        <f t="shared" si="180"/>
        <v>#DIV/0!</v>
      </c>
      <c r="BY5610" s="310">
        <f t="shared" si="181"/>
        <v>0</v>
      </c>
    </row>
    <row r="5611" spans="76:77" x14ac:dyDescent="0.25">
      <c r="BX5611" s="311" t="e">
        <f t="shared" si="180"/>
        <v>#DIV/0!</v>
      </c>
      <c r="BY5611" s="310">
        <f t="shared" si="181"/>
        <v>0</v>
      </c>
    </row>
    <row r="5612" spans="76:77" x14ac:dyDescent="0.25">
      <c r="BX5612" s="311" t="e">
        <f t="shared" si="180"/>
        <v>#DIV/0!</v>
      </c>
      <c r="BY5612" s="310">
        <f t="shared" si="181"/>
        <v>0</v>
      </c>
    </row>
    <row r="5613" spans="76:77" x14ac:dyDescent="0.25">
      <c r="BX5613" s="311" t="e">
        <f t="shared" si="180"/>
        <v>#DIV/0!</v>
      </c>
      <c r="BY5613" s="310">
        <f t="shared" si="181"/>
        <v>0</v>
      </c>
    </row>
    <row r="5614" spans="76:77" x14ac:dyDescent="0.25">
      <c r="BX5614" s="311" t="e">
        <f t="shared" si="180"/>
        <v>#DIV/0!</v>
      </c>
      <c r="BY5614" s="310">
        <f t="shared" si="181"/>
        <v>0</v>
      </c>
    </row>
    <row r="5615" spans="76:77" x14ac:dyDescent="0.25">
      <c r="BX5615" s="311" t="e">
        <f t="shared" si="180"/>
        <v>#DIV/0!</v>
      </c>
      <c r="BY5615" s="310">
        <f t="shared" si="181"/>
        <v>0</v>
      </c>
    </row>
    <row r="5616" spans="76:77" x14ac:dyDescent="0.25">
      <c r="BX5616" s="311" t="e">
        <f t="shared" si="180"/>
        <v>#DIV/0!</v>
      </c>
      <c r="BY5616" s="310">
        <f t="shared" si="181"/>
        <v>0</v>
      </c>
    </row>
    <row r="5617" spans="76:77" x14ac:dyDescent="0.25">
      <c r="BX5617" s="311" t="e">
        <f t="shared" si="180"/>
        <v>#DIV/0!</v>
      </c>
      <c r="BY5617" s="310">
        <f t="shared" si="181"/>
        <v>0</v>
      </c>
    </row>
    <row r="5618" spans="76:77" x14ac:dyDescent="0.25">
      <c r="BX5618" s="311" t="e">
        <f t="shared" si="180"/>
        <v>#DIV/0!</v>
      </c>
      <c r="BY5618" s="310">
        <f t="shared" si="181"/>
        <v>0</v>
      </c>
    </row>
    <row r="5619" spans="76:77" x14ac:dyDescent="0.25">
      <c r="BX5619" s="311" t="e">
        <f t="shared" si="180"/>
        <v>#DIV/0!</v>
      </c>
      <c r="BY5619" s="310">
        <f t="shared" si="181"/>
        <v>0</v>
      </c>
    </row>
    <row r="5620" spans="76:77" x14ac:dyDescent="0.25">
      <c r="BX5620" s="311" t="e">
        <f t="shared" si="180"/>
        <v>#DIV/0!</v>
      </c>
      <c r="BY5620" s="310">
        <f t="shared" si="181"/>
        <v>0</v>
      </c>
    </row>
    <row r="5621" spans="76:77" x14ac:dyDescent="0.25">
      <c r="BX5621" s="311" t="e">
        <f t="shared" si="180"/>
        <v>#DIV/0!</v>
      </c>
      <c r="BY5621" s="310">
        <f t="shared" si="181"/>
        <v>0</v>
      </c>
    </row>
    <row r="5622" spans="76:77" x14ac:dyDescent="0.25">
      <c r="BX5622" s="311" t="e">
        <f t="shared" si="180"/>
        <v>#DIV/0!</v>
      </c>
      <c r="BY5622" s="310">
        <f t="shared" si="181"/>
        <v>0</v>
      </c>
    </row>
    <row r="5623" spans="76:77" x14ac:dyDescent="0.25">
      <c r="BX5623" s="311" t="e">
        <f t="shared" si="180"/>
        <v>#DIV/0!</v>
      </c>
      <c r="BY5623" s="310">
        <f t="shared" si="181"/>
        <v>0</v>
      </c>
    </row>
    <row r="5624" spans="76:77" x14ac:dyDescent="0.25">
      <c r="BX5624" s="311" t="e">
        <f t="shared" si="180"/>
        <v>#DIV/0!</v>
      </c>
      <c r="BY5624" s="310">
        <f t="shared" si="181"/>
        <v>0</v>
      </c>
    </row>
    <row r="5625" spans="76:77" x14ac:dyDescent="0.25">
      <c r="BX5625" s="311" t="e">
        <f t="shared" si="180"/>
        <v>#DIV/0!</v>
      </c>
      <c r="BY5625" s="310">
        <f t="shared" si="181"/>
        <v>0</v>
      </c>
    </row>
    <row r="5626" spans="76:77" x14ac:dyDescent="0.25">
      <c r="BX5626" s="311" t="e">
        <f t="shared" si="180"/>
        <v>#DIV/0!</v>
      </c>
      <c r="BY5626" s="310">
        <f t="shared" si="181"/>
        <v>0</v>
      </c>
    </row>
    <row r="5627" spans="76:77" x14ac:dyDescent="0.25">
      <c r="BX5627" s="311" t="e">
        <f t="shared" si="180"/>
        <v>#DIV/0!</v>
      </c>
      <c r="BY5627" s="310">
        <f t="shared" si="181"/>
        <v>0</v>
      </c>
    </row>
    <row r="5628" spans="76:77" x14ac:dyDescent="0.25">
      <c r="BX5628" s="311" t="e">
        <f t="shared" si="180"/>
        <v>#DIV/0!</v>
      </c>
      <c r="BY5628" s="310">
        <f t="shared" si="181"/>
        <v>0</v>
      </c>
    </row>
    <row r="5629" spans="76:77" x14ac:dyDescent="0.25">
      <c r="BX5629" s="311" t="e">
        <f t="shared" si="180"/>
        <v>#DIV/0!</v>
      </c>
      <c r="BY5629" s="310">
        <f t="shared" si="181"/>
        <v>0</v>
      </c>
    </row>
    <row r="5630" spans="76:77" x14ac:dyDescent="0.25">
      <c r="BX5630" s="311" t="e">
        <f t="shared" si="180"/>
        <v>#DIV/0!</v>
      </c>
      <c r="BY5630" s="310">
        <f t="shared" si="181"/>
        <v>0</v>
      </c>
    </row>
    <row r="5631" spans="76:77" x14ac:dyDescent="0.25">
      <c r="BX5631" s="311" t="e">
        <f t="shared" si="180"/>
        <v>#DIV/0!</v>
      </c>
      <c r="BY5631" s="310">
        <f t="shared" si="181"/>
        <v>0</v>
      </c>
    </row>
    <row r="5632" spans="76:77" x14ac:dyDescent="0.25">
      <c r="BX5632" s="311" t="e">
        <f t="shared" si="180"/>
        <v>#DIV/0!</v>
      </c>
      <c r="BY5632" s="310">
        <f t="shared" si="181"/>
        <v>0</v>
      </c>
    </row>
    <row r="5633" spans="76:77" x14ac:dyDescent="0.25">
      <c r="BX5633" s="311" t="e">
        <f t="shared" si="180"/>
        <v>#DIV/0!</v>
      </c>
      <c r="BY5633" s="310">
        <f t="shared" si="181"/>
        <v>0</v>
      </c>
    </row>
    <row r="5634" spans="76:77" x14ac:dyDescent="0.25">
      <c r="BX5634" s="311" t="e">
        <f t="shared" si="180"/>
        <v>#DIV/0!</v>
      </c>
      <c r="BY5634" s="310">
        <f t="shared" si="181"/>
        <v>0</v>
      </c>
    </row>
    <row r="5635" spans="76:77" x14ac:dyDescent="0.25">
      <c r="BX5635" s="311" t="e">
        <f t="shared" si="180"/>
        <v>#DIV/0!</v>
      </c>
      <c r="BY5635" s="310">
        <f t="shared" si="181"/>
        <v>0</v>
      </c>
    </row>
    <row r="5636" spans="76:77" x14ac:dyDescent="0.25">
      <c r="BX5636" s="311" t="e">
        <f t="shared" si="180"/>
        <v>#DIV/0!</v>
      </c>
      <c r="BY5636" s="310">
        <f t="shared" si="181"/>
        <v>0</v>
      </c>
    </row>
    <row r="5637" spans="76:77" x14ac:dyDescent="0.25">
      <c r="BX5637" s="311" t="e">
        <f t="shared" si="180"/>
        <v>#DIV/0!</v>
      </c>
      <c r="BY5637" s="310">
        <f t="shared" si="181"/>
        <v>0</v>
      </c>
    </row>
    <row r="5638" spans="76:77" x14ac:dyDescent="0.25">
      <c r="BX5638" s="311" t="e">
        <f t="shared" si="180"/>
        <v>#DIV/0!</v>
      </c>
      <c r="BY5638" s="310">
        <f t="shared" si="181"/>
        <v>0</v>
      </c>
    </row>
    <row r="5639" spans="76:77" x14ac:dyDescent="0.25">
      <c r="BX5639" s="311" t="e">
        <f t="shared" si="180"/>
        <v>#DIV/0!</v>
      </c>
      <c r="BY5639" s="310">
        <f t="shared" si="181"/>
        <v>0</v>
      </c>
    </row>
    <row r="5640" spans="76:77" x14ac:dyDescent="0.25">
      <c r="BX5640" s="311" t="e">
        <f t="shared" si="180"/>
        <v>#DIV/0!</v>
      </c>
      <c r="BY5640" s="310">
        <f t="shared" si="181"/>
        <v>0</v>
      </c>
    </row>
    <row r="5641" spans="76:77" x14ac:dyDescent="0.25">
      <c r="BX5641" s="311" t="e">
        <f t="shared" si="180"/>
        <v>#DIV/0!</v>
      </c>
      <c r="BY5641" s="310">
        <f t="shared" si="181"/>
        <v>0</v>
      </c>
    </row>
    <row r="5642" spans="76:77" x14ac:dyDescent="0.25">
      <c r="BX5642" s="311" t="e">
        <f t="shared" si="180"/>
        <v>#DIV/0!</v>
      </c>
      <c r="BY5642" s="310">
        <f t="shared" si="181"/>
        <v>0</v>
      </c>
    </row>
    <row r="5643" spans="76:77" x14ac:dyDescent="0.25">
      <c r="BX5643" s="311" t="e">
        <f t="shared" si="180"/>
        <v>#DIV/0!</v>
      </c>
      <c r="BY5643" s="310">
        <f t="shared" si="181"/>
        <v>0</v>
      </c>
    </row>
    <row r="5644" spans="76:77" x14ac:dyDescent="0.25">
      <c r="BX5644" s="311" t="e">
        <f t="shared" si="180"/>
        <v>#DIV/0!</v>
      </c>
      <c r="BY5644" s="310">
        <f t="shared" si="181"/>
        <v>0</v>
      </c>
    </row>
    <row r="5645" spans="76:77" x14ac:dyDescent="0.25">
      <c r="BX5645" s="311" t="e">
        <f t="shared" ref="BX5645:BX5708" si="182">BY5645/BV5645</f>
        <v>#DIV/0!</v>
      </c>
      <c r="BY5645" s="310">
        <f t="shared" ref="BY5645:BY5708" si="183">BY5644+BW5645*(BV5645-BV5644)</f>
        <v>0</v>
      </c>
    </row>
    <row r="5646" spans="76:77" x14ac:dyDescent="0.25">
      <c r="BX5646" s="311" t="e">
        <f t="shared" si="182"/>
        <v>#DIV/0!</v>
      </c>
      <c r="BY5646" s="310">
        <f t="shared" si="183"/>
        <v>0</v>
      </c>
    </row>
    <row r="5647" spans="76:77" x14ac:dyDescent="0.25">
      <c r="BX5647" s="311" t="e">
        <f t="shared" si="182"/>
        <v>#DIV/0!</v>
      </c>
      <c r="BY5647" s="310">
        <f t="shared" si="183"/>
        <v>0</v>
      </c>
    </row>
    <row r="5648" spans="76:77" x14ac:dyDescent="0.25">
      <c r="BX5648" s="311" t="e">
        <f t="shared" si="182"/>
        <v>#DIV/0!</v>
      </c>
      <c r="BY5648" s="310">
        <f t="shared" si="183"/>
        <v>0</v>
      </c>
    </row>
    <row r="5649" spans="76:77" x14ac:dyDescent="0.25">
      <c r="BX5649" s="311" t="e">
        <f t="shared" si="182"/>
        <v>#DIV/0!</v>
      </c>
      <c r="BY5649" s="310">
        <f t="shared" si="183"/>
        <v>0</v>
      </c>
    </row>
    <row r="5650" spans="76:77" x14ac:dyDescent="0.25">
      <c r="BX5650" s="311" t="e">
        <f t="shared" si="182"/>
        <v>#DIV/0!</v>
      </c>
      <c r="BY5650" s="310">
        <f t="shared" si="183"/>
        <v>0</v>
      </c>
    </row>
    <row r="5651" spans="76:77" x14ac:dyDescent="0.25">
      <c r="BX5651" s="311" t="e">
        <f t="shared" si="182"/>
        <v>#DIV/0!</v>
      </c>
      <c r="BY5651" s="310">
        <f t="shared" si="183"/>
        <v>0</v>
      </c>
    </row>
    <row r="5652" spans="76:77" x14ac:dyDescent="0.25">
      <c r="BX5652" s="311" t="e">
        <f t="shared" si="182"/>
        <v>#DIV/0!</v>
      </c>
      <c r="BY5652" s="310">
        <f t="shared" si="183"/>
        <v>0</v>
      </c>
    </row>
    <row r="5653" spans="76:77" x14ac:dyDescent="0.25">
      <c r="BX5653" s="311" t="e">
        <f t="shared" si="182"/>
        <v>#DIV/0!</v>
      </c>
      <c r="BY5653" s="310">
        <f t="shared" si="183"/>
        <v>0</v>
      </c>
    </row>
    <row r="5654" spans="76:77" x14ac:dyDescent="0.25">
      <c r="BX5654" s="311" t="e">
        <f t="shared" si="182"/>
        <v>#DIV/0!</v>
      </c>
      <c r="BY5654" s="310">
        <f t="shared" si="183"/>
        <v>0</v>
      </c>
    </row>
    <row r="5655" spans="76:77" x14ac:dyDescent="0.25">
      <c r="BX5655" s="311" t="e">
        <f t="shared" si="182"/>
        <v>#DIV/0!</v>
      </c>
      <c r="BY5655" s="310">
        <f t="shared" si="183"/>
        <v>0</v>
      </c>
    </row>
    <row r="5656" spans="76:77" x14ac:dyDescent="0.25">
      <c r="BX5656" s="311" t="e">
        <f t="shared" si="182"/>
        <v>#DIV/0!</v>
      </c>
      <c r="BY5656" s="310">
        <f t="shared" si="183"/>
        <v>0</v>
      </c>
    </row>
    <row r="5657" spans="76:77" x14ac:dyDescent="0.25">
      <c r="BX5657" s="311" t="e">
        <f t="shared" si="182"/>
        <v>#DIV/0!</v>
      </c>
      <c r="BY5657" s="310">
        <f t="shared" si="183"/>
        <v>0</v>
      </c>
    </row>
    <row r="5658" spans="76:77" x14ac:dyDescent="0.25">
      <c r="BX5658" s="311" t="e">
        <f t="shared" si="182"/>
        <v>#DIV/0!</v>
      </c>
      <c r="BY5658" s="310">
        <f t="shared" si="183"/>
        <v>0</v>
      </c>
    </row>
    <row r="5659" spans="76:77" x14ac:dyDescent="0.25">
      <c r="BX5659" s="311" t="e">
        <f t="shared" si="182"/>
        <v>#DIV/0!</v>
      </c>
      <c r="BY5659" s="310">
        <f t="shared" si="183"/>
        <v>0</v>
      </c>
    </row>
    <row r="5660" spans="76:77" x14ac:dyDescent="0.25">
      <c r="BX5660" s="311" t="e">
        <f t="shared" si="182"/>
        <v>#DIV/0!</v>
      </c>
      <c r="BY5660" s="310">
        <f t="shared" si="183"/>
        <v>0</v>
      </c>
    </row>
    <row r="5661" spans="76:77" x14ac:dyDescent="0.25">
      <c r="BX5661" s="311" t="e">
        <f t="shared" si="182"/>
        <v>#DIV/0!</v>
      </c>
      <c r="BY5661" s="310">
        <f t="shared" si="183"/>
        <v>0</v>
      </c>
    </row>
    <row r="5662" spans="76:77" x14ac:dyDescent="0.25">
      <c r="BX5662" s="311" t="e">
        <f t="shared" si="182"/>
        <v>#DIV/0!</v>
      </c>
      <c r="BY5662" s="310">
        <f t="shared" si="183"/>
        <v>0</v>
      </c>
    </row>
    <row r="5663" spans="76:77" x14ac:dyDescent="0.25">
      <c r="BX5663" s="311" t="e">
        <f t="shared" si="182"/>
        <v>#DIV/0!</v>
      </c>
      <c r="BY5663" s="310">
        <f t="shared" si="183"/>
        <v>0</v>
      </c>
    </row>
    <row r="5664" spans="76:77" x14ac:dyDescent="0.25">
      <c r="BX5664" s="311" t="e">
        <f t="shared" si="182"/>
        <v>#DIV/0!</v>
      </c>
      <c r="BY5664" s="310">
        <f t="shared" si="183"/>
        <v>0</v>
      </c>
    </row>
    <row r="5665" spans="76:77" x14ac:dyDescent="0.25">
      <c r="BX5665" s="311" t="e">
        <f t="shared" si="182"/>
        <v>#DIV/0!</v>
      </c>
      <c r="BY5665" s="310">
        <f t="shared" si="183"/>
        <v>0</v>
      </c>
    </row>
    <row r="5666" spans="76:77" x14ac:dyDescent="0.25">
      <c r="BX5666" s="311" t="e">
        <f t="shared" si="182"/>
        <v>#DIV/0!</v>
      </c>
      <c r="BY5666" s="310">
        <f t="shared" si="183"/>
        <v>0</v>
      </c>
    </row>
    <row r="5667" spans="76:77" x14ac:dyDescent="0.25">
      <c r="BX5667" s="311" t="e">
        <f t="shared" si="182"/>
        <v>#DIV/0!</v>
      </c>
      <c r="BY5667" s="310">
        <f t="shared" si="183"/>
        <v>0</v>
      </c>
    </row>
    <row r="5668" spans="76:77" x14ac:dyDescent="0.25">
      <c r="BX5668" s="311" t="e">
        <f t="shared" si="182"/>
        <v>#DIV/0!</v>
      </c>
      <c r="BY5668" s="310">
        <f t="shared" si="183"/>
        <v>0</v>
      </c>
    </row>
    <row r="5669" spans="76:77" x14ac:dyDescent="0.25">
      <c r="BX5669" s="311" t="e">
        <f t="shared" si="182"/>
        <v>#DIV/0!</v>
      </c>
      <c r="BY5669" s="310">
        <f t="shared" si="183"/>
        <v>0</v>
      </c>
    </row>
    <row r="5670" spans="76:77" x14ac:dyDescent="0.25">
      <c r="BX5670" s="311" t="e">
        <f t="shared" si="182"/>
        <v>#DIV/0!</v>
      </c>
      <c r="BY5670" s="310">
        <f t="shared" si="183"/>
        <v>0</v>
      </c>
    </row>
    <row r="5671" spans="76:77" x14ac:dyDescent="0.25">
      <c r="BX5671" s="311" t="e">
        <f t="shared" si="182"/>
        <v>#DIV/0!</v>
      </c>
      <c r="BY5671" s="310">
        <f t="shared" si="183"/>
        <v>0</v>
      </c>
    </row>
    <row r="5672" spans="76:77" x14ac:dyDescent="0.25">
      <c r="BX5672" s="311" t="e">
        <f t="shared" si="182"/>
        <v>#DIV/0!</v>
      </c>
      <c r="BY5672" s="310">
        <f t="shared" si="183"/>
        <v>0</v>
      </c>
    </row>
    <row r="5673" spans="76:77" x14ac:dyDescent="0.25">
      <c r="BX5673" s="311" t="e">
        <f t="shared" si="182"/>
        <v>#DIV/0!</v>
      </c>
      <c r="BY5673" s="310">
        <f t="shared" si="183"/>
        <v>0</v>
      </c>
    </row>
    <row r="5674" spans="76:77" x14ac:dyDescent="0.25">
      <c r="BX5674" s="311" t="e">
        <f t="shared" si="182"/>
        <v>#DIV/0!</v>
      </c>
      <c r="BY5674" s="310">
        <f t="shared" si="183"/>
        <v>0</v>
      </c>
    </row>
    <row r="5675" spans="76:77" x14ac:dyDescent="0.25">
      <c r="BX5675" s="311" t="e">
        <f t="shared" si="182"/>
        <v>#DIV/0!</v>
      </c>
      <c r="BY5675" s="310">
        <f t="shared" si="183"/>
        <v>0</v>
      </c>
    </row>
    <row r="5676" spans="76:77" x14ac:dyDescent="0.25">
      <c r="BX5676" s="311" t="e">
        <f t="shared" si="182"/>
        <v>#DIV/0!</v>
      </c>
      <c r="BY5676" s="310">
        <f t="shared" si="183"/>
        <v>0</v>
      </c>
    </row>
    <row r="5677" spans="76:77" x14ac:dyDescent="0.25">
      <c r="BX5677" s="311" t="e">
        <f t="shared" si="182"/>
        <v>#DIV/0!</v>
      </c>
      <c r="BY5677" s="310">
        <f t="shared" si="183"/>
        <v>0</v>
      </c>
    </row>
    <row r="5678" spans="76:77" x14ac:dyDescent="0.25">
      <c r="BX5678" s="311" t="e">
        <f t="shared" si="182"/>
        <v>#DIV/0!</v>
      </c>
      <c r="BY5678" s="310">
        <f t="shared" si="183"/>
        <v>0</v>
      </c>
    </row>
    <row r="5679" spans="76:77" x14ac:dyDescent="0.25">
      <c r="BX5679" s="311" t="e">
        <f t="shared" si="182"/>
        <v>#DIV/0!</v>
      </c>
      <c r="BY5679" s="310">
        <f t="shared" si="183"/>
        <v>0</v>
      </c>
    </row>
    <row r="5680" spans="76:77" x14ac:dyDescent="0.25">
      <c r="BX5680" s="311" t="e">
        <f t="shared" si="182"/>
        <v>#DIV/0!</v>
      </c>
      <c r="BY5680" s="310">
        <f t="shared" si="183"/>
        <v>0</v>
      </c>
    </row>
    <row r="5681" spans="76:77" x14ac:dyDescent="0.25">
      <c r="BX5681" s="311" t="e">
        <f t="shared" si="182"/>
        <v>#DIV/0!</v>
      </c>
      <c r="BY5681" s="310">
        <f t="shared" si="183"/>
        <v>0</v>
      </c>
    </row>
    <row r="5682" spans="76:77" x14ac:dyDescent="0.25">
      <c r="BX5682" s="311" t="e">
        <f t="shared" si="182"/>
        <v>#DIV/0!</v>
      </c>
      <c r="BY5682" s="310">
        <f t="shared" si="183"/>
        <v>0</v>
      </c>
    </row>
    <row r="5683" spans="76:77" x14ac:dyDescent="0.25">
      <c r="BX5683" s="311" t="e">
        <f t="shared" si="182"/>
        <v>#DIV/0!</v>
      </c>
      <c r="BY5683" s="310">
        <f t="shared" si="183"/>
        <v>0</v>
      </c>
    </row>
    <row r="5684" spans="76:77" x14ac:dyDescent="0.25">
      <c r="BX5684" s="311" t="e">
        <f t="shared" si="182"/>
        <v>#DIV/0!</v>
      </c>
      <c r="BY5684" s="310">
        <f t="shared" si="183"/>
        <v>0</v>
      </c>
    </row>
    <row r="5685" spans="76:77" x14ac:dyDescent="0.25">
      <c r="BX5685" s="311" t="e">
        <f t="shared" si="182"/>
        <v>#DIV/0!</v>
      </c>
      <c r="BY5685" s="310">
        <f t="shared" si="183"/>
        <v>0</v>
      </c>
    </row>
    <row r="5686" spans="76:77" x14ac:dyDescent="0.25">
      <c r="BX5686" s="311" t="e">
        <f t="shared" si="182"/>
        <v>#DIV/0!</v>
      </c>
      <c r="BY5686" s="310">
        <f t="shared" si="183"/>
        <v>0</v>
      </c>
    </row>
    <row r="5687" spans="76:77" x14ac:dyDescent="0.25">
      <c r="BX5687" s="311" t="e">
        <f t="shared" si="182"/>
        <v>#DIV/0!</v>
      </c>
      <c r="BY5687" s="310">
        <f t="shared" si="183"/>
        <v>0</v>
      </c>
    </row>
    <row r="5688" spans="76:77" x14ac:dyDescent="0.25">
      <c r="BX5688" s="311" t="e">
        <f t="shared" si="182"/>
        <v>#DIV/0!</v>
      </c>
      <c r="BY5688" s="310">
        <f t="shared" si="183"/>
        <v>0</v>
      </c>
    </row>
    <row r="5689" spans="76:77" x14ac:dyDescent="0.25">
      <c r="BX5689" s="311" t="e">
        <f t="shared" si="182"/>
        <v>#DIV/0!</v>
      </c>
      <c r="BY5689" s="310">
        <f t="shared" si="183"/>
        <v>0</v>
      </c>
    </row>
    <row r="5690" spans="76:77" x14ac:dyDescent="0.25">
      <c r="BX5690" s="311" t="e">
        <f t="shared" si="182"/>
        <v>#DIV/0!</v>
      </c>
      <c r="BY5690" s="310">
        <f t="shared" si="183"/>
        <v>0</v>
      </c>
    </row>
    <row r="5691" spans="76:77" x14ac:dyDescent="0.25">
      <c r="BX5691" s="311" t="e">
        <f t="shared" si="182"/>
        <v>#DIV/0!</v>
      </c>
      <c r="BY5691" s="310">
        <f t="shared" si="183"/>
        <v>0</v>
      </c>
    </row>
    <row r="5692" spans="76:77" x14ac:dyDescent="0.25">
      <c r="BX5692" s="311" t="e">
        <f t="shared" si="182"/>
        <v>#DIV/0!</v>
      </c>
      <c r="BY5692" s="310">
        <f t="shared" si="183"/>
        <v>0</v>
      </c>
    </row>
    <row r="5693" spans="76:77" x14ac:dyDescent="0.25">
      <c r="BX5693" s="311" t="e">
        <f t="shared" si="182"/>
        <v>#DIV/0!</v>
      </c>
      <c r="BY5693" s="310">
        <f t="shared" si="183"/>
        <v>0</v>
      </c>
    </row>
    <row r="5694" spans="76:77" x14ac:dyDescent="0.25">
      <c r="BX5694" s="311" t="e">
        <f t="shared" si="182"/>
        <v>#DIV/0!</v>
      </c>
      <c r="BY5694" s="310">
        <f t="shared" si="183"/>
        <v>0</v>
      </c>
    </row>
    <row r="5695" spans="76:77" x14ac:dyDescent="0.25">
      <c r="BX5695" s="311" t="e">
        <f t="shared" si="182"/>
        <v>#DIV/0!</v>
      </c>
      <c r="BY5695" s="310">
        <f t="shared" si="183"/>
        <v>0</v>
      </c>
    </row>
    <row r="5696" spans="76:77" x14ac:dyDescent="0.25">
      <c r="BX5696" s="311" t="e">
        <f t="shared" si="182"/>
        <v>#DIV/0!</v>
      </c>
      <c r="BY5696" s="310">
        <f t="shared" si="183"/>
        <v>0</v>
      </c>
    </row>
    <row r="5697" spans="76:77" x14ac:dyDescent="0.25">
      <c r="BX5697" s="311" t="e">
        <f t="shared" si="182"/>
        <v>#DIV/0!</v>
      </c>
      <c r="BY5697" s="310">
        <f t="shared" si="183"/>
        <v>0</v>
      </c>
    </row>
    <row r="5698" spans="76:77" x14ac:dyDescent="0.25">
      <c r="BX5698" s="311" t="e">
        <f t="shared" si="182"/>
        <v>#DIV/0!</v>
      </c>
      <c r="BY5698" s="310">
        <f t="shared" si="183"/>
        <v>0</v>
      </c>
    </row>
    <row r="5699" spans="76:77" x14ac:dyDescent="0.25">
      <c r="BX5699" s="311" t="e">
        <f t="shared" si="182"/>
        <v>#DIV/0!</v>
      </c>
      <c r="BY5699" s="310">
        <f t="shared" si="183"/>
        <v>0</v>
      </c>
    </row>
    <row r="5700" spans="76:77" x14ac:dyDescent="0.25">
      <c r="BX5700" s="311" t="e">
        <f t="shared" si="182"/>
        <v>#DIV/0!</v>
      </c>
      <c r="BY5700" s="310">
        <f t="shared" si="183"/>
        <v>0</v>
      </c>
    </row>
    <row r="5701" spans="76:77" x14ac:dyDescent="0.25">
      <c r="BX5701" s="311" t="e">
        <f t="shared" si="182"/>
        <v>#DIV/0!</v>
      </c>
      <c r="BY5701" s="310">
        <f t="shared" si="183"/>
        <v>0</v>
      </c>
    </row>
    <row r="5702" spans="76:77" x14ac:dyDescent="0.25">
      <c r="BX5702" s="311" t="e">
        <f t="shared" si="182"/>
        <v>#DIV/0!</v>
      </c>
      <c r="BY5702" s="310">
        <f t="shared" si="183"/>
        <v>0</v>
      </c>
    </row>
    <row r="5703" spans="76:77" x14ac:dyDescent="0.25">
      <c r="BX5703" s="311" t="e">
        <f t="shared" si="182"/>
        <v>#DIV/0!</v>
      </c>
      <c r="BY5703" s="310">
        <f t="shared" si="183"/>
        <v>0</v>
      </c>
    </row>
    <row r="5704" spans="76:77" x14ac:dyDescent="0.25">
      <c r="BX5704" s="311" t="e">
        <f t="shared" si="182"/>
        <v>#DIV/0!</v>
      </c>
      <c r="BY5704" s="310">
        <f t="shared" si="183"/>
        <v>0</v>
      </c>
    </row>
    <row r="5705" spans="76:77" x14ac:dyDescent="0.25">
      <c r="BX5705" s="311" t="e">
        <f t="shared" si="182"/>
        <v>#DIV/0!</v>
      </c>
      <c r="BY5705" s="310">
        <f t="shared" si="183"/>
        <v>0</v>
      </c>
    </row>
    <row r="5706" spans="76:77" x14ac:dyDescent="0.25">
      <c r="BX5706" s="311" t="e">
        <f t="shared" si="182"/>
        <v>#DIV/0!</v>
      </c>
      <c r="BY5706" s="310">
        <f t="shared" si="183"/>
        <v>0</v>
      </c>
    </row>
    <row r="5707" spans="76:77" x14ac:dyDescent="0.25">
      <c r="BX5707" s="311" t="e">
        <f t="shared" si="182"/>
        <v>#DIV/0!</v>
      </c>
      <c r="BY5707" s="310">
        <f t="shared" si="183"/>
        <v>0</v>
      </c>
    </row>
    <row r="5708" spans="76:77" x14ac:dyDescent="0.25">
      <c r="BX5708" s="311" t="e">
        <f t="shared" si="182"/>
        <v>#DIV/0!</v>
      </c>
      <c r="BY5708" s="310">
        <f t="shared" si="183"/>
        <v>0</v>
      </c>
    </row>
    <row r="5709" spans="76:77" x14ac:dyDescent="0.25">
      <c r="BX5709" s="311" t="e">
        <f t="shared" ref="BX5709:BX5772" si="184">BY5709/BV5709</f>
        <v>#DIV/0!</v>
      </c>
      <c r="BY5709" s="310">
        <f t="shared" ref="BY5709:BY5772" si="185">BY5708+BW5709*(BV5709-BV5708)</f>
        <v>0</v>
      </c>
    </row>
    <row r="5710" spans="76:77" x14ac:dyDescent="0.25">
      <c r="BX5710" s="311" t="e">
        <f t="shared" si="184"/>
        <v>#DIV/0!</v>
      </c>
      <c r="BY5710" s="310">
        <f t="shared" si="185"/>
        <v>0</v>
      </c>
    </row>
    <row r="5711" spans="76:77" x14ac:dyDescent="0.25">
      <c r="BX5711" s="311" t="e">
        <f t="shared" si="184"/>
        <v>#DIV/0!</v>
      </c>
      <c r="BY5711" s="310">
        <f t="shared" si="185"/>
        <v>0</v>
      </c>
    </row>
    <row r="5712" spans="76:77" x14ac:dyDescent="0.25">
      <c r="BX5712" s="311" t="e">
        <f t="shared" si="184"/>
        <v>#DIV/0!</v>
      </c>
      <c r="BY5712" s="310">
        <f t="shared" si="185"/>
        <v>0</v>
      </c>
    </row>
    <row r="5713" spans="76:77" x14ac:dyDescent="0.25">
      <c r="BX5713" s="311" t="e">
        <f t="shared" si="184"/>
        <v>#DIV/0!</v>
      </c>
      <c r="BY5713" s="310">
        <f t="shared" si="185"/>
        <v>0</v>
      </c>
    </row>
    <row r="5714" spans="76:77" x14ac:dyDescent="0.25">
      <c r="BX5714" s="311" t="e">
        <f t="shared" si="184"/>
        <v>#DIV/0!</v>
      </c>
      <c r="BY5714" s="310">
        <f t="shared" si="185"/>
        <v>0</v>
      </c>
    </row>
    <row r="5715" spans="76:77" x14ac:dyDescent="0.25">
      <c r="BX5715" s="311" t="e">
        <f t="shared" si="184"/>
        <v>#DIV/0!</v>
      </c>
      <c r="BY5715" s="310">
        <f t="shared" si="185"/>
        <v>0</v>
      </c>
    </row>
    <row r="5716" spans="76:77" x14ac:dyDescent="0.25">
      <c r="BX5716" s="311" t="e">
        <f t="shared" si="184"/>
        <v>#DIV/0!</v>
      </c>
      <c r="BY5716" s="310">
        <f t="shared" si="185"/>
        <v>0</v>
      </c>
    </row>
    <row r="5717" spans="76:77" x14ac:dyDescent="0.25">
      <c r="BX5717" s="311" t="e">
        <f t="shared" si="184"/>
        <v>#DIV/0!</v>
      </c>
      <c r="BY5717" s="310">
        <f t="shared" si="185"/>
        <v>0</v>
      </c>
    </row>
    <row r="5718" spans="76:77" x14ac:dyDescent="0.25">
      <c r="BX5718" s="311" t="e">
        <f t="shared" si="184"/>
        <v>#DIV/0!</v>
      </c>
      <c r="BY5718" s="310">
        <f t="shared" si="185"/>
        <v>0</v>
      </c>
    </row>
    <row r="5719" spans="76:77" x14ac:dyDescent="0.25">
      <c r="BX5719" s="311" t="e">
        <f t="shared" si="184"/>
        <v>#DIV/0!</v>
      </c>
      <c r="BY5719" s="310">
        <f t="shared" si="185"/>
        <v>0</v>
      </c>
    </row>
    <row r="5720" spans="76:77" x14ac:dyDescent="0.25">
      <c r="BX5720" s="311" t="e">
        <f t="shared" si="184"/>
        <v>#DIV/0!</v>
      </c>
      <c r="BY5720" s="310">
        <f t="shared" si="185"/>
        <v>0</v>
      </c>
    </row>
    <row r="5721" spans="76:77" x14ac:dyDescent="0.25">
      <c r="BX5721" s="311" t="e">
        <f t="shared" si="184"/>
        <v>#DIV/0!</v>
      </c>
      <c r="BY5721" s="310">
        <f t="shared" si="185"/>
        <v>0</v>
      </c>
    </row>
    <row r="5722" spans="76:77" x14ac:dyDescent="0.25">
      <c r="BX5722" s="311" t="e">
        <f t="shared" si="184"/>
        <v>#DIV/0!</v>
      </c>
      <c r="BY5722" s="310">
        <f t="shared" si="185"/>
        <v>0</v>
      </c>
    </row>
    <row r="5723" spans="76:77" x14ac:dyDescent="0.25">
      <c r="BX5723" s="311" t="e">
        <f t="shared" si="184"/>
        <v>#DIV/0!</v>
      </c>
      <c r="BY5723" s="310">
        <f t="shared" si="185"/>
        <v>0</v>
      </c>
    </row>
    <row r="5724" spans="76:77" x14ac:dyDescent="0.25">
      <c r="BX5724" s="311" t="e">
        <f t="shared" si="184"/>
        <v>#DIV/0!</v>
      </c>
      <c r="BY5724" s="310">
        <f t="shared" si="185"/>
        <v>0</v>
      </c>
    </row>
    <row r="5725" spans="76:77" x14ac:dyDescent="0.25">
      <c r="BX5725" s="311" t="e">
        <f t="shared" si="184"/>
        <v>#DIV/0!</v>
      </c>
      <c r="BY5725" s="310">
        <f t="shared" si="185"/>
        <v>0</v>
      </c>
    </row>
    <row r="5726" spans="76:77" x14ac:dyDescent="0.25">
      <c r="BX5726" s="311" t="e">
        <f t="shared" si="184"/>
        <v>#DIV/0!</v>
      </c>
      <c r="BY5726" s="310">
        <f t="shared" si="185"/>
        <v>0</v>
      </c>
    </row>
    <row r="5727" spans="76:77" x14ac:dyDescent="0.25">
      <c r="BX5727" s="311" t="e">
        <f t="shared" si="184"/>
        <v>#DIV/0!</v>
      </c>
      <c r="BY5727" s="310">
        <f t="shared" si="185"/>
        <v>0</v>
      </c>
    </row>
    <row r="5728" spans="76:77" x14ac:dyDescent="0.25">
      <c r="BX5728" s="311" t="e">
        <f t="shared" si="184"/>
        <v>#DIV/0!</v>
      </c>
      <c r="BY5728" s="310">
        <f t="shared" si="185"/>
        <v>0</v>
      </c>
    </row>
    <row r="5729" spans="76:77" x14ac:dyDescent="0.25">
      <c r="BX5729" s="311" t="e">
        <f t="shared" si="184"/>
        <v>#DIV/0!</v>
      </c>
      <c r="BY5729" s="310">
        <f t="shared" si="185"/>
        <v>0</v>
      </c>
    </row>
    <row r="5730" spans="76:77" x14ac:dyDescent="0.25">
      <c r="BX5730" s="311" t="e">
        <f t="shared" si="184"/>
        <v>#DIV/0!</v>
      </c>
      <c r="BY5730" s="310">
        <f t="shared" si="185"/>
        <v>0</v>
      </c>
    </row>
    <row r="5731" spans="76:77" x14ac:dyDescent="0.25">
      <c r="BX5731" s="311" t="e">
        <f t="shared" si="184"/>
        <v>#DIV/0!</v>
      </c>
      <c r="BY5731" s="310">
        <f t="shared" si="185"/>
        <v>0</v>
      </c>
    </row>
    <row r="5732" spans="76:77" x14ac:dyDescent="0.25">
      <c r="BX5732" s="311" t="e">
        <f t="shared" si="184"/>
        <v>#DIV/0!</v>
      </c>
      <c r="BY5732" s="310">
        <f t="shared" si="185"/>
        <v>0</v>
      </c>
    </row>
    <row r="5733" spans="76:77" x14ac:dyDescent="0.25">
      <c r="BX5733" s="311" t="e">
        <f t="shared" si="184"/>
        <v>#DIV/0!</v>
      </c>
      <c r="BY5733" s="310">
        <f t="shared" si="185"/>
        <v>0</v>
      </c>
    </row>
    <row r="5734" spans="76:77" x14ac:dyDescent="0.25">
      <c r="BX5734" s="311" t="e">
        <f t="shared" si="184"/>
        <v>#DIV/0!</v>
      </c>
      <c r="BY5734" s="310">
        <f t="shared" si="185"/>
        <v>0</v>
      </c>
    </row>
    <row r="5735" spans="76:77" x14ac:dyDescent="0.25">
      <c r="BX5735" s="311" t="e">
        <f t="shared" si="184"/>
        <v>#DIV/0!</v>
      </c>
      <c r="BY5735" s="310">
        <f t="shared" si="185"/>
        <v>0</v>
      </c>
    </row>
    <row r="5736" spans="76:77" x14ac:dyDescent="0.25">
      <c r="BX5736" s="311" t="e">
        <f t="shared" si="184"/>
        <v>#DIV/0!</v>
      </c>
      <c r="BY5736" s="310">
        <f t="shared" si="185"/>
        <v>0</v>
      </c>
    </row>
    <row r="5737" spans="76:77" x14ac:dyDescent="0.25">
      <c r="BX5737" s="311" t="e">
        <f t="shared" si="184"/>
        <v>#DIV/0!</v>
      </c>
      <c r="BY5737" s="310">
        <f t="shared" si="185"/>
        <v>0</v>
      </c>
    </row>
    <row r="5738" spans="76:77" x14ac:dyDescent="0.25">
      <c r="BX5738" s="311" t="e">
        <f t="shared" si="184"/>
        <v>#DIV/0!</v>
      </c>
      <c r="BY5738" s="310">
        <f t="shared" si="185"/>
        <v>0</v>
      </c>
    </row>
    <row r="5739" spans="76:77" x14ac:dyDescent="0.25">
      <c r="BX5739" s="311" t="e">
        <f t="shared" si="184"/>
        <v>#DIV/0!</v>
      </c>
      <c r="BY5739" s="310">
        <f t="shared" si="185"/>
        <v>0</v>
      </c>
    </row>
    <row r="5740" spans="76:77" x14ac:dyDescent="0.25">
      <c r="BX5740" s="311" t="e">
        <f t="shared" si="184"/>
        <v>#DIV/0!</v>
      </c>
      <c r="BY5740" s="310">
        <f t="shared" si="185"/>
        <v>0</v>
      </c>
    </row>
    <row r="5741" spans="76:77" x14ac:dyDescent="0.25">
      <c r="BX5741" s="311" t="e">
        <f t="shared" si="184"/>
        <v>#DIV/0!</v>
      </c>
      <c r="BY5741" s="310">
        <f t="shared" si="185"/>
        <v>0</v>
      </c>
    </row>
    <row r="5742" spans="76:77" x14ac:dyDescent="0.25">
      <c r="BX5742" s="311" t="e">
        <f t="shared" si="184"/>
        <v>#DIV/0!</v>
      </c>
      <c r="BY5742" s="310">
        <f t="shared" si="185"/>
        <v>0</v>
      </c>
    </row>
    <row r="5743" spans="76:77" x14ac:dyDescent="0.25">
      <c r="BX5743" s="311" t="e">
        <f t="shared" si="184"/>
        <v>#DIV/0!</v>
      </c>
      <c r="BY5743" s="310">
        <f t="shared" si="185"/>
        <v>0</v>
      </c>
    </row>
    <row r="5744" spans="76:77" x14ac:dyDescent="0.25">
      <c r="BX5744" s="311" t="e">
        <f t="shared" si="184"/>
        <v>#DIV/0!</v>
      </c>
      <c r="BY5744" s="310">
        <f t="shared" si="185"/>
        <v>0</v>
      </c>
    </row>
    <row r="5745" spans="76:77" x14ac:dyDescent="0.25">
      <c r="BX5745" s="311" t="e">
        <f t="shared" si="184"/>
        <v>#DIV/0!</v>
      </c>
      <c r="BY5745" s="310">
        <f t="shared" si="185"/>
        <v>0</v>
      </c>
    </row>
    <row r="5746" spans="76:77" x14ac:dyDescent="0.25">
      <c r="BX5746" s="311" t="e">
        <f t="shared" si="184"/>
        <v>#DIV/0!</v>
      </c>
      <c r="BY5746" s="310">
        <f t="shared" si="185"/>
        <v>0</v>
      </c>
    </row>
    <row r="5747" spans="76:77" x14ac:dyDescent="0.25">
      <c r="BX5747" s="311" t="e">
        <f t="shared" si="184"/>
        <v>#DIV/0!</v>
      </c>
      <c r="BY5747" s="310">
        <f t="shared" si="185"/>
        <v>0</v>
      </c>
    </row>
    <row r="5748" spans="76:77" x14ac:dyDescent="0.25">
      <c r="BX5748" s="311" t="e">
        <f t="shared" si="184"/>
        <v>#DIV/0!</v>
      </c>
      <c r="BY5748" s="310">
        <f t="shared" si="185"/>
        <v>0</v>
      </c>
    </row>
    <row r="5749" spans="76:77" x14ac:dyDescent="0.25">
      <c r="BX5749" s="311" t="e">
        <f t="shared" si="184"/>
        <v>#DIV/0!</v>
      </c>
      <c r="BY5749" s="310">
        <f t="shared" si="185"/>
        <v>0</v>
      </c>
    </row>
    <row r="5750" spans="76:77" x14ac:dyDescent="0.25">
      <c r="BX5750" s="311" t="e">
        <f t="shared" si="184"/>
        <v>#DIV/0!</v>
      </c>
      <c r="BY5750" s="310">
        <f t="shared" si="185"/>
        <v>0</v>
      </c>
    </row>
    <row r="5751" spans="76:77" x14ac:dyDescent="0.25">
      <c r="BX5751" s="311" t="e">
        <f t="shared" si="184"/>
        <v>#DIV/0!</v>
      </c>
      <c r="BY5751" s="310">
        <f t="shared" si="185"/>
        <v>0</v>
      </c>
    </row>
    <row r="5752" spans="76:77" x14ac:dyDescent="0.25">
      <c r="BX5752" s="311" t="e">
        <f t="shared" si="184"/>
        <v>#DIV/0!</v>
      </c>
      <c r="BY5752" s="310">
        <f t="shared" si="185"/>
        <v>0</v>
      </c>
    </row>
    <row r="5753" spans="76:77" x14ac:dyDescent="0.25">
      <c r="BX5753" s="311" t="e">
        <f t="shared" si="184"/>
        <v>#DIV/0!</v>
      </c>
      <c r="BY5753" s="310">
        <f t="shared" si="185"/>
        <v>0</v>
      </c>
    </row>
    <row r="5754" spans="76:77" x14ac:dyDescent="0.25">
      <c r="BX5754" s="311" t="e">
        <f t="shared" si="184"/>
        <v>#DIV/0!</v>
      </c>
      <c r="BY5754" s="310">
        <f t="shared" si="185"/>
        <v>0</v>
      </c>
    </row>
    <row r="5755" spans="76:77" x14ac:dyDescent="0.25">
      <c r="BX5755" s="311" t="e">
        <f t="shared" si="184"/>
        <v>#DIV/0!</v>
      </c>
      <c r="BY5755" s="310">
        <f t="shared" si="185"/>
        <v>0</v>
      </c>
    </row>
    <row r="5756" spans="76:77" x14ac:dyDescent="0.25">
      <c r="BX5756" s="311" t="e">
        <f t="shared" si="184"/>
        <v>#DIV/0!</v>
      </c>
      <c r="BY5756" s="310">
        <f t="shared" si="185"/>
        <v>0</v>
      </c>
    </row>
    <row r="5757" spans="76:77" x14ac:dyDescent="0.25">
      <c r="BX5757" s="311" t="e">
        <f t="shared" si="184"/>
        <v>#DIV/0!</v>
      </c>
      <c r="BY5757" s="310">
        <f t="shared" si="185"/>
        <v>0</v>
      </c>
    </row>
    <row r="5758" spans="76:77" x14ac:dyDescent="0.25">
      <c r="BX5758" s="311" t="e">
        <f t="shared" si="184"/>
        <v>#DIV/0!</v>
      </c>
      <c r="BY5758" s="310">
        <f t="shared" si="185"/>
        <v>0</v>
      </c>
    </row>
    <row r="5759" spans="76:77" x14ac:dyDescent="0.25">
      <c r="BX5759" s="311" t="e">
        <f t="shared" si="184"/>
        <v>#DIV/0!</v>
      </c>
      <c r="BY5759" s="310">
        <f t="shared" si="185"/>
        <v>0</v>
      </c>
    </row>
    <row r="5760" spans="76:77" x14ac:dyDescent="0.25">
      <c r="BX5760" s="311" t="e">
        <f t="shared" si="184"/>
        <v>#DIV/0!</v>
      </c>
      <c r="BY5760" s="310">
        <f t="shared" si="185"/>
        <v>0</v>
      </c>
    </row>
    <row r="5761" spans="76:77" x14ac:dyDescent="0.25">
      <c r="BX5761" s="311" t="e">
        <f t="shared" si="184"/>
        <v>#DIV/0!</v>
      </c>
      <c r="BY5761" s="310">
        <f t="shared" si="185"/>
        <v>0</v>
      </c>
    </row>
    <row r="5762" spans="76:77" x14ac:dyDescent="0.25">
      <c r="BX5762" s="311" t="e">
        <f t="shared" si="184"/>
        <v>#DIV/0!</v>
      </c>
      <c r="BY5762" s="310">
        <f t="shared" si="185"/>
        <v>0</v>
      </c>
    </row>
    <row r="5763" spans="76:77" x14ac:dyDescent="0.25">
      <c r="BX5763" s="311" t="e">
        <f t="shared" si="184"/>
        <v>#DIV/0!</v>
      </c>
      <c r="BY5763" s="310">
        <f t="shared" si="185"/>
        <v>0</v>
      </c>
    </row>
    <row r="5764" spans="76:77" x14ac:dyDescent="0.25">
      <c r="BX5764" s="311" t="e">
        <f t="shared" si="184"/>
        <v>#DIV/0!</v>
      </c>
      <c r="BY5764" s="310">
        <f t="shared" si="185"/>
        <v>0</v>
      </c>
    </row>
    <row r="5765" spans="76:77" x14ac:dyDescent="0.25">
      <c r="BX5765" s="311" t="e">
        <f t="shared" si="184"/>
        <v>#DIV/0!</v>
      </c>
      <c r="BY5765" s="310">
        <f t="shared" si="185"/>
        <v>0</v>
      </c>
    </row>
    <row r="5766" spans="76:77" x14ac:dyDescent="0.25">
      <c r="BX5766" s="311" t="e">
        <f t="shared" si="184"/>
        <v>#DIV/0!</v>
      </c>
      <c r="BY5766" s="310">
        <f t="shared" si="185"/>
        <v>0</v>
      </c>
    </row>
    <row r="5767" spans="76:77" x14ac:dyDescent="0.25">
      <c r="BX5767" s="311" t="e">
        <f t="shared" si="184"/>
        <v>#DIV/0!</v>
      </c>
      <c r="BY5767" s="310">
        <f t="shared" si="185"/>
        <v>0</v>
      </c>
    </row>
    <row r="5768" spans="76:77" x14ac:dyDescent="0.25">
      <c r="BX5768" s="311" t="e">
        <f t="shared" si="184"/>
        <v>#DIV/0!</v>
      </c>
      <c r="BY5768" s="310">
        <f t="shared" si="185"/>
        <v>0</v>
      </c>
    </row>
    <row r="5769" spans="76:77" x14ac:dyDescent="0.25">
      <c r="BX5769" s="311" t="e">
        <f t="shared" si="184"/>
        <v>#DIV/0!</v>
      </c>
      <c r="BY5769" s="310">
        <f t="shared" si="185"/>
        <v>0</v>
      </c>
    </row>
    <row r="5770" spans="76:77" x14ac:dyDescent="0.25">
      <c r="BX5770" s="311" t="e">
        <f t="shared" si="184"/>
        <v>#DIV/0!</v>
      </c>
      <c r="BY5770" s="310">
        <f t="shared" si="185"/>
        <v>0</v>
      </c>
    </row>
    <row r="5771" spans="76:77" x14ac:dyDescent="0.25">
      <c r="BX5771" s="311" t="e">
        <f t="shared" si="184"/>
        <v>#DIV/0!</v>
      </c>
      <c r="BY5771" s="310">
        <f t="shared" si="185"/>
        <v>0</v>
      </c>
    </row>
    <row r="5772" spans="76:77" x14ac:dyDescent="0.25">
      <c r="BX5772" s="311" t="e">
        <f t="shared" si="184"/>
        <v>#DIV/0!</v>
      </c>
      <c r="BY5772" s="310">
        <f t="shared" si="185"/>
        <v>0</v>
      </c>
    </row>
    <row r="5773" spans="76:77" x14ac:dyDescent="0.25">
      <c r="BX5773" s="311" t="e">
        <f t="shared" ref="BX5773:BX5836" si="186">BY5773/BV5773</f>
        <v>#DIV/0!</v>
      </c>
      <c r="BY5773" s="310">
        <f t="shared" ref="BY5773:BY5836" si="187">BY5772+BW5773*(BV5773-BV5772)</f>
        <v>0</v>
      </c>
    </row>
    <row r="5774" spans="76:77" x14ac:dyDescent="0.25">
      <c r="BX5774" s="311" t="e">
        <f t="shared" si="186"/>
        <v>#DIV/0!</v>
      </c>
      <c r="BY5774" s="310">
        <f t="shared" si="187"/>
        <v>0</v>
      </c>
    </row>
    <row r="5775" spans="76:77" x14ac:dyDescent="0.25">
      <c r="BX5775" s="311" t="e">
        <f t="shared" si="186"/>
        <v>#DIV/0!</v>
      </c>
      <c r="BY5775" s="310">
        <f t="shared" si="187"/>
        <v>0</v>
      </c>
    </row>
    <row r="5776" spans="76:77" x14ac:dyDescent="0.25">
      <c r="BX5776" s="311" t="e">
        <f t="shared" si="186"/>
        <v>#DIV/0!</v>
      </c>
      <c r="BY5776" s="310">
        <f t="shared" si="187"/>
        <v>0</v>
      </c>
    </row>
    <row r="5777" spans="76:77" x14ac:dyDescent="0.25">
      <c r="BX5777" s="311" t="e">
        <f t="shared" si="186"/>
        <v>#DIV/0!</v>
      </c>
      <c r="BY5777" s="310">
        <f t="shared" si="187"/>
        <v>0</v>
      </c>
    </row>
    <row r="5778" spans="76:77" x14ac:dyDescent="0.25">
      <c r="BX5778" s="311" t="e">
        <f t="shared" si="186"/>
        <v>#DIV/0!</v>
      </c>
      <c r="BY5778" s="310">
        <f t="shared" si="187"/>
        <v>0</v>
      </c>
    </row>
    <row r="5779" spans="76:77" x14ac:dyDescent="0.25">
      <c r="BX5779" s="311" t="e">
        <f t="shared" si="186"/>
        <v>#DIV/0!</v>
      </c>
      <c r="BY5779" s="310">
        <f t="shared" si="187"/>
        <v>0</v>
      </c>
    </row>
    <row r="5780" spans="76:77" x14ac:dyDescent="0.25">
      <c r="BX5780" s="311" t="e">
        <f t="shared" si="186"/>
        <v>#DIV/0!</v>
      </c>
      <c r="BY5780" s="310">
        <f t="shared" si="187"/>
        <v>0</v>
      </c>
    </row>
    <row r="5781" spans="76:77" x14ac:dyDescent="0.25">
      <c r="BX5781" s="311" t="e">
        <f t="shared" si="186"/>
        <v>#DIV/0!</v>
      </c>
      <c r="BY5781" s="310">
        <f t="shared" si="187"/>
        <v>0</v>
      </c>
    </row>
    <row r="5782" spans="76:77" x14ac:dyDescent="0.25">
      <c r="BX5782" s="311" t="e">
        <f t="shared" si="186"/>
        <v>#DIV/0!</v>
      </c>
      <c r="BY5782" s="310">
        <f t="shared" si="187"/>
        <v>0</v>
      </c>
    </row>
    <row r="5783" spans="76:77" x14ac:dyDescent="0.25">
      <c r="BX5783" s="311" t="e">
        <f t="shared" si="186"/>
        <v>#DIV/0!</v>
      </c>
      <c r="BY5783" s="310">
        <f t="shared" si="187"/>
        <v>0</v>
      </c>
    </row>
    <row r="5784" spans="76:77" x14ac:dyDescent="0.25">
      <c r="BX5784" s="311" t="e">
        <f t="shared" si="186"/>
        <v>#DIV/0!</v>
      </c>
      <c r="BY5784" s="310">
        <f t="shared" si="187"/>
        <v>0</v>
      </c>
    </row>
    <row r="5785" spans="76:77" x14ac:dyDescent="0.25">
      <c r="BX5785" s="311" t="e">
        <f t="shared" si="186"/>
        <v>#DIV/0!</v>
      </c>
      <c r="BY5785" s="310">
        <f t="shared" si="187"/>
        <v>0</v>
      </c>
    </row>
    <row r="5786" spans="76:77" x14ac:dyDescent="0.25">
      <c r="BX5786" s="311" t="e">
        <f t="shared" si="186"/>
        <v>#DIV/0!</v>
      </c>
      <c r="BY5786" s="310">
        <f t="shared" si="187"/>
        <v>0</v>
      </c>
    </row>
    <row r="5787" spans="76:77" x14ac:dyDescent="0.25">
      <c r="BX5787" s="311" t="e">
        <f t="shared" si="186"/>
        <v>#DIV/0!</v>
      </c>
      <c r="BY5787" s="310">
        <f t="shared" si="187"/>
        <v>0</v>
      </c>
    </row>
    <row r="5788" spans="76:77" x14ac:dyDescent="0.25">
      <c r="BX5788" s="311" t="e">
        <f t="shared" si="186"/>
        <v>#DIV/0!</v>
      </c>
      <c r="BY5788" s="310">
        <f t="shared" si="187"/>
        <v>0</v>
      </c>
    </row>
    <row r="5789" spans="76:77" x14ac:dyDescent="0.25">
      <c r="BX5789" s="311" t="e">
        <f t="shared" si="186"/>
        <v>#DIV/0!</v>
      </c>
      <c r="BY5789" s="310">
        <f t="shared" si="187"/>
        <v>0</v>
      </c>
    </row>
    <row r="5790" spans="76:77" x14ac:dyDescent="0.25">
      <c r="BX5790" s="311" t="e">
        <f t="shared" si="186"/>
        <v>#DIV/0!</v>
      </c>
      <c r="BY5790" s="310">
        <f t="shared" si="187"/>
        <v>0</v>
      </c>
    </row>
    <row r="5791" spans="76:77" x14ac:dyDescent="0.25">
      <c r="BX5791" s="311" t="e">
        <f t="shared" si="186"/>
        <v>#DIV/0!</v>
      </c>
      <c r="BY5791" s="310">
        <f t="shared" si="187"/>
        <v>0</v>
      </c>
    </row>
    <row r="5792" spans="76:77" x14ac:dyDescent="0.25">
      <c r="BX5792" s="311" t="e">
        <f t="shared" si="186"/>
        <v>#DIV/0!</v>
      </c>
      <c r="BY5792" s="310">
        <f t="shared" si="187"/>
        <v>0</v>
      </c>
    </row>
    <row r="5793" spans="76:77" x14ac:dyDescent="0.25">
      <c r="BX5793" s="311" t="e">
        <f t="shared" si="186"/>
        <v>#DIV/0!</v>
      </c>
      <c r="BY5793" s="310">
        <f t="shared" si="187"/>
        <v>0</v>
      </c>
    </row>
    <row r="5794" spans="76:77" x14ac:dyDescent="0.25">
      <c r="BX5794" s="311" t="e">
        <f t="shared" si="186"/>
        <v>#DIV/0!</v>
      </c>
      <c r="BY5794" s="310">
        <f t="shared" si="187"/>
        <v>0</v>
      </c>
    </row>
    <row r="5795" spans="76:77" x14ac:dyDescent="0.25">
      <c r="BX5795" s="311" t="e">
        <f t="shared" si="186"/>
        <v>#DIV/0!</v>
      </c>
      <c r="BY5795" s="310">
        <f t="shared" si="187"/>
        <v>0</v>
      </c>
    </row>
    <row r="5796" spans="76:77" x14ac:dyDescent="0.25">
      <c r="BX5796" s="311" t="e">
        <f t="shared" si="186"/>
        <v>#DIV/0!</v>
      </c>
      <c r="BY5796" s="310">
        <f t="shared" si="187"/>
        <v>0</v>
      </c>
    </row>
    <row r="5797" spans="76:77" x14ac:dyDescent="0.25">
      <c r="BX5797" s="311" t="e">
        <f t="shared" si="186"/>
        <v>#DIV/0!</v>
      </c>
      <c r="BY5797" s="310">
        <f t="shared" si="187"/>
        <v>0</v>
      </c>
    </row>
    <row r="5798" spans="76:77" x14ac:dyDescent="0.25">
      <c r="BX5798" s="311" t="e">
        <f t="shared" si="186"/>
        <v>#DIV/0!</v>
      </c>
      <c r="BY5798" s="310">
        <f t="shared" si="187"/>
        <v>0</v>
      </c>
    </row>
    <row r="5799" spans="76:77" x14ac:dyDescent="0.25">
      <c r="BX5799" s="311" t="e">
        <f t="shared" si="186"/>
        <v>#DIV/0!</v>
      </c>
      <c r="BY5799" s="310">
        <f t="shared" si="187"/>
        <v>0</v>
      </c>
    </row>
    <row r="5800" spans="76:77" x14ac:dyDescent="0.25">
      <c r="BX5800" s="311" t="e">
        <f t="shared" si="186"/>
        <v>#DIV/0!</v>
      </c>
      <c r="BY5800" s="310">
        <f t="shared" si="187"/>
        <v>0</v>
      </c>
    </row>
    <row r="5801" spans="76:77" x14ac:dyDescent="0.25">
      <c r="BX5801" s="311" t="e">
        <f t="shared" si="186"/>
        <v>#DIV/0!</v>
      </c>
      <c r="BY5801" s="310">
        <f t="shared" si="187"/>
        <v>0</v>
      </c>
    </row>
    <row r="5802" spans="76:77" x14ac:dyDescent="0.25">
      <c r="BX5802" s="311" t="e">
        <f t="shared" si="186"/>
        <v>#DIV/0!</v>
      </c>
      <c r="BY5802" s="310">
        <f t="shared" si="187"/>
        <v>0</v>
      </c>
    </row>
    <row r="5803" spans="76:77" x14ac:dyDescent="0.25">
      <c r="BX5803" s="311" t="e">
        <f t="shared" si="186"/>
        <v>#DIV/0!</v>
      </c>
      <c r="BY5803" s="310">
        <f t="shared" si="187"/>
        <v>0</v>
      </c>
    </row>
    <row r="5804" spans="76:77" x14ac:dyDescent="0.25">
      <c r="BX5804" s="311" t="e">
        <f t="shared" si="186"/>
        <v>#DIV/0!</v>
      </c>
      <c r="BY5804" s="310">
        <f t="shared" si="187"/>
        <v>0</v>
      </c>
    </row>
    <row r="5805" spans="76:77" x14ac:dyDescent="0.25">
      <c r="BX5805" s="311" t="e">
        <f t="shared" si="186"/>
        <v>#DIV/0!</v>
      </c>
      <c r="BY5805" s="310">
        <f t="shared" si="187"/>
        <v>0</v>
      </c>
    </row>
    <row r="5806" spans="76:77" x14ac:dyDescent="0.25">
      <c r="BX5806" s="311" t="e">
        <f t="shared" si="186"/>
        <v>#DIV/0!</v>
      </c>
      <c r="BY5806" s="310">
        <f t="shared" si="187"/>
        <v>0</v>
      </c>
    </row>
    <row r="5807" spans="76:77" x14ac:dyDescent="0.25">
      <c r="BX5807" s="311" t="e">
        <f t="shared" si="186"/>
        <v>#DIV/0!</v>
      </c>
      <c r="BY5807" s="310">
        <f t="shared" si="187"/>
        <v>0</v>
      </c>
    </row>
    <row r="5808" spans="76:77" x14ac:dyDescent="0.25">
      <c r="BX5808" s="311" t="e">
        <f t="shared" si="186"/>
        <v>#DIV/0!</v>
      </c>
      <c r="BY5808" s="310">
        <f t="shared" si="187"/>
        <v>0</v>
      </c>
    </row>
    <row r="5809" spans="76:77" x14ac:dyDescent="0.25">
      <c r="BX5809" s="311" t="e">
        <f t="shared" si="186"/>
        <v>#DIV/0!</v>
      </c>
      <c r="BY5809" s="310">
        <f t="shared" si="187"/>
        <v>0</v>
      </c>
    </row>
    <row r="5810" spans="76:77" x14ac:dyDescent="0.25">
      <c r="BX5810" s="311" t="e">
        <f t="shared" si="186"/>
        <v>#DIV/0!</v>
      </c>
      <c r="BY5810" s="310">
        <f t="shared" si="187"/>
        <v>0</v>
      </c>
    </row>
    <row r="5811" spans="76:77" x14ac:dyDescent="0.25">
      <c r="BX5811" s="311" t="e">
        <f t="shared" si="186"/>
        <v>#DIV/0!</v>
      </c>
      <c r="BY5811" s="310">
        <f t="shared" si="187"/>
        <v>0</v>
      </c>
    </row>
    <row r="5812" spans="76:77" x14ac:dyDescent="0.25">
      <c r="BX5812" s="311" t="e">
        <f t="shared" si="186"/>
        <v>#DIV/0!</v>
      </c>
      <c r="BY5812" s="310">
        <f t="shared" si="187"/>
        <v>0</v>
      </c>
    </row>
    <row r="5813" spans="76:77" x14ac:dyDescent="0.25">
      <c r="BX5813" s="311" t="e">
        <f t="shared" si="186"/>
        <v>#DIV/0!</v>
      </c>
      <c r="BY5813" s="310">
        <f t="shared" si="187"/>
        <v>0</v>
      </c>
    </row>
    <row r="5814" spans="76:77" x14ac:dyDescent="0.25">
      <c r="BX5814" s="311" t="e">
        <f t="shared" si="186"/>
        <v>#DIV/0!</v>
      </c>
      <c r="BY5814" s="310">
        <f t="shared" si="187"/>
        <v>0</v>
      </c>
    </row>
    <row r="5815" spans="76:77" x14ac:dyDescent="0.25">
      <c r="BX5815" s="311" t="e">
        <f t="shared" si="186"/>
        <v>#DIV/0!</v>
      </c>
      <c r="BY5815" s="310">
        <f t="shared" si="187"/>
        <v>0</v>
      </c>
    </row>
    <row r="5816" spans="76:77" x14ac:dyDescent="0.25">
      <c r="BX5816" s="311" t="e">
        <f t="shared" si="186"/>
        <v>#DIV/0!</v>
      </c>
      <c r="BY5816" s="310">
        <f t="shared" si="187"/>
        <v>0</v>
      </c>
    </row>
    <row r="5817" spans="76:77" x14ac:dyDescent="0.25">
      <c r="BX5817" s="311" t="e">
        <f t="shared" si="186"/>
        <v>#DIV/0!</v>
      </c>
      <c r="BY5817" s="310">
        <f t="shared" si="187"/>
        <v>0</v>
      </c>
    </row>
    <row r="5818" spans="76:77" x14ac:dyDescent="0.25">
      <c r="BX5818" s="311" t="e">
        <f t="shared" si="186"/>
        <v>#DIV/0!</v>
      </c>
      <c r="BY5818" s="310">
        <f t="shared" si="187"/>
        <v>0</v>
      </c>
    </row>
    <row r="5819" spans="76:77" x14ac:dyDescent="0.25">
      <c r="BX5819" s="311" t="e">
        <f t="shared" si="186"/>
        <v>#DIV/0!</v>
      </c>
      <c r="BY5819" s="310">
        <f t="shared" si="187"/>
        <v>0</v>
      </c>
    </row>
    <row r="5820" spans="76:77" x14ac:dyDescent="0.25">
      <c r="BX5820" s="311" t="e">
        <f t="shared" si="186"/>
        <v>#DIV/0!</v>
      </c>
      <c r="BY5820" s="310">
        <f t="shared" si="187"/>
        <v>0</v>
      </c>
    </row>
    <row r="5821" spans="76:77" x14ac:dyDescent="0.25">
      <c r="BX5821" s="311" t="e">
        <f t="shared" si="186"/>
        <v>#DIV/0!</v>
      </c>
      <c r="BY5821" s="310">
        <f t="shared" si="187"/>
        <v>0</v>
      </c>
    </row>
    <row r="5822" spans="76:77" x14ac:dyDescent="0.25">
      <c r="BX5822" s="311" t="e">
        <f t="shared" si="186"/>
        <v>#DIV/0!</v>
      </c>
      <c r="BY5822" s="310">
        <f t="shared" si="187"/>
        <v>0</v>
      </c>
    </row>
    <row r="5823" spans="76:77" x14ac:dyDescent="0.25">
      <c r="BX5823" s="311" t="e">
        <f t="shared" si="186"/>
        <v>#DIV/0!</v>
      </c>
      <c r="BY5823" s="310">
        <f t="shared" si="187"/>
        <v>0</v>
      </c>
    </row>
    <row r="5824" spans="76:77" x14ac:dyDescent="0.25">
      <c r="BX5824" s="311" t="e">
        <f t="shared" si="186"/>
        <v>#DIV/0!</v>
      </c>
      <c r="BY5824" s="310">
        <f t="shared" si="187"/>
        <v>0</v>
      </c>
    </row>
    <row r="5825" spans="76:77" x14ac:dyDescent="0.25">
      <c r="BX5825" s="311" t="e">
        <f t="shared" si="186"/>
        <v>#DIV/0!</v>
      </c>
      <c r="BY5825" s="310">
        <f t="shared" si="187"/>
        <v>0</v>
      </c>
    </row>
    <row r="5826" spans="76:77" x14ac:dyDescent="0.25">
      <c r="BX5826" s="311" t="e">
        <f t="shared" si="186"/>
        <v>#DIV/0!</v>
      </c>
      <c r="BY5826" s="310">
        <f t="shared" si="187"/>
        <v>0</v>
      </c>
    </row>
    <row r="5827" spans="76:77" x14ac:dyDescent="0.25">
      <c r="BX5827" s="311" t="e">
        <f t="shared" si="186"/>
        <v>#DIV/0!</v>
      </c>
      <c r="BY5827" s="310">
        <f t="shared" si="187"/>
        <v>0</v>
      </c>
    </row>
    <row r="5828" spans="76:77" x14ac:dyDescent="0.25">
      <c r="BX5828" s="311" t="e">
        <f t="shared" si="186"/>
        <v>#DIV/0!</v>
      </c>
      <c r="BY5828" s="310">
        <f t="shared" si="187"/>
        <v>0</v>
      </c>
    </row>
    <row r="5829" spans="76:77" x14ac:dyDescent="0.25">
      <c r="BX5829" s="311" t="e">
        <f t="shared" si="186"/>
        <v>#DIV/0!</v>
      </c>
      <c r="BY5829" s="310">
        <f t="shared" si="187"/>
        <v>0</v>
      </c>
    </row>
    <row r="5830" spans="76:77" x14ac:dyDescent="0.25">
      <c r="BX5830" s="311" t="e">
        <f t="shared" si="186"/>
        <v>#DIV/0!</v>
      </c>
      <c r="BY5830" s="310">
        <f t="shared" si="187"/>
        <v>0</v>
      </c>
    </row>
    <row r="5831" spans="76:77" x14ac:dyDescent="0.25">
      <c r="BX5831" s="311" t="e">
        <f t="shared" si="186"/>
        <v>#DIV/0!</v>
      </c>
      <c r="BY5831" s="310">
        <f t="shared" si="187"/>
        <v>0</v>
      </c>
    </row>
    <row r="5832" spans="76:77" x14ac:dyDescent="0.25">
      <c r="BX5832" s="311" t="e">
        <f t="shared" si="186"/>
        <v>#DIV/0!</v>
      </c>
      <c r="BY5832" s="310">
        <f t="shared" si="187"/>
        <v>0</v>
      </c>
    </row>
    <row r="5833" spans="76:77" x14ac:dyDescent="0.25">
      <c r="BX5833" s="311" t="e">
        <f t="shared" si="186"/>
        <v>#DIV/0!</v>
      </c>
      <c r="BY5833" s="310">
        <f t="shared" si="187"/>
        <v>0</v>
      </c>
    </row>
    <row r="5834" spans="76:77" x14ac:dyDescent="0.25">
      <c r="BX5834" s="311" t="e">
        <f t="shared" si="186"/>
        <v>#DIV/0!</v>
      </c>
      <c r="BY5834" s="310">
        <f t="shared" si="187"/>
        <v>0</v>
      </c>
    </row>
    <row r="5835" spans="76:77" x14ac:dyDescent="0.25">
      <c r="BX5835" s="311" t="e">
        <f t="shared" si="186"/>
        <v>#DIV/0!</v>
      </c>
      <c r="BY5835" s="310">
        <f t="shared" si="187"/>
        <v>0</v>
      </c>
    </row>
    <row r="5836" spans="76:77" x14ac:dyDescent="0.25">
      <c r="BX5836" s="311" t="e">
        <f t="shared" si="186"/>
        <v>#DIV/0!</v>
      </c>
      <c r="BY5836" s="310">
        <f t="shared" si="187"/>
        <v>0</v>
      </c>
    </row>
    <row r="5837" spans="76:77" x14ac:dyDescent="0.25">
      <c r="BX5837" s="311" t="e">
        <f t="shared" ref="BX5837:BX5900" si="188">BY5837/BV5837</f>
        <v>#DIV/0!</v>
      </c>
      <c r="BY5837" s="310">
        <f t="shared" ref="BY5837:BY5900" si="189">BY5836+BW5837*(BV5837-BV5836)</f>
        <v>0</v>
      </c>
    </row>
    <row r="5838" spans="76:77" x14ac:dyDescent="0.25">
      <c r="BX5838" s="311" t="e">
        <f t="shared" si="188"/>
        <v>#DIV/0!</v>
      </c>
      <c r="BY5838" s="310">
        <f t="shared" si="189"/>
        <v>0</v>
      </c>
    </row>
    <row r="5839" spans="76:77" x14ac:dyDescent="0.25">
      <c r="BX5839" s="311" t="e">
        <f t="shared" si="188"/>
        <v>#DIV/0!</v>
      </c>
      <c r="BY5839" s="310">
        <f t="shared" si="189"/>
        <v>0</v>
      </c>
    </row>
    <row r="5840" spans="76:77" x14ac:dyDescent="0.25">
      <c r="BX5840" s="311" t="e">
        <f t="shared" si="188"/>
        <v>#DIV/0!</v>
      </c>
      <c r="BY5840" s="310">
        <f t="shared" si="189"/>
        <v>0</v>
      </c>
    </row>
    <row r="5841" spans="76:77" x14ac:dyDescent="0.25">
      <c r="BX5841" s="311" t="e">
        <f t="shared" si="188"/>
        <v>#DIV/0!</v>
      </c>
      <c r="BY5841" s="310">
        <f t="shared" si="189"/>
        <v>0</v>
      </c>
    </row>
    <row r="5842" spans="76:77" x14ac:dyDescent="0.25">
      <c r="BX5842" s="311" t="e">
        <f t="shared" si="188"/>
        <v>#DIV/0!</v>
      </c>
      <c r="BY5842" s="310">
        <f t="shared" si="189"/>
        <v>0</v>
      </c>
    </row>
    <row r="5843" spans="76:77" x14ac:dyDescent="0.25">
      <c r="BX5843" s="311" t="e">
        <f t="shared" si="188"/>
        <v>#DIV/0!</v>
      </c>
      <c r="BY5843" s="310">
        <f t="shared" si="189"/>
        <v>0</v>
      </c>
    </row>
    <row r="5844" spans="76:77" x14ac:dyDescent="0.25">
      <c r="BX5844" s="311" t="e">
        <f t="shared" si="188"/>
        <v>#DIV/0!</v>
      </c>
      <c r="BY5844" s="310">
        <f t="shared" si="189"/>
        <v>0</v>
      </c>
    </row>
    <row r="5845" spans="76:77" x14ac:dyDescent="0.25">
      <c r="BX5845" s="311" t="e">
        <f t="shared" si="188"/>
        <v>#DIV/0!</v>
      </c>
      <c r="BY5845" s="310">
        <f t="shared" si="189"/>
        <v>0</v>
      </c>
    </row>
    <row r="5846" spans="76:77" x14ac:dyDescent="0.25">
      <c r="BX5846" s="311" t="e">
        <f t="shared" si="188"/>
        <v>#DIV/0!</v>
      </c>
      <c r="BY5846" s="310">
        <f t="shared" si="189"/>
        <v>0</v>
      </c>
    </row>
    <row r="5847" spans="76:77" x14ac:dyDescent="0.25">
      <c r="BX5847" s="311" t="e">
        <f t="shared" si="188"/>
        <v>#DIV/0!</v>
      </c>
      <c r="BY5847" s="310">
        <f t="shared" si="189"/>
        <v>0</v>
      </c>
    </row>
    <row r="5848" spans="76:77" x14ac:dyDescent="0.25">
      <c r="BX5848" s="311" t="e">
        <f t="shared" si="188"/>
        <v>#DIV/0!</v>
      </c>
      <c r="BY5848" s="310">
        <f t="shared" si="189"/>
        <v>0</v>
      </c>
    </row>
    <row r="5849" spans="76:77" x14ac:dyDescent="0.25">
      <c r="BX5849" s="311" t="e">
        <f t="shared" si="188"/>
        <v>#DIV/0!</v>
      </c>
      <c r="BY5849" s="310">
        <f t="shared" si="189"/>
        <v>0</v>
      </c>
    </row>
    <row r="5850" spans="76:77" x14ac:dyDescent="0.25">
      <c r="BX5850" s="311" t="e">
        <f t="shared" si="188"/>
        <v>#DIV/0!</v>
      </c>
      <c r="BY5850" s="310">
        <f t="shared" si="189"/>
        <v>0</v>
      </c>
    </row>
    <row r="5851" spans="76:77" x14ac:dyDescent="0.25">
      <c r="BX5851" s="311" t="e">
        <f t="shared" si="188"/>
        <v>#DIV/0!</v>
      </c>
      <c r="BY5851" s="310">
        <f t="shared" si="189"/>
        <v>0</v>
      </c>
    </row>
    <row r="5852" spans="76:77" x14ac:dyDescent="0.25">
      <c r="BX5852" s="311" t="e">
        <f t="shared" si="188"/>
        <v>#DIV/0!</v>
      </c>
      <c r="BY5852" s="310">
        <f t="shared" si="189"/>
        <v>0</v>
      </c>
    </row>
    <row r="5853" spans="76:77" x14ac:dyDescent="0.25">
      <c r="BX5853" s="311" t="e">
        <f t="shared" si="188"/>
        <v>#DIV/0!</v>
      </c>
      <c r="BY5853" s="310">
        <f t="shared" si="189"/>
        <v>0</v>
      </c>
    </row>
    <row r="5854" spans="76:77" x14ac:dyDescent="0.25">
      <c r="BX5854" s="311" t="e">
        <f t="shared" si="188"/>
        <v>#DIV/0!</v>
      </c>
      <c r="BY5854" s="310">
        <f t="shared" si="189"/>
        <v>0</v>
      </c>
    </row>
    <row r="5855" spans="76:77" x14ac:dyDescent="0.25">
      <c r="BX5855" s="311" t="e">
        <f t="shared" si="188"/>
        <v>#DIV/0!</v>
      </c>
      <c r="BY5855" s="310">
        <f t="shared" si="189"/>
        <v>0</v>
      </c>
    </row>
    <row r="5856" spans="76:77" x14ac:dyDescent="0.25">
      <c r="BX5856" s="311" t="e">
        <f t="shared" si="188"/>
        <v>#DIV/0!</v>
      </c>
      <c r="BY5856" s="310">
        <f t="shared" si="189"/>
        <v>0</v>
      </c>
    </row>
    <row r="5857" spans="76:77" x14ac:dyDescent="0.25">
      <c r="BX5857" s="311" t="e">
        <f t="shared" si="188"/>
        <v>#DIV/0!</v>
      </c>
      <c r="BY5857" s="310">
        <f t="shared" si="189"/>
        <v>0</v>
      </c>
    </row>
    <row r="5858" spans="76:77" x14ac:dyDescent="0.25">
      <c r="BX5858" s="311" t="e">
        <f t="shared" si="188"/>
        <v>#DIV/0!</v>
      </c>
      <c r="BY5858" s="310">
        <f t="shared" si="189"/>
        <v>0</v>
      </c>
    </row>
    <row r="5859" spans="76:77" x14ac:dyDescent="0.25">
      <c r="BX5859" s="311" t="e">
        <f t="shared" si="188"/>
        <v>#DIV/0!</v>
      </c>
      <c r="BY5859" s="310">
        <f t="shared" si="189"/>
        <v>0</v>
      </c>
    </row>
    <row r="5860" spans="76:77" x14ac:dyDescent="0.25">
      <c r="BX5860" s="311" t="e">
        <f t="shared" si="188"/>
        <v>#DIV/0!</v>
      </c>
      <c r="BY5860" s="310">
        <f t="shared" si="189"/>
        <v>0</v>
      </c>
    </row>
    <row r="5861" spans="76:77" x14ac:dyDescent="0.25">
      <c r="BX5861" s="311" t="e">
        <f t="shared" si="188"/>
        <v>#DIV/0!</v>
      </c>
      <c r="BY5861" s="310">
        <f t="shared" si="189"/>
        <v>0</v>
      </c>
    </row>
    <row r="5862" spans="76:77" x14ac:dyDescent="0.25">
      <c r="BX5862" s="311" t="e">
        <f t="shared" si="188"/>
        <v>#DIV/0!</v>
      </c>
      <c r="BY5862" s="310">
        <f t="shared" si="189"/>
        <v>0</v>
      </c>
    </row>
    <row r="5863" spans="76:77" x14ac:dyDescent="0.25">
      <c r="BX5863" s="311" t="e">
        <f t="shared" si="188"/>
        <v>#DIV/0!</v>
      </c>
      <c r="BY5863" s="310">
        <f t="shared" si="189"/>
        <v>0</v>
      </c>
    </row>
    <row r="5864" spans="76:77" x14ac:dyDescent="0.25">
      <c r="BX5864" s="311" t="e">
        <f t="shared" si="188"/>
        <v>#DIV/0!</v>
      </c>
      <c r="BY5864" s="310">
        <f t="shared" si="189"/>
        <v>0</v>
      </c>
    </row>
    <row r="5865" spans="76:77" x14ac:dyDescent="0.25">
      <c r="BX5865" s="311" t="e">
        <f t="shared" si="188"/>
        <v>#DIV/0!</v>
      </c>
      <c r="BY5865" s="310">
        <f t="shared" si="189"/>
        <v>0</v>
      </c>
    </row>
    <row r="5866" spans="76:77" x14ac:dyDescent="0.25">
      <c r="BX5866" s="311" t="e">
        <f t="shared" si="188"/>
        <v>#DIV/0!</v>
      </c>
      <c r="BY5866" s="310">
        <f t="shared" si="189"/>
        <v>0</v>
      </c>
    </row>
    <row r="5867" spans="76:77" x14ac:dyDescent="0.25">
      <c r="BX5867" s="311" t="e">
        <f t="shared" si="188"/>
        <v>#DIV/0!</v>
      </c>
      <c r="BY5867" s="310">
        <f t="shared" si="189"/>
        <v>0</v>
      </c>
    </row>
    <row r="5868" spans="76:77" x14ac:dyDescent="0.25">
      <c r="BX5868" s="311" t="e">
        <f t="shared" si="188"/>
        <v>#DIV/0!</v>
      </c>
      <c r="BY5868" s="310">
        <f t="shared" si="189"/>
        <v>0</v>
      </c>
    </row>
    <row r="5869" spans="76:77" x14ac:dyDescent="0.25">
      <c r="BX5869" s="311" t="e">
        <f t="shared" si="188"/>
        <v>#DIV/0!</v>
      </c>
      <c r="BY5869" s="310">
        <f t="shared" si="189"/>
        <v>0</v>
      </c>
    </row>
    <row r="5870" spans="76:77" x14ac:dyDescent="0.25">
      <c r="BX5870" s="311" t="e">
        <f t="shared" si="188"/>
        <v>#DIV/0!</v>
      </c>
      <c r="BY5870" s="310">
        <f t="shared" si="189"/>
        <v>0</v>
      </c>
    </row>
    <row r="5871" spans="76:77" x14ac:dyDescent="0.25">
      <c r="BX5871" s="311" t="e">
        <f t="shared" si="188"/>
        <v>#DIV/0!</v>
      </c>
      <c r="BY5871" s="310">
        <f t="shared" si="189"/>
        <v>0</v>
      </c>
    </row>
    <row r="5872" spans="76:77" x14ac:dyDescent="0.25">
      <c r="BX5872" s="311" t="e">
        <f t="shared" si="188"/>
        <v>#DIV/0!</v>
      </c>
      <c r="BY5872" s="310">
        <f t="shared" si="189"/>
        <v>0</v>
      </c>
    </row>
    <row r="5873" spans="76:77" x14ac:dyDescent="0.25">
      <c r="BX5873" s="311" t="e">
        <f t="shared" si="188"/>
        <v>#DIV/0!</v>
      </c>
      <c r="BY5873" s="310">
        <f t="shared" si="189"/>
        <v>0</v>
      </c>
    </row>
    <row r="5874" spans="76:77" x14ac:dyDescent="0.25">
      <c r="BX5874" s="311" t="e">
        <f t="shared" si="188"/>
        <v>#DIV/0!</v>
      </c>
      <c r="BY5874" s="310">
        <f t="shared" si="189"/>
        <v>0</v>
      </c>
    </row>
    <row r="5875" spans="76:77" x14ac:dyDescent="0.25">
      <c r="BX5875" s="311" t="e">
        <f t="shared" si="188"/>
        <v>#DIV/0!</v>
      </c>
      <c r="BY5875" s="310">
        <f t="shared" si="189"/>
        <v>0</v>
      </c>
    </row>
    <row r="5876" spans="76:77" x14ac:dyDescent="0.25">
      <c r="BX5876" s="311" t="e">
        <f t="shared" si="188"/>
        <v>#DIV/0!</v>
      </c>
      <c r="BY5876" s="310">
        <f t="shared" si="189"/>
        <v>0</v>
      </c>
    </row>
    <row r="5877" spans="76:77" x14ac:dyDescent="0.25">
      <c r="BX5877" s="311" t="e">
        <f t="shared" si="188"/>
        <v>#DIV/0!</v>
      </c>
      <c r="BY5877" s="310">
        <f t="shared" si="189"/>
        <v>0</v>
      </c>
    </row>
    <row r="5878" spans="76:77" x14ac:dyDescent="0.25">
      <c r="BX5878" s="311" t="e">
        <f t="shared" si="188"/>
        <v>#DIV/0!</v>
      </c>
      <c r="BY5878" s="310">
        <f t="shared" si="189"/>
        <v>0</v>
      </c>
    </row>
    <row r="5879" spans="76:77" x14ac:dyDescent="0.25">
      <c r="BX5879" s="311" t="e">
        <f t="shared" si="188"/>
        <v>#DIV/0!</v>
      </c>
      <c r="BY5879" s="310">
        <f t="shared" si="189"/>
        <v>0</v>
      </c>
    </row>
    <row r="5880" spans="76:77" x14ac:dyDescent="0.25">
      <c r="BX5880" s="311" t="e">
        <f t="shared" si="188"/>
        <v>#DIV/0!</v>
      </c>
      <c r="BY5880" s="310">
        <f t="shared" si="189"/>
        <v>0</v>
      </c>
    </row>
    <row r="5881" spans="76:77" x14ac:dyDescent="0.25">
      <c r="BX5881" s="311" t="e">
        <f t="shared" si="188"/>
        <v>#DIV/0!</v>
      </c>
      <c r="BY5881" s="310">
        <f t="shared" si="189"/>
        <v>0</v>
      </c>
    </row>
    <row r="5882" spans="76:77" x14ac:dyDescent="0.25">
      <c r="BX5882" s="311" t="e">
        <f t="shared" si="188"/>
        <v>#DIV/0!</v>
      </c>
      <c r="BY5882" s="310">
        <f t="shared" si="189"/>
        <v>0</v>
      </c>
    </row>
    <row r="5883" spans="76:77" x14ac:dyDescent="0.25">
      <c r="BX5883" s="311" t="e">
        <f t="shared" si="188"/>
        <v>#DIV/0!</v>
      </c>
      <c r="BY5883" s="310">
        <f t="shared" si="189"/>
        <v>0</v>
      </c>
    </row>
    <row r="5884" spans="76:77" x14ac:dyDescent="0.25">
      <c r="BX5884" s="311" t="e">
        <f t="shared" si="188"/>
        <v>#DIV/0!</v>
      </c>
      <c r="BY5884" s="310">
        <f t="shared" si="189"/>
        <v>0</v>
      </c>
    </row>
    <row r="5885" spans="76:77" x14ac:dyDescent="0.25">
      <c r="BX5885" s="311" t="e">
        <f t="shared" si="188"/>
        <v>#DIV/0!</v>
      </c>
      <c r="BY5885" s="310">
        <f t="shared" si="189"/>
        <v>0</v>
      </c>
    </row>
    <row r="5886" spans="76:77" x14ac:dyDescent="0.25">
      <c r="BX5886" s="311" t="e">
        <f t="shared" si="188"/>
        <v>#DIV/0!</v>
      </c>
      <c r="BY5886" s="310">
        <f t="shared" si="189"/>
        <v>0</v>
      </c>
    </row>
    <row r="5887" spans="76:77" x14ac:dyDescent="0.25">
      <c r="BX5887" s="311" t="e">
        <f t="shared" si="188"/>
        <v>#DIV/0!</v>
      </c>
      <c r="BY5887" s="310">
        <f t="shared" si="189"/>
        <v>0</v>
      </c>
    </row>
    <row r="5888" spans="76:77" x14ac:dyDescent="0.25">
      <c r="BX5888" s="311" t="e">
        <f t="shared" si="188"/>
        <v>#DIV/0!</v>
      </c>
      <c r="BY5888" s="310">
        <f t="shared" si="189"/>
        <v>0</v>
      </c>
    </row>
    <row r="5889" spans="76:77" x14ac:dyDescent="0.25">
      <c r="BX5889" s="311" t="e">
        <f t="shared" si="188"/>
        <v>#DIV/0!</v>
      </c>
      <c r="BY5889" s="310">
        <f t="shared" si="189"/>
        <v>0</v>
      </c>
    </row>
    <row r="5890" spans="76:77" x14ac:dyDescent="0.25">
      <c r="BX5890" s="311" t="e">
        <f t="shared" si="188"/>
        <v>#DIV/0!</v>
      </c>
      <c r="BY5890" s="310">
        <f t="shared" si="189"/>
        <v>0</v>
      </c>
    </row>
    <row r="5891" spans="76:77" x14ac:dyDescent="0.25">
      <c r="BX5891" s="311" t="e">
        <f t="shared" si="188"/>
        <v>#DIV/0!</v>
      </c>
      <c r="BY5891" s="310">
        <f t="shared" si="189"/>
        <v>0</v>
      </c>
    </row>
    <row r="5892" spans="76:77" x14ac:dyDescent="0.25">
      <c r="BX5892" s="311" t="e">
        <f t="shared" si="188"/>
        <v>#DIV/0!</v>
      </c>
      <c r="BY5892" s="310">
        <f t="shared" si="189"/>
        <v>0</v>
      </c>
    </row>
    <row r="5893" spans="76:77" x14ac:dyDescent="0.25">
      <c r="BX5893" s="311" t="e">
        <f t="shared" si="188"/>
        <v>#DIV/0!</v>
      </c>
      <c r="BY5893" s="310">
        <f t="shared" si="189"/>
        <v>0</v>
      </c>
    </row>
    <row r="5894" spans="76:77" x14ac:dyDescent="0.25">
      <c r="BX5894" s="311" t="e">
        <f t="shared" si="188"/>
        <v>#DIV/0!</v>
      </c>
      <c r="BY5894" s="310">
        <f t="shared" si="189"/>
        <v>0</v>
      </c>
    </row>
    <row r="5895" spans="76:77" x14ac:dyDescent="0.25">
      <c r="BX5895" s="311" t="e">
        <f t="shared" si="188"/>
        <v>#DIV/0!</v>
      </c>
      <c r="BY5895" s="310">
        <f t="shared" si="189"/>
        <v>0</v>
      </c>
    </row>
    <row r="5896" spans="76:77" x14ac:dyDescent="0.25">
      <c r="BX5896" s="311" t="e">
        <f t="shared" si="188"/>
        <v>#DIV/0!</v>
      </c>
      <c r="BY5896" s="310">
        <f t="shared" si="189"/>
        <v>0</v>
      </c>
    </row>
    <row r="5897" spans="76:77" x14ac:dyDescent="0.25">
      <c r="BX5897" s="311" t="e">
        <f t="shared" si="188"/>
        <v>#DIV/0!</v>
      </c>
      <c r="BY5897" s="310">
        <f t="shared" si="189"/>
        <v>0</v>
      </c>
    </row>
    <row r="5898" spans="76:77" x14ac:dyDescent="0.25">
      <c r="BX5898" s="311" t="e">
        <f t="shared" si="188"/>
        <v>#DIV/0!</v>
      </c>
      <c r="BY5898" s="310">
        <f t="shared" si="189"/>
        <v>0</v>
      </c>
    </row>
    <row r="5899" spans="76:77" x14ac:dyDescent="0.25">
      <c r="BX5899" s="311" t="e">
        <f t="shared" si="188"/>
        <v>#DIV/0!</v>
      </c>
      <c r="BY5899" s="310">
        <f t="shared" si="189"/>
        <v>0</v>
      </c>
    </row>
    <row r="5900" spans="76:77" x14ac:dyDescent="0.25">
      <c r="BX5900" s="311" t="e">
        <f t="shared" si="188"/>
        <v>#DIV/0!</v>
      </c>
      <c r="BY5900" s="310">
        <f t="shared" si="189"/>
        <v>0</v>
      </c>
    </row>
    <row r="5901" spans="76:77" x14ac:dyDescent="0.25">
      <c r="BX5901" s="311" t="e">
        <f t="shared" ref="BX5901:BX5964" si="190">BY5901/BV5901</f>
        <v>#DIV/0!</v>
      </c>
      <c r="BY5901" s="310">
        <f t="shared" ref="BY5901:BY5964" si="191">BY5900+BW5901*(BV5901-BV5900)</f>
        <v>0</v>
      </c>
    </row>
    <row r="5902" spans="76:77" x14ac:dyDescent="0.25">
      <c r="BX5902" s="311" t="e">
        <f t="shared" si="190"/>
        <v>#DIV/0!</v>
      </c>
      <c r="BY5902" s="310">
        <f t="shared" si="191"/>
        <v>0</v>
      </c>
    </row>
    <row r="5903" spans="76:77" x14ac:dyDescent="0.25">
      <c r="BX5903" s="311" t="e">
        <f t="shared" si="190"/>
        <v>#DIV/0!</v>
      </c>
      <c r="BY5903" s="310">
        <f t="shared" si="191"/>
        <v>0</v>
      </c>
    </row>
    <row r="5904" spans="76:77" x14ac:dyDescent="0.25">
      <c r="BX5904" s="311" t="e">
        <f t="shared" si="190"/>
        <v>#DIV/0!</v>
      </c>
      <c r="BY5904" s="310">
        <f t="shared" si="191"/>
        <v>0</v>
      </c>
    </row>
    <row r="5905" spans="76:77" x14ac:dyDescent="0.25">
      <c r="BX5905" s="311" t="e">
        <f t="shared" si="190"/>
        <v>#DIV/0!</v>
      </c>
      <c r="BY5905" s="310">
        <f t="shared" si="191"/>
        <v>0</v>
      </c>
    </row>
    <row r="5906" spans="76:77" x14ac:dyDescent="0.25">
      <c r="BX5906" s="311" t="e">
        <f t="shared" si="190"/>
        <v>#DIV/0!</v>
      </c>
      <c r="BY5906" s="310">
        <f t="shared" si="191"/>
        <v>0</v>
      </c>
    </row>
    <row r="5907" spans="76:77" x14ac:dyDescent="0.25">
      <c r="BX5907" s="311" t="e">
        <f t="shared" si="190"/>
        <v>#DIV/0!</v>
      </c>
      <c r="BY5907" s="310">
        <f t="shared" si="191"/>
        <v>0</v>
      </c>
    </row>
    <row r="5908" spans="76:77" x14ac:dyDescent="0.25">
      <c r="BX5908" s="311" t="e">
        <f t="shared" si="190"/>
        <v>#DIV/0!</v>
      </c>
      <c r="BY5908" s="310">
        <f t="shared" si="191"/>
        <v>0</v>
      </c>
    </row>
    <row r="5909" spans="76:77" x14ac:dyDescent="0.25">
      <c r="BX5909" s="311" t="e">
        <f t="shared" si="190"/>
        <v>#DIV/0!</v>
      </c>
      <c r="BY5909" s="310">
        <f t="shared" si="191"/>
        <v>0</v>
      </c>
    </row>
    <row r="5910" spans="76:77" x14ac:dyDescent="0.25">
      <c r="BX5910" s="311" t="e">
        <f t="shared" si="190"/>
        <v>#DIV/0!</v>
      </c>
      <c r="BY5910" s="310">
        <f t="shared" si="191"/>
        <v>0</v>
      </c>
    </row>
    <row r="5911" spans="76:77" x14ac:dyDescent="0.25">
      <c r="BX5911" s="311" t="e">
        <f t="shared" si="190"/>
        <v>#DIV/0!</v>
      </c>
      <c r="BY5911" s="310">
        <f t="shared" si="191"/>
        <v>0</v>
      </c>
    </row>
    <row r="5912" spans="76:77" x14ac:dyDescent="0.25">
      <c r="BX5912" s="311" t="e">
        <f t="shared" si="190"/>
        <v>#DIV/0!</v>
      </c>
      <c r="BY5912" s="310">
        <f t="shared" si="191"/>
        <v>0</v>
      </c>
    </row>
    <row r="5913" spans="76:77" x14ac:dyDescent="0.25">
      <c r="BX5913" s="311" t="e">
        <f t="shared" si="190"/>
        <v>#DIV/0!</v>
      </c>
      <c r="BY5913" s="310">
        <f t="shared" si="191"/>
        <v>0</v>
      </c>
    </row>
    <row r="5914" spans="76:77" x14ac:dyDescent="0.25">
      <c r="BX5914" s="311" t="e">
        <f t="shared" si="190"/>
        <v>#DIV/0!</v>
      </c>
      <c r="BY5914" s="310">
        <f t="shared" si="191"/>
        <v>0</v>
      </c>
    </row>
    <row r="5915" spans="76:77" x14ac:dyDescent="0.25">
      <c r="BX5915" s="311" t="e">
        <f t="shared" si="190"/>
        <v>#DIV/0!</v>
      </c>
      <c r="BY5915" s="310">
        <f t="shared" si="191"/>
        <v>0</v>
      </c>
    </row>
    <row r="5916" spans="76:77" x14ac:dyDescent="0.25">
      <c r="BX5916" s="311" t="e">
        <f t="shared" si="190"/>
        <v>#DIV/0!</v>
      </c>
      <c r="BY5916" s="310">
        <f t="shared" si="191"/>
        <v>0</v>
      </c>
    </row>
    <row r="5917" spans="76:77" x14ac:dyDescent="0.25">
      <c r="BX5917" s="311" t="e">
        <f t="shared" si="190"/>
        <v>#DIV/0!</v>
      </c>
      <c r="BY5917" s="310">
        <f t="shared" si="191"/>
        <v>0</v>
      </c>
    </row>
    <row r="5918" spans="76:77" x14ac:dyDescent="0.25">
      <c r="BX5918" s="311" t="e">
        <f t="shared" si="190"/>
        <v>#DIV/0!</v>
      </c>
      <c r="BY5918" s="310">
        <f t="shared" si="191"/>
        <v>0</v>
      </c>
    </row>
    <row r="5919" spans="76:77" x14ac:dyDescent="0.25">
      <c r="BX5919" s="311" t="e">
        <f t="shared" si="190"/>
        <v>#DIV/0!</v>
      </c>
      <c r="BY5919" s="310">
        <f t="shared" si="191"/>
        <v>0</v>
      </c>
    </row>
    <row r="5920" spans="76:77" x14ac:dyDescent="0.25">
      <c r="BX5920" s="311" t="e">
        <f t="shared" si="190"/>
        <v>#DIV/0!</v>
      </c>
      <c r="BY5920" s="310">
        <f t="shared" si="191"/>
        <v>0</v>
      </c>
    </row>
    <row r="5921" spans="76:77" x14ac:dyDescent="0.25">
      <c r="BX5921" s="311" t="e">
        <f t="shared" si="190"/>
        <v>#DIV/0!</v>
      </c>
      <c r="BY5921" s="310">
        <f t="shared" si="191"/>
        <v>0</v>
      </c>
    </row>
    <row r="5922" spans="76:77" x14ac:dyDescent="0.25">
      <c r="BX5922" s="311" t="e">
        <f t="shared" si="190"/>
        <v>#DIV/0!</v>
      </c>
      <c r="BY5922" s="310">
        <f t="shared" si="191"/>
        <v>0</v>
      </c>
    </row>
    <row r="5923" spans="76:77" x14ac:dyDescent="0.25">
      <c r="BX5923" s="311" t="e">
        <f t="shared" si="190"/>
        <v>#DIV/0!</v>
      </c>
      <c r="BY5923" s="310">
        <f t="shared" si="191"/>
        <v>0</v>
      </c>
    </row>
    <row r="5924" spans="76:77" x14ac:dyDescent="0.25">
      <c r="BX5924" s="311" t="e">
        <f t="shared" si="190"/>
        <v>#DIV/0!</v>
      </c>
      <c r="BY5924" s="310">
        <f t="shared" si="191"/>
        <v>0</v>
      </c>
    </row>
    <row r="5925" spans="76:77" x14ac:dyDescent="0.25">
      <c r="BX5925" s="311" t="e">
        <f t="shared" si="190"/>
        <v>#DIV/0!</v>
      </c>
      <c r="BY5925" s="310">
        <f t="shared" si="191"/>
        <v>0</v>
      </c>
    </row>
    <row r="5926" spans="76:77" x14ac:dyDescent="0.25">
      <c r="BX5926" s="311" t="e">
        <f t="shared" si="190"/>
        <v>#DIV/0!</v>
      </c>
      <c r="BY5926" s="310">
        <f t="shared" si="191"/>
        <v>0</v>
      </c>
    </row>
    <row r="5927" spans="76:77" x14ac:dyDescent="0.25">
      <c r="BX5927" s="311" t="e">
        <f t="shared" si="190"/>
        <v>#DIV/0!</v>
      </c>
      <c r="BY5927" s="310">
        <f t="shared" si="191"/>
        <v>0</v>
      </c>
    </row>
    <row r="5928" spans="76:77" x14ac:dyDescent="0.25">
      <c r="BX5928" s="311" t="e">
        <f t="shared" si="190"/>
        <v>#DIV/0!</v>
      </c>
      <c r="BY5928" s="310">
        <f t="shared" si="191"/>
        <v>0</v>
      </c>
    </row>
    <row r="5929" spans="76:77" x14ac:dyDescent="0.25">
      <c r="BX5929" s="311" t="e">
        <f t="shared" si="190"/>
        <v>#DIV/0!</v>
      </c>
      <c r="BY5929" s="310">
        <f t="shared" si="191"/>
        <v>0</v>
      </c>
    </row>
    <row r="5930" spans="76:77" x14ac:dyDescent="0.25">
      <c r="BX5930" s="311" t="e">
        <f t="shared" si="190"/>
        <v>#DIV/0!</v>
      </c>
      <c r="BY5930" s="310">
        <f t="shared" si="191"/>
        <v>0</v>
      </c>
    </row>
    <row r="5931" spans="76:77" x14ac:dyDescent="0.25">
      <c r="BX5931" s="311" t="e">
        <f t="shared" si="190"/>
        <v>#DIV/0!</v>
      </c>
      <c r="BY5931" s="310">
        <f t="shared" si="191"/>
        <v>0</v>
      </c>
    </row>
    <row r="5932" spans="76:77" x14ac:dyDescent="0.25">
      <c r="BX5932" s="311" t="e">
        <f t="shared" si="190"/>
        <v>#DIV/0!</v>
      </c>
      <c r="BY5932" s="310">
        <f t="shared" si="191"/>
        <v>0</v>
      </c>
    </row>
    <row r="5933" spans="76:77" x14ac:dyDescent="0.25">
      <c r="BX5933" s="311" t="e">
        <f t="shared" si="190"/>
        <v>#DIV/0!</v>
      </c>
      <c r="BY5933" s="310">
        <f t="shared" si="191"/>
        <v>0</v>
      </c>
    </row>
    <row r="5934" spans="76:77" x14ac:dyDescent="0.25">
      <c r="BX5934" s="311" t="e">
        <f t="shared" si="190"/>
        <v>#DIV/0!</v>
      </c>
      <c r="BY5934" s="310">
        <f t="shared" si="191"/>
        <v>0</v>
      </c>
    </row>
    <row r="5935" spans="76:77" x14ac:dyDescent="0.25">
      <c r="BX5935" s="311" t="e">
        <f t="shared" si="190"/>
        <v>#DIV/0!</v>
      </c>
      <c r="BY5935" s="310">
        <f t="shared" si="191"/>
        <v>0</v>
      </c>
    </row>
    <row r="5936" spans="76:77" x14ac:dyDescent="0.25">
      <c r="BX5936" s="311" t="e">
        <f t="shared" si="190"/>
        <v>#DIV/0!</v>
      </c>
      <c r="BY5936" s="310">
        <f t="shared" si="191"/>
        <v>0</v>
      </c>
    </row>
    <row r="5937" spans="76:77" x14ac:dyDescent="0.25">
      <c r="BX5937" s="311" t="e">
        <f t="shared" si="190"/>
        <v>#DIV/0!</v>
      </c>
      <c r="BY5937" s="310">
        <f t="shared" si="191"/>
        <v>0</v>
      </c>
    </row>
    <row r="5938" spans="76:77" x14ac:dyDescent="0.25">
      <c r="BX5938" s="311" t="e">
        <f t="shared" si="190"/>
        <v>#DIV/0!</v>
      </c>
      <c r="BY5938" s="310">
        <f t="shared" si="191"/>
        <v>0</v>
      </c>
    </row>
    <row r="5939" spans="76:77" x14ac:dyDescent="0.25">
      <c r="BX5939" s="311" t="e">
        <f t="shared" si="190"/>
        <v>#DIV/0!</v>
      </c>
      <c r="BY5939" s="310">
        <f t="shared" si="191"/>
        <v>0</v>
      </c>
    </row>
    <row r="5940" spans="76:77" x14ac:dyDescent="0.25">
      <c r="BX5940" s="311" t="e">
        <f t="shared" si="190"/>
        <v>#DIV/0!</v>
      </c>
      <c r="BY5940" s="310">
        <f t="shared" si="191"/>
        <v>0</v>
      </c>
    </row>
    <row r="5941" spans="76:77" x14ac:dyDescent="0.25">
      <c r="BX5941" s="311" t="e">
        <f t="shared" si="190"/>
        <v>#DIV/0!</v>
      </c>
      <c r="BY5941" s="310">
        <f t="shared" si="191"/>
        <v>0</v>
      </c>
    </row>
    <row r="5942" spans="76:77" x14ac:dyDescent="0.25">
      <c r="BX5942" s="311" t="e">
        <f t="shared" si="190"/>
        <v>#DIV/0!</v>
      </c>
      <c r="BY5942" s="310">
        <f t="shared" si="191"/>
        <v>0</v>
      </c>
    </row>
    <row r="5943" spans="76:77" x14ac:dyDescent="0.25">
      <c r="BX5943" s="311" t="e">
        <f t="shared" si="190"/>
        <v>#DIV/0!</v>
      </c>
      <c r="BY5943" s="310">
        <f t="shared" si="191"/>
        <v>0</v>
      </c>
    </row>
    <row r="5944" spans="76:77" x14ac:dyDescent="0.25">
      <c r="BX5944" s="311" t="e">
        <f t="shared" si="190"/>
        <v>#DIV/0!</v>
      </c>
      <c r="BY5944" s="310">
        <f t="shared" si="191"/>
        <v>0</v>
      </c>
    </row>
    <row r="5945" spans="76:77" x14ac:dyDescent="0.25">
      <c r="BX5945" s="311" t="e">
        <f t="shared" si="190"/>
        <v>#DIV/0!</v>
      </c>
      <c r="BY5945" s="310">
        <f t="shared" si="191"/>
        <v>0</v>
      </c>
    </row>
    <row r="5946" spans="76:77" x14ac:dyDescent="0.25">
      <c r="BX5946" s="311" t="e">
        <f t="shared" si="190"/>
        <v>#DIV/0!</v>
      </c>
      <c r="BY5946" s="310">
        <f t="shared" si="191"/>
        <v>0</v>
      </c>
    </row>
    <row r="5947" spans="76:77" x14ac:dyDescent="0.25">
      <c r="BX5947" s="311" t="e">
        <f t="shared" si="190"/>
        <v>#DIV/0!</v>
      </c>
      <c r="BY5947" s="310">
        <f t="shared" si="191"/>
        <v>0</v>
      </c>
    </row>
    <row r="5948" spans="76:77" x14ac:dyDescent="0.25">
      <c r="BX5948" s="311" t="e">
        <f t="shared" si="190"/>
        <v>#DIV/0!</v>
      </c>
      <c r="BY5948" s="310">
        <f t="shared" si="191"/>
        <v>0</v>
      </c>
    </row>
    <row r="5949" spans="76:77" x14ac:dyDescent="0.25">
      <c r="BX5949" s="311" t="e">
        <f t="shared" si="190"/>
        <v>#DIV/0!</v>
      </c>
      <c r="BY5949" s="310">
        <f t="shared" si="191"/>
        <v>0</v>
      </c>
    </row>
    <row r="5950" spans="76:77" x14ac:dyDescent="0.25">
      <c r="BX5950" s="311" t="e">
        <f t="shared" si="190"/>
        <v>#DIV/0!</v>
      </c>
      <c r="BY5950" s="310">
        <f t="shared" si="191"/>
        <v>0</v>
      </c>
    </row>
    <row r="5951" spans="76:77" x14ac:dyDescent="0.25">
      <c r="BX5951" s="311" t="e">
        <f t="shared" si="190"/>
        <v>#DIV/0!</v>
      </c>
      <c r="BY5951" s="310">
        <f t="shared" si="191"/>
        <v>0</v>
      </c>
    </row>
    <row r="5952" spans="76:77" x14ac:dyDescent="0.25">
      <c r="BX5952" s="311" t="e">
        <f t="shared" si="190"/>
        <v>#DIV/0!</v>
      </c>
      <c r="BY5952" s="310">
        <f t="shared" si="191"/>
        <v>0</v>
      </c>
    </row>
    <row r="5953" spans="76:77" x14ac:dyDescent="0.25">
      <c r="BX5953" s="311" t="e">
        <f t="shared" si="190"/>
        <v>#DIV/0!</v>
      </c>
      <c r="BY5953" s="310">
        <f t="shared" si="191"/>
        <v>0</v>
      </c>
    </row>
    <row r="5954" spans="76:77" x14ac:dyDescent="0.25">
      <c r="BX5954" s="311" t="e">
        <f t="shared" si="190"/>
        <v>#DIV/0!</v>
      </c>
      <c r="BY5954" s="310">
        <f t="shared" si="191"/>
        <v>0</v>
      </c>
    </row>
    <row r="5955" spans="76:77" x14ac:dyDescent="0.25">
      <c r="BX5955" s="311" t="e">
        <f t="shared" si="190"/>
        <v>#DIV/0!</v>
      </c>
      <c r="BY5955" s="310">
        <f t="shared" si="191"/>
        <v>0</v>
      </c>
    </row>
    <row r="5956" spans="76:77" x14ac:dyDescent="0.25">
      <c r="BX5956" s="311" t="e">
        <f t="shared" si="190"/>
        <v>#DIV/0!</v>
      </c>
      <c r="BY5956" s="310">
        <f t="shared" si="191"/>
        <v>0</v>
      </c>
    </row>
    <row r="5957" spans="76:77" x14ac:dyDescent="0.25">
      <c r="BX5957" s="311" t="e">
        <f t="shared" si="190"/>
        <v>#DIV/0!</v>
      </c>
      <c r="BY5957" s="310">
        <f t="shared" si="191"/>
        <v>0</v>
      </c>
    </row>
    <row r="5958" spans="76:77" x14ac:dyDescent="0.25">
      <c r="BX5958" s="311" t="e">
        <f t="shared" si="190"/>
        <v>#DIV/0!</v>
      </c>
      <c r="BY5958" s="310">
        <f t="shared" si="191"/>
        <v>0</v>
      </c>
    </row>
    <row r="5959" spans="76:77" x14ac:dyDescent="0.25">
      <c r="BX5959" s="311" t="e">
        <f t="shared" si="190"/>
        <v>#DIV/0!</v>
      </c>
      <c r="BY5959" s="310">
        <f t="shared" si="191"/>
        <v>0</v>
      </c>
    </row>
    <row r="5960" spans="76:77" x14ac:dyDescent="0.25">
      <c r="BX5960" s="311" t="e">
        <f t="shared" si="190"/>
        <v>#DIV/0!</v>
      </c>
      <c r="BY5960" s="310">
        <f t="shared" si="191"/>
        <v>0</v>
      </c>
    </row>
    <row r="5961" spans="76:77" x14ac:dyDescent="0.25">
      <c r="BX5961" s="311" t="e">
        <f t="shared" si="190"/>
        <v>#DIV/0!</v>
      </c>
      <c r="BY5961" s="310">
        <f t="shared" si="191"/>
        <v>0</v>
      </c>
    </row>
    <row r="5962" spans="76:77" x14ac:dyDescent="0.25">
      <c r="BX5962" s="311" t="e">
        <f t="shared" si="190"/>
        <v>#DIV/0!</v>
      </c>
      <c r="BY5962" s="310">
        <f t="shared" si="191"/>
        <v>0</v>
      </c>
    </row>
    <row r="5963" spans="76:77" x14ac:dyDescent="0.25">
      <c r="BX5963" s="311" t="e">
        <f t="shared" si="190"/>
        <v>#DIV/0!</v>
      </c>
      <c r="BY5963" s="310">
        <f t="shared" si="191"/>
        <v>0</v>
      </c>
    </row>
    <row r="5964" spans="76:77" x14ac:dyDescent="0.25">
      <c r="BX5964" s="311" t="e">
        <f t="shared" si="190"/>
        <v>#DIV/0!</v>
      </c>
      <c r="BY5964" s="310">
        <f t="shared" si="191"/>
        <v>0</v>
      </c>
    </row>
    <row r="5965" spans="76:77" x14ac:dyDescent="0.25">
      <c r="BX5965" s="311" t="e">
        <f t="shared" ref="BX5965:BX6028" si="192">BY5965/BV5965</f>
        <v>#DIV/0!</v>
      </c>
      <c r="BY5965" s="310">
        <f t="shared" ref="BY5965:BY6028" si="193">BY5964+BW5965*(BV5965-BV5964)</f>
        <v>0</v>
      </c>
    </row>
    <row r="5966" spans="76:77" x14ac:dyDescent="0.25">
      <c r="BX5966" s="311" t="e">
        <f t="shared" si="192"/>
        <v>#DIV/0!</v>
      </c>
      <c r="BY5966" s="310">
        <f t="shared" si="193"/>
        <v>0</v>
      </c>
    </row>
    <row r="5967" spans="76:77" x14ac:dyDescent="0.25">
      <c r="BX5967" s="311" t="e">
        <f t="shared" si="192"/>
        <v>#DIV/0!</v>
      </c>
      <c r="BY5967" s="310">
        <f t="shared" si="193"/>
        <v>0</v>
      </c>
    </row>
    <row r="5968" spans="76:77" x14ac:dyDescent="0.25">
      <c r="BX5968" s="311" t="e">
        <f t="shared" si="192"/>
        <v>#DIV/0!</v>
      </c>
      <c r="BY5968" s="310">
        <f t="shared" si="193"/>
        <v>0</v>
      </c>
    </row>
    <row r="5969" spans="76:77" x14ac:dyDescent="0.25">
      <c r="BX5969" s="311" t="e">
        <f t="shared" si="192"/>
        <v>#DIV/0!</v>
      </c>
      <c r="BY5969" s="310">
        <f t="shared" si="193"/>
        <v>0</v>
      </c>
    </row>
    <row r="5970" spans="76:77" x14ac:dyDescent="0.25">
      <c r="BX5970" s="311" t="e">
        <f t="shared" si="192"/>
        <v>#DIV/0!</v>
      </c>
      <c r="BY5970" s="310">
        <f t="shared" si="193"/>
        <v>0</v>
      </c>
    </row>
    <row r="5971" spans="76:77" x14ac:dyDescent="0.25">
      <c r="BX5971" s="311" t="e">
        <f t="shared" si="192"/>
        <v>#DIV/0!</v>
      </c>
      <c r="BY5971" s="310">
        <f t="shared" si="193"/>
        <v>0</v>
      </c>
    </row>
    <row r="5972" spans="76:77" x14ac:dyDescent="0.25">
      <c r="BX5972" s="311" t="e">
        <f t="shared" si="192"/>
        <v>#DIV/0!</v>
      </c>
      <c r="BY5972" s="310">
        <f t="shared" si="193"/>
        <v>0</v>
      </c>
    </row>
    <row r="5973" spans="76:77" x14ac:dyDescent="0.25">
      <c r="BX5973" s="311" t="e">
        <f t="shared" si="192"/>
        <v>#DIV/0!</v>
      </c>
      <c r="BY5973" s="310">
        <f t="shared" si="193"/>
        <v>0</v>
      </c>
    </row>
    <row r="5974" spans="76:77" x14ac:dyDescent="0.25">
      <c r="BX5974" s="311" t="e">
        <f t="shared" si="192"/>
        <v>#DIV/0!</v>
      </c>
      <c r="BY5974" s="310">
        <f t="shared" si="193"/>
        <v>0</v>
      </c>
    </row>
    <row r="5975" spans="76:77" x14ac:dyDescent="0.25">
      <c r="BX5975" s="311" t="e">
        <f t="shared" si="192"/>
        <v>#DIV/0!</v>
      </c>
      <c r="BY5975" s="310">
        <f t="shared" si="193"/>
        <v>0</v>
      </c>
    </row>
    <row r="5976" spans="76:77" x14ac:dyDescent="0.25">
      <c r="BX5976" s="311" t="e">
        <f t="shared" si="192"/>
        <v>#DIV/0!</v>
      </c>
      <c r="BY5976" s="310">
        <f t="shared" si="193"/>
        <v>0</v>
      </c>
    </row>
    <row r="5977" spans="76:77" x14ac:dyDescent="0.25">
      <c r="BX5977" s="311" t="e">
        <f t="shared" si="192"/>
        <v>#DIV/0!</v>
      </c>
      <c r="BY5977" s="310">
        <f t="shared" si="193"/>
        <v>0</v>
      </c>
    </row>
    <row r="5978" spans="76:77" x14ac:dyDescent="0.25">
      <c r="BX5978" s="311" t="e">
        <f t="shared" si="192"/>
        <v>#DIV/0!</v>
      </c>
      <c r="BY5978" s="310">
        <f t="shared" si="193"/>
        <v>0</v>
      </c>
    </row>
    <row r="5979" spans="76:77" x14ac:dyDescent="0.25">
      <c r="BX5979" s="311" t="e">
        <f t="shared" si="192"/>
        <v>#DIV/0!</v>
      </c>
      <c r="BY5979" s="310">
        <f t="shared" si="193"/>
        <v>0</v>
      </c>
    </row>
    <row r="5980" spans="76:77" x14ac:dyDescent="0.25">
      <c r="BX5980" s="311" t="e">
        <f t="shared" si="192"/>
        <v>#DIV/0!</v>
      </c>
      <c r="BY5980" s="310">
        <f t="shared" si="193"/>
        <v>0</v>
      </c>
    </row>
    <row r="5981" spans="76:77" x14ac:dyDescent="0.25">
      <c r="BX5981" s="311" t="e">
        <f t="shared" si="192"/>
        <v>#DIV/0!</v>
      </c>
      <c r="BY5981" s="310">
        <f t="shared" si="193"/>
        <v>0</v>
      </c>
    </row>
    <row r="5982" spans="76:77" x14ac:dyDescent="0.25">
      <c r="BX5982" s="311" t="e">
        <f t="shared" si="192"/>
        <v>#DIV/0!</v>
      </c>
      <c r="BY5982" s="310">
        <f t="shared" si="193"/>
        <v>0</v>
      </c>
    </row>
    <row r="5983" spans="76:77" x14ac:dyDescent="0.25">
      <c r="BX5983" s="311" t="e">
        <f t="shared" si="192"/>
        <v>#DIV/0!</v>
      </c>
      <c r="BY5983" s="310">
        <f t="shared" si="193"/>
        <v>0</v>
      </c>
    </row>
    <row r="5984" spans="76:77" x14ac:dyDescent="0.25">
      <c r="BX5984" s="311" t="e">
        <f t="shared" si="192"/>
        <v>#DIV/0!</v>
      </c>
      <c r="BY5984" s="310">
        <f t="shared" si="193"/>
        <v>0</v>
      </c>
    </row>
    <row r="5985" spans="76:77" x14ac:dyDescent="0.25">
      <c r="BX5985" s="311" t="e">
        <f t="shared" si="192"/>
        <v>#DIV/0!</v>
      </c>
      <c r="BY5985" s="310">
        <f t="shared" si="193"/>
        <v>0</v>
      </c>
    </row>
    <row r="5986" spans="76:77" x14ac:dyDescent="0.25">
      <c r="BX5986" s="311" t="e">
        <f t="shared" si="192"/>
        <v>#DIV/0!</v>
      </c>
      <c r="BY5986" s="310">
        <f t="shared" si="193"/>
        <v>0</v>
      </c>
    </row>
    <row r="5987" spans="76:77" x14ac:dyDescent="0.25">
      <c r="BX5987" s="311" t="e">
        <f t="shared" si="192"/>
        <v>#DIV/0!</v>
      </c>
      <c r="BY5987" s="310">
        <f t="shared" si="193"/>
        <v>0</v>
      </c>
    </row>
    <row r="5988" spans="76:77" x14ac:dyDescent="0.25">
      <c r="BX5988" s="311" t="e">
        <f t="shared" si="192"/>
        <v>#DIV/0!</v>
      </c>
      <c r="BY5988" s="310">
        <f t="shared" si="193"/>
        <v>0</v>
      </c>
    </row>
    <row r="5989" spans="76:77" x14ac:dyDescent="0.25">
      <c r="BX5989" s="311" t="e">
        <f t="shared" si="192"/>
        <v>#DIV/0!</v>
      </c>
      <c r="BY5989" s="310">
        <f t="shared" si="193"/>
        <v>0</v>
      </c>
    </row>
    <row r="5990" spans="76:77" x14ac:dyDescent="0.25">
      <c r="BX5990" s="311" t="e">
        <f t="shared" si="192"/>
        <v>#DIV/0!</v>
      </c>
      <c r="BY5990" s="310">
        <f t="shared" si="193"/>
        <v>0</v>
      </c>
    </row>
    <row r="5991" spans="76:77" x14ac:dyDescent="0.25">
      <c r="BX5991" s="311" t="e">
        <f t="shared" si="192"/>
        <v>#DIV/0!</v>
      </c>
      <c r="BY5991" s="310">
        <f t="shared" si="193"/>
        <v>0</v>
      </c>
    </row>
    <row r="5992" spans="76:77" x14ac:dyDescent="0.25">
      <c r="BX5992" s="311" t="e">
        <f t="shared" si="192"/>
        <v>#DIV/0!</v>
      </c>
      <c r="BY5992" s="310">
        <f t="shared" si="193"/>
        <v>0</v>
      </c>
    </row>
    <row r="5993" spans="76:77" x14ac:dyDescent="0.25">
      <c r="BX5993" s="311" t="e">
        <f t="shared" si="192"/>
        <v>#DIV/0!</v>
      </c>
      <c r="BY5993" s="310">
        <f t="shared" si="193"/>
        <v>0</v>
      </c>
    </row>
    <row r="5994" spans="76:77" x14ac:dyDescent="0.25">
      <c r="BX5994" s="311" t="e">
        <f t="shared" si="192"/>
        <v>#DIV/0!</v>
      </c>
      <c r="BY5994" s="310">
        <f t="shared" si="193"/>
        <v>0</v>
      </c>
    </row>
    <row r="5995" spans="76:77" x14ac:dyDescent="0.25">
      <c r="BX5995" s="311" t="e">
        <f t="shared" si="192"/>
        <v>#DIV/0!</v>
      </c>
      <c r="BY5995" s="310">
        <f t="shared" si="193"/>
        <v>0</v>
      </c>
    </row>
    <row r="5996" spans="76:77" x14ac:dyDescent="0.25">
      <c r="BX5996" s="311" t="e">
        <f t="shared" si="192"/>
        <v>#DIV/0!</v>
      </c>
      <c r="BY5996" s="310">
        <f t="shared" si="193"/>
        <v>0</v>
      </c>
    </row>
    <row r="5997" spans="76:77" x14ac:dyDescent="0.25">
      <c r="BX5997" s="311" t="e">
        <f t="shared" si="192"/>
        <v>#DIV/0!</v>
      </c>
      <c r="BY5997" s="310">
        <f t="shared" si="193"/>
        <v>0</v>
      </c>
    </row>
    <row r="5998" spans="76:77" x14ac:dyDescent="0.25">
      <c r="BX5998" s="311" t="e">
        <f t="shared" si="192"/>
        <v>#DIV/0!</v>
      </c>
      <c r="BY5998" s="310">
        <f t="shared" si="193"/>
        <v>0</v>
      </c>
    </row>
    <row r="5999" spans="76:77" x14ac:dyDescent="0.25">
      <c r="BX5999" s="311" t="e">
        <f t="shared" si="192"/>
        <v>#DIV/0!</v>
      </c>
      <c r="BY5999" s="310">
        <f t="shared" si="193"/>
        <v>0</v>
      </c>
    </row>
    <row r="6000" spans="76:77" x14ac:dyDescent="0.25">
      <c r="BX6000" s="311" t="e">
        <f t="shared" si="192"/>
        <v>#DIV/0!</v>
      </c>
      <c r="BY6000" s="310">
        <f t="shared" si="193"/>
        <v>0</v>
      </c>
    </row>
    <row r="6001" spans="76:77" x14ac:dyDescent="0.25">
      <c r="BX6001" s="311" t="e">
        <f t="shared" si="192"/>
        <v>#DIV/0!</v>
      </c>
      <c r="BY6001" s="310">
        <f t="shared" si="193"/>
        <v>0</v>
      </c>
    </row>
    <row r="6002" spans="76:77" x14ac:dyDescent="0.25">
      <c r="BX6002" s="311" t="e">
        <f t="shared" si="192"/>
        <v>#DIV/0!</v>
      </c>
      <c r="BY6002" s="310">
        <f t="shared" si="193"/>
        <v>0</v>
      </c>
    </row>
    <row r="6003" spans="76:77" x14ac:dyDescent="0.25">
      <c r="BX6003" s="311" t="e">
        <f t="shared" si="192"/>
        <v>#DIV/0!</v>
      </c>
      <c r="BY6003" s="310">
        <f t="shared" si="193"/>
        <v>0</v>
      </c>
    </row>
    <row r="6004" spans="76:77" x14ac:dyDescent="0.25">
      <c r="BX6004" s="311" t="e">
        <f t="shared" si="192"/>
        <v>#DIV/0!</v>
      </c>
      <c r="BY6004" s="310">
        <f t="shared" si="193"/>
        <v>0</v>
      </c>
    </row>
    <row r="6005" spans="76:77" x14ac:dyDescent="0.25">
      <c r="BX6005" s="311" t="e">
        <f t="shared" si="192"/>
        <v>#DIV/0!</v>
      </c>
      <c r="BY6005" s="310">
        <f t="shared" si="193"/>
        <v>0</v>
      </c>
    </row>
    <row r="6006" spans="76:77" x14ac:dyDescent="0.25">
      <c r="BX6006" s="311" t="e">
        <f t="shared" si="192"/>
        <v>#DIV/0!</v>
      </c>
      <c r="BY6006" s="310">
        <f t="shared" si="193"/>
        <v>0</v>
      </c>
    </row>
    <row r="6007" spans="76:77" x14ac:dyDescent="0.25">
      <c r="BX6007" s="311" t="e">
        <f t="shared" si="192"/>
        <v>#DIV/0!</v>
      </c>
      <c r="BY6007" s="310">
        <f t="shared" si="193"/>
        <v>0</v>
      </c>
    </row>
    <row r="6008" spans="76:77" x14ac:dyDescent="0.25">
      <c r="BX6008" s="311" t="e">
        <f t="shared" si="192"/>
        <v>#DIV/0!</v>
      </c>
      <c r="BY6008" s="310">
        <f t="shared" si="193"/>
        <v>0</v>
      </c>
    </row>
    <row r="6009" spans="76:77" x14ac:dyDescent="0.25">
      <c r="BX6009" s="311" t="e">
        <f t="shared" si="192"/>
        <v>#DIV/0!</v>
      </c>
      <c r="BY6009" s="310">
        <f t="shared" si="193"/>
        <v>0</v>
      </c>
    </row>
    <row r="6010" spans="76:77" x14ac:dyDescent="0.25">
      <c r="BX6010" s="311" t="e">
        <f t="shared" si="192"/>
        <v>#DIV/0!</v>
      </c>
      <c r="BY6010" s="310">
        <f t="shared" si="193"/>
        <v>0</v>
      </c>
    </row>
    <row r="6011" spans="76:77" x14ac:dyDescent="0.25">
      <c r="BX6011" s="311" t="e">
        <f t="shared" si="192"/>
        <v>#DIV/0!</v>
      </c>
      <c r="BY6011" s="310">
        <f t="shared" si="193"/>
        <v>0</v>
      </c>
    </row>
    <row r="6012" spans="76:77" x14ac:dyDescent="0.25">
      <c r="BX6012" s="311" t="e">
        <f t="shared" si="192"/>
        <v>#DIV/0!</v>
      </c>
      <c r="BY6012" s="310">
        <f t="shared" si="193"/>
        <v>0</v>
      </c>
    </row>
    <row r="6013" spans="76:77" x14ac:dyDescent="0.25">
      <c r="BX6013" s="311" t="e">
        <f t="shared" si="192"/>
        <v>#DIV/0!</v>
      </c>
      <c r="BY6013" s="310">
        <f t="shared" si="193"/>
        <v>0</v>
      </c>
    </row>
    <row r="6014" spans="76:77" x14ac:dyDescent="0.25">
      <c r="BX6014" s="311" t="e">
        <f t="shared" si="192"/>
        <v>#DIV/0!</v>
      </c>
      <c r="BY6014" s="310">
        <f t="shared" si="193"/>
        <v>0</v>
      </c>
    </row>
    <row r="6015" spans="76:77" x14ac:dyDescent="0.25">
      <c r="BX6015" s="311" t="e">
        <f t="shared" si="192"/>
        <v>#DIV/0!</v>
      </c>
      <c r="BY6015" s="310">
        <f t="shared" si="193"/>
        <v>0</v>
      </c>
    </row>
    <row r="6016" spans="76:77" x14ac:dyDescent="0.25">
      <c r="BX6016" s="311" t="e">
        <f t="shared" si="192"/>
        <v>#DIV/0!</v>
      </c>
      <c r="BY6016" s="310">
        <f t="shared" si="193"/>
        <v>0</v>
      </c>
    </row>
    <row r="6017" spans="76:77" x14ac:dyDescent="0.25">
      <c r="BX6017" s="311" t="e">
        <f t="shared" si="192"/>
        <v>#DIV/0!</v>
      </c>
      <c r="BY6017" s="310">
        <f t="shared" si="193"/>
        <v>0</v>
      </c>
    </row>
    <row r="6018" spans="76:77" x14ac:dyDescent="0.25">
      <c r="BX6018" s="311" t="e">
        <f t="shared" si="192"/>
        <v>#DIV/0!</v>
      </c>
      <c r="BY6018" s="310">
        <f t="shared" si="193"/>
        <v>0</v>
      </c>
    </row>
    <row r="6019" spans="76:77" x14ac:dyDescent="0.25">
      <c r="BX6019" s="311" t="e">
        <f t="shared" si="192"/>
        <v>#DIV/0!</v>
      </c>
      <c r="BY6019" s="310">
        <f t="shared" si="193"/>
        <v>0</v>
      </c>
    </row>
    <row r="6020" spans="76:77" x14ac:dyDescent="0.25">
      <c r="BX6020" s="311" t="e">
        <f t="shared" si="192"/>
        <v>#DIV/0!</v>
      </c>
      <c r="BY6020" s="310">
        <f t="shared" si="193"/>
        <v>0</v>
      </c>
    </row>
    <row r="6021" spans="76:77" x14ac:dyDescent="0.25">
      <c r="BX6021" s="311" t="e">
        <f t="shared" si="192"/>
        <v>#DIV/0!</v>
      </c>
      <c r="BY6021" s="310">
        <f t="shared" si="193"/>
        <v>0</v>
      </c>
    </row>
    <row r="6022" spans="76:77" x14ac:dyDescent="0.25">
      <c r="BX6022" s="311" t="e">
        <f t="shared" si="192"/>
        <v>#DIV/0!</v>
      </c>
      <c r="BY6022" s="310">
        <f t="shared" si="193"/>
        <v>0</v>
      </c>
    </row>
    <row r="6023" spans="76:77" x14ac:dyDescent="0.25">
      <c r="BX6023" s="311" t="e">
        <f t="shared" si="192"/>
        <v>#DIV/0!</v>
      </c>
      <c r="BY6023" s="310">
        <f t="shared" si="193"/>
        <v>0</v>
      </c>
    </row>
    <row r="6024" spans="76:77" x14ac:dyDescent="0.25">
      <c r="BX6024" s="311" t="e">
        <f t="shared" si="192"/>
        <v>#DIV/0!</v>
      </c>
      <c r="BY6024" s="310">
        <f t="shared" si="193"/>
        <v>0</v>
      </c>
    </row>
    <row r="6025" spans="76:77" x14ac:dyDescent="0.25">
      <c r="BX6025" s="311" t="e">
        <f t="shared" si="192"/>
        <v>#DIV/0!</v>
      </c>
      <c r="BY6025" s="310">
        <f t="shared" si="193"/>
        <v>0</v>
      </c>
    </row>
    <row r="6026" spans="76:77" x14ac:dyDescent="0.25">
      <c r="BX6026" s="311" t="e">
        <f t="shared" si="192"/>
        <v>#DIV/0!</v>
      </c>
      <c r="BY6026" s="310">
        <f t="shared" si="193"/>
        <v>0</v>
      </c>
    </row>
    <row r="6027" spans="76:77" x14ac:dyDescent="0.25">
      <c r="BX6027" s="311" t="e">
        <f t="shared" si="192"/>
        <v>#DIV/0!</v>
      </c>
      <c r="BY6027" s="310">
        <f t="shared" si="193"/>
        <v>0</v>
      </c>
    </row>
    <row r="6028" spans="76:77" x14ac:dyDescent="0.25">
      <c r="BX6028" s="311" t="e">
        <f t="shared" si="192"/>
        <v>#DIV/0!</v>
      </c>
      <c r="BY6028" s="310">
        <f t="shared" si="193"/>
        <v>0</v>
      </c>
    </row>
    <row r="6029" spans="76:77" x14ac:dyDescent="0.25">
      <c r="BX6029" s="311" t="e">
        <f t="shared" ref="BX6029:BX6092" si="194">BY6029/BV6029</f>
        <v>#DIV/0!</v>
      </c>
      <c r="BY6029" s="310">
        <f t="shared" ref="BY6029:BY6092" si="195">BY6028+BW6029*(BV6029-BV6028)</f>
        <v>0</v>
      </c>
    </row>
    <row r="6030" spans="76:77" x14ac:dyDescent="0.25">
      <c r="BX6030" s="311" t="e">
        <f t="shared" si="194"/>
        <v>#DIV/0!</v>
      </c>
      <c r="BY6030" s="310">
        <f t="shared" si="195"/>
        <v>0</v>
      </c>
    </row>
    <row r="6031" spans="76:77" x14ac:dyDescent="0.25">
      <c r="BX6031" s="311" t="e">
        <f t="shared" si="194"/>
        <v>#DIV/0!</v>
      </c>
      <c r="BY6031" s="310">
        <f t="shared" si="195"/>
        <v>0</v>
      </c>
    </row>
    <row r="6032" spans="76:77" x14ac:dyDescent="0.25">
      <c r="BX6032" s="311" t="e">
        <f t="shared" si="194"/>
        <v>#DIV/0!</v>
      </c>
      <c r="BY6032" s="310">
        <f t="shared" si="195"/>
        <v>0</v>
      </c>
    </row>
    <row r="6033" spans="76:77" x14ac:dyDescent="0.25">
      <c r="BX6033" s="311" t="e">
        <f t="shared" si="194"/>
        <v>#DIV/0!</v>
      </c>
      <c r="BY6033" s="310">
        <f t="shared" si="195"/>
        <v>0</v>
      </c>
    </row>
    <row r="6034" spans="76:77" x14ac:dyDescent="0.25">
      <c r="BX6034" s="311" t="e">
        <f t="shared" si="194"/>
        <v>#DIV/0!</v>
      </c>
      <c r="BY6034" s="310">
        <f t="shared" si="195"/>
        <v>0</v>
      </c>
    </row>
    <row r="6035" spans="76:77" x14ac:dyDescent="0.25">
      <c r="BX6035" s="311" t="e">
        <f t="shared" si="194"/>
        <v>#DIV/0!</v>
      </c>
      <c r="BY6035" s="310">
        <f t="shared" si="195"/>
        <v>0</v>
      </c>
    </row>
    <row r="6036" spans="76:77" x14ac:dyDescent="0.25">
      <c r="BX6036" s="311" t="e">
        <f t="shared" si="194"/>
        <v>#DIV/0!</v>
      </c>
      <c r="BY6036" s="310">
        <f t="shared" si="195"/>
        <v>0</v>
      </c>
    </row>
    <row r="6037" spans="76:77" x14ac:dyDescent="0.25">
      <c r="BX6037" s="311" t="e">
        <f t="shared" si="194"/>
        <v>#DIV/0!</v>
      </c>
      <c r="BY6037" s="310">
        <f t="shared" si="195"/>
        <v>0</v>
      </c>
    </row>
    <row r="6038" spans="76:77" x14ac:dyDescent="0.25">
      <c r="BX6038" s="311" t="e">
        <f t="shared" si="194"/>
        <v>#DIV/0!</v>
      </c>
      <c r="BY6038" s="310">
        <f t="shared" si="195"/>
        <v>0</v>
      </c>
    </row>
    <row r="6039" spans="76:77" x14ac:dyDescent="0.25">
      <c r="BX6039" s="311" t="e">
        <f t="shared" si="194"/>
        <v>#DIV/0!</v>
      </c>
      <c r="BY6039" s="310">
        <f t="shared" si="195"/>
        <v>0</v>
      </c>
    </row>
    <row r="6040" spans="76:77" x14ac:dyDescent="0.25">
      <c r="BX6040" s="311" t="e">
        <f t="shared" si="194"/>
        <v>#DIV/0!</v>
      </c>
      <c r="BY6040" s="310">
        <f t="shared" si="195"/>
        <v>0</v>
      </c>
    </row>
    <row r="6041" spans="76:77" x14ac:dyDescent="0.25">
      <c r="BX6041" s="311" t="e">
        <f t="shared" si="194"/>
        <v>#DIV/0!</v>
      </c>
      <c r="BY6041" s="310">
        <f t="shared" si="195"/>
        <v>0</v>
      </c>
    </row>
    <row r="6042" spans="76:77" x14ac:dyDescent="0.25">
      <c r="BX6042" s="311" t="e">
        <f t="shared" si="194"/>
        <v>#DIV/0!</v>
      </c>
      <c r="BY6042" s="310">
        <f t="shared" si="195"/>
        <v>0</v>
      </c>
    </row>
    <row r="6043" spans="76:77" x14ac:dyDescent="0.25">
      <c r="BX6043" s="311" t="e">
        <f t="shared" si="194"/>
        <v>#DIV/0!</v>
      </c>
      <c r="BY6043" s="310">
        <f t="shared" si="195"/>
        <v>0</v>
      </c>
    </row>
    <row r="6044" spans="76:77" x14ac:dyDescent="0.25">
      <c r="BX6044" s="311" t="e">
        <f t="shared" si="194"/>
        <v>#DIV/0!</v>
      </c>
      <c r="BY6044" s="310">
        <f t="shared" si="195"/>
        <v>0</v>
      </c>
    </row>
    <row r="6045" spans="76:77" x14ac:dyDescent="0.25">
      <c r="BX6045" s="311" t="e">
        <f t="shared" si="194"/>
        <v>#DIV/0!</v>
      </c>
      <c r="BY6045" s="310">
        <f t="shared" si="195"/>
        <v>0</v>
      </c>
    </row>
    <row r="6046" spans="76:77" x14ac:dyDescent="0.25">
      <c r="BX6046" s="311" t="e">
        <f t="shared" si="194"/>
        <v>#DIV/0!</v>
      </c>
      <c r="BY6046" s="310">
        <f t="shared" si="195"/>
        <v>0</v>
      </c>
    </row>
    <row r="6047" spans="76:77" x14ac:dyDescent="0.25">
      <c r="BX6047" s="311" t="e">
        <f t="shared" si="194"/>
        <v>#DIV/0!</v>
      </c>
      <c r="BY6047" s="310">
        <f t="shared" si="195"/>
        <v>0</v>
      </c>
    </row>
    <row r="6048" spans="76:77" x14ac:dyDescent="0.25">
      <c r="BX6048" s="311" t="e">
        <f t="shared" si="194"/>
        <v>#DIV/0!</v>
      </c>
      <c r="BY6048" s="310">
        <f t="shared" si="195"/>
        <v>0</v>
      </c>
    </row>
    <row r="6049" spans="76:77" x14ac:dyDescent="0.25">
      <c r="BX6049" s="311" t="e">
        <f t="shared" si="194"/>
        <v>#DIV/0!</v>
      </c>
      <c r="BY6049" s="310">
        <f t="shared" si="195"/>
        <v>0</v>
      </c>
    </row>
    <row r="6050" spans="76:77" x14ac:dyDescent="0.25">
      <c r="BX6050" s="311" t="e">
        <f t="shared" si="194"/>
        <v>#DIV/0!</v>
      </c>
      <c r="BY6050" s="310">
        <f t="shared" si="195"/>
        <v>0</v>
      </c>
    </row>
    <row r="6051" spans="76:77" x14ac:dyDescent="0.25">
      <c r="BX6051" s="311" t="e">
        <f t="shared" si="194"/>
        <v>#DIV/0!</v>
      </c>
      <c r="BY6051" s="310">
        <f t="shared" si="195"/>
        <v>0</v>
      </c>
    </row>
    <row r="6052" spans="76:77" x14ac:dyDescent="0.25">
      <c r="BX6052" s="311" t="e">
        <f t="shared" si="194"/>
        <v>#DIV/0!</v>
      </c>
      <c r="BY6052" s="310">
        <f t="shared" si="195"/>
        <v>0</v>
      </c>
    </row>
    <row r="6053" spans="76:77" x14ac:dyDescent="0.25">
      <c r="BX6053" s="311" t="e">
        <f t="shared" si="194"/>
        <v>#DIV/0!</v>
      </c>
      <c r="BY6053" s="310">
        <f t="shared" si="195"/>
        <v>0</v>
      </c>
    </row>
    <row r="6054" spans="76:77" x14ac:dyDescent="0.25">
      <c r="BX6054" s="311" t="e">
        <f t="shared" si="194"/>
        <v>#DIV/0!</v>
      </c>
      <c r="BY6054" s="310">
        <f t="shared" si="195"/>
        <v>0</v>
      </c>
    </row>
    <row r="6055" spans="76:77" x14ac:dyDescent="0.25">
      <c r="BX6055" s="311" t="e">
        <f t="shared" si="194"/>
        <v>#DIV/0!</v>
      </c>
      <c r="BY6055" s="310">
        <f t="shared" si="195"/>
        <v>0</v>
      </c>
    </row>
    <row r="6056" spans="76:77" x14ac:dyDescent="0.25">
      <c r="BX6056" s="311" t="e">
        <f t="shared" si="194"/>
        <v>#DIV/0!</v>
      </c>
      <c r="BY6056" s="310">
        <f t="shared" si="195"/>
        <v>0</v>
      </c>
    </row>
    <row r="6057" spans="76:77" x14ac:dyDescent="0.25">
      <c r="BX6057" s="311" t="e">
        <f t="shared" si="194"/>
        <v>#DIV/0!</v>
      </c>
      <c r="BY6057" s="310">
        <f t="shared" si="195"/>
        <v>0</v>
      </c>
    </row>
    <row r="6058" spans="76:77" x14ac:dyDescent="0.25">
      <c r="BX6058" s="311" t="e">
        <f t="shared" si="194"/>
        <v>#DIV/0!</v>
      </c>
      <c r="BY6058" s="310">
        <f t="shared" si="195"/>
        <v>0</v>
      </c>
    </row>
    <row r="6059" spans="76:77" x14ac:dyDescent="0.25">
      <c r="BX6059" s="311" t="e">
        <f t="shared" si="194"/>
        <v>#DIV/0!</v>
      </c>
      <c r="BY6059" s="310">
        <f t="shared" si="195"/>
        <v>0</v>
      </c>
    </row>
    <row r="6060" spans="76:77" x14ac:dyDescent="0.25">
      <c r="BX6060" s="311" t="e">
        <f t="shared" si="194"/>
        <v>#DIV/0!</v>
      </c>
      <c r="BY6060" s="310">
        <f t="shared" si="195"/>
        <v>0</v>
      </c>
    </row>
    <row r="6061" spans="76:77" x14ac:dyDescent="0.25">
      <c r="BX6061" s="311" t="e">
        <f t="shared" si="194"/>
        <v>#DIV/0!</v>
      </c>
      <c r="BY6061" s="310">
        <f t="shared" si="195"/>
        <v>0</v>
      </c>
    </row>
    <row r="6062" spans="76:77" x14ac:dyDescent="0.25">
      <c r="BX6062" s="311" t="e">
        <f t="shared" si="194"/>
        <v>#DIV/0!</v>
      </c>
      <c r="BY6062" s="310">
        <f t="shared" si="195"/>
        <v>0</v>
      </c>
    </row>
    <row r="6063" spans="76:77" x14ac:dyDescent="0.25">
      <c r="BX6063" s="311" t="e">
        <f t="shared" si="194"/>
        <v>#DIV/0!</v>
      </c>
      <c r="BY6063" s="310">
        <f t="shared" si="195"/>
        <v>0</v>
      </c>
    </row>
    <row r="6064" spans="76:77" x14ac:dyDescent="0.25">
      <c r="BX6064" s="311" t="e">
        <f t="shared" si="194"/>
        <v>#DIV/0!</v>
      </c>
      <c r="BY6064" s="310">
        <f t="shared" si="195"/>
        <v>0</v>
      </c>
    </row>
    <row r="6065" spans="76:77" x14ac:dyDescent="0.25">
      <c r="BX6065" s="311" t="e">
        <f t="shared" si="194"/>
        <v>#DIV/0!</v>
      </c>
      <c r="BY6065" s="310">
        <f t="shared" si="195"/>
        <v>0</v>
      </c>
    </row>
    <row r="6066" spans="76:77" x14ac:dyDescent="0.25">
      <c r="BX6066" s="311" t="e">
        <f t="shared" si="194"/>
        <v>#DIV/0!</v>
      </c>
      <c r="BY6066" s="310">
        <f t="shared" si="195"/>
        <v>0</v>
      </c>
    </row>
    <row r="6067" spans="76:77" x14ac:dyDescent="0.25">
      <c r="BX6067" s="311" t="e">
        <f t="shared" si="194"/>
        <v>#DIV/0!</v>
      </c>
      <c r="BY6067" s="310">
        <f t="shared" si="195"/>
        <v>0</v>
      </c>
    </row>
    <row r="6068" spans="76:77" x14ac:dyDescent="0.25">
      <c r="BX6068" s="311" t="e">
        <f t="shared" si="194"/>
        <v>#DIV/0!</v>
      </c>
      <c r="BY6068" s="310">
        <f t="shared" si="195"/>
        <v>0</v>
      </c>
    </row>
    <row r="6069" spans="76:77" x14ac:dyDescent="0.25">
      <c r="BX6069" s="311" t="e">
        <f t="shared" si="194"/>
        <v>#DIV/0!</v>
      </c>
      <c r="BY6069" s="310">
        <f t="shared" si="195"/>
        <v>0</v>
      </c>
    </row>
    <row r="6070" spans="76:77" x14ac:dyDescent="0.25">
      <c r="BX6070" s="311" t="e">
        <f t="shared" si="194"/>
        <v>#DIV/0!</v>
      </c>
      <c r="BY6070" s="310">
        <f t="shared" si="195"/>
        <v>0</v>
      </c>
    </row>
    <row r="6071" spans="76:77" x14ac:dyDescent="0.25">
      <c r="BX6071" s="311" t="e">
        <f t="shared" si="194"/>
        <v>#DIV/0!</v>
      </c>
      <c r="BY6071" s="310">
        <f t="shared" si="195"/>
        <v>0</v>
      </c>
    </row>
    <row r="6072" spans="76:77" x14ac:dyDescent="0.25">
      <c r="BX6072" s="311" t="e">
        <f t="shared" si="194"/>
        <v>#DIV/0!</v>
      </c>
      <c r="BY6072" s="310">
        <f t="shared" si="195"/>
        <v>0</v>
      </c>
    </row>
    <row r="6073" spans="76:77" x14ac:dyDescent="0.25">
      <c r="BX6073" s="311" t="e">
        <f t="shared" si="194"/>
        <v>#DIV/0!</v>
      </c>
      <c r="BY6073" s="310">
        <f t="shared" si="195"/>
        <v>0</v>
      </c>
    </row>
    <row r="6074" spans="76:77" x14ac:dyDescent="0.25">
      <c r="BX6074" s="311" t="e">
        <f t="shared" si="194"/>
        <v>#DIV/0!</v>
      </c>
      <c r="BY6074" s="310">
        <f t="shared" si="195"/>
        <v>0</v>
      </c>
    </row>
    <row r="6075" spans="76:77" x14ac:dyDescent="0.25">
      <c r="BX6075" s="311" t="e">
        <f t="shared" si="194"/>
        <v>#DIV/0!</v>
      </c>
      <c r="BY6075" s="310">
        <f t="shared" si="195"/>
        <v>0</v>
      </c>
    </row>
    <row r="6076" spans="76:77" x14ac:dyDescent="0.25">
      <c r="BX6076" s="311" t="e">
        <f t="shared" si="194"/>
        <v>#DIV/0!</v>
      </c>
      <c r="BY6076" s="310">
        <f t="shared" si="195"/>
        <v>0</v>
      </c>
    </row>
    <row r="6077" spans="76:77" x14ac:dyDescent="0.25">
      <c r="BX6077" s="311" t="e">
        <f t="shared" si="194"/>
        <v>#DIV/0!</v>
      </c>
      <c r="BY6077" s="310">
        <f t="shared" si="195"/>
        <v>0</v>
      </c>
    </row>
    <row r="6078" spans="76:77" x14ac:dyDescent="0.25">
      <c r="BX6078" s="311" t="e">
        <f t="shared" si="194"/>
        <v>#DIV/0!</v>
      </c>
      <c r="BY6078" s="310">
        <f t="shared" si="195"/>
        <v>0</v>
      </c>
    </row>
    <row r="6079" spans="76:77" x14ac:dyDescent="0.25">
      <c r="BX6079" s="311" t="e">
        <f t="shared" si="194"/>
        <v>#DIV/0!</v>
      </c>
      <c r="BY6079" s="310">
        <f t="shared" si="195"/>
        <v>0</v>
      </c>
    </row>
    <row r="6080" spans="76:77" x14ac:dyDescent="0.25">
      <c r="BX6080" s="311" t="e">
        <f t="shared" si="194"/>
        <v>#DIV/0!</v>
      </c>
      <c r="BY6080" s="310">
        <f t="shared" si="195"/>
        <v>0</v>
      </c>
    </row>
    <row r="6081" spans="76:77" x14ac:dyDescent="0.25">
      <c r="BX6081" s="311" t="e">
        <f t="shared" si="194"/>
        <v>#DIV/0!</v>
      </c>
      <c r="BY6081" s="310">
        <f t="shared" si="195"/>
        <v>0</v>
      </c>
    </row>
    <row r="6082" spans="76:77" x14ac:dyDescent="0.25">
      <c r="BX6082" s="311" t="e">
        <f t="shared" si="194"/>
        <v>#DIV/0!</v>
      </c>
      <c r="BY6082" s="310">
        <f t="shared" si="195"/>
        <v>0</v>
      </c>
    </row>
    <row r="6083" spans="76:77" x14ac:dyDescent="0.25">
      <c r="BX6083" s="311" t="e">
        <f t="shared" si="194"/>
        <v>#DIV/0!</v>
      </c>
      <c r="BY6083" s="310">
        <f t="shared" si="195"/>
        <v>0</v>
      </c>
    </row>
    <row r="6084" spans="76:77" x14ac:dyDescent="0.25">
      <c r="BX6084" s="311" t="e">
        <f t="shared" si="194"/>
        <v>#DIV/0!</v>
      </c>
      <c r="BY6084" s="310">
        <f t="shared" si="195"/>
        <v>0</v>
      </c>
    </row>
    <row r="6085" spans="76:77" x14ac:dyDescent="0.25">
      <c r="BX6085" s="311" t="e">
        <f t="shared" si="194"/>
        <v>#DIV/0!</v>
      </c>
      <c r="BY6085" s="310">
        <f t="shared" si="195"/>
        <v>0</v>
      </c>
    </row>
    <row r="6086" spans="76:77" x14ac:dyDescent="0.25">
      <c r="BX6086" s="311" t="e">
        <f t="shared" si="194"/>
        <v>#DIV/0!</v>
      </c>
      <c r="BY6086" s="310">
        <f t="shared" si="195"/>
        <v>0</v>
      </c>
    </row>
    <row r="6087" spans="76:77" x14ac:dyDescent="0.25">
      <c r="BX6087" s="311" t="e">
        <f t="shared" si="194"/>
        <v>#DIV/0!</v>
      </c>
      <c r="BY6087" s="310">
        <f t="shared" si="195"/>
        <v>0</v>
      </c>
    </row>
    <row r="6088" spans="76:77" x14ac:dyDescent="0.25">
      <c r="BX6088" s="311" t="e">
        <f t="shared" si="194"/>
        <v>#DIV/0!</v>
      </c>
      <c r="BY6088" s="310">
        <f t="shared" si="195"/>
        <v>0</v>
      </c>
    </row>
    <row r="6089" spans="76:77" x14ac:dyDescent="0.25">
      <c r="BX6089" s="311" t="e">
        <f t="shared" si="194"/>
        <v>#DIV/0!</v>
      </c>
      <c r="BY6089" s="310">
        <f t="shared" si="195"/>
        <v>0</v>
      </c>
    </row>
    <row r="6090" spans="76:77" x14ac:dyDescent="0.25">
      <c r="BX6090" s="311" t="e">
        <f t="shared" si="194"/>
        <v>#DIV/0!</v>
      </c>
      <c r="BY6090" s="310">
        <f t="shared" si="195"/>
        <v>0</v>
      </c>
    </row>
    <row r="6091" spans="76:77" x14ac:dyDescent="0.25">
      <c r="BX6091" s="311" t="e">
        <f t="shared" si="194"/>
        <v>#DIV/0!</v>
      </c>
      <c r="BY6091" s="310">
        <f t="shared" si="195"/>
        <v>0</v>
      </c>
    </row>
    <row r="6092" spans="76:77" x14ac:dyDescent="0.25">
      <c r="BX6092" s="311" t="e">
        <f t="shared" si="194"/>
        <v>#DIV/0!</v>
      </c>
      <c r="BY6092" s="310">
        <f t="shared" si="195"/>
        <v>0</v>
      </c>
    </row>
    <row r="6093" spans="76:77" x14ac:dyDescent="0.25">
      <c r="BX6093" s="311" t="e">
        <f t="shared" ref="BX6093:BX6156" si="196">BY6093/BV6093</f>
        <v>#DIV/0!</v>
      </c>
      <c r="BY6093" s="310">
        <f t="shared" ref="BY6093:BY6156" si="197">BY6092+BW6093*(BV6093-BV6092)</f>
        <v>0</v>
      </c>
    </row>
    <row r="6094" spans="76:77" x14ac:dyDescent="0.25">
      <c r="BX6094" s="311" t="e">
        <f t="shared" si="196"/>
        <v>#DIV/0!</v>
      </c>
      <c r="BY6094" s="310">
        <f t="shared" si="197"/>
        <v>0</v>
      </c>
    </row>
    <row r="6095" spans="76:77" x14ac:dyDescent="0.25">
      <c r="BX6095" s="311" t="e">
        <f t="shared" si="196"/>
        <v>#DIV/0!</v>
      </c>
      <c r="BY6095" s="310">
        <f t="shared" si="197"/>
        <v>0</v>
      </c>
    </row>
    <row r="6096" spans="76:77" x14ac:dyDescent="0.25">
      <c r="BX6096" s="311" t="e">
        <f t="shared" si="196"/>
        <v>#DIV/0!</v>
      </c>
      <c r="BY6096" s="310">
        <f t="shared" si="197"/>
        <v>0</v>
      </c>
    </row>
    <row r="6097" spans="76:77" x14ac:dyDescent="0.25">
      <c r="BX6097" s="311" t="e">
        <f t="shared" si="196"/>
        <v>#DIV/0!</v>
      </c>
      <c r="BY6097" s="310">
        <f t="shared" si="197"/>
        <v>0</v>
      </c>
    </row>
    <row r="6098" spans="76:77" x14ac:dyDescent="0.25">
      <c r="BX6098" s="311" t="e">
        <f t="shared" si="196"/>
        <v>#DIV/0!</v>
      </c>
      <c r="BY6098" s="310">
        <f t="shared" si="197"/>
        <v>0</v>
      </c>
    </row>
    <row r="6099" spans="76:77" x14ac:dyDescent="0.25">
      <c r="BX6099" s="311" t="e">
        <f t="shared" si="196"/>
        <v>#DIV/0!</v>
      </c>
      <c r="BY6099" s="310">
        <f t="shared" si="197"/>
        <v>0</v>
      </c>
    </row>
    <row r="6100" spans="76:77" x14ac:dyDescent="0.25">
      <c r="BX6100" s="311" t="e">
        <f t="shared" si="196"/>
        <v>#DIV/0!</v>
      </c>
      <c r="BY6100" s="310">
        <f t="shared" si="197"/>
        <v>0</v>
      </c>
    </row>
    <row r="6101" spans="76:77" x14ac:dyDescent="0.25">
      <c r="BX6101" s="311" t="e">
        <f t="shared" si="196"/>
        <v>#DIV/0!</v>
      </c>
      <c r="BY6101" s="310">
        <f t="shared" si="197"/>
        <v>0</v>
      </c>
    </row>
    <row r="6102" spans="76:77" x14ac:dyDescent="0.25">
      <c r="BX6102" s="311" t="e">
        <f t="shared" si="196"/>
        <v>#DIV/0!</v>
      </c>
      <c r="BY6102" s="310">
        <f t="shared" si="197"/>
        <v>0</v>
      </c>
    </row>
    <row r="6103" spans="76:77" x14ac:dyDescent="0.25">
      <c r="BX6103" s="311" t="e">
        <f t="shared" si="196"/>
        <v>#DIV/0!</v>
      </c>
      <c r="BY6103" s="310">
        <f t="shared" si="197"/>
        <v>0</v>
      </c>
    </row>
    <row r="6104" spans="76:77" x14ac:dyDescent="0.25">
      <c r="BX6104" s="311" t="e">
        <f t="shared" si="196"/>
        <v>#DIV/0!</v>
      </c>
      <c r="BY6104" s="310">
        <f t="shared" si="197"/>
        <v>0</v>
      </c>
    </row>
    <row r="6105" spans="76:77" x14ac:dyDescent="0.25">
      <c r="BX6105" s="311" t="e">
        <f t="shared" si="196"/>
        <v>#DIV/0!</v>
      </c>
      <c r="BY6105" s="310">
        <f t="shared" si="197"/>
        <v>0</v>
      </c>
    </row>
    <row r="6106" spans="76:77" x14ac:dyDescent="0.25">
      <c r="BX6106" s="311" t="e">
        <f t="shared" si="196"/>
        <v>#DIV/0!</v>
      </c>
      <c r="BY6106" s="310">
        <f t="shared" si="197"/>
        <v>0</v>
      </c>
    </row>
    <row r="6107" spans="76:77" x14ac:dyDescent="0.25">
      <c r="BX6107" s="311" t="e">
        <f t="shared" si="196"/>
        <v>#DIV/0!</v>
      </c>
      <c r="BY6107" s="310">
        <f t="shared" si="197"/>
        <v>0</v>
      </c>
    </row>
    <row r="6108" spans="76:77" x14ac:dyDescent="0.25">
      <c r="BX6108" s="311" t="e">
        <f t="shared" si="196"/>
        <v>#DIV/0!</v>
      </c>
      <c r="BY6108" s="310">
        <f t="shared" si="197"/>
        <v>0</v>
      </c>
    </row>
    <row r="6109" spans="76:77" x14ac:dyDescent="0.25">
      <c r="BX6109" s="311" t="e">
        <f t="shared" si="196"/>
        <v>#DIV/0!</v>
      </c>
      <c r="BY6109" s="310">
        <f t="shared" si="197"/>
        <v>0</v>
      </c>
    </row>
    <row r="6110" spans="76:77" x14ac:dyDescent="0.25">
      <c r="BX6110" s="311" t="e">
        <f t="shared" si="196"/>
        <v>#DIV/0!</v>
      </c>
      <c r="BY6110" s="310">
        <f t="shared" si="197"/>
        <v>0</v>
      </c>
    </row>
    <row r="6111" spans="76:77" x14ac:dyDescent="0.25">
      <c r="BX6111" s="311" t="e">
        <f t="shared" si="196"/>
        <v>#DIV/0!</v>
      </c>
      <c r="BY6111" s="310">
        <f t="shared" si="197"/>
        <v>0</v>
      </c>
    </row>
    <row r="6112" spans="76:77" x14ac:dyDescent="0.25">
      <c r="BX6112" s="311" t="e">
        <f t="shared" si="196"/>
        <v>#DIV/0!</v>
      </c>
      <c r="BY6112" s="310">
        <f t="shared" si="197"/>
        <v>0</v>
      </c>
    </row>
    <row r="6113" spans="76:77" x14ac:dyDescent="0.25">
      <c r="BX6113" s="311" t="e">
        <f t="shared" si="196"/>
        <v>#DIV/0!</v>
      </c>
      <c r="BY6113" s="310">
        <f t="shared" si="197"/>
        <v>0</v>
      </c>
    </row>
    <row r="6114" spans="76:77" x14ac:dyDescent="0.25">
      <c r="BX6114" s="311" t="e">
        <f t="shared" si="196"/>
        <v>#DIV/0!</v>
      </c>
      <c r="BY6114" s="310">
        <f t="shared" si="197"/>
        <v>0</v>
      </c>
    </row>
    <row r="6115" spans="76:77" x14ac:dyDescent="0.25">
      <c r="BX6115" s="311" t="e">
        <f t="shared" si="196"/>
        <v>#DIV/0!</v>
      </c>
      <c r="BY6115" s="310">
        <f t="shared" si="197"/>
        <v>0</v>
      </c>
    </row>
    <row r="6116" spans="76:77" x14ac:dyDescent="0.25">
      <c r="BX6116" s="311" t="e">
        <f t="shared" si="196"/>
        <v>#DIV/0!</v>
      </c>
      <c r="BY6116" s="310">
        <f t="shared" si="197"/>
        <v>0</v>
      </c>
    </row>
    <row r="6117" spans="76:77" x14ac:dyDescent="0.25">
      <c r="BX6117" s="311" t="e">
        <f t="shared" si="196"/>
        <v>#DIV/0!</v>
      </c>
      <c r="BY6117" s="310">
        <f t="shared" si="197"/>
        <v>0</v>
      </c>
    </row>
    <row r="6118" spans="76:77" x14ac:dyDescent="0.25">
      <c r="BX6118" s="311" t="e">
        <f t="shared" si="196"/>
        <v>#DIV/0!</v>
      </c>
      <c r="BY6118" s="310">
        <f t="shared" si="197"/>
        <v>0</v>
      </c>
    </row>
    <row r="6119" spans="76:77" x14ac:dyDescent="0.25">
      <c r="BX6119" s="311" t="e">
        <f t="shared" si="196"/>
        <v>#DIV/0!</v>
      </c>
      <c r="BY6119" s="310">
        <f t="shared" si="197"/>
        <v>0</v>
      </c>
    </row>
    <row r="6120" spans="76:77" x14ac:dyDescent="0.25">
      <c r="BX6120" s="311" t="e">
        <f t="shared" si="196"/>
        <v>#DIV/0!</v>
      </c>
      <c r="BY6120" s="310">
        <f t="shared" si="197"/>
        <v>0</v>
      </c>
    </row>
    <row r="6121" spans="76:77" x14ac:dyDescent="0.25">
      <c r="BX6121" s="311" t="e">
        <f t="shared" si="196"/>
        <v>#DIV/0!</v>
      </c>
      <c r="BY6121" s="310">
        <f t="shared" si="197"/>
        <v>0</v>
      </c>
    </row>
    <row r="6122" spans="76:77" x14ac:dyDescent="0.25">
      <c r="BX6122" s="311" t="e">
        <f t="shared" si="196"/>
        <v>#DIV/0!</v>
      </c>
      <c r="BY6122" s="310">
        <f t="shared" si="197"/>
        <v>0</v>
      </c>
    </row>
    <row r="6123" spans="76:77" x14ac:dyDescent="0.25">
      <c r="BX6123" s="311" t="e">
        <f t="shared" si="196"/>
        <v>#DIV/0!</v>
      </c>
      <c r="BY6123" s="310">
        <f t="shared" si="197"/>
        <v>0</v>
      </c>
    </row>
    <row r="6124" spans="76:77" x14ac:dyDescent="0.25">
      <c r="BX6124" s="311" t="e">
        <f t="shared" si="196"/>
        <v>#DIV/0!</v>
      </c>
      <c r="BY6124" s="310">
        <f t="shared" si="197"/>
        <v>0</v>
      </c>
    </row>
    <row r="6125" spans="76:77" x14ac:dyDescent="0.25">
      <c r="BX6125" s="311" t="e">
        <f t="shared" si="196"/>
        <v>#DIV/0!</v>
      </c>
      <c r="BY6125" s="310">
        <f t="shared" si="197"/>
        <v>0</v>
      </c>
    </row>
    <row r="6126" spans="76:77" x14ac:dyDescent="0.25">
      <c r="BX6126" s="311" t="e">
        <f t="shared" si="196"/>
        <v>#DIV/0!</v>
      </c>
      <c r="BY6126" s="310">
        <f t="shared" si="197"/>
        <v>0</v>
      </c>
    </row>
    <row r="6127" spans="76:77" x14ac:dyDescent="0.25">
      <c r="BX6127" s="311" t="e">
        <f t="shared" si="196"/>
        <v>#DIV/0!</v>
      </c>
      <c r="BY6127" s="310">
        <f t="shared" si="197"/>
        <v>0</v>
      </c>
    </row>
    <row r="6128" spans="76:77" x14ac:dyDescent="0.25">
      <c r="BX6128" s="311" t="e">
        <f t="shared" si="196"/>
        <v>#DIV/0!</v>
      </c>
      <c r="BY6128" s="310">
        <f t="shared" si="197"/>
        <v>0</v>
      </c>
    </row>
    <row r="6129" spans="76:77" x14ac:dyDescent="0.25">
      <c r="BX6129" s="311" t="e">
        <f t="shared" si="196"/>
        <v>#DIV/0!</v>
      </c>
      <c r="BY6129" s="310">
        <f t="shared" si="197"/>
        <v>0</v>
      </c>
    </row>
    <row r="6130" spans="76:77" x14ac:dyDescent="0.25">
      <c r="BX6130" s="311" t="e">
        <f t="shared" si="196"/>
        <v>#DIV/0!</v>
      </c>
      <c r="BY6130" s="310">
        <f t="shared" si="197"/>
        <v>0</v>
      </c>
    </row>
    <row r="6131" spans="76:77" x14ac:dyDescent="0.25">
      <c r="BX6131" s="311" t="e">
        <f t="shared" si="196"/>
        <v>#DIV/0!</v>
      </c>
      <c r="BY6131" s="310">
        <f t="shared" si="197"/>
        <v>0</v>
      </c>
    </row>
    <row r="6132" spans="76:77" x14ac:dyDescent="0.25">
      <c r="BX6132" s="311" t="e">
        <f t="shared" si="196"/>
        <v>#DIV/0!</v>
      </c>
      <c r="BY6132" s="310">
        <f t="shared" si="197"/>
        <v>0</v>
      </c>
    </row>
    <row r="6133" spans="76:77" x14ac:dyDescent="0.25">
      <c r="BX6133" s="311" t="e">
        <f t="shared" si="196"/>
        <v>#DIV/0!</v>
      </c>
      <c r="BY6133" s="310">
        <f t="shared" si="197"/>
        <v>0</v>
      </c>
    </row>
    <row r="6134" spans="76:77" x14ac:dyDescent="0.25">
      <c r="BX6134" s="311" t="e">
        <f t="shared" si="196"/>
        <v>#DIV/0!</v>
      </c>
      <c r="BY6134" s="310">
        <f t="shared" si="197"/>
        <v>0</v>
      </c>
    </row>
    <row r="6135" spans="76:77" x14ac:dyDescent="0.25">
      <c r="BX6135" s="311" t="e">
        <f t="shared" si="196"/>
        <v>#DIV/0!</v>
      </c>
      <c r="BY6135" s="310">
        <f t="shared" si="197"/>
        <v>0</v>
      </c>
    </row>
    <row r="6136" spans="76:77" x14ac:dyDescent="0.25">
      <c r="BX6136" s="311" t="e">
        <f t="shared" si="196"/>
        <v>#DIV/0!</v>
      </c>
      <c r="BY6136" s="310">
        <f t="shared" si="197"/>
        <v>0</v>
      </c>
    </row>
    <row r="6137" spans="76:77" x14ac:dyDescent="0.25">
      <c r="BX6137" s="311" t="e">
        <f t="shared" si="196"/>
        <v>#DIV/0!</v>
      </c>
      <c r="BY6137" s="310">
        <f t="shared" si="197"/>
        <v>0</v>
      </c>
    </row>
    <row r="6138" spans="76:77" x14ac:dyDescent="0.25">
      <c r="BX6138" s="311" t="e">
        <f t="shared" si="196"/>
        <v>#DIV/0!</v>
      </c>
      <c r="BY6138" s="310">
        <f t="shared" si="197"/>
        <v>0</v>
      </c>
    </row>
    <row r="6139" spans="76:77" x14ac:dyDescent="0.25">
      <c r="BX6139" s="311" t="e">
        <f t="shared" si="196"/>
        <v>#DIV/0!</v>
      </c>
      <c r="BY6139" s="310">
        <f t="shared" si="197"/>
        <v>0</v>
      </c>
    </row>
    <row r="6140" spans="76:77" x14ac:dyDescent="0.25">
      <c r="BX6140" s="311" t="e">
        <f t="shared" si="196"/>
        <v>#DIV/0!</v>
      </c>
      <c r="BY6140" s="310">
        <f t="shared" si="197"/>
        <v>0</v>
      </c>
    </row>
    <row r="6141" spans="76:77" x14ac:dyDescent="0.25">
      <c r="BX6141" s="311" t="e">
        <f t="shared" si="196"/>
        <v>#DIV/0!</v>
      </c>
      <c r="BY6141" s="310">
        <f t="shared" si="197"/>
        <v>0</v>
      </c>
    </row>
    <row r="6142" spans="76:77" x14ac:dyDescent="0.25">
      <c r="BX6142" s="311" t="e">
        <f t="shared" si="196"/>
        <v>#DIV/0!</v>
      </c>
      <c r="BY6142" s="310">
        <f t="shared" si="197"/>
        <v>0</v>
      </c>
    </row>
    <row r="6143" spans="76:77" x14ac:dyDescent="0.25">
      <c r="BX6143" s="311" t="e">
        <f t="shared" si="196"/>
        <v>#DIV/0!</v>
      </c>
      <c r="BY6143" s="310">
        <f t="shared" si="197"/>
        <v>0</v>
      </c>
    </row>
    <row r="6144" spans="76:77" x14ac:dyDescent="0.25">
      <c r="BX6144" s="311" t="e">
        <f t="shared" si="196"/>
        <v>#DIV/0!</v>
      </c>
      <c r="BY6144" s="310">
        <f t="shared" si="197"/>
        <v>0</v>
      </c>
    </row>
    <row r="6145" spans="76:77" x14ac:dyDescent="0.25">
      <c r="BX6145" s="311" t="e">
        <f t="shared" si="196"/>
        <v>#DIV/0!</v>
      </c>
      <c r="BY6145" s="310">
        <f t="shared" si="197"/>
        <v>0</v>
      </c>
    </row>
    <row r="6146" spans="76:77" x14ac:dyDescent="0.25">
      <c r="BX6146" s="311" t="e">
        <f t="shared" si="196"/>
        <v>#DIV/0!</v>
      </c>
      <c r="BY6146" s="310">
        <f t="shared" si="197"/>
        <v>0</v>
      </c>
    </row>
    <row r="6147" spans="76:77" x14ac:dyDescent="0.25">
      <c r="BX6147" s="311" t="e">
        <f t="shared" si="196"/>
        <v>#DIV/0!</v>
      </c>
      <c r="BY6147" s="310">
        <f t="shared" si="197"/>
        <v>0</v>
      </c>
    </row>
    <row r="6148" spans="76:77" x14ac:dyDescent="0.25">
      <c r="BX6148" s="311" t="e">
        <f t="shared" si="196"/>
        <v>#DIV/0!</v>
      </c>
      <c r="BY6148" s="310">
        <f t="shared" si="197"/>
        <v>0</v>
      </c>
    </row>
    <row r="6149" spans="76:77" x14ac:dyDescent="0.25">
      <c r="BX6149" s="311" t="e">
        <f t="shared" si="196"/>
        <v>#DIV/0!</v>
      </c>
      <c r="BY6149" s="310">
        <f t="shared" si="197"/>
        <v>0</v>
      </c>
    </row>
    <row r="6150" spans="76:77" x14ac:dyDescent="0.25">
      <c r="BX6150" s="311" t="e">
        <f t="shared" si="196"/>
        <v>#DIV/0!</v>
      </c>
      <c r="BY6150" s="310">
        <f t="shared" si="197"/>
        <v>0</v>
      </c>
    </row>
    <row r="6151" spans="76:77" x14ac:dyDescent="0.25">
      <c r="BX6151" s="311" t="e">
        <f t="shared" si="196"/>
        <v>#DIV/0!</v>
      </c>
      <c r="BY6151" s="310">
        <f t="shared" si="197"/>
        <v>0</v>
      </c>
    </row>
    <row r="6152" spans="76:77" x14ac:dyDescent="0.25">
      <c r="BX6152" s="311" t="e">
        <f t="shared" si="196"/>
        <v>#DIV/0!</v>
      </c>
      <c r="BY6152" s="310">
        <f t="shared" si="197"/>
        <v>0</v>
      </c>
    </row>
    <row r="6153" spans="76:77" x14ac:dyDescent="0.25">
      <c r="BX6153" s="311" t="e">
        <f t="shared" si="196"/>
        <v>#DIV/0!</v>
      </c>
      <c r="BY6153" s="310">
        <f t="shared" si="197"/>
        <v>0</v>
      </c>
    </row>
    <row r="6154" spans="76:77" x14ac:dyDescent="0.25">
      <c r="BX6154" s="311" t="e">
        <f t="shared" si="196"/>
        <v>#DIV/0!</v>
      </c>
      <c r="BY6154" s="310">
        <f t="shared" si="197"/>
        <v>0</v>
      </c>
    </row>
    <row r="6155" spans="76:77" x14ac:dyDescent="0.25">
      <c r="BX6155" s="311" t="e">
        <f t="shared" si="196"/>
        <v>#DIV/0!</v>
      </c>
      <c r="BY6155" s="310">
        <f t="shared" si="197"/>
        <v>0</v>
      </c>
    </row>
    <row r="6156" spans="76:77" x14ac:dyDescent="0.25">
      <c r="BX6156" s="311" t="e">
        <f t="shared" si="196"/>
        <v>#DIV/0!</v>
      </c>
      <c r="BY6156" s="310">
        <f t="shared" si="197"/>
        <v>0</v>
      </c>
    </row>
    <row r="6157" spans="76:77" x14ac:dyDescent="0.25">
      <c r="BX6157" s="311" t="e">
        <f t="shared" ref="BX6157:BX6220" si="198">BY6157/BV6157</f>
        <v>#DIV/0!</v>
      </c>
      <c r="BY6157" s="310">
        <f t="shared" ref="BY6157:BY6220" si="199">BY6156+BW6157*(BV6157-BV6156)</f>
        <v>0</v>
      </c>
    </row>
    <row r="6158" spans="76:77" x14ac:dyDescent="0.25">
      <c r="BX6158" s="311" t="e">
        <f t="shared" si="198"/>
        <v>#DIV/0!</v>
      </c>
      <c r="BY6158" s="310">
        <f t="shared" si="199"/>
        <v>0</v>
      </c>
    </row>
    <row r="6159" spans="76:77" x14ac:dyDescent="0.25">
      <c r="BX6159" s="311" t="e">
        <f t="shared" si="198"/>
        <v>#DIV/0!</v>
      </c>
      <c r="BY6159" s="310">
        <f t="shared" si="199"/>
        <v>0</v>
      </c>
    </row>
    <row r="6160" spans="76:77" x14ac:dyDescent="0.25">
      <c r="BX6160" s="311" t="e">
        <f t="shared" si="198"/>
        <v>#DIV/0!</v>
      </c>
      <c r="BY6160" s="310">
        <f t="shared" si="199"/>
        <v>0</v>
      </c>
    </row>
    <row r="6161" spans="76:77" x14ac:dyDescent="0.25">
      <c r="BX6161" s="311" t="e">
        <f t="shared" si="198"/>
        <v>#DIV/0!</v>
      </c>
      <c r="BY6161" s="310">
        <f t="shared" si="199"/>
        <v>0</v>
      </c>
    </row>
    <row r="6162" spans="76:77" x14ac:dyDescent="0.25">
      <c r="BX6162" s="311" t="e">
        <f t="shared" si="198"/>
        <v>#DIV/0!</v>
      </c>
      <c r="BY6162" s="310">
        <f t="shared" si="199"/>
        <v>0</v>
      </c>
    </row>
    <row r="6163" spans="76:77" x14ac:dyDescent="0.25">
      <c r="BX6163" s="311" t="e">
        <f t="shared" si="198"/>
        <v>#DIV/0!</v>
      </c>
      <c r="BY6163" s="310">
        <f t="shared" si="199"/>
        <v>0</v>
      </c>
    </row>
    <row r="6164" spans="76:77" x14ac:dyDescent="0.25">
      <c r="BX6164" s="311" t="e">
        <f t="shared" si="198"/>
        <v>#DIV/0!</v>
      </c>
      <c r="BY6164" s="310">
        <f t="shared" si="199"/>
        <v>0</v>
      </c>
    </row>
    <row r="6165" spans="76:77" x14ac:dyDescent="0.25">
      <c r="BX6165" s="311" t="e">
        <f t="shared" si="198"/>
        <v>#DIV/0!</v>
      </c>
      <c r="BY6165" s="310">
        <f t="shared" si="199"/>
        <v>0</v>
      </c>
    </row>
    <row r="6166" spans="76:77" x14ac:dyDescent="0.25">
      <c r="BX6166" s="311" t="e">
        <f t="shared" si="198"/>
        <v>#DIV/0!</v>
      </c>
      <c r="BY6166" s="310">
        <f t="shared" si="199"/>
        <v>0</v>
      </c>
    </row>
    <row r="6167" spans="76:77" x14ac:dyDescent="0.25">
      <c r="BX6167" s="311" t="e">
        <f t="shared" si="198"/>
        <v>#DIV/0!</v>
      </c>
      <c r="BY6167" s="310">
        <f t="shared" si="199"/>
        <v>0</v>
      </c>
    </row>
    <row r="6168" spans="76:77" x14ac:dyDescent="0.25">
      <c r="BX6168" s="311" t="e">
        <f t="shared" si="198"/>
        <v>#DIV/0!</v>
      </c>
      <c r="BY6168" s="310">
        <f t="shared" si="199"/>
        <v>0</v>
      </c>
    </row>
    <row r="6169" spans="76:77" x14ac:dyDescent="0.25">
      <c r="BX6169" s="311" t="e">
        <f t="shared" si="198"/>
        <v>#DIV/0!</v>
      </c>
      <c r="BY6169" s="310">
        <f t="shared" si="199"/>
        <v>0</v>
      </c>
    </row>
    <row r="6170" spans="76:77" x14ac:dyDescent="0.25">
      <c r="BX6170" s="311" t="e">
        <f t="shared" si="198"/>
        <v>#DIV/0!</v>
      </c>
      <c r="BY6170" s="310">
        <f t="shared" si="199"/>
        <v>0</v>
      </c>
    </row>
    <row r="6171" spans="76:77" x14ac:dyDescent="0.25">
      <c r="BX6171" s="311" t="e">
        <f t="shared" si="198"/>
        <v>#DIV/0!</v>
      </c>
      <c r="BY6171" s="310">
        <f t="shared" si="199"/>
        <v>0</v>
      </c>
    </row>
    <row r="6172" spans="76:77" x14ac:dyDescent="0.25">
      <c r="BX6172" s="311" t="e">
        <f t="shared" si="198"/>
        <v>#DIV/0!</v>
      </c>
      <c r="BY6172" s="310">
        <f t="shared" si="199"/>
        <v>0</v>
      </c>
    </row>
    <row r="6173" spans="76:77" x14ac:dyDescent="0.25">
      <c r="BX6173" s="311" t="e">
        <f t="shared" si="198"/>
        <v>#DIV/0!</v>
      </c>
      <c r="BY6173" s="310">
        <f t="shared" si="199"/>
        <v>0</v>
      </c>
    </row>
    <row r="6174" spans="76:77" x14ac:dyDescent="0.25">
      <c r="BX6174" s="311" t="e">
        <f t="shared" si="198"/>
        <v>#DIV/0!</v>
      </c>
      <c r="BY6174" s="310">
        <f t="shared" si="199"/>
        <v>0</v>
      </c>
    </row>
    <row r="6175" spans="76:77" x14ac:dyDescent="0.25">
      <c r="BX6175" s="311" t="e">
        <f t="shared" si="198"/>
        <v>#DIV/0!</v>
      </c>
      <c r="BY6175" s="310">
        <f t="shared" si="199"/>
        <v>0</v>
      </c>
    </row>
    <row r="6176" spans="76:77" x14ac:dyDescent="0.25">
      <c r="BX6176" s="311" t="e">
        <f t="shared" si="198"/>
        <v>#DIV/0!</v>
      </c>
      <c r="BY6176" s="310">
        <f t="shared" si="199"/>
        <v>0</v>
      </c>
    </row>
    <row r="6177" spans="76:77" x14ac:dyDescent="0.25">
      <c r="BX6177" s="311" t="e">
        <f t="shared" si="198"/>
        <v>#DIV/0!</v>
      </c>
      <c r="BY6177" s="310">
        <f t="shared" si="199"/>
        <v>0</v>
      </c>
    </row>
    <row r="6178" spans="76:77" x14ac:dyDescent="0.25">
      <c r="BX6178" s="311" t="e">
        <f t="shared" si="198"/>
        <v>#DIV/0!</v>
      </c>
      <c r="BY6178" s="310">
        <f t="shared" si="199"/>
        <v>0</v>
      </c>
    </row>
    <row r="6179" spans="76:77" x14ac:dyDescent="0.25">
      <c r="BX6179" s="311" t="e">
        <f t="shared" si="198"/>
        <v>#DIV/0!</v>
      </c>
      <c r="BY6179" s="310">
        <f t="shared" si="199"/>
        <v>0</v>
      </c>
    </row>
    <row r="6180" spans="76:77" x14ac:dyDescent="0.25">
      <c r="BX6180" s="311" t="e">
        <f t="shared" si="198"/>
        <v>#DIV/0!</v>
      </c>
      <c r="BY6180" s="310">
        <f t="shared" si="199"/>
        <v>0</v>
      </c>
    </row>
    <row r="6181" spans="76:77" x14ac:dyDescent="0.25">
      <c r="BX6181" s="311" t="e">
        <f t="shared" si="198"/>
        <v>#DIV/0!</v>
      </c>
      <c r="BY6181" s="310">
        <f t="shared" si="199"/>
        <v>0</v>
      </c>
    </row>
    <row r="6182" spans="76:77" x14ac:dyDescent="0.25">
      <c r="BX6182" s="311" t="e">
        <f t="shared" si="198"/>
        <v>#DIV/0!</v>
      </c>
      <c r="BY6182" s="310">
        <f t="shared" si="199"/>
        <v>0</v>
      </c>
    </row>
    <row r="6183" spans="76:77" x14ac:dyDescent="0.25">
      <c r="BX6183" s="311" t="e">
        <f t="shared" si="198"/>
        <v>#DIV/0!</v>
      </c>
      <c r="BY6183" s="310">
        <f t="shared" si="199"/>
        <v>0</v>
      </c>
    </row>
    <row r="6184" spans="76:77" x14ac:dyDescent="0.25">
      <c r="BX6184" s="311" t="e">
        <f t="shared" si="198"/>
        <v>#DIV/0!</v>
      </c>
      <c r="BY6184" s="310">
        <f t="shared" si="199"/>
        <v>0</v>
      </c>
    </row>
    <row r="6185" spans="76:77" x14ac:dyDescent="0.25">
      <c r="BX6185" s="311" t="e">
        <f t="shared" si="198"/>
        <v>#DIV/0!</v>
      </c>
      <c r="BY6185" s="310">
        <f t="shared" si="199"/>
        <v>0</v>
      </c>
    </row>
    <row r="6186" spans="76:77" x14ac:dyDescent="0.25">
      <c r="BX6186" s="311" t="e">
        <f t="shared" si="198"/>
        <v>#DIV/0!</v>
      </c>
      <c r="BY6186" s="310">
        <f t="shared" si="199"/>
        <v>0</v>
      </c>
    </row>
    <row r="6187" spans="76:77" x14ac:dyDescent="0.25">
      <c r="BX6187" s="311" t="e">
        <f t="shared" si="198"/>
        <v>#DIV/0!</v>
      </c>
      <c r="BY6187" s="310">
        <f t="shared" si="199"/>
        <v>0</v>
      </c>
    </row>
    <row r="6188" spans="76:77" x14ac:dyDescent="0.25">
      <c r="BX6188" s="311" t="e">
        <f t="shared" si="198"/>
        <v>#DIV/0!</v>
      </c>
      <c r="BY6188" s="310">
        <f t="shared" si="199"/>
        <v>0</v>
      </c>
    </row>
    <row r="6189" spans="76:77" x14ac:dyDescent="0.25">
      <c r="BX6189" s="311" t="e">
        <f t="shared" si="198"/>
        <v>#DIV/0!</v>
      </c>
      <c r="BY6189" s="310">
        <f t="shared" si="199"/>
        <v>0</v>
      </c>
    </row>
    <row r="6190" spans="76:77" x14ac:dyDescent="0.25">
      <c r="BX6190" s="311" t="e">
        <f t="shared" si="198"/>
        <v>#DIV/0!</v>
      </c>
      <c r="BY6190" s="310">
        <f t="shared" si="199"/>
        <v>0</v>
      </c>
    </row>
    <row r="6191" spans="76:77" x14ac:dyDescent="0.25">
      <c r="BX6191" s="311" t="e">
        <f t="shared" si="198"/>
        <v>#DIV/0!</v>
      </c>
      <c r="BY6191" s="310">
        <f t="shared" si="199"/>
        <v>0</v>
      </c>
    </row>
    <row r="6192" spans="76:77" x14ac:dyDescent="0.25">
      <c r="BX6192" s="311" t="e">
        <f t="shared" si="198"/>
        <v>#DIV/0!</v>
      </c>
      <c r="BY6192" s="310">
        <f t="shared" si="199"/>
        <v>0</v>
      </c>
    </row>
    <row r="6193" spans="76:77" x14ac:dyDescent="0.25">
      <c r="BX6193" s="311" t="e">
        <f t="shared" si="198"/>
        <v>#DIV/0!</v>
      </c>
      <c r="BY6193" s="310">
        <f t="shared" si="199"/>
        <v>0</v>
      </c>
    </row>
    <row r="6194" spans="76:77" x14ac:dyDescent="0.25">
      <c r="BX6194" s="311" t="e">
        <f t="shared" si="198"/>
        <v>#DIV/0!</v>
      </c>
      <c r="BY6194" s="310">
        <f t="shared" si="199"/>
        <v>0</v>
      </c>
    </row>
    <row r="6195" spans="76:77" x14ac:dyDescent="0.25">
      <c r="BX6195" s="311" t="e">
        <f t="shared" si="198"/>
        <v>#DIV/0!</v>
      </c>
      <c r="BY6195" s="310">
        <f t="shared" si="199"/>
        <v>0</v>
      </c>
    </row>
    <row r="6196" spans="76:77" x14ac:dyDescent="0.25">
      <c r="BX6196" s="311" t="e">
        <f t="shared" si="198"/>
        <v>#DIV/0!</v>
      </c>
      <c r="BY6196" s="310">
        <f t="shared" si="199"/>
        <v>0</v>
      </c>
    </row>
    <row r="6197" spans="76:77" x14ac:dyDescent="0.25">
      <c r="BX6197" s="311" t="e">
        <f t="shared" si="198"/>
        <v>#DIV/0!</v>
      </c>
      <c r="BY6197" s="310">
        <f t="shared" si="199"/>
        <v>0</v>
      </c>
    </row>
    <row r="6198" spans="76:77" x14ac:dyDescent="0.25">
      <c r="BX6198" s="311" t="e">
        <f t="shared" si="198"/>
        <v>#DIV/0!</v>
      </c>
      <c r="BY6198" s="310">
        <f t="shared" si="199"/>
        <v>0</v>
      </c>
    </row>
    <row r="6199" spans="76:77" x14ac:dyDescent="0.25">
      <c r="BX6199" s="311" t="e">
        <f t="shared" si="198"/>
        <v>#DIV/0!</v>
      </c>
      <c r="BY6199" s="310">
        <f t="shared" si="199"/>
        <v>0</v>
      </c>
    </row>
    <row r="6200" spans="76:77" x14ac:dyDescent="0.25">
      <c r="BX6200" s="311" t="e">
        <f t="shared" si="198"/>
        <v>#DIV/0!</v>
      </c>
      <c r="BY6200" s="310">
        <f t="shared" si="199"/>
        <v>0</v>
      </c>
    </row>
    <row r="6201" spans="76:77" x14ac:dyDescent="0.25">
      <c r="BX6201" s="311" t="e">
        <f t="shared" si="198"/>
        <v>#DIV/0!</v>
      </c>
      <c r="BY6201" s="310">
        <f t="shared" si="199"/>
        <v>0</v>
      </c>
    </row>
    <row r="6202" spans="76:77" x14ac:dyDescent="0.25">
      <c r="BX6202" s="311" t="e">
        <f t="shared" si="198"/>
        <v>#DIV/0!</v>
      </c>
      <c r="BY6202" s="310">
        <f t="shared" si="199"/>
        <v>0</v>
      </c>
    </row>
    <row r="6203" spans="76:77" x14ac:dyDescent="0.25">
      <c r="BX6203" s="311" t="e">
        <f t="shared" si="198"/>
        <v>#DIV/0!</v>
      </c>
      <c r="BY6203" s="310">
        <f t="shared" si="199"/>
        <v>0</v>
      </c>
    </row>
    <row r="6204" spans="76:77" x14ac:dyDescent="0.25">
      <c r="BX6204" s="311" t="e">
        <f t="shared" si="198"/>
        <v>#DIV/0!</v>
      </c>
      <c r="BY6204" s="310">
        <f t="shared" si="199"/>
        <v>0</v>
      </c>
    </row>
    <row r="6205" spans="76:77" x14ac:dyDescent="0.25">
      <c r="BX6205" s="311" t="e">
        <f t="shared" si="198"/>
        <v>#DIV/0!</v>
      </c>
      <c r="BY6205" s="310">
        <f t="shared" si="199"/>
        <v>0</v>
      </c>
    </row>
    <row r="6206" spans="76:77" x14ac:dyDescent="0.25">
      <c r="BX6206" s="311" t="e">
        <f t="shared" si="198"/>
        <v>#DIV/0!</v>
      </c>
      <c r="BY6206" s="310">
        <f t="shared" si="199"/>
        <v>0</v>
      </c>
    </row>
    <row r="6207" spans="76:77" x14ac:dyDescent="0.25">
      <c r="BX6207" s="311" t="e">
        <f t="shared" si="198"/>
        <v>#DIV/0!</v>
      </c>
      <c r="BY6207" s="310">
        <f t="shared" si="199"/>
        <v>0</v>
      </c>
    </row>
    <row r="6208" spans="76:77" x14ac:dyDescent="0.25">
      <c r="BX6208" s="311" t="e">
        <f t="shared" si="198"/>
        <v>#DIV/0!</v>
      </c>
      <c r="BY6208" s="310">
        <f t="shared" si="199"/>
        <v>0</v>
      </c>
    </row>
    <row r="6209" spans="76:77" x14ac:dyDescent="0.25">
      <c r="BX6209" s="311" t="e">
        <f t="shared" si="198"/>
        <v>#DIV/0!</v>
      </c>
      <c r="BY6209" s="310">
        <f t="shared" si="199"/>
        <v>0</v>
      </c>
    </row>
    <row r="6210" spans="76:77" x14ac:dyDescent="0.25">
      <c r="BX6210" s="311" t="e">
        <f t="shared" si="198"/>
        <v>#DIV/0!</v>
      </c>
      <c r="BY6210" s="310">
        <f t="shared" si="199"/>
        <v>0</v>
      </c>
    </row>
    <row r="6211" spans="76:77" x14ac:dyDescent="0.25">
      <c r="BX6211" s="311" t="e">
        <f t="shared" si="198"/>
        <v>#DIV/0!</v>
      </c>
      <c r="BY6211" s="310">
        <f t="shared" si="199"/>
        <v>0</v>
      </c>
    </row>
    <row r="6212" spans="76:77" x14ac:dyDescent="0.25">
      <c r="BX6212" s="311" t="e">
        <f t="shared" si="198"/>
        <v>#DIV/0!</v>
      </c>
      <c r="BY6212" s="310">
        <f t="shared" si="199"/>
        <v>0</v>
      </c>
    </row>
    <row r="6213" spans="76:77" x14ac:dyDescent="0.25">
      <c r="BX6213" s="311" t="e">
        <f t="shared" si="198"/>
        <v>#DIV/0!</v>
      </c>
      <c r="BY6213" s="310">
        <f t="shared" si="199"/>
        <v>0</v>
      </c>
    </row>
    <row r="6214" spans="76:77" x14ac:dyDescent="0.25">
      <c r="BX6214" s="311" t="e">
        <f t="shared" si="198"/>
        <v>#DIV/0!</v>
      </c>
      <c r="BY6214" s="310">
        <f t="shared" si="199"/>
        <v>0</v>
      </c>
    </row>
    <row r="6215" spans="76:77" x14ac:dyDescent="0.25">
      <c r="BX6215" s="311" t="e">
        <f t="shared" si="198"/>
        <v>#DIV/0!</v>
      </c>
      <c r="BY6215" s="310">
        <f t="shared" si="199"/>
        <v>0</v>
      </c>
    </row>
    <row r="6216" spans="76:77" x14ac:dyDescent="0.25">
      <c r="BX6216" s="311" t="e">
        <f t="shared" si="198"/>
        <v>#DIV/0!</v>
      </c>
      <c r="BY6216" s="310">
        <f t="shared" si="199"/>
        <v>0</v>
      </c>
    </row>
    <row r="6217" spans="76:77" x14ac:dyDescent="0.25">
      <c r="BX6217" s="311" t="e">
        <f t="shared" si="198"/>
        <v>#DIV/0!</v>
      </c>
      <c r="BY6217" s="310">
        <f t="shared" si="199"/>
        <v>0</v>
      </c>
    </row>
    <row r="6218" spans="76:77" x14ac:dyDescent="0.25">
      <c r="BX6218" s="311" t="e">
        <f t="shared" si="198"/>
        <v>#DIV/0!</v>
      </c>
      <c r="BY6218" s="310">
        <f t="shared" si="199"/>
        <v>0</v>
      </c>
    </row>
    <row r="6219" spans="76:77" x14ac:dyDescent="0.25">
      <c r="BX6219" s="311" t="e">
        <f t="shared" si="198"/>
        <v>#DIV/0!</v>
      </c>
      <c r="BY6219" s="310">
        <f t="shared" si="199"/>
        <v>0</v>
      </c>
    </row>
    <row r="6220" spans="76:77" x14ac:dyDescent="0.25">
      <c r="BX6220" s="311" t="e">
        <f t="shared" si="198"/>
        <v>#DIV/0!</v>
      </c>
      <c r="BY6220" s="310">
        <f t="shared" si="199"/>
        <v>0</v>
      </c>
    </row>
    <row r="6221" spans="76:77" x14ac:dyDescent="0.25">
      <c r="BX6221" s="311" t="e">
        <f t="shared" ref="BX6221:BX6284" si="200">BY6221/BV6221</f>
        <v>#DIV/0!</v>
      </c>
      <c r="BY6221" s="310">
        <f t="shared" ref="BY6221:BY6284" si="201">BY6220+BW6221*(BV6221-BV6220)</f>
        <v>0</v>
      </c>
    </row>
    <row r="6222" spans="76:77" x14ac:dyDescent="0.25">
      <c r="BX6222" s="311" t="e">
        <f t="shared" si="200"/>
        <v>#DIV/0!</v>
      </c>
      <c r="BY6222" s="310">
        <f t="shared" si="201"/>
        <v>0</v>
      </c>
    </row>
    <row r="6223" spans="76:77" x14ac:dyDescent="0.25">
      <c r="BX6223" s="311" t="e">
        <f t="shared" si="200"/>
        <v>#DIV/0!</v>
      </c>
      <c r="BY6223" s="310">
        <f t="shared" si="201"/>
        <v>0</v>
      </c>
    </row>
    <row r="6224" spans="76:77" x14ac:dyDescent="0.25">
      <c r="BX6224" s="311" t="e">
        <f t="shared" si="200"/>
        <v>#DIV/0!</v>
      </c>
      <c r="BY6224" s="310">
        <f t="shared" si="201"/>
        <v>0</v>
      </c>
    </row>
    <row r="6225" spans="76:77" x14ac:dyDescent="0.25">
      <c r="BX6225" s="311" t="e">
        <f t="shared" si="200"/>
        <v>#DIV/0!</v>
      </c>
      <c r="BY6225" s="310">
        <f t="shared" si="201"/>
        <v>0</v>
      </c>
    </row>
    <row r="6226" spans="76:77" x14ac:dyDescent="0.25">
      <c r="BX6226" s="311" t="e">
        <f t="shared" si="200"/>
        <v>#DIV/0!</v>
      </c>
      <c r="BY6226" s="310">
        <f t="shared" si="201"/>
        <v>0</v>
      </c>
    </row>
    <row r="6227" spans="76:77" x14ac:dyDescent="0.25">
      <c r="BX6227" s="311" t="e">
        <f t="shared" si="200"/>
        <v>#DIV/0!</v>
      </c>
      <c r="BY6227" s="310">
        <f t="shared" si="201"/>
        <v>0</v>
      </c>
    </row>
    <row r="6228" spans="76:77" x14ac:dyDescent="0.25">
      <c r="BX6228" s="311" t="e">
        <f t="shared" si="200"/>
        <v>#DIV/0!</v>
      </c>
      <c r="BY6228" s="310">
        <f t="shared" si="201"/>
        <v>0</v>
      </c>
    </row>
    <row r="6229" spans="76:77" x14ac:dyDescent="0.25">
      <c r="BX6229" s="311" t="e">
        <f t="shared" si="200"/>
        <v>#DIV/0!</v>
      </c>
      <c r="BY6229" s="310">
        <f t="shared" si="201"/>
        <v>0</v>
      </c>
    </row>
    <row r="6230" spans="76:77" x14ac:dyDescent="0.25">
      <c r="BX6230" s="311" t="e">
        <f t="shared" si="200"/>
        <v>#DIV/0!</v>
      </c>
      <c r="BY6230" s="310">
        <f t="shared" si="201"/>
        <v>0</v>
      </c>
    </row>
    <row r="6231" spans="76:77" x14ac:dyDescent="0.25">
      <c r="BX6231" s="311" t="e">
        <f t="shared" si="200"/>
        <v>#DIV/0!</v>
      </c>
      <c r="BY6231" s="310">
        <f t="shared" si="201"/>
        <v>0</v>
      </c>
    </row>
    <row r="6232" spans="76:77" x14ac:dyDescent="0.25">
      <c r="BX6232" s="311" t="e">
        <f t="shared" si="200"/>
        <v>#DIV/0!</v>
      </c>
      <c r="BY6232" s="310">
        <f t="shared" si="201"/>
        <v>0</v>
      </c>
    </row>
    <row r="6233" spans="76:77" x14ac:dyDescent="0.25">
      <c r="BX6233" s="311" t="e">
        <f t="shared" si="200"/>
        <v>#DIV/0!</v>
      </c>
      <c r="BY6233" s="310">
        <f t="shared" si="201"/>
        <v>0</v>
      </c>
    </row>
    <row r="6234" spans="76:77" x14ac:dyDescent="0.25">
      <c r="BX6234" s="311" t="e">
        <f t="shared" si="200"/>
        <v>#DIV/0!</v>
      </c>
      <c r="BY6234" s="310">
        <f t="shared" si="201"/>
        <v>0</v>
      </c>
    </row>
    <row r="6235" spans="76:77" x14ac:dyDescent="0.25">
      <c r="BX6235" s="311" t="e">
        <f t="shared" si="200"/>
        <v>#DIV/0!</v>
      </c>
      <c r="BY6235" s="310">
        <f t="shared" si="201"/>
        <v>0</v>
      </c>
    </row>
    <row r="6236" spans="76:77" x14ac:dyDescent="0.25">
      <c r="BX6236" s="311" t="e">
        <f t="shared" si="200"/>
        <v>#DIV/0!</v>
      </c>
      <c r="BY6236" s="310">
        <f t="shared" si="201"/>
        <v>0</v>
      </c>
    </row>
    <row r="6237" spans="76:77" x14ac:dyDescent="0.25">
      <c r="BX6237" s="311" t="e">
        <f t="shared" si="200"/>
        <v>#DIV/0!</v>
      </c>
      <c r="BY6237" s="310">
        <f t="shared" si="201"/>
        <v>0</v>
      </c>
    </row>
    <row r="6238" spans="76:77" x14ac:dyDescent="0.25">
      <c r="BX6238" s="311" t="e">
        <f t="shared" si="200"/>
        <v>#DIV/0!</v>
      </c>
      <c r="BY6238" s="310">
        <f t="shared" si="201"/>
        <v>0</v>
      </c>
    </row>
    <row r="6239" spans="76:77" x14ac:dyDescent="0.25">
      <c r="BX6239" s="311" t="e">
        <f t="shared" si="200"/>
        <v>#DIV/0!</v>
      </c>
      <c r="BY6239" s="310">
        <f t="shared" si="201"/>
        <v>0</v>
      </c>
    </row>
    <row r="6240" spans="76:77" x14ac:dyDescent="0.25">
      <c r="BX6240" s="311" t="e">
        <f t="shared" si="200"/>
        <v>#DIV/0!</v>
      </c>
      <c r="BY6240" s="310">
        <f t="shared" si="201"/>
        <v>0</v>
      </c>
    </row>
    <row r="6241" spans="76:77" x14ac:dyDescent="0.25">
      <c r="BX6241" s="311" t="e">
        <f t="shared" si="200"/>
        <v>#DIV/0!</v>
      </c>
      <c r="BY6241" s="310">
        <f t="shared" si="201"/>
        <v>0</v>
      </c>
    </row>
    <row r="6242" spans="76:77" x14ac:dyDescent="0.25">
      <c r="BX6242" s="311" t="e">
        <f t="shared" si="200"/>
        <v>#DIV/0!</v>
      </c>
      <c r="BY6242" s="310">
        <f t="shared" si="201"/>
        <v>0</v>
      </c>
    </row>
    <row r="6243" spans="76:77" x14ac:dyDescent="0.25">
      <c r="BX6243" s="311" t="e">
        <f t="shared" si="200"/>
        <v>#DIV/0!</v>
      </c>
      <c r="BY6243" s="310">
        <f t="shared" si="201"/>
        <v>0</v>
      </c>
    </row>
    <row r="6244" spans="76:77" x14ac:dyDescent="0.25">
      <c r="BX6244" s="311" t="e">
        <f t="shared" si="200"/>
        <v>#DIV/0!</v>
      </c>
      <c r="BY6244" s="310">
        <f t="shared" si="201"/>
        <v>0</v>
      </c>
    </row>
    <row r="6245" spans="76:77" x14ac:dyDescent="0.25">
      <c r="BX6245" s="311" t="e">
        <f t="shared" si="200"/>
        <v>#DIV/0!</v>
      </c>
      <c r="BY6245" s="310">
        <f t="shared" si="201"/>
        <v>0</v>
      </c>
    </row>
    <row r="6246" spans="76:77" x14ac:dyDescent="0.25">
      <c r="BX6246" s="311" t="e">
        <f t="shared" si="200"/>
        <v>#DIV/0!</v>
      </c>
      <c r="BY6246" s="310">
        <f t="shared" si="201"/>
        <v>0</v>
      </c>
    </row>
    <row r="6247" spans="76:77" x14ac:dyDescent="0.25">
      <c r="BX6247" s="311" t="e">
        <f t="shared" si="200"/>
        <v>#DIV/0!</v>
      </c>
      <c r="BY6247" s="310">
        <f t="shared" si="201"/>
        <v>0</v>
      </c>
    </row>
    <row r="6248" spans="76:77" x14ac:dyDescent="0.25">
      <c r="BX6248" s="311" t="e">
        <f t="shared" si="200"/>
        <v>#DIV/0!</v>
      </c>
      <c r="BY6248" s="310">
        <f t="shared" si="201"/>
        <v>0</v>
      </c>
    </row>
    <row r="6249" spans="76:77" x14ac:dyDescent="0.25">
      <c r="BX6249" s="311" t="e">
        <f t="shared" si="200"/>
        <v>#DIV/0!</v>
      </c>
      <c r="BY6249" s="310">
        <f t="shared" si="201"/>
        <v>0</v>
      </c>
    </row>
    <row r="6250" spans="76:77" x14ac:dyDescent="0.25">
      <c r="BX6250" s="311" t="e">
        <f t="shared" si="200"/>
        <v>#DIV/0!</v>
      </c>
      <c r="BY6250" s="310">
        <f t="shared" si="201"/>
        <v>0</v>
      </c>
    </row>
    <row r="6251" spans="76:77" x14ac:dyDescent="0.25">
      <c r="BX6251" s="311" t="e">
        <f t="shared" si="200"/>
        <v>#DIV/0!</v>
      </c>
      <c r="BY6251" s="310">
        <f t="shared" si="201"/>
        <v>0</v>
      </c>
    </row>
    <row r="6252" spans="76:77" x14ac:dyDescent="0.25">
      <c r="BX6252" s="311" t="e">
        <f t="shared" si="200"/>
        <v>#DIV/0!</v>
      </c>
      <c r="BY6252" s="310">
        <f t="shared" si="201"/>
        <v>0</v>
      </c>
    </row>
    <row r="6253" spans="76:77" x14ac:dyDescent="0.25">
      <c r="BX6253" s="311" t="e">
        <f t="shared" si="200"/>
        <v>#DIV/0!</v>
      </c>
      <c r="BY6253" s="310">
        <f t="shared" si="201"/>
        <v>0</v>
      </c>
    </row>
    <row r="6254" spans="76:77" x14ac:dyDescent="0.25">
      <c r="BX6254" s="311" t="e">
        <f t="shared" si="200"/>
        <v>#DIV/0!</v>
      </c>
      <c r="BY6254" s="310">
        <f t="shared" si="201"/>
        <v>0</v>
      </c>
    </row>
    <row r="6255" spans="76:77" x14ac:dyDescent="0.25">
      <c r="BX6255" s="311" t="e">
        <f t="shared" si="200"/>
        <v>#DIV/0!</v>
      </c>
      <c r="BY6255" s="310">
        <f t="shared" si="201"/>
        <v>0</v>
      </c>
    </row>
    <row r="6256" spans="76:77" x14ac:dyDescent="0.25">
      <c r="BX6256" s="311" t="e">
        <f t="shared" si="200"/>
        <v>#DIV/0!</v>
      </c>
      <c r="BY6256" s="310">
        <f t="shared" si="201"/>
        <v>0</v>
      </c>
    </row>
    <row r="6257" spans="76:77" x14ac:dyDescent="0.25">
      <c r="BX6257" s="311" t="e">
        <f t="shared" si="200"/>
        <v>#DIV/0!</v>
      </c>
      <c r="BY6257" s="310">
        <f t="shared" si="201"/>
        <v>0</v>
      </c>
    </row>
    <row r="6258" spans="76:77" x14ac:dyDescent="0.25">
      <c r="BX6258" s="311" t="e">
        <f t="shared" si="200"/>
        <v>#DIV/0!</v>
      </c>
      <c r="BY6258" s="310">
        <f t="shared" si="201"/>
        <v>0</v>
      </c>
    </row>
    <row r="6259" spans="76:77" x14ac:dyDescent="0.25">
      <c r="BX6259" s="311" t="e">
        <f t="shared" si="200"/>
        <v>#DIV/0!</v>
      </c>
      <c r="BY6259" s="310">
        <f t="shared" si="201"/>
        <v>0</v>
      </c>
    </row>
    <row r="6260" spans="76:77" x14ac:dyDescent="0.25">
      <c r="BX6260" s="311" t="e">
        <f t="shared" si="200"/>
        <v>#DIV/0!</v>
      </c>
      <c r="BY6260" s="310">
        <f t="shared" si="201"/>
        <v>0</v>
      </c>
    </row>
    <row r="6261" spans="76:77" x14ac:dyDescent="0.25">
      <c r="BX6261" s="311" t="e">
        <f t="shared" si="200"/>
        <v>#DIV/0!</v>
      </c>
      <c r="BY6261" s="310">
        <f t="shared" si="201"/>
        <v>0</v>
      </c>
    </row>
    <row r="6262" spans="76:77" x14ac:dyDescent="0.25">
      <c r="BX6262" s="311" t="e">
        <f t="shared" si="200"/>
        <v>#DIV/0!</v>
      </c>
      <c r="BY6262" s="310">
        <f t="shared" si="201"/>
        <v>0</v>
      </c>
    </row>
    <row r="6263" spans="76:77" x14ac:dyDescent="0.25">
      <c r="BX6263" s="311" t="e">
        <f t="shared" si="200"/>
        <v>#DIV/0!</v>
      </c>
      <c r="BY6263" s="310">
        <f t="shared" si="201"/>
        <v>0</v>
      </c>
    </row>
    <row r="6264" spans="76:77" x14ac:dyDescent="0.25">
      <c r="BX6264" s="311" t="e">
        <f t="shared" si="200"/>
        <v>#DIV/0!</v>
      </c>
      <c r="BY6264" s="310">
        <f t="shared" si="201"/>
        <v>0</v>
      </c>
    </row>
    <row r="6265" spans="76:77" x14ac:dyDescent="0.25">
      <c r="BX6265" s="311" t="e">
        <f t="shared" si="200"/>
        <v>#DIV/0!</v>
      </c>
      <c r="BY6265" s="310">
        <f t="shared" si="201"/>
        <v>0</v>
      </c>
    </row>
    <row r="6266" spans="76:77" x14ac:dyDescent="0.25">
      <c r="BX6266" s="311" t="e">
        <f t="shared" si="200"/>
        <v>#DIV/0!</v>
      </c>
      <c r="BY6266" s="310">
        <f t="shared" si="201"/>
        <v>0</v>
      </c>
    </row>
    <row r="6267" spans="76:77" x14ac:dyDescent="0.25">
      <c r="BX6267" s="311" t="e">
        <f t="shared" si="200"/>
        <v>#DIV/0!</v>
      </c>
      <c r="BY6267" s="310">
        <f t="shared" si="201"/>
        <v>0</v>
      </c>
    </row>
    <row r="6268" spans="76:77" x14ac:dyDescent="0.25">
      <c r="BX6268" s="311" t="e">
        <f t="shared" si="200"/>
        <v>#DIV/0!</v>
      </c>
      <c r="BY6268" s="310">
        <f t="shared" si="201"/>
        <v>0</v>
      </c>
    </row>
    <row r="6269" spans="76:77" x14ac:dyDescent="0.25">
      <c r="BX6269" s="311" t="e">
        <f t="shared" si="200"/>
        <v>#DIV/0!</v>
      </c>
      <c r="BY6269" s="310">
        <f t="shared" si="201"/>
        <v>0</v>
      </c>
    </row>
    <row r="6270" spans="76:77" x14ac:dyDescent="0.25">
      <c r="BX6270" s="311" t="e">
        <f t="shared" si="200"/>
        <v>#DIV/0!</v>
      </c>
      <c r="BY6270" s="310">
        <f t="shared" si="201"/>
        <v>0</v>
      </c>
    </row>
    <row r="6271" spans="76:77" x14ac:dyDescent="0.25">
      <c r="BX6271" s="311" t="e">
        <f t="shared" si="200"/>
        <v>#DIV/0!</v>
      </c>
      <c r="BY6271" s="310">
        <f t="shared" si="201"/>
        <v>0</v>
      </c>
    </row>
    <row r="6272" spans="76:77" x14ac:dyDescent="0.25">
      <c r="BX6272" s="311" t="e">
        <f t="shared" si="200"/>
        <v>#DIV/0!</v>
      </c>
      <c r="BY6272" s="310">
        <f t="shared" si="201"/>
        <v>0</v>
      </c>
    </row>
    <row r="6273" spans="76:77" x14ac:dyDescent="0.25">
      <c r="BX6273" s="311" t="e">
        <f t="shared" si="200"/>
        <v>#DIV/0!</v>
      </c>
      <c r="BY6273" s="310">
        <f t="shared" si="201"/>
        <v>0</v>
      </c>
    </row>
    <row r="6274" spans="76:77" x14ac:dyDescent="0.25">
      <c r="BX6274" s="311" t="e">
        <f t="shared" si="200"/>
        <v>#DIV/0!</v>
      </c>
      <c r="BY6274" s="310">
        <f t="shared" si="201"/>
        <v>0</v>
      </c>
    </row>
    <row r="6275" spans="76:77" x14ac:dyDescent="0.25">
      <c r="BX6275" s="311" t="e">
        <f t="shared" si="200"/>
        <v>#DIV/0!</v>
      </c>
      <c r="BY6275" s="310">
        <f t="shared" si="201"/>
        <v>0</v>
      </c>
    </row>
    <row r="6276" spans="76:77" x14ac:dyDescent="0.25">
      <c r="BX6276" s="311" t="e">
        <f t="shared" si="200"/>
        <v>#DIV/0!</v>
      </c>
      <c r="BY6276" s="310">
        <f t="shared" si="201"/>
        <v>0</v>
      </c>
    </row>
    <row r="6277" spans="76:77" x14ac:dyDescent="0.25">
      <c r="BX6277" s="311" t="e">
        <f t="shared" si="200"/>
        <v>#DIV/0!</v>
      </c>
      <c r="BY6277" s="310">
        <f t="shared" si="201"/>
        <v>0</v>
      </c>
    </row>
    <row r="6278" spans="76:77" x14ac:dyDescent="0.25">
      <c r="BX6278" s="311" t="e">
        <f t="shared" si="200"/>
        <v>#DIV/0!</v>
      </c>
      <c r="BY6278" s="310">
        <f t="shared" si="201"/>
        <v>0</v>
      </c>
    </row>
    <row r="6279" spans="76:77" x14ac:dyDescent="0.25">
      <c r="BX6279" s="311" t="e">
        <f t="shared" si="200"/>
        <v>#DIV/0!</v>
      </c>
      <c r="BY6279" s="310">
        <f t="shared" si="201"/>
        <v>0</v>
      </c>
    </row>
    <row r="6280" spans="76:77" x14ac:dyDescent="0.25">
      <c r="BX6280" s="311" t="e">
        <f t="shared" si="200"/>
        <v>#DIV/0!</v>
      </c>
      <c r="BY6280" s="310">
        <f t="shared" si="201"/>
        <v>0</v>
      </c>
    </row>
    <row r="6281" spans="76:77" x14ac:dyDescent="0.25">
      <c r="BX6281" s="311" t="e">
        <f t="shared" si="200"/>
        <v>#DIV/0!</v>
      </c>
      <c r="BY6281" s="310">
        <f t="shared" si="201"/>
        <v>0</v>
      </c>
    </row>
    <row r="6282" spans="76:77" x14ac:dyDescent="0.25">
      <c r="BX6282" s="311" t="e">
        <f t="shared" si="200"/>
        <v>#DIV/0!</v>
      </c>
      <c r="BY6282" s="310">
        <f t="shared" si="201"/>
        <v>0</v>
      </c>
    </row>
    <row r="6283" spans="76:77" x14ac:dyDescent="0.25">
      <c r="BX6283" s="311" t="e">
        <f t="shared" si="200"/>
        <v>#DIV/0!</v>
      </c>
      <c r="BY6283" s="310">
        <f t="shared" si="201"/>
        <v>0</v>
      </c>
    </row>
    <row r="6284" spans="76:77" x14ac:dyDescent="0.25">
      <c r="BX6284" s="311" t="e">
        <f t="shared" si="200"/>
        <v>#DIV/0!</v>
      </c>
      <c r="BY6284" s="310">
        <f t="shared" si="201"/>
        <v>0</v>
      </c>
    </row>
    <row r="6285" spans="76:77" x14ac:dyDescent="0.25">
      <c r="BX6285" s="311" t="e">
        <f t="shared" ref="BX6285:BX6348" si="202">BY6285/BV6285</f>
        <v>#DIV/0!</v>
      </c>
      <c r="BY6285" s="310">
        <f t="shared" ref="BY6285:BY6348" si="203">BY6284+BW6285*(BV6285-BV6284)</f>
        <v>0</v>
      </c>
    </row>
    <row r="6286" spans="76:77" x14ac:dyDescent="0.25">
      <c r="BX6286" s="311" t="e">
        <f t="shared" si="202"/>
        <v>#DIV/0!</v>
      </c>
      <c r="BY6286" s="310">
        <f t="shared" si="203"/>
        <v>0</v>
      </c>
    </row>
    <row r="6287" spans="76:77" x14ac:dyDescent="0.25">
      <c r="BX6287" s="311" t="e">
        <f t="shared" si="202"/>
        <v>#DIV/0!</v>
      </c>
      <c r="BY6287" s="310">
        <f t="shared" si="203"/>
        <v>0</v>
      </c>
    </row>
    <row r="6288" spans="76:77" x14ac:dyDescent="0.25">
      <c r="BX6288" s="311" t="e">
        <f t="shared" si="202"/>
        <v>#DIV/0!</v>
      </c>
      <c r="BY6288" s="310">
        <f t="shared" si="203"/>
        <v>0</v>
      </c>
    </row>
    <row r="6289" spans="76:77" x14ac:dyDescent="0.25">
      <c r="BX6289" s="311" t="e">
        <f t="shared" si="202"/>
        <v>#DIV/0!</v>
      </c>
      <c r="BY6289" s="310">
        <f t="shared" si="203"/>
        <v>0</v>
      </c>
    </row>
    <row r="6290" spans="76:77" x14ac:dyDescent="0.25">
      <c r="BX6290" s="311" t="e">
        <f t="shared" si="202"/>
        <v>#DIV/0!</v>
      </c>
      <c r="BY6290" s="310">
        <f t="shared" si="203"/>
        <v>0</v>
      </c>
    </row>
    <row r="6291" spans="76:77" x14ac:dyDescent="0.25">
      <c r="BX6291" s="311" t="e">
        <f t="shared" si="202"/>
        <v>#DIV/0!</v>
      </c>
      <c r="BY6291" s="310">
        <f t="shared" si="203"/>
        <v>0</v>
      </c>
    </row>
    <row r="6292" spans="76:77" x14ac:dyDescent="0.25">
      <c r="BX6292" s="311" t="e">
        <f t="shared" si="202"/>
        <v>#DIV/0!</v>
      </c>
      <c r="BY6292" s="310">
        <f t="shared" si="203"/>
        <v>0</v>
      </c>
    </row>
    <row r="6293" spans="76:77" x14ac:dyDescent="0.25">
      <c r="BX6293" s="311" t="e">
        <f t="shared" si="202"/>
        <v>#DIV/0!</v>
      </c>
      <c r="BY6293" s="310">
        <f t="shared" si="203"/>
        <v>0</v>
      </c>
    </row>
    <row r="6294" spans="76:77" x14ac:dyDescent="0.25">
      <c r="BX6294" s="311" t="e">
        <f t="shared" si="202"/>
        <v>#DIV/0!</v>
      </c>
      <c r="BY6294" s="310">
        <f t="shared" si="203"/>
        <v>0</v>
      </c>
    </row>
    <row r="6295" spans="76:77" x14ac:dyDescent="0.25">
      <c r="BX6295" s="311" t="e">
        <f t="shared" si="202"/>
        <v>#DIV/0!</v>
      </c>
      <c r="BY6295" s="310">
        <f t="shared" si="203"/>
        <v>0</v>
      </c>
    </row>
    <row r="6296" spans="76:77" x14ac:dyDescent="0.25">
      <c r="BX6296" s="311" t="e">
        <f t="shared" si="202"/>
        <v>#DIV/0!</v>
      </c>
      <c r="BY6296" s="310">
        <f t="shared" si="203"/>
        <v>0</v>
      </c>
    </row>
    <row r="6297" spans="76:77" x14ac:dyDescent="0.25">
      <c r="BX6297" s="311" t="e">
        <f t="shared" si="202"/>
        <v>#DIV/0!</v>
      </c>
      <c r="BY6297" s="310">
        <f t="shared" si="203"/>
        <v>0</v>
      </c>
    </row>
    <row r="6298" spans="76:77" x14ac:dyDescent="0.25">
      <c r="BX6298" s="311" t="e">
        <f t="shared" si="202"/>
        <v>#DIV/0!</v>
      </c>
      <c r="BY6298" s="310">
        <f t="shared" si="203"/>
        <v>0</v>
      </c>
    </row>
    <row r="6299" spans="76:77" x14ac:dyDescent="0.25">
      <c r="BX6299" s="311" t="e">
        <f t="shared" si="202"/>
        <v>#DIV/0!</v>
      </c>
      <c r="BY6299" s="310">
        <f t="shared" si="203"/>
        <v>0</v>
      </c>
    </row>
    <row r="6300" spans="76:77" x14ac:dyDescent="0.25">
      <c r="BX6300" s="311" t="e">
        <f t="shared" si="202"/>
        <v>#DIV/0!</v>
      </c>
      <c r="BY6300" s="310">
        <f t="shared" si="203"/>
        <v>0</v>
      </c>
    </row>
    <row r="6301" spans="76:77" x14ac:dyDescent="0.25">
      <c r="BX6301" s="311" t="e">
        <f t="shared" si="202"/>
        <v>#DIV/0!</v>
      </c>
      <c r="BY6301" s="310">
        <f t="shared" si="203"/>
        <v>0</v>
      </c>
    </row>
    <row r="6302" spans="76:77" x14ac:dyDescent="0.25">
      <c r="BX6302" s="311" t="e">
        <f t="shared" si="202"/>
        <v>#DIV/0!</v>
      </c>
      <c r="BY6302" s="310">
        <f t="shared" si="203"/>
        <v>0</v>
      </c>
    </row>
    <row r="6303" spans="76:77" x14ac:dyDescent="0.25">
      <c r="BX6303" s="311" t="e">
        <f t="shared" si="202"/>
        <v>#DIV/0!</v>
      </c>
      <c r="BY6303" s="310">
        <f t="shared" si="203"/>
        <v>0</v>
      </c>
    </row>
    <row r="6304" spans="76:77" x14ac:dyDescent="0.25">
      <c r="BX6304" s="311" t="e">
        <f t="shared" si="202"/>
        <v>#DIV/0!</v>
      </c>
      <c r="BY6304" s="310">
        <f t="shared" si="203"/>
        <v>0</v>
      </c>
    </row>
    <row r="6305" spans="76:77" x14ac:dyDescent="0.25">
      <c r="BX6305" s="311" t="e">
        <f t="shared" si="202"/>
        <v>#DIV/0!</v>
      </c>
      <c r="BY6305" s="310">
        <f t="shared" si="203"/>
        <v>0</v>
      </c>
    </row>
    <row r="6306" spans="76:77" x14ac:dyDescent="0.25">
      <c r="BX6306" s="311" t="e">
        <f t="shared" si="202"/>
        <v>#DIV/0!</v>
      </c>
      <c r="BY6306" s="310">
        <f t="shared" si="203"/>
        <v>0</v>
      </c>
    </row>
    <row r="6307" spans="76:77" x14ac:dyDescent="0.25">
      <c r="BX6307" s="311" t="e">
        <f t="shared" si="202"/>
        <v>#DIV/0!</v>
      </c>
      <c r="BY6307" s="310">
        <f t="shared" si="203"/>
        <v>0</v>
      </c>
    </row>
    <row r="6308" spans="76:77" x14ac:dyDescent="0.25">
      <c r="BX6308" s="311" t="e">
        <f t="shared" si="202"/>
        <v>#DIV/0!</v>
      </c>
      <c r="BY6308" s="310">
        <f t="shared" si="203"/>
        <v>0</v>
      </c>
    </row>
    <row r="6309" spans="76:77" x14ac:dyDescent="0.25">
      <c r="BX6309" s="311" t="e">
        <f t="shared" si="202"/>
        <v>#DIV/0!</v>
      </c>
      <c r="BY6309" s="310">
        <f t="shared" si="203"/>
        <v>0</v>
      </c>
    </row>
    <row r="6310" spans="76:77" x14ac:dyDescent="0.25">
      <c r="BX6310" s="311" t="e">
        <f t="shared" si="202"/>
        <v>#DIV/0!</v>
      </c>
      <c r="BY6310" s="310">
        <f t="shared" si="203"/>
        <v>0</v>
      </c>
    </row>
    <row r="6311" spans="76:77" x14ac:dyDescent="0.25">
      <c r="BX6311" s="311" t="e">
        <f t="shared" si="202"/>
        <v>#DIV/0!</v>
      </c>
      <c r="BY6311" s="310">
        <f t="shared" si="203"/>
        <v>0</v>
      </c>
    </row>
    <row r="6312" spans="76:77" x14ac:dyDescent="0.25">
      <c r="BX6312" s="311" t="e">
        <f t="shared" si="202"/>
        <v>#DIV/0!</v>
      </c>
      <c r="BY6312" s="310">
        <f t="shared" si="203"/>
        <v>0</v>
      </c>
    </row>
    <row r="6313" spans="76:77" x14ac:dyDescent="0.25">
      <c r="BX6313" s="311" t="e">
        <f t="shared" si="202"/>
        <v>#DIV/0!</v>
      </c>
      <c r="BY6313" s="310">
        <f t="shared" si="203"/>
        <v>0</v>
      </c>
    </row>
    <row r="6314" spans="76:77" x14ac:dyDescent="0.25">
      <c r="BX6314" s="311" t="e">
        <f t="shared" si="202"/>
        <v>#DIV/0!</v>
      </c>
      <c r="BY6314" s="310">
        <f t="shared" si="203"/>
        <v>0</v>
      </c>
    </row>
    <row r="6315" spans="76:77" x14ac:dyDescent="0.25">
      <c r="BX6315" s="311" t="e">
        <f t="shared" si="202"/>
        <v>#DIV/0!</v>
      </c>
      <c r="BY6315" s="310">
        <f t="shared" si="203"/>
        <v>0</v>
      </c>
    </row>
    <row r="6316" spans="76:77" x14ac:dyDescent="0.25">
      <c r="BX6316" s="311" t="e">
        <f t="shared" si="202"/>
        <v>#DIV/0!</v>
      </c>
      <c r="BY6316" s="310">
        <f t="shared" si="203"/>
        <v>0</v>
      </c>
    </row>
    <row r="6317" spans="76:77" x14ac:dyDescent="0.25">
      <c r="BX6317" s="311" t="e">
        <f t="shared" si="202"/>
        <v>#DIV/0!</v>
      </c>
      <c r="BY6317" s="310">
        <f t="shared" si="203"/>
        <v>0</v>
      </c>
    </row>
    <row r="6318" spans="76:77" x14ac:dyDescent="0.25">
      <c r="BX6318" s="311" t="e">
        <f t="shared" si="202"/>
        <v>#DIV/0!</v>
      </c>
      <c r="BY6318" s="310">
        <f t="shared" si="203"/>
        <v>0</v>
      </c>
    </row>
    <row r="6319" spans="76:77" x14ac:dyDescent="0.25">
      <c r="BX6319" s="311" t="e">
        <f t="shared" si="202"/>
        <v>#DIV/0!</v>
      </c>
      <c r="BY6319" s="310">
        <f t="shared" si="203"/>
        <v>0</v>
      </c>
    </row>
    <row r="6320" spans="76:77" x14ac:dyDescent="0.25">
      <c r="BX6320" s="311" t="e">
        <f t="shared" si="202"/>
        <v>#DIV/0!</v>
      </c>
      <c r="BY6320" s="310">
        <f t="shared" si="203"/>
        <v>0</v>
      </c>
    </row>
    <row r="6321" spans="76:77" x14ac:dyDescent="0.25">
      <c r="BX6321" s="311" t="e">
        <f t="shared" si="202"/>
        <v>#DIV/0!</v>
      </c>
      <c r="BY6321" s="310">
        <f t="shared" si="203"/>
        <v>0</v>
      </c>
    </row>
    <row r="6322" spans="76:77" x14ac:dyDescent="0.25">
      <c r="BX6322" s="311" t="e">
        <f t="shared" si="202"/>
        <v>#DIV/0!</v>
      </c>
      <c r="BY6322" s="310">
        <f t="shared" si="203"/>
        <v>0</v>
      </c>
    </row>
    <row r="6323" spans="76:77" x14ac:dyDescent="0.25">
      <c r="BX6323" s="311" t="e">
        <f t="shared" si="202"/>
        <v>#DIV/0!</v>
      </c>
      <c r="BY6323" s="310">
        <f t="shared" si="203"/>
        <v>0</v>
      </c>
    </row>
    <row r="6324" spans="76:77" x14ac:dyDescent="0.25">
      <c r="BX6324" s="311" t="e">
        <f t="shared" si="202"/>
        <v>#DIV/0!</v>
      </c>
      <c r="BY6324" s="310">
        <f t="shared" si="203"/>
        <v>0</v>
      </c>
    </row>
    <row r="6325" spans="76:77" x14ac:dyDescent="0.25">
      <c r="BX6325" s="311" t="e">
        <f t="shared" si="202"/>
        <v>#DIV/0!</v>
      </c>
      <c r="BY6325" s="310">
        <f t="shared" si="203"/>
        <v>0</v>
      </c>
    </row>
    <row r="6326" spans="76:77" x14ac:dyDescent="0.25">
      <c r="BX6326" s="311" t="e">
        <f t="shared" si="202"/>
        <v>#DIV/0!</v>
      </c>
      <c r="BY6326" s="310">
        <f t="shared" si="203"/>
        <v>0</v>
      </c>
    </row>
    <row r="6327" spans="76:77" x14ac:dyDescent="0.25">
      <c r="BX6327" s="311" t="e">
        <f t="shared" si="202"/>
        <v>#DIV/0!</v>
      </c>
      <c r="BY6327" s="310">
        <f t="shared" si="203"/>
        <v>0</v>
      </c>
    </row>
    <row r="6328" spans="76:77" x14ac:dyDescent="0.25">
      <c r="BX6328" s="311" t="e">
        <f t="shared" si="202"/>
        <v>#DIV/0!</v>
      </c>
      <c r="BY6328" s="310">
        <f t="shared" si="203"/>
        <v>0</v>
      </c>
    </row>
    <row r="6329" spans="76:77" x14ac:dyDescent="0.25">
      <c r="BX6329" s="311" t="e">
        <f t="shared" si="202"/>
        <v>#DIV/0!</v>
      </c>
      <c r="BY6329" s="310">
        <f t="shared" si="203"/>
        <v>0</v>
      </c>
    </row>
    <row r="6330" spans="76:77" x14ac:dyDescent="0.25">
      <c r="BX6330" s="311" t="e">
        <f t="shared" si="202"/>
        <v>#DIV/0!</v>
      </c>
      <c r="BY6330" s="310">
        <f t="shared" si="203"/>
        <v>0</v>
      </c>
    </row>
    <row r="6331" spans="76:77" x14ac:dyDescent="0.25">
      <c r="BX6331" s="311" t="e">
        <f t="shared" si="202"/>
        <v>#DIV/0!</v>
      </c>
      <c r="BY6331" s="310">
        <f t="shared" si="203"/>
        <v>0</v>
      </c>
    </row>
    <row r="6332" spans="76:77" x14ac:dyDescent="0.25">
      <c r="BX6332" s="311" t="e">
        <f t="shared" si="202"/>
        <v>#DIV/0!</v>
      </c>
      <c r="BY6332" s="310">
        <f t="shared" si="203"/>
        <v>0</v>
      </c>
    </row>
    <row r="6333" spans="76:77" x14ac:dyDescent="0.25">
      <c r="BX6333" s="311" t="e">
        <f t="shared" si="202"/>
        <v>#DIV/0!</v>
      </c>
      <c r="BY6333" s="310">
        <f t="shared" si="203"/>
        <v>0</v>
      </c>
    </row>
    <row r="6334" spans="76:77" x14ac:dyDescent="0.25">
      <c r="BX6334" s="311" t="e">
        <f t="shared" si="202"/>
        <v>#DIV/0!</v>
      </c>
      <c r="BY6334" s="310">
        <f t="shared" si="203"/>
        <v>0</v>
      </c>
    </row>
    <row r="6335" spans="76:77" x14ac:dyDescent="0.25">
      <c r="BX6335" s="311" t="e">
        <f t="shared" si="202"/>
        <v>#DIV/0!</v>
      </c>
      <c r="BY6335" s="310">
        <f t="shared" si="203"/>
        <v>0</v>
      </c>
    </row>
    <row r="6336" spans="76:77" x14ac:dyDescent="0.25">
      <c r="BX6336" s="311" t="e">
        <f t="shared" si="202"/>
        <v>#DIV/0!</v>
      </c>
      <c r="BY6336" s="310">
        <f t="shared" si="203"/>
        <v>0</v>
      </c>
    </row>
    <row r="6337" spans="76:77" x14ac:dyDescent="0.25">
      <c r="BX6337" s="311" t="e">
        <f t="shared" si="202"/>
        <v>#DIV/0!</v>
      </c>
      <c r="BY6337" s="310">
        <f t="shared" si="203"/>
        <v>0</v>
      </c>
    </row>
    <row r="6338" spans="76:77" x14ac:dyDescent="0.25">
      <c r="BX6338" s="311" t="e">
        <f t="shared" si="202"/>
        <v>#DIV/0!</v>
      </c>
      <c r="BY6338" s="310">
        <f t="shared" si="203"/>
        <v>0</v>
      </c>
    </row>
    <row r="6339" spans="76:77" x14ac:dyDescent="0.25">
      <c r="BX6339" s="311" t="e">
        <f t="shared" si="202"/>
        <v>#DIV/0!</v>
      </c>
      <c r="BY6339" s="310">
        <f t="shared" si="203"/>
        <v>0</v>
      </c>
    </row>
    <row r="6340" spans="76:77" x14ac:dyDescent="0.25">
      <c r="BX6340" s="311" t="e">
        <f t="shared" si="202"/>
        <v>#DIV/0!</v>
      </c>
      <c r="BY6340" s="310">
        <f t="shared" si="203"/>
        <v>0</v>
      </c>
    </row>
    <row r="6341" spans="76:77" x14ac:dyDescent="0.25">
      <c r="BX6341" s="311" t="e">
        <f t="shared" si="202"/>
        <v>#DIV/0!</v>
      </c>
      <c r="BY6341" s="310">
        <f t="shared" si="203"/>
        <v>0</v>
      </c>
    </row>
    <row r="6342" spans="76:77" x14ac:dyDescent="0.25">
      <c r="BX6342" s="311" t="e">
        <f t="shared" si="202"/>
        <v>#DIV/0!</v>
      </c>
      <c r="BY6342" s="310">
        <f t="shared" si="203"/>
        <v>0</v>
      </c>
    </row>
    <row r="6343" spans="76:77" x14ac:dyDescent="0.25">
      <c r="BX6343" s="311" t="e">
        <f t="shared" si="202"/>
        <v>#DIV/0!</v>
      </c>
      <c r="BY6343" s="310">
        <f t="shared" si="203"/>
        <v>0</v>
      </c>
    </row>
    <row r="6344" spans="76:77" x14ac:dyDescent="0.25">
      <c r="BX6344" s="311" t="e">
        <f t="shared" si="202"/>
        <v>#DIV/0!</v>
      </c>
      <c r="BY6344" s="310">
        <f t="shared" si="203"/>
        <v>0</v>
      </c>
    </row>
    <row r="6345" spans="76:77" x14ac:dyDescent="0.25">
      <c r="BX6345" s="311" t="e">
        <f t="shared" si="202"/>
        <v>#DIV/0!</v>
      </c>
      <c r="BY6345" s="310">
        <f t="shared" si="203"/>
        <v>0</v>
      </c>
    </row>
    <row r="6346" spans="76:77" x14ac:dyDescent="0.25">
      <c r="BX6346" s="311" t="e">
        <f t="shared" si="202"/>
        <v>#DIV/0!</v>
      </c>
      <c r="BY6346" s="310">
        <f t="shared" si="203"/>
        <v>0</v>
      </c>
    </row>
    <row r="6347" spans="76:77" x14ac:dyDescent="0.25">
      <c r="BX6347" s="311" t="e">
        <f t="shared" si="202"/>
        <v>#DIV/0!</v>
      </c>
      <c r="BY6347" s="310">
        <f t="shared" si="203"/>
        <v>0</v>
      </c>
    </row>
    <row r="6348" spans="76:77" x14ac:dyDescent="0.25">
      <c r="BX6348" s="311" t="e">
        <f t="shared" si="202"/>
        <v>#DIV/0!</v>
      </c>
      <c r="BY6348" s="310">
        <f t="shared" si="203"/>
        <v>0</v>
      </c>
    </row>
    <row r="6349" spans="76:77" x14ac:dyDescent="0.25">
      <c r="BX6349" s="311" t="e">
        <f t="shared" ref="BX6349:BX6412" si="204">BY6349/BV6349</f>
        <v>#DIV/0!</v>
      </c>
      <c r="BY6349" s="310">
        <f t="shared" ref="BY6349:BY6412" si="205">BY6348+BW6349*(BV6349-BV6348)</f>
        <v>0</v>
      </c>
    </row>
    <row r="6350" spans="76:77" x14ac:dyDescent="0.25">
      <c r="BX6350" s="311" t="e">
        <f t="shared" si="204"/>
        <v>#DIV/0!</v>
      </c>
      <c r="BY6350" s="310">
        <f t="shared" si="205"/>
        <v>0</v>
      </c>
    </row>
    <row r="6351" spans="76:77" x14ac:dyDescent="0.25">
      <c r="BX6351" s="311" t="e">
        <f t="shared" si="204"/>
        <v>#DIV/0!</v>
      </c>
      <c r="BY6351" s="310">
        <f t="shared" si="205"/>
        <v>0</v>
      </c>
    </row>
    <row r="6352" spans="76:77" x14ac:dyDescent="0.25">
      <c r="BX6352" s="311" t="e">
        <f t="shared" si="204"/>
        <v>#DIV/0!</v>
      </c>
      <c r="BY6352" s="310">
        <f t="shared" si="205"/>
        <v>0</v>
      </c>
    </row>
    <row r="6353" spans="76:77" x14ac:dyDescent="0.25">
      <c r="BX6353" s="311" t="e">
        <f t="shared" si="204"/>
        <v>#DIV/0!</v>
      </c>
      <c r="BY6353" s="310">
        <f t="shared" si="205"/>
        <v>0</v>
      </c>
    </row>
    <row r="6354" spans="76:77" x14ac:dyDescent="0.25">
      <c r="BX6354" s="311" t="e">
        <f t="shared" si="204"/>
        <v>#DIV/0!</v>
      </c>
      <c r="BY6354" s="310">
        <f t="shared" si="205"/>
        <v>0</v>
      </c>
    </row>
    <row r="6355" spans="76:77" x14ac:dyDescent="0.25">
      <c r="BX6355" s="311" t="e">
        <f t="shared" si="204"/>
        <v>#DIV/0!</v>
      </c>
      <c r="BY6355" s="310">
        <f t="shared" si="205"/>
        <v>0</v>
      </c>
    </row>
    <row r="6356" spans="76:77" x14ac:dyDescent="0.25">
      <c r="BX6356" s="311" t="e">
        <f t="shared" si="204"/>
        <v>#DIV/0!</v>
      </c>
      <c r="BY6356" s="310">
        <f t="shared" si="205"/>
        <v>0</v>
      </c>
    </row>
    <row r="6357" spans="76:77" x14ac:dyDescent="0.25">
      <c r="BX6357" s="311" t="e">
        <f t="shared" si="204"/>
        <v>#DIV/0!</v>
      </c>
      <c r="BY6357" s="310">
        <f t="shared" si="205"/>
        <v>0</v>
      </c>
    </row>
    <row r="6358" spans="76:77" x14ac:dyDescent="0.25">
      <c r="BX6358" s="311" t="e">
        <f t="shared" si="204"/>
        <v>#DIV/0!</v>
      </c>
      <c r="BY6358" s="310">
        <f t="shared" si="205"/>
        <v>0</v>
      </c>
    </row>
    <row r="6359" spans="76:77" x14ac:dyDescent="0.25">
      <c r="BX6359" s="311" t="e">
        <f t="shared" si="204"/>
        <v>#DIV/0!</v>
      </c>
      <c r="BY6359" s="310">
        <f t="shared" si="205"/>
        <v>0</v>
      </c>
    </row>
    <row r="6360" spans="76:77" x14ac:dyDescent="0.25">
      <c r="BX6360" s="311" t="e">
        <f t="shared" si="204"/>
        <v>#DIV/0!</v>
      </c>
      <c r="BY6360" s="310">
        <f t="shared" si="205"/>
        <v>0</v>
      </c>
    </row>
    <row r="6361" spans="76:77" x14ac:dyDescent="0.25">
      <c r="BX6361" s="311" t="e">
        <f t="shared" si="204"/>
        <v>#DIV/0!</v>
      </c>
      <c r="BY6361" s="310">
        <f t="shared" si="205"/>
        <v>0</v>
      </c>
    </row>
    <row r="6362" spans="76:77" x14ac:dyDescent="0.25">
      <c r="BX6362" s="311" t="e">
        <f t="shared" si="204"/>
        <v>#DIV/0!</v>
      </c>
      <c r="BY6362" s="310">
        <f t="shared" si="205"/>
        <v>0</v>
      </c>
    </row>
    <row r="6363" spans="76:77" x14ac:dyDescent="0.25">
      <c r="BX6363" s="311" t="e">
        <f t="shared" si="204"/>
        <v>#DIV/0!</v>
      </c>
      <c r="BY6363" s="310">
        <f t="shared" si="205"/>
        <v>0</v>
      </c>
    </row>
    <row r="6364" spans="76:77" x14ac:dyDescent="0.25">
      <c r="BX6364" s="311" t="e">
        <f t="shared" si="204"/>
        <v>#DIV/0!</v>
      </c>
      <c r="BY6364" s="310">
        <f t="shared" si="205"/>
        <v>0</v>
      </c>
    </row>
    <row r="6365" spans="76:77" x14ac:dyDescent="0.25">
      <c r="BX6365" s="311" t="e">
        <f t="shared" si="204"/>
        <v>#DIV/0!</v>
      </c>
      <c r="BY6365" s="310">
        <f t="shared" si="205"/>
        <v>0</v>
      </c>
    </row>
    <row r="6366" spans="76:77" x14ac:dyDescent="0.25">
      <c r="BX6366" s="311" t="e">
        <f t="shared" si="204"/>
        <v>#DIV/0!</v>
      </c>
      <c r="BY6366" s="310">
        <f t="shared" si="205"/>
        <v>0</v>
      </c>
    </row>
    <row r="6367" spans="76:77" x14ac:dyDescent="0.25">
      <c r="BX6367" s="311" t="e">
        <f t="shared" si="204"/>
        <v>#DIV/0!</v>
      </c>
      <c r="BY6367" s="310">
        <f t="shared" si="205"/>
        <v>0</v>
      </c>
    </row>
    <row r="6368" spans="76:77" x14ac:dyDescent="0.25">
      <c r="BX6368" s="311" t="e">
        <f t="shared" si="204"/>
        <v>#DIV/0!</v>
      </c>
      <c r="BY6368" s="310">
        <f t="shared" si="205"/>
        <v>0</v>
      </c>
    </row>
    <row r="6369" spans="76:77" x14ac:dyDescent="0.25">
      <c r="BX6369" s="311" t="e">
        <f t="shared" si="204"/>
        <v>#DIV/0!</v>
      </c>
      <c r="BY6369" s="310">
        <f t="shared" si="205"/>
        <v>0</v>
      </c>
    </row>
    <row r="6370" spans="76:77" x14ac:dyDescent="0.25">
      <c r="BX6370" s="311" t="e">
        <f t="shared" si="204"/>
        <v>#DIV/0!</v>
      </c>
      <c r="BY6370" s="310">
        <f t="shared" si="205"/>
        <v>0</v>
      </c>
    </row>
    <row r="6371" spans="76:77" x14ac:dyDescent="0.25">
      <c r="BX6371" s="311" t="e">
        <f t="shared" si="204"/>
        <v>#DIV/0!</v>
      </c>
      <c r="BY6371" s="310">
        <f t="shared" si="205"/>
        <v>0</v>
      </c>
    </row>
    <row r="6372" spans="76:77" x14ac:dyDescent="0.25">
      <c r="BX6372" s="311" t="e">
        <f t="shared" si="204"/>
        <v>#DIV/0!</v>
      </c>
      <c r="BY6372" s="310">
        <f t="shared" si="205"/>
        <v>0</v>
      </c>
    </row>
    <row r="6373" spans="76:77" x14ac:dyDescent="0.25">
      <c r="BX6373" s="311" t="e">
        <f t="shared" si="204"/>
        <v>#DIV/0!</v>
      </c>
      <c r="BY6373" s="310">
        <f t="shared" si="205"/>
        <v>0</v>
      </c>
    </row>
    <row r="6374" spans="76:77" x14ac:dyDescent="0.25">
      <c r="BX6374" s="311" t="e">
        <f t="shared" si="204"/>
        <v>#DIV/0!</v>
      </c>
      <c r="BY6374" s="310">
        <f t="shared" si="205"/>
        <v>0</v>
      </c>
    </row>
    <row r="6375" spans="76:77" x14ac:dyDescent="0.25">
      <c r="BX6375" s="311" t="e">
        <f t="shared" si="204"/>
        <v>#DIV/0!</v>
      </c>
      <c r="BY6375" s="310">
        <f t="shared" si="205"/>
        <v>0</v>
      </c>
    </row>
    <row r="6376" spans="76:77" x14ac:dyDescent="0.25">
      <c r="BX6376" s="311" t="e">
        <f t="shared" si="204"/>
        <v>#DIV/0!</v>
      </c>
      <c r="BY6376" s="310">
        <f t="shared" si="205"/>
        <v>0</v>
      </c>
    </row>
    <row r="6377" spans="76:77" x14ac:dyDescent="0.25">
      <c r="BX6377" s="311" t="e">
        <f t="shared" si="204"/>
        <v>#DIV/0!</v>
      </c>
      <c r="BY6377" s="310">
        <f t="shared" si="205"/>
        <v>0</v>
      </c>
    </row>
    <row r="6378" spans="76:77" x14ac:dyDescent="0.25">
      <c r="BX6378" s="311" t="e">
        <f t="shared" si="204"/>
        <v>#DIV/0!</v>
      </c>
      <c r="BY6378" s="310">
        <f t="shared" si="205"/>
        <v>0</v>
      </c>
    </row>
    <row r="6379" spans="76:77" x14ac:dyDescent="0.25">
      <c r="BX6379" s="311" t="e">
        <f t="shared" si="204"/>
        <v>#DIV/0!</v>
      </c>
      <c r="BY6379" s="310">
        <f t="shared" si="205"/>
        <v>0</v>
      </c>
    </row>
    <row r="6380" spans="76:77" x14ac:dyDescent="0.25">
      <c r="BX6380" s="311" t="e">
        <f t="shared" si="204"/>
        <v>#DIV/0!</v>
      </c>
      <c r="BY6380" s="310">
        <f t="shared" si="205"/>
        <v>0</v>
      </c>
    </row>
    <row r="6381" spans="76:77" x14ac:dyDescent="0.25">
      <c r="BX6381" s="311" t="e">
        <f t="shared" si="204"/>
        <v>#DIV/0!</v>
      </c>
      <c r="BY6381" s="310">
        <f t="shared" si="205"/>
        <v>0</v>
      </c>
    </row>
    <row r="6382" spans="76:77" x14ac:dyDescent="0.25">
      <c r="BX6382" s="311" t="e">
        <f t="shared" si="204"/>
        <v>#DIV/0!</v>
      </c>
      <c r="BY6382" s="310">
        <f t="shared" si="205"/>
        <v>0</v>
      </c>
    </row>
    <row r="6383" spans="76:77" x14ac:dyDescent="0.25">
      <c r="BX6383" s="311" t="e">
        <f t="shared" si="204"/>
        <v>#DIV/0!</v>
      </c>
      <c r="BY6383" s="310">
        <f t="shared" si="205"/>
        <v>0</v>
      </c>
    </row>
    <row r="6384" spans="76:77" x14ac:dyDescent="0.25">
      <c r="BX6384" s="311" t="e">
        <f t="shared" si="204"/>
        <v>#DIV/0!</v>
      </c>
      <c r="BY6384" s="310">
        <f t="shared" si="205"/>
        <v>0</v>
      </c>
    </row>
    <row r="6385" spans="76:77" x14ac:dyDescent="0.25">
      <c r="BX6385" s="311" t="e">
        <f t="shared" si="204"/>
        <v>#DIV/0!</v>
      </c>
      <c r="BY6385" s="310">
        <f t="shared" si="205"/>
        <v>0</v>
      </c>
    </row>
    <row r="6386" spans="76:77" x14ac:dyDescent="0.25">
      <c r="BX6386" s="311" t="e">
        <f t="shared" si="204"/>
        <v>#DIV/0!</v>
      </c>
      <c r="BY6386" s="310">
        <f t="shared" si="205"/>
        <v>0</v>
      </c>
    </row>
    <row r="6387" spans="76:77" x14ac:dyDescent="0.25">
      <c r="BX6387" s="311" t="e">
        <f t="shared" si="204"/>
        <v>#DIV/0!</v>
      </c>
      <c r="BY6387" s="310">
        <f t="shared" si="205"/>
        <v>0</v>
      </c>
    </row>
    <row r="6388" spans="76:77" x14ac:dyDescent="0.25">
      <c r="BX6388" s="311" t="e">
        <f t="shared" si="204"/>
        <v>#DIV/0!</v>
      </c>
      <c r="BY6388" s="310">
        <f t="shared" si="205"/>
        <v>0</v>
      </c>
    </row>
    <row r="6389" spans="76:77" x14ac:dyDescent="0.25">
      <c r="BX6389" s="311" t="e">
        <f t="shared" si="204"/>
        <v>#DIV/0!</v>
      </c>
      <c r="BY6389" s="310">
        <f t="shared" si="205"/>
        <v>0</v>
      </c>
    </row>
    <row r="6390" spans="76:77" x14ac:dyDescent="0.25">
      <c r="BX6390" s="311" t="e">
        <f t="shared" si="204"/>
        <v>#DIV/0!</v>
      </c>
      <c r="BY6390" s="310">
        <f t="shared" si="205"/>
        <v>0</v>
      </c>
    </row>
    <row r="6391" spans="76:77" x14ac:dyDescent="0.25">
      <c r="BX6391" s="311" t="e">
        <f t="shared" si="204"/>
        <v>#DIV/0!</v>
      </c>
      <c r="BY6391" s="310">
        <f t="shared" si="205"/>
        <v>0</v>
      </c>
    </row>
    <row r="6392" spans="76:77" x14ac:dyDescent="0.25">
      <c r="BX6392" s="311" t="e">
        <f t="shared" si="204"/>
        <v>#DIV/0!</v>
      </c>
      <c r="BY6392" s="310">
        <f t="shared" si="205"/>
        <v>0</v>
      </c>
    </row>
    <row r="6393" spans="76:77" x14ac:dyDescent="0.25">
      <c r="BX6393" s="311" t="e">
        <f t="shared" si="204"/>
        <v>#DIV/0!</v>
      </c>
      <c r="BY6393" s="310">
        <f t="shared" si="205"/>
        <v>0</v>
      </c>
    </row>
    <row r="6394" spans="76:77" x14ac:dyDescent="0.25">
      <c r="BX6394" s="311" t="e">
        <f t="shared" si="204"/>
        <v>#DIV/0!</v>
      </c>
      <c r="BY6394" s="310">
        <f t="shared" si="205"/>
        <v>0</v>
      </c>
    </row>
    <row r="6395" spans="76:77" x14ac:dyDescent="0.25">
      <c r="BX6395" s="311" t="e">
        <f t="shared" si="204"/>
        <v>#DIV/0!</v>
      </c>
      <c r="BY6395" s="310">
        <f t="shared" si="205"/>
        <v>0</v>
      </c>
    </row>
    <row r="6396" spans="76:77" x14ac:dyDescent="0.25">
      <c r="BX6396" s="311" t="e">
        <f t="shared" si="204"/>
        <v>#DIV/0!</v>
      </c>
      <c r="BY6396" s="310">
        <f t="shared" si="205"/>
        <v>0</v>
      </c>
    </row>
    <row r="6397" spans="76:77" x14ac:dyDescent="0.25">
      <c r="BX6397" s="311" t="e">
        <f t="shared" si="204"/>
        <v>#DIV/0!</v>
      </c>
      <c r="BY6397" s="310">
        <f t="shared" si="205"/>
        <v>0</v>
      </c>
    </row>
    <row r="6398" spans="76:77" x14ac:dyDescent="0.25">
      <c r="BX6398" s="311" t="e">
        <f t="shared" si="204"/>
        <v>#DIV/0!</v>
      </c>
      <c r="BY6398" s="310">
        <f t="shared" si="205"/>
        <v>0</v>
      </c>
    </row>
    <row r="6399" spans="76:77" x14ac:dyDescent="0.25">
      <c r="BX6399" s="311" t="e">
        <f t="shared" si="204"/>
        <v>#DIV/0!</v>
      </c>
      <c r="BY6399" s="310">
        <f t="shared" si="205"/>
        <v>0</v>
      </c>
    </row>
    <row r="6400" spans="76:77" x14ac:dyDescent="0.25">
      <c r="BX6400" s="311" t="e">
        <f t="shared" si="204"/>
        <v>#DIV/0!</v>
      </c>
      <c r="BY6400" s="310">
        <f t="shared" si="205"/>
        <v>0</v>
      </c>
    </row>
    <row r="6401" spans="76:77" x14ac:dyDescent="0.25">
      <c r="BX6401" s="311" t="e">
        <f t="shared" si="204"/>
        <v>#DIV/0!</v>
      </c>
      <c r="BY6401" s="310">
        <f t="shared" si="205"/>
        <v>0</v>
      </c>
    </row>
    <row r="6402" spans="76:77" x14ac:dyDescent="0.25">
      <c r="BX6402" s="311" t="e">
        <f t="shared" si="204"/>
        <v>#DIV/0!</v>
      </c>
      <c r="BY6402" s="310">
        <f t="shared" si="205"/>
        <v>0</v>
      </c>
    </row>
    <row r="6403" spans="76:77" x14ac:dyDescent="0.25">
      <c r="BX6403" s="311" t="e">
        <f t="shared" si="204"/>
        <v>#DIV/0!</v>
      </c>
      <c r="BY6403" s="310">
        <f t="shared" si="205"/>
        <v>0</v>
      </c>
    </row>
    <row r="6404" spans="76:77" x14ac:dyDescent="0.25">
      <c r="BX6404" s="311" t="e">
        <f t="shared" si="204"/>
        <v>#DIV/0!</v>
      </c>
      <c r="BY6404" s="310">
        <f t="shared" si="205"/>
        <v>0</v>
      </c>
    </row>
    <row r="6405" spans="76:77" x14ac:dyDescent="0.25">
      <c r="BX6405" s="311" t="e">
        <f t="shared" si="204"/>
        <v>#DIV/0!</v>
      </c>
      <c r="BY6405" s="310">
        <f t="shared" si="205"/>
        <v>0</v>
      </c>
    </row>
    <row r="6406" spans="76:77" x14ac:dyDescent="0.25">
      <c r="BX6406" s="311" t="e">
        <f t="shared" si="204"/>
        <v>#DIV/0!</v>
      </c>
      <c r="BY6406" s="310">
        <f t="shared" si="205"/>
        <v>0</v>
      </c>
    </row>
    <row r="6407" spans="76:77" x14ac:dyDescent="0.25">
      <c r="BX6407" s="311" t="e">
        <f t="shared" si="204"/>
        <v>#DIV/0!</v>
      </c>
      <c r="BY6407" s="310">
        <f t="shared" si="205"/>
        <v>0</v>
      </c>
    </row>
    <row r="6408" spans="76:77" x14ac:dyDescent="0.25">
      <c r="BX6408" s="311" t="e">
        <f t="shared" si="204"/>
        <v>#DIV/0!</v>
      </c>
      <c r="BY6408" s="310">
        <f t="shared" si="205"/>
        <v>0</v>
      </c>
    </row>
    <row r="6409" spans="76:77" x14ac:dyDescent="0.25">
      <c r="BX6409" s="311" t="e">
        <f t="shared" si="204"/>
        <v>#DIV/0!</v>
      </c>
      <c r="BY6409" s="310">
        <f t="shared" si="205"/>
        <v>0</v>
      </c>
    </row>
    <row r="6410" spans="76:77" x14ac:dyDescent="0.25">
      <c r="BX6410" s="311" t="e">
        <f t="shared" si="204"/>
        <v>#DIV/0!</v>
      </c>
      <c r="BY6410" s="310">
        <f t="shared" si="205"/>
        <v>0</v>
      </c>
    </row>
    <row r="6411" spans="76:77" x14ac:dyDescent="0.25">
      <c r="BX6411" s="311" t="e">
        <f t="shared" si="204"/>
        <v>#DIV/0!</v>
      </c>
      <c r="BY6411" s="310">
        <f t="shared" si="205"/>
        <v>0</v>
      </c>
    </row>
    <row r="6412" spans="76:77" x14ac:dyDescent="0.25">
      <c r="BX6412" s="311" t="e">
        <f t="shared" si="204"/>
        <v>#DIV/0!</v>
      </c>
      <c r="BY6412" s="310">
        <f t="shared" si="205"/>
        <v>0</v>
      </c>
    </row>
    <row r="6413" spans="76:77" x14ac:dyDescent="0.25">
      <c r="BX6413" s="311" t="e">
        <f t="shared" ref="BX6413:BX6476" si="206">BY6413/BV6413</f>
        <v>#DIV/0!</v>
      </c>
      <c r="BY6413" s="310">
        <f t="shared" ref="BY6413:BY6476" si="207">BY6412+BW6413*(BV6413-BV6412)</f>
        <v>0</v>
      </c>
    </row>
    <row r="6414" spans="76:77" x14ac:dyDescent="0.25">
      <c r="BX6414" s="311" t="e">
        <f t="shared" si="206"/>
        <v>#DIV/0!</v>
      </c>
      <c r="BY6414" s="310">
        <f t="shared" si="207"/>
        <v>0</v>
      </c>
    </row>
    <row r="6415" spans="76:77" x14ac:dyDescent="0.25">
      <c r="BX6415" s="311" t="e">
        <f t="shared" si="206"/>
        <v>#DIV/0!</v>
      </c>
      <c r="BY6415" s="310">
        <f t="shared" si="207"/>
        <v>0</v>
      </c>
    </row>
    <row r="6416" spans="76:77" x14ac:dyDescent="0.25">
      <c r="BX6416" s="311" t="e">
        <f t="shared" si="206"/>
        <v>#DIV/0!</v>
      </c>
      <c r="BY6416" s="310">
        <f t="shared" si="207"/>
        <v>0</v>
      </c>
    </row>
    <row r="6417" spans="76:77" x14ac:dyDescent="0.25">
      <c r="BX6417" s="311" t="e">
        <f t="shared" si="206"/>
        <v>#DIV/0!</v>
      </c>
      <c r="BY6417" s="310">
        <f t="shared" si="207"/>
        <v>0</v>
      </c>
    </row>
    <row r="6418" spans="76:77" x14ac:dyDescent="0.25">
      <c r="BX6418" s="311" t="e">
        <f t="shared" si="206"/>
        <v>#DIV/0!</v>
      </c>
      <c r="BY6418" s="310">
        <f t="shared" si="207"/>
        <v>0</v>
      </c>
    </row>
    <row r="6419" spans="76:77" x14ac:dyDescent="0.25">
      <c r="BX6419" s="311" t="e">
        <f t="shared" si="206"/>
        <v>#DIV/0!</v>
      </c>
      <c r="BY6419" s="310">
        <f t="shared" si="207"/>
        <v>0</v>
      </c>
    </row>
    <row r="6420" spans="76:77" x14ac:dyDescent="0.25">
      <c r="BX6420" s="311" t="e">
        <f t="shared" si="206"/>
        <v>#DIV/0!</v>
      </c>
      <c r="BY6420" s="310">
        <f t="shared" si="207"/>
        <v>0</v>
      </c>
    </row>
    <row r="6421" spans="76:77" x14ac:dyDescent="0.25">
      <c r="BX6421" s="311" t="e">
        <f t="shared" si="206"/>
        <v>#DIV/0!</v>
      </c>
      <c r="BY6421" s="310">
        <f t="shared" si="207"/>
        <v>0</v>
      </c>
    </row>
    <row r="6422" spans="76:77" x14ac:dyDescent="0.25">
      <c r="BX6422" s="311" t="e">
        <f t="shared" si="206"/>
        <v>#DIV/0!</v>
      </c>
      <c r="BY6422" s="310">
        <f t="shared" si="207"/>
        <v>0</v>
      </c>
    </row>
    <row r="6423" spans="76:77" x14ac:dyDescent="0.25">
      <c r="BX6423" s="311" t="e">
        <f t="shared" si="206"/>
        <v>#DIV/0!</v>
      </c>
      <c r="BY6423" s="310">
        <f t="shared" si="207"/>
        <v>0</v>
      </c>
    </row>
    <row r="6424" spans="76:77" x14ac:dyDescent="0.25">
      <c r="BX6424" s="311" t="e">
        <f t="shared" si="206"/>
        <v>#DIV/0!</v>
      </c>
      <c r="BY6424" s="310">
        <f t="shared" si="207"/>
        <v>0</v>
      </c>
    </row>
    <row r="6425" spans="76:77" x14ac:dyDescent="0.25">
      <c r="BX6425" s="311" t="e">
        <f t="shared" si="206"/>
        <v>#DIV/0!</v>
      </c>
      <c r="BY6425" s="310">
        <f t="shared" si="207"/>
        <v>0</v>
      </c>
    </row>
    <row r="6426" spans="76:77" x14ac:dyDescent="0.25">
      <c r="BX6426" s="311" t="e">
        <f t="shared" si="206"/>
        <v>#DIV/0!</v>
      </c>
      <c r="BY6426" s="310">
        <f t="shared" si="207"/>
        <v>0</v>
      </c>
    </row>
    <row r="6427" spans="76:77" x14ac:dyDescent="0.25">
      <c r="BX6427" s="311" t="e">
        <f t="shared" si="206"/>
        <v>#DIV/0!</v>
      </c>
      <c r="BY6427" s="310">
        <f t="shared" si="207"/>
        <v>0</v>
      </c>
    </row>
    <row r="6428" spans="76:77" x14ac:dyDescent="0.25">
      <c r="BX6428" s="311" t="e">
        <f t="shared" si="206"/>
        <v>#DIV/0!</v>
      </c>
      <c r="BY6428" s="310">
        <f t="shared" si="207"/>
        <v>0</v>
      </c>
    </row>
    <row r="6429" spans="76:77" x14ac:dyDescent="0.25">
      <c r="BX6429" s="311" t="e">
        <f t="shared" si="206"/>
        <v>#DIV/0!</v>
      </c>
      <c r="BY6429" s="310">
        <f t="shared" si="207"/>
        <v>0</v>
      </c>
    </row>
    <row r="6430" spans="76:77" x14ac:dyDescent="0.25">
      <c r="BX6430" s="311" t="e">
        <f t="shared" si="206"/>
        <v>#DIV/0!</v>
      </c>
      <c r="BY6430" s="310">
        <f t="shared" si="207"/>
        <v>0</v>
      </c>
    </row>
    <row r="6431" spans="76:77" x14ac:dyDescent="0.25">
      <c r="BX6431" s="311" t="e">
        <f t="shared" si="206"/>
        <v>#DIV/0!</v>
      </c>
      <c r="BY6431" s="310">
        <f t="shared" si="207"/>
        <v>0</v>
      </c>
    </row>
    <row r="6432" spans="76:77" x14ac:dyDescent="0.25">
      <c r="BX6432" s="311" t="e">
        <f t="shared" si="206"/>
        <v>#DIV/0!</v>
      </c>
      <c r="BY6432" s="310">
        <f t="shared" si="207"/>
        <v>0</v>
      </c>
    </row>
    <row r="6433" spans="76:77" x14ac:dyDescent="0.25">
      <c r="BX6433" s="311" t="e">
        <f t="shared" si="206"/>
        <v>#DIV/0!</v>
      </c>
      <c r="BY6433" s="310">
        <f t="shared" si="207"/>
        <v>0</v>
      </c>
    </row>
    <row r="6434" spans="76:77" x14ac:dyDescent="0.25">
      <c r="BX6434" s="311" t="e">
        <f t="shared" si="206"/>
        <v>#DIV/0!</v>
      </c>
      <c r="BY6434" s="310">
        <f t="shared" si="207"/>
        <v>0</v>
      </c>
    </row>
    <row r="6435" spans="76:77" x14ac:dyDescent="0.25">
      <c r="BX6435" s="311" t="e">
        <f t="shared" si="206"/>
        <v>#DIV/0!</v>
      </c>
      <c r="BY6435" s="310">
        <f t="shared" si="207"/>
        <v>0</v>
      </c>
    </row>
    <row r="6436" spans="76:77" x14ac:dyDescent="0.25">
      <c r="BX6436" s="311" t="e">
        <f t="shared" si="206"/>
        <v>#DIV/0!</v>
      </c>
      <c r="BY6436" s="310">
        <f t="shared" si="207"/>
        <v>0</v>
      </c>
    </row>
    <row r="6437" spans="76:77" x14ac:dyDescent="0.25">
      <c r="BX6437" s="311" t="e">
        <f t="shared" si="206"/>
        <v>#DIV/0!</v>
      </c>
      <c r="BY6437" s="310">
        <f t="shared" si="207"/>
        <v>0</v>
      </c>
    </row>
    <row r="6438" spans="76:77" x14ac:dyDescent="0.25">
      <c r="BX6438" s="311" t="e">
        <f t="shared" si="206"/>
        <v>#DIV/0!</v>
      </c>
      <c r="BY6438" s="310">
        <f t="shared" si="207"/>
        <v>0</v>
      </c>
    </row>
    <row r="6439" spans="76:77" x14ac:dyDescent="0.25">
      <c r="BX6439" s="311" t="e">
        <f t="shared" si="206"/>
        <v>#DIV/0!</v>
      </c>
      <c r="BY6439" s="310">
        <f t="shared" si="207"/>
        <v>0</v>
      </c>
    </row>
    <row r="6440" spans="76:77" x14ac:dyDescent="0.25">
      <c r="BX6440" s="311" t="e">
        <f t="shared" si="206"/>
        <v>#DIV/0!</v>
      </c>
      <c r="BY6440" s="310">
        <f t="shared" si="207"/>
        <v>0</v>
      </c>
    </row>
    <row r="6441" spans="76:77" x14ac:dyDescent="0.25">
      <c r="BX6441" s="311" t="e">
        <f t="shared" si="206"/>
        <v>#DIV/0!</v>
      </c>
      <c r="BY6441" s="310">
        <f t="shared" si="207"/>
        <v>0</v>
      </c>
    </row>
    <row r="6442" spans="76:77" x14ac:dyDescent="0.25">
      <c r="BX6442" s="311" t="e">
        <f t="shared" si="206"/>
        <v>#DIV/0!</v>
      </c>
      <c r="BY6442" s="310">
        <f t="shared" si="207"/>
        <v>0</v>
      </c>
    </row>
    <row r="6443" spans="76:77" x14ac:dyDescent="0.25">
      <c r="BX6443" s="311" t="e">
        <f t="shared" si="206"/>
        <v>#DIV/0!</v>
      </c>
      <c r="BY6443" s="310">
        <f t="shared" si="207"/>
        <v>0</v>
      </c>
    </row>
    <row r="6444" spans="76:77" x14ac:dyDescent="0.25">
      <c r="BX6444" s="311" t="e">
        <f t="shared" si="206"/>
        <v>#DIV/0!</v>
      </c>
      <c r="BY6444" s="310">
        <f t="shared" si="207"/>
        <v>0</v>
      </c>
    </row>
    <row r="6445" spans="76:77" x14ac:dyDescent="0.25">
      <c r="BX6445" s="311" t="e">
        <f t="shared" si="206"/>
        <v>#DIV/0!</v>
      </c>
      <c r="BY6445" s="310">
        <f t="shared" si="207"/>
        <v>0</v>
      </c>
    </row>
    <row r="6446" spans="76:77" x14ac:dyDescent="0.25">
      <c r="BX6446" s="311" t="e">
        <f t="shared" si="206"/>
        <v>#DIV/0!</v>
      </c>
      <c r="BY6446" s="310">
        <f t="shared" si="207"/>
        <v>0</v>
      </c>
    </row>
    <row r="6447" spans="76:77" x14ac:dyDescent="0.25">
      <c r="BX6447" s="311" t="e">
        <f t="shared" si="206"/>
        <v>#DIV/0!</v>
      </c>
      <c r="BY6447" s="310">
        <f t="shared" si="207"/>
        <v>0</v>
      </c>
    </row>
    <row r="6448" spans="76:77" x14ac:dyDescent="0.25">
      <c r="BX6448" s="311" t="e">
        <f t="shared" si="206"/>
        <v>#DIV/0!</v>
      </c>
      <c r="BY6448" s="310">
        <f t="shared" si="207"/>
        <v>0</v>
      </c>
    </row>
    <row r="6449" spans="76:77" x14ac:dyDescent="0.25">
      <c r="BX6449" s="311" t="e">
        <f t="shared" si="206"/>
        <v>#DIV/0!</v>
      </c>
      <c r="BY6449" s="310">
        <f t="shared" si="207"/>
        <v>0</v>
      </c>
    </row>
    <row r="6450" spans="76:77" x14ac:dyDescent="0.25">
      <c r="BX6450" s="311" t="e">
        <f t="shared" si="206"/>
        <v>#DIV/0!</v>
      </c>
      <c r="BY6450" s="310">
        <f t="shared" si="207"/>
        <v>0</v>
      </c>
    </row>
    <row r="6451" spans="76:77" x14ac:dyDescent="0.25">
      <c r="BX6451" s="311" t="e">
        <f t="shared" si="206"/>
        <v>#DIV/0!</v>
      </c>
      <c r="BY6451" s="310">
        <f t="shared" si="207"/>
        <v>0</v>
      </c>
    </row>
    <row r="6452" spans="76:77" x14ac:dyDescent="0.25">
      <c r="BX6452" s="311" t="e">
        <f t="shared" si="206"/>
        <v>#DIV/0!</v>
      </c>
      <c r="BY6452" s="310">
        <f t="shared" si="207"/>
        <v>0</v>
      </c>
    </row>
    <row r="6453" spans="76:77" x14ac:dyDescent="0.25">
      <c r="BX6453" s="311" t="e">
        <f t="shared" si="206"/>
        <v>#DIV/0!</v>
      </c>
      <c r="BY6453" s="310">
        <f t="shared" si="207"/>
        <v>0</v>
      </c>
    </row>
    <row r="6454" spans="76:77" x14ac:dyDescent="0.25">
      <c r="BX6454" s="311" t="e">
        <f t="shared" si="206"/>
        <v>#DIV/0!</v>
      </c>
      <c r="BY6454" s="310">
        <f t="shared" si="207"/>
        <v>0</v>
      </c>
    </row>
    <row r="6455" spans="76:77" x14ac:dyDescent="0.25">
      <c r="BX6455" s="311" t="e">
        <f t="shared" si="206"/>
        <v>#DIV/0!</v>
      </c>
      <c r="BY6455" s="310">
        <f t="shared" si="207"/>
        <v>0</v>
      </c>
    </row>
    <row r="6456" spans="76:77" x14ac:dyDescent="0.25">
      <c r="BX6456" s="311" t="e">
        <f t="shared" si="206"/>
        <v>#DIV/0!</v>
      </c>
      <c r="BY6456" s="310">
        <f t="shared" si="207"/>
        <v>0</v>
      </c>
    </row>
    <row r="6457" spans="76:77" x14ac:dyDescent="0.25">
      <c r="BX6457" s="311" t="e">
        <f t="shared" si="206"/>
        <v>#DIV/0!</v>
      </c>
      <c r="BY6457" s="310">
        <f t="shared" si="207"/>
        <v>0</v>
      </c>
    </row>
    <row r="6458" spans="76:77" x14ac:dyDescent="0.25">
      <c r="BX6458" s="311" t="e">
        <f t="shared" si="206"/>
        <v>#DIV/0!</v>
      </c>
      <c r="BY6458" s="310">
        <f t="shared" si="207"/>
        <v>0</v>
      </c>
    </row>
    <row r="6459" spans="76:77" x14ac:dyDescent="0.25">
      <c r="BX6459" s="311" t="e">
        <f t="shared" si="206"/>
        <v>#DIV/0!</v>
      </c>
      <c r="BY6459" s="310">
        <f t="shared" si="207"/>
        <v>0</v>
      </c>
    </row>
    <row r="6460" spans="76:77" x14ac:dyDescent="0.25">
      <c r="BX6460" s="311" t="e">
        <f t="shared" si="206"/>
        <v>#DIV/0!</v>
      </c>
      <c r="BY6460" s="310">
        <f t="shared" si="207"/>
        <v>0</v>
      </c>
    </row>
    <row r="6461" spans="76:77" x14ac:dyDescent="0.25">
      <c r="BX6461" s="311" t="e">
        <f t="shared" si="206"/>
        <v>#DIV/0!</v>
      </c>
      <c r="BY6461" s="310">
        <f t="shared" si="207"/>
        <v>0</v>
      </c>
    </row>
    <row r="6462" spans="76:77" x14ac:dyDescent="0.25">
      <c r="BX6462" s="311" t="e">
        <f t="shared" si="206"/>
        <v>#DIV/0!</v>
      </c>
      <c r="BY6462" s="310">
        <f t="shared" si="207"/>
        <v>0</v>
      </c>
    </row>
    <row r="6463" spans="76:77" x14ac:dyDescent="0.25">
      <c r="BX6463" s="311" t="e">
        <f t="shared" si="206"/>
        <v>#DIV/0!</v>
      </c>
      <c r="BY6463" s="310">
        <f t="shared" si="207"/>
        <v>0</v>
      </c>
    </row>
    <row r="6464" spans="76:77" x14ac:dyDescent="0.25">
      <c r="BX6464" s="311" t="e">
        <f t="shared" si="206"/>
        <v>#DIV/0!</v>
      </c>
      <c r="BY6464" s="310">
        <f t="shared" si="207"/>
        <v>0</v>
      </c>
    </row>
    <row r="6465" spans="76:77" x14ac:dyDescent="0.25">
      <c r="BX6465" s="311" t="e">
        <f t="shared" si="206"/>
        <v>#DIV/0!</v>
      </c>
      <c r="BY6465" s="310">
        <f t="shared" si="207"/>
        <v>0</v>
      </c>
    </row>
    <row r="6466" spans="76:77" x14ac:dyDescent="0.25">
      <c r="BX6466" s="311" t="e">
        <f t="shared" si="206"/>
        <v>#DIV/0!</v>
      </c>
      <c r="BY6466" s="310">
        <f t="shared" si="207"/>
        <v>0</v>
      </c>
    </row>
    <row r="6467" spans="76:77" x14ac:dyDescent="0.25">
      <c r="BX6467" s="311" t="e">
        <f t="shared" si="206"/>
        <v>#DIV/0!</v>
      </c>
      <c r="BY6467" s="310">
        <f t="shared" si="207"/>
        <v>0</v>
      </c>
    </row>
    <row r="6468" spans="76:77" x14ac:dyDescent="0.25">
      <c r="BX6468" s="311" t="e">
        <f t="shared" si="206"/>
        <v>#DIV/0!</v>
      </c>
      <c r="BY6468" s="310">
        <f t="shared" si="207"/>
        <v>0</v>
      </c>
    </row>
    <row r="6469" spans="76:77" x14ac:dyDescent="0.25">
      <c r="BX6469" s="311" t="e">
        <f t="shared" si="206"/>
        <v>#DIV/0!</v>
      </c>
      <c r="BY6469" s="310">
        <f t="shared" si="207"/>
        <v>0</v>
      </c>
    </row>
    <row r="6470" spans="76:77" x14ac:dyDescent="0.25">
      <c r="BX6470" s="311" t="e">
        <f t="shared" si="206"/>
        <v>#DIV/0!</v>
      </c>
      <c r="BY6470" s="310">
        <f t="shared" si="207"/>
        <v>0</v>
      </c>
    </row>
    <row r="6471" spans="76:77" x14ac:dyDescent="0.25">
      <c r="BX6471" s="311" t="e">
        <f t="shared" si="206"/>
        <v>#DIV/0!</v>
      </c>
      <c r="BY6471" s="310">
        <f t="shared" si="207"/>
        <v>0</v>
      </c>
    </row>
    <row r="6472" spans="76:77" x14ac:dyDescent="0.25">
      <c r="BX6472" s="311" t="e">
        <f t="shared" si="206"/>
        <v>#DIV/0!</v>
      </c>
      <c r="BY6472" s="310">
        <f t="shared" si="207"/>
        <v>0</v>
      </c>
    </row>
    <row r="6473" spans="76:77" x14ac:dyDescent="0.25">
      <c r="BX6473" s="311" t="e">
        <f t="shared" si="206"/>
        <v>#DIV/0!</v>
      </c>
      <c r="BY6473" s="310">
        <f t="shared" si="207"/>
        <v>0</v>
      </c>
    </row>
    <row r="6474" spans="76:77" x14ac:dyDescent="0.25">
      <c r="BX6474" s="311" t="e">
        <f t="shared" si="206"/>
        <v>#DIV/0!</v>
      </c>
      <c r="BY6474" s="310">
        <f t="shared" si="207"/>
        <v>0</v>
      </c>
    </row>
    <row r="6475" spans="76:77" x14ac:dyDescent="0.25">
      <c r="BX6475" s="311" t="e">
        <f t="shared" si="206"/>
        <v>#DIV/0!</v>
      </c>
      <c r="BY6475" s="310">
        <f t="shared" si="207"/>
        <v>0</v>
      </c>
    </row>
    <row r="6476" spans="76:77" x14ac:dyDescent="0.25">
      <c r="BX6476" s="311" t="e">
        <f t="shared" si="206"/>
        <v>#DIV/0!</v>
      </c>
      <c r="BY6476" s="310">
        <f t="shared" si="207"/>
        <v>0</v>
      </c>
    </row>
    <row r="6477" spans="76:77" x14ac:dyDescent="0.25">
      <c r="BX6477" s="311" t="e">
        <f t="shared" ref="BX6477:BX6540" si="208">BY6477/BV6477</f>
        <v>#DIV/0!</v>
      </c>
      <c r="BY6477" s="310">
        <f t="shared" ref="BY6477:BY6540" si="209">BY6476+BW6477*(BV6477-BV6476)</f>
        <v>0</v>
      </c>
    </row>
    <row r="6478" spans="76:77" x14ac:dyDescent="0.25">
      <c r="BX6478" s="311" t="e">
        <f t="shared" si="208"/>
        <v>#DIV/0!</v>
      </c>
      <c r="BY6478" s="310">
        <f t="shared" si="209"/>
        <v>0</v>
      </c>
    </row>
    <row r="6479" spans="76:77" x14ac:dyDescent="0.25">
      <c r="BX6479" s="311" t="e">
        <f t="shared" si="208"/>
        <v>#DIV/0!</v>
      </c>
      <c r="BY6479" s="310">
        <f t="shared" si="209"/>
        <v>0</v>
      </c>
    </row>
    <row r="6480" spans="76:77" x14ac:dyDescent="0.25">
      <c r="BX6480" s="311" t="e">
        <f t="shared" si="208"/>
        <v>#DIV/0!</v>
      </c>
      <c r="BY6480" s="310">
        <f t="shared" si="209"/>
        <v>0</v>
      </c>
    </row>
    <row r="6481" spans="76:77" x14ac:dyDescent="0.25">
      <c r="BX6481" s="311" t="e">
        <f t="shared" si="208"/>
        <v>#DIV/0!</v>
      </c>
      <c r="BY6481" s="310">
        <f t="shared" si="209"/>
        <v>0</v>
      </c>
    </row>
    <row r="6482" spans="76:77" x14ac:dyDescent="0.25">
      <c r="BX6482" s="311" t="e">
        <f t="shared" si="208"/>
        <v>#DIV/0!</v>
      </c>
      <c r="BY6482" s="310">
        <f t="shared" si="209"/>
        <v>0</v>
      </c>
    </row>
    <row r="6483" spans="76:77" x14ac:dyDescent="0.25">
      <c r="BX6483" s="311" t="e">
        <f t="shared" si="208"/>
        <v>#DIV/0!</v>
      </c>
      <c r="BY6483" s="310">
        <f t="shared" si="209"/>
        <v>0</v>
      </c>
    </row>
    <row r="6484" spans="76:77" x14ac:dyDescent="0.25">
      <c r="BX6484" s="311" t="e">
        <f t="shared" si="208"/>
        <v>#DIV/0!</v>
      </c>
      <c r="BY6484" s="310">
        <f t="shared" si="209"/>
        <v>0</v>
      </c>
    </row>
    <row r="6485" spans="76:77" x14ac:dyDescent="0.25">
      <c r="BX6485" s="311" t="e">
        <f t="shared" si="208"/>
        <v>#DIV/0!</v>
      </c>
      <c r="BY6485" s="310">
        <f t="shared" si="209"/>
        <v>0</v>
      </c>
    </row>
    <row r="6486" spans="76:77" x14ac:dyDescent="0.25">
      <c r="BX6486" s="311" t="e">
        <f t="shared" si="208"/>
        <v>#DIV/0!</v>
      </c>
      <c r="BY6486" s="310">
        <f t="shared" si="209"/>
        <v>0</v>
      </c>
    </row>
    <row r="6487" spans="76:77" x14ac:dyDescent="0.25">
      <c r="BX6487" s="311" t="e">
        <f t="shared" si="208"/>
        <v>#DIV/0!</v>
      </c>
      <c r="BY6487" s="310">
        <f t="shared" si="209"/>
        <v>0</v>
      </c>
    </row>
    <row r="6488" spans="76:77" x14ac:dyDescent="0.25">
      <c r="BX6488" s="311" t="e">
        <f t="shared" si="208"/>
        <v>#DIV/0!</v>
      </c>
      <c r="BY6488" s="310">
        <f t="shared" si="209"/>
        <v>0</v>
      </c>
    </row>
    <row r="6489" spans="76:77" x14ac:dyDescent="0.25">
      <c r="BX6489" s="311" t="e">
        <f t="shared" si="208"/>
        <v>#DIV/0!</v>
      </c>
      <c r="BY6489" s="310">
        <f t="shared" si="209"/>
        <v>0</v>
      </c>
    </row>
    <row r="6490" spans="76:77" x14ac:dyDescent="0.25">
      <c r="BX6490" s="311" t="e">
        <f t="shared" si="208"/>
        <v>#DIV/0!</v>
      </c>
      <c r="BY6490" s="310">
        <f t="shared" si="209"/>
        <v>0</v>
      </c>
    </row>
    <row r="6491" spans="76:77" x14ac:dyDescent="0.25">
      <c r="BX6491" s="311" t="e">
        <f t="shared" si="208"/>
        <v>#DIV/0!</v>
      </c>
      <c r="BY6491" s="310">
        <f t="shared" si="209"/>
        <v>0</v>
      </c>
    </row>
    <row r="6492" spans="76:77" x14ac:dyDescent="0.25">
      <c r="BX6492" s="311" t="e">
        <f t="shared" si="208"/>
        <v>#DIV/0!</v>
      </c>
      <c r="BY6492" s="310">
        <f t="shared" si="209"/>
        <v>0</v>
      </c>
    </row>
    <row r="6493" spans="76:77" x14ac:dyDescent="0.25">
      <c r="BX6493" s="311" t="e">
        <f t="shared" si="208"/>
        <v>#DIV/0!</v>
      </c>
      <c r="BY6493" s="310">
        <f t="shared" si="209"/>
        <v>0</v>
      </c>
    </row>
    <row r="6494" spans="76:77" x14ac:dyDescent="0.25">
      <c r="BX6494" s="311" t="e">
        <f t="shared" si="208"/>
        <v>#DIV/0!</v>
      </c>
      <c r="BY6494" s="310">
        <f t="shared" si="209"/>
        <v>0</v>
      </c>
    </row>
    <row r="6495" spans="76:77" x14ac:dyDescent="0.25">
      <c r="BX6495" s="311" t="e">
        <f t="shared" si="208"/>
        <v>#DIV/0!</v>
      </c>
      <c r="BY6495" s="310">
        <f t="shared" si="209"/>
        <v>0</v>
      </c>
    </row>
    <row r="6496" spans="76:77" x14ac:dyDescent="0.25">
      <c r="BX6496" s="311" t="e">
        <f t="shared" si="208"/>
        <v>#DIV/0!</v>
      </c>
      <c r="BY6496" s="310">
        <f t="shared" si="209"/>
        <v>0</v>
      </c>
    </row>
    <row r="6497" spans="76:77" x14ac:dyDescent="0.25">
      <c r="BX6497" s="311" t="e">
        <f t="shared" si="208"/>
        <v>#DIV/0!</v>
      </c>
      <c r="BY6497" s="310">
        <f t="shared" si="209"/>
        <v>0</v>
      </c>
    </row>
    <row r="6498" spans="76:77" x14ac:dyDescent="0.25">
      <c r="BX6498" s="311" t="e">
        <f t="shared" si="208"/>
        <v>#DIV/0!</v>
      </c>
      <c r="BY6498" s="310">
        <f t="shared" si="209"/>
        <v>0</v>
      </c>
    </row>
    <row r="6499" spans="76:77" x14ac:dyDescent="0.25">
      <c r="BX6499" s="311" t="e">
        <f t="shared" si="208"/>
        <v>#DIV/0!</v>
      </c>
      <c r="BY6499" s="310">
        <f t="shared" si="209"/>
        <v>0</v>
      </c>
    </row>
    <row r="6500" spans="76:77" x14ac:dyDescent="0.25">
      <c r="BX6500" s="311" t="e">
        <f t="shared" si="208"/>
        <v>#DIV/0!</v>
      </c>
      <c r="BY6500" s="310">
        <f t="shared" si="209"/>
        <v>0</v>
      </c>
    </row>
    <row r="6501" spans="76:77" x14ac:dyDescent="0.25">
      <c r="BX6501" s="311" t="e">
        <f t="shared" si="208"/>
        <v>#DIV/0!</v>
      </c>
      <c r="BY6501" s="310">
        <f t="shared" si="209"/>
        <v>0</v>
      </c>
    </row>
    <row r="6502" spans="76:77" x14ac:dyDescent="0.25">
      <c r="BX6502" s="311" t="e">
        <f t="shared" si="208"/>
        <v>#DIV/0!</v>
      </c>
      <c r="BY6502" s="310">
        <f t="shared" si="209"/>
        <v>0</v>
      </c>
    </row>
    <row r="6503" spans="76:77" x14ac:dyDescent="0.25">
      <c r="BX6503" s="311" t="e">
        <f t="shared" si="208"/>
        <v>#DIV/0!</v>
      </c>
      <c r="BY6503" s="310">
        <f t="shared" si="209"/>
        <v>0</v>
      </c>
    </row>
    <row r="6504" spans="76:77" x14ac:dyDescent="0.25">
      <c r="BX6504" s="311" t="e">
        <f t="shared" si="208"/>
        <v>#DIV/0!</v>
      </c>
      <c r="BY6504" s="310">
        <f t="shared" si="209"/>
        <v>0</v>
      </c>
    </row>
    <row r="6505" spans="76:77" x14ac:dyDescent="0.25">
      <c r="BX6505" s="311" t="e">
        <f t="shared" si="208"/>
        <v>#DIV/0!</v>
      </c>
      <c r="BY6505" s="310">
        <f t="shared" si="209"/>
        <v>0</v>
      </c>
    </row>
    <row r="6506" spans="76:77" x14ac:dyDescent="0.25">
      <c r="BX6506" s="311" t="e">
        <f t="shared" si="208"/>
        <v>#DIV/0!</v>
      </c>
      <c r="BY6506" s="310">
        <f t="shared" si="209"/>
        <v>0</v>
      </c>
    </row>
    <row r="6507" spans="76:77" x14ac:dyDescent="0.25">
      <c r="BX6507" s="311" t="e">
        <f t="shared" si="208"/>
        <v>#DIV/0!</v>
      </c>
      <c r="BY6507" s="310">
        <f t="shared" si="209"/>
        <v>0</v>
      </c>
    </row>
    <row r="6508" spans="76:77" x14ac:dyDescent="0.25">
      <c r="BX6508" s="311" t="e">
        <f t="shared" si="208"/>
        <v>#DIV/0!</v>
      </c>
      <c r="BY6508" s="310">
        <f t="shared" si="209"/>
        <v>0</v>
      </c>
    </row>
    <row r="6509" spans="76:77" x14ac:dyDescent="0.25">
      <c r="BX6509" s="311" t="e">
        <f t="shared" si="208"/>
        <v>#DIV/0!</v>
      </c>
      <c r="BY6509" s="310">
        <f t="shared" si="209"/>
        <v>0</v>
      </c>
    </row>
    <row r="6510" spans="76:77" x14ac:dyDescent="0.25">
      <c r="BX6510" s="311" t="e">
        <f t="shared" si="208"/>
        <v>#DIV/0!</v>
      </c>
      <c r="BY6510" s="310">
        <f t="shared" si="209"/>
        <v>0</v>
      </c>
    </row>
    <row r="6511" spans="76:77" x14ac:dyDescent="0.25">
      <c r="BX6511" s="311" t="e">
        <f t="shared" si="208"/>
        <v>#DIV/0!</v>
      </c>
      <c r="BY6511" s="310">
        <f t="shared" si="209"/>
        <v>0</v>
      </c>
    </row>
    <row r="6512" spans="76:77" x14ac:dyDescent="0.25">
      <c r="BX6512" s="311" t="e">
        <f t="shared" si="208"/>
        <v>#DIV/0!</v>
      </c>
      <c r="BY6512" s="310">
        <f t="shared" si="209"/>
        <v>0</v>
      </c>
    </row>
    <row r="6513" spans="76:77" x14ac:dyDescent="0.25">
      <c r="BX6513" s="311" t="e">
        <f t="shared" si="208"/>
        <v>#DIV/0!</v>
      </c>
      <c r="BY6513" s="310">
        <f t="shared" si="209"/>
        <v>0</v>
      </c>
    </row>
    <row r="6514" spans="76:77" x14ac:dyDescent="0.25">
      <c r="BX6514" s="311" t="e">
        <f t="shared" si="208"/>
        <v>#DIV/0!</v>
      </c>
      <c r="BY6514" s="310">
        <f t="shared" si="209"/>
        <v>0</v>
      </c>
    </row>
    <row r="6515" spans="76:77" x14ac:dyDescent="0.25">
      <c r="BX6515" s="311" t="e">
        <f t="shared" si="208"/>
        <v>#DIV/0!</v>
      </c>
      <c r="BY6515" s="310">
        <f t="shared" si="209"/>
        <v>0</v>
      </c>
    </row>
    <row r="6516" spans="76:77" x14ac:dyDescent="0.25">
      <c r="BX6516" s="311" t="e">
        <f t="shared" si="208"/>
        <v>#DIV/0!</v>
      </c>
      <c r="BY6516" s="310">
        <f t="shared" si="209"/>
        <v>0</v>
      </c>
    </row>
    <row r="6517" spans="76:77" x14ac:dyDescent="0.25">
      <c r="BX6517" s="311" t="e">
        <f t="shared" si="208"/>
        <v>#DIV/0!</v>
      </c>
      <c r="BY6517" s="310">
        <f t="shared" si="209"/>
        <v>0</v>
      </c>
    </row>
    <row r="6518" spans="76:77" x14ac:dyDescent="0.25">
      <c r="BX6518" s="311" t="e">
        <f t="shared" si="208"/>
        <v>#DIV/0!</v>
      </c>
      <c r="BY6518" s="310">
        <f t="shared" si="209"/>
        <v>0</v>
      </c>
    </row>
    <row r="6519" spans="76:77" x14ac:dyDescent="0.25">
      <c r="BX6519" s="311" t="e">
        <f t="shared" si="208"/>
        <v>#DIV/0!</v>
      </c>
      <c r="BY6519" s="310">
        <f t="shared" si="209"/>
        <v>0</v>
      </c>
    </row>
    <row r="6520" spans="76:77" x14ac:dyDescent="0.25">
      <c r="BX6520" s="311" t="e">
        <f t="shared" si="208"/>
        <v>#DIV/0!</v>
      </c>
      <c r="BY6520" s="310">
        <f t="shared" si="209"/>
        <v>0</v>
      </c>
    </row>
    <row r="6521" spans="76:77" x14ac:dyDescent="0.25">
      <c r="BX6521" s="311" t="e">
        <f t="shared" si="208"/>
        <v>#DIV/0!</v>
      </c>
      <c r="BY6521" s="310">
        <f t="shared" si="209"/>
        <v>0</v>
      </c>
    </row>
    <row r="6522" spans="76:77" x14ac:dyDescent="0.25">
      <c r="BX6522" s="311" t="e">
        <f t="shared" si="208"/>
        <v>#DIV/0!</v>
      </c>
      <c r="BY6522" s="310">
        <f t="shared" si="209"/>
        <v>0</v>
      </c>
    </row>
    <row r="6523" spans="76:77" x14ac:dyDescent="0.25">
      <c r="BX6523" s="311" t="e">
        <f t="shared" si="208"/>
        <v>#DIV/0!</v>
      </c>
      <c r="BY6523" s="310">
        <f t="shared" si="209"/>
        <v>0</v>
      </c>
    </row>
    <row r="6524" spans="76:77" x14ac:dyDescent="0.25">
      <c r="BX6524" s="311" t="e">
        <f t="shared" si="208"/>
        <v>#DIV/0!</v>
      </c>
      <c r="BY6524" s="310">
        <f t="shared" si="209"/>
        <v>0</v>
      </c>
    </row>
    <row r="6525" spans="76:77" x14ac:dyDescent="0.25">
      <c r="BX6525" s="311" t="e">
        <f t="shared" si="208"/>
        <v>#DIV/0!</v>
      </c>
      <c r="BY6525" s="310">
        <f t="shared" si="209"/>
        <v>0</v>
      </c>
    </row>
    <row r="6526" spans="76:77" x14ac:dyDescent="0.25">
      <c r="BX6526" s="311" t="e">
        <f t="shared" si="208"/>
        <v>#DIV/0!</v>
      </c>
      <c r="BY6526" s="310">
        <f t="shared" si="209"/>
        <v>0</v>
      </c>
    </row>
    <row r="6527" spans="76:77" x14ac:dyDescent="0.25">
      <c r="BX6527" s="311" t="e">
        <f t="shared" si="208"/>
        <v>#DIV/0!</v>
      </c>
      <c r="BY6527" s="310">
        <f t="shared" si="209"/>
        <v>0</v>
      </c>
    </row>
    <row r="6528" spans="76:77" x14ac:dyDescent="0.25">
      <c r="BX6528" s="311" t="e">
        <f t="shared" si="208"/>
        <v>#DIV/0!</v>
      </c>
      <c r="BY6528" s="310">
        <f t="shared" si="209"/>
        <v>0</v>
      </c>
    </row>
    <row r="6529" spans="76:77" x14ac:dyDescent="0.25">
      <c r="BX6529" s="311" t="e">
        <f t="shared" si="208"/>
        <v>#DIV/0!</v>
      </c>
      <c r="BY6529" s="310">
        <f t="shared" si="209"/>
        <v>0</v>
      </c>
    </row>
    <row r="6530" spans="76:77" x14ac:dyDescent="0.25">
      <c r="BX6530" s="311" t="e">
        <f t="shared" si="208"/>
        <v>#DIV/0!</v>
      </c>
      <c r="BY6530" s="310">
        <f t="shared" si="209"/>
        <v>0</v>
      </c>
    </row>
    <row r="6531" spans="76:77" x14ac:dyDescent="0.25">
      <c r="BX6531" s="311" t="e">
        <f t="shared" si="208"/>
        <v>#DIV/0!</v>
      </c>
      <c r="BY6531" s="310">
        <f t="shared" si="209"/>
        <v>0</v>
      </c>
    </row>
    <row r="6532" spans="76:77" x14ac:dyDescent="0.25">
      <c r="BX6532" s="311" t="e">
        <f t="shared" si="208"/>
        <v>#DIV/0!</v>
      </c>
      <c r="BY6532" s="310">
        <f t="shared" si="209"/>
        <v>0</v>
      </c>
    </row>
    <row r="6533" spans="76:77" x14ac:dyDescent="0.25">
      <c r="BX6533" s="311" t="e">
        <f t="shared" si="208"/>
        <v>#DIV/0!</v>
      </c>
      <c r="BY6533" s="310">
        <f t="shared" si="209"/>
        <v>0</v>
      </c>
    </row>
    <row r="6534" spans="76:77" x14ac:dyDescent="0.25">
      <c r="BX6534" s="311" t="e">
        <f t="shared" si="208"/>
        <v>#DIV/0!</v>
      </c>
      <c r="BY6534" s="310">
        <f t="shared" si="209"/>
        <v>0</v>
      </c>
    </row>
    <row r="6535" spans="76:77" x14ac:dyDescent="0.25">
      <c r="BX6535" s="311" t="e">
        <f t="shared" si="208"/>
        <v>#DIV/0!</v>
      </c>
      <c r="BY6535" s="310">
        <f t="shared" si="209"/>
        <v>0</v>
      </c>
    </row>
    <row r="6536" spans="76:77" x14ac:dyDescent="0.25">
      <c r="BX6536" s="311" t="e">
        <f t="shared" si="208"/>
        <v>#DIV/0!</v>
      </c>
      <c r="BY6536" s="310">
        <f t="shared" si="209"/>
        <v>0</v>
      </c>
    </row>
    <row r="6537" spans="76:77" x14ac:dyDescent="0.25">
      <c r="BX6537" s="311" t="e">
        <f t="shared" si="208"/>
        <v>#DIV/0!</v>
      </c>
      <c r="BY6537" s="310">
        <f t="shared" si="209"/>
        <v>0</v>
      </c>
    </row>
    <row r="6538" spans="76:77" x14ac:dyDescent="0.25">
      <c r="BX6538" s="311" t="e">
        <f t="shared" si="208"/>
        <v>#DIV/0!</v>
      </c>
      <c r="BY6538" s="310">
        <f t="shared" si="209"/>
        <v>0</v>
      </c>
    </row>
    <row r="6539" spans="76:77" x14ac:dyDescent="0.25">
      <c r="BX6539" s="311" t="e">
        <f t="shared" si="208"/>
        <v>#DIV/0!</v>
      </c>
      <c r="BY6539" s="310">
        <f t="shared" si="209"/>
        <v>0</v>
      </c>
    </row>
    <row r="6540" spans="76:77" x14ac:dyDescent="0.25">
      <c r="BX6540" s="311" t="e">
        <f t="shared" si="208"/>
        <v>#DIV/0!</v>
      </c>
      <c r="BY6540" s="310">
        <f t="shared" si="209"/>
        <v>0</v>
      </c>
    </row>
    <row r="6541" spans="76:77" x14ac:dyDescent="0.25">
      <c r="BX6541" s="311" t="e">
        <f t="shared" ref="BX6541:BX6604" si="210">BY6541/BV6541</f>
        <v>#DIV/0!</v>
      </c>
      <c r="BY6541" s="310">
        <f t="shared" ref="BY6541:BY6604" si="211">BY6540+BW6541*(BV6541-BV6540)</f>
        <v>0</v>
      </c>
    </row>
    <row r="6542" spans="76:77" x14ac:dyDescent="0.25">
      <c r="BX6542" s="311" t="e">
        <f t="shared" si="210"/>
        <v>#DIV/0!</v>
      </c>
      <c r="BY6542" s="310">
        <f t="shared" si="211"/>
        <v>0</v>
      </c>
    </row>
    <row r="6543" spans="76:77" x14ac:dyDescent="0.25">
      <c r="BX6543" s="311" t="e">
        <f t="shared" si="210"/>
        <v>#DIV/0!</v>
      </c>
      <c r="BY6543" s="310">
        <f t="shared" si="211"/>
        <v>0</v>
      </c>
    </row>
    <row r="6544" spans="76:77" x14ac:dyDescent="0.25">
      <c r="BX6544" s="311" t="e">
        <f t="shared" si="210"/>
        <v>#DIV/0!</v>
      </c>
      <c r="BY6544" s="310">
        <f t="shared" si="211"/>
        <v>0</v>
      </c>
    </row>
    <row r="6545" spans="76:77" x14ac:dyDescent="0.25">
      <c r="BX6545" s="311" t="e">
        <f t="shared" si="210"/>
        <v>#DIV/0!</v>
      </c>
      <c r="BY6545" s="310">
        <f t="shared" si="211"/>
        <v>0</v>
      </c>
    </row>
    <row r="6546" spans="76:77" x14ac:dyDescent="0.25">
      <c r="BX6546" s="311" t="e">
        <f t="shared" si="210"/>
        <v>#DIV/0!</v>
      </c>
      <c r="BY6546" s="310">
        <f t="shared" si="211"/>
        <v>0</v>
      </c>
    </row>
    <row r="6547" spans="76:77" x14ac:dyDescent="0.25">
      <c r="BX6547" s="311" t="e">
        <f t="shared" si="210"/>
        <v>#DIV/0!</v>
      </c>
      <c r="BY6547" s="310">
        <f t="shared" si="211"/>
        <v>0</v>
      </c>
    </row>
    <row r="6548" spans="76:77" x14ac:dyDescent="0.25">
      <c r="BX6548" s="311" t="e">
        <f t="shared" si="210"/>
        <v>#DIV/0!</v>
      </c>
      <c r="BY6548" s="310">
        <f t="shared" si="211"/>
        <v>0</v>
      </c>
    </row>
    <row r="6549" spans="76:77" x14ac:dyDescent="0.25">
      <c r="BX6549" s="311" t="e">
        <f t="shared" si="210"/>
        <v>#DIV/0!</v>
      </c>
      <c r="BY6549" s="310">
        <f t="shared" si="211"/>
        <v>0</v>
      </c>
    </row>
    <row r="6550" spans="76:77" x14ac:dyDescent="0.25">
      <c r="BX6550" s="311" t="e">
        <f t="shared" si="210"/>
        <v>#DIV/0!</v>
      </c>
      <c r="BY6550" s="310">
        <f t="shared" si="211"/>
        <v>0</v>
      </c>
    </row>
    <row r="6551" spans="76:77" x14ac:dyDescent="0.25">
      <c r="BX6551" s="311" t="e">
        <f t="shared" si="210"/>
        <v>#DIV/0!</v>
      </c>
      <c r="BY6551" s="310">
        <f t="shared" si="211"/>
        <v>0</v>
      </c>
    </row>
    <row r="6552" spans="76:77" x14ac:dyDescent="0.25">
      <c r="BX6552" s="311" t="e">
        <f t="shared" si="210"/>
        <v>#DIV/0!</v>
      </c>
      <c r="BY6552" s="310">
        <f t="shared" si="211"/>
        <v>0</v>
      </c>
    </row>
    <row r="6553" spans="76:77" x14ac:dyDescent="0.25">
      <c r="BX6553" s="311" t="e">
        <f t="shared" si="210"/>
        <v>#DIV/0!</v>
      </c>
      <c r="BY6553" s="310">
        <f t="shared" si="211"/>
        <v>0</v>
      </c>
    </row>
    <row r="6554" spans="76:77" x14ac:dyDescent="0.25">
      <c r="BX6554" s="311" t="e">
        <f t="shared" si="210"/>
        <v>#DIV/0!</v>
      </c>
      <c r="BY6554" s="310">
        <f t="shared" si="211"/>
        <v>0</v>
      </c>
    </row>
    <row r="6555" spans="76:77" x14ac:dyDescent="0.25">
      <c r="BX6555" s="311" t="e">
        <f t="shared" si="210"/>
        <v>#DIV/0!</v>
      </c>
      <c r="BY6555" s="310">
        <f t="shared" si="211"/>
        <v>0</v>
      </c>
    </row>
    <row r="6556" spans="76:77" x14ac:dyDescent="0.25">
      <c r="BX6556" s="311" t="e">
        <f t="shared" si="210"/>
        <v>#DIV/0!</v>
      </c>
      <c r="BY6556" s="310">
        <f t="shared" si="211"/>
        <v>0</v>
      </c>
    </row>
    <row r="6557" spans="76:77" x14ac:dyDescent="0.25">
      <c r="BX6557" s="311" t="e">
        <f t="shared" si="210"/>
        <v>#DIV/0!</v>
      </c>
      <c r="BY6557" s="310">
        <f t="shared" si="211"/>
        <v>0</v>
      </c>
    </row>
    <row r="6558" spans="76:77" x14ac:dyDescent="0.25">
      <c r="BX6558" s="311" t="e">
        <f t="shared" si="210"/>
        <v>#DIV/0!</v>
      </c>
      <c r="BY6558" s="310">
        <f t="shared" si="211"/>
        <v>0</v>
      </c>
    </row>
    <row r="6559" spans="76:77" x14ac:dyDescent="0.25">
      <c r="BX6559" s="311" t="e">
        <f t="shared" si="210"/>
        <v>#DIV/0!</v>
      </c>
      <c r="BY6559" s="310">
        <f t="shared" si="211"/>
        <v>0</v>
      </c>
    </row>
    <row r="6560" spans="76:77" x14ac:dyDescent="0.25">
      <c r="BX6560" s="311" t="e">
        <f t="shared" si="210"/>
        <v>#DIV/0!</v>
      </c>
      <c r="BY6560" s="310">
        <f t="shared" si="211"/>
        <v>0</v>
      </c>
    </row>
    <row r="6561" spans="76:77" x14ac:dyDescent="0.25">
      <c r="BX6561" s="311" t="e">
        <f t="shared" si="210"/>
        <v>#DIV/0!</v>
      </c>
      <c r="BY6561" s="310">
        <f t="shared" si="211"/>
        <v>0</v>
      </c>
    </row>
    <row r="6562" spans="76:77" x14ac:dyDescent="0.25">
      <c r="BX6562" s="311" t="e">
        <f t="shared" si="210"/>
        <v>#DIV/0!</v>
      </c>
      <c r="BY6562" s="310">
        <f t="shared" si="211"/>
        <v>0</v>
      </c>
    </row>
    <row r="6563" spans="76:77" x14ac:dyDescent="0.25">
      <c r="BX6563" s="311" t="e">
        <f t="shared" si="210"/>
        <v>#DIV/0!</v>
      </c>
      <c r="BY6563" s="310">
        <f t="shared" si="211"/>
        <v>0</v>
      </c>
    </row>
    <row r="6564" spans="76:77" x14ac:dyDescent="0.25">
      <c r="BX6564" s="311" t="e">
        <f t="shared" si="210"/>
        <v>#DIV/0!</v>
      </c>
      <c r="BY6564" s="310">
        <f t="shared" si="211"/>
        <v>0</v>
      </c>
    </row>
    <row r="6565" spans="76:77" x14ac:dyDescent="0.25">
      <c r="BX6565" s="311" t="e">
        <f t="shared" si="210"/>
        <v>#DIV/0!</v>
      </c>
      <c r="BY6565" s="310">
        <f t="shared" si="211"/>
        <v>0</v>
      </c>
    </row>
    <row r="6566" spans="76:77" x14ac:dyDescent="0.25">
      <c r="BX6566" s="311" t="e">
        <f t="shared" si="210"/>
        <v>#DIV/0!</v>
      </c>
      <c r="BY6566" s="310">
        <f t="shared" si="211"/>
        <v>0</v>
      </c>
    </row>
    <row r="6567" spans="76:77" x14ac:dyDescent="0.25">
      <c r="BX6567" s="311" t="e">
        <f t="shared" si="210"/>
        <v>#DIV/0!</v>
      </c>
      <c r="BY6567" s="310">
        <f t="shared" si="211"/>
        <v>0</v>
      </c>
    </row>
    <row r="6568" spans="76:77" x14ac:dyDescent="0.25">
      <c r="BX6568" s="311" t="e">
        <f t="shared" si="210"/>
        <v>#DIV/0!</v>
      </c>
      <c r="BY6568" s="310">
        <f t="shared" si="211"/>
        <v>0</v>
      </c>
    </row>
    <row r="6569" spans="76:77" x14ac:dyDescent="0.25">
      <c r="BX6569" s="311" t="e">
        <f t="shared" si="210"/>
        <v>#DIV/0!</v>
      </c>
      <c r="BY6569" s="310">
        <f t="shared" si="211"/>
        <v>0</v>
      </c>
    </row>
    <row r="6570" spans="76:77" x14ac:dyDescent="0.25">
      <c r="BX6570" s="311" t="e">
        <f t="shared" si="210"/>
        <v>#DIV/0!</v>
      </c>
      <c r="BY6570" s="310">
        <f t="shared" si="211"/>
        <v>0</v>
      </c>
    </row>
    <row r="6571" spans="76:77" x14ac:dyDescent="0.25">
      <c r="BX6571" s="311" t="e">
        <f t="shared" si="210"/>
        <v>#DIV/0!</v>
      </c>
      <c r="BY6571" s="310">
        <f t="shared" si="211"/>
        <v>0</v>
      </c>
    </row>
    <row r="6572" spans="76:77" x14ac:dyDescent="0.25">
      <c r="BX6572" s="311" t="e">
        <f t="shared" si="210"/>
        <v>#DIV/0!</v>
      </c>
      <c r="BY6572" s="310">
        <f t="shared" si="211"/>
        <v>0</v>
      </c>
    </row>
    <row r="6573" spans="76:77" x14ac:dyDescent="0.25">
      <c r="BX6573" s="311" t="e">
        <f t="shared" si="210"/>
        <v>#DIV/0!</v>
      </c>
      <c r="BY6573" s="310">
        <f t="shared" si="211"/>
        <v>0</v>
      </c>
    </row>
    <row r="6574" spans="76:77" x14ac:dyDescent="0.25">
      <c r="BX6574" s="311" t="e">
        <f t="shared" si="210"/>
        <v>#DIV/0!</v>
      </c>
      <c r="BY6574" s="310">
        <f t="shared" si="211"/>
        <v>0</v>
      </c>
    </row>
    <row r="6575" spans="76:77" x14ac:dyDescent="0.25">
      <c r="BX6575" s="311" t="e">
        <f t="shared" si="210"/>
        <v>#DIV/0!</v>
      </c>
      <c r="BY6575" s="310">
        <f t="shared" si="211"/>
        <v>0</v>
      </c>
    </row>
    <row r="6576" spans="76:77" x14ac:dyDescent="0.25">
      <c r="BX6576" s="311" t="e">
        <f t="shared" si="210"/>
        <v>#DIV/0!</v>
      </c>
      <c r="BY6576" s="310">
        <f t="shared" si="211"/>
        <v>0</v>
      </c>
    </row>
    <row r="6577" spans="76:77" x14ac:dyDescent="0.25">
      <c r="BX6577" s="311" t="e">
        <f t="shared" si="210"/>
        <v>#DIV/0!</v>
      </c>
      <c r="BY6577" s="310">
        <f t="shared" si="211"/>
        <v>0</v>
      </c>
    </row>
    <row r="6578" spans="76:77" x14ac:dyDescent="0.25">
      <c r="BX6578" s="311" t="e">
        <f t="shared" si="210"/>
        <v>#DIV/0!</v>
      </c>
      <c r="BY6578" s="310">
        <f t="shared" si="211"/>
        <v>0</v>
      </c>
    </row>
    <row r="6579" spans="76:77" x14ac:dyDescent="0.25">
      <c r="BX6579" s="311" t="e">
        <f t="shared" si="210"/>
        <v>#DIV/0!</v>
      </c>
      <c r="BY6579" s="310">
        <f t="shared" si="211"/>
        <v>0</v>
      </c>
    </row>
    <row r="6580" spans="76:77" x14ac:dyDescent="0.25">
      <c r="BX6580" s="311" t="e">
        <f t="shared" si="210"/>
        <v>#DIV/0!</v>
      </c>
      <c r="BY6580" s="310">
        <f t="shared" si="211"/>
        <v>0</v>
      </c>
    </row>
    <row r="6581" spans="76:77" x14ac:dyDescent="0.25">
      <c r="BX6581" s="311" t="e">
        <f t="shared" si="210"/>
        <v>#DIV/0!</v>
      </c>
      <c r="BY6581" s="310">
        <f t="shared" si="211"/>
        <v>0</v>
      </c>
    </row>
    <row r="6582" spans="76:77" x14ac:dyDescent="0.25">
      <c r="BX6582" s="311" t="e">
        <f t="shared" si="210"/>
        <v>#DIV/0!</v>
      </c>
      <c r="BY6582" s="310">
        <f t="shared" si="211"/>
        <v>0</v>
      </c>
    </row>
    <row r="6583" spans="76:77" x14ac:dyDescent="0.25">
      <c r="BX6583" s="311" t="e">
        <f t="shared" si="210"/>
        <v>#DIV/0!</v>
      </c>
      <c r="BY6583" s="310">
        <f t="shared" si="211"/>
        <v>0</v>
      </c>
    </row>
    <row r="6584" spans="76:77" x14ac:dyDescent="0.25">
      <c r="BX6584" s="311" t="e">
        <f t="shared" si="210"/>
        <v>#DIV/0!</v>
      </c>
      <c r="BY6584" s="310">
        <f t="shared" si="211"/>
        <v>0</v>
      </c>
    </row>
    <row r="6585" spans="76:77" x14ac:dyDescent="0.25">
      <c r="BX6585" s="311" t="e">
        <f t="shared" si="210"/>
        <v>#DIV/0!</v>
      </c>
      <c r="BY6585" s="310">
        <f t="shared" si="211"/>
        <v>0</v>
      </c>
    </row>
    <row r="6586" spans="76:77" x14ac:dyDescent="0.25">
      <c r="BX6586" s="311" t="e">
        <f t="shared" si="210"/>
        <v>#DIV/0!</v>
      </c>
      <c r="BY6586" s="310">
        <f t="shared" si="211"/>
        <v>0</v>
      </c>
    </row>
    <row r="6587" spans="76:77" x14ac:dyDescent="0.25">
      <c r="BX6587" s="311" t="e">
        <f t="shared" si="210"/>
        <v>#DIV/0!</v>
      </c>
      <c r="BY6587" s="310">
        <f t="shared" si="211"/>
        <v>0</v>
      </c>
    </row>
    <row r="6588" spans="76:77" x14ac:dyDescent="0.25">
      <c r="BX6588" s="311" t="e">
        <f t="shared" si="210"/>
        <v>#DIV/0!</v>
      </c>
      <c r="BY6588" s="310">
        <f t="shared" si="211"/>
        <v>0</v>
      </c>
    </row>
    <row r="6589" spans="76:77" x14ac:dyDescent="0.25">
      <c r="BX6589" s="311" t="e">
        <f t="shared" si="210"/>
        <v>#DIV/0!</v>
      </c>
      <c r="BY6589" s="310">
        <f t="shared" si="211"/>
        <v>0</v>
      </c>
    </row>
    <row r="6590" spans="76:77" x14ac:dyDescent="0.25">
      <c r="BX6590" s="311" t="e">
        <f t="shared" si="210"/>
        <v>#DIV/0!</v>
      </c>
      <c r="BY6590" s="310">
        <f t="shared" si="211"/>
        <v>0</v>
      </c>
    </row>
    <row r="6591" spans="76:77" x14ac:dyDescent="0.25">
      <c r="BX6591" s="311" t="e">
        <f t="shared" si="210"/>
        <v>#DIV/0!</v>
      </c>
      <c r="BY6591" s="310">
        <f t="shared" si="211"/>
        <v>0</v>
      </c>
    </row>
    <row r="6592" spans="76:77" x14ac:dyDescent="0.25">
      <c r="BX6592" s="311" t="e">
        <f t="shared" si="210"/>
        <v>#DIV/0!</v>
      </c>
      <c r="BY6592" s="310">
        <f t="shared" si="211"/>
        <v>0</v>
      </c>
    </row>
    <row r="6593" spans="76:77" x14ac:dyDescent="0.25">
      <c r="BX6593" s="311" t="e">
        <f t="shared" si="210"/>
        <v>#DIV/0!</v>
      </c>
      <c r="BY6593" s="310">
        <f t="shared" si="211"/>
        <v>0</v>
      </c>
    </row>
    <row r="6594" spans="76:77" x14ac:dyDescent="0.25">
      <c r="BX6594" s="311" t="e">
        <f t="shared" si="210"/>
        <v>#DIV/0!</v>
      </c>
      <c r="BY6594" s="310">
        <f t="shared" si="211"/>
        <v>0</v>
      </c>
    </row>
    <row r="6595" spans="76:77" x14ac:dyDescent="0.25">
      <c r="BX6595" s="311" t="e">
        <f t="shared" si="210"/>
        <v>#DIV/0!</v>
      </c>
      <c r="BY6595" s="310">
        <f t="shared" si="211"/>
        <v>0</v>
      </c>
    </row>
    <row r="6596" spans="76:77" x14ac:dyDescent="0.25">
      <c r="BX6596" s="311" t="e">
        <f t="shared" si="210"/>
        <v>#DIV/0!</v>
      </c>
      <c r="BY6596" s="310">
        <f t="shared" si="211"/>
        <v>0</v>
      </c>
    </row>
    <row r="6597" spans="76:77" x14ac:dyDescent="0.25">
      <c r="BX6597" s="311" t="e">
        <f t="shared" si="210"/>
        <v>#DIV/0!</v>
      </c>
      <c r="BY6597" s="310">
        <f t="shared" si="211"/>
        <v>0</v>
      </c>
    </row>
    <row r="6598" spans="76:77" x14ac:dyDescent="0.25">
      <c r="BX6598" s="311" t="e">
        <f t="shared" si="210"/>
        <v>#DIV/0!</v>
      </c>
      <c r="BY6598" s="310">
        <f t="shared" si="211"/>
        <v>0</v>
      </c>
    </row>
    <row r="6599" spans="76:77" x14ac:dyDescent="0.25">
      <c r="BX6599" s="311" t="e">
        <f t="shared" si="210"/>
        <v>#DIV/0!</v>
      </c>
      <c r="BY6599" s="310">
        <f t="shared" si="211"/>
        <v>0</v>
      </c>
    </row>
    <row r="6600" spans="76:77" x14ac:dyDescent="0.25">
      <c r="BX6600" s="311" t="e">
        <f t="shared" si="210"/>
        <v>#DIV/0!</v>
      </c>
      <c r="BY6600" s="310">
        <f t="shared" si="211"/>
        <v>0</v>
      </c>
    </row>
    <row r="6601" spans="76:77" x14ac:dyDescent="0.25">
      <c r="BX6601" s="311" t="e">
        <f t="shared" si="210"/>
        <v>#DIV/0!</v>
      </c>
      <c r="BY6601" s="310">
        <f t="shared" si="211"/>
        <v>0</v>
      </c>
    </row>
    <row r="6602" spans="76:77" x14ac:dyDescent="0.25">
      <c r="BX6602" s="311" t="e">
        <f t="shared" si="210"/>
        <v>#DIV/0!</v>
      </c>
      <c r="BY6602" s="310">
        <f t="shared" si="211"/>
        <v>0</v>
      </c>
    </row>
    <row r="6603" spans="76:77" x14ac:dyDescent="0.25">
      <c r="BX6603" s="311" t="e">
        <f t="shared" si="210"/>
        <v>#DIV/0!</v>
      </c>
      <c r="BY6603" s="310">
        <f t="shared" si="211"/>
        <v>0</v>
      </c>
    </row>
    <row r="6604" spans="76:77" x14ac:dyDescent="0.25">
      <c r="BX6604" s="311" t="e">
        <f t="shared" si="210"/>
        <v>#DIV/0!</v>
      </c>
      <c r="BY6604" s="310">
        <f t="shared" si="211"/>
        <v>0</v>
      </c>
    </row>
    <row r="6605" spans="76:77" x14ac:dyDescent="0.25">
      <c r="BX6605" s="311" t="e">
        <f t="shared" ref="BX6605:BX6668" si="212">BY6605/BV6605</f>
        <v>#DIV/0!</v>
      </c>
      <c r="BY6605" s="310">
        <f t="shared" ref="BY6605:BY6668" si="213">BY6604+BW6605*(BV6605-BV6604)</f>
        <v>0</v>
      </c>
    </row>
    <row r="6606" spans="76:77" x14ac:dyDescent="0.25">
      <c r="BX6606" s="311" t="e">
        <f t="shared" si="212"/>
        <v>#DIV/0!</v>
      </c>
      <c r="BY6606" s="310">
        <f t="shared" si="213"/>
        <v>0</v>
      </c>
    </row>
    <row r="6607" spans="76:77" x14ac:dyDescent="0.25">
      <c r="BX6607" s="311" t="e">
        <f t="shared" si="212"/>
        <v>#DIV/0!</v>
      </c>
      <c r="BY6607" s="310">
        <f t="shared" si="213"/>
        <v>0</v>
      </c>
    </row>
    <row r="6608" spans="76:77" x14ac:dyDescent="0.25">
      <c r="BX6608" s="311" t="e">
        <f t="shared" si="212"/>
        <v>#DIV/0!</v>
      </c>
      <c r="BY6608" s="310">
        <f t="shared" si="213"/>
        <v>0</v>
      </c>
    </row>
    <row r="6609" spans="76:77" x14ac:dyDescent="0.25">
      <c r="BX6609" s="311" t="e">
        <f t="shared" si="212"/>
        <v>#DIV/0!</v>
      </c>
      <c r="BY6609" s="310">
        <f t="shared" si="213"/>
        <v>0</v>
      </c>
    </row>
    <row r="6610" spans="76:77" x14ac:dyDescent="0.25">
      <c r="BX6610" s="311" t="e">
        <f t="shared" si="212"/>
        <v>#DIV/0!</v>
      </c>
      <c r="BY6610" s="310">
        <f t="shared" si="213"/>
        <v>0</v>
      </c>
    </row>
    <row r="6611" spans="76:77" x14ac:dyDescent="0.25">
      <c r="BX6611" s="311" t="e">
        <f t="shared" si="212"/>
        <v>#DIV/0!</v>
      </c>
      <c r="BY6611" s="310">
        <f t="shared" si="213"/>
        <v>0</v>
      </c>
    </row>
    <row r="6612" spans="76:77" x14ac:dyDescent="0.25">
      <c r="BX6612" s="311" t="e">
        <f t="shared" si="212"/>
        <v>#DIV/0!</v>
      </c>
      <c r="BY6612" s="310">
        <f t="shared" si="213"/>
        <v>0</v>
      </c>
    </row>
    <row r="6613" spans="76:77" x14ac:dyDescent="0.25">
      <c r="BX6613" s="311" t="e">
        <f t="shared" si="212"/>
        <v>#DIV/0!</v>
      </c>
      <c r="BY6613" s="310">
        <f t="shared" si="213"/>
        <v>0</v>
      </c>
    </row>
    <row r="6614" spans="76:77" x14ac:dyDescent="0.25">
      <c r="BX6614" s="311" t="e">
        <f t="shared" si="212"/>
        <v>#DIV/0!</v>
      </c>
      <c r="BY6614" s="310">
        <f t="shared" si="213"/>
        <v>0</v>
      </c>
    </row>
    <row r="6615" spans="76:77" x14ac:dyDescent="0.25">
      <c r="BX6615" s="311" t="e">
        <f t="shared" si="212"/>
        <v>#DIV/0!</v>
      </c>
      <c r="BY6615" s="310">
        <f t="shared" si="213"/>
        <v>0</v>
      </c>
    </row>
    <row r="6616" spans="76:77" x14ac:dyDescent="0.25">
      <c r="BX6616" s="311" t="e">
        <f t="shared" si="212"/>
        <v>#DIV/0!</v>
      </c>
      <c r="BY6616" s="310">
        <f t="shared" si="213"/>
        <v>0</v>
      </c>
    </row>
    <row r="6617" spans="76:77" x14ac:dyDescent="0.25">
      <c r="BX6617" s="311" t="e">
        <f t="shared" si="212"/>
        <v>#DIV/0!</v>
      </c>
      <c r="BY6617" s="310">
        <f t="shared" si="213"/>
        <v>0</v>
      </c>
    </row>
    <row r="6618" spans="76:77" x14ac:dyDescent="0.25">
      <c r="BX6618" s="311" t="e">
        <f t="shared" si="212"/>
        <v>#DIV/0!</v>
      </c>
      <c r="BY6618" s="310">
        <f t="shared" si="213"/>
        <v>0</v>
      </c>
    </row>
    <row r="6619" spans="76:77" x14ac:dyDescent="0.25">
      <c r="BX6619" s="311" t="e">
        <f t="shared" si="212"/>
        <v>#DIV/0!</v>
      </c>
      <c r="BY6619" s="310">
        <f t="shared" si="213"/>
        <v>0</v>
      </c>
    </row>
    <row r="6620" spans="76:77" x14ac:dyDescent="0.25">
      <c r="BX6620" s="311" t="e">
        <f t="shared" si="212"/>
        <v>#DIV/0!</v>
      </c>
      <c r="BY6620" s="310">
        <f t="shared" si="213"/>
        <v>0</v>
      </c>
    </row>
    <row r="6621" spans="76:77" x14ac:dyDescent="0.25">
      <c r="BX6621" s="311" t="e">
        <f t="shared" si="212"/>
        <v>#DIV/0!</v>
      </c>
      <c r="BY6621" s="310">
        <f t="shared" si="213"/>
        <v>0</v>
      </c>
    </row>
    <row r="6622" spans="76:77" x14ac:dyDescent="0.25">
      <c r="BX6622" s="311" t="e">
        <f t="shared" si="212"/>
        <v>#DIV/0!</v>
      </c>
      <c r="BY6622" s="310">
        <f t="shared" si="213"/>
        <v>0</v>
      </c>
    </row>
    <row r="6623" spans="76:77" x14ac:dyDescent="0.25">
      <c r="BX6623" s="311" t="e">
        <f t="shared" si="212"/>
        <v>#DIV/0!</v>
      </c>
      <c r="BY6623" s="310">
        <f t="shared" si="213"/>
        <v>0</v>
      </c>
    </row>
    <row r="6624" spans="76:77" x14ac:dyDescent="0.25">
      <c r="BX6624" s="311" t="e">
        <f t="shared" si="212"/>
        <v>#DIV/0!</v>
      </c>
      <c r="BY6624" s="310">
        <f t="shared" si="213"/>
        <v>0</v>
      </c>
    </row>
    <row r="6625" spans="76:77" x14ac:dyDescent="0.25">
      <c r="BX6625" s="311" t="e">
        <f t="shared" si="212"/>
        <v>#DIV/0!</v>
      </c>
      <c r="BY6625" s="310">
        <f t="shared" si="213"/>
        <v>0</v>
      </c>
    </row>
    <row r="6626" spans="76:77" x14ac:dyDescent="0.25">
      <c r="BX6626" s="311" t="e">
        <f t="shared" si="212"/>
        <v>#DIV/0!</v>
      </c>
      <c r="BY6626" s="310">
        <f t="shared" si="213"/>
        <v>0</v>
      </c>
    </row>
    <row r="6627" spans="76:77" x14ac:dyDescent="0.25">
      <c r="BX6627" s="311" t="e">
        <f t="shared" si="212"/>
        <v>#DIV/0!</v>
      </c>
      <c r="BY6627" s="310">
        <f t="shared" si="213"/>
        <v>0</v>
      </c>
    </row>
    <row r="6628" spans="76:77" x14ac:dyDescent="0.25">
      <c r="BX6628" s="311" t="e">
        <f t="shared" si="212"/>
        <v>#DIV/0!</v>
      </c>
      <c r="BY6628" s="310">
        <f t="shared" si="213"/>
        <v>0</v>
      </c>
    </row>
    <row r="6629" spans="76:77" x14ac:dyDescent="0.25">
      <c r="BX6629" s="311" t="e">
        <f t="shared" si="212"/>
        <v>#DIV/0!</v>
      </c>
      <c r="BY6629" s="310">
        <f t="shared" si="213"/>
        <v>0</v>
      </c>
    </row>
    <row r="6630" spans="76:77" x14ac:dyDescent="0.25">
      <c r="BX6630" s="311" t="e">
        <f t="shared" si="212"/>
        <v>#DIV/0!</v>
      </c>
      <c r="BY6630" s="310">
        <f t="shared" si="213"/>
        <v>0</v>
      </c>
    </row>
    <row r="6631" spans="76:77" x14ac:dyDescent="0.25">
      <c r="BX6631" s="311" t="e">
        <f t="shared" si="212"/>
        <v>#DIV/0!</v>
      </c>
      <c r="BY6631" s="310">
        <f t="shared" si="213"/>
        <v>0</v>
      </c>
    </row>
    <row r="6632" spans="76:77" x14ac:dyDescent="0.25">
      <c r="BX6632" s="311" t="e">
        <f t="shared" si="212"/>
        <v>#DIV/0!</v>
      </c>
      <c r="BY6632" s="310">
        <f t="shared" si="213"/>
        <v>0</v>
      </c>
    </row>
    <row r="6633" spans="76:77" x14ac:dyDescent="0.25">
      <c r="BX6633" s="311" t="e">
        <f t="shared" si="212"/>
        <v>#DIV/0!</v>
      </c>
      <c r="BY6633" s="310">
        <f t="shared" si="213"/>
        <v>0</v>
      </c>
    </row>
    <row r="6634" spans="76:77" x14ac:dyDescent="0.25">
      <c r="BX6634" s="311" t="e">
        <f t="shared" si="212"/>
        <v>#DIV/0!</v>
      </c>
      <c r="BY6634" s="310">
        <f t="shared" si="213"/>
        <v>0</v>
      </c>
    </row>
    <row r="6635" spans="76:77" x14ac:dyDescent="0.25">
      <c r="BX6635" s="311" t="e">
        <f t="shared" si="212"/>
        <v>#DIV/0!</v>
      </c>
      <c r="BY6635" s="310">
        <f t="shared" si="213"/>
        <v>0</v>
      </c>
    </row>
    <row r="6636" spans="76:77" x14ac:dyDescent="0.25">
      <c r="BX6636" s="311" t="e">
        <f t="shared" si="212"/>
        <v>#DIV/0!</v>
      </c>
      <c r="BY6636" s="310">
        <f t="shared" si="213"/>
        <v>0</v>
      </c>
    </row>
    <row r="6637" spans="76:77" x14ac:dyDescent="0.25">
      <c r="BX6637" s="311" t="e">
        <f t="shared" si="212"/>
        <v>#DIV/0!</v>
      </c>
      <c r="BY6637" s="310">
        <f t="shared" si="213"/>
        <v>0</v>
      </c>
    </row>
    <row r="6638" spans="76:77" x14ac:dyDescent="0.25">
      <c r="BX6638" s="311" t="e">
        <f t="shared" si="212"/>
        <v>#DIV/0!</v>
      </c>
      <c r="BY6638" s="310">
        <f t="shared" si="213"/>
        <v>0</v>
      </c>
    </row>
    <row r="6639" spans="76:77" x14ac:dyDescent="0.25">
      <c r="BX6639" s="311" t="e">
        <f t="shared" si="212"/>
        <v>#DIV/0!</v>
      </c>
      <c r="BY6639" s="310">
        <f t="shared" si="213"/>
        <v>0</v>
      </c>
    </row>
    <row r="6640" spans="76:77" x14ac:dyDescent="0.25">
      <c r="BX6640" s="311" t="e">
        <f t="shared" si="212"/>
        <v>#DIV/0!</v>
      </c>
      <c r="BY6640" s="310">
        <f t="shared" si="213"/>
        <v>0</v>
      </c>
    </row>
    <row r="6641" spans="76:77" x14ac:dyDescent="0.25">
      <c r="BX6641" s="311" t="e">
        <f t="shared" si="212"/>
        <v>#DIV/0!</v>
      </c>
      <c r="BY6641" s="310">
        <f t="shared" si="213"/>
        <v>0</v>
      </c>
    </row>
    <row r="6642" spans="76:77" x14ac:dyDescent="0.25">
      <c r="BX6642" s="311" t="e">
        <f t="shared" si="212"/>
        <v>#DIV/0!</v>
      </c>
      <c r="BY6642" s="310">
        <f t="shared" si="213"/>
        <v>0</v>
      </c>
    </row>
    <row r="6643" spans="76:77" x14ac:dyDescent="0.25">
      <c r="BX6643" s="311" t="e">
        <f t="shared" si="212"/>
        <v>#DIV/0!</v>
      </c>
      <c r="BY6643" s="310">
        <f t="shared" si="213"/>
        <v>0</v>
      </c>
    </row>
    <row r="6644" spans="76:77" x14ac:dyDescent="0.25">
      <c r="BX6644" s="311" t="e">
        <f t="shared" si="212"/>
        <v>#DIV/0!</v>
      </c>
      <c r="BY6644" s="310">
        <f t="shared" si="213"/>
        <v>0</v>
      </c>
    </row>
    <row r="6645" spans="76:77" x14ac:dyDescent="0.25">
      <c r="BX6645" s="311" t="e">
        <f t="shared" si="212"/>
        <v>#DIV/0!</v>
      </c>
      <c r="BY6645" s="310">
        <f t="shared" si="213"/>
        <v>0</v>
      </c>
    </row>
    <row r="6646" spans="76:77" x14ac:dyDescent="0.25">
      <c r="BX6646" s="311" t="e">
        <f t="shared" si="212"/>
        <v>#DIV/0!</v>
      </c>
      <c r="BY6646" s="310">
        <f t="shared" si="213"/>
        <v>0</v>
      </c>
    </row>
    <row r="6647" spans="76:77" x14ac:dyDescent="0.25">
      <c r="BX6647" s="311" t="e">
        <f t="shared" si="212"/>
        <v>#DIV/0!</v>
      </c>
      <c r="BY6647" s="310">
        <f t="shared" si="213"/>
        <v>0</v>
      </c>
    </row>
    <row r="6648" spans="76:77" x14ac:dyDescent="0.25">
      <c r="BX6648" s="311" t="e">
        <f t="shared" si="212"/>
        <v>#DIV/0!</v>
      </c>
      <c r="BY6648" s="310">
        <f t="shared" si="213"/>
        <v>0</v>
      </c>
    </row>
    <row r="6649" spans="76:77" x14ac:dyDescent="0.25">
      <c r="BX6649" s="311" t="e">
        <f t="shared" si="212"/>
        <v>#DIV/0!</v>
      </c>
      <c r="BY6649" s="310">
        <f t="shared" si="213"/>
        <v>0</v>
      </c>
    </row>
    <row r="6650" spans="76:77" x14ac:dyDescent="0.25">
      <c r="BX6650" s="311" t="e">
        <f t="shared" si="212"/>
        <v>#DIV/0!</v>
      </c>
      <c r="BY6650" s="310">
        <f t="shared" si="213"/>
        <v>0</v>
      </c>
    </row>
    <row r="6651" spans="76:77" x14ac:dyDescent="0.25">
      <c r="BX6651" s="311" t="e">
        <f t="shared" si="212"/>
        <v>#DIV/0!</v>
      </c>
      <c r="BY6651" s="310">
        <f t="shared" si="213"/>
        <v>0</v>
      </c>
    </row>
    <row r="6652" spans="76:77" x14ac:dyDescent="0.25">
      <c r="BX6652" s="311" t="e">
        <f t="shared" si="212"/>
        <v>#DIV/0!</v>
      </c>
      <c r="BY6652" s="310">
        <f t="shared" si="213"/>
        <v>0</v>
      </c>
    </row>
    <row r="6653" spans="76:77" x14ac:dyDescent="0.25">
      <c r="BX6653" s="311" t="e">
        <f t="shared" si="212"/>
        <v>#DIV/0!</v>
      </c>
      <c r="BY6653" s="310">
        <f t="shared" si="213"/>
        <v>0</v>
      </c>
    </row>
    <row r="6654" spans="76:77" x14ac:dyDescent="0.25">
      <c r="BX6654" s="311" t="e">
        <f t="shared" si="212"/>
        <v>#DIV/0!</v>
      </c>
      <c r="BY6654" s="310">
        <f t="shared" si="213"/>
        <v>0</v>
      </c>
    </row>
    <row r="6655" spans="76:77" x14ac:dyDescent="0.25">
      <c r="BX6655" s="311" t="e">
        <f t="shared" si="212"/>
        <v>#DIV/0!</v>
      </c>
      <c r="BY6655" s="310">
        <f t="shared" si="213"/>
        <v>0</v>
      </c>
    </row>
    <row r="6656" spans="76:77" x14ac:dyDescent="0.25">
      <c r="BX6656" s="311" t="e">
        <f t="shared" si="212"/>
        <v>#DIV/0!</v>
      </c>
      <c r="BY6656" s="310">
        <f t="shared" si="213"/>
        <v>0</v>
      </c>
    </row>
    <row r="6657" spans="76:77" x14ac:dyDescent="0.25">
      <c r="BX6657" s="311" t="e">
        <f t="shared" si="212"/>
        <v>#DIV/0!</v>
      </c>
      <c r="BY6657" s="310">
        <f t="shared" si="213"/>
        <v>0</v>
      </c>
    </row>
    <row r="6658" spans="76:77" x14ac:dyDescent="0.25">
      <c r="BX6658" s="311" t="e">
        <f t="shared" si="212"/>
        <v>#DIV/0!</v>
      </c>
      <c r="BY6658" s="310">
        <f t="shared" si="213"/>
        <v>0</v>
      </c>
    </row>
    <row r="6659" spans="76:77" x14ac:dyDescent="0.25">
      <c r="BX6659" s="311" t="e">
        <f t="shared" si="212"/>
        <v>#DIV/0!</v>
      </c>
      <c r="BY6659" s="310">
        <f t="shared" si="213"/>
        <v>0</v>
      </c>
    </row>
    <row r="6660" spans="76:77" x14ac:dyDescent="0.25">
      <c r="BX6660" s="311" t="e">
        <f t="shared" si="212"/>
        <v>#DIV/0!</v>
      </c>
      <c r="BY6660" s="310">
        <f t="shared" si="213"/>
        <v>0</v>
      </c>
    </row>
    <row r="6661" spans="76:77" x14ac:dyDescent="0.25">
      <c r="BX6661" s="311" t="e">
        <f t="shared" si="212"/>
        <v>#DIV/0!</v>
      </c>
      <c r="BY6661" s="310">
        <f t="shared" si="213"/>
        <v>0</v>
      </c>
    </row>
    <row r="6662" spans="76:77" x14ac:dyDescent="0.25">
      <c r="BX6662" s="311" t="e">
        <f t="shared" si="212"/>
        <v>#DIV/0!</v>
      </c>
      <c r="BY6662" s="310">
        <f t="shared" si="213"/>
        <v>0</v>
      </c>
    </row>
    <row r="6663" spans="76:77" x14ac:dyDescent="0.25">
      <c r="BX6663" s="311" t="e">
        <f t="shared" si="212"/>
        <v>#DIV/0!</v>
      </c>
      <c r="BY6663" s="310">
        <f t="shared" si="213"/>
        <v>0</v>
      </c>
    </row>
    <row r="6664" spans="76:77" x14ac:dyDescent="0.25">
      <c r="BX6664" s="311" t="e">
        <f t="shared" si="212"/>
        <v>#DIV/0!</v>
      </c>
      <c r="BY6664" s="310">
        <f t="shared" si="213"/>
        <v>0</v>
      </c>
    </row>
    <row r="6665" spans="76:77" x14ac:dyDescent="0.25">
      <c r="BX6665" s="311" t="e">
        <f t="shared" si="212"/>
        <v>#DIV/0!</v>
      </c>
      <c r="BY6665" s="310">
        <f t="shared" si="213"/>
        <v>0</v>
      </c>
    </row>
    <row r="6666" spans="76:77" x14ac:dyDescent="0.25">
      <c r="BX6666" s="311" t="e">
        <f t="shared" si="212"/>
        <v>#DIV/0!</v>
      </c>
      <c r="BY6666" s="310">
        <f t="shared" si="213"/>
        <v>0</v>
      </c>
    </row>
    <row r="6667" spans="76:77" x14ac:dyDescent="0.25">
      <c r="BX6667" s="311" t="e">
        <f t="shared" si="212"/>
        <v>#DIV/0!</v>
      </c>
      <c r="BY6667" s="310">
        <f t="shared" si="213"/>
        <v>0</v>
      </c>
    </row>
    <row r="6668" spans="76:77" x14ac:dyDescent="0.25">
      <c r="BX6668" s="311" t="e">
        <f t="shared" si="212"/>
        <v>#DIV/0!</v>
      </c>
      <c r="BY6668" s="310">
        <f t="shared" si="213"/>
        <v>0</v>
      </c>
    </row>
    <row r="6669" spans="76:77" x14ac:dyDescent="0.25">
      <c r="BX6669" s="311" t="e">
        <f t="shared" ref="BX6669:BX6732" si="214">BY6669/BV6669</f>
        <v>#DIV/0!</v>
      </c>
      <c r="BY6669" s="310">
        <f t="shared" ref="BY6669:BY6732" si="215">BY6668+BW6669*(BV6669-BV6668)</f>
        <v>0</v>
      </c>
    </row>
    <row r="6670" spans="76:77" x14ac:dyDescent="0.25">
      <c r="BX6670" s="311" t="e">
        <f t="shared" si="214"/>
        <v>#DIV/0!</v>
      </c>
      <c r="BY6670" s="310">
        <f t="shared" si="215"/>
        <v>0</v>
      </c>
    </row>
    <row r="6671" spans="76:77" x14ac:dyDescent="0.25">
      <c r="BX6671" s="311" t="e">
        <f t="shared" si="214"/>
        <v>#DIV/0!</v>
      </c>
      <c r="BY6671" s="310">
        <f t="shared" si="215"/>
        <v>0</v>
      </c>
    </row>
    <row r="6672" spans="76:77" x14ac:dyDescent="0.25">
      <c r="BX6672" s="311" t="e">
        <f t="shared" si="214"/>
        <v>#DIV/0!</v>
      </c>
      <c r="BY6672" s="310">
        <f t="shared" si="215"/>
        <v>0</v>
      </c>
    </row>
    <row r="6673" spans="76:77" x14ac:dyDescent="0.25">
      <c r="BX6673" s="311" t="e">
        <f t="shared" si="214"/>
        <v>#DIV/0!</v>
      </c>
      <c r="BY6673" s="310">
        <f t="shared" si="215"/>
        <v>0</v>
      </c>
    </row>
    <row r="6674" spans="76:77" x14ac:dyDescent="0.25">
      <c r="BX6674" s="311" t="e">
        <f t="shared" si="214"/>
        <v>#DIV/0!</v>
      </c>
      <c r="BY6674" s="310">
        <f t="shared" si="215"/>
        <v>0</v>
      </c>
    </row>
    <row r="6675" spans="76:77" x14ac:dyDescent="0.25">
      <c r="BX6675" s="311" t="e">
        <f t="shared" si="214"/>
        <v>#DIV/0!</v>
      </c>
      <c r="BY6675" s="310">
        <f t="shared" si="215"/>
        <v>0</v>
      </c>
    </row>
    <row r="6676" spans="76:77" x14ac:dyDescent="0.25">
      <c r="BX6676" s="311" t="e">
        <f t="shared" si="214"/>
        <v>#DIV/0!</v>
      </c>
      <c r="BY6676" s="310">
        <f t="shared" si="215"/>
        <v>0</v>
      </c>
    </row>
    <row r="6677" spans="76:77" x14ac:dyDescent="0.25">
      <c r="BX6677" s="311" t="e">
        <f t="shared" si="214"/>
        <v>#DIV/0!</v>
      </c>
      <c r="BY6677" s="310">
        <f t="shared" si="215"/>
        <v>0</v>
      </c>
    </row>
    <row r="6678" spans="76:77" x14ac:dyDescent="0.25">
      <c r="BX6678" s="311" t="e">
        <f t="shared" si="214"/>
        <v>#DIV/0!</v>
      </c>
      <c r="BY6678" s="310">
        <f t="shared" si="215"/>
        <v>0</v>
      </c>
    </row>
    <row r="6679" spans="76:77" x14ac:dyDescent="0.25">
      <c r="BX6679" s="311" t="e">
        <f t="shared" si="214"/>
        <v>#DIV/0!</v>
      </c>
      <c r="BY6679" s="310">
        <f t="shared" si="215"/>
        <v>0</v>
      </c>
    </row>
    <row r="6680" spans="76:77" x14ac:dyDescent="0.25">
      <c r="BX6680" s="311" t="e">
        <f t="shared" si="214"/>
        <v>#DIV/0!</v>
      </c>
      <c r="BY6680" s="310">
        <f t="shared" si="215"/>
        <v>0</v>
      </c>
    </row>
    <row r="6681" spans="76:77" x14ac:dyDescent="0.25">
      <c r="BX6681" s="311" t="e">
        <f t="shared" si="214"/>
        <v>#DIV/0!</v>
      </c>
      <c r="BY6681" s="310">
        <f t="shared" si="215"/>
        <v>0</v>
      </c>
    </row>
    <row r="6682" spans="76:77" x14ac:dyDescent="0.25">
      <c r="BX6682" s="311" t="e">
        <f t="shared" si="214"/>
        <v>#DIV/0!</v>
      </c>
      <c r="BY6682" s="310">
        <f t="shared" si="215"/>
        <v>0</v>
      </c>
    </row>
    <row r="6683" spans="76:77" x14ac:dyDescent="0.25">
      <c r="BX6683" s="311" t="e">
        <f t="shared" si="214"/>
        <v>#DIV/0!</v>
      </c>
      <c r="BY6683" s="310">
        <f t="shared" si="215"/>
        <v>0</v>
      </c>
    </row>
    <row r="6684" spans="76:77" x14ac:dyDescent="0.25">
      <c r="BX6684" s="311" t="e">
        <f t="shared" si="214"/>
        <v>#DIV/0!</v>
      </c>
      <c r="BY6684" s="310">
        <f t="shared" si="215"/>
        <v>0</v>
      </c>
    </row>
    <row r="6685" spans="76:77" x14ac:dyDescent="0.25">
      <c r="BX6685" s="311" t="e">
        <f t="shared" si="214"/>
        <v>#DIV/0!</v>
      </c>
      <c r="BY6685" s="310">
        <f t="shared" si="215"/>
        <v>0</v>
      </c>
    </row>
    <row r="6686" spans="76:77" x14ac:dyDescent="0.25">
      <c r="BX6686" s="311" t="e">
        <f t="shared" si="214"/>
        <v>#DIV/0!</v>
      </c>
      <c r="BY6686" s="310">
        <f t="shared" si="215"/>
        <v>0</v>
      </c>
    </row>
    <row r="6687" spans="76:77" x14ac:dyDescent="0.25">
      <c r="BX6687" s="311" t="e">
        <f t="shared" si="214"/>
        <v>#DIV/0!</v>
      </c>
      <c r="BY6687" s="310">
        <f t="shared" si="215"/>
        <v>0</v>
      </c>
    </row>
    <row r="6688" spans="76:77" x14ac:dyDescent="0.25">
      <c r="BX6688" s="311" t="e">
        <f t="shared" si="214"/>
        <v>#DIV/0!</v>
      </c>
      <c r="BY6688" s="310">
        <f t="shared" si="215"/>
        <v>0</v>
      </c>
    </row>
    <row r="6689" spans="76:77" x14ac:dyDescent="0.25">
      <c r="BX6689" s="311" t="e">
        <f t="shared" si="214"/>
        <v>#DIV/0!</v>
      </c>
      <c r="BY6689" s="310">
        <f t="shared" si="215"/>
        <v>0</v>
      </c>
    </row>
    <row r="6690" spans="76:77" x14ac:dyDescent="0.25">
      <c r="BX6690" s="311" t="e">
        <f t="shared" si="214"/>
        <v>#DIV/0!</v>
      </c>
      <c r="BY6690" s="310">
        <f t="shared" si="215"/>
        <v>0</v>
      </c>
    </row>
    <row r="6691" spans="76:77" x14ac:dyDescent="0.25">
      <c r="BX6691" s="311" t="e">
        <f t="shared" si="214"/>
        <v>#DIV/0!</v>
      </c>
      <c r="BY6691" s="310">
        <f t="shared" si="215"/>
        <v>0</v>
      </c>
    </row>
    <row r="6692" spans="76:77" x14ac:dyDescent="0.25">
      <c r="BX6692" s="311" t="e">
        <f t="shared" si="214"/>
        <v>#DIV/0!</v>
      </c>
      <c r="BY6692" s="310">
        <f t="shared" si="215"/>
        <v>0</v>
      </c>
    </row>
    <row r="6693" spans="76:77" x14ac:dyDescent="0.25">
      <c r="BX6693" s="311" t="e">
        <f t="shared" si="214"/>
        <v>#DIV/0!</v>
      </c>
      <c r="BY6693" s="310">
        <f t="shared" si="215"/>
        <v>0</v>
      </c>
    </row>
    <row r="6694" spans="76:77" x14ac:dyDescent="0.25">
      <c r="BX6694" s="311" t="e">
        <f t="shared" si="214"/>
        <v>#DIV/0!</v>
      </c>
      <c r="BY6694" s="310">
        <f t="shared" si="215"/>
        <v>0</v>
      </c>
    </row>
    <row r="6695" spans="76:77" x14ac:dyDescent="0.25">
      <c r="BX6695" s="311" t="e">
        <f t="shared" si="214"/>
        <v>#DIV/0!</v>
      </c>
      <c r="BY6695" s="310">
        <f t="shared" si="215"/>
        <v>0</v>
      </c>
    </row>
    <row r="6696" spans="76:77" x14ac:dyDescent="0.25">
      <c r="BX6696" s="311" t="e">
        <f t="shared" si="214"/>
        <v>#DIV/0!</v>
      </c>
      <c r="BY6696" s="310">
        <f t="shared" si="215"/>
        <v>0</v>
      </c>
    </row>
    <row r="6697" spans="76:77" x14ac:dyDescent="0.25">
      <c r="BX6697" s="311" t="e">
        <f t="shared" si="214"/>
        <v>#DIV/0!</v>
      </c>
      <c r="BY6697" s="310">
        <f t="shared" si="215"/>
        <v>0</v>
      </c>
    </row>
    <row r="6698" spans="76:77" x14ac:dyDescent="0.25">
      <c r="BX6698" s="311" t="e">
        <f t="shared" si="214"/>
        <v>#DIV/0!</v>
      </c>
      <c r="BY6698" s="310">
        <f t="shared" si="215"/>
        <v>0</v>
      </c>
    </row>
    <row r="6699" spans="76:77" x14ac:dyDescent="0.25">
      <c r="BX6699" s="311" t="e">
        <f t="shared" si="214"/>
        <v>#DIV/0!</v>
      </c>
      <c r="BY6699" s="310">
        <f t="shared" si="215"/>
        <v>0</v>
      </c>
    </row>
    <row r="6700" spans="76:77" x14ac:dyDescent="0.25">
      <c r="BX6700" s="311" t="e">
        <f t="shared" si="214"/>
        <v>#DIV/0!</v>
      </c>
      <c r="BY6700" s="310">
        <f t="shared" si="215"/>
        <v>0</v>
      </c>
    </row>
    <row r="6701" spans="76:77" x14ac:dyDescent="0.25">
      <c r="BX6701" s="311" t="e">
        <f t="shared" si="214"/>
        <v>#DIV/0!</v>
      </c>
      <c r="BY6701" s="310">
        <f t="shared" si="215"/>
        <v>0</v>
      </c>
    </row>
    <row r="6702" spans="76:77" x14ac:dyDescent="0.25">
      <c r="BX6702" s="311" t="e">
        <f t="shared" si="214"/>
        <v>#DIV/0!</v>
      </c>
      <c r="BY6702" s="310">
        <f t="shared" si="215"/>
        <v>0</v>
      </c>
    </row>
    <row r="6703" spans="76:77" x14ac:dyDescent="0.25">
      <c r="BX6703" s="311" t="e">
        <f t="shared" si="214"/>
        <v>#DIV/0!</v>
      </c>
      <c r="BY6703" s="310">
        <f t="shared" si="215"/>
        <v>0</v>
      </c>
    </row>
    <row r="6704" spans="76:77" x14ac:dyDescent="0.25">
      <c r="BX6704" s="311" t="e">
        <f t="shared" si="214"/>
        <v>#DIV/0!</v>
      </c>
      <c r="BY6704" s="310">
        <f t="shared" si="215"/>
        <v>0</v>
      </c>
    </row>
    <row r="6705" spans="76:77" x14ac:dyDescent="0.25">
      <c r="BX6705" s="311" t="e">
        <f t="shared" si="214"/>
        <v>#DIV/0!</v>
      </c>
      <c r="BY6705" s="310">
        <f t="shared" si="215"/>
        <v>0</v>
      </c>
    </row>
    <row r="6706" spans="76:77" x14ac:dyDescent="0.25">
      <c r="BX6706" s="311" t="e">
        <f t="shared" si="214"/>
        <v>#DIV/0!</v>
      </c>
      <c r="BY6706" s="310">
        <f t="shared" si="215"/>
        <v>0</v>
      </c>
    </row>
    <row r="6707" spans="76:77" x14ac:dyDescent="0.25">
      <c r="BX6707" s="311" t="e">
        <f t="shared" si="214"/>
        <v>#DIV/0!</v>
      </c>
      <c r="BY6707" s="310">
        <f t="shared" si="215"/>
        <v>0</v>
      </c>
    </row>
    <row r="6708" spans="76:77" x14ac:dyDescent="0.25">
      <c r="BX6708" s="311" t="e">
        <f t="shared" si="214"/>
        <v>#DIV/0!</v>
      </c>
      <c r="BY6708" s="310">
        <f t="shared" si="215"/>
        <v>0</v>
      </c>
    </row>
    <row r="6709" spans="76:77" x14ac:dyDescent="0.25">
      <c r="BX6709" s="311" t="e">
        <f t="shared" si="214"/>
        <v>#DIV/0!</v>
      </c>
      <c r="BY6709" s="310">
        <f t="shared" si="215"/>
        <v>0</v>
      </c>
    </row>
    <row r="6710" spans="76:77" x14ac:dyDescent="0.25">
      <c r="BX6710" s="311" t="e">
        <f t="shared" si="214"/>
        <v>#DIV/0!</v>
      </c>
      <c r="BY6710" s="310">
        <f t="shared" si="215"/>
        <v>0</v>
      </c>
    </row>
    <row r="6711" spans="76:77" x14ac:dyDescent="0.25">
      <c r="BX6711" s="311" t="e">
        <f t="shared" si="214"/>
        <v>#DIV/0!</v>
      </c>
      <c r="BY6711" s="310">
        <f t="shared" si="215"/>
        <v>0</v>
      </c>
    </row>
    <row r="6712" spans="76:77" x14ac:dyDescent="0.25">
      <c r="BX6712" s="311" t="e">
        <f t="shared" si="214"/>
        <v>#DIV/0!</v>
      </c>
      <c r="BY6712" s="310">
        <f t="shared" si="215"/>
        <v>0</v>
      </c>
    </row>
    <row r="6713" spans="76:77" x14ac:dyDescent="0.25">
      <c r="BX6713" s="311" t="e">
        <f t="shared" si="214"/>
        <v>#DIV/0!</v>
      </c>
      <c r="BY6713" s="310">
        <f t="shared" si="215"/>
        <v>0</v>
      </c>
    </row>
    <row r="6714" spans="76:77" x14ac:dyDescent="0.25">
      <c r="BX6714" s="311" t="e">
        <f t="shared" si="214"/>
        <v>#DIV/0!</v>
      </c>
      <c r="BY6714" s="310">
        <f t="shared" si="215"/>
        <v>0</v>
      </c>
    </row>
    <row r="6715" spans="76:77" x14ac:dyDescent="0.25">
      <c r="BX6715" s="311" t="e">
        <f t="shared" si="214"/>
        <v>#DIV/0!</v>
      </c>
      <c r="BY6715" s="310">
        <f t="shared" si="215"/>
        <v>0</v>
      </c>
    </row>
    <row r="6716" spans="76:77" x14ac:dyDescent="0.25">
      <c r="BX6716" s="311" t="e">
        <f t="shared" si="214"/>
        <v>#DIV/0!</v>
      </c>
      <c r="BY6716" s="310">
        <f t="shared" si="215"/>
        <v>0</v>
      </c>
    </row>
    <row r="6717" spans="76:77" x14ac:dyDescent="0.25">
      <c r="BX6717" s="311" t="e">
        <f t="shared" si="214"/>
        <v>#DIV/0!</v>
      </c>
      <c r="BY6717" s="310">
        <f t="shared" si="215"/>
        <v>0</v>
      </c>
    </row>
    <row r="6718" spans="76:77" x14ac:dyDescent="0.25">
      <c r="BX6718" s="311" t="e">
        <f t="shared" si="214"/>
        <v>#DIV/0!</v>
      </c>
      <c r="BY6718" s="310">
        <f t="shared" si="215"/>
        <v>0</v>
      </c>
    </row>
    <row r="6719" spans="76:77" x14ac:dyDescent="0.25">
      <c r="BX6719" s="311" t="e">
        <f t="shared" si="214"/>
        <v>#DIV/0!</v>
      </c>
      <c r="BY6719" s="310">
        <f t="shared" si="215"/>
        <v>0</v>
      </c>
    </row>
    <row r="6720" spans="76:77" x14ac:dyDescent="0.25">
      <c r="BX6720" s="311" t="e">
        <f t="shared" si="214"/>
        <v>#DIV/0!</v>
      </c>
      <c r="BY6720" s="310">
        <f t="shared" si="215"/>
        <v>0</v>
      </c>
    </row>
    <row r="6721" spans="76:77" x14ac:dyDescent="0.25">
      <c r="BX6721" s="311" t="e">
        <f t="shared" si="214"/>
        <v>#DIV/0!</v>
      </c>
      <c r="BY6721" s="310">
        <f t="shared" si="215"/>
        <v>0</v>
      </c>
    </row>
    <row r="6722" spans="76:77" x14ac:dyDescent="0.25">
      <c r="BX6722" s="311" t="e">
        <f t="shared" si="214"/>
        <v>#DIV/0!</v>
      </c>
      <c r="BY6722" s="310">
        <f t="shared" si="215"/>
        <v>0</v>
      </c>
    </row>
    <row r="6723" spans="76:77" x14ac:dyDescent="0.25">
      <c r="BX6723" s="311" t="e">
        <f t="shared" si="214"/>
        <v>#DIV/0!</v>
      </c>
      <c r="BY6723" s="310">
        <f t="shared" si="215"/>
        <v>0</v>
      </c>
    </row>
    <row r="6724" spans="76:77" x14ac:dyDescent="0.25">
      <c r="BX6724" s="311" t="e">
        <f t="shared" si="214"/>
        <v>#DIV/0!</v>
      </c>
      <c r="BY6724" s="310">
        <f t="shared" si="215"/>
        <v>0</v>
      </c>
    </row>
    <row r="6725" spans="76:77" x14ac:dyDescent="0.25">
      <c r="BX6725" s="311" t="e">
        <f t="shared" si="214"/>
        <v>#DIV/0!</v>
      </c>
      <c r="BY6725" s="310">
        <f t="shared" si="215"/>
        <v>0</v>
      </c>
    </row>
    <row r="6726" spans="76:77" x14ac:dyDescent="0.25">
      <c r="BX6726" s="311" t="e">
        <f t="shared" si="214"/>
        <v>#DIV/0!</v>
      </c>
      <c r="BY6726" s="310">
        <f t="shared" si="215"/>
        <v>0</v>
      </c>
    </row>
    <row r="6727" spans="76:77" x14ac:dyDescent="0.25">
      <c r="BX6727" s="311" t="e">
        <f t="shared" si="214"/>
        <v>#DIV/0!</v>
      </c>
      <c r="BY6727" s="310">
        <f t="shared" si="215"/>
        <v>0</v>
      </c>
    </row>
    <row r="6728" spans="76:77" x14ac:dyDescent="0.25">
      <c r="BX6728" s="311" t="e">
        <f t="shared" si="214"/>
        <v>#DIV/0!</v>
      </c>
      <c r="BY6728" s="310">
        <f t="shared" si="215"/>
        <v>0</v>
      </c>
    </row>
    <row r="6729" spans="76:77" x14ac:dyDescent="0.25">
      <c r="BX6729" s="311" t="e">
        <f t="shared" si="214"/>
        <v>#DIV/0!</v>
      </c>
      <c r="BY6729" s="310">
        <f t="shared" si="215"/>
        <v>0</v>
      </c>
    </row>
    <row r="6730" spans="76:77" x14ac:dyDescent="0.25">
      <c r="BX6730" s="311" t="e">
        <f t="shared" si="214"/>
        <v>#DIV/0!</v>
      </c>
      <c r="BY6730" s="310">
        <f t="shared" si="215"/>
        <v>0</v>
      </c>
    </row>
    <row r="6731" spans="76:77" x14ac:dyDescent="0.25">
      <c r="BX6731" s="311" t="e">
        <f t="shared" si="214"/>
        <v>#DIV/0!</v>
      </c>
      <c r="BY6731" s="310">
        <f t="shared" si="215"/>
        <v>0</v>
      </c>
    </row>
    <row r="6732" spans="76:77" x14ac:dyDescent="0.25">
      <c r="BX6732" s="311" t="e">
        <f t="shared" si="214"/>
        <v>#DIV/0!</v>
      </c>
      <c r="BY6732" s="310">
        <f t="shared" si="215"/>
        <v>0</v>
      </c>
    </row>
    <row r="6733" spans="76:77" x14ac:dyDescent="0.25">
      <c r="BX6733" s="311" t="e">
        <f t="shared" ref="BX6733:BX6796" si="216">BY6733/BV6733</f>
        <v>#DIV/0!</v>
      </c>
      <c r="BY6733" s="310">
        <f t="shared" ref="BY6733:BY6796" si="217">BY6732+BW6733*(BV6733-BV6732)</f>
        <v>0</v>
      </c>
    </row>
    <row r="6734" spans="76:77" x14ac:dyDescent="0.25">
      <c r="BX6734" s="311" t="e">
        <f t="shared" si="216"/>
        <v>#DIV/0!</v>
      </c>
      <c r="BY6734" s="310">
        <f t="shared" si="217"/>
        <v>0</v>
      </c>
    </row>
    <row r="6735" spans="76:77" x14ac:dyDescent="0.25">
      <c r="BX6735" s="311" t="e">
        <f t="shared" si="216"/>
        <v>#DIV/0!</v>
      </c>
      <c r="BY6735" s="310">
        <f t="shared" si="217"/>
        <v>0</v>
      </c>
    </row>
    <row r="6736" spans="76:77" x14ac:dyDescent="0.25">
      <c r="BX6736" s="311" t="e">
        <f t="shared" si="216"/>
        <v>#DIV/0!</v>
      </c>
      <c r="BY6736" s="310">
        <f t="shared" si="217"/>
        <v>0</v>
      </c>
    </row>
    <row r="6737" spans="76:77" x14ac:dyDescent="0.25">
      <c r="BX6737" s="311" t="e">
        <f t="shared" si="216"/>
        <v>#DIV/0!</v>
      </c>
      <c r="BY6737" s="310">
        <f t="shared" si="217"/>
        <v>0</v>
      </c>
    </row>
    <row r="6738" spans="76:77" x14ac:dyDescent="0.25">
      <c r="BX6738" s="311" t="e">
        <f t="shared" si="216"/>
        <v>#DIV/0!</v>
      </c>
      <c r="BY6738" s="310">
        <f t="shared" si="217"/>
        <v>0</v>
      </c>
    </row>
    <row r="6739" spans="76:77" x14ac:dyDescent="0.25">
      <c r="BX6739" s="311" t="e">
        <f t="shared" si="216"/>
        <v>#DIV/0!</v>
      </c>
      <c r="BY6739" s="310">
        <f t="shared" si="217"/>
        <v>0</v>
      </c>
    </row>
    <row r="6740" spans="76:77" x14ac:dyDescent="0.25">
      <c r="BX6740" s="311" t="e">
        <f t="shared" si="216"/>
        <v>#DIV/0!</v>
      </c>
      <c r="BY6740" s="310">
        <f t="shared" si="217"/>
        <v>0</v>
      </c>
    </row>
    <row r="6741" spans="76:77" x14ac:dyDescent="0.25">
      <c r="BX6741" s="311" t="e">
        <f t="shared" si="216"/>
        <v>#DIV/0!</v>
      </c>
      <c r="BY6741" s="310">
        <f t="shared" si="217"/>
        <v>0</v>
      </c>
    </row>
    <row r="6742" spans="76:77" x14ac:dyDescent="0.25">
      <c r="BX6742" s="311" t="e">
        <f t="shared" si="216"/>
        <v>#DIV/0!</v>
      </c>
      <c r="BY6742" s="310">
        <f t="shared" si="217"/>
        <v>0</v>
      </c>
    </row>
    <row r="6743" spans="76:77" x14ac:dyDescent="0.25">
      <c r="BX6743" s="311" t="e">
        <f t="shared" si="216"/>
        <v>#DIV/0!</v>
      </c>
      <c r="BY6743" s="310">
        <f t="shared" si="217"/>
        <v>0</v>
      </c>
    </row>
    <row r="6744" spans="76:77" x14ac:dyDescent="0.25">
      <c r="BX6744" s="311" t="e">
        <f t="shared" si="216"/>
        <v>#DIV/0!</v>
      </c>
      <c r="BY6744" s="310">
        <f t="shared" si="217"/>
        <v>0</v>
      </c>
    </row>
    <row r="6745" spans="76:77" x14ac:dyDescent="0.25">
      <c r="BX6745" s="311" t="e">
        <f t="shared" si="216"/>
        <v>#DIV/0!</v>
      </c>
      <c r="BY6745" s="310">
        <f t="shared" si="217"/>
        <v>0</v>
      </c>
    </row>
    <row r="6746" spans="76:77" x14ac:dyDescent="0.25">
      <c r="BX6746" s="311" t="e">
        <f t="shared" si="216"/>
        <v>#DIV/0!</v>
      </c>
      <c r="BY6746" s="310">
        <f t="shared" si="217"/>
        <v>0</v>
      </c>
    </row>
    <row r="6747" spans="76:77" x14ac:dyDescent="0.25">
      <c r="BX6747" s="311" t="e">
        <f t="shared" si="216"/>
        <v>#DIV/0!</v>
      </c>
      <c r="BY6747" s="310">
        <f t="shared" si="217"/>
        <v>0</v>
      </c>
    </row>
    <row r="6748" spans="76:77" x14ac:dyDescent="0.25">
      <c r="BX6748" s="311" t="e">
        <f t="shared" si="216"/>
        <v>#DIV/0!</v>
      </c>
      <c r="BY6748" s="310">
        <f t="shared" si="217"/>
        <v>0</v>
      </c>
    </row>
    <row r="6749" spans="76:77" x14ac:dyDescent="0.25">
      <c r="BX6749" s="311" t="e">
        <f t="shared" si="216"/>
        <v>#DIV/0!</v>
      </c>
      <c r="BY6749" s="310">
        <f t="shared" si="217"/>
        <v>0</v>
      </c>
    </row>
    <row r="6750" spans="76:77" x14ac:dyDescent="0.25">
      <c r="BX6750" s="311" t="e">
        <f t="shared" si="216"/>
        <v>#DIV/0!</v>
      </c>
      <c r="BY6750" s="310">
        <f t="shared" si="217"/>
        <v>0</v>
      </c>
    </row>
    <row r="6751" spans="76:77" x14ac:dyDescent="0.25">
      <c r="BX6751" s="311" t="e">
        <f t="shared" si="216"/>
        <v>#DIV/0!</v>
      </c>
      <c r="BY6751" s="310">
        <f t="shared" si="217"/>
        <v>0</v>
      </c>
    </row>
    <row r="6752" spans="76:77" x14ac:dyDescent="0.25">
      <c r="BX6752" s="311" t="e">
        <f t="shared" si="216"/>
        <v>#DIV/0!</v>
      </c>
      <c r="BY6752" s="310">
        <f t="shared" si="217"/>
        <v>0</v>
      </c>
    </row>
    <row r="6753" spans="76:77" x14ac:dyDescent="0.25">
      <c r="BX6753" s="311" t="e">
        <f t="shared" si="216"/>
        <v>#DIV/0!</v>
      </c>
      <c r="BY6753" s="310">
        <f t="shared" si="217"/>
        <v>0</v>
      </c>
    </row>
    <row r="6754" spans="76:77" x14ac:dyDescent="0.25">
      <c r="BX6754" s="311" t="e">
        <f t="shared" si="216"/>
        <v>#DIV/0!</v>
      </c>
      <c r="BY6754" s="310">
        <f t="shared" si="217"/>
        <v>0</v>
      </c>
    </row>
    <row r="6755" spans="76:77" x14ac:dyDescent="0.25">
      <c r="BX6755" s="311" t="e">
        <f t="shared" si="216"/>
        <v>#DIV/0!</v>
      </c>
      <c r="BY6755" s="310">
        <f t="shared" si="217"/>
        <v>0</v>
      </c>
    </row>
    <row r="6756" spans="76:77" x14ac:dyDescent="0.25">
      <c r="BX6756" s="311" t="e">
        <f t="shared" si="216"/>
        <v>#DIV/0!</v>
      </c>
      <c r="BY6756" s="310">
        <f t="shared" si="217"/>
        <v>0</v>
      </c>
    </row>
    <row r="6757" spans="76:77" x14ac:dyDescent="0.25">
      <c r="BX6757" s="311" t="e">
        <f t="shared" si="216"/>
        <v>#DIV/0!</v>
      </c>
      <c r="BY6757" s="310">
        <f t="shared" si="217"/>
        <v>0</v>
      </c>
    </row>
    <row r="6758" spans="76:77" x14ac:dyDescent="0.25">
      <c r="BX6758" s="311" t="e">
        <f t="shared" si="216"/>
        <v>#DIV/0!</v>
      </c>
      <c r="BY6758" s="310">
        <f t="shared" si="217"/>
        <v>0</v>
      </c>
    </row>
    <row r="6759" spans="76:77" x14ac:dyDescent="0.25">
      <c r="BX6759" s="311" t="e">
        <f t="shared" si="216"/>
        <v>#DIV/0!</v>
      </c>
      <c r="BY6759" s="310">
        <f t="shared" si="217"/>
        <v>0</v>
      </c>
    </row>
    <row r="6760" spans="76:77" x14ac:dyDescent="0.25">
      <c r="BX6760" s="311" t="e">
        <f t="shared" si="216"/>
        <v>#DIV/0!</v>
      </c>
      <c r="BY6760" s="310">
        <f t="shared" si="217"/>
        <v>0</v>
      </c>
    </row>
    <row r="6761" spans="76:77" x14ac:dyDescent="0.25">
      <c r="BX6761" s="311" t="e">
        <f t="shared" si="216"/>
        <v>#DIV/0!</v>
      </c>
      <c r="BY6761" s="310">
        <f t="shared" si="217"/>
        <v>0</v>
      </c>
    </row>
    <row r="6762" spans="76:77" x14ac:dyDescent="0.25">
      <c r="BX6762" s="311" t="e">
        <f t="shared" si="216"/>
        <v>#DIV/0!</v>
      </c>
      <c r="BY6762" s="310">
        <f t="shared" si="217"/>
        <v>0</v>
      </c>
    </row>
    <row r="6763" spans="76:77" x14ac:dyDescent="0.25">
      <c r="BX6763" s="311" t="e">
        <f t="shared" si="216"/>
        <v>#DIV/0!</v>
      </c>
      <c r="BY6763" s="310">
        <f t="shared" si="217"/>
        <v>0</v>
      </c>
    </row>
    <row r="6764" spans="76:77" x14ac:dyDescent="0.25">
      <c r="BX6764" s="311" t="e">
        <f t="shared" si="216"/>
        <v>#DIV/0!</v>
      </c>
      <c r="BY6764" s="310">
        <f t="shared" si="217"/>
        <v>0</v>
      </c>
    </row>
    <row r="6765" spans="76:77" x14ac:dyDescent="0.25">
      <c r="BX6765" s="311" t="e">
        <f t="shared" si="216"/>
        <v>#DIV/0!</v>
      </c>
      <c r="BY6765" s="310">
        <f t="shared" si="217"/>
        <v>0</v>
      </c>
    </row>
    <row r="6766" spans="76:77" x14ac:dyDescent="0.25">
      <c r="BX6766" s="311" t="e">
        <f t="shared" si="216"/>
        <v>#DIV/0!</v>
      </c>
      <c r="BY6766" s="310">
        <f t="shared" si="217"/>
        <v>0</v>
      </c>
    </row>
    <row r="6767" spans="76:77" x14ac:dyDescent="0.25">
      <c r="BX6767" s="311" t="e">
        <f t="shared" si="216"/>
        <v>#DIV/0!</v>
      </c>
      <c r="BY6767" s="310">
        <f t="shared" si="217"/>
        <v>0</v>
      </c>
    </row>
    <row r="6768" spans="76:77" x14ac:dyDescent="0.25">
      <c r="BX6768" s="311" t="e">
        <f t="shared" si="216"/>
        <v>#DIV/0!</v>
      </c>
      <c r="BY6768" s="310">
        <f t="shared" si="217"/>
        <v>0</v>
      </c>
    </row>
    <row r="6769" spans="76:77" x14ac:dyDescent="0.25">
      <c r="BX6769" s="311" t="e">
        <f t="shared" si="216"/>
        <v>#DIV/0!</v>
      </c>
      <c r="BY6769" s="310">
        <f t="shared" si="217"/>
        <v>0</v>
      </c>
    </row>
    <row r="6770" spans="76:77" x14ac:dyDescent="0.25">
      <c r="BX6770" s="311" t="e">
        <f t="shared" si="216"/>
        <v>#DIV/0!</v>
      </c>
      <c r="BY6770" s="310">
        <f t="shared" si="217"/>
        <v>0</v>
      </c>
    </row>
    <row r="6771" spans="76:77" x14ac:dyDescent="0.25">
      <c r="BX6771" s="311" t="e">
        <f t="shared" si="216"/>
        <v>#DIV/0!</v>
      </c>
      <c r="BY6771" s="310">
        <f t="shared" si="217"/>
        <v>0</v>
      </c>
    </row>
    <row r="6772" spans="76:77" x14ac:dyDescent="0.25">
      <c r="BX6772" s="311" t="e">
        <f t="shared" si="216"/>
        <v>#DIV/0!</v>
      </c>
      <c r="BY6772" s="310">
        <f t="shared" si="217"/>
        <v>0</v>
      </c>
    </row>
    <row r="6773" spans="76:77" x14ac:dyDescent="0.25">
      <c r="BX6773" s="311" t="e">
        <f t="shared" si="216"/>
        <v>#DIV/0!</v>
      </c>
      <c r="BY6773" s="310">
        <f t="shared" si="217"/>
        <v>0</v>
      </c>
    </row>
    <row r="6774" spans="76:77" x14ac:dyDescent="0.25">
      <c r="BX6774" s="311" t="e">
        <f t="shared" si="216"/>
        <v>#DIV/0!</v>
      </c>
      <c r="BY6774" s="310">
        <f t="shared" si="217"/>
        <v>0</v>
      </c>
    </row>
    <row r="6775" spans="76:77" x14ac:dyDescent="0.25">
      <c r="BX6775" s="311" t="e">
        <f t="shared" si="216"/>
        <v>#DIV/0!</v>
      </c>
      <c r="BY6775" s="310">
        <f t="shared" si="217"/>
        <v>0</v>
      </c>
    </row>
    <row r="6776" spans="76:77" x14ac:dyDescent="0.25">
      <c r="BX6776" s="311" t="e">
        <f t="shared" si="216"/>
        <v>#DIV/0!</v>
      </c>
      <c r="BY6776" s="310">
        <f t="shared" si="217"/>
        <v>0</v>
      </c>
    </row>
    <row r="6777" spans="76:77" x14ac:dyDescent="0.25">
      <c r="BX6777" s="311" t="e">
        <f t="shared" si="216"/>
        <v>#DIV/0!</v>
      </c>
      <c r="BY6777" s="310">
        <f t="shared" si="217"/>
        <v>0</v>
      </c>
    </row>
    <row r="6778" spans="76:77" x14ac:dyDescent="0.25">
      <c r="BX6778" s="311" t="e">
        <f t="shared" si="216"/>
        <v>#DIV/0!</v>
      </c>
      <c r="BY6778" s="310">
        <f t="shared" si="217"/>
        <v>0</v>
      </c>
    </row>
    <row r="6779" spans="76:77" x14ac:dyDescent="0.25">
      <c r="BX6779" s="311" t="e">
        <f t="shared" si="216"/>
        <v>#DIV/0!</v>
      </c>
      <c r="BY6779" s="310">
        <f t="shared" si="217"/>
        <v>0</v>
      </c>
    </row>
    <row r="6780" spans="76:77" x14ac:dyDescent="0.25">
      <c r="BX6780" s="311" t="e">
        <f t="shared" si="216"/>
        <v>#DIV/0!</v>
      </c>
      <c r="BY6780" s="310">
        <f t="shared" si="217"/>
        <v>0</v>
      </c>
    </row>
    <row r="6781" spans="76:77" x14ac:dyDescent="0.25">
      <c r="BX6781" s="311" t="e">
        <f t="shared" si="216"/>
        <v>#DIV/0!</v>
      </c>
      <c r="BY6781" s="310">
        <f t="shared" si="217"/>
        <v>0</v>
      </c>
    </row>
    <row r="6782" spans="76:77" x14ac:dyDescent="0.25">
      <c r="BX6782" s="311" t="e">
        <f t="shared" si="216"/>
        <v>#DIV/0!</v>
      </c>
      <c r="BY6782" s="310">
        <f t="shared" si="217"/>
        <v>0</v>
      </c>
    </row>
    <row r="6783" spans="76:77" x14ac:dyDescent="0.25">
      <c r="BX6783" s="311" t="e">
        <f t="shared" si="216"/>
        <v>#DIV/0!</v>
      </c>
      <c r="BY6783" s="310">
        <f t="shared" si="217"/>
        <v>0</v>
      </c>
    </row>
    <row r="6784" spans="76:77" x14ac:dyDescent="0.25">
      <c r="BX6784" s="311" t="e">
        <f t="shared" si="216"/>
        <v>#DIV/0!</v>
      </c>
      <c r="BY6784" s="310">
        <f t="shared" si="217"/>
        <v>0</v>
      </c>
    </row>
    <row r="6785" spans="76:77" x14ac:dyDescent="0.25">
      <c r="BX6785" s="311" t="e">
        <f t="shared" si="216"/>
        <v>#DIV/0!</v>
      </c>
      <c r="BY6785" s="310">
        <f t="shared" si="217"/>
        <v>0</v>
      </c>
    </row>
    <row r="6786" spans="76:77" x14ac:dyDescent="0.25">
      <c r="BX6786" s="311" t="e">
        <f t="shared" si="216"/>
        <v>#DIV/0!</v>
      </c>
      <c r="BY6786" s="310">
        <f t="shared" si="217"/>
        <v>0</v>
      </c>
    </row>
    <row r="6787" spans="76:77" x14ac:dyDescent="0.25">
      <c r="BX6787" s="311" t="e">
        <f t="shared" si="216"/>
        <v>#DIV/0!</v>
      </c>
      <c r="BY6787" s="310">
        <f t="shared" si="217"/>
        <v>0</v>
      </c>
    </row>
    <row r="6788" spans="76:77" x14ac:dyDescent="0.25">
      <c r="BX6788" s="311" t="e">
        <f t="shared" si="216"/>
        <v>#DIV/0!</v>
      </c>
      <c r="BY6788" s="310">
        <f t="shared" si="217"/>
        <v>0</v>
      </c>
    </row>
    <row r="6789" spans="76:77" x14ac:dyDescent="0.25">
      <c r="BX6789" s="311" t="e">
        <f t="shared" si="216"/>
        <v>#DIV/0!</v>
      </c>
      <c r="BY6789" s="310">
        <f t="shared" si="217"/>
        <v>0</v>
      </c>
    </row>
    <row r="6790" spans="76:77" x14ac:dyDescent="0.25">
      <c r="BX6790" s="311" t="e">
        <f t="shared" si="216"/>
        <v>#DIV/0!</v>
      </c>
      <c r="BY6790" s="310">
        <f t="shared" si="217"/>
        <v>0</v>
      </c>
    </row>
    <row r="6791" spans="76:77" x14ac:dyDescent="0.25">
      <c r="BX6791" s="311" t="e">
        <f t="shared" si="216"/>
        <v>#DIV/0!</v>
      </c>
      <c r="BY6791" s="310">
        <f t="shared" si="217"/>
        <v>0</v>
      </c>
    </row>
    <row r="6792" spans="76:77" x14ac:dyDescent="0.25">
      <c r="BX6792" s="311" t="e">
        <f t="shared" si="216"/>
        <v>#DIV/0!</v>
      </c>
      <c r="BY6792" s="310">
        <f t="shared" si="217"/>
        <v>0</v>
      </c>
    </row>
    <row r="6793" spans="76:77" x14ac:dyDescent="0.25">
      <c r="BX6793" s="311" t="e">
        <f t="shared" si="216"/>
        <v>#DIV/0!</v>
      </c>
      <c r="BY6793" s="310">
        <f t="shared" si="217"/>
        <v>0</v>
      </c>
    </row>
    <row r="6794" spans="76:77" x14ac:dyDescent="0.25">
      <c r="BX6794" s="311" t="e">
        <f t="shared" si="216"/>
        <v>#DIV/0!</v>
      </c>
      <c r="BY6794" s="310">
        <f t="shared" si="217"/>
        <v>0</v>
      </c>
    </row>
    <row r="6795" spans="76:77" x14ac:dyDescent="0.25">
      <c r="BX6795" s="311" t="e">
        <f t="shared" si="216"/>
        <v>#DIV/0!</v>
      </c>
      <c r="BY6795" s="310">
        <f t="shared" si="217"/>
        <v>0</v>
      </c>
    </row>
    <row r="6796" spans="76:77" x14ac:dyDescent="0.25">
      <c r="BX6796" s="311" t="e">
        <f t="shared" si="216"/>
        <v>#DIV/0!</v>
      </c>
      <c r="BY6796" s="310">
        <f t="shared" si="217"/>
        <v>0</v>
      </c>
    </row>
    <row r="6797" spans="76:77" x14ac:dyDescent="0.25">
      <c r="BX6797" s="311" t="e">
        <f t="shared" ref="BX6797:BX6860" si="218">BY6797/BV6797</f>
        <v>#DIV/0!</v>
      </c>
      <c r="BY6797" s="310">
        <f t="shared" ref="BY6797:BY6860" si="219">BY6796+BW6797*(BV6797-BV6796)</f>
        <v>0</v>
      </c>
    </row>
    <row r="6798" spans="76:77" x14ac:dyDescent="0.25">
      <c r="BX6798" s="311" t="e">
        <f t="shared" si="218"/>
        <v>#DIV/0!</v>
      </c>
      <c r="BY6798" s="310">
        <f t="shared" si="219"/>
        <v>0</v>
      </c>
    </row>
    <row r="6799" spans="76:77" x14ac:dyDescent="0.25">
      <c r="BX6799" s="311" t="e">
        <f t="shared" si="218"/>
        <v>#DIV/0!</v>
      </c>
      <c r="BY6799" s="310">
        <f t="shared" si="219"/>
        <v>0</v>
      </c>
    </row>
    <row r="6800" spans="76:77" x14ac:dyDescent="0.25">
      <c r="BX6800" s="311" t="e">
        <f t="shared" si="218"/>
        <v>#DIV/0!</v>
      </c>
      <c r="BY6800" s="310">
        <f t="shared" si="219"/>
        <v>0</v>
      </c>
    </row>
    <row r="6801" spans="76:77" x14ac:dyDescent="0.25">
      <c r="BX6801" s="311" t="e">
        <f t="shared" si="218"/>
        <v>#DIV/0!</v>
      </c>
      <c r="BY6801" s="310">
        <f t="shared" si="219"/>
        <v>0</v>
      </c>
    </row>
    <row r="6802" spans="76:77" x14ac:dyDescent="0.25">
      <c r="BX6802" s="311" t="e">
        <f t="shared" si="218"/>
        <v>#DIV/0!</v>
      </c>
      <c r="BY6802" s="310">
        <f t="shared" si="219"/>
        <v>0</v>
      </c>
    </row>
    <row r="6803" spans="76:77" x14ac:dyDescent="0.25">
      <c r="BX6803" s="311" t="e">
        <f t="shared" si="218"/>
        <v>#DIV/0!</v>
      </c>
      <c r="BY6803" s="310">
        <f t="shared" si="219"/>
        <v>0</v>
      </c>
    </row>
    <row r="6804" spans="76:77" x14ac:dyDescent="0.25">
      <c r="BX6804" s="311" t="e">
        <f t="shared" si="218"/>
        <v>#DIV/0!</v>
      </c>
      <c r="BY6804" s="310">
        <f t="shared" si="219"/>
        <v>0</v>
      </c>
    </row>
    <row r="6805" spans="76:77" x14ac:dyDescent="0.25">
      <c r="BX6805" s="311" t="e">
        <f t="shared" si="218"/>
        <v>#DIV/0!</v>
      </c>
      <c r="BY6805" s="310">
        <f t="shared" si="219"/>
        <v>0</v>
      </c>
    </row>
    <row r="6806" spans="76:77" x14ac:dyDescent="0.25">
      <c r="BX6806" s="311" t="e">
        <f t="shared" si="218"/>
        <v>#DIV/0!</v>
      </c>
      <c r="BY6806" s="310">
        <f t="shared" si="219"/>
        <v>0</v>
      </c>
    </row>
    <row r="6807" spans="76:77" x14ac:dyDescent="0.25">
      <c r="BX6807" s="311" t="e">
        <f t="shared" si="218"/>
        <v>#DIV/0!</v>
      </c>
      <c r="BY6807" s="310">
        <f t="shared" si="219"/>
        <v>0</v>
      </c>
    </row>
    <row r="6808" spans="76:77" x14ac:dyDescent="0.25">
      <c r="BX6808" s="311" t="e">
        <f t="shared" si="218"/>
        <v>#DIV/0!</v>
      </c>
      <c r="BY6808" s="310">
        <f t="shared" si="219"/>
        <v>0</v>
      </c>
    </row>
    <row r="6809" spans="76:77" x14ac:dyDescent="0.25">
      <c r="BX6809" s="311" t="e">
        <f t="shared" si="218"/>
        <v>#DIV/0!</v>
      </c>
      <c r="BY6809" s="310">
        <f t="shared" si="219"/>
        <v>0</v>
      </c>
    </row>
    <row r="6810" spans="76:77" x14ac:dyDescent="0.25">
      <c r="BX6810" s="311" t="e">
        <f t="shared" si="218"/>
        <v>#DIV/0!</v>
      </c>
      <c r="BY6810" s="310">
        <f t="shared" si="219"/>
        <v>0</v>
      </c>
    </row>
    <row r="6811" spans="76:77" x14ac:dyDescent="0.25">
      <c r="BX6811" s="311" t="e">
        <f t="shared" si="218"/>
        <v>#DIV/0!</v>
      </c>
      <c r="BY6811" s="310">
        <f t="shared" si="219"/>
        <v>0</v>
      </c>
    </row>
    <row r="6812" spans="76:77" x14ac:dyDescent="0.25">
      <c r="BX6812" s="311" t="e">
        <f t="shared" si="218"/>
        <v>#DIV/0!</v>
      </c>
      <c r="BY6812" s="310">
        <f t="shared" si="219"/>
        <v>0</v>
      </c>
    </row>
    <row r="6813" spans="76:77" x14ac:dyDescent="0.25">
      <c r="BX6813" s="311" t="e">
        <f t="shared" si="218"/>
        <v>#DIV/0!</v>
      </c>
      <c r="BY6813" s="310">
        <f t="shared" si="219"/>
        <v>0</v>
      </c>
    </row>
    <row r="6814" spans="76:77" x14ac:dyDescent="0.25">
      <c r="BX6814" s="311" t="e">
        <f t="shared" si="218"/>
        <v>#DIV/0!</v>
      </c>
      <c r="BY6814" s="310">
        <f t="shared" si="219"/>
        <v>0</v>
      </c>
    </row>
    <row r="6815" spans="76:77" x14ac:dyDescent="0.25">
      <c r="BX6815" s="311" t="e">
        <f t="shared" si="218"/>
        <v>#DIV/0!</v>
      </c>
      <c r="BY6815" s="310">
        <f t="shared" si="219"/>
        <v>0</v>
      </c>
    </row>
    <row r="6816" spans="76:77" x14ac:dyDescent="0.25">
      <c r="BX6816" s="311" t="e">
        <f t="shared" si="218"/>
        <v>#DIV/0!</v>
      </c>
      <c r="BY6816" s="310">
        <f t="shared" si="219"/>
        <v>0</v>
      </c>
    </row>
    <row r="6817" spans="76:77" x14ac:dyDescent="0.25">
      <c r="BX6817" s="311" t="e">
        <f t="shared" si="218"/>
        <v>#DIV/0!</v>
      </c>
      <c r="BY6817" s="310">
        <f t="shared" si="219"/>
        <v>0</v>
      </c>
    </row>
    <row r="6818" spans="76:77" x14ac:dyDescent="0.25">
      <c r="BX6818" s="311" t="e">
        <f t="shared" si="218"/>
        <v>#DIV/0!</v>
      </c>
      <c r="BY6818" s="310">
        <f t="shared" si="219"/>
        <v>0</v>
      </c>
    </row>
    <row r="6819" spans="76:77" x14ac:dyDescent="0.25">
      <c r="BX6819" s="311" t="e">
        <f t="shared" si="218"/>
        <v>#DIV/0!</v>
      </c>
      <c r="BY6819" s="310">
        <f t="shared" si="219"/>
        <v>0</v>
      </c>
    </row>
    <row r="6820" spans="76:77" x14ac:dyDescent="0.25">
      <c r="BX6820" s="311" t="e">
        <f t="shared" si="218"/>
        <v>#DIV/0!</v>
      </c>
      <c r="BY6820" s="310">
        <f t="shared" si="219"/>
        <v>0</v>
      </c>
    </row>
    <row r="6821" spans="76:77" x14ac:dyDescent="0.25">
      <c r="BX6821" s="311" t="e">
        <f t="shared" si="218"/>
        <v>#DIV/0!</v>
      </c>
      <c r="BY6821" s="310">
        <f t="shared" si="219"/>
        <v>0</v>
      </c>
    </row>
    <row r="6822" spans="76:77" x14ac:dyDescent="0.25">
      <c r="BX6822" s="311" t="e">
        <f t="shared" si="218"/>
        <v>#DIV/0!</v>
      </c>
      <c r="BY6822" s="310">
        <f t="shared" si="219"/>
        <v>0</v>
      </c>
    </row>
    <row r="6823" spans="76:77" x14ac:dyDescent="0.25">
      <c r="BX6823" s="311" t="e">
        <f t="shared" si="218"/>
        <v>#DIV/0!</v>
      </c>
      <c r="BY6823" s="310">
        <f t="shared" si="219"/>
        <v>0</v>
      </c>
    </row>
    <row r="6824" spans="76:77" x14ac:dyDescent="0.25">
      <c r="BX6824" s="311" t="e">
        <f t="shared" si="218"/>
        <v>#DIV/0!</v>
      </c>
      <c r="BY6824" s="310">
        <f t="shared" si="219"/>
        <v>0</v>
      </c>
    </row>
    <row r="6825" spans="76:77" x14ac:dyDescent="0.25">
      <c r="BX6825" s="311" t="e">
        <f t="shared" si="218"/>
        <v>#DIV/0!</v>
      </c>
      <c r="BY6825" s="310">
        <f t="shared" si="219"/>
        <v>0</v>
      </c>
    </row>
    <row r="6826" spans="76:77" x14ac:dyDescent="0.25">
      <c r="BX6826" s="311" t="e">
        <f t="shared" si="218"/>
        <v>#DIV/0!</v>
      </c>
      <c r="BY6826" s="310">
        <f t="shared" si="219"/>
        <v>0</v>
      </c>
    </row>
    <row r="6827" spans="76:77" x14ac:dyDescent="0.25">
      <c r="BX6827" s="311" t="e">
        <f t="shared" si="218"/>
        <v>#DIV/0!</v>
      </c>
      <c r="BY6827" s="310">
        <f t="shared" si="219"/>
        <v>0</v>
      </c>
    </row>
    <row r="6828" spans="76:77" x14ac:dyDescent="0.25">
      <c r="BX6828" s="311" t="e">
        <f t="shared" si="218"/>
        <v>#DIV/0!</v>
      </c>
      <c r="BY6828" s="310">
        <f t="shared" si="219"/>
        <v>0</v>
      </c>
    </row>
    <row r="6829" spans="76:77" x14ac:dyDescent="0.25">
      <c r="BX6829" s="311" t="e">
        <f t="shared" si="218"/>
        <v>#DIV/0!</v>
      </c>
      <c r="BY6829" s="310">
        <f t="shared" si="219"/>
        <v>0</v>
      </c>
    </row>
    <row r="6830" spans="76:77" x14ac:dyDescent="0.25">
      <c r="BX6830" s="311" t="e">
        <f t="shared" si="218"/>
        <v>#DIV/0!</v>
      </c>
      <c r="BY6830" s="310">
        <f t="shared" si="219"/>
        <v>0</v>
      </c>
    </row>
    <row r="6831" spans="76:77" x14ac:dyDescent="0.25">
      <c r="BX6831" s="311" t="e">
        <f t="shared" si="218"/>
        <v>#DIV/0!</v>
      </c>
      <c r="BY6831" s="310">
        <f t="shared" si="219"/>
        <v>0</v>
      </c>
    </row>
    <row r="6832" spans="76:77" x14ac:dyDescent="0.25">
      <c r="BX6832" s="311" t="e">
        <f t="shared" si="218"/>
        <v>#DIV/0!</v>
      </c>
      <c r="BY6832" s="310">
        <f t="shared" si="219"/>
        <v>0</v>
      </c>
    </row>
    <row r="6833" spans="76:77" x14ac:dyDescent="0.25">
      <c r="BX6833" s="311" t="e">
        <f t="shared" si="218"/>
        <v>#DIV/0!</v>
      </c>
      <c r="BY6833" s="310">
        <f t="shared" si="219"/>
        <v>0</v>
      </c>
    </row>
    <row r="6834" spans="76:77" x14ac:dyDescent="0.25">
      <c r="BX6834" s="311" t="e">
        <f t="shared" si="218"/>
        <v>#DIV/0!</v>
      </c>
      <c r="BY6834" s="310">
        <f t="shared" si="219"/>
        <v>0</v>
      </c>
    </row>
    <row r="6835" spans="76:77" x14ac:dyDescent="0.25">
      <c r="BX6835" s="311" t="e">
        <f t="shared" si="218"/>
        <v>#DIV/0!</v>
      </c>
      <c r="BY6835" s="310">
        <f t="shared" si="219"/>
        <v>0</v>
      </c>
    </row>
    <row r="6836" spans="76:77" x14ac:dyDescent="0.25">
      <c r="BX6836" s="311" t="e">
        <f t="shared" si="218"/>
        <v>#DIV/0!</v>
      </c>
      <c r="BY6836" s="310">
        <f t="shared" si="219"/>
        <v>0</v>
      </c>
    </row>
    <row r="6837" spans="76:77" x14ac:dyDescent="0.25">
      <c r="BX6837" s="311" t="e">
        <f t="shared" si="218"/>
        <v>#DIV/0!</v>
      </c>
      <c r="BY6837" s="310">
        <f t="shared" si="219"/>
        <v>0</v>
      </c>
    </row>
    <row r="6838" spans="76:77" x14ac:dyDescent="0.25">
      <c r="BX6838" s="311" t="e">
        <f t="shared" si="218"/>
        <v>#DIV/0!</v>
      </c>
      <c r="BY6838" s="310">
        <f t="shared" si="219"/>
        <v>0</v>
      </c>
    </row>
    <row r="6839" spans="76:77" x14ac:dyDescent="0.25">
      <c r="BX6839" s="311" t="e">
        <f t="shared" si="218"/>
        <v>#DIV/0!</v>
      </c>
      <c r="BY6839" s="310">
        <f t="shared" si="219"/>
        <v>0</v>
      </c>
    </row>
    <row r="6840" spans="76:77" x14ac:dyDescent="0.25">
      <c r="BX6840" s="311" t="e">
        <f t="shared" si="218"/>
        <v>#DIV/0!</v>
      </c>
      <c r="BY6840" s="310">
        <f t="shared" si="219"/>
        <v>0</v>
      </c>
    </row>
    <row r="6841" spans="76:77" x14ac:dyDescent="0.25">
      <c r="BX6841" s="311" t="e">
        <f t="shared" si="218"/>
        <v>#DIV/0!</v>
      </c>
      <c r="BY6841" s="310">
        <f t="shared" si="219"/>
        <v>0</v>
      </c>
    </row>
    <row r="6842" spans="76:77" x14ac:dyDescent="0.25">
      <c r="BX6842" s="311" t="e">
        <f t="shared" si="218"/>
        <v>#DIV/0!</v>
      </c>
      <c r="BY6842" s="310">
        <f t="shared" si="219"/>
        <v>0</v>
      </c>
    </row>
    <row r="6843" spans="76:77" x14ac:dyDescent="0.25">
      <c r="BX6843" s="311" t="e">
        <f t="shared" si="218"/>
        <v>#DIV/0!</v>
      </c>
      <c r="BY6843" s="310">
        <f t="shared" si="219"/>
        <v>0</v>
      </c>
    </row>
    <row r="6844" spans="76:77" x14ac:dyDescent="0.25">
      <c r="BX6844" s="311" t="e">
        <f t="shared" si="218"/>
        <v>#DIV/0!</v>
      </c>
      <c r="BY6844" s="310">
        <f t="shared" si="219"/>
        <v>0</v>
      </c>
    </row>
    <row r="6845" spans="76:77" x14ac:dyDescent="0.25">
      <c r="BX6845" s="311" t="e">
        <f t="shared" si="218"/>
        <v>#DIV/0!</v>
      </c>
      <c r="BY6845" s="310">
        <f t="shared" si="219"/>
        <v>0</v>
      </c>
    </row>
    <row r="6846" spans="76:77" x14ac:dyDescent="0.25">
      <c r="BX6846" s="311" t="e">
        <f t="shared" si="218"/>
        <v>#DIV/0!</v>
      </c>
      <c r="BY6846" s="310">
        <f t="shared" si="219"/>
        <v>0</v>
      </c>
    </row>
    <row r="6847" spans="76:77" x14ac:dyDescent="0.25">
      <c r="BX6847" s="311" t="e">
        <f t="shared" si="218"/>
        <v>#DIV/0!</v>
      </c>
      <c r="BY6847" s="310">
        <f t="shared" si="219"/>
        <v>0</v>
      </c>
    </row>
    <row r="6848" spans="76:77" x14ac:dyDescent="0.25">
      <c r="BX6848" s="311" t="e">
        <f t="shared" si="218"/>
        <v>#DIV/0!</v>
      </c>
      <c r="BY6848" s="310">
        <f t="shared" si="219"/>
        <v>0</v>
      </c>
    </row>
    <row r="6849" spans="76:77" x14ac:dyDescent="0.25">
      <c r="BX6849" s="311" t="e">
        <f t="shared" si="218"/>
        <v>#DIV/0!</v>
      </c>
      <c r="BY6849" s="310">
        <f t="shared" si="219"/>
        <v>0</v>
      </c>
    </row>
    <row r="6850" spans="76:77" x14ac:dyDescent="0.25">
      <c r="BX6850" s="311" t="e">
        <f t="shared" si="218"/>
        <v>#DIV/0!</v>
      </c>
      <c r="BY6850" s="310">
        <f t="shared" si="219"/>
        <v>0</v>
      </c>
    </row>
    <row r="6851" spans="76:77" x14ac:dyDescent="0.25">
      <c r="BX6851" s="311" t="e">
        <f t="shared" si="218"/>
        <v>#DIV/0!</v>
      </c>
      <c r="BY6851" s="310">
        <f t="shared" si="219"/>
        <v>0</v>
      </c>
    </row>
    <row r="6852" spans="76:77" x14ac:dyDescent="0.25">
      <c r="BX6852" s="311" t="e">
        <f t="shared" si="218"/>
        <v>#DIV/0!</v>
      </c>
      <c r="BY6852" s="310">
        <f t="shared" si="219"/>
        <v>0</v>
      </c>
    </row>
    <row r="6853" spans="76:77" x14ac:dyDescent="0.25">
      <c r="BX6853" s="311" t="e">
        <f t="shared" si="218"/>
        <v>#DIV/0!</v>
      </c>
      <c r="BY6853" s="310">
        <f t="shared" si="219"/>
        <v>0</v>
      </c>
    </row>
    <row r="6854" spans="76:77" x14ac:dyDescent="0.25">
      <c r="BX6854" s="311" t="e">
        <f t="shared" si="218"/>
        <v>#DIV/0!</v>
      </c>
      <c r="BY6854" s="310">
        <f t="shared" si="219"/>
        <v>0</v>
      </c>
    </row>
    <row r="6855" spans="76:77" x14ac:dyDescent="0.25">
      <c r="BX6855" s="311" t="e">
        <f t="shared" si="218"/>
        <v>#DIV/0!</v>
      </c>
      <c r="BY6855" s="310">
        <f t="shared" si="219"/>
        <v>0</v>
      </c>
    </row>
    <row r="6856" spans="76:77" x14ac:dyDescent="0.25">
      <c r="BX6856" s="311" t="e">
        <f t="shared" si="218"/>
        <v>#DIV/0!</v>
      </c>
      <c r="BY6856" s="310">
        <f t="shared" si="219"/>
        <v>0</v>
      </c>
    </row>
    <row r="6857" spans="76:77" x14ac:dyDescent="0.25">
      <c r="BX6857" s="311" t="e">
        <f t="shared" si="218"/>
        <v>#DIV/0!</v>
      </c>
      <c r="BY6857" s="310">
        <f t="shared" si="219"/>
        <v>0</v>
      </c>
    </row>
    <row r="6858" spans="76:77" x14ac:dyDescent="0.25">
      <c r="BX6858" s="311" t="e">
        <f t="shared" si="218"/>
        <v>#DIV/0!</v>
      </c>
      <c r="BY6858" s="310">
        <f t="shared" si="219"/>
        <v>0</v>
      </c>
    </row>
    <row r="6859" spans="76:77" x14ac:dyDescent="0.25">
      <c r="BX6859" s="311" t="e">
        <f t="shared" si="218"/>
        <v>#DIV/0!</v>
      </c>
      <c r="BY6859" s="310">
        <f t="shared" si="219"/>
        <v>0</v>
      </c>
    </row>
    <row r="6860" spans="76:77" x14ac:dyDescent="0.25">
      <c r="BX6860" s="311" t="e">
        <f t="shared" si="218"/>
        <v>#DIV/0!</v>
      </c>
      <c r="BY6860" s="310">
        <f t="shared" si="219"/>
        <v>0</v>
      </c>
    </row>
    <row r="6861" spans="76:77" x14ac:dyDescent="0.25">
      <c r="BX6861" s="311" t="e">
        <f t="shared" ref="BX6861:BX6924" si="220">BY6861/BV6861</f>
        <v>#DIV/0!</v>
      </c>
      <c r="BY6861" s="310">
        <f t="shared" ref="BY6861:BY6924" si="221">BY6860+BW6861*(BV6861-BV6860)</f>
        <v>0</v>
      </c>
    </row>
    <row r="6862" spans="76:77" x14ac:dyDescent="0.25">
      <c r="BX6862" s="311" t="e">
        <f t="shared" si="220"/>
        <v>#DIV/0!</v>
      </c>
      <c r="BY6862" s="310">
        <f t="shared" si="221"/>
        <v>0</v>
      </c>
    </row>
    <row r="6863" spans="76:77" x14ac:dyDescent="0.25">
      <c r="BX6863" s="311" t="e">
        <f t="shared" si="220"/>
        <v>#DIV/0!</v>
      </c>
      <c r="BY6863" s="310">
        <f t="shared" si="221"/>
        <v>0</v>
      </c>
    </row>
    <row r="6864" spans="76:77" x14ac:dyDescent="0.25">
      <c r="BX6864" s="311" t="e">
        <f t="shared" si="220"/>
        <v>#DIV/0!</v>
      </c>
      <c r="BY6864" s="310">
        <f t="shared" si="221"/>
        <v>0</v>
      </c>
    </row>
    <row r="6865" spans="76:77" x14ac:dyDescent="0.25">
      <c r="BX6865" s="311" t="e">
        <f t="shared" si="220"/>
        <v>#DIV/0!</v>
      </c>
      <c r="BY6865" s="310">
        <f t="shared" si="221"/>
        <v>0</v>
      </c>
    </row>
    <row r="6866" spans="76:77" x14ac:dyDescent="0.25">
      <c r="BX6866" s="311" t="e">
        <f t="shared" si="220"/>
        <v>#DIV/0!</v>
      </c>
      <c r="BY6866" s="310">
        <f t="shared" si="221"/>
        <v>0</v>
      </c>
    </row>
    <row r="6867" spans="76:77" x14ac:dyDescent="0.25">
      <c r="BX6867" s="311" t="e">
        <f t="shared" si="220"/>
        <v>#DIV/0!</v>
      </c>
      <c r="BY6867" s="310">
        <f t="shared" si="221"/>
        <v>0</v>
      </c>
    </row>
    <row r="6868" spans="76:77" x14ac:dyDescent="0.25">
      <c r="BX6868" s="311" t="e">
        <f t="shared" si="220"/>
        <v>#DIV/0!</v>
      </c>
      <c r="BY6868" s="310">
        <f t="shared" si="221"/>
        <v>0</v>
      </c>
    </row>
    <row r="6869" spans="76:77" x14ac:dyDescent="0.25">
      <c r="BX6869" s="311" t="e">
        <f t="shared" si="220"/>
        <v>#DIV/0!</v>
      </c>
      <c r="BY6869" s="310">
        <f t="shared" si="221"/>
        <v>0</v>
      </c>
    </row>
    <row r="6870" spans="76:77" x14ac:dyDescent="0.25">
      <c r="BX6870" s="311" t="e">
        <f t="shared" si="220"/>
        <v>#DIV/0!</v>
      </c>
      <c r="BY6870" s="310">
        <f t="shared" si="221"/>
        <v>0</v>
      </c>
    </row>
    <row r="6871" spans="76:77" x14ac:dyDescent="0.25">
      <c r="BX6871" s="311" t="e">
        <f t="shared" si="220"/>
        <v>#DIV/0!</v>
      </c>
      <c r="BY6871" s="310">
        <f t="shared" si="221"/>
        <v>0</v>
      </c>
    </row>
    <row r="6872" spans="76:77" x14ac:dyDescent="0.25">
      <c r="BX6872" s="311" t="e">
        <f t="shared" si="220"/>
        <v>#DIV/0!</v>
      </c>
      <c r="BY6872" s="310">
        <f t="shared" si="221"/>
        <v>0</v>
      </c>
    </row>
    <row r="6873" spans="76:77" x14ac:dyDescent="0.25">
      <c r="BX6873" s="311" t="e">
        <f t="shared" si="220"/>
        <v>#DIV/0!</v>
      </c>
      <c r="BY6873" s="310">
        <f t="shared" si="221"/>
        <v>0</v>
      </c>
    </row>
    <row r="6874" spans="76:77" x14ac:dyDescent="0.25">
      <c r="BX6874" s="311" t="e">
        <f t="shared" si="220"/>
        <v>#DIV/0!</v>
      </c>
      <c r="BY6874" s="310">
        <f t="shared" si="221"/>
        <v>0</v>
      </c>
    </row>
    <row r="6875" spans="76:77" x14ac:dyDescent="0.25">
      <c r="BX6875" s="311" t="e">
        <f t="shared" si="220"/>
        <v>#DIV/0!</v>
      </c>
      <c r="BY6875" s="310">
        <f t="shared" si="221"/>
        <v>0</v>
      </c>
    </row>
    <row r="6876" spans="76:77" x14ac:dyDescent="0.25">
      <c r="BX6876" s="311" t="e">
        <f t="shared" si="220"/>
        <v>#DIV/0!</v>
      </c>
      <c r="BY6876" s="310">
        <f t="shared" si="221"/>
        <v>0</v>
      </c>
    </row>
    <row r="6877" spans="76:77" x14ac:dyDescent="0.25">
      <c r="BX6877" s="311" t="e">
        <f t="shared" si="220"/>
        <v>#DIV/0!</v>
      </c>
      <c r="BY6877" s="310">
        <f t="shared" si="221"/>
        <v>0</v>
      </c>
    </row>
    <row r="6878" spans="76:77" x14ac:dyDescent="0.25">
      <c r="BX6878" s="311" t="e">
        <f t="shared" si="220"/>
        <v>#DIV/0!</v>
      </c>
      <c r="BY6878" s="310">
        <f t="shared" si="221"/>
        <v>0</v>
      </c>
    </row>
    <row r="6879" spans="76:77" x14ac:dyDescent="0.25">
      <c r="BX6879" s="311" t="e">
        <f t="shared" si="220"/>
        <v>#DIV/0!</v>
      </c>
      <c r="BY6879" s="310">
        <f t="shared" si="221"/>
        <v>0</v>
      </c>
    </row>
    <row r="6880" spans="76:77" x14ac:dyDescent="0.25">
      <c r="BX6880" s="311" t="e">
        <f t="shared" si="220"/>
        <v>#DIV/0!</v>
      </c>
      <c r="BY6880" s="310">
        <f t="shared" si="221"/>
        <v>0</v>
      </c>
    </row>
    <row r="6881" spans="76:77" x14ac:dyDescent="0.25">
      <c r="BX6881" s="311" t="e">
        <f t="shared" si="220"/>
        <v>#DIV/0!</v>
      </c>
      <c r="BY6881" s="310">
        <f t="shared" si="221"/>
        <v>0</v>
      </c>
    </row>
    <row r="6882" spans="76:77" x14ac:dyDescent="0.25">
      <c r="BX6882" s="311" t="e">
        <f t="shared" si="220"/>
        <v>#DIV/0!</v>
      </c>
      <c r="BY6882" s="310">
        <f t="shared" si="221"/>
        <v>0</v>
      </c>
    </row>
    <row r="6883" spans="76:77" x14ac:dyDescent="0.25">
      <c r="BX6883" s="311" t="e">
        <f t="shared" si="220"/>
        <v>#DIV/0!</v>
      </c>
      <c r="BY6883" s="310">
        <f t="shared" si="221"/>
        <v>0</v>
      </c>
    </row>
    <row r="6884" spans="76:77" x14ac:dyDescent="0.25">
      <c r="BX6884" s="311" t="e">
        <f t="shared" si="220"/>
        <v>#DIV/0!</v>
      </c>
      <c r="BY6884" s="310">
        <f t="shared" si="221"/>
        <v>0</v>
      </c>
    </row>
    <row r="6885" spans="76:77" x14ac:dyDescent="0.25">
      <c r="BX6885" s="311" t="e">
        <f t="shared" si="220"/>
        <v>#DIV/0!</v>
      </c>
      <c r="BY6885" s="310">
        <f t="shared" si="221"/>
        <v>0</v>
      </c>
    </row>
    <row r="6886" spans="76:77" x14ac:dyDescent="0.25">
      <c r="BX6886" s="311" t="e">
        <f t="shared" si="220"/>
        <v>#DIV/0!</v>
      </c>
      <c r="BY6886" s="310">
        <f t="shared" si="221"/>
        <v>0</v>
      </c>
    </row>
    <row r="6887" spans="76:77" x14ac:dyDescent="0.25">
      <c r="BX6887" s="311" t="e">
        <f t="shared" si="220"/>
        <v>#DIV/0!</v>
      </c>
      <c r="BY6887" s="310">
        <f t="shared" si="221"/>
        <v>0</v>
      </c>
    </row>
    <row r="6888" spans="76:77" x14ac:dyDescent="0.25">
      <c r="BX6888" s="311" t="e">
        <f t="shared" si="220"/>
        <v>#DIV/0!</v>
      </c>
      <c r="BY6888" s="310">
        <f t="shared" si="221"/>
        <v>0</v>
      </c>
    </row>
    <row r="6889" spans="76:77" x14ac:dyDescent="0.25">
      <c r="BX6889" s="311" t="e">
        <f t="shared" si="220"/>
        <v>#DIV/0!</v>
      </c>
      <c r="BY6889" s="310">
        <f t="shared" si="221"/>
        <v>0</v>
      </c>
    </row>
    <row r="6890" spans="76:77" x14ac:dyDescent="0.25">
      <c r="BX6890" s="311" t="e">
        <f t="shared" si="220"/>
        <v>#DIV/0!</v>
      </c>
      <c r="BY6890" s="310">
        <f t="shared" si="221"/>
        <v>0</v>
      </c>
    </row>
    <row r="6891" spans="76:77" x14ac:dyDescent="0.25">
      <c r="BX6891" s="311" t="e">
        <f t="shared" si="220"/>
        <v>#DIV/0!</v>
      </c>
      <c r="BY6891" s="310">
        <f t="shared" si="221"/>
        <v>0</v>
      </c>
    </row>
    <row r="6892" spans="76:77" x14ac:dyDescent="0.25">
      <c r="BX6892" s="311" t="e">
        <f t="shared" si="220"/>
        <v>#DIV/0!</v>
      </c>
      <c r="BY6892" s="310">
        <f t="shared" si="221"/>
        <v>0</v>
      </c>
    </row>
    <row r="6893" spans="76:77" x14ac:dyDescent="0.25">
      <c r="BX6893" s="311" t="e">
        <f t="shared" si="220"/>
        <v>#DIV/0!</v>
      </c>
      <c r="BY6893" s="310">
        <f t="shared" si="221"/>
        <v>0</v>
      </c>
    </row>
    <row r="6894" spans="76:77" x14ac:dyDescent="0.25">
      <c r="BX6894" s="311" t="e">
        <f t="shared" si="220"/>
        <v>#DIV/0!</v>
      </c>
      <c r="BY6894" s="310">
        <f t="shared" si="221"/>
        <v>0</v>
      </c>
    </row>
    <row r="6895" spans="76:77" x14ac:dyDescent="0.25">
      <c r="BX6895" s="311" t="e">
        <f t="shared" si="220"/>
        <v>#DIV/0!</v>
      </c>
      <c r="BY6895" s="310">
        <f t="shared" si="221"/>
        <v>0</v>
      </c>
    </row>
    <row r="6896" spans="76:77" x14ac:dyDescent="0.25">
      <c r="BX6896" s="311" t="e">
        <f t="shared" si="220"/>
        <v>#DIV/0!</v>
      </c>
      <c r="BY6896" s="310">
        <f t="shared" si="221"/>
        <v>0</v>
      </c>
    </row>
    <row r="6897" spans="76:77" x14ac:dyDescent="0.25">
      <c r="BX6897" s="311" t="e">
        <f t="shared" si="220"/>
        <v>#DIV/0!</v>
      </c>
      <c r="BY6897" s="310">
        <f t="shared" si="221"/>
        <v>0</v>
      </c>
    </row>
    <row r="6898" spans="76:77" x14ac:dyDescent="0.25">
      <c r="BX6898" s="311" t="e">
        <f t="shared" si="220"/>
        <v>#DIV/0!</v>
      </c>
      <c r="BY6898" s="310">
        <f t="shared" si="221"/>
        <v>0</v>
      </c>
    </row>
    <row r="6899" spans="76:77" x14ac:dyDescent="0.25">
      <c r="BX6899" s="311" t="e">
        <f t="shared" si="220"/>
        <v>#DIV/0!</v>
      </c>
      <c r="BY6899" s="310">
        <f t="shared" si="221"/>
        <v>0</v>
      </c>
    </row>
    <row r="6900" spans="76:77" x14ac:dyDescent="0.25">
      <c r="BX6900" s="311" t="e">
        <f t="shared" si="220"/>
        <v>#DIV/0!</v>
      </c>
      <c r="BY6900" s="310">
        <f t="shared" si="221"/>
        <v>0</v>
      </c>
    </row>
    <row r="6901" spans="76:77" x14ac:dyDescent="0.25">
      <c r="BX6901" s="311" t="e">
        <f t="shared" si="220"/>
        <v>#DIV/0!</v>
      </c>
      <c r="BY6901" s="310">
        <f t="shared" si="221"/>
        <v>0</v>
      </c>
    </row>
    <row r="6902" spans="76:77" x14ac:dyDescent="0.25">
      <c r="BX6902" s="311" t="e">
        <f t="shared" si="220"/>
        <v>#DIV/0!</v>
      </c>
      <c r="BY6902" s="310">
        <f t="shared" si="221"/>
        <v>0</v>
      </c>
    </row>
    <row r="6903" spans="76:77" x14ac:dyDescent="0.25">
      <c r="BX6903" s="311" t="e">
        <f t="shared" si="220"/>
        <v>#DIV/0!</v>
      </c>
      <c r="BY6903" s="310">
        <f t="shared" si="221"/>
        <v>0</v>
      </c>
    </row>
    <row r="6904" spans="76:77" x14ac:dyDescent="0.25">
      <c r="BX6904" s="311" t="e">
        <f t="shared" si="220"/>
        <v>#DIV/0!</v>
      </c>
      <c r="BY6904" s="310">
        <f t="shared" si="221"/>
        <v>0</v>
      </c>
    </row>
    <row r="6905" spans="76:77" x14ac:dyDescent="0.25">
      <c r="BX6905" s="311" t="e">
        <f t="shared" si="220"/>
        <v>#DIV/0!</v>
      </c>
      <c r="BY6905" s="310">
        <f t="shared" si="221"/>
        <v>0</v>
      </c>
    </row>
    <row r="6906" spans="76:77" x14ac:dyDescent="0.25">
      <c r="BX6906" s="311" t="e">
        <f t="shared" si="220"/>
        <v>#DIV/0!</v>
      </c>
      <c r="BY6906" s="310">
        <f t="shared" si="221"/>
        <v>0</v>
      </c>
    </row>
    <row r="6907" spans="76:77" x14ac:dyDescent="0.25">
      <c r="BX6907" s="311" t="e">
        <f t="shared" si="220"/>
        <v>#DIV/0!</v>
      </c>
      <c r="BY6907" s="310">
        <f t="shared" si="221"/>
        <v>0</v>
      </c>
    </row>
    <row r="6908" spans="76:77" x14ac:dyDescent="0.25">
      <c r="BX6908" s="311" t="e">
        <f t="shared" si="220"/>
        <v>#DIV/0!</v>
      </c>
      <c r="BY6908" s="310">
        <f t="shared" si="221"/>
        <v>0</v>
      </c>
    </row>
    <row r="6909" spans="76:77" x14ac:dyDescent="0.25">
      <c r="BX6909" s="311" t="e">
        <f t="shared" si="220"/>
        <v>#DIV/0!</v>
      </c>
      <c r="BY6909" s="310">
        <f t="shared" si="221"/>
        <v>0</v>
      </c>
    </row>
    <row r="6910" spans="76:77" x14ac:dyDescent="0.25">
      <c r="BX6910" s="311" t="e">
        <f t="shared" si="220"/>
        <v>#DIV/0!</v>
      </c>
      <c r="BY6910" s="310">
        <f t="shared" si="221"/>
        <v>0</v>
      </c>
    </row>
    <row r="6911" spans="76:77" x14ac:dyDescent="0.25">
      <c r="BX6911" s="311" t="e">
        <f t="shared" si="220"/>
        <v>#DIV/0!</v>
      </c>
      <c r="BY6911" s="310">
        <f t="shared" si="221"/>
        <v>0</v>
      </c>
    </row>
    <row r="6912" spans="76:77" x14ac:dyDescent="0.25">
      <c r="BX6912" s="311" t="e">
        <f t="shared" si="220"/>
        <v>#DIV/0!</v>
      </c>
      <c r="BY6912" s="310">
        <f t="shared" si="221"/>
        <v>0</v>
      </c>
    </row>
    <row r="6913" spans="76:77" x14ac:dyDescent="0.25">
      <c r="BX6913" s="311" t="e">
        <f t="shared" si="220"/>
        <v>#DIV/0!</v>
      </c>
      <c r="BY6913" s="310">
        <f t="shared" si="221"/>
        <v>0</v>
      </c>
    </row>
    <row r="6914" spans="76:77" x14ac:dyDescent="0.25">
      <c r="BX6914" s="311" t="e">
        <f t="shared" si="220"/>
        <v>#DIV/0!</v>
      </c>
      <c r="BY6914" s="310">
        <f t="shared" si="221"/>
        <v>0</v>
      </c>
    </row>
    <row r="6915" spans="76:77" x14ac:dyDescent="0.25">
      <c r="BX6915" s="311" t="e">
        <f t="shared" si="220"/>
        <v>#DIV/0!</v>
      </c>
      <c r="BY6915" s="310">
        <f t="shared" si="221"/>
        <v>0</v>
      </c>
    </row>
    <row r="6916" spans="76:77" x14ac:dyDescent="0.25">
      <c r="BX6916" s="311" t="e">
        <f t="shared" si="220"/>
        <v>#DIV/0!</v>
      </c>
      <c r="BY6916" s="310">
        <f t="shared" si="221"/>
        <v>0</v>
      </c>
    </row>
    <row r="6917" spans="76:77" x14ac:dyDescent="0.25">
      <c r="BX6917" s="311" t="e">
        <f t="shared" si="220"/>
        <v>#DIV/0!</v>
      </c>
      <c r="BY6917" s="310">
        <f t="shared" si="221"/>
        <v>0</v>
      </c>
    </row>
    <row r="6918" spans="76:77" x14ac:dyDescent="0.25">
      <c r="BX6918" s="311" t="e">
        <f t="shared" si="220"/>
        <v>#DIV/0!</v>
      </c>
      <c r="BY6918" s="310">
        <f t="shared" si="221"/>
        <v>0</v>
      </c>
    </row>
    <row r="6919" spans="76:77" x14ac:dyDescent="0.25">
      <c r="BX6919" s="311" t="e">
        <f t="shared" si="220"/>
        <v>#DIV/0!</v>
      </c>
      <c r="BY6919" s="310">
        <f t="shared" si="221"/>
        <v>0</v>
      </c>
    </row>
    <row r="6920" spans="76:77" x14ac:dyDescent="0.25">
      <c r="BX6920" s="311" t="e">
        <f t="shared" si="220"/>
        <v>#DIV/0!</v>
      </c>
      <c r="BY6920" s="310">
        <f t="shared" si="221"/>
        <v>0</v>
      </c>
    </row>
    <row r="6921" spans="76:77" x14ac:dyDescent="0.25">
      <c r="BX6921" s="311" t="e">
        <f t="shared" si="220"/>
        <v>#DIV/0!</v>
      </c>
      <c r="BY6921" s="310">
        <f t="shared" si="221"/>
        <v>0</v>
      </c>
    </row>
    <row r="6922" spans="76:77" x14ac:dyDescent="0.25">
      <c r="BX6922" s="311" t="e">
        <f t="shared" si="220"/>
        <v>#DIV/0!</v>
      </c>
      <c r="BY6922" s="310">
        <f t="shared" si="221"/>
        <v>0</v>
      </c>
    </row>
    <row r="6923" spans="76:77" x14ac:dyDescent="0.25">
      <c r="BX6923" s="311" t="e">
        <f t="shared" si="220"/>
        <v>#DIV/0!</v>
      </c>
      <c r="BY6923" s="310">
        <f t="shared" si="221"/>
        <v>0</v>
      </c>
    </row>
    <row r="6924" spans="76:77" x14ac:dyDescent="0.25">
      <c r="BX6924" s="311" t="e">
        <f t="shared" si="220"/>
        <v>#DIV/0!</v>
      </c>
      <c r="BY6924" s="310">
        <f t="shared" si="221"/>
        <v>0</v>
      </c>
    </row>
    <row r="6925" spans="76:77" x14ac:dyDescent="0.25">
      <c r="BX6925" s="311" t="e">
        <f t="shared" ref="BX6925:BX6988" si="222">BY6925/BV6925</f>
        <v>#DIV/0!</v>
      </c>
      <c r="BY6925" s="310">
        <f t="shared" ref="BY6925:BY6988" si="223">BY6924+BW6925*(BV6925-BV6924)</f>
        <v>0</v>
      </c>
    </row>
    <row r="6926" spans="76:77" x14ac:dyDescent="0.25">
      <c r="BX6926" s="311" t="e">
        <f t="shared" si="222"/>
        <v>#DIV/0!</v>
      </c>
      <c r="BY6926" s="310">
        <f t="shared" si="223"/>
        <v>0</v>
      </c>
    </row>
    <row r="6927" spans="76:77" x14ac:dyDescent="0.25">
      <c r="BX6927" s="311" t="e">
        <f t="shared" si="222"/>
        <v>#DIV/0!</v>
      </c>
      <c r="BY6927" s="310">
        <f t="shared" si="223"/>
        <v>0</v>
      </c>
    </row>
    <row r="6928" spans="76:77" x14ac:dyDescent="0.25">
      <c r="BX6928" s="311" t="e">
        <f t="shared" si="222"/>
        <v>#DIV/0!</v>
      </c>
      <c r="BY6928" s="310">
        <f t="shared" si="223"/>
        <v>0</v>
      </c>
    </row>
    <row r="6929" spans="76:77" x14ac:dyDescent="0.25">
      <c r="BX6929" s="311" t="e">
        <f t="shared" si="222"/>
        <v>#DIV/0!</v>
      </c>
      <c r="BY6929" s="310">
        <f t="shared" si="223"/>
        <v>0</v>
      </c>
    </row>
    <row r="6930" spans="76:77" x14ac:dyDescent="0.25">
      <c r="BX6930" s="311" t="e">
        <f t="shared" si="222"/>
        <v>#DIV/0!</v>
      </c>
      <c r="BY6930" s="310">
        <f t="shared" si="223"/>
        <v>0</v>
      </c>
    </row>
    <row r="6931" spans="76:77" x14ac:dyDescent="0.25">
      <c r="BX6931" s="311" t="e">
        <f t="shared" si="222"/>
        <v>#DIV/0!</v>
      </c>
      <c r="BY6931" s="310">
        <f t="shared" si="223"/>
        <v>0</v>
      </c>
    </row>
    <row r="6932" spans="76:77" x14ac:dyDescent="0.25">
      <c r="BX6932" s="311" t="e">
        <f t="shared" si="222"/>
        <v>#DIV/0!</v>
      </c>
      <c r="BY6932" s="310">
        <f t="shared" si="223"/>
        <v>0</v>
      </c>
    </row>
    <row r="6933" spans="76:77" x14ac:dyDescent="0.25">
      <c r="BX6933" s="311" t="e">
        <f t="shared" si="222"/>
        <v>#DIV/0!</v>
      </c>
      <c r="BY6933" s="310">
        <f t="shared" si="223"/>
        <v>0</v>
      </c>
    </row>
    <row r="6934" spans="76:77" x14ac:dyDescent="0.25">
      <c r="BX6934" s="311" t="e">
        <f t="shared" si="222"/>
        <v>#DIV/0!</v>
      </c>
      <c r="BY6934" s="310">
        <f t="shared" si="223"/>
        <v>0</v>
      </c>
    </row>
    <row r="6935" spans="76:77" x14ac:dyDescent="0.25">
      <c r="BX6935" s="311" t="e">
        <f t="shared" si="222"/>
        <v>#DIV/0!</v>
      </c>
      <c r="BY6935" s="310">
        <f t="shared" si="223"/>
        <v>0</v>
      </c>
    </row>
    <row r="6936" spans="76:77" x14ac:dyDescent="0.25">
      <c r="BX6936" s="311" t="e">
        <f t="shared" si="222"/>
        <v>#DIV/0!</v>
      </c>
      <c r="BY6936" s="310">
        <f t="shared" si="223"/>
        <v>0</v>
      </c>
    </row>
    <row r="6937" spans="76:77" x14ac:dyDescent="0.25">
      <c r="BX6937" s="311" t="e">
        <f t="shared" si="222"/>
        <v>#DIV/0!</v>
      </c>
      <c r="BY6937" s="310">
        <f t="shared" si="223"/>
        <v>0</v>
      </c>
    </row>
    <row r="6938" spans="76:77" x14ac:dyDescent="0.25">
      <c r="BX6938" s="311" t="e">
        <f t="shared" si="222"/>
        <v>#DIV/0!</v>
      </c>
      <c r="BY6938" s="310">
        <f t="shared" si="223"/>
        <v>0</v>
      </c>
    </row>
    <row r="6939" spans="76:77" x14ac:dyDescent="0.25">
      <c r="BX6939" s="311" t="e">
        <f t="shared" si="222"/>
        <v>#DIV/0!</v>
      </c>
      <c r="BY6939" s="310">
        <f t="shared" si="223"/>
        <v>0</v>
      </c>
    </row>
    <row r="6940" spans="76:77" x14ac:dyDescent="0.25">
      <c r="BX6940" s="311" t="e">
        <f t="shared" si="222"/>
        <v>#DIV/0!</v>
      </c>
      <c r="BY6940" s="310">
        <f t="shared" si="223"/>
        <v>0</v>
      </c>
    </row>
    <row r="6941" spans="76:77" x14ac:dyDescent="0.25">
      <c r="BX6941" s="311" t="e">
        <f t="shared" si="222"/>
        <v>#DIV/0!</v>
      </c>
      <c r="BY6941" s="310">
        <f t="shared" si="223"/>
        <v>0</v>
      </c>
    </row>
    <row r="6942" spans="76:77" x14ac:dyDescent="0.25">
      <c r="BX6942" s="311" t="e">
        <f t="shared" si="222"/>
        <v>#DIV/0!</v>
      </c>
      <c r="BY6942" s="310">
        <f t="shared" si="223"/>
        <v>0</v>
      </c>
    </row>
    <row r="6943" spans="76:77" x14ac:dyDescent="0.25">
      <c r="BX6943" s="311" t="e">
        <f t="shared" si="222"/>
        <v>#DIV/0!</v>
      </c>
      <c r="BY6943" s="310">
        <f t="shared" si="223"/>
        <v>0</v>
      </c>
    </row>
    <row r="6944" spans="76:77" x14ac:dyDescent="0.25">
      <c r="BX6944" s="311" t="e">
        <f t="shared" si="222"/>
        <v>#DIV/0!</v>
      </c>
      <c r="BY6944" s="310">
        <f t="shared" si="223"/>
        <v>0</v>
      </c>
    </row>
    <row r="6945" spans="76:77" x14ac:dyDescent="0.25">
      <c r="BX6945" s="311" t="e">
        <f t="shared" si="222"/>
        <v>#DIV/0!</v>
      </c>
      <c r="BY6945" s="310">
        <f t="shared" si="223"/>
        <v>0</v>
      </c>
    </row>
    <row r="6946" spans="76:77" x14ac:dyDescent="0.25">
      <c r="BX6946" s="311" t="e">
        <f t="shared" si="222"/>
        <v>#DIV/0!</v>
      </c>
      <c r="BY6946" s="310">
        <f t="shared" si="223"/>
        <v>0</v>
      </c>
    </row>
    <row r="6947" spans="76:77" x14ac:dyDescent="0.25">
      <c r="BX6947" s="311" t="e">
        <f t="shared" si="222"/>
        <v>#DIV/0!</v>
      </c>
      <c r="BY6947" s="310">
        <f t="shared" si="223"/>
        <v>0</v>
      </c>
    </row>
    <row r="6948" spans="76:77" x14ac:dyDescent="0.25">
      <c r="BX6948" s="311" t="e">
        <f t="shared" si="222"/>
        <v>#DIV/0!</v>
      </c>
      <c r="BY6948" s="310">
        <f t="shared" si="223"/>
        <v>0</v>
      </c>
    </row>
    <row r="6949" spans="76:77" x14ac:dyDescent="0.25">
      <c r="BX6949" s="311" t="e">
        <f t="shared" si="222"/>
        <v>#DIV/0!</v>
      </c>
      <c r="BY6949" s="310">
        <f t="shared" si="223"/>
        <v>0</v>
      </c>
    </row>
    <row r="6950" spans="76:77" x14ac:dyDescent="0.25">
      <c r="BX6950" s="311" t="e">
        <f t="shared" si="222"/>
        <v>#DIV/0!</v>
      </c>
      <c r="BY6950" s="310">
        <f t="shared" si="223"/>
        <v>0</v>
      </c>
    </row>
    <row r="6951" spans="76:77" x14ac:dyDescent="0.25">
      <c r="BX6951" s="311" t="e">
        <f t="shared" si="222"/>
        <v>#DIV/0!</v>
      </c>
      <c r="BY6951" s="310">
        <f t="shared" si="223"/>
        <v>0</v>
      </c>
    </row>
    <row r="6952" spans="76:77" x14ac:dyDescent="0.25">
      <c r="BX6952" s="311" t="e">
        <f t="shared" si="222"/>
        <v>#DIV/0!</v>
      </c>
      <c r="BY6952" s="310">
        <f t="shared" si="223"/>
        <v>0</v>
      </c>
    </row>
    <row r="6953" spans="76:77" x14ac:dyDescent="0.25">
      <c r="BX6953" s="311" t="e">
        <f t="shared" si="222"/>
        <v>#DIV/0!</v>
      </c>
      <c r="BY6953" s="310">
        <f t="shared" si="223"/>
        <v>0</v>
      </c>
    </row>
    <row r="6954" spans="76:77" x14ac:dyDescent="0.25">
      <c r="BX6954" s="311" t="e">
        <f t="shared" si="222"/>
        <v>#DIV/0!</v>
      </c>
      <c r="BY6954" s="310">
        <f t="shared" si="223"/>
        <v>0</v>
      </c>
    </row>
    <row r="6955" spans="76:77" x14ac:dyDescent="0.25">
      <c r="BX6955" s="311" t="e">
        <f t="shared" si="222"/>
        <v>#DIV/0!</v>
      </c>
      <c r="BY6955" s="310">
        <f t="shared" si="223"/>
        <v>0</v>
      </c>
    </row>
    <row r="6956" spans="76:77" x14ac:dyDescent="0.25">
      <c r="BX6956" s="311" t="e">
        <f t="shared" si="222"/>
        <v>#DIV/0!</v>
      </c>
      <c r="BY6956" s="310">
        <f t="shared" si="223"/>
        <v>0</v>
      </c>
    </row>
    <row r="6957" spans="76:77" x14ac:dyDescent="0.25">
      <c r="BX6957" s="311" t="e">
        <f t="shared" si="222"/>
        <v>#DIV/0!</v>
      </c>
      <c r="BY6957" s="310">
        <f t="shared" si="223"/>
        <v>0</v>
      </c>
    </row>
    <row r="6958" spans="76:77" x14ac:dyDescent="0.25">
      <c r="BX6958" s="311" t="e">
        <f t="shared" si="222"/>
        <v>#DIV/0!</v>
      </c>
      <c r="BY6958" s="310">
        <f t="shared" si="223"/>
        <v>0</v>
      </c>
    </row>
    <row r="6959" spans="76:77" x14ac:dyDescent="0.25">
      <c r="BX6959" s="311" t="e">
        <f t="shared" si="222"/>
        <v>#DIV/0!</v>
      </c>
      <c r="BY6959" s="310">
        <f t="shared" si="223"/>
        <v>0</v>
      </c>
    </row>
    <row r="6960" spans="76:77" x14ac:dyDescent="0.25">
      <c r="BX6960" s="311" t="e">
        <f t="shared" si="222"/>
        <v>#DIV/0!</v>
      </c>
      <c r="BY6960" s="310">
        <f t="shared" si="223"/>
        <v>0</v>
      </c>
    </row>
    <row r="6961" spans="76:77" x14ac:dyDescent="0.25">
      <c r="BX6961" s="311" t="e">
        <f t="shared" si="222"/>
        <v>#DIV/0!</v>
      </c>
      <c r="BY6961" s="310">
        <f t="shared" si="223"/>
        <v>0</v>
      </c>
    </row>
    <row r="6962" spans="76:77" x14ac:dyDescent="0.25">
      <c r="BX6962" s="311" t="e">
        <f t="shared" si="222"/>
        <v>#DIV/0!</v>
      </c>
      <c r="BY6962" s="310">
        <f t="shared" si="223"/>
        <v>0</v>
      </c>
    </row>
    <row r="6963" spans="76:77" x14ac:dyDescent="0.25">
      <c r="BX6963" s="311" t="e">
        <f t="shared" si="222"/>
        <v>#DIV/0!</v>
      </c>
      <c r="BY6963" s="310">
        <f t="shared" si="223"/>
        <v>0</v>
      </c>
    </row>
    <row r="6964" spans="76:77" x14ac:dyDescent="0.25">
      <c r="BX6964" s="311" t="e">
        <f t="shared" si="222"/>
        <v>#DIV/0!</v>
      </c>
      <c r="BY6964" s="310">
        <f t="shared" si="223"/>
        <v>0</v>
      </c>
    </row>
    <row r="6965" spans="76:77" x14ac:dyDescent="0.25">
      <c r="BX6965" s="311" t="e">
        <f t="shared" si="222"/>
        <v>#DIV/0!</v>
      </c>
      <c r="BY6965" s="310">
        <f t="shared" si="223"/>
        <v>0</v>
      </c>
    </row>
    <row r="6966" spans="76:77" x14ac:dyDescent="0.25">
      <c r="BX6966" s="311" t="e">
        <f t="shared" si="222"/>
        <v>#DIV/0!</v>
      </c>
      <c r="BY6966" s="310">
        <f t="shared" si="223"/>
        <v>0</v>
      </c>
    </row>
    <row r="6967" spans="76:77" x14ac:dyDescent="0.25">
      <c r="BX6967" s="311" t="e">
        <f t="shared" si="222"/>
        <v>#DIV/0!</v>
      </c>
      <c r="BY6967" s="310">
        <f t="shared" si="223"/>
        <v>0</v>
      </c>
    </row>
    <row r="6968" spans="76:77" x14ac:dyDescent="0.25">
      <c r="BX6968" s="311" t="e">
        <f t="shared" si="222"/>
        <v>#DIV/0!</v>
      </c>
      <c r="BY6968" s="310">
        <f t="shared" si="223"/>
        <v>0</v>
      </c>
    </row>
    <row r="6969" spans="76:77" x14ac:dyDescent="0.25">
      <c r="BX6969" s="311" t="e">
        <f t="shared" si="222"/>
        <v>#DIV/0!</v>
      </c>
      <c r="BY6969" s="310">
        <f t="shared" si="223"/>
        <v>0</v>
      </c>
    </row>
    <row r="6970" spans="76:77" x14ac:dyDescent="0.25">
      <c r="BX6970" s="311" t="e">
        <f t="shared" si="222"/>
        <v>#DIV/0!</v>
      </c>
      <c r="BY6970" s="310">
        <f t="shared" si="223"/>
        <v>0</v>
      </c>
    </row>
    <row r="6971" spans="76:77" x14ac:dyDescent="0.25">
      <c r="BX6971" s="311" t="e">
        <f t="shared" si="222"/>
        <v>#DIV/0!</v>
      </c>
      <c r="BY6971" s="310">
        <f t="shared" si="223"/>
        <v>0</v>
      </c>
    </row>
    <row r="6972" spans="76:77" x14ac:dyDescent="0.25">
      <c r="BX6972" s="311" t="e">
        <f t="shared" si="222"/>
        <v>#DIV/0!</v>
      </c>
      <c r="BY6972" s="310">
        <f t="shared" si="223"/>
        <v>0</v>
      </c>
    </row>
    <row r="6973" spans="76:77" x14ac:dyDescent="0.25">
      <c r="BX6973" s="311" t="e">
        <f t="shared" si="222"/>
        <v>#DIV/0!</v>
      </c>
      <c r="BY6973" s="310">
        <f t="shared" si="223"/>
        <v>0</v>
      </c>
    </row>
    <row r="6974" spans="76:77" x14ac:dyDescent="0.25">
      <c r="BX6974" s="311" t="e">
        <f t="shared" si="222"/>
        <v>#DIV/0!</v>
      </c>
      <c r="BY6974" s="310">
        <f t="shared" si="223"/>
        <v>0</v>
      </c>
    </row>
    <row r="6975" spans="76:77" x14ac:dyDescent="0.25">
      <c r="BX6975" s="311" t="e">
        <f t="shared" si="222"/>
        <v>#DIV/0!</v>
      </c>
      <c r="BY6975" s="310">
        <f t="shared" si="223"/>
        <v>0</v>
      </c>
    </row>
    <row r="6976" spans="76:77" x14ac:dyDescent="0.25">
      <c r="BX6976" s="311" t="e">
        <f t="shared" si="222"/>
        <v>#DIV/0!</v>
      </c>
      <c r="BY6976" s="310">
        <f t="shared" si="223"/>
        <v>0</v>
      </c>
    </row>
    <row r="6977" spans="76:77" x14ac:dyDescent="0.25">
      <c r="BX6977" s="311" t="e">
        <f t="shared" si="222"/>
        <v>#DIV/0!</v>
      </c>
      <c r="BY6977" s="310">
        <f t="shared" si="223"/>
        <v>0</v>
      </c>
    </row>
    <row r="6978" spans="76:77" x14ac:dyDescent="0.25">
      <c r="BX6978" s="311" t="e">
        <f t="shared" si="222"/>
        <v>#DIV/0!</v>
      </c>
      <c r="BY6978" s="310">
        <f t="shared" si="223"/>
        <v>0</v>
      </c>
    </row>
    <row r="6979" spans="76:77" x14ac:dyDescent="0.25">
      <c r="BX6979" s="311" t="e">
        <f t="shared" si="222"/>
        <v>#DIV/0!</v>
      </c>
      <c r="BY6979" s="310">
        <f t="shared" si="223"/>
        <v>0</v>
      </c>
    </row>
    <row r="6980" spans="76:77" x14ac:dyDescent="0.25">
      <c r="BX6980" s="311" t="e">
        <f t="shared" si="222"/>
        <v>#DIV/0!</v>
      </c>
      <c r="BY6980" s="310">
        <f t="shared" si="223"/>
        <v>0</v>
      </c>
    </row>
    <row r="6981" spans="76:77" x14ac:dyDescent="0.25">
      <c r="BX6981" s="311" t="e">
        <f t="shared" si="222"/>
        <v>#DIV/0!</v>
      </c>
      <c r="BY6981" s="310">
        <f t="shared" si="223"/>
        <v>0</v>
      </c>
    </row>
    <row r="6982" spans="76:77" x14ac:dyDescent="0.25">
      <c r="BX6982" s="311" t="e">
        <f t="shared" si="222"/>
        <v>#DIV/0!</v>
      </c>
      <c r="BY6982" s="310">
        <f t="shared" si="223"/>
        <v>0</v>
      </c>
    </row>
    <row r="6983" spans="76:77" x14ac:dyDescent="0.25">
      <c r="BX6983" s="311" t="e">
        <f t="shared" si="222"/>
        <v>#DIV/0!</v>
      </c>
      <c r="BY6983" s="310">
        <f t="shared" si="223"/>
        <v>0</v>
      </c>
    </row>
    <row r="6984" spans="76:77" x14ac:dyDescent="0.25">
      <c r="BX6984" s="311" t="e">
        <f t="shared" si="222"/>
        <v>#DIV/0!</v>
      </c>
      <c r="BY6984" s="310">
        <f t="shared" si="223"/>
        <v>0</v>
      </c>
    </row>
    <row r="6985" spans="76:77" x14ac:dyDescent="0.25">
      <c r="BX6985" s="311" t="e">
        <f t="shared" si="222"/>
        <v>#DIV/0!</v>
      </c>
      <c r="BY6985" s="310">
        <f t="shared" si="223"/>
        <v>0</v>
      </c>
    </row>
    <row r="6986" spans="76:77" x14ac:dyDescent="0.25">
      <c r="BX6986" s="311" t="e">
        <f t="shared" si="222"/>
        <v>#DIV/0!</v>
      </c>
      <c r="BY6986" s="310">
        <f t="shared" si="223"/>
        <v>0</v>
      </c>
    </row>
    <row r="6987" spans="76:77" x14ac:dyDescent="0.25">
      <c r="BX6987" s="311" t="e">
        <f t="shared" si="222"/>
        <v>#DIV/0!</v>
      </c>
      <c r="BY6987" s="310">
        <f t="shared" si="223"/>
        <v>0</v>
      </c>
    </row>
    <row r="6988" spans="76:77" x14ac:dyDescent="0.25">
      <c r="BX6988" s="311" t="e">
        <f t="shared" si="222"/>
        <v>#DIV/0!</v>
      </c>
      <c r="BY6988" s="310">
        <f t="shared" si="223"/>
        <v>0</v>
      </c>
    </row>
    <row r="6989" spans="76:77" x14ac:dyDescent="0.25">
      <c r="BX6989" s="311" t="e">
        <f t="shared" ref="BX6989:BX7052" si="224">BY6989/BV6989</f>
        <v>#DIV/0!</v>
      </c>
      <c r="BY6989" s="310">
        <f t="shared" ref="BY6989:BY7052" si="225">BY6988+BW6989*(BV6989-BV6988)</f>
        <v>0</v>
      </c>
    </row>
    <row r="6990" spans="76:77" x14ac:dyDescent="0.25">
      <c r="BX6990" s="311" t="e">
        <f t="shared" si="224"/>
        <v>#DIV/0!</v>
      </c>
      <c r="BY6990" s="310">
        <f t="shared" si="225"/>
        <v>0</v>
      </c>
    </row>
    <row r="6991" spans="76:77" x14ac:dyDescent="0.25">
      <c r="BX6991" s="311" t="e">
        <f t="shared" si="224"/>
        <v>#DIV/0!</v>
      </c>
      <c r="BY6991" s="310">
        <f t="shared" si="225"/>
        <v>0</v>
      </c>
    </row>
    <row r="6992" spans="76:77" x14ac:dyDescent="0.25">
      <c r="BX6992" s="311" t="e">
        <f t="shared" si="224"/>
        <v>#DIV/0!</v>
      </c>
      <c r="BY6992" s="310">
        <f t="shared" si="225"/>
        <v>0</v>
      </c>
    </row>
    <row r="6993" spans="76:77" x14ac:dyDescent="0.25">
      <c r="BX6993" s="311" t="e">
        <f t="shared" si="224"/>
        <v>#DIV/0!</v>
      </c>
      <c r="BY6993" s="310">
        <f t="shared" si="225"/>
        <v>0</v>
      </c>
    </row>
    <row r="6994" spans="76:77" x14ac:dyDescent="0.25">
      <c r="BX6994" s="311" t="e">
        <f t="shared" si="224"/>
        <v>#DIV/0!</v>
      </c>
      <c r="BY6994" s="310">
        <f t="shared" si="225"/>
        <v>0</v>
      </c>
    </row>
    <row r="6995" spans="76:77" x14ac:dyDescent="0.25">
      <c r="BX6995" s="311" t="e">
        <f t="shared" si="224"/>
        <v>#DIV/0!</v>
      </c>
      <c r="BY6995" s="310">
        <f t="shared" si="225"/>
        <v>0</v>
      </c>
    </row>
    <row r="6996" spans="76:77" x14ac:dyDescent="0.25">
      <c r="BX6996" s="311" t="e">
        <f t="shared" si="224"/>
        <v>#DIV/0!</v>
      </c>
      <c r="BY6996" s="310">
        <f t="shared" si="225"/>
        <v>0</v>
      </c>
    </row>
    <row r="6997" spans="76:77" x14ac:dyDescent="0.25">
      <c r="BX6997" s="311" t="e">
        <f t="shared" si="224"/>
        <v>#DIV/0!</v>
      </c>
      <c r="BY6997" s="310">
        <f t="shared" si="225"/>
        <v>0</v>
      </c>
    </row>
    <row r="6998" spans="76:77" x14ac:dyDescent="0.25">
      <c r="BX6998" s="311" t="e">
        <f t="shared" si="224"/>
        <v>#DIV/0!</v>
      </c>
      <c r="BY6998" s="310">
        <f t="shared" si="225"/>
        <v>0</v>
      </c>
    </row>
    <row r="6999" spans="76:77" x14ac:dyDescent="0.25">
      <c r="BX6999" s="311" t="e">
        <f t="shared" si="224"/>
        <v>#DIV/0!</v>
      </c>
      <c r="BY6999" s="310">
        <f t="shared" si="225"/>
        <v>0</v>
      </c>
    </row>
    <row r="7000" spans="76:77" x14ac:dyDescent="0.25">
      <c r="BX7000" s="311" t="e">
        <f t="shared" si="224"/>
        <v>#DIV/0!</v>
      </c>
      <c r="BY7000" s="310">
        <f t="shared" si="225"/>
        <v>0</v>
      </c>
    </row>
    <row r="7001" spans="76:77" x14ac:dyDescent="0.25">
      <c r="BX7001" s="311" t="e">
        <f t="shared" si="224"/>
        <v>#DIV/0!</v>
      </c>
      <c r="BY7001" s="310">
        <f t="shared" si="225"/>
        <v>0</v>
      </c>
    </row>
    <row r="7002" spans="76:77" x14ac:dyDescent="0.25">
      <c r="BX7002" s="311" t="e">
        <f t="shared" si="224"/>
        <v>#DIV/0!</v>
      </c>
      <c r="BY7002" s="310">
        <f t="shared" si="225"/>
        <v>0</v>
      </c>
    </row>
    <row r="7003" spans="76:77" x14ac:dyDescent="0.25">
      <c r="BX7003" s="311" t="e">
        <f t="shared" si="224"/>
        <v>#DIV/0!</v>
      </c>
      <c r="BY7003" s="310">
        <f t="shared" si="225"/>
        <v>0</v>
      </c>
    </row>
    <row r="7004" spans="76:77" x14ac:dyDescent="0.25">
      <c r="BX7004" s="311" t="e">
        <f t="shared" si="224"/>
        <v>#DIV/0!</v>
      </c>
      <c r="BY7004" s="310">
        <f t="shared" si="225"/>
        <v>0</v>
      </c>
    </row>
    <row r="7005" spans="76:77" x14ac:dyDescent="0.25">
      <c r="BX7005" s="311" t="e">
        <f t="shared" si="224"/>
        <v>#DIV/0!</v>
      </c>
      <c r="BY7005" s="310">
        <f t="shared" si="225"/>
        <v>0</v>
      </c>
    </row>
    <row r="7006" spans="76:77" x14ac:dyDescent="0.25">
      <c r="BX7006" s="311" t="e">
        <f t="shared" si="224"/>
        <v>#DIV/0!</v>
      </c>
      <c r="BY7006" s="310">
        <f t="shared" si="225"/>
        <v>0</v>
      </c>
    </row>
    <row r="7007" spans="76:77" x14ac:dyDescent="0.25">
      <c r="BX7007" s="311" t="e">
        <f t="shared" si="224"/>
        <v>#DIV/0!</v>
      </c>
      <c r="BY7007" s="310">
        <f t="shared" si="225"/>
        <v>0</v>
      </c>
    </row>
    <row r="7008" spans="76:77" x14ac:dyDescent="0.25">
      <c r="BX7008" s="311" t="e">
        <f t="shared" si="224"/>
        <v>#DIV/0!</v>
      </c>
      <c r="BY7008" s="310">
        <f t="shared" si="225"/>
        <v>0</v>
      </c>
    </row>
    <row r="7009" spans="76:77" x14ac:dyDescent="0.25">
      <c r="BX7009" s="311" t="e">
        <f t="shared" si="224"/>
        <v>#DIV/0!</v>
      </c>
      <c r="BY7009" s="310">
        <f t="shared" si="225"/>
        <v>0</v>
      </c>
    </row>
    <row r="7010" spans="76:77" x14ac:dyDescent="0.25">
      <c r="BX7010" s="311" t="e">
        <f t="shared" si="224"/>
        <v>#DIV/0!</v>
      </c>
      <c r="BY7010" s="310">
        <f t="shared" si="225"/>
        <v>0</v>
      </c>
    </row>
    <row r="7011" spans="76:77" x14ac:dyDescent="0.25">
      <c r="BX7011" s="311" t="e">
        <f t="shared" si="224"/>
        <v>#DIV/0!</v>
      </c>
      <c r="BY7011" s="310">
        <f t="shared" si="225"/>
        <v>0</v>
      </c>
    </row>
    <row r="7012" spans="76:77" x14ac:dyDescent="0.25">
      <c r="BX7012" s="311" t="e">
        <f t="shared" si="224"/>
        <v>#DIV/0!</v>
      </c>
      <c r="BY7012" s="310">
        <f t="shared" si="225"/>
        <v>0</v>
      </c>
    </row>
    <row r="7013" spans="76:77" x14ac:dyDescent="0.25">
      <c r="BX7013" s="311" t="e">
        <f t="shared" si="224"/>
        <v>#DIV/0!</v>
      </c>
      <c r="BY7013" s="310">
        <f t="shared" si="225"/>
        <v>0</v>
      </c>
    </row>
    <row r="7014" spans="76:77" x14ac:dyDescent="0.25">
      <c r="BX7014" s="311" t="e">
        <f t="shared" si="224"/>
        <v>#DIV/0!</v>
      </c>
      <c r="BY7014" s="310">
        <f t="shared" si="225"/>
        <v>0</v>
      </c>
    </row>
    <row r="7015" spans="76:77" x14ac:dyDescent="0.25">
      <c r="BX7015" s="311" t="e">
        <f t="shared" si="224"/>
        <v>#DIV/0!</v>
      </c>
      <c r="BY7015" s="310">
        <f t="shared" si="225"/>
        <v>0</v>
      </c>
    </row>
    <row r="7016" spans="76:77" x14ac:dyDescent="0.25">
      <c r="BX7016" s="311" t="e">
        <f t="shared" si="224"/>
        <v>#DIV/0!</v>
      </c>
      <c r="BY7016" s="310">
        <f t="shared" si="225"/>
        <v>0</v>
      </c>
    </row>
    <row r="7017" spans="76:77" x14ac:dyDescent="0.25">
      <c r="BX7017" s="311" t="e">
        <f t="shared" si="224"/>
        <v>#DIV/0!</v>
      </c>
      <c r="BY7017" s="310">
        <f t="shared" si="225"/>
        <v>0</v>
      </c>
    </row>
    <row r="7018" spans="76:77" x14ac:dyDescent="0.25">
      <c r="BX7018" s="311" t="e">
        <f t="shared" si="224"/>
        <v>#DIV/0!</v>
      </c>
      <c r="BY7018" s="310">
        <f t="shared" si="225"/>
        <v>0</v>
      </c>
    </row>
    <row r="7019" spans="76:77" x14ac:dyDescent="0.25">
      <c r="BX7019" s="311" t="e">
        <f t="shared" si="224"/>
        <v>#DIV/0!</v>
      </c>
      <c r="BY7019" s="310">
        <f t="shared" si="225"/>
        <v>0</v>
      </c>
    </row>
    <row r="7020" spans="76:77" x14ac:dyDescent="0.25">
      <c r="BX7020" s="311" t="e">
        <f t="shared" si="224"/>
        <v>#DIV/0!</v>
      </c>
      <c r="BY7020" s="310">
        <f t="shared" si="225"/>
        <v>0</v>
      </c>
    </row>
    <row r="7021" spans="76:77" x14ac:dyDescent="0.25">
      <c r="BX7021" s="311" t="e">
        <f t="shared" si="224"/>
        <v>#DIV/0!</v>
      </c>
      <c r="BY7021" s="310">
        <f t="shared" si="225"/>
        <v>0</v>
      </c>
    </row>
    <row r="7022" spans="76:77" x14ac:dyDescent="0.25">
      <c r="BX7022" s="311" t="e">
        <f t="shared" si="224"/>
        <v>#DIV/0!</v>
      </c>
      <c r="BY7022" s="310">
        <f t="shared" si="225"/>
        <v>0</v>
      </c>
    </row>
    <row r="7023" spans="76:77" x14ac:dyDescent="0.25">
      <c r="BX7023" s="311" t="e">
        <f t="shared" si="224"/>
        <v>#DIV/0!</v>
      </c>
      <c r="BY7023" s="310">
        <f t="shared" si="225"/>
        <v>0</v>
      </c>
    </row>
    <row r="7024" spans="76:77" x14ac:dyDescent="0.25">
      <c r="BX7024" s="311" t="e">
        <f t="shared" si="224"/>
        <v>#DIV/0!</v>
      </c>
      <c r="BY7024" s="310">
        <f t="shared" si="225"/>
        <v>0</v>
      </c>
    </row>
    <row r="7025" spans="76:77" x14ac:dyDescent="0.25">
      <c r="BX7025" s="311" t="e">
        <f t="shared" si="224"/>
        <v>#DIV/0!</v>
      </c>
      <c r="BY7025" s="310">
        <f t="shared" si="225"/>
        <v>0</v>
      </c>
    </row>
    <row r="7026" spans="76:77" x14ac:dyDescent="0.25">
      <c r="BX7026" s="311" t="e">
        <f t="shared" si="224"/>
        <v>#DIV/0!</v>
      </c>
      <c r="BY7026" s="310">
        <f t="shared" si="225"/>
        <v>0</v>
      </c>
    </row>
    <row r="7027" spans="76:77" x14ac:dyDescent="0.25">
      <c r="BX7027" s="311" t="e">
        <f t="shared" si="224"/>
        <v>#DIV/0!</v>
      </c>
      <c r="BY7027" s="310">
        <f t="shared" si="225"/>
        <v>0</v>
      </c>
    </row>
    <row r="7028" spans="76:77" x14ac:dyDescent="0.25">
      <c r="BX7028" s="311" t="e">
        <f t="shared" si="224"/>
        <v>#DIV/0!</v>
      </c>
      <c r="BY7028" s="310">
        <f t="shared" si="225"/>
        <v>0</v>
      </c>
    </row>
    <row r="7029" spans="76:77" x14ac:dyDescent="0.25">
      <c r="BX7029" s="311" t="e">
        <f t="shared" si="224"/>
        <v>#DIV/0!</v>
      </c>
      <c r="BY7029" s="310">
        <f t="shared" si="225"/>
        <v>0</v>
      </c>
    </row>
    <row r="7030" spans="76:77" x14ac:dyDescent="0.25">
      <c r="BX7030" s="311" t="e">
        <f t="shared" si="224"/>
        <v>#DIV/0!</v>
      </c>
      <c r="BY7030" s="310">
        <f t="shared" si="225"/>
        <v>0</v>
      </c>
    </row>
    <row r="7031" spans="76:77" x14ac:dyDescent="0.25">
      <c r="BX7031" s="311" t="e">
        <f t="shared" si="224"/>
        <v>#DIV/0!</v>
      </c>
      <c r="BY7031" s="310">
        <f t="shared" si="225"/>
        <v>0</v>
      </c>
    </row>
    <row r="7032" spans="76:77" x14ac:dyDescent="0.25">
      <c r="BX7032" s="311" t="e">
        <f t="shared" si="224"/>
        <v>#DIV/0!</v>
      </c>
      <c r="BY7032" s="310">
        <f t="shared" si="225"/>
        <v>0</v>
      </c>
    </row>
    <row r="7033" spans="76:77" x14ac:dyDescent="0.25">
      <c r="BX7033" s="311" t="e">
        <f t="shared" si="224"/>
        <v>#DIV/0!</v>
      </c>
      <c r="BY7033" s="310">
        <f t="shared" si="225"/>
        <v>0</v>
      </c>
    </row>
    <row r="7034" spans="76:77" x14ac:dyDescent="0.25">
      <c r="BX7034" s="311" t="e">
        <f t="shared" si="224"/>
        <v>#DIV/0!</v>
      </c>
      <c r="BY7034" s="310">
        <f t="shared" si="225"/>
        <v>0</v>
      </c>
    </row>
    <row r="7035" spans="76:77" x14ac:dyDescent="0.25">
      <c r="BX7035" s="311" t="e">
        <f t="shared" si="224"/>
        <v>#DIV/0!</v>
      </c>
      <c r="BY7035" s="310">
        <f t="shared" si="225"/>
        <v>0</v>
      </c>
    </row>
    <row r="7036" spans="76:77" x14ac:dyDescent="0.25">
      <c r="BX7036" s="311" t="e">
        <f t="shared" si="224"/>
        <v>#DIV/0!</v>
      </c>
      <c r="BY7036" s="310">
        <f t="shared" si="225"/>
        <v>0</v>
      </c>
    </row>
    <row r="7037" spans="76:77" x14ac:dyDescent="0.25">
      <c r="BX7037" s="311" t="e">
        <f t="shared" si="224"/>
        <v>#DIV/0!</v>
      </c>
      <c r="BY7037" s="310">
        <f t="shared" si="225"/>
        <v>0</v>
      </c>
    </row>
    <row r="7038" spans="76:77" x14ac:dyDescent="0.25">
      <c r="BX7038" s="311" t="e">
        <f t="shared" si="224"/>
        <v>#DIV/0!</v>
      </c>
      <c r="BY7038" s="310">
        <f t="shared" si="225"/>
        <v>0</v>
      </c>
    </row>
    <row r="7039" spans="76:77" x14ac:dyDescent="0.25">
      <c r="BX7039" s="311" t="e">
        <f t="shared" si="224"/>
        <v>#DIV/0!</v>
      </c>
      <c r="BY7039" s="310">
        <f t="shared" si="225"/>
        <v>0</v>
      </c>
    </row>
    <row r="7040" spans="76:77" x14ac:dyDescent="0.25">
      <c r="BX7040" s="311" t="e">
        <f t="shared" si="224"/>
        <v>#DIV/0!</v>
      </c>
      <c r="BY7040" s="310">
        <f t="shared" si="225"/>
        <v>0</v>
      </c>
    </row>
    <row r="7041" spans="76:77" x14ac:dyDescent="0.25">
      <c r="BX7041" s="311" t="e">
        <f t="shared" si="224"/>
        <v>#DIV/0!</v>
      </c>
      <c r="BY7041" s="310">
        <f t="shared" si="225"/>
        <v>0</v>
      </c>
    </row>
    <row r="7042" spans="76:77" x14ac:dyDescent="0.25">
      <c r="BX7042" s="311" t="e">
        <f t="shared" si="224"/>
        <v>#DIV/0!</v>
      </c>
      <c r="BY7042" s="310">
        <f t="shared" si="225"/>
        <v>0</v>
      </c>
    </row>
    <row r="7043" spans="76:77" x14ac:dyDescent="0.25">
      <c r="BX7043" s="311" t="e">
        <f t="shared" si="224"/>
        <v>#DIV/0!</v>
      </c>
      <c r="BY7043" s="310">
        <f t="shared" si="225"/>
        <v>0</v>
      </c>
    </row>
    <row r="7044" spans="76:77" x14ac:dyDescent="0.25">
      <c r="BX7044" s="311" t="e">
        <f t="shared" si="224"/>
        <v>#DIV/0!</v>
      </c>
      <c r="BY7044" s="310">
        <f t="shared" si="225"/>
        <v>0</v>
      </c>
    </row>
    <row r="7045" spans="76:77" x14ac:dyDescent="0.25">
      <c r="BX7045" s="311" t="e">
        <f t="shared" si="224"/>
        <v>#DIV/0!</v>
      </c>
      <c r="BY7045" s="310">
        <f t="shared" si="225"/>
        <v>0</v>
      </c>
    </row>
    <row r="7046" spans="76:77" x14ac:dyDescent="0.25">
      <c r="BX7046" s="311" t="e">
        <f t="shared" si="224"/>
        <v>#DIV/0!</v>
      </c>
      <c r="BY7046" s="310">
        <f t="shared" si="225"/>
        <v>0</v>
      </c>
    </row>
    <row r="7047" spans="76:77" x14ac:dyDescent="0.25">
      <c r="BX7047" s="311" t="e">
        <f t="shared" si="224"/>
        <v>#DIV/0!</v>
      </c>
      <c r="BY7047" s="310">
        <f t="shared" si="225"/>
        <v>0</v>
      </c>
    </row>
    <row r="7048" spans="76:77" x14ac:dyDescent="0.25">
      <c r="BX7048" s="311" t="e">
        <f t="shared" si="224"/>
        <v>#DIV/0!</v>
      </c>
      <c r="BY7048" s="310">
        <f t="shared" si="225"/>
        <v>0</v>
      </c>
    </row>
    <row r="7049" spans="76:77" x14ac:dyDescent="0.25">
      <c r="BX7049" s="311" t="e">
        <f t="shared" si="224"/>
        <v>#DIV/0!</v>
      </c>
      <c r="BY7049" s="310">
        <f t="shared" si="225"/>
        <v>0</v>
      </c>
    </row>
    <row r="7050" spans="76:77" x14ac:dyDescent="0.25">
      <c r="BX7050" s="311" t="e">
        <f t="shared" si="224"/>
        <v>#DIV/0!</v>
      </c>
      <c r="BY7050" s="310">
        <f t="shared" si="225"/>
        <v>0</v>
      </c>
    </row>
    <row r="7051" spans="76:77" x14ac:dyDescent="0.25">
      <c r="BX7051" s="311" t="e">
        <f t="shared" si="224"/>
        <v>#DIV/0!</v>
      </c>
      <c r="BY7051" s="310">
        <f t="shared" si="225"/>
        <v>0</v>
      </c>
    </row>
    <row r="7052" spans="76:77" x14ac:dyDescent="0.25">
      <c r="BX7052" s="311" t="e">
        <f t="shared" si="224"/>
        <v>#DIV/0!</v>
      </c>
      <c r="BY7052" s="310">
        <f t="shared" si="225"/>
        <v>0</v>
      </c>
    </row>
    <row r="7053" spans="76:77" x14ac:dyDescent="0.25">
      <c r="BX7053" s="311" t="e">
        <f t="shared" ref="BX7053:BX7116" si="226">BY7053/BV7053</f>
        <v>#DIV/0!</v>
      </c>
      <c r="BY7053" s="310">
        <f t="shared" ref="BY7053:BY7116" si="227">BY7052+BW7053*(BV7053-BV7052)</f>
        <v>0</v>
      </c>
    </row>
    <row r="7054" spans="76:77" x14ac:dyDescent="0.25">
      <c r="BX7054" s="311" t="e">
        <f t="shared" si="226"/>
        <v>#DIV/0!</v>
      </c>
      <c r="BY7054" s="310">
        <f t="shared" si="227"/>
        <v>0</v>
      </c>
    </row>
    <row r="7055" spans="76:77" x14ac:dyDescent="0.25">
      <c r="BX7055" s="311" t="e">
        <f t="shared" si="226"/>
        <v>#DIV/0!</v>
      </c>
      <c r="BY7055" s="310">
        <f t="shared" si="227"/>
        <v>0</v>
      </c>
    </row>
    <row r="7056" spans="76:77" x14ac:dyDescent="0.25">
      <c r="BX7056" s="311" t="e">
        <f t="shared" si="226"/>
        <v>#DIV/0!</v>
      </c>
      <c r="BY7056" s="310">
        <f t="shared" si="227"/>
        <v>0</v>
      </c>
    </row>
    <row r="7057" spans="76:77" x14ac:dyDescent="0.25">
      <c r="BX7057" s="311" t="e">
        <f t="shared" si="226"/>
        <v>#DIV/0!</v>
      </c>
      <c r="BY7057" s="310">
        <f t="shared" si="227"/>
        <v>0</v>
      </c>
    </row>
    <row r="7058" spans="76:77" x14ac:dyDescent="0.25">
      <c r="BX7058" s="311" t="e">
        <f t="shared" si="226"/>
        <v>#DIV/0!</v>
      </c>
      <c r="BY7058" s="310">
        <f t="shared" si="227"/>
        <v>0</v>
      </c>
    </row>
    <row r="7059" spans="76:77" x14ac:dyDescent="0.25">
      <c r="BX7059" s="311" t="e">
        <f t="shared" si="226"/>
        <v>#DIV/0!</v>
      </c>
      <c r="BY7059" s="310">
        <f t="shared" si="227"/>
        <v>0</v>
      </c>
    </row>
    <row r="7060" spans="76:77" x14ac:dyDescent="0.25">
      <c r="BX7060" s="311" t="e">
        <f t="shared" si="226"/>
        <v>#DIV/0!</v>
      </c>
      <c r="BY7060" s="310">
        <f t="shared" si="227"/>
        <v>0</v>
      </c>
    </row>
    <row r="7061" spans="76:77" x14ac:dyDescent="0.25">
      <c r="BX7061" s="311" t="e">
        <f t="shared" si="226"/>
        <v>#DIV/0!</v>
      </c>
      <c r="BY7061" s="310">
        <f t="shared" si="227"/>
        <v>0</v>
      </c>
    </row>
    <row r="7062" spans="76:77" x14ac:dyDescent="0.25">
      <c r="BX7062" s="311" t="e">
        <f t="shared" si="226"/>
        <v>#DIV/0!</v>
      </c>
      <c r="BY7062" s="310">
        <f t="shared" si="227"/>
        <v>0</v>
      </c>
    </row>
    <row r="7063" spans="76:77" x14ac:dyDescent="0.25">
      <c r="BX7063" s="311" t="e">
        <f t="shared" si="226"/>
        <v>#DIV/0!</v>
      </c>
      <c r="BY7063" s="310">
        <f t="shared" si="227"/>
        <v>0</v>
      </c>
    </row>
    <row r="7064" spans="76:77" x14ac:dyDescent="0.25">
      <c r="BX7064" s="311" t="e">
        <f t="shared" si="226"/>
        <v>#DIV/0!</v>
      </c>
      <c r="BY7064" s="310">
        <f t="shared" si="227"/>
        <v>0</v>
      </c>
    </row>
    <row r="7065" spans="76:77" x14ac:dyDescent="0.25">
      <c r="BX7065" s="311" t="e">
        <f t="shared" si="226"/>
        <v>#DIV/0!</v>
      </c>
      <c r="BY7065" s="310">
        <f t="shared" si="227"/>
        <v>0</v>
      </c>
    </row>
    <row r="7066" spans="76:77" x14ac:dyDescent="0.25">
      <c r="BX7066" s="311" t="e">
        <f t="shared" si="226"/>
        <v>#DIV/0!</v>
      </c>
      <c r="BY7066" s="310">
        <f t="shared" si="227"/>
        <v>0</v>
      </c>
    </row>
    <row r="7067" spans="76:77" x14ac:dyDescent="0.25">
      <c r="BX7067" s="311" t="e">
        <f t="shared" si="226"/>
        <v>#DIV/0!</v>
      </c>
      <c r="BY7067" s="310">
        <f t="shared" si="227"/>
        <v>0</v>
      </c>
    </row>
    <row r="7068" spans="76:77" x14ac:dyDescent="0.25">
      <c r="BX7068" s="311" t="e">
        <f t="shared" si="226"/>
        <v>#DIV/0!</v>
      </c>
      <c r="BY7068" s="310">
        <f t="shared" si="227"/>
        <v>0</v>
      </c>
    </row>
    <row r="7069" spans="76:77" x14ac:dyDescent="0.25">
      <c r="BX7069" s="311" t="e">
        <f t="shared" si="226"/>
        <v>#DIV/0!</v>
      </c>
      <c r="BY7069" s="310">
        <f t="shared" si="227"/>
        <v>0</v>
      </c>
    </row>
    <row r="7070" spans="76:77" x14ac:dyDescent="0.25">
      <c r="BX7070" s="311" t="e">
        <f t="shared" si="226"/>
        <v>#DIV/0!</v>
      </c>
      <c r="BY7070" s="310">
        <f t="shared" si="227"/>
        <v>0</v>
      </c>
    </row>
    <row r="7071" spans="76:77" x14ac:dyDescent="0.25">
      <c r="BX7071" s="311" t="e">
        <f t="shared" si="226"/>
        <v>#DIV/0!</v>
      </c>
      <c r="BY7071" s="310">
        <f t="shared" si="227"/>
        <v>0</v>
      </c>
    </row>
    <row r="7072" spans="76:77" x14ac:dyDescent="0.25">
      <c r="BX7072" s="311" t="e">
        <f t="shared" si="226"/>
        <v>#DIV/0!</v>
      </c>
      <c r="BY7072" s="310">
        <f t="shared" si="227"/>
        <v>0</v>
      </c>
    </row>
    <row r="7073" spans="76:77" x14ac:dyDescent="0.25">
      <c r="BX7073" s="311" t="e">
        <f t="shared" si="226"/>
        <v>#DIV/0!</v>
      </c>
      <c r="BY7073" s="310">
        <f t="shared" si="227"/>
        <v>0</v>
      </c>
    </row>
    <row r="7074" spans="76:77" x14ac:dyDescent="0.25">
      <c r="BX7074" s="311" t="e">
        <f t="shared" si="226"/>
        <v>#DIV/0!</v>
      </c>
      <c r="BY7074" s="310">
        <f t="shared" si="227"/>
        <v>0</v>
      </c>
    </row>
    <row r="7075" spans="76:77" x14ac:dyDescent="0.25">
      <c r="BX7075" s="311" t="e">
        <f t="shared" si="226"/>
        <v>#DIV/0!</v>
      </c>
      <c r="BY7075" s="310">
        <f t="shared" si="227"/>
        <v>0</v>
      </c>
    </row>
    <row r="7076" spans="76:77" x14ac:dyDescent="0.25">
      <c r="BX7076" s="311" t="e">
        <f t="shared" si="226"/>
        <v>#DIV/0!</v>
      </c>
      <c r="BY7076" s="310">
        <f t="shared" si="227"/>
        <v>0</v>
      </c>
    </row>
    <row r="7077" spans="76:77" x14ac:dyDescent="0.25">
      <c r="BX7077" s="311" t="e">
        <f t="shared" si="226"/>
        <v>#DIV/0!</v>
      </c>
      <c r="BY7077" s="310">
        <f t="shared" si="227"/>
        <v>0</v>
      </c>
    </row>
    <row r="7078" spans="76:77" x14ac:dyDescent="0.25">
      <c r="BX7078" s="311" t="e">
        <f t="shared" si="226"/>
        <v>#DIV/0!</v>
      </c>
      <c r="BY7078" s="310">
        <f t="shared" si="227"/>
        <v>0</v>
      </c>
    </row>
    <row r="7079" spans="76:77" x14ac:dyDescent="0.25">
      <c r="BX7079" s="311" t="e">
        <f t="shared" si="226"/>
        <v>#DIV/0!</v>
      </c>
      <c r="BY7079" s="310">
        <f t="shared" si="227"/>
        <v>0</v>
      </c>
    </row>
    <row r="7080" spans="76:77" x14ac:dyDescent="0.25">
      <c r="BX7080" s="311" t="e">
        <f t="shared" si="226"/>
        <v>#DIV/0!</v>
      </c>
      <c r="BY7080" s="310">
        <f t="shared" si="227"/>
        <v>0</v>
      </c>
    </row>
    <row r="7081" spans="76:77" x14ac:dyDescent="0.25">
      <c r="BX7081" s="311" t="e">
        <f t="shared" si="226"/>
        <v>#DIV/0!</v>
      </c>
      <c r="BY7081" s="310">
        <f t="shared" si="227"/>
        <v>0</v>
      </c>
    </row>
    <row r="7082" spans="76:77" x14ac:dyDescent="0.25">
      <c r="BX7082" s="311" t="e">
        <f t="shared" si="226"/>
        <v>#DIV/0!</v>
      </c>
      <c r="BY7082" s="310">
        <f t="shared" si="227"/>
        <v>0</v>
      </c>
    </row>
    <row r="7083" spans="76:77" x14ac:dyDescent="0.25">
      <c r="BX7083" s="311" t="e">
        <f t="shared" si="226"/>
        <v>#DIV/0!</v>
      </c>
      <c r="BY7083" s="310">
        <f t="shared" si="227"/>
        <v>0</v>
      </c>
    </row>
    <row r="7084" spans="76:77" x14ac:dyDescent="0.25">
      <c r="BX7084" s="311" t="e">
        <f t="shared" si="226"/>
        <v>#DIV/0!</v>
      </c>
      <c r="BY7084" s="310">
        <f t="shared" si="227"/>
        <v>0</v>
      </c>
    </row>
    <row r="7085" spans="76:77" x14ac:dyDescent="0.25">
      <c r="BX7085" s="311" t="e">
        <f t="shared" si="226"/>
        <v>#DIV/0!</v>
      </c>
      <c r="BY7085" s="310">
        <f t="shared" si="227"/>
        <v>0</v>
      </c>
    </row>
    <row r="7086" spans="76:77" x14ac:dyDescent="0.25">
      <c r="BX7086" s="311" t="e">
        <f t="shared" si="226"/>
        <v>#DIV/0!</v>
      </c>
      <c r="BY7086" s="310">
        <f t="shared" si="227"/>
        <v>0</v>
      </c>
    </row>
    <row r="7087" spans="76:77" x14ac:dyDescent="0.25">
      <c r="BX7087" s="311" t="e">
        <f t="shared" si="226"/>
        <v>#DIV/0!</v>
      </c>
      <c r="BY7087" s="310">
        <f t="shared" si="227"/>
        <v>0</v>
      </c>
    </row>
    <row r="7088" spans="76:77" x14ac:dyDescent="0.25">
      <c r="BX7088" s="311" t="e">
        <f t="shared" si="226"/>
        <v>#DIV/0!</v>
      </c>
      <c r="BY7088" s="310">
        <f t="shared" si="227"/>
        <v>0</v>
      </c>
    </row>
    <row r="7089" spans="76:77" x14ac:dyDescent="0.25">
      <c r="BX7089" s="311" t="e">
        <f t="shared" si="226"/>
        <v>#DIV/0!</v>
      </c>
      <c r="BY7089" s="310">
        <f t="shared" si="227"/>
        <v>0</v>
      </c>
    </row>
    <row r="7090" spans="76:77" x14ac:dyDescent="0.25">
      <c r="BX7090" s="311" t="e">
        <f t="shared" si="226"/>
        <v>#DIV/0!</v>
      </c>
      <c r="BY7090" s="310">
        <f t="shared" si="227"/>
        <v>0</v>
      </c>
    </row>
    <row r="7091" spans="76:77" x14ac:dyDescent="0.25">
      <c r="BX7091" s="311" t="e">
        <f t="shared" si="226"/>
        <v>#DIV/0!</v>
      </c>
      <c r="BY7091" s="310">
        <f t="shared" si="227"/>
        <v>0</v>
      </c>
    </row>
    <row r="7092" spans="76:77" x14ac:dyDescent="0.25">
      <c r="BX7092" s="311" t="e">
        <f t="shared" si="226"/>
        <v>#DIV/0!</v>
      </c>
      <c r="BY7092" s="310">
        <f t="shared" si="227"/>
        <v>0</v>
      </c>
    </row>
    <row r="7093" spans="76:77" x14ac:dyDescent="0.25">
      <c r="BX7093" s="311" t="e">
        <f t="shared" si="226"/>
        <v>#DIV/0!</v>
      </c>
      <c r="BY7093" s="310">
        <f t="shared" si="227"/>
        <v>0</v>
      </c>
    </row>
    <row r="7094" spans="76:77" x14ac:dyDescent="0.25">
      <c r="BX7094" s="311" t="e">
        <f t="shared" si="226"/>
        <v>#DIV/0!</v>
      </c>
      <c r="BY7094" s="310">
        <f t="shared" si="227"/>
        <v>0</v>
      </c>
    </row>
    <row r="7095" spans="76:77" x14ac:dyDescent="0.25">
      <c r="BX7095" s="311" t="e">
        <f t="shared" si="226"/>
        <v>#DIV/0!</v>
      </c>
      <c r="BY7095" s="310">
        <f t="shared" si="227"/>
        <v>0</v>
      </c>
    </row>
    <row r="7096" spans="76:77" x14ac:dyDescent="0.25">
      <c r="BX7096" s="311" t="e">
        <f t="shared" si="226"/>
        <v>#DIV/0!</v>
      </c>
      <c r="BY7096" s="310">
        <f t="shared" si="227"/>
        <v>0</v>
      </c>
    </row>
    <row r="7097" spans="76:77" x14ac:dyDescent="0.25">
      <c r="BX7097" s="311" t="e">
        <f t="shared" si="226"/>
        <v>#DIV/0!</v>
      </c>
      <c r="BY7097" s="310">
        <f t="shared" si="227"/>
        <v>0</v>
      </c>
    </row>
    <row r="7098" spans="76:77" x14ac:dyDescent="0.25">
      <c r="BX7098" s="311" t="e">
        <f t="shared" si="226"/>
        <v>#DIV/0!</v>
      </c>
      <c r="BY7098" s="310">
        <f t="shared" si="227"/>
        <v>0</v>
      </c>
    </row>
    <row r="7099" spans="76:77" x14ac:dyDescent="0.25">
      <c r="BX7099" s="311" t="e">
        <f t="shared" si="226"/>
        <v>#DIV/0!</v>
      </c>
      <c r="BY7099" s="310">
        <f t="shared" si="227"/>
        <v>0</v>
      </c>
    </row>
    <row r="7100" spans="76:77" x14ac:dyDescent="0.25">
      <c r="BX7100" s="311" t="e">
        <f t="shared" si="226"/>
        <v>#DIV/0!</v>
      </c>
      <c r="BY7100" s="310">
        <f t="shared" si="227"/>
        <v>0</v>
      </c>
    </row>
    <row r="7101" spans="76:77" x14ac:dyDescent="0.25">
      <c r="BX7101" s="311" t="e">
        <f t="shared" si="226"/>
        <v>#DIV/0!</v>
      </c>
      <c r="BY7101" s="310">
        <f t="shared" si="227"/>
        <v>0</v>
      </c>
    </row>
    <row r="7102" spans="76:77" x14ac:dyDescent="0.25">
      <c r="BX7102" s="311" t="e">
        <f t="shared" si="226"/>
        <v>#DIV/0!</v>
      </c>
      <c r="BY7102" s="310">
        <f t="shared" si="227"/>
        <v>0</v>
      </c>
    </row>
    <row r="7103" spans="76:77" x14ac:dyDescent="0.25">
      <c r="BX7103" s="311" t="e">
        <f t="shared" si="226"/>
        <v>#DIV/0!</v>
      </c>
      <c r="BY7103" s="310">
        <f t="shared" si="227"/>
        <v>0</v>
      </c>
    </row>
    <row r="7104" spans="76:77" x14ac:dyDescent="0.25">
      <c r="BX7104" s="311" t="e">
        <f t="shared" si="226"/>
        <v>#DIV/0!</v>
      </c>
      <c r="BY7104" s="310">
        <f t="shared" si="227"/>
        <v>0</v>
      </c>
    </row>
    <row r="7105" spans="76:77" x14ac:dyDescent="0.25">
      <c r="BX7105" s="311" t="e">
        <f t="shared" si="226"/>
        <v>#DIV/0!</v>
      </c>
      <c r="BY7105" s="310">
        <f t="shared" si="227"/>
        <v>0</v>
      </c>
    </row>
    <row r="7106" spans="76:77" x14ac:dyDescent="0.25">
      <c r="BX7106" s="311" t="e">
        <f t="shared" si="226"/>
        <v>#DIV/0!</v>
      </c>
      <c r="BY7106" s="310">
        <f t="shared" si="227"/>
        <v>0</v>
      </c>
    </row>
    <row r="7107" spans="76:77" x14ac:dyDescent="0.25">
      <c r="BX7107" s="311" t="e">
        <f t="shared" si="226"/>
        <v>#DIV/0!</v>
      </c>
      <c r="BY7107" s="310">
        <f t="shared" si="227"/>
        <v>0</v>
      </c>
    </row>
    <row r="7108" spans="76:77" x14ac:dyDescent="0.25">
      <c r="BX7108" s="311" t="e">
        <f t="shared" si="226"/>
        <v>#DIV/0!</v>
      </c>
      <c r="BY7108" s="310">
        <f t="shared" si="227"/>
        <v>0</v>
      </c>
    </row>
    <row r="7109" spans="76:77" x14ac:dyDescent="0.25">
      <c r="BX7109" s="311" t="e">
        <f t="shared" si="226"/>
        <v>#DIV/0!</v>
      </c>
      <c r="BY7109" s="310">
        <f t="shared" si="227"/>
        <v>0</v>
      </c>
    </row>
    <row r="7110" spans="76:77" x14ac:dyDescent="0.25">
      <c r="BX7110" s="311" t="e">
        <f t="shared" si="226"/>
        <v>#DIV/0!</v>
      </c>
      <c r="BY7110" s="310">
        <f t="shared" si="227"/>
        <v>0</v>
      </c>
    </row>
    <row r="7111" spans="76:77" x14ac:dyDescent="0.25">
      <c r="BX7111" s="311" t="e">
        <f t="shared" si="226"/>
        <v>#DIV/0!</v>
      </c>
      <c r="BY7111" s="310">
        <f t="shared" si="227"/>
        <v>0</v>
      </c>
    </row>
    <row r="7112" spans="76:77" x14ac:dyDescent="0.25">
      <c r="BX7112" s="311" t="e">
        <f t="shared" si="226"/>
        <v>#DIV/0!</v>
      </c>
      <c r="BY7112" s="310">
        <f t="shared" si="227"/>
        <v>0</v>
      </c>
    </row>
    <row r="7113" spans="76:77" x14ac:dyDescent="0.25">
      <c r="BX7113" s="311" t="e">
        <f t="shared" si="226"/>
        <v>#DIV/0!</v>
      </c>
      <c r="BY7113" s="310">
        <f t="shared" si="227"/>
        <v>0</v>
      </c>
    </row>
    <row r="7114" spans="76:77" x14ac:dyDescent="0.25">
      <c r="BX7114" s="311" t="e">
        <f t="shared" si="226"/>
        <v>#DIV/0!</v>
      </c>
      <c r="BY7114" s="310">
        <f t="shared" si="227"/>
        <v>0</v>
      </c>
    </row>
    <row r="7115" spans="76:77" x14ac:dyDescent="0.25">
      <c r="BX7115" s="311" t="e">
        <f t="shared" si="226"/>
        <v>#DIV/0!</v>
      </c>
      <c r="BY7115" s="310">
        <f t="shared" si="227"/>
        <v>0</v>
      </c>
    </row>
    <row r="7116" spans="76:77" x14ac:dyDescent="0.25">
      <c r="BX7116" s="311" t="e">
        <f t="shared" si="226"/>
        <v>#DIV/0!</v>
      </c>
      <c r="BY7116" s="310">
        <f t="shared" si="227"/>
        <v>0</v>
      </c>
    </row>
    <row r="7117" spans="76:77" x14ac:dyDescent="0.25">
      <c r="BX7117" s="311" t="e">
        <f t="shared" ref="BX7117:BX7180" si="228">BY7117/BV7117</f>
        <v>#DIV/0!</v>
      </c>
      <c r="BY7117" s="310">
        <f t="shared" ref="BY7117:BY7180" si="229">BY7116+BW7117*(BV7117-BV7116)</f>
        <v>0</v>
      </c>
    </row>
    <row r="7118" spans="76:77" x14ac:dyDescent="0.25">
      <c r="BX7118" s="311" t="e">
        <f t="shared" si="228"/>
        <v>#DIV/0!</v>
      </c>
      <c r="BY7118" s="310">
        <f t="shared" si="229"/>
        <v>0</v>
      </c>
    </row>
    <row r="7119" spans="76:77" x14ac:dyDescent="0.25">
      <c r="BX7119" s="311" t="e">
        <f t="shared" si="228"/>
        <v>#DIV/0!</v>
      </c>
      <c r="BY7119" s="310">
        <f t="shared" si="229"/>
        <v>0</v>
      </c>
    </row>
    <row r="7120" spans="76:77" x14ac:dyDescent="0.25">
      <c r="BX7120" s="311" t="e">
        <f t="shared" si="228"/>
        <v>#DIV/0!</v>
      </c>
      <c r="BY7120" s="310">
        <f t="shared" si="229"/>
        <v>0</v>
      </c>
    </row>
    <row r="7121" spans="76:77" x14ac:dyDescent="0.25">
      <c r="BX7121" s="311" t="e">
        <f t="shared" si="228"/>
        <v>#DIV/0!</v>
      </c>
      <c r="BY7121" s="310">
        <f t="shared" si="229"/>
        <v>0</v>
      </c>
    </row>
    <row r="7122" spans="76:77" x14ac:dyDescent="0.25">
      <c r="BX7122" s="311" t="e">
        <f t="shared" si="228"/>
        <v>#DIV/0!</v>
      </c>
      <c r="BY7122" s="310">
        <f t="shared" si="229"/>
        <v>0</v>
      </c>
    </row>
    <row r="7123" spans="76:77" x14ac:dyDescent="0.25">
      <c r="BX7123" s="311" t="e">
        <f t="shared" si="228"/>
        <v>#DIV/0!</v>
      </c>
      <c r="BY7123" s="310">
        <f t="shared" si="229"/>
        <v>0</v>
      </c>
    </row>
    <row r="7124" spans="76:77" x14ac:dyDescent="0.25">
      <c r="BX7124" s="311" t="e">
        <f t="shared" si="228"/>
        <v>#DIV/0!</v>
      </c>
      <c r="BY7124" s="310">
        <f t="shared" si="229"/>
        <v>0</v>
      </c>
    </row>
    <row r="7125" spans="76:77" x14ac:dyDescent="0.25">
      <c r="BX7125" s="311" t="e">
        <f t="shared" si="228"/>
        <v>#DIV/0!</v>
      </c>
      <c r="BY7125" s="310">
        <f t="shared" si="229"/>
        <v>0</v>
      </c>
    </row>
    <row r="7126" spans="76:77" x14ac:dyDescent="0.25">
      <c r="BX7126" s="311" t="e">
        <f t="shared" si="228"/>
        <v>#DIV/0!</v>
      </c>
      <c r="BY7126" s="310">
        <f t="shared" si="229"/>
        <v>0</v>
      </c>
    </row>
    <row r="7127" spans="76:77" x14ac:dyDescent="0.25">
      <c r="BX7127" s="311" t="e">
        <f t="shared" si="228"/>
        <v>#DIV/0!</v>
      </c>
      <c r="BY7127" s="310">
        <f t="shared" si="229"/>
        <v>0</v>
      </c>
    </row>
    <row r="7128" spans="76:77" x14ac:dyDescent="0.25">
      <c r="BX7128" s="311" t="e">
        <f t="shared" si="228"/>
        <v>#DIV/0!</v>
      </c>
      <c r="BY7128" s="310">
        <f t="shared" si="229"/>
        <v>0</v>
      </c>
    </row>
    <row r="7129" spans="76:77" x14ac:dyDescent="0.25">
      <c r="BX7129" s="311" t="e">
        <f t="shared" si="228"/>
        <v>#DIV/0!</v>
      </c>
      <c r="BY7129" s="310">
        <f t="shared" si="229"/>
        <v>0</v>
      </c>
    </row>
    <row r="7130" spans="76:77" x14ac:dyDescent="0.25">
      <c r="BX7130" s="311" t="e">
        <f t="shared" si="228"/>
        <v>#DIV/0!</v>
      </c>
      <c r="BY7130" s="310">
        <f t="shared" si="229"/>
        <v>0</v>
      </c>
    </row>
    <row r="7131" spans="76:77" x14ac:dyDescent="0.25">
      <c r="BX7131" s="311" t="e">
        <f t="shared" si="228"/>
        <v>#DIV/0!</v>
      </c>
      <c r="BY7131" s="310">
        <f t="shared" si="229"/>
        <v>0</v>
      </c>
    </row>
    <row r="7132" spans="76:77" x14ac:dyDescent="0.25">
      <c r="BX7132" s="311" t="e">
        <f t="shared" si="228"/>
        <v>#DIV/0!</v>
      </c>
      <c r="BY7132" s="310">
        <f t="shared" si="229"/>
        <v>0</v>
      </c>
    </row>
    <row r="7133" spans="76:77" x14ac:dyDescent="0.25">
      <c r="BX7133" s="311" t="e">
        <f t="shared" si="228"/>
        <v>#DIV/0!</v>
      </c>
      <c r="BY7133" s="310">
        <f t="shared" si="229"/>
        <v>0</v>
      </c>
    </row>
    <row r="7134" spans="76:77" x14ac:dyDescent="0.25">
      <c r="BX7134" s="311" t="e">
        <f t="shared" si="228"/>
        <v>#DIV/0!</v>
      </c>
      <c r="BY7134" s="310">
        <f t="shared" si="229"/>
        <v>0</v>
      </c>
    </row>
    <row r="7135" spans="76:77" x14ac:dyDescent="0.25">
      <c r="BX7135" s="311" t="e">
        <f t="shared" si="228"/>
        <v>#DIV/0!</v>
      </c>
      <c r="BY7135" s="310">
        <f t="shared" si="229"/>
        <v>0</v>
      </c>
    </row>
    <row r="7136" spans="76:77" x14ac:dyDescent="0.25">
      <c r="BX7136" s="311" t="e">
        <f t="shared" si="228"/>
        <v>#DIV/0!</v>
      </c>
      <c r="BY7136" s="310">
        <f t="shared" si="229"/>
        <v>0</v>
      </c>
    </row>
    <row r="7137" spans="76:77" x14ac:dyDescent="0.25">
      <c r="BX7137" s="311" t="e">
        <f t="shared" si="228"/>
        <v>#DIV/0!</v>
      </c>
      <c r="BY7137" s="310">
        <f t="shared" si="229"/>
        <v>0</v>
      </c>
    </row>
    <row r="7138" spans="76:77" x14ac:dyDescent="0.25">
      <c r="BX7138" s="311" t="e">
        <f t="shared" si="228"/>
        <v>#DIV/0!</v>
      </c>
      <c r="BY7138" s="310">
        <f t="shared" si="229"/>
        <v>0</v>
      </c>
    </row>
    <row r="7139" spans="76:77" x14ac:dyDescent="0.25">
      <c r="BX7139" s="311" t="e">
        <f t="shared" si="228"/>
        <v>#DIV/0!</v>
      </c>
      <c r="BY7139" s="310">
        <f t="shared" si="229"/>
        <v>0</v>
      </c>
    </row>
    <row r="7140" spans="76:77" x14ac:dyDescent="0.25">
      <c r="BX7140" s="311" t="e">
        <f t="shared" si="228"/>
        <v>#DIV/0!</v>
      </c>
      <c r="BY7140" s="310">
        <f t="shared" si="229"/>
        <v>0</v>
      </c>
    </row>
    <row r="7141" spans="76:77" x14ac:dyDescent="0.25">
      <c r="BX7141" s="311" t="e">
        <f t="shared" si="228"/>
        <v>#DIV/0!</v>
      </c>
      <c r="BY7141" s="310">
        <f t="shared" si="229"/>
        <v>0</v>
      </c>
    </row>
    <row r="7142" spans="76:77" x14ac:dyDescent="0.25">
      <c r="BX7142" s="311" t="e">
        <f t="shared" si="228"/>
        <v>#DIV/0!</v>
      </c>
      <c r="BY7142" s="310">
        <f t="shared" si="229"/>
        <v>0</v>
      </c>
    </row>
    <row r="7143" spans="76:77" x14ac:dyDescent="0.25">
      <c r="BX7143" s="311" t="e">
        <f t="shared" si="228"/>
        <v>#DIV/0!</v>
      </c>
      <c r="BY7143" s="310">
        <f t="shared" si="229"/>
        <v>0</v>
      </c>
    </row>
    <row r="7144" spans="76:77" x14ac:dyDescent="0.25">
      <c r="BX7144" s="311" t="e">
        <f t="shared" si="228"/>
        <v>#DIV/0!</v>
      </c>
      <c r="BY7144" s="310">
        <f t="shared" si="229"/>
        <v>0</v>
      </c>
    </row>
    <row r="7145" spans="76:77" x14ac:dyDescent="0.25">
      <c r="BX7145" s="311" t="e">
        <f t="shared" si="228"/>
        <v>#DIV/0!</v>
      </c>
      <c r="BY7145" s="310">
        <f t="shared" si="229"/>
        <v>0</v>
      </c>
    </row>
    <row r="7146" spans="76:77" x14ac:dyDescent="0.25">
      <c r="BX7146" s="311" t="e">
        <f t="shared" si="228"/>
        <v>#DIV/0!</v>
      </c>
      <c r="BY7146" s="310">
        <f t="shared" si="229"/>
        <v>0</v>
      </c>
    </row>
    <row r="7147" spans="76:77" x14ac:dyDescent="0.25">
      <c r="BX7147" s="311" t="e">
        <f t="shared" si="228"/>
        <v>#DIV/0!</v>
      </c>
      <c r="BY7147" s="310">
        <f t="shared" si="229"/>
        <v>0</v>
      </c>
    </row>
    <row r="7148" spans="76:77" x14ac:dyDescent="0.25">
      <c r="BX7148" s="311" t="e">
        <f t="shared" si="228"/>
        <v>#DIV/0!</v>
      </c>
      <c r="BY7148" s="310">
        <f t="shared" si="229"/>
        <v>0</v>
      </c>
    </row>
    <row r="7149" spans="76:77" x14ac:dyDescent="0.25">
      <c r="BX7149" s="311" t="e">
        <f t="shared" si="228"/>
        <v>#DIV/0!</v>
      </c>
      <c r="BY7149" s="310">
        <f t="shared" si="229"/>
        <v>0</v>
      </c>
    </row>
    <row r="7150" spans="76:77" x14ac:dyDescent="0.25">
      <c r="BX7150" s="311" t="e">
        <f t="shared" si="228"/>
        <v>#DIV/0!</v>
      </c>
      <c r="BY7150" s="310">
        <f t="shared" si="229"/>
        <v>0</v>
      </c>
    </row>
    <row r="7151" spans="76:77" x14ac:dyDescent="0.25">
      <c r="BX7151" s="311" t="e">
        <f t="shared" si="228"/>
        <v>#DIV/0!</v>
      </c>
      <c r="BY7151" s="310">
        <f t="shared" si="229"/>
        <v>0</v>
      </c>
    </row>
    <row r="7152" spans="76:77" x14ac:dyDescent="0.25">
      <c r="BX7152" s="311" t="e">
        <f t="shared" si="228"/>
        <v>#DIV/0!</v>
      </c>
      <c r="BY7152" s="310">
        <f t="shared" si="229"/>
        <v>0</v>
      </c>
    </row>
    <row r="7153" spans="76:77" x14ac:dyDescent="0.25">
      <c r="BX7153" s="311" t="e">
        <f t="shared" si="228"/>
        <v>#DIV/0!</v>
      </c>
      <c r="BY7153" s="310">
        <f t="shared" si="229"/>
        <v>0</v>
      </c>
    </row>
    <row r="7154" spans="76:77" x14ac:dyDescent="0.25">
      <c r="BX7154" s="311" t="e">
        <f t="shared" si="228"/>
        <v>#DIV/0!</v>
      </c>
      <c r="BY7154" s="310">
        <f t="shared" si="229"/>
        <v>0</v>
      </c>
    </row>
    <row r="7155" spans="76:77" x14ac:dyDescent="0.25">
      <c r="BX7155" s="311" t="e">
        <f t="shared" si="228"/>
        <v>#DIV/0!</v>
      </c>
      <c r="BY7155" s="310">
        <f t="shared" si="229"/>
        <v>0</v>
      </c>
    </row>
    <row r="7156" spans="76:77" x14ac:dyDescent="0.25">
      <c r="BX7156" s="311" t="e">
        <f t="shared" si="228"/>
        <v>#DIV/0!</v>
      </c>
      <c r="BY7156" s="310">
        <f t="shared" si="229"/>
        <v>0</v>
      </c>
    </row>
    <row r="7157" spans="76:77" x14ac:dyDescent="0.25">
      <c r="BX7157" s="311" t="e">
        <f t="shared" si="228"/>
        <v>#DIV/0!</v>
      </c>
      <c r="BY7157" s="310">
        <f t="shared" si="229"/>
        <v>0</v>
      </c>
    </row>
    <row r="7158" spans="76:77" x14ac:dyDescent="0.25">
      <c r="BX7158" s="311" t="e">
        <f t="shared" si="228"/>
        <v>#DIV/0!</v>
      </c>
      <c r="BY7158" s="310">
        <f t="shared" si="229"/>
        <v>0</v>
      </c>
    </row>
    <row r="7159" spans="76:77" x14ac:dyDescent="0.25">
      <c r="BX7159" s="311" t="e">
        <f t="shared" si="228"/>
        <v>#DIV/0!</v>
      </c>
      <c r="BY7159" s="310">
        <f t="shared" si="229"/>
        <v>0</v>
      </c>
    </row>
    <row r="7160" spans="76:77" x14ac:dyDescent="0.25">
      <c r="BX7160" s="311" t="e">
        <f t="shared" si="228"/>
        <v>#DIV/0!</v>
      </c>
      <c r="BY7160" s="310">
        <f t="shared" si="229"/>
        <v>0</v>
      </c>
    </row>
    <row r="7161" spans="76:77" x14ac:dyDescent="0.25">
      <c r="BX7161" s="311" t="e">
        <f t="shared" si="228"/>
        <v>#DIV/0!</v>
      </c>
      <c r="BY7161" s="310">
        <f t="shared" si="229"/>
        <v>0</v>
      </c>
    </row>
    <row r="7162" spans="76:77" x14ac:dyDescent="0.25">
      <c r="BX7162" s="311" t="e">
        <f t="shared" si="228"/>
        <v>#DIV/0!</v>
      </c>
      <c r="BY7162" s="310">
        <f t="shared" si="229"/>
        <v>0</v>
      </c>
    </row>
    <row r="7163" spans="76:77" x14ac:dyDescent="0.25">
      <c r="BX7163" s="311" t="e">
        <f t="shared" si="228"/>
        <v>#DIV/0!</v>
      </c>
      <c r="BY7163" s="310">
        <f t="shared" si="229"/>
        <v>0</v>
      </c>
    </row>
    <row r="7164" spans="76:77" x14ac:dyDescent="0.25">
      <c r="BX7164" s="311" t="e">
        <f t="shared" si="228"/>
        <v>#DIV/0!</v>
      </c>
      <c r="BY7164" s="310">
        <f t="shared" si="229"/>
        <v>0</v>
      </c>
    </row>
    <row r="7165" spans="76:77" x14ac:dyDescent="0.25">
      <c r="BX7165" s="311" t="e">
        <f t="shared" si="228"/>
        <v>#DIV/0!</v>
      </c>
      <c r="BY7165" s="310">
        <f t="shared" si="229"/>
        <v>0</v>
      </c>
    </row>
    <row r="7166" spans="76:77" x14ac:dyDescent="0.25">
      <c r="BX7166" s="311" t="e">
        <f t="shared" si="228"/>
        <v>#DIV/0!</v>
      </c>
      <c r="BY7166" s="310">
        <f t="shared" si="229"/>
        <v>0</v>
      </c>
    </row>
    <row r="7167" spans="76:77" x14ac:dyDescent="0.25">
      <c r="BX7167" s="311" t="e">
        <f t="shared" si="228"/>
        <v>#DIV/0!</v>
      </c>
      <c r="BY7167" s="310">
        <f t="shared" si="229"/>
        <v>0</v>
      </c>
    </row>
    <row r="7168" spans="76:77" x14ac:dyDescent="0.25">
      <c r="BX7168" s="311" t="e">
        <f t="shared" si="228"/>
        <v>#DIV/0!</v>
      </c>
      <c r="BY7168" s="310">
        <f t="shared" si="229"/>
        <v>0</v>
      </c>
    </row>
    <row r="7169" spans="76:77" x14ac:dyDescent="0.25">
      <c r="BX7169" s="311" t="e">
        <f t="shared" si="228"/>
        <v>#DIV/0!</v>
      </c>
      <c r="BY7169" s="310">
        <f t="shared" si="229"/>
        <v>0</v>
      </c>
    </row>
    <row r="7170" spans="76:77" x14ac:dyDescent="0.25">
      <c r="BX7170" s="311" t="e">
        <f t="shared" si="228"/>
        <v>#DIV/0!</v>
      </c>
      <c r="BY7170" s="310">
        <f t="shared" si="229"/>
        <v>0</v>
      </c>
    </row>
    <row r="7171" spans="76:77" x14ac:dyDescent="0.25">
      <c r="BX7171" s="311" t="e">
        <f t="shared" si="228"/>
        <v>#DIV/0!</v>
      </c>
      <c r="BY7171" s="310">
        <f t="shared" si="229"/>
        <v>0</v>
      </c>
    </row>
    <row r="7172" spans="76:77" x14ac:dyDescent="0.25">
      <c r="BX7172" s="311" t="e">
        <f t="shared" si="228"/>
        <v>#DIV/0!</v>
      </c>
      <c r="BY7172" s="310">
        <f t="shared" si="229"/>
        <v>0</v>
      </c>
    </row>
    <row r="7173" spans="76:77" x14ac:dyDescent="0.25">
      <c r="BX7173" s="311" t="e">
        <f t="shared" si="228"/>
        <v>#DIV/0!</v>
      </c>
      <c r="BY7173" s="310">
        <f t="shared" si="229"/>
        <v>0</v>
      </c>
    </row>
    <row r="7174" spans="76:77" x14ac:dyDescent="0.25">
      <c r="BX7174" s="311" t="e">
        <f t="shared" si="228"/>
        <v>#DIV/0!</v>
      </c>
      <c r="BY7174" s="310">
        <f t="shared" si="229"/>
        <v>0</v>
      </c>
    </row>
    <row r="7175" spans="76:77" x14ac:dyDescent="0.25">
      <c r="BX7175" s="311" t="e">
        <f t="shared" si="228"/>
        <v>#DIV/0!</v>
      </c>
      <c r="BY7175" s="310">
        <f t="shared" si="229"/>
        <v>0</v>
      </c>
    </row>
    <row r="7176" spans="76:77" x14ac:dyDescent="0.25">
      <c r="BX7176" s="311" t="e">
        <f t="shared" si="228"/>
        <v>#DIV/0!</v>
      </c>
      <c r="BY7176" s="310">
        <f t="shared" si="229"/>
        <v>0</v>
      </c>
    </row>
    <row r="7177" spans="76:77" x14ac:dyDescent="0.25">
      <c r="BX7177" s="311" t="e">
        <f t="shared" si="228"/>
        <v>#DIV/0!</v>
      </c>
      <c r="BY7177" s="310">
        <f t="shared" si="229"/>
        <v>0</v>
      </c>
    </row>
    <row r="7178" spans="76:77" x14ac:dyDescent="0.25">
      <c r="BX7178" s="311" t="e">
        <f t="shared" si="228"/>
        <v>#DIV/0!</v>
      </c>
      <c r="BY7178" s="310">
        <f t="shared" si="229"/>
        <v>0</v>
      </c>
    </row>
    <row r="7179" spans="76:77" x14ac:dyDescent="0.25">
      <c r="BX7179" s="311" t="e">
        <f t="shared" si="228"/>
        <v>#DIV/0!</v>
      </c>
      <c r="BY7179" s="310">
        <f t="shared" si="229"/>
        <v>0</v>
      </c>
    </row>
    <row r="7180" spans="76:77" x14ac:dyDescent="0.25">
      <c r="BX7180" s="311" t="e">
        <f t="shared" si="228"/>
        <v>#DIV/0!</v>
      </c>
      <c r="BY7180" s="310">
        <f t="shared" si="229"/>
        <v>0</v>
      </c>
    </row>
    <row r="7181" spans="76:77" x14ac:dyDescent="0.25">
      <c r="BX7181" s="311" t="e">
        <f t="shared" ref="BX7181:BX7244" si="230">BY7181/BV7181</f>
        <v>#DIV/0!</v>
      </c>
      <c r="BY7181" s="310">
        <f t="shared" ref="BY7181:BY7244" si="231">BY7180+BW7181*(BV7181-BV7180)</f>
        <v>0</v>
      </c>
    </row>
    <row r="7182" spans="76:77" x14ac:dyDescent="0.25">
      <c r="BX7182" s="311" t="e">
        <f t="shared" si="230"/>
        <v>#DIV/0!</v>
      </c>
      <c r="BY7182" s="310">
        <f t="shared" si="231"/>
        <v>0</v>
      </c>
    </row>
    <row r="7183" spans="76:77" x14ac:dyDescent="0.25">
      <c r="BX7183" s="311" t="e">
        <f t="shared" si="230"/>
        <v>#DIV/0!</v>
      </c>
      <c r="BY7183" s="310">
        <f t="shared" si="231"/>
        <v>0</v>
      </c>
    </row>
    <row r="7184" spans="76:77" x14ac:dyDescent="0.25">
      <c r="BX7184" s="311" t="e">
        <f t="shared" si="230"/>
        <v>#DIV/0!</v>
      </c>
      <c r="BY7184" s="310">
        <f t="shared" si="231"/>
        <v>0</v>
      </c>
    </row>
    <row r="7185" spans="76:77" x14ac:dyDescent="0.25">
      <c r="BX7185" s="311" t="e">
        <f t="shared" si="230"/>
        <v>#DIV/0!</v>
      </c>
      <c r="BY7185" s="310">
        <f t="shared" si="231"/>
        <v>0</v>
      </c>
    </row>
    <row r="7186" spans="76:77" x14ac:dyDescent="0.25">
      <c r="BX7186" s="311" t="e">
        <f t="shared" si="230"/>
        <v>#DIV/0!</v>
      </c>
      <c r="BY7186" s="310">
        <f t="shared" si="231"/>
        <v>0</v>
      </c>
    </row>
    <row r="7187" spans="76:77" x14ac:dyDescent="0.25">
      <c r="BX7187" s="311" t="e">
        <f t="shared" si="230"/>
        <v>#DIV/0!</v>
      </c>
      <c r="BY7187" s="310">
        <f t="shared" si="231"/>
        <v>0</v>
      </c>
    </row>
    <row r="7188" spans="76:77" x14ac:dyDescent="0.25">
      <c r="BX7188" s="311" t="e">
        <f t="shared" si="230"/>
        <v>#DIV/0!</v>
      </c>
      <c r="BY7188" s="310">
        <f t="shared" si="231"/>
        <v>0</v>
      </c>
    </row>
    <row r="7189" spans="76:77" x14ac:dyDescent="0.25">
      <c r="BX7189" s="311" t="e">
        <f t="shared" si="230"/>
        <v>#DIV/0!</v>
      </c>
      <c r="BY7189" s="310">
        <f t="shared" si="231"/>
        <v>0</v>
      </c>
    </row>
    <row r="7190" spans="76:77" x14ac:dyDescent="0.25">
      <c r="BX7190" s="311" t="e">
        <f t="shared" si="230"/>
        <v>#DIV/0!</v>
      </c>
      <c r="BY7190" s="310">
        <f t="shared" si="231"/>
        <v>0</v>
      </c>
    </row>
    <row r="7191" spans="76:77" x14ac:dyDescent="0.25">
      <c r="BX7191" s="311" t="e">
        <f t="shared" si="230"/>
        <v>#DIV/0!</v>
      </c>
      <c r="BY7191" s="310">
        <f t="shared" si="231"/>
        <v>0</v>
      </c>
    </row>
    <row r="7192" spans="76:77" x14ac:dyDescent="0.25">
      <c r="BX7192" s="311" t="e">
        <f t="shared" si="230"/>
        <v>#DIV/0!</v>
      </c>
      <c r="BY7192" s="310">
        <f t="shared" si="231"/>
        <v>0</v>
      </c>
    </row>
    <row r="7193" spans="76:77" x14ac:dyDescent="0.25">
      <c r="BX7193" s="311" t="e">
        <f t="shared" si="230"/>
        <v>#DIV/0!</v>
      </c>
      <c r="BY7193" s="310">
        <f t="shared" si="231"/>
        <v>0</v>
      </c>
    </row>
    <row r="7194" spans="76:77" x14ac:dyDescent="0.25">
      <c r="BX7194" s="311" t="e">
        <f t="shared" si="230"/>
        <v>#DIV/0!</v>
      </c>
      <c r="BY7194" s="310">
        <f t="shared" si="231"/>
        <v>0</v>
      </c>
    </row>
    <row r="7195" spans="76:77" x14ac:dyDescent="0.25">
      <c r="BX7195" s="311" t="e">
        <f t="shared" si="230"/>
        <v>#DIV/0!</v>
      </c>
      <c r="BY7195" s="310">
        <f t="shared" si="231"/>
        <v>0</v>
      </c>
    </row>
    <row r="7196" spans="76:77" x14ac:dyDescent="0.25">
      <c r="BX7196" s="311" t="e">
        <f t="shared" si="230"/>
        <v>#DIV/0!</v>
      </c>
      <c r="BY7196" s="310">
        <f t="shared" si="231"/>
        <v>0</v>
      </c>
    </row>
    <row r="7197" spans="76:77" x14ac:dyDescent="0.25">
      <c r="BX7197" s="311" t="e">
        <f t="shared" si="230"/>
        <v>#DIV/0!</v>
      </c>
      <c r="BY7197" s="310">
        <f t="shared" si="231"/>
        <v>0</v>
      </c>
    </row>
    <row r="7198" spans="76:77" x14ac:dyDescent="0.25">
      <c r="BX7198" s="311" t="e">
        <f t="shared" si="230"/>
        <v>#DIV/0!</v>
      </c>
      <c r="BY7198" s="310">
        <f t="shared" si="231"/>
        <v>0</v>
      </c>
    </row>
    <row r="7199" spans="76:77" x14ac:dyDescent="0.25">
      <c r="BX7199" s="311" t="e">
        <f t="shared" si="230"/>
        <v>#DIV/0!</v>
      </c>
      <c r="BY7199" s="310">
        <f t="shared" si="231"/>
        <v>0</v>
      </c>
    </row>
    <row r="7200" spans="76:77" x14ac:dyDescent="0.25">
      <c r="BX7200" s="311" t="e">
        <f t="shared" si="230"/>
        <v>#DIV/0!</v>
      </c>
      <c r="BY7200" s="310">
        <f t="shared" si="231"/>
        <v>0</v>
      </c>
    </row>
    <row r="7201" spans="76:77" x14ac:dyDescent="0.25">
      <c r="BX7201" s="311" t="e">
        <f t="shared" si="230"/>
        <v>#DIV/0!</v>
      </c>
      <c r="BY7201" s="310">
        <f t="shared" si="231"/>
        <v>0</v>
      </c>
    </row>
    <row r="7202" spans="76:77" x14ac:dyDescent="0.25">
      <c r="BX7202" s="311" t="e">
        <f t="shared" si="230"/>
        <v>#DIV/0!</v>
      </c>
      <c r="BY7202" s="310">
        <f t="shared" si="231"/>
        <v>0</v>
      </c>
    </row>
    <row r="7203" spans="76:77" x14ac:dyDescent="0.25">
      <c r="BX7203" s="311" t="e">
        <f t="shared" si="230"/>
        <v>#DIV/0!</v>
      </c>
      <c r="BY7203" s="310">
        <f t="shared" si="231"/>
        <v>0</v>
      </c>
    </row>
    <row r="7204" spans="76:77" x14ac:dyDescent="0.25">
      <c r="BX7204" s="311" t="e">
        <f t="shared" si="230"/>
        <v>#DIV/0!</v>
      </c>
      <c r="BY7204" s="310">
        <f t="shared" si="231"/>
        <v>0</v>
      </c>
    </row>
    <row r="7205" spans="76:77" x14ac:dyDescent="0.25">
      <c r="BX7205" s="311" t="e">
        <f t="shared" si="230"/>
        <v>#DIV/0!</v>
      </c>
      <c r="BY7205" s="310">
        <f t="shared" si="231"/>
        <v>0</v>
      </c>
    </row>
    <row r="7206" spans="76:77" x14ac:dyDescent="0.25">
      <c r="BX7206" s="311" t="e">
        <f t="shared" si="230"/>
        <v>#DIV/0!</v>
      </c>
      <c r="BY7206" s="310">
        <f t="shared" si="231"/>
        <v>0</v>
      </c>
    </row>
    <row r="7207" spans="76:77" x14ac:dyDescent="0.25">
      <c r="BX7207" s="311" t="e">
        <f t="shared" si="230"/>
        <v>#DIV/0!</v>
      </c>
      <c r="BY7207" s="310">
        <f t="shared" si="231"/>
        <v>0</v>
      </c>
    </row>
    <row r="7208" spans="76:77" x14ac:dyDescent="0.25">
      <c r="BX7208" s="311" t="e">
        <f t="shared" si="230"/>
        <v>#DIV/0!</v>
      </c>
      <c r="BY7208" s="310">
        <f t="shared" si="231"/>
        <v>0</v>
      </c>
    </row>
    <row r="7209" spans="76:77" x14ac:dyDescent="0.25">
      <c r="BX7209" s="311" t="e">
        <f t="shared" si="230"/>
        <v>#DIV/0!</v>
      </c>
      <c r="BY7209" s="310">
        <f t="shared" si="231"/>
        <v>0</v>
      </c>
    </row>
    <row r="7210" spans="76:77" x14ac:dyDescent="0.25">
      <c r="BX7210" s="311" t="e">
        <f t="shared" si="230"/>
        <v>#DIV/0!</v>
      </c>
      <c r="BY7210" s="310">
        <f t="shared" si="231"/>
        <v>0</v>
      </c>
    </row>
    <row r="7211" spans="76:77" x14ac:dyDescent="0.25">
      <c r="BX7211" s="311" t="e">
        <f t="shared" si="230"/>
        <v>#DIV/0!</v>
      </c>
      <c r="BY7211" s="310">
        <f t="shared" si="231"/>
        <v>0</v>
      </c>
    </row>
    <row r="7212" spans="76:77" x14ac:dyDescent="0.25">
      <c r="BX7212" s="311" t="e">
        <f t="shared" si="230"/>
        <v>#DIV/0!</v>
      </c>
      <c r="BY7212" s="310">
        <f t="shared" si="231"/>
        <v>0</v>
      </c>
    </row>
    <row r="7213" spans="76:77" x14ac:dyDescent="0.25">
      <c r="BX7213" s="311" t="e">
        <f t="shared" si="230"/>
        <v>#DIV/0!</v>
      </c>
      <c r="BY7213" s="310">
        <f t="shared" si="231"/>
        <v>0</v>
      </c>
    </row>
    <row r="7214" spans="76:77" x14ac:dyDescent="0.25">
      <c r="BX7214" s="311" t="e">
        <f t="shared" si="230"/>
        <v>#DIV/0!</v>
      </c>
      <c r="BY7214" s="310">
        <f t="shared" si="231"/>
        <v>0</v>
      </c>
    </row>
    <row r="7215" spans="76:77" x14ac:dyDescent="0.25">
      <c r="BX7215" s="311" t="e">
        <f t="shared" si="230"/>
        <v>#DIV/0!</v>
      </c>
      <c r="BY7215" s="310">
        <f t="shared" si="231"/>
        <v>0</v>
      </c>
    </row>
    <row r="7216" spans="76:77" x14ac:dyDescent="0.25">
      <c r="BX7216" s="311" t="e">
        <f t="shared" si="230"/>
        <v>#DIV/0!</v>
      </c>
      <c r="BY7216" s="310">
        <f t="shared" si="231"/>
        <v>0</v>
      </c>
    </row>
    <row r="7217" spans="76:77" x14ac:dyDescent="0.25">
      <c r="BX7217" s="311" t="e">
        <f t="shared" si="230"/>
        <v>#DIV/0!</v>
      </c>
      <c r="BY7217" s="310">
        <f t="shared" si="231"/>
        <v>0</v>
      </c>
    </row>
    <row r="7218" spans="76:77" x14ac:dyDescent="0.25">
      <c r="BX7218" s="311" t="e">
        <f t="shared" si="230"/>
        <v>#DIV/0!</v>
      </c>
      <c r="BY7218" s="310">
        <f t="shared" si="231"/>
        <v>0</v>
      </c>
    </row>
    <row r="7219" spans="76:77" x14ac:dyDescent="0.25">
      <c r="BX7219" s="311" t="e">
        <f t="shared" si="230"/>
        <v>#DIV/0!</v>
      </c>
      <c r="BY7219" s="310">
        <f t="shared" si="231"/>
        <v>0</v>
      </c>
    </row>
    <row r="7220" spans="76:77" x14ac:dyDescent="0.25">
      <c r="BX7220" s="311" t="e">
        <f t="shared" si="230"/>
        <v>#DIV/0!</v>
      </c>
      <c r="BY7220" s="310">
        <f t="shared" si="231"/>
        <v>0</v>
      </c>
    </row>
    <row r="7221" spans="76:77" x14ac:dyDescent="0.25">
      <c r="BX7221" s="311" t="e">
        <f t="shared" si="230"/>
        <v>#DIV/0!</v>
      </c>
      <c r="BY7221" s="310">
        <f t="shared" si="231"/>
        <v>0</v>
      </c>
    </row>
    <row r="7222" spans="76:77" x14ac:dyDescent="0.25">
      <c r="BX7222" s="311" t="e">
        <f t="shared" si="230"/>
        <v>#DIV/0!</v>
      </c>
      <c r="BY7222" s="310">
        <f t="shared" si="231"/>
        <v>0</v>
      </c>
    </row>
    <row r="7223" spans="76:77" x14ac:dyDescent="0.25">
      <c r="BX7223" s="311" t="e">
        <f t="shared" si="230"/>
        <v>#DIV/0!</v>
      </c>
      <c r="BY7223" s="310">
        <f t="shared" si="231"/>
        <v>0</v>
      </c>
    </row>
    <row r="7224" spans="76:77" x14ac:dyDescent="0.25">
      <c r="BX7224" s="311" t="e">
        <f t="shared" si="230"/>
        <v>#DIV/0!</v>
      </c>
      <c r="BY7224" s="310">
        <f t="shared" si="231"/>
        <v>0</v>
      </c>
    </row>
    <row r="7225" spans="76:77" x14ac:dyDescent="0.25">
      <c r="BX7225" s="311" t="e">
        <f t="shared" si="230"/>
        <v>#DIV/0!</v>
      </c>
      <c r="BY7225" s="310">
        <f t="shared" si="231"/>
        <v>0</v>
      </c>
    </row>
    <row r="7226" spans="76:77" x14ac:dyDescent="0.25">
      <c r="BX7226" s="311" t="e">
        <f t="shared" si="230"/>
        <v>#DIV/0!</v>
      </c>
      <c r="BY7226" s="310">
        <f t="shared" si="231"/>
        <v>0</v>
      </c>
    </row>
    <row r="7227" spans="76:77" x14ac:dyDescent="0.25">
      <c r="BX7227" s="311" t="e">
        <f t="shared" si="230"/>
        <v>#DIV/0!</v>
      </c>
      <c r="BY7227" s="310">
        <f t="shared" si="231"/>
        <v>0</v>
      </c>
    </row>
    <row r="7228" spans="76:77" x14ac:dyDescent="0.25">
      <c r="BX7228" s="311" t="e">
        <f t="shared" si="230"/>
        <v>#DIV/0!</v>
      </c>
      <c r="BY7228" s="310">
        <f t="shared" si="231"/>
        <v>0</v>
      </c>
    </row>
    <row r="7229" spans="76:77" x14ac:dyDescent="0.25">
      <c r="BX7229" s="311" t="e">
        <f t="shared" si="230"/>
        <v>#DIV/0!</v>
      </c>
      <c r="BY7229" s="310">
        <f t="shared" si="231"/>
        <v>0</v>
      </c>
    </row>
    <row r="7230" spans="76:77" x14ac:dyDescent="0.25">
      <c r="BX7230" s="311" t="e">
        <f t="shared" si="230"/>
        <v>#DIV/0!</v>
      </c>
      <c r="BY7230" s="310">
        <f t="shared" si="231"/>
        <v>0</v>
      </c>
    </row>
    <row r="7231" spans="76:77" x14ac:dyDescent="0.25">
      <c r="BX7231" s="311" t="e">
        <f t="shared" si="230"/>
        <v>#DIV/0!</v>
      </c>
      <c r="BY7231" s="310">
        <f t="shared" si="231"/>
        <v>0</v>
      </c>
    </row>
    <row r="7232" spans="76:77" x14ac:dyDescent="0.25">
      <c r="BX7232" s="311" t="e">
        <f t="shared" si="230"/>
        <v>#DIV/0!</v>
      </c>
      <c r="BY7232" s="310">
        <f t="shared" si="231"/>
        <v>0</v>
      </c>
    </row>
    <row r="7233" spans="76:77" x14ac:dyDescent="0.25">
      <c r="BX7233" s="311" t="e">
        <f t="shared" si="230"/>
        <v>#DIV/0!</v>
      </c>
      <c r="BY7233" s="310">
        <f t="shared" si="231"/>
        <v>0</v>
      </c>
    </row>
    <row r="7234" spans="76:77" x14ac:dyDescent="0.25">
      <c r="BX7234" s="311" t="e">
        <f t="shared" si="230"/>
        <v>#DIV/0!</v>
      </c>
      <c r="BY7234" s="310">
        <f t="shared" si="231"/>
        <v>0</v>
      </c>
    </row>
    <row r="7235" spans="76:77" x14ac:dyDescent="0.25">
      <c r="BX7235" s="311" t="e">
        <f t="shared" si="230"/>
        <v>#DIV/0!</v>
      </c>
      <c r="BY7235" s="310">
        <f t="shared" si="231"/>
        <v>0</v>
      </c>
    </row>
    <row r="7236" spans="76:77" x14ac:dyDescent="0.25">
      <c r="BX7236" s="311" t="e">
        <f t="shared" si="230"/>
        <v>#DIV/0!</v>
      </c>
      <c r="BY7236" s="310">
        <f t="shared" si="231"/>
        <v>0</v>
      </c>
    </row>
    <row r="7237" spans="76:77" x14ac:dyDescent="0.25">
      <c r="BX7237" s="311" t="e">
        <f t="shared" si="230"/>
        <v>#DIV/0!</v>
      </c>
      <c r="BY7237" s="310">
        <f t="shared" si="231"/>
        <v>0</v>
      </c>
    </row>
    <row r="7238" spans="76:77" x14ac:dyDescent="0.25">
      <c r="BX7238" s="311" t="e">
        <f t="shared" si="230"/>
        <v>#DIV/0!</v>
      </c>
      <c r="BY7238" s="310">
        <f t="shared" si="231"/>
        <v>0</v>
      </c>
    </row>
    <row r="7239" spans="76:77" x14ac:dyDescent="0.25">
      <c r="BX7239" s="311" t="e">
        <f t="shared" si="230"/>
        <v>#DIV/0!</v>
      </c>
      <c r="BY7239" s="310">
        <f t="shared" si="231"/>
        <v>0</v>
      </c>
    </row>
    <row r="7240" spans="76:77" x14ac:dyDescent="0.25">
      <c r="BX7240" s="311" t="e">
        <f t="shared" si="230"/>
        <v>#DIV/0!</v>
      </c>
      <c r="BY7240" s="310">
        <f t="shared" si="231"/>
        <v>0</v>
      </c>
    </row>
    <row r="7241" spans="76:77" x14ac:dyDescent="0.25">
      <c r="BX7241" s="311" t="e">
        <f t="shared" si="230"/>
        <v>#DIV/0!</v>
      </c>
      <c r="BY7241" s="310">
        <f t="shared" si="231"/>
        <v>0</v>
      </c>
    </row>
    <row r="7242" spans="76:77" x14ac:dyDescent="0.25">
      <c r="BX7242" s="311" t="e">
        <f t="shared" si="230"/>
        <v>#DIV/0!</v>
      </c>
      <c r="BY7242" s="310">
        <f t="shared" si="231"/>
        <v>0</v>
      </c>
    </row>
    <row r="7243" spans="76:77" x14ac:dyDescent="0.25">
      <c r="BX7243" s="311" t="e">
        <f t="shared" si="230"/>
        <v>#DIV/0!</v>
      </c>
      <c r="BY7243" s="310">
        <f t="shared" si="231"/>
        <v>0</v>
      </c>
    </row>
    <row r="7244" spans="76:77" x14ac:dyDescent="0.25">
      <c r="BX7244" s="311" t="e">
        <f t="shared" si="230"/>
        <v>#DIV/0!</v>
      </c>
      <c r="BY7244" s="310">
        <f t="shared" si="231"/>
        <v>0</v>
      </c>
    </row>
    <row r="7245" spans="76:77" x14ac:dyDescent="0.25">
      <c r="BX7245" s="311" t="e">
        <f t="shared" ref="BX7245:BX7308" si="232">BY7245/BV7245</f>
        <v>#DIV/0!</v>
      </c>
      <c r="BY7245" s="310">
        <f t="shared" ref="BY7245:BY7308" si="233">BY7244+BW7245*(BV7245-BV7244)</f>
        <v>0</v>
      </c>
    </row>
    <row r="7246" spans="76:77" x14ac:dyDescent="0.25">
      <c r="BX7246" s="311" t="e">
        <f t="shared" si="232"/>
        <v>#DIV/0!</v>
      </c>
      <c r="BY7246" s="310">
        <f t="shared" si="233"/>
        <v>0</v>
      </c>
    </row>
    <row r="7247" spans="76:77" x14ac:dyDescent="0.25">
      <c r="BX7247" s="311" t="e">
        <f t="shared" si="232"/>
        <v>#DIV/0!</v>
      </c>
      <c r="BY7247" s="310">
        <f t="shared" si="233"/>
        <v>0</v>
      </c>
    </row>
    <row r="7248" spans="76:77" x14ac:dyDescent="0.25">
      <c r="BX7248" s="311" t="e">
        <f t="shared" si="232"/>
        <v>#DIV/0!</v>
      </c>
      <c r="BY7248" s="310">
        <f t="shared" si="233"/>
        <v>0</v>
      </c>
    </row>
    <row r="7249" spans="76:77" x14ac:dyDescent="0.25">
      <c r="BX7249" s="311" t="e">
        <f t="shared" si="232"/>
        <v>#DIV/0!</v>
      </c>
      <c r="BY7249" s="310">
        <f t="shared" si="233"/>
        <v>0</v>
      </c>
    </row>
    <row r="7250" spans="76:77" x14ac:dyDescent="0.25">
      <c r="BX7250" s="311" t="e">
        <f t="shared" si="232"/>
        <v>#DIV/0!</v>
      </c>
      <c r="BY7250" s="310">
        <f t="shared" si="233"/>
        <v>0</v>
      </c>
    </row>
    <row r="7251" spans="76:77" x14ac:dyDescent="0.25">
      <c r="BX7251" s="311" t="e">
        <f t="shared" si="232"/>
        <v>#DIV/0!</v>
      </c>
      <c r="BY7251" s="310">
        <f t="shared" si="233"/>
        <v>0</v>
      </c>
    </row>
    <row r="7252" spans="76:77" x14ac:dyDescent="0.25">
      <c r="BX7252" s="311" t="e">
        <f t="shared" si="232"/>
        <v>#DIV/0!</v>
      </c>
      <c r="BY7252" s="310">
        <f t="shared" si="233"/>
        <v>0</v>
      </c>
    </row>
    <row r="7253" spans="76:77" x14ac:dyDescent="0.25">
      <c r="BX7253" s="311" t="e">
        <f t="shared" si="232"/>
        <v>#DIV/0!</v>
      </c>
      <c r="BY7253" s="310">
        <f t="shared" si="233"/>
        <v>0</v>
      </c>
    </row>
    <row r="7254" spans="76:77" x14ac:dyDescent="0.25">
      <c r="BX7254" s="311" t="e">
        <f t="shared" si="232"/>
        <v>#DIV/0!</v>
      </c>
      <c r="BY7254" s="310">
        <f t="shared" si="233"/>
        <v>0</v>
      </c>
    </row>
    <row r="7255" spans="76:77" x14ac:dyDescent="0.25">
      <c r="BX7255" s="311" t="e">
        <f t="shared" si="232"/>
        <v>#DIV/0!</v>
      </c>
      <c r="BY7255" s="310">
        <f t="shared" si="233"/>
        <v>0</v>
      </c>
    </row>
    <row r="7256" spans="76:77" x14ac:dyDescent="0.25">
      <c r="BX7256" s="311" t="e">
        <f t="shared" si="232"/>
        <v>#DIV/0!</v>
      </c>
      <c r="BY7256" s="310">
        <f t="shared" si="233"/>
        <v>0</v>
      </c>
    </row>
    <row r="7257" spans="76:77" x14ac:dyDescent="0.25">
      <c r="BX7257" s="311" t="e">
        <f t="shared" si="232"/>
        <v>#DIV/0!</v>
      </c>
      <c r="BY7257" s="310">
        <f t="shared" si="233"/>
        <v>0</v>
      </c>
    </row>
    <row r="7258" spans="76:77" x14ac:dyDescent="0.25">
      <c r="BX7258" s="311" t="e">
        <f t="shared" si="232"/>
        <v>#DIV/0!</v>
      </c>
      <c r="BY7258" s="310">
        <f t="shared" si="233"/>
        <v>0</v>
      </c>
    </row>
    <row r="7259" spans="76:77" x14ac:dyDescent="0.25">
      <c r="BX7259" s="311" t="e">
        <f t="shared" si="232"/>
        <v>#DIV/0!</v>
      </c>
      <c r="BY7259" s="310">
        <f t="shared" si="233"/>
        <v>0</v>
      </c>
    </row>
    <row r="7260" spans="76:77" x14ac:dyDescent="0.25">
      <c r="BX7260" s="311" t="e">
        <f t="shared" si="232"/>
        <v>#DIV/0!</v>
      </c>
      <c r="BY7260" s="310">
        <f t="shared" si="233"/>
        <v>0</v>
      </c>
    </row>
    <row r="7261" spans="76:77" x14ac:dyDescent="0.25">
      <c r="BX7261" s="311" t="e">
        <f t="shared" si="232"/>
        <v>#DIV/0!</v>
      </c>
      <c r="BY7261" s="310">
        <f t="shared" si="233"/>
        <v>0</v>
      </c>
    </row>
    <row r="7262" spans="76:77" x14ac:dyDescent="0.25">
      <c r="BX7262" s="311" t="e">
        <f t="shared" si="232"/>
        <v>#DIV/0!</v>
      </c>
      <c r="BY7262" s="310">
        <f t="shared" si="233"/>
        <v>0</v>
      </c>
    </row>
    <row r="7263" spans="76:77" x14ac:dyDescent="0.25">
      <c r="BX7263" s="311" t="e">
        <f t="shared" si="232"/>
        <v>#DIV/0!</v>
      </c>
      <c r="BY7263" s="310">
        <f t="shared" si="233"/>
        <v>0</v>
      </c>
    </row>
    <row r="7264" spans="76:77" x14ac:dyDescent="0.25">
      <c r="BX7264" s="311" t="e">
        <f t="shared" si="232"/>
        <v>#DIV/0!</v>
      </c>
      <c r="BY7264" s="310">
        <f t="shared" si="233"/>
        <v>0</v>
      </c>
    </row>
    <row r="7265" spans="76:77" x14ac:dyDescent="0.25">
      <c r="BX7265" s="311" t="e">
        <f t="shared" si="232"/>
        <v>#DIV/0!</v>
      </c>
      <c r="BY7265" s="310">
        <f t="shared" si="233"/>
        <v>0</v>
      </c>
    </row>
    <row r="7266" spans="76:77" x14ac:dyDescent="0.25">
      <c r="BX7266" s="311" t="e">
        <f t="shared" si="232"/>
        <v>#DIV/0!</v>
      </c>
      <c r="BY7266" s="310">
        <f t="shared" si="233"/>
        <v>0</v>
      </c>
    </row>
    <row r="7267" spans="76:77" x14ac:dyDescent="0.25">
      <c r="BX7267" s="311" t="e">
        <f t="shared" si="232"/>
        <v>#DIV/0!</v>
      </c>
      <c r="BY7267" s="310">
        <f t="shared" si="233"/>
        <v>0</v>
      </c>
    </row>
    <row r="7268" spans="76:77" x14ac:dyDescent="0.25">
      <c r="BX7268" s="311" t="e">
        <f t="shared" si="232"/>
        <v>#DIV/0!</v>
      </c>
      <c r="BY7268" s="310">
        <f t="shared" si="233"/>
        <v>0</v>
      </c>
    </row>
    <row r="7269" spans="76:77" x14ac:dyDescent="0.25">
      <c r="BX7269" s="311" t="e">
        <f t="shared" si="232"/>
        <v>#DIV/0!</v>
      </c>
      <c r="BY7269" s="310">
        <f t="shared" si="233"/>
        <v>0</v>
      </c>
    </row>
    <row r="7270" spans="76:77" x14ac:dyDescent="0.25">
      <c r="BX7270" s="311" t="e">
        <f t="shared" si="232"/>
        <v>#DIV/0!</v>
      </c>
      <c r="BY7270" s="310">
        <f t="shared" si="233"/>
        <v>0</v>
      </c>
    </row>
    <row r="7271" spans="76:77" x14ac:dyDescent="0.25">
      <c r="BX7271" s="311" t="e">
        <f t="shared" si="232"/>
        <v>#DIV/0!</v>
      </c>
      <c r="BY7271" s="310">
        <f t="shared" si="233"/>
        <v>0</v>
      </c>
    </row>
    <row r="7272" spans="76:77" x14ac:dyDescent="0.25">
      <c r="BX7272" s="311" t="e">
        <f t="shared" si="232"/>
        <v>#DIV/0!</v>
      </c>
      <c r="BY7272" s="310">
        <f t="shared" si="233"/>
        <v>0</v>
      </c>
    </row>
    <row r="7273" spans="76:77" x14ac:dyDescent="0.25">
      <c r="BX7273" s="311" t="e">
        <f t="shared" si="232"/>
        <v>#DIV/0!</v>
      </c>
      <c r="BY7273" s="310">
        <f t="shared" si="233"/>
        <v>0</v>
      </c>
    </row>
    <row r="7274" spans="76:77" x14ac:dyDescent="0.25">
      <c r="BX7274" s="311" t="e">
        <f t="shared" si="232"/>
        <v>#DIV/0!</v>
      </c>
      <c r="BY7274" s="310">
        <f t="shared" si="233"/>
        <v>0</v>
      </c>
    </row>
    <row r="7275" spans="76:77" x14ac:dyDescent="0.25">
      <c r="BX7275" s="311" t="e">
        <f t="shared" si="232"/>
        <v>#DIV/0!</v>
      </c>
      <c r="BY7275" s="310">
        <f t="shared" si="233"/>
        <v>0</v>
      </c>
    </row>
    <row r="7276" spans="76:77" x14ac:dyDescent="0.25">
      <c r="BX7276" s="311" t="e">
        <f t="shared" si="232"/>
        <v>#DIV/0!</v>
      </c>
      <c r="BY7276" s="310">
        <f t="shared" si="233"/>
        <v>0</v>
      </c>
    </row>
    <row r="7277" spans="76:77" x14ac:dyDescent="0.25">
      <c r="BX7277" s="311" t="e">
        <f t="shared" si="232"/>
        <v>#DIV/0!</v>
      </c>
      <c r="BY7277" s="310">
        <f t="shared" si="233"/>
        <v>0</v>
      </c>
    </row>
    <row r="7278" spans="76:77" x14ac:dyDescent="0.25">
      <c r="BX7278" s="311" t="e">
        <f t="shared" si="232"/>
        <v>#DIV/0!</v>
      </c>
      <c r="BY7278" s="310">
        <f t="shared" si="233"/>
        <v>0</v>
      </c>
    </row>
    <row r="7279" spans="76:77" x14ac:dyDescent="0.25">
      <c r="BX7279" s="311" t="e">
        <f t="shared" si="232"/>
        <v>#DIV/0!</v>
      </c>
      <c r="BY7279" s="310">
        <f t="shared" si="233"/>
        <v>0</v>
      </c>
    </row>
    <row r="7280" spans="76:77" x14ac:dyDescent="0.25">
      <c r="BX7280" s="311" t="e">
        <f t="shared" si="232"/>
        <v>#DIV/0!</v>
      </c>
      <c r="BY7280" s="310">
        <f t="shared" si="233"/>
        <v>0</v>
      </c>
    </row>
    <row r="7281" spans="76:77" x14ac:dyDescent="0.25">
      <c r="BX7281" s="311" t="e">
        <f t="shared" si="232"/>
        <v>#DIV/0!</v>
      </c>
      <c r="BY7281" s="310">
        <f t="shared" si="233"/>
        <v>0</v>
      </c>
    </row>
    <row r="7282" spans="76:77" x14ac:dyDescent="0.25">
      <c r="BX7282" s="311" t="e">
        <f t="shared" si="232"/>
        <v>#DIV/0!</v>
      </c>
      <c r="BY7282" s="310">
        <f t="shared" si="233"/>
        <v>0</v>
      </c>
    </row>
    <row r="7283" spans="76:77" x14ac:dyDescent="0.25">
      <c r="BX7283" s="311" t="e">
        <f t="shared" si="232"/>
        <v>#DIV/0!</v>
      </c>
      <c r="BY7283" s="310">
        <f t="shared" si="233"/>
        <v>0</v>
      </c>
    </row>
    <row r="7284" spans="76:77" x14ac:dyDescent="0.25">
      <c r="BX7284" s="311" t="e">
        <f t="shared" si="232"/>
        <v>#DIV/0!</v>
      </c>
      <c r="BY7284" s="310">
        <f t="shared" si="233"/>
        <v>0</v>
      </c>
    </row>
    <row r="7285" spans="76:77" x14ac:dyDescent="0.25">
      <c r="BX7285" s="311" t="e">
        <f t="shared" si="232"/>
        <v>#DIV/0!</v>
      </c>
      <c r="BY7285" s="310">
        <f t="shared" si="233"/>
        <v>0</v>
      </c>
    </row>
    <row r="7286" spans="76:77" x14ac:dyDescent="0.25">
      <c r="BX7286" s="311" t="e">
        <f t="shared" si="232"/>
        <v>#DIV/0!</v>
      </c>
      <c r="BY7286" s="310">
        <f t="shared" si="233"/>
        <v>0</v>
      </c>
    </row>
    <row r="7287" spans="76:77" x14ac:dyDescent="0.25">
      <c r="BX7287" s="311" t="e">
        <f t="shared" si="232"/>
        <v>#DIV/0!</v>
      </c>
      <c r="BY7287" s="310">
        <f t="shared" si="233"/>
        <v>0</v>
      </c>
    </row>
    <row r="7288" spans="76:77" x14ac:dyDescent="0.25">
      <c r="BX7288" s="311" t="e">
        <f t="shared" si="232"/>
        <v>#DIV/0!</v>
      </c>
      <c r="BY7288" s="310">
        <f t="shared" si="233"/>
        <v>0</v>
      </c>
    </row>
    <row r="7289" spans="76:77" x14ac:dyDescent="0.25">
      <c r="BX7289" s="311" t="e">
        <f t="shared" si="232"/>
        <v>#DIV/0!</v>
      </c>
      <c r="BY7289" s="310">
        <f t="shared" si="233"/>
        <v>0</v>
      </c>
    </row>
    <row r="7290" spans="76:77" x14ac:dyDescent="0.25">
      <c r="BX7290" s="311" t="e">
        <f t="shared" si="232"/>
        <v>#DIV/0!</v>
      </c>
      <c r="BY7290" s="310">
        <f t="shared" si="233"/>
        <v>0</v>
      </c>
    </row>
    <row r="7291" spans="76:77" x14ac:dyDescent="0.25">
      <c r="BX7291" s="311" t="e">
        <f t="shared" si="232"/>
        <v>#DIV/0!</v>
      </c>
      <c r="BY7291" s="310">
        <f t="shared" si="233"/>
        <v>0</v>
      </c>
    </row>
    <row r="7292" spans="76:77" x14ac:dyDescent="0.25">
      <c r="BX7292" s="311" t="e">
        <f t="shared" si="232"/>
        <v>#DIV/0!</v>
      </c>
      <c r="BY7292" s="310">
        <f t="shared" si="233"/>
        <v>0</v>
      </c>
    </row>
    <row r="7293" spans="76:77" x14ac:dyDescent="0.25">
      <c r="BX7293" s="311" t="e">
        <f t="shared" si="232"/>
        <v>#DIV/0!</v>
      </c>
      <c r="BY7293" s="310">
        <f t="shared" si="233"/>
        <v>0</v>
      </c>
    </row>
    <row r="7294" spans="76:77" x14ac:dyDescent="0.25">
      <c r="BX7294" s="311" t="e">
        <f t="shared" si="232"/>
        <v>#DIV/0!</v>
      </c>
      <c r="BY7294" s="310">
        <f t="shared" si="233"/>
        <v>0</v>
      </c>
    </row>
    <row r="7295" spans="76:77" x14ac:dyDescent="0.25">
      <c r="BX7295" s="311" t="e">
        <f t="shared" si="232"/>
        <v>#DIV/0!</v>
      </c>
      <c r="BY7295" s="310">
        <f t="shared" si="233"/>
        <v>0</v>
      </c>
    </row>
    <row r="7296" spans="76:77" x14ac:dyDescent="0.25">
      <c r="BX7296" s="311" t="e">
        <f t="shared" si="232"/>
        <v>#DIV/0!</v>
      </c>
      <c r="BY7296" s="310">
        <f t="shared" si="233"/>
        <v>0</v>
      </c>
    </row>
    <row r="7297" spans="76:77" x14ac:dyDescent="0.25">
      <c r="BX7297" s="311" t="e">
        <f t="shared" si="232"/>
        <v>#DIV/0!</v>
      </c>
      <c r="BY7297" s="310">
        <f t="shared" si="233"/>
        <v>0</v>
      </c>
    </row>
    <row r="7298" spans="76:77" x14ac:dyDescent="0.25">
      <c r="BX7298" s="311" t="e">
        <f t="shared" si="232"/>
        <v>#DIV/0!</v>
      </c>
      <c r="BY7298" s="310">
        <f t="shared" si="233"/>
        <v>0</v>
      </c>
    </row>
    <row r="7299" spans="76:77" x14ac:dyDescent="0.25">
      <c r="BX7299" s="311" t="e">
        <f t="shared" si="232"/>
        <v>#DIV/0!</v>
      </c>
      <c r="BY7299" s="310">
        <f t="shared" si="233"/>
        <v>0</v>
      </c>
    </row>
    <row r="7300" spans="76:77" x14ac:dyDescent="0.25">
      <c r="BX7300" s="311" t="e">
        <f t="shared" si="232"/>
        <v>#DIV/0!</v>
      </c>
      <c r="BY7300" s="310">
        <f t="shared" si="233"/>
        <v>0</v>
      </c>
    </row>
    <row r="7301" spans="76:77" x14ac:dyDescent="0.25">
      <c r="BX7301" s="311" t="e">
        <f t="shared" si="232"/>
        <v>#DIV/0!</v>
      </c>
      <c r="BY7301" s="310">
        <f t="shared" si="233"/>
        <v>0</v>
      </c>
    </row>
    <row r="7302" spans="76:77" x14ac:dyDescent="0.25">
      <c r="BX7302" s="311" t="e">
        <f t="shared" si="232"/>
        <v>#DIV/0!</v>
      </c>
      <c r="BY7302" s="310">
        <f t="shared" si="233"/>
        <v>0</v>
      </c>
    </row>
    <row r="7303" spans="76:77" x14ac:dyDescent="0.25">
      <c r="BX7303" s="311" t="e">
        <f t="shared" si="232"/>
        <v>#DIV/0!</v>
      </c>
      <c r="BY7303" s="310">
        <f t="shared" si="233"/>
        <v>0</v>
      </c>
    </row>
    <row r="7304" spans="76:77" x14ac:dyDescent="0.25">
      <c r="BX7304" s="311" t="e">
        <f t="shared" si="232"/>
        <v>#DIV/0!</v>
      </c>
      <c r="BY7304" s="310">
        <f t="shared" si="233"/>
        <v>0</v>
      </c>
    </row>
    <row r="7305" spans="76:77" x14ac:dyDescent="0.25">
      <c r="BX7305" s="311" t="e">
        <f t="shared" si="232"/>
        <v>#DIV/0!</v>
      </c>
      <c r="BY7305" s="310">
        <f t="shared" si="233"/>
        <v>0</v>
      </c>
    </row>
    <row r="7306" spans="76:77" x14ac:dyDescent="0.25">
      <c r="BX7306" s="311" t="e">
        <f t="shared" si="232"/>
        <v>#DIV/0!</v>
      </c>
      <c r="BY7306" s="310">
        <f t="shared" si="233"/>
        <v>0</v>
      </c>
    </row>
    <row r="7307" spans="76:77" x14ac:dyDescent="0.25">
      <c r="BX7307" s="311" t="e">
        <f t="shared" si="232"/>
        <v>#DIV/0!</v>
      </c>
      <c r="BY7307" s="310">
        <f t="shared" si="233"/>
        <v>0</v>
      </c>
    </row>
    <row r="7308" spans="76:77" x14ac:dyDescent="0.25">
      <c r="BX7308" s="311" t="e">
        <f t="shared" si="232"/>
        <v>#DIV/0!</v>
      </c>
      <c r="BY7308" s="310">
        <f t="shared" si="233"/>
        <v>0</v>
      </c>
    </row>
    <row r="7309" spans="76:77" x14ac:dyDescent="0.25">
      <c r="BX7309" s="311" t="e">
        <f t="shared" ref="BX7309:BX7372" si="234">BY7309/BV7309</f>
        <v>#DIV/0!</v>
      </c>
      <c r="BY7309" s="310">
        <f t="shared" ref="BY7309:BY7372" si="235">BY7308+BW7309*(BV7309-BV7308)</f>
        <v>0</v>
      </c>
    </row>
    <row r="7310" spans="76:77" x14ac:dyDescent="0.25">
      <c r="BX7310" s="311" t="e">
        <f t="shared" si="234"/>
        <v>#DIV/0!</v>
      </c>
      <c r="BY7310" s="310">
        <f t="shared" si="235"/>
        <v>0</v>
      </c>
    </row>
    <row r="7311" spans="76:77" x14ac:dyDescent="0.25">
      <c r="BX7311" s="311" t="e">
        <f t="shared" si="234"/>
        <v>#DIV/0!</v>
      </c>
      <c r="BY7311" s="310">
        <f t="shared" si="235"/>
        <v>0</v>
      </c>
    </row>
    <row r="7312" spans="76:77" x14ac:dyDescent="0.25">
      <c r="BX7312" s="311" t="e">
        <f t="shared" si="234"/>
        <v>#DIV/0!</v>
      </c>
      <c r="BY7312" s="310">
        <f t="shared" si="235"/>
        <v>0</v>
      </c>
    </row>
    <row r="7313" spans="76:77" x14ac:dyDescent="0.25">
      <c r="BX7313" s="311" t="e">
        <f t="shared" si="234"/>
        <v>#DIV/0!</v>
      </c>
      <c r="BY7313" s="310">
        <f t="shared" si="235"/>
        <v>0</v>
      </c>
    </row>
    <row r="7314" spans="76:77" x14ac:dyDescent="0.25">
      <c r="BX7314" s="311" t="e">
        <f t="shared" si="234"/>
        <v>#DIV/0!</v>
      </c>
      <c r="BY7314" s="310">
        <f t="shared" si="235"/>
        <v>0</v>
      </c>
    </row>
    <row r="7315" spans="76:77" x14ac:dyDescent="0.25">
      <c r="BX7315" s="311" t="e">
        <f t="shared" si="234"/>
        <v>#DIV/0!</v>
      </c>
      <c r="BY7315" s="310">
        <f t="shared" si="235"/>
        <v>0</v>
      </c>
    </row>
    <row r="7316" spans="76:77" x14ac:dyDescent="0.25">
      <c r="BX7316" s="311" t="e">
        <f t="shared" si="234"/>
        <v>#DIV/0!</v>
      </c>
      <c r="BY7316" s="310">
        <f t="shared" si="235"/>
        <v>0</v>
      </c>
    </row>
    <row r="7317" spans="76:77" x14ac:dyDescent="0.25">
      <c r="BX7317" s="311" t="e">
        <f t="shared" si="234"/>
        <v>#DIV/0!</v>
      </c>
      <c r="BY7317" s="310">
        <f t="shared" si="235"/>
        <v>0</v>
      </c>
    </row>
    <row r="7318" spans="76:77" x14ac:dyDescent="0.25">
      <c r="BX7318" s="311" t="e">
        <f t="shared" si="234"/>
        <v>#DIV/0!</v>
      </c>
      <c r="BY7318" s="310">
        <f t="shared" si="235"/>
        <v>0</v>
      </c>
    </row>
    <row r="7319" spans="76:77" x14ac:dyDescent="0.25">
      <c r="BX7319" s="311" t="e">
        <f t="shared" si="234"/>
        <v>#DIV/0!</v>
      </c>
      <c r="BY7319" s="310">
        <f t="shared" si="235"/>
        <v>0</v>
      </c>
    </row>
    <row r="7320" spans="76:77" x14ac:dyDescent="0.25">
      <c r="BX7320" s="311" t="e">
        <f t="shared" si="234"/>
        <v>#DIV/0!</v>
      </c>
      <c r="BY7320" s="310">
        <f t="shared" si="235"/>
        <v>0</v>
      </c>
    </row>
    <row r="7321" spans="76:77" x14ac:dyDescent="0.25">
      <c r="BX7321" s="311" t="e">
        <f t="shared" si="234"/>
        <v>#DIV/0!</v>
      </c>
      <c r="BY7321" s="310">
        <f t="shared" si="235"/>
        <v>0</v>
      </c>
    </row>
    <row r="7322" spans="76:77" x14ac:dyDescent="0.25">
      <c r="BX7322" s="311" t="e">
        <f t="shared" si="234"/>
        <v>#DIV/0!</v>
      </c>
      <c r="BY7322" s="310">
        <f t="shared" si="235"/>
        <v>0</v>
      </c>
    </row>
    <row r="7323" spans="76:77" x14ac:dyDescent="0.25">
      <c r="BX7323" s="311" t="e">
        <f t="shared" si="234"/>
        <v>#DIV/0!</v>
      </c>
      <c r="BY7323" s="310">
        <f t="shared" si="235"/>
        <v>0</v>
      </c>
    </row>
    <row r="7324" spans="76:77" x14ac:dyDescent="0.25">
      <c r="BX7324" s="311" t="e">
        <f t="shared" si="234"/>
        <v>#DIV/0!</v>
      </c>
      <c r="BY7324" s="310">
        <f t="shared" si="235"/>
        <v>0</v>
      </c>
    </row>
    <row r="7325" spans="76:77" x14ac:dyDescent="0.25">
      <c r="BX7325" s="311" t="e">
        <f t="shared" si="234"/>
        <v>#DIV/0!</v>
      </c>
      <c r="BY7325" s="310">
        <f t="shared" si="235"/>
        <v>0</v>
      </c>
    </row>
    <row r="7326" spans="76:77" x14ac:dyDescent="0.25">
      <c r="BX7326" s="311" t="e">
        <f t="shared" si="234"/>
        <v>#DIV/0!</v>
      </c>
      <c r="BY7326" s="310">
        <f t="shared" si="235"/>
        <v>0</v>
      </c>
    </row>
    <row r="7327" spans="76:77" x14ac:dyDescent="0.25">
      <c r="BX7327" s="311" t="e">
        <f t="shared" si="234"/>
        <v>#DIV/0!</v>
      </c>
      <c r="BY7327" s="310">
        <f t="shared" si="235"/>
        <v>0</v>
      </c>
    </row>
    <row r="7328" spans="76:77" x14ac:dyDescent="0.25">
      <c r="BX7328" s="311" t="e">
        <f t="shared" si="234"/>
        <v>#DIV/0!</v>
      </c>
      <c r="BY7328" s="310">
        <f t="shared" si="235"/>
        <v>0</v>
      </c>
    </row>
    <row r="7329" spans="76:77" x14ac:dyDescent="0.25">
      <c r="BX7329" s="311" t="e">
        <f t="shared" si="234"/>
        <v>#DIV/0!</v>
      </c>
      <c r="BY7329" s="310">
        <f t="shared" si="235"/>
        <v>0</v>
      </c>
    </row>
    <row r="7330" spans="76:77" x14ac:dyDescent="0.25">
      <c r="BX7330" s="311" t="e">
        <f t="shared" si="234"/>
        <v>#DIV/0!</v>
      </c>
      <c r="BY7330" s="310">
        <f t="shared" si="235"/>
        <v>0</v>
      </c>
    </row>
    <row r="7331" spans="76:77" x14ac:dyDescent="0.25">
      <c r="BX7331" s="311" t="e">
        <f t="shared" si="234"/>
        <v>#DIV/0!</v>
      </c>
      <c r="BY7331" s="310">
        <f t="shared" si="235"/>
        <v>0</v>
      </c>
    </row>
    <row r="7332" spans="76:77" x14ac:dyDescent="0.25">
      <c r="BX7332" s="311" t="e">
        <f t="shared" si="234"/>
        <v>#DIV/0!</v>
      </c>
      <c r="BY7332" s="310">
        <f t="shared" si="235"/>
        <v>0</v>
      </c>
    </row>
    <row r="7333" spans="76:77" x14ac:dyDescent="0.25">
      <c r="BX7333" s="311" t="e">
        <f t="shared" si="234"/>
        <v>#DIV/0!</v>
      </c>
      <c r="BY7333" s="310">
        <f t="shared" si="235"/>
        <v>0</v>
      </c>
    </row>
    <row r="7334" spans="76:77" x14ac:dyDescent="0.25">
      <c r="BX7334" s="311" t="e">
        <f t="shared" si="234"/>
        <v>#DIV/0!</v>
      </c>
      <c r="BY7334" s="310">
        <f t="shared" si="235"/>
        <v>0</v>
      </c>
    </row>
    <row r="7335" spans="76:77" x14ac:dyDescent="0.25">
      <c r="BX7335" s="311" t="e">
        <f t="shared" si="234"/>
        <v>#DIV/0!</v>
      </c>
      <c r="BY7335" s="310">
        <f t="shared" si="235"/>
        <v>0</v>
      </c>
    </row>
    <row r="7336" spans="76:77" x14ac:dyDescent="0.25">
      <c r="BX7336" s="311" t="e">
        <f t="shared" si="234"/>
        <v>#DIV/0!</v>
      </c>
      <c r="BY7336" s="310">
        <f t="shared" si="235"/>
        <v>0</v>
      </c>
    </row>
    <row r="7337" spans="76:77" x14ac:dyDescent="0.25">
      <c r="BX7337" s="311" t="e">
        <f t="shared" si="234"/>
        <v>#DIV/0!</v>
      </c>
      <c r="BY7337" s="310">
        <f t="shared" si="235"/>
        <v>0</v>
      </c>
    </row>
    <row r="7338" spans="76:77" x14ac:dyDescent="0.25">
      <c r="BX7338" s="311" t="e">
        <f t="shared" si="234"/>
        <v>#DIV/0!</v>
      </c>
      <c r="BY7338" s="310">
        <f t="shared" si="235"/>
        <v>0</v>
      </c>
    </row>
    <row r="7339" spans="76:77" x14ac:dyDescent="0.25">
      <c r="BX7339" s="311" t="e">
        <f t="shared" si="234"/>
        <v>#DIV/0!</v>
      </c>
      <c r="BY7339" s="310">
        <f t="shared" si="235"/>
        <v>0</v>
      </c>
    </row>
    <row r="7340" spans="76:77" x14ac:dyDescent="0.25">
      <c r="BX7340" s="311" t="e">
        <f t="shared" si="234"/>
        <v>#DIV/0!</v>
      </c>
      <c r="BY7340" s="310">
        <f t="shared" si="235"/>
        <v>0</v>
      </c>
    </row>
    <row r="7341" spans="76:77" x14ac:dyDescent="0.25">
      <c r="BX7341" s="311" t="e">
        <f t="shared" si="234"/>
        <v>#DIV/0!</v>
      </c>
      <c r="BY7341" s="310">
        <f t="shared" si="235"/>
        <v>0</v>
      </c>
    </row>
    <row r="7342" spans="76:77" x14ac:dyDescent="0.25">
      <c r="BX7342" s="311" t="e">
        <f t="shared" si="234"/>
        <v>#DIV/0!</v>
      </c>
      <c r="BY7342" s="310">
        <f t="shared" si="235"/>
        <v>0</v>
      </c>
    </row>
    <row r="7343" spans="76:77" x14ac:dyDescent="0.25">
      <c r="BX7343" s="311" t="e">
        <f t="shared" si="234"/>
        <v>#DIV/0!</v>
      </c>
      <c r="BY7343" s="310">
        <f t="shared" si="235"/>
        <v>0</v>
      </c>
    </row>
    <row r="7344" spans="76:77" x14ac:dyDescent="0.25">
      <c r="BX7344" s="311" t="e">
        <f t="shared" si="234"/>
        <v>#DIV/0!</v>
      </c>
      <c r="BY7344" s="310">
        <f t="shared" si="235"/>
        <v>0</v>
      </c>
    </row>
    <row r="7345" spans="76:77" x14ac:dyDescent="0.25">
      <c r="BX7345" s="311" t="e">
        <f t="shared" si="234"/>
        <v>#DIV/0!</v>
      </c>
      <c r="BY7345" s="310">
        <f t="shared" si="235"/>
        <v>0</v>
      </c>
    </row>
    <row r="7346" spans="76:77" x14ac:dyDescent="0.25">
      <c r="BX7346" s="311" t="e">
        <f t="shared" si="234"/>
        <v>#DIV/0!</v>
      </c>
      <c r="BY7346" s="310">
        <f t="shared" si="235"/>
        <v>0</v>
      </c>
    </row>
    <row r="7347" spans="76:77" x14ac:dyDescent="0.25">
      <c r="BX7347" s="311" t="e">
        <f t="shared" si="234"/>
        <v>#DIV/0!</v>
      </c>
      <c r="BY7347" s="310">
        <f t="shared" si="235"/>
        <v>0</v>
      </c>
    </row>
    <row r="7348" spans="76:77" x14ac:dyDescent="0.25">
      <c r="BX7348" s="311" t="e">
        <f t="shared" si="234"/>
        <v>#DIV/0!</v>
      </c>
      <c r="BY7348" s="310">
        <f t="shared" si="235"/>
        <v>0</v>
      </c>
    </row>
    <row r="7349" spans="76:77" x14ac:dyDescent="0.25">
      <c r="BX7349" s="311" t="e">
        <f t="shared" si="234"/>
        <v>#DIV/0!</v>
      </c>
      <c r="BY7349" s="310">
        <f t="shared" si="235"/>
        <v>0</v>
      </c>
    </row>
    <row r="7350" spans="76:77" x14ac:dyDescent="0.25">
      <c r="BX7350" s="311" t="e">
        <f t="shared" si="234"/>
        <v>#DIV/0!</v>
      </c>
      <c r="BY7350" s="310">
        <f t="shared" si="235"/>
        <v>0</v>
      </c>
    </row>
    <row r="7351" spans="76:77" x14ac:dyDescent="0.25">
      <c r="BX7351" s="311" t="e">
        <f t="shared" si="234"/>
        <v>#DIV/0!</v>
      </c>
      <c r="BY7351" s="310">
        <f t="shared" si="235"/>
        <v>0</v>
      </c>
    </row>
    <row r="7352" spans="76:77" x14ac:dyDescent="0.25">
      <c r="BX7352" s="311" t="e">
        <f t="shared" si="234"/>
        <v>#DIV/0!</v>
      </c>
      <c r="BY7352" s="310">
        <f t="shared" si="235"/>
        <v>0</v>
      </c>
    </row>
    <row r="7353" spans="76:77" x14ac:dyDescent="0.25">
      <c r="BX7353" s="311" t="e">
        <f t="shared" si="234"/>
        <v>#DIV/0!</v>
      </c>
      <c r="BY7353" s="310">
        <f t="shared" si="235"/>
        <v>0</v>
      </c>
    </row>
    <row r="7354" spans="76:77" x14ac:dyDescent="0.25">
      <c r="BX7354" s="311" t="e">
        <f t="shared" si="234"/>
        <v>#DIV/0!</v>
      </c>
      <c r="BY7354" s="310">
        <f t="shared" si="235"/>
        <v>0</v>
      </c>
    </row>
    <row r="7355" spans="76:77" x14ac:dyDescent="0.25">
      <c r="BX7355" s="311" t="e">
        <f t="shared" si="234"/>
        <v>#DIV/0!</v>
      </c>
      <c r="BY7355" s="310">
        <f t="shared" si="235"/>
        <v>0</v>
      </c>
    </row>
    <row r="7356" spans="76:77" x14ac:dyDescent="0.25">
      <c r="BX7356" s="311" t="e">
        <f t="shared" si="234"/>
        <v>#DIV/0!</v>
      </c>
      <c r="BY7356" s="310">
        <f t="shared" si="235"/>
        <v>0</v>
      </c>
    </row>
    <row r="7357" spans="76:77" x14ac:dyDescent="0.25">
      <c r="BX7357" s="311" t="e">
        <f t="shared" si="234"/>
        <v>#DIV/0!</v>
      </c>
      <c r="BY7357" s="310">
        <f t="shared" si="235"/>
        <v>0</v>
      </c>
    </row>
    <row r="7358" spans="76:77" x14ac:dyDescent="0.25">
      <c r="BX7358" s="311" t="e">
        <f t="shared" si="234"/>
        <v>#DIV/0!</v>
      </c>
      <c r="BY7358" s="310">
        <f t="shared" si="235"/>
        <v>0</v>
      </c>
    </row>
    <row r="7359" spans="76:77" x14ac:dyDescent="0.25">
      <c r="BX7359" s="311" t="e">
        <f t="shared" si="234"/>
        <v>#DIV/0!</v>
      </c>
      <c r="BY7359" s="310">
        <f t="shared" si="235"/>
        <v>0</v>
      </c>
    </row>
    <row r="7360" spans="76:77" x14ac:dyDescent="0.25">
      <c r="BX7360" s="311" t="e">
        <f t="shared" si="234"/>
        <v>#DIV/0!</v>
      </c>
      <c r="BY7360" s="310">
        <f t="shared" si="235"/>
        <v>0</v>
      </c>
    </row>
    <row r="7361" spans="76:77" x14ac:dyDescent="0.25">
      <c r="BX7361" s="311" t="e">
        <f t="shared" si="234"/>
        <v>#DIV/0!</v>
      </c>
      <c r="BY7361" s="310">
        <f t="shared" si="235"/>
        <v>0</v>
      </c>
    </row>
    <row r="7362" spans="76:77" x14ac:dyDescent="0.25">
      <c r="BX7362" s="311" t="e">
        <f t="shared" si="234"/>
        <v>#DIV/0!</v>
      </c>
      <c r="BY7362" s="310">
        <f t="shared" si="235"/>
        <v>0</v>
      </c>
    </row>
    <row r="7363" spans="76:77" x14ac:dyDescent="0.25">
      <c r="BX7363" s="311" t="e">
        <f t="shared" si="234"/>
        <v>#DIV/0!</v>
      </c>
      <c r="BY7363" s="310">
        <f t="shared" si="235"/>
        <v>0</v>
      </c>
    </row>
    <row r="7364" spans="76:77" x14ac:dyDescent="0.25">
      <c r="BX7364" s="311" t="e">
        <f t="shared" si="234"/>
        <v>#DIV/0!</v>
      </c>
      <c r="BY7364" s="310">
        <f t="shared" si="235"/>
        <v>0</v>
      </c>
    </row>
    <row r="7365" spans="76:77" x14ac:dyDescent="0.25">
      <c r="BX7365" s="311" t="e">
        <f t="shared" si="234"/>
        <v>#DIV/0!</v>
      </c>
      <c r="BY7365" s="310">
        <f t="shared" si="235"/>
        <v>0</v>
      </c>
    </row>
    <row r="7366" spans="76:77" x14ac:dyDescent="0.25">
      <c r="BX7366" s="311" t="e">
        <f t="shared" si="234"/>
        <v>#DIV/0!</v>
      </c>
      <c r="BY7366" s="310">
        <f t="shared" si="235"/>
        <v>0</v>
      </c>
    </row>
    <row r="7367" spans="76:77" x14ac:dyDescent="0.25">
      <c r="BX7367" s="311" t="e">
        <f t="shared" si="234"/>
        <v>#DIV/0!</v>
      </c>
      <c r="BY7367" s="310">
        <f t="shared" si="235"/>
        <v>0</v>
      </c>
    </row>
    <row r="7368" spans="76:77" x14ac:dyDescent="0.25">
      <c r="BX7368" s="311" t="e">
        <f t="shared" si="234"/>
        <v>#DIV/0!</v>
      </c>
      <c r="BY7368" s="310">
        <f t="shared" si="235"/>
        <v>0</v>
      </c>
    </row>
    <row r="7369" spans="76:77" x14ac:dyDescent="0.25">
      <c r="BX7369" s="311" t="e">
        <f t="shared" si="234"/>
        <v>#DIV/0!</v>
      </c>
      <c r="BY7369" s="310">
        <f t="shared" si="235"/>
        <v>0</v>
      </c>
    </row>
    <row r="7370" spans="76:77" x14ac:dyDescent="0.25">
      <c r="BX7370" s="311" t="e">
        <f t="shared" si="234"/>
        <v>#DIV/0!</v>
      </c>
      <c r="BY7370" s="310">
        <f t="shared" si="235"/>
        <v>0</v>
      </c>
    </row>
    <row r="7371" spans="76:77" x14ac:dyDescent="0.25">
      <c r="BX7371" s="311" t="e">
        <f t="shared" si="234"/>
        <v>#DIV/0!</v>
      </c>
      <c r="BY7371" s="310">
        <f t="shared" si="235"/>
        <v>0</v>
      </c>
    </row>
    <row r="7372" spans="76:77" x14ac:dyDescent="0.25">
      <c r="BX7372" s="311" t="e">
        <f t="shared" si="234"/>
        <v>#DIV/0!</v>
      </c>
      <c r="BY7372" s="310">
        <f t="shared" si="235"/>
        <v>0</v>
      </c>
    </row>
    <row r="7373" spans="76:77" x14ac:dyDescent="0.25">
      <c r="BX7373" s="311" t="e">
        <f t="shared" ref="BX7373:BX7436" si="236">BY7373/BV7373</f>
        <v>#DIV/0!</v>
      </c>
      <c r="BY7373" s="310">
        <f t="shared" ref="BY7373:BY7436" si="237">BY7372+BW7373*(BV7373-BV7372)</f>
        <v>0</v>
      </c>
    </row>
    <row r="7374" spans="76:77" x14ac:dyDescent="0.25">
      <c r="BX7374" s="311" t="e">
        <f t="shared" si="236"/>
        <v>#DIV/0!</v>
      </c>
      <c r="BY7374" s="310">
        <f t="shared" si="237"/>
        <v>0</v>
      </c>
    </row>
    <row r="7375" spans="76:77" x14ac:dyDescent="0.25">
      <c r="BX7375" s="311" t="e">
        <f t="shared" si="236"/>
        <v>#DIV/0!</v>
      </c>
      <c r="BY7375" s="310">
        <f t="shared" si="237"/>
        <v>0</v>
      </c>
    </row>
    <row r="7376" spans="76:77" x14ac:dyDescent="0.25">
      <c r="BX7376" s="311" t="e">
        <f t="shared" si="236"/>
        <v>#DIV/0!</v>
      </c>
      <c r="BY7376" s="310">
        <f t="shared" si="237"/>
        <v>0</v>
      </c>
    </row>
    <row r="7377" spans="76:77" x14ac:dyDescent="0.25">
      <c r="BX7377" s="311" t="e">
        <f t="shared" si="236"/>
        <v>#DIV/0!</v>
      </c>
      <c r="BY7377" s="310">
        <f t="shared" si="237"/>
        <v>0</v>
      </c>
    </row>
    <row r="7378" spans="76:77" x14ac:dyDescent="0.25">
      <c r="BX7378" s="311" t="e">
        <f t="shared" si="236"/>
        <v>#DIV/0!</v>
      </c>
      <c r="BY7378" s="310">
        <f t="shared" si="237"/>
        <v>0</v>
      </c>
    </row>
    <row r="7379" spans="76:77" x14ac:dyDescent="0.25">
      <c r="BX7379" s="311" t="e">
        <f t="shared" si="236"/>
        <v>#DIV/0!</v>
      </c>
      <c r="BY7379" s="310">
        <f t="shared" si="237"/>
        <v>0</v>
      </c>
    </row>
    <row r="7380" spans="76:77" x14ac:dyDescent="0.25">
      <c r="BX7380" s="311" t="e">
        <f t="shared" si="236"/>
        <v>#DIV/0!</v>
      </c>
      <c r="BY7380" s="310">
        <f t="shared" si="237"/>
        <v>0</v>
      </c>
    </row>
    <row r="7381" spans="76:77" x14ac:dyDescent="0.25">
      <c r="BX7381" s="311" t="e">
        <f t="shared" si="236"/>
        <v>#DIV/0!</v>
      </c>
      <c r="BY7381" s="310">
        <f t="shared" si="237"/>
        <v>0</v>
      </c>
    </row>
    <row r="7382" spans="76:77" x14ac:dyDescent="0.25">
      <c r="BX7382" s="311" t="e">
        <f t="shared" si="236"/>
        <v>#DIV/0!</v>
      </c>
      <c r="BY7382" s="310">
        <f t="shared" si="237"/>
        <v>0</v>
      </c>
    </row>
    <row r="7383" spans="76:77" x14ac:dyDescent="0.25">
      <c r="BX7383" s="311" t="e">
        <f t="shared" si="236"/>
        <v>#DIV/0!</v>
      </c>
      <c r="BY7383" s="310">
        <f t="shared" si="237"/>
        <v>0</v>
      </c>
    </row>
    <row r="7384" spans="76:77" x14ac:dyDescent="0.25">
      <c r="BX7384" s="311" t="e">
        <f t="shared" si="236"/>
        <v>#DIV/0!</v>
      </c>
      <c r="BY7384" s="310">
        <f t="shared" si="237"/>
        <v>0</v>
      </c>
    </row>
    <row r="7385" spans="76:77" x14ac:dyDescent="0.25">
      <c r="BX7385" s="311" t="e">
        <f t="shared" si="236"/>
        <v>#DIV/0!</v>
      </c>
      <c r="BY7385" s="310">
        <f t="shared" si="237"/>
        <v>0</v>
      </c>
    </row>
    <row r="7386" spans="76:77" x14ac:dyDescent="0.25">
      <c r="BX7386" s="311" t="e">
        <f t="shared" si="236"/>
        <v>#DIV/0!</v>
      </c>
      <c r="BY7386" s="310">
        <f t="shared" si="237"/>
        <v>0</v>
      </c>
    </row>
    <row r="7387" spans="76:77" x14ac:dyDescent="0.25">
      <c r="BX7387" s="311" t="e">
        <f t="shared" si="236"/>
        <v>#DIV/0!</v>
      </c>
      <c r="BY7387" s="310">
        <f t="shared" si="237"/>
        <v>0</v>
      </c>
    </row>
    <row r="7388" spans="76:77" x14ac:dyDescent="0.25">
      <c r="BX7388" s="311" t="e">
        <f t="shared" si="236"/>
        <v>#DIV/0!</v>
      </c>
      <c r="BY7388" s="310">
        <f t="shared" si="237"/>
        <v>0</v>
      </c>
    </row>
    <row r="7389" spans="76:77" x14ac:dyDescent="0.25">
      <c r="BX7389" s="311" t="e">
        <f t="shared" si="236"/>
        <v>#DIV/0!</v>
      </c>
      <c r="BY7389" s="310">
        <f t="shared" si="237"/>
        <v>0</v>
      </c>
    </row>
    <row r="7390" spans="76:77" x14ac:dyDescent="0.25">
      <c r="BX7390" s="311" t="e">
        <f t="shared" si="236"/>
        <v>#DIV/0!</v>
      </c>
      <c r="BY7390" s="310">
        <f t="shared" si="237"/>
        <v>0</v>
      </c>
    </row>
    <row r="7391" spans="76:77" x14ac:dyDescent="0.25">
      <c r="BX7391" s="311" t="e">
        <f t="shared" si="236"/>
        <v>#DIV/0!</v>
      </c>
      <c r="BY7391" s="310">
        <f t="shared" si="237"/>
        <v>0</v>
      </c>
    </row>
    <row r="7392" spans="76:77" x14ac:dyDescent="0.25">
      <c r="BX7392" s="311" t="e">
        <f t="shared" si="236"/>
        <v>#DIV/0!</v>
      </c>
      <c r="BY7392" s="310">
        <f t="shared" si="237"/>
        <v>0</v>
      </c>
    </row>
    <row r="7393" spans="76:77" x14ac:dyDescent="0.25">
      <c r="BX7393" s="311" t="e">
        <f t="shared" si="236"/>
        <v>#DIV/0!</v>
      </c>
      <c r="BY7393" s="310">
        <f t="shared" si="237"/>
        <v>0</v>
      </c>
    </row>
    <row r="7394" spans="76:77" x14ac:dyDescent="0.25">
      <c r="BX7394" s="311" t="e">
        <f t="shared" si="236"/>
        <v>#DIV/0!</v>
      </c>
      <c r="BY7394" s="310">
        <f t="shared" si="237"/>
        <v>0</v>
      </c>
    </row>
    <row r="7395" spans="76:77" x14ac:dyDescent="0.25">
      <c r="BX7395" s="311" t="e">
        <f t="shared" si="236"/>
        <v>#DIV/0!</v>
      </c>
      <c r="BY7395" s="310">
        <f t="shared" si="237"/>
        <v>0</v>
      </c>
    </row>
    <row r="7396" spans="76:77" x14ac:dyDescent="0.25">
      <c r="BX7396" s="311" t="e">
        <f t="shared" si="236"/>
        <v>#DIV/0!</v>
      </c>
      <c r="BY7396" s="310">
        <f t="shared" si="237"/>
        <v>0</v>
      </c>
    </row>
    <row r="7397" spans="76:77" x14ac:dyDescent="0.25">
      <c r="BX7397" s="311" t="e">
        <f t="shared" si="236"/>
        <v>#DIV/0!</v>
      </c>
      <c r="BY7397" s="310">
        <f t="shared" si="237"/>
        <v>0</v>
      </c>
    </row>
    <row r="7398" spans="76:77" x14ac:dyDescent="0.25">
      <c r="BX7398" s="311" t="e">
        <f t="shared" si="236"/>
        <v>#DIV/0!</v>
      </c>
      <c r="BY7398" s="310">
        <f t="shared" si="237"/>
        <v>0</v>
      </c>
    </row>
    <row r="7399" spans="76:77" x14ac:dyDescent="0.25">
      <c r="BX7399" s="311" t="e">
        <f t="shared" si="236"/>
        <v>#DIV/0!</v>
      </c>
      <c r="BY7399" s="310">
        <f t="shared" si="237"/>
        <v>0</v>
      </c>
    </row>
    <row r="7400" spans="76:77" x14ac:dyDescent="0.25">
      <c r="BX7400" s="311" t="e">
        <f t="shared" si="236"/>
        <v>#DIV/0!</v>
      </c>
      <c r="BY7400" s="310">
        <f t="shared" si="237"/>
        <v>0</v>
      </c>
    </row>
    <row r="7401" spans="76:77" x14ac:dyDescent="0.25">
      <c r="BX7401" s="311" t="e">
        <f t="shared" si="236"/>
        <v>#DIV/0!</v>
      </c>
      <c r="BY7401" s="310">
        <f t="shared" si="237"/>
        <v>0</v>
      </c>
    </row>
    <row r="7402" spans="76:77" x14ac:dyDescent="0.25">
      <c r="BX7402" s="311" t="e">
        <f t="shared" si="236"/>
        <v>#DIV/0!</v>
      </c>
      <c r="BY7402" s="310">
        <f t="shared" si="237"/>
        <v>0</v>
      </c>
    </row>
    <row r="7403" spans="76:77" x14ac:dyDescent="0.25">
      <c r="BX7403" s="311" t="e">
        <f t="shared" si="236"/>
        <v>#DIV/0!</v>
      </c>
      <c r="BY7403" s="310">
        <f t="shared" si="237"/>
        <v>0</v>
      </c>
    </row>
    <row r="7404" spans="76:77" x14ac:dyDescent="0.25">
      <c r="BX7404" s="311" t="e">
        <f t="shared" si="236"/>
        <v>#DIV/0!</v>
      </c>
      <c r="BY7404" s="310">
        <f t="shared" si="237"/>
        <v>0</v>
      </c>
    </row>
    <row r="7405" spans="76:77" x14ac:dyDescent="0.25">
      <c r="BX7405" s="311" t="e">
        <f t="shared" si="236"/>
        <v>#DIV/0!</v>
      </c>
      <c r="BY7405" s="310">
        <f t="shared" si="237"/>
        <v>0</v>
      </c>
    </row>
    <row r="7406" spans="76:77" x14ac:dyDescent="0.25">
      <c r="BX7406" s="311" t="e">
        <f t="shared" si="236"/>
        <v>#DIV/0!</v>
      </c>
      <c r="BY7406" s="310">
        <f t="shared" si="237"/>
        <v>0</v>
      </c>
    </row>
    <row r="7407" spans="76:77" x14ac:dyDescent="0.25">
      <c r="BX7407" s="311" t="e">
        <f t="shared" si="236"/>
        <v>#DIV/0!</v>
      </c>
      <c r="BY7407" s="310">
        <f t="shared" si="237"/>
        <v>0</v>
      </c>
    </row>
    <row r="7408" spans="76:77" x14ac:dyDescent="0.25">
      <c r="BX7408" s="311" t="e">
        <f t="shared" si="236"/>
        <v>#DIV/0!</v>
      </c>
      <c r="BY7408" s="310">
        <f t="shared" si="237"/>
        <v>0</v>
      </c>
    </row>
    <row r="7409" spans="76:77" x14ac:dyDescent="0.25">
      <c r="BX7409" s="311" t="e">
        <f t="shared" si="236"/>
        <v>#DIV/0!</v>
      </c>
      <c r="BY7409" s="310">
        <f t="shared" si="237"/>
        <v>0</v>
      </c>
    </row>
    <row r="7410" spans="76:77" x14ac:dyDescent="0.25">
      <c r="BX7410" s="311" t="e">
        <f t="shared" si="236"/>
        <v>#DIV/0!</v>
      </c>
      <c r="BY7410" s="310">
        <f t="shared" si="237"/>
        <v>0</v>
      </c>
    </row>
    <row r="7411" spans="76:77" x14ac:dyDescent="0.25">
      <c r="BX7411" s="311" t="e">
        <f t="shared" si="236"/>
        <v>#DIV/0!</v>
      </c>
      <c r="BY7411" s="310">
        <f t="shared" si="237"/>
        <v>0</v>
      </c>
    </row>
    <row r="7412" spans="76:77" x14ac:dyDescent="0.25">
      <c r="BX7412" s="311" t="e">
        <f t="shared" si="236"/>
        <v>#DIV/0!</v>
      </c>
      <c r="BY7412" s="310">
        <f t="shared" si="237"/>
        <v>0</v>
      </c>
    </row>
    <row r="7413" spans="76:77" x14ac:dyDescent="0.25">
      <c r="BX7413" s="311" t="e">
        <f t="shared" si="236"/>
        <v>#DIV/0!</v>
      </c>
      <c r="BY7413" s="310">
        <f t="shared" si="237"/>
        <v>0</v>
      </c>
    </row>
    <row r="7414" spans="76:77" x14ac:dyDescent="0.25">
      <c r="BX7414" s="311" t="e">
        <f t="shared" si="236"/>
        <v>#DIV/0!</v>
      </c>
      <c r="BY7414" s="310">
        <f t="shared" si="237"/>
        <v>0</v>
      </c>
    </row>
    <row r="7415" spans="76:77" x14ac:dyDescent="0.25">
      <c r="BX7415" s="311" t="e">
        <f t="shared" si="236"/>
        <v>#DIV/0!</v>
      </c>
      <c r="BY7415" s="310">
        <f t="shared" si="237"/>
        <v>0</v>
      </c>
    </row>
    <row r="7416" spans="76:77" x14ac:dyDescent="0.25">
      <c r="BX7416" s="311" t="e">
        <f t="shared" si="236"/>
        <v>#DIV/0!</v>
      </c>
      <c r="BY7416" s="310">
        <f t="shared" si="237"/>
        <v>0</v>
      </c>
    </row>
    <row r="7417" spans="76:77" x14ac:dyDescent="0.25">
      <c r="BX7417" s="311" t="e">
        <f t="shared" si="236"/>
        <v>#DIV/0!</v>
      </c>
      <c r="BY7417" s="310">
        <f t="shared" si="237"/>
        <v>0</v>
      </c>
    </row>
    <row r="7418" spans="76:77" x14ac:dyDescent="0.25">
      <c r="BX7418" s="311" t="e">
        <f t="shared" si="236"/>
        <v>#DIV/0!</v>
      </c>
      <c r="BY7418" s="310">
        <f t="shared" si="237"/>
        <v>0</v>
      </c>
    </row>
    <row r="7419" spans="76:77" x14ac:dyDescent="0.25">
      <c r="BX7419" s="311" t="e">
        <f t="shared" si="236"/>
        <v>#DIV/0!</v>
      </c>
      <c r="BY7419" s="310">
        <f t="shared" si="237"/>
        <v>0</v>
      </c>
    </row>
    <row r="7420" spans="76:77" x14ac:dyDescent="0.25">
      <c r="BX7420" s="311" t="e">
        <f t="shared" si="236"/>
        <v>#DIV/0!</v>
      </c>
      <c r="BY7420" s="310">
        <f t="shared" si="237"/>
        <v>0</v>
      </c>
    </row>
    <row r="7421" spans="76:77" x14ac:dyDescent="0.25">
      <c r="BX7421" s="311" t="e">
        <f t="shared" si="236"/>
        <v>#DIV/0!</v>
      </c>
      <c r="BY7421" s="310">
        <f t="shared" si="237"/>
        <v>0</v>
      </c>
    </row>
    <row r="7422" spans="76:77" x14ac:dyDescent="0.25">
      <c r="BX7422" s="311" t="e">
        <f t="shared" si="236"/>
        <v>#DIV/0!</v>
      </c>
      <c r="BY7422" s="310">
        <f t="shared" si="237"/>
        <v>0</v>
      </c>
    </row>
    <row r="7423" spans="76:77" x14ac:dyDescent="0.25">
      <c r="BX7423" s="311" t="e">
        <f t="shared" si="236"/>
        <v>#DIV/0!</v>
      </c>
      <c r="BY7423" s="310">
        <f t="shared" si="237"/>
        <v>0</v>
      </c>
    </row>
    <row r="7424" spans="76:77" x14ac:dyDescent="0.25">
      <c r="BX7424" s="311" t="e">
        <f t="shared" si="236"/>
        <v>#DIV/0!</v>
      </c>
      <c r="BY7424" s="310">
        <f t="shared" si="237"/>
        <v>0</v>
      </c>
    </row>
    <row r="7425" spans="76:77" x14ac:dyDescent="0.25">
      <c r="BX7425" s="311" t="e">
        <f t="shared" si="236"/>
        <v>#DIV/0!</v>
      </c>
      <c r="BY7425" s="310">
        <f t="shared" si="237"/>
        <v>0</v>
      </c>
    </row>
    <row r="7426" spans="76:77" x14ac:dyDescent="0.25">
      <c r="BX7426" s="311" t="e">
        <f t="shared" si="236"/>
        <v>#DIV/0!</v>
      </c>
      <c r="BY7426" s="310">
        <f t="shared" si="237"/>
        <v>0</v>
      </c>
    </row>
    <row r="7427" spans="76:77" x14ac:dyDescent="0.25">
      <c r="BX7427" s="311" t="e">
        <f t="shared" si="236"/>
        <v>#DIV/0!</v>
      </c>
      <c r="BY7427" s="310">
        <f t="shared" si="237"/>
        <v>0</v>
      </c>
    </row>
    <row r="7428" spans="76:77" x14ac:dyDescent="0.25">
      <c r="BX7428" s="311" t="e">
        <f t="shared" si="236"/>
        <v>#DIV/0!</v>
      </c>
      <c r="BY7428" s="310">
        <f t="shared" si="237"/>
        <v>0</v>
      </c>
    </row>
    <row r="7429" spans="76:77" x14ac:dyDescent="0.25">
      <c r="BX7429" s="311" t="e">
        <f t="shared" si="236"/>
        <v>#DIV/0!</v>
      </c>
      <c r="BY7429" s="310">
        <f t="shared" si="237"/>
        <v>0</v>
      </c>
    </row>
    <row r="7430" spans="76:77" x14ac:dyDescent="0.25">
      <c r="BX7430" s="311" t="e">
        <f t="shared" si="236"/>
        <v>#DIV/0!</v>
      </c>
      <c r="BY7430" s="310">
        <f t="shared" si="237"/>
        <v>0</v>
      </c>
    </row>
    <row r="7431" spans="76:77" x14ac:dyDescent="0.25">
      <c r="BX7431" s="311" t="e">
        <f t="shared" si="236"/>
        <v>#DIV/0!</v>
      </c>
      <c r="BY7431" s="310">
        <f t="shared" si="237"/>
        <v>0</v>
      </c>
    </row>
    <row r="7432" spans="76:77" x14ac:dyDescent="0.25">
      <c r="BX7432" s="311" t="e">
        <f t="shared" si="236"/>
        <v>#DIV/0!</v>
      </c>
      <c r="BY7432" s="310">
        <f t="shared" si="237"/>
        <v>0</v>
      </c>
    </row>
    <row r="7433" spans="76:77" x14ac:dyDescent="0.25">
      <c r="BX7433" s="311" t="e">
        <f t="shared" si="236"/>
        <v>#DIV/0!</v>
      </c>
      <c r="BY7433" s="310">
        <f t="shared" si="237"/>
        <v>0</v>
      </c>
    </row>
    <row r="7434" spans="76:77" x14ac:dyDescent="0.25">
      <c r="BX7434" s="311" t="e">
        <f t="shared" si="236"/>
        <v>#DIV/0!</v>
      </c>
      <c r="BY7434" s="310">
        <f t="shared" si="237"/>
        <v>0</v>
      </c>
    </row>
    <row r="7435" spans="76:77" x14ac:dyDescent="0.25">
      <c r="BX7435" s="311" t="e">
        <f t="shared" si="236"/>
        <v>#DIV/0!</v>
      </c>
      <c r="BY7435" s="310">
        <f t="shared" si="237"/>
        <v>0</v>
      </c>
    </row>
    <row r="7436" spans="76:77" x14ac:dyDescent="0.25">
      <c r="BX7436" s="311" t="e">
        <f t="shared" si="236"/>
        <v>#DIV/0!</v>
      </c>
      <c r="BY7436" s="310">
        <f t="shared" si="237"/>
        <v>0</v>
      </c>
    </row>
    <row r="7437" spans="76:77" x14ac:dyDescent="0.25">
      <c r="BX7437" s="311" t="e">
        <f t="shared" ref="BX7437:BX7500" si="238">BY7437/BV7437</f>
        <v>#DIV/0!</v>
      </c>
      <c r="BY7437" s="310">
        <f t="shared" ref="BY7437:BY7500" si="239">BY7436+BW7437*(BV7437-BV7436)</f>
        <v>0</v>
      </c>
    </row>
    <row r="7438" spans="76:77" x14ac:dyDescent="0.25">
      <c r="BX7438" s="311" t="e">
        <f t="shared" si="238"/>
        <v>#DIV/0!</v>
      </c>
      <c r="BY7438" s="310">
        <f t="shared" si="239"/>
        <v>0</v>
      </c>
    </row>
    <row r="7439" spans="76:77" x14ac:dyDescent="0.25">
      <c r="BX7439" s="311" t="e">
        <f t="shared" si="238"/>
        <v>#DIV/0!</v>
      </c>
      <c r="BY7439" s="310">
        <f t="shared" si="239"/>
        <v>0</v>
      </c>
    </row>
    <row r="7440" spans="76:77" x14ac:dyDescent="0.25">
      <c r="BX7440" s="311" t="e">
        <f t="shared" si="238"/>
        <v>#DIV/0!</v>
      </c>
      <c r="BY7440" s="310">
        <f t="shared" si="239"/>
        <v>0</v>
      </c>
    </row>
    <row r="7441" spans="76:77" x14ac:dyDescent="0.25">
      <c r="BX7441" s="311" t="e">
        <f t="shared" si="238"/>
        <v>#DIV/0!</v>
      </c>
      <c r="BY7441" s="310">
        <f t="shared" si="239"/>
        <v>0</v>
      </c>
    </row>
    <row r="7442" spans="76:77" x14ac:dyDescent="0.25">
      <c r="BX7442" s="311" t="e">
        <f t="shared" si="238"/>
        <v>#DIV/0!</v>
      </c>
      <c r="BY7442" s="310">
        <f t="shared" si="239"/>
        <v>0</v>
      </c>
    </row>
    <row r="7443" spans="76:77" x14ac:dyDescent="0.25">
      <c r="BX7443" s="311" t="e">
        <f t="shared" si="238"/>
        <v>#DIV/0!</v>
      </c>
      <c r="BY7443" s="310">
        <f t="shared" si="239"/>
        <v>0</v>
      </c>
    </row>
    <row r="7444" spans="76:77" x14ac:dyDescent="0.25">
      <c r="BX7444" s="311" t="e">
        <f t="shared" si="238"/>
        <v>#DIV/0!</v>
      </c>
      <c r="BY7444" s="310">
        <f t="shared" si="239"/>
        <v>0</v>
      </c>
    </row>
    <row r="7445" spans="76:77" x14ac:dyDescent="0.25">
      <c r="BX7445" s="311" t="e">
        <f t="shared" si="238"/>
        <v>#DIV/0!</v>
      </c>
      <c r="BY7445" s="310">
        <f t="shared" si="239"/>
        <v>0</v>
      </c>
    </row>
    <row r="7446" spans="76:77" x14ac:dyDescent="0.25">
      <c r="BX7446" s="311" t="e">
        <f t="shared" si="238"/>
        <v>#DIV/0!</v>
      </c>
      <c r="BY7446" s="310">
        <f t="shared" si="239"/>
        <v>0</v>
      </c>
    </row>
    <row r="7447" spans="76:77" x14ac:dyDescent="0.25">
      <c r="BX7447" s="311" t="e">
        <f t="shared" si="238"/>
        <v>#DIV/0!</v>
      </c>
      <c r="BY7447" s="310">
        <f t="shared" si="239"/>
        <v>0</v>
      </c>
    </row>
    <row r="7448" spans="76:77" x14ac:dyDescent="0.25">
      <c r="BX7448" s="311" t="e">
        <f t="shared" si="238"/>
        <v>#DIV/0!</v>
      </c>
      <c r="BY7448" s="310">
        <f t="shared" si="239"/>
        <v>0</v>
      </c>
    </row>
    <row r="7449" spans="76:77" x14ac:dyDescent="0.25">
      <c r="BX7449" s="311" t="e">
        <f t="shared" si="238"/>
        <v>#DIV/0!</v>
      </c>
      <c r="BY7449" s="310">
        <f t="shared" si="239"/>
        <v>0</v>
      </c>
    </row>
    <row r="7450" spans="76:77" x14ac:dyDescent="0.25">
      <c r="BX7450" s="311" t="e">
        <f t="shared" si="238"/>
        <v>#DIV/0!</v>
      </c>
      <c r="BY7450" s="310">
        <f t="shared" si="239"/>
        <v>0</v>
      </c>
    </row>
    <row r="7451" spans="76:77" x14ac:dyDescent="0.25">
      <c r="BX7451" s="311" t="e">
        <f t="shared" si="238"/>
        <v>#DIV/0!</v>
      </c>
      <c r="BY7451" s="310">
        <f t="shared" si="239"/>
        <v>0</v>
      </c>
    </row>
    <row r="7452" spans="76:77" x14ac:dyDescent="0.25">
      <c r="BX7452" s="311" t="e">
        <f t="shared" si="238"/>
        <v>#DIV/0!</v>
      </c>
      <c r="BY7452" s="310">
        <f t="shared" si="239"/>
        <v>0</v>
      </c>
    </row>
    <row r="7453" spans="76:77" x14ac:dyDescent="0.25">
      <c r="BX7453" s="311" t="e">
        <f t="shared" si="238"/>
        <v>#DIV/0!</v>
      </c>
      <c r="BY7453" s="310">
        <f t="shared" si="239"/>
        <v>0</v>
      </c>
    </row>
    <row r="7454" spans="76:77" x14ac:dyDescent="0.25">
      <c r="BX7454" s="311" t="e">
        <f t="shared" si="238"/>
        <v>#DIV/0!</v>
      </c>
      <c r="BY7454" s="310">
        <f t="shared" si="239"/>
        <v>0</v>
      </c>
    </row>
    <row r="7455" spans="76:77" x14ac:dyDescent="0.25">
      <c r="BX7455" s="311" t="e">
        <f t="shared" si="238"/>
        <v>#DIV/0!</v>
      </c>
      <c r="BY7455" s="310">
        <f t="shared" si="239"/>
        <v>0</v>
      </c>
    </row>
    <row r="7456" spans="76:77" x14ac:dyDescent="0.25">
      <c r="BX7456" s="311" t="e">
        <f t="shared" si="238"/>
        <v>#DIV/0!</v>
      </c>
      <c r="BY7456" s="310">
        <f t="shared" si="239"/>
        <v>0</v>
      </c>
    </row>
    <row r="7457" spans="76:77" x14ac:dyDescent="0.25">
      <c r="BX7457" s="311" t="e">
        <f t="shared" si="238"/>
        <v>#DIV/0!</v>
      </c>
      <c r="BY7457" s="310">
        <f t="shared" si="239"/>
        <v>0</v>
      </c>
    </row>
    <row r="7458" spans="76:77" x14ac:dyDescent="0.25">
      <c r="BX7458" s="311" t="e">
        <f t="shared" si="238"/>
        <v>#DIV/0!</v>
      </c>
      <c r="BY7458" s="310">
        <f t="shared" si="239"/>
        <v>0</v>
      </c>
    </row>
    <row r="7459" spans="76:77" x14ac:dyDescent="0.25">
      <c r="BX7459" s="311" t="e">
        <f t="shared" si="238"/>
        <v>#DIV/0!</v>
      </c>
      <c r="BY7459" s="310">
        <f t="shared" si="239"/>
        <v>0</v>
      </c>
    </row>
    <row r="7460" spans="76:77" x14ac:dyDescent="0.25">
      <c r="BX7460" s="311" t="e">
        <f t="shared" si="238"/>
        <v>#DIV/0!</v>
      </c>
      <c r="BY7460" s="310">
        <f t="shared" si="239"/>
        <v>0</v>
      </c>
    </row>
    <row r="7461" spans="76:77" x14ac:dyDescent="0.25">
      <c r="BX7461" s="311" t="e">
        <f t="shared" si="238"/>
        <v>#DIV/0!</v>
      </c>
      <c r="BY7461" s="310">
        <f t="shared" si="239"/>
        <v>0</v>
      </c>
    </row>
    <row r="7462" spans="76:77" x14ac:dyDescent="0.25">
      <c r="BX7462" s="311" t="e">
        <f t="shared" si="238"/>
        <v>#DIV/0!</v>
      </c>
      <c r="BY7462" s="310">
        <f t="shared" si="239"/>
        <v>0</v>
      </c>
    </row>
    <row r="7463" spans="76:77" x14ac:dyDescent="0.25">
      <c r="BX7463" s="311" t="e">
        <f t="shared" si="238"/>
        <v>#DIV/0!</v>
      </c>
      <c r="BY7463" s="310">
        <f t="shared" si="239"/>
        <v>0</v>
      </c>
    </row>
    <row r="7464" spans="76:77" x14ac:dyDescent="0.25">
      <c r="BX7464" s="311" t="e">
        <f t="shared" si="238"/>
        <v>#DIV/0!</v>
      </c>
      <c r="BY7464" s="310">
        <f t="shared" si="239"/>
        <v>0</v>
      </c>
    </row>
    <row r="7465" spans="76:77" x14ac:dyDescent="0.25">
      <c r="BX7465" s="311" t="e">
        <f t="shared" si="238"/>
        <v>#DIV/0!</v>
      </c>
      <c r="BY7465" s="310">
        <f t="shared" si="239"/>
        <v>0</v>
      </c>
    </row>
    <row r="7466" spans="76:77" x14ac:dyDescent="0.25">
      <c r="BX7466" s="311" t="e">
        <f t="shared" si="238"/>
        <v>#DIV/0!</v>
      </c>
      <c r="BY7466" s="310">
        <f t="shared" si="239"/>
        <v>0</v>
      </c>
    </row>
    <row r="7467" spans="76:77" x14ac:dyDescent="0.25">
      <c r="BX7467" s="311" t="e">
        <f t="shared" si="238"/>
        <v>#DIV/0!</v>
      </c>
      <c r="BY7467" s="310">
        <f t="shared" si="239"/>
        <v>0</v>
      </c>
    </row>
    <row r="7468" spans="76:77" x14ac:dyDescent="0.25">
      <c r="BX7468" s="311" t="e">
        <f t="shared" si="238"/>
        <v>#DIV/0!</v>
      </c>
      <c r="BY7468" s="310">
        <f t="shared" si="239"/>
        <v>0</v>
      </c>
    </row>
    <row r="7469" spans="76:77" x14ac:dyDescent="0.25">
      <c r="BX7469" s="311" t="e">
        <f t="shared" si="238"/>
        <v>#DIV/0!</v>
      </c>
      <c r="BY7469" s="310">
        <f t="shared" si="239"/>
        <v>0</v>
      </c>
    </row>
    <row r="7470" spans="76:77" x14ac:dyDescent="0.25">
      <c r="BX7470" s="311" t="e">
        <f t="shared" si="238"/>
        <v>#DIV/0!</v>
      </c>
      <c r="BY7470" s="310">
        <f t="shared" si="239"/>
        <v>0</v>
      </c>
    </row>
    <row r="7471" spans="76:77" x14ac:dyDescent="0.25">
      <c r="BX7471" s="311" t="e">
        <f t="shared" si="238"/>
        <v>#DIV/0!</v>
      </c>
      <c r="BY7471" s="310">
        <f t="shared" si="239"/>
        <v>0</v>
      </c>
    </row>
    <row r="7472" spans="76:77" x14ac:dyDescent="0.25">
      <c r="BX7472" s="311" t="e">
        <f t="shared" si="238"/>
        <v>#DIV/0!</v>
      </c>
      <c r="BY7472" s="310">
        <f t="shared" si="239"/>
        <v>0</v>
      </c>
    </row>
    <row r="7473" spans="76:77" x14ac:dyDescent="0.25">
      <c r="BX7473" s="311" t="e">
        <f t="shared" si="238"/>
        <v>#DIV/0!</v>
      </c>
      <c r="BY7473" s="310">
        <f t="shared" si="239"/>
        <v>0</v>
      </c>
    </row>
    <row r="7474" spans="76:77" x14ac:dyDescent="0.25">
      <c r="BX7474" s="311" t="e">
        <f t="shared" si="238"/>
        <v>#DIV/0!</v>
      </c>
      <c r="BY7474" s="310">
        <f t="shared" si="239"/>
        <v>0</v>
      </c>
    </row>
    <row r="7475" spans="76:77" x14ac:dyDescent="0.25">
      <c r="BX7475" s="311" t="e">
        <f t="shared" si="238"/>
        <v>#DIV/0!</v>
      </c>
      <c r="BY7475" s="310">
        <f t="shared" si="239"/>
        <v>0</v>
      </c>
    </row>
    <row r="7476" spans="76:77" x14ac:dyDescent="0.25">
      <c r="BX7476" s="311" t="e">
        <f t="shared" si="238"/>
        <v>#DIV/0!</v>
      </c>
      <c r="BY7476" s="310">
        <f t="shared" si="239"/>
        <v>0</v>
      </c>
    </row>
    <row r="7477" spans="76:77" x14ac:dyDescent="0.25">
      <c r="BX7477" s="311" t="e">
        <f t="shared" si="238"/>
        <v>#DIV/0!</v>
      </c>
      <c r="BY7477" s="310">
        <f t="shared" si="239"/>
        <v>0</v>
      </c>
    </row>
    <row r="7478" spans="76:77" x14ac:dyDescent="0.25">
      <c r="BX7478" s="311" t="e">
        <f t="shared" si="238"/>
        <v>#DIV/0!</v>
      </c>
      <c r="BY7478" s="310">
        <f t="shared" si="239"/>
        <v>0</v>
      </c>
    </row>
    <row r="7479" spans="76:77" x14ac:dyDescent="0.25">
      <c r="BX7479" s="311" t="e">
        <f t="shared" si="238"/>
        <v>#DIV/0!</v>
      </c>
      <c r="BY7479" s="310">
        <f t="shared" si="239"/>
        <v>0</v>
      </c>
    </row>
    <row r="7480" spans="76:77" x14ac:dyDescent="0.25">
      <c r="BX7480" s="311" t="e">
        <f t="shared" si="238"/>
        <v>#DIV/0!</v>
      </c>
      <c r="BY7480" s="310">
        <f t="shared" si="239"/>
        <v>0</v>
      </c>
    </row>
    <row r="7481" spans="76:77" x14ac:dyDescent="0.25">
      <c r="BX7481" s="311" t="e">
        <f t="shared" si="238"/>
        <v>#DIV/0!</v>
      </c>
      <c r="BY7481" s="310">
        <f t="shared" si="239"/>
        <v>0</v>
      </c>
    </row>
    <row r="7482" spans="76:77" x14ac:dyDescent="0.25">
      <c r="BX7482" s="311" t="e">
        <f t="shared" si="238"/>
        <v>#DIV/0!</v>
      </c>
      <c r="BY7482" s="310">
        <f t="shared" si="239"/>
        <v>0</v>
      </c>
    </row>
    <row r="7483" spans="76:77" x14ac:dyDescent="0.25">
      <c r="BX7483" s="311" t="e">
        <f t="shared" si="238"/>
        <v>#DIV/0!</v>
      </c>
      <c r="BY7483" s="310">
        <f t="shared" si="239"/>
        <v>0</v>
      </c>
    </row>
    <row r="7484" spans="76:77" x14ac:dyDescent="0.25">
      <c r="BX7484" s="311" t="e">
        <f t="shared" si="238"/>
        <v>#DIV/0!</v>
      </c>
      <c r="BY7484" s="310">
        <f t="shared" si="239"/>
        <v>0</v>
      </c>
    </row>
    <row r="7485" spans="76:77" x14ac:dyDescent="0.25">
      <c r="BX7485" s="311" t="e">
        <f t="shared" si="238"/>
        <v>#DIV/0!</v>
      </c>
      <c r="BY7485" s="310">
        <f t="shared" si="239"/>
        <v>0</v>
      </c>
    </row>
    <row r="7486" spans="76:77" x14ac:dyDescent="0.25">
      <c r="BX7486" s="311" t="e">
        <f t="shared" si="238"/>
        <v>#DIV/0!</v>
      </c>
      <c r="BY7486" s="310">
        <f t="shared" si="239"/>
        <v>0</v>
      </c>
    </row>
    <row r="7487" spans="76:77" x14ac:dyDescent="0.25">
      <c r="BX7487" s="311" t="e">
        <f t="shared" si="238"/>
        <v>#DIV/0!</v>
      </c>
      <c r="BY7487" s="310">
        <f t="shared" si="239"/>
        <v>0</v>
      </c>
    </row>
    <row r="7488" spans="76:77" x14ac:dyDescent="0.25">
      <c r="BX7488" s="311" t="e">
        <f t="shared" si="238"/>
        <v>#DIV/0!</v>
      </c>
      <c r="BY7488" s="310">
        <f t="shared" si="239"/>
        <v>0</v>
      </c>
    </row>
    <row r="7489" spans="76:77" x14ac:dyDescent="0.25">
      <c r="BX7489" s="311" t="e">
        <f t="shared" si="238"/>
        <v>#DIV/0!</v>
      </c>
      <c r="BY7489" s="310">
        <f t="shared" si="239"/>
        <v>0</v>
      </c>
    </row>
    <row r="7490" spans="76:77" x14ac:dyDescent="0.25">
      <c r="BX7490" s="311" t="e">
        <f t="shared" si="238"/>
        <v>#DIV/0!</v>
      </c>
      <c r="BY7490" s="310">
        <f t="shared" si="239"/>
        <v>0</v>
      </c>
    </row>
    <row r="7491" spans="76:77" x14ac:dyDescent="0.25">
      <c r="BX7491" s="311" t="e">
        <f t="shared" si="238"/>
        <v>#DIV/0!</v>
      </c>
      <c r="BY7491" s="310">
        <f t="shared" si="239"/>
        <v>0</v>
      </c>
    </row>
    <row r="7492" spans="76:77" x14ac:dyDescent="0.25">
      <c r="BX7492" s="311" t="e">
        <f t="shared" si="238"/>
        <v>#DIV/0!</v>
      </c>
      <c r="BY7492" s="310">
        <f t="shared" si="239"/>
        <v>0</v>
      </c>
    </row>
    <row r="7493" spans="76:77" x14ac:dyDescent="0.25">
      <c r="BX7493" s="311" t="e">
        <f t="shared" si="238"/>
        <v>#DIV/0!</v>
      </c>
      <c r="BY7493" s="310">
        <f t="shared" si="239"/>
        <v>0</v>
      </c>
    </row>
    <row r="7494" spans="76:77" x14ac:dyDescent="0.25">
      <c r="BX7494" s="311" t="e">
        <f t="shared" si="238"/>
        <v>#DIV/0!</v>
      </c>
      <c r="BY7494" s="310">
        <f t="shared" si="239"/>
        <v>0</v>
      </c>
    </row>
    <row r="7495" spans="76:77" x14ac:dyDescent="0.25">
      <c r="BX7495" s="311" t="e">
        <f t="shared" si="238"/>
        <v>#DIV/0!</v>
      </c>
      <c r="BY7495" s="310">
        <f t="shared" si="239"/>
        <v>0</v>
      </c>
    </row>
    <row r="7496" spans="76:77" x14ac:dyDescent="0.25">
      <c r="BX7496" s="311" t="e">
        <f t="shared" si="238"/>
        <v>#DIV/0!</v>
      </c>
      <c r="BY7496" s="310">
        <f t="shared" si="239"/>
        <v>0</v>
      </c>
    </row>
    <row r="7497" spans="76:77" x14ac:dyDescent="0.25">
      <c r="BX7497" s="311" t="e">
        <f t="shared" si="238"/>
        <v>#DIV/0!</v>
      </c>
      <c r="BY7497" s="310">
        <f t="shared" si="239"/>
        <v>0</v>
      </c>
    </row>
    <row r="7498" spans="76:77" x14ac:dyDescent="0.25">
      <c r="BX7498" s="311" t="e">
        <f t="shared" si="238"/>
        <v>#DIV/0!</v>
      </c>
      <c r="BY7498" s="310">
        <f t="shared" si="239"/>
        <v>0</v>
      </c>
    </row>
    <row r="7499" spans="76:77" x14ac:dyDescent="0.25">
      <c r="BX7499" s="311" t="e">
        <f t="shared" si="238"/>
        <v>#DIV/0!</v>
      </c>
      <c r="BY7499" s="310">
        <f t="shared" si="239"/>
        <v>0</v>
      </c>
    </row>
    <row r="7500" spans="76:77" x14ac:dyDescent="0.25">
      <c r="BX7500" s="311" t="e">
        <f t="shared" si="238"/>
        <v>#DIV/0!</v>
      </c>
      <c r="BY7500" s="310">
        <f t="shared" si="239"/>
        <v>0</v>
      </c>
    </row>
    <row r="7501" spans="76:77" x14ac:dyDescent="0.25">
      <c r="BX7501" s="311" t="e">
        <f t="shared" ref="BX7501:BX7564" si="240">BY7501/BV7501</f>
        <v>#DIV/0!</v>
      </c>
      <c r="BY7501" s="310">
        <f t="shared" ref="BY7501:BY7564" si="241">BY7500+BW7501*(BV7501-BV7500)</f>
        <v>0</v>
      </c>
    </row>
    <row r="7502" spans="76:77" x14ac:dyDescent="0.25">
      <c r="BX7502" s="311" t="e">
        <f t="shared" si="240"/>
        <v>#DIV/0!</v>
      </c>
      <c r="BY7502" s="310">
        <f t="shared" si="241"/>
        <v>0</v>
      </c>
    </row>
    <row r="7503" spans="76:77" x14ac:dyDescent="0.25">
      <c r="BX7503" s="311" t="e">
        <f t="shared" si="240"/>
        <v>#DIV/0!</v>
      </c>
      <c r="BY7503" s="310">
        <f t="shared" si="241"/>
        <v>0</v>
      </c>
    </row>
    <row r="7504" spans="76:77" x14ac:dyDescent="0.25">
      <c r="BX7504" s="311" t="e">
        <f t="shared" si="240"/>
        <v>#DIV/0!</v>
      </c>
      <c r="BY7504" s="310">
        <f t="shared" si="241"/>
        <v>0</v>
      </c>
    </row>
    <row r="7505" spans="76:77" x14ac:dyDescent="0.25">
      <c r="BX7505" s="311" t="e">
        <f t="shared" si="240"/>
        <v>#DIV/0!</v>
      </c>
      <c r="BY7505" s="310">
        <f t="shared" si="241"/>
        <v>0</v>
      </c>
    </row>
    <row r="7506" spans="76:77" x14ac:dyDescent="0.25">
      <c r="BX7506" s="311" t="e">
        <f t="shared" si="240"/>
        <v>#DIV/0!</v>
      </c>
      <c r="BY7506" s="310">
        <f t="shared" si="241"/>
        <v>0</v>
      </c>
    </row>
    <row r="7507" spans="76:77" x14ac:dyDescent="0.25">
      <c r="BX7507" s="311" t="e">
        <f t="shared" si="240"/>
        <v>#DIV/0!</v>
      </c>
      <c r="BY7507" s="310">
        <f t="shared" si="241"/>
        <v>0</v>
      </c>
    </row>
    <row r="7508" spans="76:77" x14ac:dyDescent="0.25">
      <c r="BX7508" s="311" t="e">
        <f t="shared" si="240"/>
        <v>#DIV/0!</v>
      </c>
      <c r="BY7508" s="310">
        <f t="shared" si="241"/>
        <v>0</v>
      </c>
    </row>
    <row r="7509" spans="76:77" x14ac:dyDescent="0.25">
      <c r="BX7509" s="311" t="e">
        <f t="shared" si="240"/>
        <v>#DIV/0!</v>
      </c>
      <c r="BY7509" s="310">
        <f t="shared" si="241"/>
        <v>0</v>
      </c>
    </row>
    <row r="7510" spans="76:77" x14ac:dyDescent="0.25">
      <c r="BX7510" s="311" t="e">
        <f t="shared" si="240"/>
        <v>#DIV/0!</v>
      </c>
      <c r="BY7510" s="310">
        <f t="shared" si="241"/>
        <v>0</v>
      </c>
    </row>
    <row r="7511" spans="76:77" x14ac:dyDescent="0.25">
      <c r="BX7511" s="311" t="e">
        <f t="shared" si="240"/>
        <v>#DIV/0!</v>
      </c>
      <c r="BY7511" s="310">
        <f t="shared" si="241"/>
        <v>0</v>
      </c>
    </row>
    <row r="7512" spans="76:77" x14ac:dyDescent="0.25">
      <c r="BX7512" s="311" t="e">
        <f t="shared" si="240"/>
        <v>#DIV/0!</v>
      </c>
      <c r="BY7512" s="310">
        <f t="shared" si="241"/>
        <v>0</v>
      </c>
    </row>
    <row r="7513" spans="76:77" x14ac:dyDescent="0.25">
      <c r="BX7513" s="311" t="e">
        <f t="shared" si="240"/>
        <v>#DIV/0!</v>
      </c>
      <c r="BY7513" s="310">
        <f t="shared" si="241"/>
        <v>0</v>
      </c>
    </row>
    <row r="7514" spans="76:77" x14ac:dyDescent="0.25">
      <c r="BX7514" s="311" t="e">
        <f t="shared" si="240"/>
        <v>#DIV/0!</v>
      </c>
      <c r="BY7514" s="310">
        <f t="shared" si="241"/>
        <v>0</v>
      </c>
    </row>
    <row r="7515" spans="76:77" x14ac:dyDescent="0.25">
      <c r="BX7515" s="311" t="e">
        <f t="shared" si="240"/>
        <v>#DIV/0!</v>
      </c>
      <c r="BY7515" s="310">
        <f t="shared" si="241"/>
        <v>0</v>
      </c>
    </row>
    <row r="7516" spans="76:77" x14ac:dyDescent="0.25">
      <c r="BX7516" s="311" t="e">
        <f t="shared" si="240"/>
        <v>#DIV/0!</v>
      </c>
      <c r="BY7516" s="310">
        <f t="shared" si="241"/>
        <v>0</v>
      </c>
    </row>
    <row r="7517" spans="76:77" x14ac:dyDescent="0.25">
      <c r="BX7517" s="311" t="e">
        <f t="shared" si="240"/>
        <v>#DIV/0!</v>
      </c>
      <c r="BY7517" s="310">
        <f t="shared" si="241"/>
        <v>0</v>
      </c>
    </row>
    <row r="7518" spans="76:77" x14ac:dyDescent="0.25">
      <c r="BX7518" s="311" t="e">
        <f t="shared" si="240"/>
        <v>#DIV/0!</v>
      </c>
      <c r="BY7518" s="310">
        <f t="shared" si="241"/>
        <v>0</v>
      </c>
    </row>
    <row r="7519" spans="76:77" x14ac:dyDescent="0.25">
      <c r="BX7519" s="311" t="e">
        <f t="shared" si="240"/>
        <v>#DIV/0!</v>
      </c>
      <c r="BY7519" s="310">
        <f t="shared" si="241"/>
        <v>0</v>
      </c>
    </row>
    <row r="7520" spans="76:77" x14ac:dyDescent="0.25">
      <c r="BX7520" s="311" t="e">
        <f t="shared" si="240"/>
        <v>#DIV/0!</v>
      </c>
      <c r="BY7520" s="310">
        <f t="shared" si="241"/>
        <v>0</v>
      </c>
    </row>
    <row r="7521" spans="76:77" x14ac:dyDescent="0.25">
      <c r="BX7521" s="311" t="e">
        <f t="shared" si="240"/>
        <v>#DIV/0!</v>
      </c>
      <c r="BY7521" s="310">
        <f t="shared" si="241"/>
        <v>0</v>
      </c>
    </row>
    <row r="7522" spans="76:77" x14ac:dyDescent="0.25">
      <c r="BX7522" s="311" t="e">
        <f t="shared" si="240"/>
        <v>#DIV/0!</v>
      </c>
      <c r="BY7522" s="310">
        <f t="shared" si="241"/>
        <v>0</v>
      </c>
    </row>
    <row r="7523" spans="76:77" x14ac:dyDescent="0.25">
      <c r="BX7523" s="311" t="e">
        <f t="shared" si="240"/>
        <v>#DIV/0!</v>
      </c>
      <c r="BY7523" s="310">
        <f t="shared" si="241"/>
        <v>0</v>
      </c>
    </row>
    <row r="7524" spans="76:77" x14ac:dyDescent="0.25">
      <c r="BX7524" s="311" t="e">
        <f t="shared" si="240"/>
        <v>#DIV/0!</v>
      </c>
      <c r="BY7524" s="310">
        <f t="shared" si="241"/>
        <v>0</v>
      </c>
    </row>
    <row r="7525" spans="76:77" x14ac:dyDescent="0.25">
      <c r="BX7525" s="311" t="e">
        <f t="shared" si="240"/>
        <v>#DIV/0!</v>
      </c>
      <c r="BY7525" s="310">
        <f t="shared" si="241"/>
        <v>0</v>
      </c>
    </row>
    <row r="7526" spans="76:77" x14ac:dyDescent="0.25">
      <c r="BX7526" s="311" t="e">
        <f t="shared" si="240"/>
        <v>#DIV/0!</v>
      </c>
      <c r="BY7526" s="310">
        <f t="shared" si="241"/>
        <v>0</v>
      </c>
    </row>
    <row r="7527" spans="76:77" x14ac:dyDescent="0.25">
      <c r="BX7527" s="311" t="e">
        <f t="shared" si="240"/>
        <v>#DIV/0!</v>
      </c>
      <c r="BY7527" s="310">
        <f t="shared" si="241"/>
        <v>0</v>
      </c>
    </row>
    <row r="7528" spans="76:77" x14ac:dyDescent="0.25">
      <c r="BX7528" s="311" t="e">
        <f t="shared" si="240"/>
        <v>#DIV/0!</v>
      </c>
      <c r="BY7528" s="310">
        <f t="shared" si="241"/>
        <v>0</v>
      </c>
    </row>
    <row r="7529" spans="76:77" x14ac:dyDescent="0.25">
      <c r="BX7529" s="311" t="e">
        <f t="shared" si="240"/>
        <v>#DIV/0!</v>
      </c>
      <c r="BY7529" s="310">
        <f t="shared" si="241"/>
        <v>0</v>
      </c>
    </row>
    <row r="7530" spans="76:77" x14ac:dyDescent="0.25">
      <c r="BX7530" s="311" t="e">
        <f t="shared" si="240"/>
        <v>#DIV/0!</v>
      </c>
      <c r="BY7530" s="310">
        <f t="shared" si="241"/>
        <v>0</v>
      </c>
    </row>
    <row r="7531" spans="76:77" x14ac:dyDescent="0.25">
      <c r="BX7531" s="311" t="e">
        <f t="shared" si="240"/>
        <v>#DIV/0!</v>
      </c>
      <c r="BY7531" s="310">
        <f t="shared" si="241"/>
        <v>0</v>
      </c>
    </row>
    <row r="7532" spans="76:77" x14ac:dyDescent="0.25">
      <c r="BX7532" s="311" t="e">
        <f t="shared" si="240"/>
        <v>#DIV/0!</v>
      </c>
      <c r="BY7532" s="310">
        <f t="shared" si="241"/>
        <v>0</v>
      </c>
    </row>
    <row r="7533" spans="76:77" x14ac:dyDescent="0.25">
      <c r="BX7533" s="311" t="e">
        <f t="shared" si="240"/>
        <v>#DIV/0!</v>
      </c>
      <c r="BY7533" s="310">
        <f t="shared" si="241"/>
        <v>0</v>
      </c>
    </row>
    <row r="7534" spans="76:77" x14ac:dyDescent="0.25">
      <c r="BX7534" s="311" t="e">
        <f t="shared" si="240"/>
        <v>#DIV/0!</v>
      </c>
      <c r="BY7534" s="310">
        <f t="shared" si="241"/>
        <v>0</v>
      </c>
    </row>
    <row r="7535" spans="76:77" x14ac:dyDescent="0.25">
      <c r="BX7535" s="311" t="e">
        <f t="shared" si="240"/>
        <v>#DIV/0!</v>
      </c>
      <c r="BY7535" s="310">
        <f t="shared" si="241"/>
        <v>0</v>
      </c>
    </row>
    <row r="7536" spans="76:77" x14ac:dyDescent="0.25">
      <c r="BX7536" s="311" t="e">
        <f t="shared" si="240"/>
        <v>#DIV/0!</v>
      </c>
      <c r="BY7536" s="310">
        <f t="shared" si="241"/>
        <v>0</v>
      </c>
    </row>
    <row r="7537" spans="76:77" x14ac:dyDescent="0.25">
      <c r="BX7537" s="311" t="e">
        <f t="shared" si="240"/>
        <v>#DIV/0!</v>
      </c>
      <c r="BY7537" s="310">
        <f t="shared" si="241"/>
        <v>0</v>
      </c>
    </row>
    <row r="7538" spans="76:77" x14ac:dyDescent="0.25">
      <c r="BX7538" s="311" t="e">
        <f t="shared" si="240"/>
        <v>#DIV/0!</v>
      </c>
      <c r="BY7538" s="310">
        <f t="shared" si="241"/>
        <v>0</v>
      </c>
    </row>
    <row r="7539" spans="76:77" x14ac:dyDescent="0.25">
      <c r="BX7539" s="311" t="e">
        <f t="shared" si="240"/>
        <v>#DIV/0!</v>
      </c>
      <c r="BY7539" s="310">
        <f t="shared" si="241"/>
        <v>0</v>
      </c>
    </row>
    <row r="7540" spans="76:77" x14ac:dyDescent="0.25">
      <c r="BX7540" s="311" t="e">
        <f t="shared" si="240"/>
        <v>#DIV/0!</v>
      </c>
      <c r="BY7540" s="310">
        <f t="shared" si="241"/>
        <v>0</v>
      </c>
    </row>
    <row r="7541" spans="76:77" x14ac:dyDescent="0.25">
      <c r="BX7541" s="311" t="e">
        <f t="shared" si="240"/>
        <v>#DIV/0!</v>
      </c>
      <c r="BY7541" s="310">
        <f t="shared" si="241"/>
        <v>0</v>
      </c>
    </row>
    <row r="7542" spans="76:77" x14ac:dyDescent="0.25">
      <c r="BX7542" s="311" t="e">
        <f t="shared" si="240"/>
        <v>#DIV/0!</v>
      </c>
      <c r="BY7542" s="310">
        <f t="shared" si="241"/>
        <v>0</v>
      </c>
    </row>
    <row r="7543" spans="76:77" x14ac:dyDescent="0.25">
      <c r="BX7543" s="311" t="e">
        <f t="shared" si="240"/>
        <v>#DIV/0!</v>
      </c>
      <c r="BY7543" s="310">
        <f t="shared" si="241"/>
        <v>0</v>
      </c>
    </row>
    <row r="7544" spans="76:77" x14ac:dyDescent="0.25">
      <c r="BX7544" s="311" t="e">
        <f t="shared" si="240"/>
        <v>#DIV/0!</v>
      </c>
      <c r="BY7544" s="310">
        <f t="shared" si="241"/>
        <v>0</v>
      </c>
    </row>
    <row r="7545" spans="76:77" x14ac:dyDescent="0.25">
      <c r="BX7545" s="311" t="e">
        <f t="shared" si="240"/>
        <v>#DIV/0!</v>
      </c>
      <c r="BY7545" s="310">
        <f t="shared" si="241"/>
        <v>0</v>
      </c>
    </row>
    <row r="7546" spans="76:77" x14ac:dyDescent="0.25">
      <c r="BX7546" s="311" t="e">
        <f t="shared" si="240"/>
        <v>#DIV/0!</v>
      </c>
      <c r="BY7546" s="310">
        <f t="shared" si="241"/>
        <v>0</v>
      </c>
    </row>
    <row r="7547" spans="76:77" x14ac:dyDescent="0.25">
      <c r="BX7547" s="311" t="e">
        <f t="shared" si="240"/>
        <v>#DIV/0!</v>
      </c>
      <c r="BY7547" s="310">
        <f t="shared" si="241"/>
        <v>0</v>
      </c>
    </row>
    <row r="7548" spans="76:77" x14ac:dyDescent="0.25">
      <c r="BX7548" s="311" t="e">
        <f t="shared" si="240"/>
        <v>#DIV/0!</v>
      </c>
      <c r="BY7548" s="310">
        <f t="shared" si="241"/>
        <v>0</v>
      </c>
    </row>
    <row r="7549" spans="76:77" x14ac:dyDescent="0.25">
      <c r="BX7549" s="311" t="e">
        <f t="shared" si="240"/>
        <v>#DIV/0!</v>
      </c>
      <c r="BY7549" s="310">
        <f t="shared" si="241"/>
        <v>0</v>
      </c>
    </row>
    <row r="7550" spans="76:77" x14ac:dyDescent="0.25">
      <c r="BX7550" s="311" t="e">
        <f t="shared" si="240"/>
        <v>#DIV/0!</v>
      </c>
      <c r="BY7550" s="310">
        <f t="shared" si="241"/>
        <v>0</v>
      </c>
    </row>
    <row r="7551" spans="76:77" x14ac:dyDescent="0.25">
      <c r="BX7551" s="311" t="e">
        <f t="shared" si="240"/>
        <v>#DIV/0!</v>
      </c>
      <c r="BY7551" s="310">
        <f t="shared" si="241"/>
        <v>0</v>
      </c>
    </row>
    <row r="7552" spans="76:77" x14ac:dyDescent="0.25">
      <c r="BX7552" s="311" t="e">
        <f t="shared" si="240"/>
        <v>#DIV/0!</v>
      </c>
      <c r="BY7552" s="310">
        <f t="shared" si="241"/>
        <v>0</v>
      </c>
    </row>
    <row r="7553" spans="76:77" x14ac:dyDescent="0.25">
      <c r="BX7553" s="311" t="e">
        <f t="shared" si="240"/>
        <v>#DIV/0!</v>
      </c>
      <c r="BY7553" s="310">
        <f t="shared" si="241"/>
        <v>0</v>
      </c>
    </row>
    <row r="7554" spans="76:77" x14ac:dyDescent="0.25">
      <c r="BX7554" s="311" t="e">
        <f t="shared" si="240"/>
        <v>#DIV/0!</v>
      </c>
      <c r="BY7554" s="310">
        <f t="shared" si="241"/>
        <v>0</v>
      </c>
    </row>
    <row r="7555" spans="76:77" x14ac:dyDescent="0.25">
      <c r="BX7555" s="311" t="e">
        <f t="shared" si="240"/>
        <v>#DIV/0!</v>
      </c>
      <c r="BY7555" s="310">
        <f t="shared" si="241"/>
        <v>0</v>
      </c>
    </row>
    <row r="7556" spans="76:77" x14ac:dyDescent="0.25">
      <c r="BX7556" s="311" t="e">
        <f t="shared" si="240"/>
        <v>#DIV/0!</v>
      </c>
      <c r="BY7556" s="310">
        <f t="shared" si="241"/>
        <v>0</v>
      </c>
    </row>
    <row r="7557" spans="76:77" x14ac:dyDescent="0.25">
      <c r="BX7557" s="311" t="e">
        <f t="shared" si="240"/>
        <v>#DIV/0!</v>
      </c>
      <c r="BY7557" s="310">
        <f t="shared" si="241"/>
        <v>0</v>
      </c>
    </row>
    <row r="7558" spans="76:77" x14ac:dyDescent="0.25">
      <c r="BX7558" s="311" t="e">
        <f t="shared" si="240"/>
        <v>#DIV/0!</v>
      </c>
      <c r="BY7558" s="310">
        <f t="shared" si="241"/>
        <v>0</v>
      </c>
    </row>
    <row r="7559" spans="76:77" x14ac:dyDescent="0.25">
      <c r="BX7559" s="311" t="e">
        <f t="shared" si="240"/>
        <v>#DIV/0!</v>
      </c>
      <c r="BY7559" s="310">
        <f t="shared" si="241"/>
        <v>0</v>
      </c>
    </row>
    <row r="7560" spans="76:77" x14ac:dyDescent="0.25">
      <c r="BX7560" s="311" t="e">
        <f t="shared" si="240"/>
        <v>#DIV/0!</v>
      </c>
      <c r="BY7560" s="310">
        <f t="shared" si="241"/>
        <v>0</v>
      </c>
    </row>
    <row r="7561" spans="76:77" x14ac:dyDescent="0.25">
      <c r="BX7561" s="311" t="e">
        <f t="shared" si="240"/>
        <v>#DIV/0!</v>
      </c>
      <c r="BY7561" s="310">
        <f t="shared" si="241"/>
        <v>0</v>
      </c>
    </row>
    <row r="7562" spans="76:77" x14ac:dyDescent="0.25">
      <c r="BX7562" s="311" t="e">
        <f t="shared" si="240"/>
        <v>#DIV/0!</v>
      </c>
      <c r="BY7562" s="310">
        <f t="shared" si="241"/>
        <v>0</v>
      </c>
    </row>
    <row r="7563" spans="76:77" x14ac:dyDescent="0.25">
      <c r="BX7563" s="311" t="e">
        <f t="shared" si="240"/>
        <v>#DIV/0!</v>
      </c>
      <c r="BY7563" s="310">
        <f t="shared" si="241"/>
        <v>0</v>
      </c>
    </row>
    <row r="7564" spans="76:77" x14ac:dyDescent="0.25">
      <c r="BX7564" s="311" t="e">
        <f t="shared" si="240"/>
        <v>#DIV/0!</v>
      </c>
      <c r="BY7564" s="310">
        <f t="shared" si="241"/>
        <v>0</v>
      </c>
    </row>
    <row r="7565" spans="76:77" x14ac:dyDescent="0.25">
      <c r="BX7565" s="311" t="e">
        <f t="shared" ref="BX7565:BX7628" si="242">BY7565/BV7565</f>
        <v>#DIV/0!</v>
      </c>
      <c r="BY7565" s="310">
        <f t="shared" ref="BY7565:BY7628" si="243">BY7564+BW7565*(BV7565-BV7564)</f>
        <v>0</v>
      </c>
    </row>
    <row r="7566" spans="76:77" x14ac:dyDescent="0.25">
      <c r="BX7566" s="311" t="e">
        <f t="shared" si="242"/>
        <v>#DIV/0!</v>
      </c>
      <c r="BY7566" s="310">
        <f t="shared" si="243"/>
        <v>0</v>
      </c>
    </row>
    <row r="7567" spans="76:77" x14ac:dyDescent="0.25">
      <c r="BX7567" s="311" t="e">
        <f t="shared" si="242"/>
        <v>#DIV/0!</v>
      </c>
      <c r="BY7567" s="310">
        <f t="shared" si="243"/>
        <v>0</v>
      </c>
    </row>
    <row r="7568" spans="76:77" x14ac:dyDescent="0.25">
      <c r="BX7568" s="311" t="e">
        <f t="shared" si="242"/>
        <v>#DIV/0!</v>
      </c>
      <c r="BY7568" s="310">
        <f t="shared" si="243"/>
        <v>0</v>
      </c>
    </row>
    <row r="7569" spans="76:77" x14ac:dyDescent="0.25">
      <c r="BX7569" s="311" t="e">
        <f t="shared" si="242"/>
        <v>#DIV/0!</v>
      </c>
      <c r="BY7569" s="310">
        <f t="shared" si="243"/>
        <v>0</v>
      </c>
    </row>
    <row r="7570" spans="76:77" x14ac:dyDescent="0.25">
      <c r="BX7570" s="311" t="e">
        <f t="shared" si="242"/>
        <v>#DIV/0!</v>
      </c>
      <c r="BY7570" s="310">
        <f t="shared" si="243"/>
        <v>0</v>
      </c>
    </row>
    <row r="7571" spans="76:77" x14ac:dyDescent="0.25">
      <c r="BX7571" s="311" t="e">
        <f t="shared" si="242"/>
        <v>#DIV/0!</v>
      </c>
      <c r="BY7571" s="310">
        <f t="shared" si="243"/>
        <v>0</v>
      </c>
    </row>
    <row r="7572" spans="76:77" x14ac:dyDescent="0.25">
      <c r="BX7572" s="311" t="e">
        <f t="shared" si="242"/>
        <v>#DIV/0!</v>
      </c>
      <c r="BY7572" s="310">
        <f t="shared" si="243"/>
        <v>0</v>
      </c>
    </row>
    <row r="7573" spans="76:77" x14ac:dyDescent="0.25">
      <c r="BX7573" s="311" t="e">
        <f t="shared" si="242"/>
        <v>#DIV/0!</v>
      </c>
      <c r="BY7573" s="310">
        <f t="shared" si="243"/>
        <v>0</v>
      </c>
    </row>
    <row r="7574" spans="76:77" x14ac:dyDescent="0.25">
      <c r="BX7574" s="311" t="e">
        <f t="shared" si="242"/>
        <v>#DIV/0!</v>
      </c>
      <c r="BY7574" s="310">
        <f t="shared" si="243"/>
        <v>0</v>
      </c>
    </row>
    <row r="7575" spans="76:77" x14ac:dyDescent="0.25">
      <c r="BX7575" s="311" t="e">
        <f t="shared" si="242"/>
        <v>#DIV/0!</v>
      </c>
      <c r="BY7575" s="310">
        <f t="shared" si="243"/>
        <v>0</v>
      </c>
    </row>
    <row r="7576" spans="76:77" x14ac:dyDescent="0.25">
      <c r="BX7576" s="311" t="e">
        <f t="shared" si="242"/>
        <v>#DIV/0!</v>
      </c>
      <c r="BY7576" s="310">
        <f t="shared" si="243"/>
        <v>0</v>
      </c>
    </row>
    <row r="7577" spans="76:77" x14ac:dyDescent="0.25">
      <c r="BX7577" s="311" t="e">
        <f t="shared" si="242"/>
        <v>#DIV/0!</v>
      </c>
      <c r="BY7577" s="310">
        <f t="shared" si="243"/>
        <v>0</v>
      </c>
    </row>
    <row r="7578" spans="76:77" x14ac:dyDescent="0.25">
      <c r="BX7578" s="311" t="e">
        <f t="shared" si="242"/>
        <v>#DIV/0!</v>
      </c>
      <c r="BY7578" s="310">
        <f t="shared" si="243"/>
        <v>0</v>
      </c>
    </row>
    <row r="7579" spans="76:77" x14ac:dyDescent="0.25">
      <c r="BX7579" s="311" t="e">
        <f t="shared" si="242"/>
        <v>#DIV/0!</v>
      </c>
      <c r="BY7579" s="310">
        <f t="shared" si="243"/>
        <v>0</v>
      </c>
    </row>
    <row r="7580" spans="76:77" x14ac:dyDescent="0.25">
      <c r="BX7580" s="311" t="e">
        <f t="shared" si="242"/>
        <v>#DIV/0!</v>
      </c>
      <c r="BY7580" s="310">
        <f t="shared" si="243"/>
        <v>0</v>
      </c>
    </row>
    <row r="7581" spans="76:77" x14ac:dyDescent="0.25">
      <c r="BX7581" s="311" t="e">
        <f t="shared" si="242"/>
        <v>#DIV/0!</v>
      </c>
      <c r="BY7581" s="310">
        <f t="shared" si="243"/>
        <v>0</v>
      </c>
    </row>
    <row r="7582" spans="76:77" x14ac:dyDescent="0.25">
      <c r="BX7582" s="311" t="e">
        <f t="shared" si="242"/>
        <v>#DIV/0!</v>
      </c>
      <c r="BY7582" s="310">
        <f t="shared" si="243"/>
        <v>0</v>
      </c>
    </row>
    <row r="7583" spans="76:77" x14ac:dyDescent="0.25">
      <c r="BX7583" s="311" t="e">
        <f t="shared" si="242"/>
        <v>#DIV/0!</v>
      </c>
      <c r="BY7583" s="310">
        <f t="shared" si="243"/>
        <v>0</v>
      </c>
    </row>
    <row r="7584" spans="76:77" x14ac:dyDescent="0.25">
      <c r="BX7584" s="311" t="e">
        <f t="shared" si="242"/>
        <v>#DIV/0!</v>
      </c>
      <c r="BY7584" s="310">
        <f t="shared" si="243"/>
        <v>0</v>
      </c>
    </row>
    <row r="7585" spans="76:77" x14ac:dyDescent="0.25">
      <c r="BX7585" s="311" t="e">
        <f t="shared" si="242"/>
        <v>#DIV/0!</v>
      </c>
      <c r="BY7585" s="310">
        <f t="shared" si="243"/>
        <v>0</v>
      </c>
    </row>
    <row r="7586" spans="76:77" x14ac:dyDescent="0.25">
      <c r="BX7586" s="311" t="e">
        <f t="shared" si="242"/>
        <v>#DIV/0!</v>
      </c>
      <c r="BY7586" s="310">
        <f t="shared" si="243"/>
        <v>0</v>
      </c>
    </row>
    <row r="7587" spans="76:77" x14ac:dyDescent="0.25">
      <c r="BX7587" s="311" t="e">
        <f t="shared" si="242"/>
        <v>#DIV/0!</v>
      </c>
      <c r="BY7587" s="310">
        <f t="shared" si="243"/>
        <v>0</v>
      </c>
    </row>
    <row r="7588" spans="76:77" x14ac:dyDescent="0.25">
      <c r="BX7588" s="311" t="e">
        <f t="shared" si="242"/>
        <v>#DIV/0!</v>
      </c>
      <c r="BY7588" s="310">
        <f t="shared" si="243"/>
        <v>0</v>
      </c>
    </row>
    <row r="7589" spans="76:77" x14ac:dyDescent="0.25">
      <c r="BX7589" s="311" t="e">
        <f t="shared" si="242"/>
        <v>#DIV/0!</v>
      </c>
      <c r="BY7589" s="310">
        <f t="shared" si="243"/>
        <v>0</v>
      </c>
    </row>
    <row r="7590" spans="76:77" x14ac:dyDescent="0.25">
      <c r="BX7590" s="311" t="e">
        <f t="shared" si="242"/>
        <v>#DIV/0!</v>
      </c>
      <c r="BY7590" s="310">
        <f t="shared" si="243"/>
        <v>0</v>
      </c>
    </row>
    <row r="7591" spans="76:77" x14ac:dyDescent="0.25">
      <c r="BX7591" s="311" t="e">
        <f t="shared" si="242"/>
        <v>#DIV/0!</v>
      </c>
      <c r="BY7591" s="310">
        <f t="shared" si="243"/>
        <v>0</v>
      </c>
    </row>
    <row r="7592" spans="76:77" x14ac:dyDescent="0.25">
      <c r="BX7592" s="311" t="e">
        <f t="shared" si="242"/>
        <v>#DIV/0!</v>
      </c>
      <c r="BY7592" s="310">
        <f t="shared" si="243"/>
        <v>0</v>
      </c>
    </row>
    <row r="7593" spans="76:77" x14ac:dyDescent="0.25">
      <c r="BX7593" s="311" t="e">
        <f t="shared" si="242"/>
        <v>#DIV/0!</v>
      </c>
      <c r="BY7593" s="310">
        <f t="shared" si="243"/>
        <v>0</v>
      </c>
    </row>
    <row r="7594" spans="76:77" x14ac:dyDescent="0.25">
      <c r="BX7594" s="311" t="e">
        <f t="shared" si="242"/>
        <v>#DIV/0!</v>
      </c>
      <c r="BY7594" s="310">
        <f t="shared" si="243"/>
        <v>0</v>
      </c>
    </row>
    <row r="7595" spans="76:77" x14ac:dyDescent="0.25">
      <c r="BX7595" s="311" t="e">
        <f t="shared" si="242"/>
        <v>#DIV/0!</v>
      </c>
      <c r="BY7595" s="310">
        <f t="shared" si="243"/>
        <v>0</v>
      </c>
    </row>
    <row r="7596" spans="76:77" x14ac:dyDescent="0.25">
      <c r="BX7596" s="311" t="e">
        <f t="shared" si="242"/>
        <v>#DIV/0!</v>
      </c>
      <c r="BY7596" s="310">
        <f t="shared" si="243"/>
        <v>0</v>
      </c>
    </row>
    <row r="7597" spans="76:77" x14ac:dyDescent="0.25">
      <c r="BX7597" s="311" t="e">
        <f t="shared" si="242"/>
        <v>#DIV/0!</v>
      </c>
      <c r="BY7597" s="310">
        <f t="shared" si="243"/>
        <v>0</v>
      </c>
    </row>
    <row r="7598" spans="76:77" x14ac:dyDescent="0.25">
      <c r="BX7598" s="311" t="e">
        <f t="shared" si="242"/>
        <v>#DIV/0!</v>
      </c>
      <c r="BY7598" s="310">
        <f t="shared" si="243"/>
        <v>0</v>
      </c>
    </row>
    <row r="7599" spans="76:77" x14ac:dyDescent="0.25">
      <c r="BX7599" s="311" t="e">
        <f t="shared" si="242"/>
        <v>#DIV/0!</v>
      </c>
      <c r="BY7599" s="310">
        <f t="shared" si="243"/>
        <v>0</v>
      </c>
    </row>
    <row r="7600" spans="76:77" x14ac:dyDescent="0.25">
      <c r="BX7600" s="311" t="e">
        <f t="shared" si="242"/>
        <v>#DIV/0!</v>
      </c>
      <c r="BY7600" s="310">
        <f t="shared" si="243"/>
        <v>0</v>
      </c>
    </row>
    <row r="7601" spans="76:77" x14ac:dyDescent="0.25">
      <c r="BX7601" s="311" t="e">
        <f t="shared" si="242"/>
        <v>#DIV/0!</v>
      </c>
      <c r="BY7601" s="310">
        <f t="shared" si="243"/>
        <v>0</v>
      </c>
    </row>
    <row r="7602" spans="76:77" x14ac:dyDescent="0.25">
      <c r="BX7602" s="311" t="e">
        <f t="shared" si="242"/>
        <v>#DIV/0!</v>
      </c>
      <c r="BY7602" s="310">
        <f t="shared" si="243"/>
        <v>0</v>
      </c>
    </row>
    <row r="7603" spans="76:77" x14ac:dyDescent="0.25">
      <c r="BX7603" s="311" t="e">
        <f t="shared" si="242"/>
        <v>#DIV/0!</v>
      </c>
      <c r="BY7603" s="310">
        <f t="shared" si="243"/>
        <v>0</v>
      </c>
    </row>
    <row r="7604" spans="76:77" x14ac:dyDescent="0.25">
      <c r="BX7604" s="311" t="e">
        <f t="shared" si="242"/>
        <v>#DIV/0!</v>
      </c>
      <c r="BY7604" s="310">
        <f t="shared" si="243"/>
        <v>0</v>
      </c>
    </row>
    <row r="7605" spans="76:77" x14ac:dyDescent="0.25">
      <c r="BX7605" s="311" t="e">
        <f t="shared" si="242"/>
        <v>#DIV/0!</v>
      </c>
      <c r="BY7605" s="310">
        <f t="shared" si="243"/>
        <v>0</v>
      </c>
    </row>
    <row r="7606" spans="76:77" x14ac:dyDescent="0.25">
      <c r="BX7606" s="311" t="e">
        <f t="shared" si="242"/>
        <v>#DIV/0!</v>
      </c>
      <c r="BY7606" s="310">
        <f t="shared" si="243"/>
        <v>0</v>
      </c>
    </row>
    <row r="7607" spans="76:77" x14ac:dyDescent="0.25">
      <c r="BX7607" s="311" t="e">
        <f t="shared" si="242"/>
        <v>#DIV/0!</v>
      </c>
      <c r="BY7607" s="310">
        <f t="shared" si="243"/>
        <v>0</v>
      </c>
    </row>
    <row r="7608" spans="76:77" x14ac:dyDescent="0.25">
      <c r="BX7608" s="311" t="e">
        <f t="shared" si="242"/>
        <v>#DIV/0!</v>
      </c>
      <c r="BY7608" s="310">
        <f t="shared" si="243"/>
        <v>0</v>
      </c>
    </row>
    <row r="7609" spans="76:77" x14ac:dyDescent="0.25">
      <c r="BX7609" s="311" t="e">
        <f t="shared" si="242"/>
        <v>#DIV/0!</v>
      </c>
      <c r="BY7609" s="310">
        <f t="shared" si="243"/>
        <v>0</v>
      </c>
    </row>
    <row r="7610" spans="76:77" x14ac:dyDescent="0.25">
      <c r="BX7610" s="311" t="e">
        <f t="shared" si="242"/>
        <v>#DIV/0!</v>
      </c>
      <c r="BY7610" s="310">
        <f t="shared" si="243"/>
        <v>0</v>
      </c>
    </row>
    <row r="7611" spans="76:77" x14ac:dyDescent="0.25">
      <c r="BX7611" s="311" t="e">
        <f t="shared" si="242"/>
        <v>#DIV/0!</v>
      </c>
      <c r="BY7611" s="310">
        <f t="shared" si="243"/>
        <v>0</v>
      </c>
    </row>
    <row r="7612" spans="76:77" x14ac:dyDescent="0.25">
      <c r="BX7612" s="311" t="e">
        <f t="shared" si="242"/>
        <v>#DIV/0!</v>
      </c>
      <c r="BY7612" s="310">
        <f t="shared" si="243"/>
        <v>0</v>
      </c>
    </row>
    <row r="7613" spans="76:77" x14ac:dyDescent="0.25">
      <c r="BX7613" s="311" t="e">
        <f t="shared" si="242"/>
        <v>#DIV/0!</v>
      </c>
      <c r="BY7613" s="310">
        <f t="shared" si="243"/>
        <v>0</v>
      </c>
    </row>
    <row r="7614" spans="76:77" x14ac:dyDescent="0.25">
      <c r="BX7614" s="311" t="e">
        <f t="shared" si="242"/>
        <v>#DIV/0!</v>
      </c>
      <c r="BY7614" s="310">
        <f t="shared" si="243"/>
        <v>0</v>
      </c>
    </row>
    <row r="7615" spans="76:77" x14ac:dyDescent="0.25">
      <c r="BX7615" s="311" t="e">
        <f t="shared" si="242"/>
        <v>#DIV/0!</v>
      </c>
      <c r="BY7615" s="310">
        <f t="shared" si="243"/>
        <v>0</v>
      </c>
    </row>
    <row r="7616" spans="76:77" x14ac:dyDescent="0.25">
      <c r="BX7616" s="311" t="e">
        <f t="shared" si="242"/>
        <v>#DIV/0!</v>
      </c>
      <c r="BY7616" s="310">
        <f t="shared" si="243"/>
        <v>0</v>
      </c>
    </row>
    <row r="7617" spans="76:77" x14ac:dyDescent="0.25">
      <c r="BX7617" s="311" t="e">
        <f t="shared" si="242"/>
        <v>#DIV/0!</v>
      </c>
      <c r="BY7617" s="310">
        <f t="shared" si="243"/>
        <v>0</v>
      </c>
    </row>
    <row r="7618" spans="76:77" x14ac:dyDescent="0.25">
      <c r="BX7618" s="311" t="e">
        <f t="shared" si="242"/>
        <v>#DIV/0!</v>
      </c>
      <c r="BY7618" s="310">
        <f t="shared" si="243"/>
        <v>0</v>
      </c>
    </row>
    <row r="7619" spans="76:77" x14ac:dyDescent="0.25">
      <c r="BX7619" s="311" t="e">
        <f t="shared" si="242"/>
        <v>#DIV/0!</v>
      </c>
      <c r="BY7619" s="310">
        <f t="shared" si="243"/>
        <v>0</v>
      </c>
    </row>
    <row r="7620" spans="76:77" x14ac:dyDescent="0.25">
      <c r="BX7620" s="311" t="e">
        <f t="shared" si="242"/>
        <v>#DIV/0!</v>
      </c>
      <c r="BY7620" s="310">
        <f t="shared" si="243"/>
        <v>0</v>
      </c>
    </row>
    <row r="7621" spans="76:77" x14ac:dyDescent="0.25">
      <c r="BX7621" s="311" t="e">
        <f t="shared" si="242"/>
        <v>#DIV/0!</v>
      </c>
      <c r="BY7621" s="310">
        <f t="shared" si="243"/>
        <v>0</v>
      </c>
    </row>
    <row r="7622" spans="76:77" x14ac:dyDescent="0.25">
      <c r="BX7622" s="311" t="e">
        <f t="shared" si="242"/>
        <v>#DIV/0!</v>
      </c>
      <c r="BY7622" s="310">
        <f t="shared" si="243"/>
        <v>0</v>
      </c>
    </row>
    <row r="7623" spans="76:77" x14ac:dyDescent="0.25">
      <c r="BX7623" s="311" t="e">
        <f t="shared" si="242"/>
        <v>#DIV/0!</v>
      </c>
      <c r="BY7623" s="310">
        <f t="shared" si="243"/>
        <v>0</v>
      </c>
    </row>
    <row r="7624" spans="76:77" x14ac:dyDescent="0.25">
      <c r="BX7624" s="311" t="e">
        <f t="shared" si="242"/>
        <v>#DIV/0!</v>
      </c>
      <c r="BY7624" s="310">
        <f t="shared" si="243"/>
        <v>0</v>
      </c>
    </row>
    <row r="7625" spans="76:77" x14ac:dyDescent="0.25">
      <c r="BX7625" s="311" t="e">
        <f t="shared" si="242"/>
        <v>#DIV/0!</v>
      </c>
      <c r="BY7625" s="310">
        <f t="shared" si="243"/>
        <v>0</v>
      </c>
    </row>
    <row r="7626" spans="76:77" x14ac:dyDescent="0.25">
      <c r="BX7626" s="311" t="e">
        <f t="shared" si="242"/>
        <v>#DIV/0!</v>
      </c>
      <c r="BY7626" s="310">
        <f t="shared" si="243"/>
        <v>0</v>
      </c>
    </row>
    <row r="7627" spans="76:77" x14ac:dyDescent="0.25">
      <c r="BX7627" s="311" t="e">
        <f t="shared" si="242"/>
        <v>#DIV/0!</v>
      </c>
      <c r="BY7627" s="310">
        <f t="shared" si="243"/>
        <v>0</v>
      </c>
    </row>
    <row r="7628" spans="76:77" x14ac:dyDescent="0.25">
      <c r="BX7628" s="311" t="e">
        <f t="shared" si="242"/>
        <v>#DIV/0!</v>
      </c>
      <c r="BY7628" s="310">
        <f t="shared" si="243"/>
        <v>0</v>
      </c>
    </row>
    <row r="7629" spans="76:77" x14ac:dyDescent="0.25">
      <c r="BX7629" s="311" t="e">
        <f t="shared" ref="BX7629:BX7692" si="244">BY7629/BV7629</f>
        <v>#DIV/0!</v>
      </c>
      <c r="BY7629" s="310">
        <f t="shared" ref="BY7629:BY7692" si="245">BY7628+BW7629*(BV7629-BV7628)</f>
        <v>0</v>
      </c>
    </row>
    <row r="7630" spans="76:77" x14ac:dyDescent="0.25">
      <c r="BX7630" s="311" t="e">
        <f t="shared" si="244"/>
        <v>#DIV/0!</v>
      </c>
      <c r="BY7630" s="310">
        <f t="shared" si="245"/>
        <v>0</v>
      </c>
    </row>
    <row r="7631" spans="76:77" x14ac:dyDescent="0.25">
      <c r="BX7631" s="311" t="e">
        <f t="shared" si="244"/>
        <v>#DIV/0!</v>
      </c>
      <c r="BY7631" s="310">
        <f t="shared" si="245"/>
        <v>0</v>
      </c>
    </row>
    <row r="7632" spans="76:77" x14ac:dyDescent="0.25">
      <c r="BX7632" s="311" t="e">
        <f t="shared" si="244"/>
        <v>#DIV/0!</v>
      </c>
      <c r="BY7632" s="310">
        <f t="shared" si="245"/>
        <v>0</v>
      </c>
    </row>
    <row r="7633" spans="76:77" x14ac:dyDescent="0.25">
      <c r="BX7633" s="311" t="e">
        <f t="shared" si="244"/>
        <v>#DIV/0!</v>
      </c>
      <c r="BY7633" s="310">
        <f t="shared" si="245"/>
        <v>0</v>
      </c>
    </row>
    <row r="7634" spans="76:77" x14ac:dyDescent="0.25">
      <c r="BX7634" s="311" t="e">
        <f t="shared" si="244"/>
        <v>#DIV/0!</v>
      </c>
      <c r="BY7634" s="310">
        <f t="shared" si="245"/>
        <v>0</v>
      </c>
    </row>
    <row r="7635" spans="76:77" x14ac:dyDescent="0.25">
      <c r="BX7635" s="311" t="e">
        <f t="shared" si="244"/>
        <v>#DIV/0!</v>
      </c>
      <c r="BY7635" s="310">
        <f t="shared" si="245"/>
        <v>0</v>
      </c>
    </row>
    <row r="7636" spans="76:77" x14ac:dyDescent="0.25">
      <c r="BX7636" s="311" t="e">
        <f t="shared" si="244"/>
        <v>#DIV/0!</v>
      </c>
      <c r="BY7636" s="310">
        <f t="shared" si="245"/>
        <v>0</v>
      </c>
    </row>
    <row r="7637" spans="76:77" x14ac:dyDescent="0.25">
      <c r="BX7637" s="311" t="e">
        <f t="shared" si="244"/>
        <v>#DIV/0!</v>
      </c>
      <c r="BY7637" s="310">
        <f t="shared" si="245"/>
        <v>0</v>
      </c>
    </row>
    <row r="7638" spans="76:77" x14ac:dyDescent="0.25">
      <c r="BX7638" s="311" t="e">
        <f t="shared" si="244"/>
        <v>#DIV/0!</v>
      </c>
      <c r="BY7638" s="310">
        <f t="shared" si="245"/>
        <v>0</v>
      </c>
    </row>
    <row r="7639" spans="76:77" x14ac:dyDescent="0.25">
      <c r="BX7639" s="311" t="e">
        <f t="shared" si="244"/>
        <v>#DIV/0!</v>
      </c>
      <c r="BY7639" s="310">
        <f t="shared" si="245"/>
        <v>0</v>
      </c>
    </row>
    <row r="7640" spans="76:77" x14ac:dyDescent="0.25">
      <c r="BX7640" s="311" t="e">
        <f t="shared" si="244"/>
        <v>#DIV/0!</v>
      </c>
      <c r="BY7640" s="310">
        <f t="shared" si="245"/>
        <v>0</v>
      </c>
    </row>
    <row r="7641" spans="76:77" x14ac:dyDescent="0.25">
      <c r="BX7641" s="311" t="e">
        <f t="shared" si="244"/>
        <v>#DIV/0!</v>
      </c>
      <c r="BY7641" s="310">
        <f t="shared" si="245"/>
        <v>0</v>
      </c>
    </row>
    <row r="7642" spans="76:77" x14ac:dyDescent="0.25">
      <c r="BX7642" s="311" t="e">
        <f t="shared" si="244"/>
        <v>#DIV/0!</v>
      </c>
      <c r="BY7642" s="310">
        <f t="shared" si="245"/>
        <v>0</v>
      </c>
    </row>
    <row r="7643" spans="76:77" x14ac:dyDescent="0.25">
      <c r="BX7643" s="311" t="e">
        <f t="shared" si="244"/>
        <v>#DIV/0!</v>
      </c>
      <c r="BY7643" s="310">
        <f t="shared" si="245"/>
        <v>0</v>
      </c>
    </row>
    <row r="7644" spans="76:77" x14ac:dyDescent="0.25">
      <c r="BX7644" s="311" t="e">
        <f t="shared" si="244"/>
        <v>#DIV/0!</v>
      </c>
      <c r="BY7644" s="310">
        <f t="shared" si="245"/>
        <v>0</v>
      </c>
    </row>
    <row r="7645" spans="76:77" x14ac:dyDescent="0.25">
      <c r="BX7645" s="311" t="e">
        <f t="shared" si="244"/>
        <v>#DIV/0!</v>
      </c>
      <c r="BY7645" s="310">
        <f t="shared" si="245"/>
        <v>0</v>
      </c>
    </row>
    <row r="7646" spans="76:77" x14ac:dyDescent="0.25">
      <c r="BX7646" s="311" t="e">
        <f t="shared" si="244"/>
        <v>#DIV/0!</v>
      </c>
      <c r="BY7646" s="310">
        <f t="shared" si="245"/>
        <v>0</v>
      </c>
    </row>
    <row r="7647" spans="76:77" x14ac:dyDescent="0.25">
      <c r="BX7647" s="311" t="e">
        <f t="shared" si="244"/>
        <v>#DIV/0!</v>
      </c>
      <c r="BY7647" s="310">
        <f t="shared" si="245"/>
        <v>0</v>
      </c>
    </row>
    <row r="7648" spans="76:77" x14ac:dyDescent="0.25">
      <c r="BX7648" s="311" t="e">
        <f t="shared" si="244"/>
        <v>#DIV/0!</v>
      </c>
      <c r="BY7648" s="310">
        <f t="shared" si="245"/>
        <v>0</v>
      </c>
    </row>
    <row r="7649" spans="76:77" x14ac:dyDescent="0.25">
      <c r="BX7649" s="311" t="e">
        <f t="shared" si="244"/>
        <v>#DIV/0!</v>
      </c>
      <c r="BY7649" s="310">
        <f t="shared" si="245"/>
        <v>0</v>
      </c>
    </row>
    <row r="7650" spans="76:77" x14ac:dyDescent="0.25">
      <c r="BX7650" s="311" t="e">
        <f t="shared" si="244"/>
        <v>#DIV/0!</v>
      </c>
      <c r="BY7650" s="310">
        <f t="shared" si="245"/>
        <v>0</v>
      </c>
    </row>
    <row r="7651" spans="76:77" x14ac:dyDescent="0.25">
      <c r="BX7651" s="311" t="e">
        <f t="shared" si="244"/>
        <v>#DIV/0!</v>
      </c>
      <c r="BY7651" s="310">
        <f t="shared" si="245"/>
        <v>0</v>
      </c>
    </row>
    <row r="7652" spans="76:77" x14ac:dyDescent="0.25">
      <c r="BX7652" s="311" t="e">
        <f t="shared" si="244"/>
        <v>#DIV/0!</v>
      </c>
      <c r="BY7652" s="310">
        <f t="shared" si="245"/>
        <v>0</v>
      </c>
    </row>
    <row r="7653" spans="76:77" x14ac:dyDescent="0.25">
      <c r="BX7653" s="311" t="e">
        <f t="shared" si="244"/>
        <v>#DIV/0!</v>
      </c>
      <c r="BY7653" s="310">
        <f t="shared" si="245"/>
        <v>0</v>
      </c>
    </row>
    <row r="7654" spans="76:77" x14ac:dyDescent="0.25">
      <c r="BX7654" s="311" t="e">
        <f t="shared" si="244"/>
        <v>#DIV/0!</v>
      </c>
      <c r="BY7654" s="310">
        <f t="shared" si="245"/>
        <v>0</v>
      </c>
    </row>
    <row r="7655" spans="76:77" x14ac:dyDescent="0.25">
      <c r="BX7655" s="311" t="e">
        <f t="shared" si="244"/>
        <v>#DIV/0!</v>
      </c>
      <c r="BY7655" s="310">
        <f t="shared" si="245"/>
        <v>0</v>
      </c>
    </row>
    <row r="7656" spans="76:77" x14ac:dyDescent="0.25">
      <c r="BX7656" s="311" t="e">
        <f t="shared" si="244"/>
        <v>#DIV/0!</v>
      </c>
      <c r="BY7656" s="310">
        <f t="shared" si="245"/>
        <v>0</v>
      </c>
    </row>
    <row r="7657" spans="76:77" x14ac:dyDescent="0.25">
      <c r="BX7657" s="311" t="e">
        <f t="shared" si="244"/>
        <v>#DIV/0!</v>
      </c>
      <c r="BY7657" s="310">
        <f t="shared" si="245"/>
        <v>0</v>
      </c>
    </row>
    <row r="7658" spans="76:77" x14ac:dyDescent="0.25">
      <c r="BX7658" s="311" t="e">
        <f t="shared" si="244"/>
        <v>#DIV/0!</v>
      </c>
      <c r="BY7658" s="310">
        <f t="shared" si="245"/>
        <v>0</v>
      </c>
    </row>
    <row r="7659" spans="76:77" x14ac:dyDescent="0.25">
      <c r="BX7659" s="311" t="e">
        <f t="shared" si="244"/>
        <v>#DIV/0!</v>
      </c>
      <c r="BY7659" s="310">
        <f t="shared" si="245"/>
        <v>0</v>
      </c>
    </row>
    <row r="7660" spans="76:77" x14ac:dyDescent="0.25">
      <c r="BX7660" s="311" t="e">
        <f t="shared" si="244"/>
        <v>#DIV/0!</v>
      </c>
      <c r="BY7660" s="310">
        <f t="shared" si="245"/>
        <v>0</v>
      </c>
    </row>
    <row r="7661" spans="76:77" x14ac:dyDescent="0.25">
      <c r="BX7661" s="311" t="e">
        <f t="shared" si="244"/>
        <v>#DIV/0!</v>
      </c>
      <c r="BY7661" s="310">
        <f t="shared" si="245"/>
        <v>0</v>
      </c>
    </row>
    <row r="7662" spans="76:77" x14ac:dyDescent="0.25">
      <c r="BX7662" s="311" t="e">
        <f t="shared" si="244"/>
        <v>#DIV/0!</v>
      </c>
      <c r="BY7662" s="310">
        <f t="shared" si="245"/>
        <v>0</v>
      </c>
    </row>
    <row r="7663" spans="76:77" x14ac:dyDescent="0.25">
      <c r="BX7663" s="311" t="e">
        <f t="shared" si="244"/>
        <v>#DIV/0!</v>
      </c>
      <c r="BY7663" s="310">
        <f t="shared" si="245"/>
        <v>0</v>
      </c>
    </row>
    <row r="7664" spans="76:77" x14ac:dyDescent="0.25">
      <c r="BX7664" s="311" t="e">
        <f t="shared" si="244"/>
        <v>#DIV/0!</v>
      </c>
      <c r="BY7664" s="310">
        <f t="shared" si="245"/>
        <v>0</v>
      </c>
    </row>
    <row r="7665" spans="76:77" x14ac:dyDescent="0.25">
      <c r="BX7665" s="311" t="e">
        <f t="shared" si="244"/>
        <v>#DIV/0!</v>
      </c>
      <c r="BY7665" s="310">
        <f t="shared" si="245"/>
        <v>0</v>
      </c>
    </row>
    <row r="7666" spans="76:77" x14ac:dyDescent="0.25">
      <c r="BX7666" s="311" t="e">
        <f t="shared" si="244"/>
        <v>#DIV/0!</v>
      </c>
      <c r="BY7666" s="310">
        <f t="shared" si="245"/>
        <v>0</v>
      </c>
    </row>
    <row r="7667" spans="76:77" x14ac:dyDescent="0.25">
      <c r="BX7667" s="311" t="e">
        <f t="shared" si="244"/>
        <v>#DIV/0!</v>
      </c>
      <c r="BY7667" s="310">
        <f t="shared" si="245"/>
        <v>0</v>
      </c>
    </row>
    <row r="7668" spans="76:77" x14ac:dyDescent="0.25">
      <c r="BX7668" s="311" t="e">
        <f t="shared" si="244"/>
        <v>#DIV/0!</v>
      </c>
      <c r="BY7668" s="310">
        <f t="shared" si="245"/>
        <v>0</v>
      </c>
    </row>
    <row r="7669" spans="76:77" x14ac:dyDescent="0.25">
      <c r="BX7669" s="311" t="e">
        <f t="shared" si="244"/>
        <v>#DIV/0!</v>
      </c>
      <c r="BY7669" s="310">
        <f t="shared" si="245"/>
        <v>0</v>
      </c>
    </row>
    <row r="7670" spans="76:77" x14ac:dyDescent="0.25">
      <c r="BX7670" s="311" t="e">
        <f t="shared" si="244"/>
        <v>#DIV/0!</v>
      </c>
      <c r="BY7670" s="310">
        <f t="shared" si="245"/>
        <v>0</v>
      </c>
    </row>
    <row r="7671" spans="76:77" x14ac:dyDescent="0.25">
      <c r="BX7671" s="311" t="e">
        <f t="shared" si="244"/>
        <v>#DIV/0!</v>
      </c>
      <c r="BY7671" s="310">
        <f t="shared" si="245"/>
        <v>0</v>
      </c>
    </row>
    <row r="7672" spans="76:77" x14ac:dyDescent="0.25">
      <c r="BX7672" s="311" t="e">
        <f t="shared" si="244"/>
        <v>#DIV/0!</v>
      </c>
      <c r="BY7672" s="310">
        <f t="shared" si="245"/>
        <v>0</v>
      </c>
    </row>
    <row r="7673" spans="76:77" x14ac:dyDescent="0.25">
      <c r="BX7673" s="311" t="e">
        <f t="shared" si="244"/>
        <v>#DIV/0!</v>
      </c>
      <c r="BY7673" s="310">
        <f t="shared" si="245"/>
        <v>0</v>
      </c>
    </row>
    <row r="7674" spans="76:77" x14ac:dyDescent="0.25">
      <c r="BX7674" s="311" t="e">
        <f t="shared" si="244"/>
        <v>#DIV/0!</v>
      </c>
      <c r="BY7674" s="310">
        <f t="shared" si="245"/>
        <v>0</v>
      </c>
    </row>
    <row r="7675" spans="76:77" x14ac:dyDescent="0.25">
      <c r="BX7675" s="311" t="e">
        <f t="shared" si="244"/>
        <v>#DIV/0!</v>
      </c>
      <c r="BY7675" s="310">
        <f t="shared" si="245"/>
        <v>0</v>
      </c>
    </row>
    <row r="7676" spans="76:77" x14ac:dyDescent="0.25">
      <c r="BX7676" s="311" t="e">
        <f t="shared" si="244"/>
        <v>#DIV/0!</v>
      </c>
      <c r="BY7676" s="310">
        <f t="shared" si="245"/>
        <v>0</v>
      </c>
    </row>
    <row r="7677" spans="76:77" x14ac:dyDescent="0.25">
      <c r="BX7677" s="311" t="e">
        <f t="shared" si="244"/>
        <v>#DIV/0!</v>
      </c>
      <c r="BY7677" s="310">
        <f t="shared" si="245"/>
        <v>0</v>
      </c>
    </row>
    <row r="7678" spans="76:77" x14ac:dyDescent="0.25">
      <c r="BX7678" s="311" t="e">
        <f t="shared" si="244"/>
        <v>#DIV/0!</v>
      </c>
      <c r="BY7678" s="310">
        <f t="shared" si="245"/>
        <v>0</v>
      </c>
    </row>
    <row r="7679" spans="76:77" x14ac:dyDescent="0.25">
      <c r="BX7679" s="311" t="e">
        <f t="shared" si="244"/>
        <v>#DIV/0!</v>
      </c>
      <c r="BY7679" s="310">
        <f t="shared" si="245"/>
        <v>0</v>
      </c>
    </row>
    <row r="7680" spans="76:77" x14ac:dyDescent="0.25">
      <c r="BX7680" s="311" t="e">
        <f t="shared" si="244"/>
        <v>#DIV/0!</v>
      </c>
      <c r="BY7680" s="310">
        <f t="shared" si="245"/>
        <v>0</v>
      </c>
    </row>
    <row r="7681" spans="76:77" x14ac:dyDescent="0.25">
      <c r="BX7681" s="311" t="e">
        <f t="shared" si="244"/>
        <v>#DIV/0!</v>
      </c>
      <c r="BY7681" s="310">
        <f t="shared" si="245"/>
        <v>0</v>
      </c>
    </row>
    <row r="7682" spans="76:77" x14ac:dyDescent="0.25">
      <c r="BX7682" s="311" t="e">
        <f t="shared" si="244"/>
        <v>#DIV/0!</v>
      </c>
      <c r="BY7682" s="310">
        <f t="shared" si="245"/>
        <v>0</v>
      </c>
    </row>
    <row r="7683" spans="76:77" x14ac:dyDescent="0.25">
      <c r="BX7683" s="311" t="e">
        <f t="shared" si="244"/>
        <v>#DIV/0!</v>
      </c>
      <c r="BY7683" s="310">
        <f t="shared" si="245"/>
        <v>0</v>
      </c>
    </row>
    <row r="7684" spans="76:77" x14ac:dyDescent="0.25">
      <c r="BX7684" s="311" t="e">
        <f t="shared" si="244"/>
        <v>#DIV/0!</v>
      </c>
      <c r="BY7684" s="310">
        <f t="shared" si="245"/>
        <v>0</v>
      </c>
    </row>
    <row r="7685" spans="76:77" x14ac:dyDescent="0.25">
      <c r="BX7685" s="311" t="e">
        <f t="shared" si="244"/>
        <v>#DIV/0!</v>
      </c>
      <c r="BY7685" s="310">
        <f t="shared" si="245"/>
        <v>0</v>
      </c>
    </row>
    <row r="7686" spans="76:77" x14ac:dyDescent="0.25">
      <c r="BX7686" s="311" t="e">
        <f t="shared" si="244"/>
        <v>#DIV/0!</v>
      </c>
      <c r="BY7686" s="310">
        <f t="shared" si="245"/>
        <v>0</v>
      </c>
    </row>
    <row r="7687" spans="76:77" x14ac:dyDescent="0.25">
      <c r="BX7687" s="311" t="e">
        <f t="shared" si="244"/>
        <v>#DIV/0!</v>
      </c>
      <c r="BY7687" s="310">
        <f t="shared" si="245"/>
        <v>0</v>
      </c>
    </row>
    <row r="7688" spans="76:77" x14ac:dyDescent="0.25">
      <c r="BX7688" s="311" t="e">
        <f t="shared" si="244"/>
        <v>#DIV/0!</v>
      </c>
      <c r="BY7688" s="310">
        <f t="shared" si="245"/>
        <v>0</v>
      </c>
    </row>
    <row r="7689" spans="76:77" x14ac:dyDescent="0.25">
      <c r="BX7689" s="311" t="e">
        <f t="shared" si="244"/>
        <v>#DIV/0!</v>
      </c>
      <c r="BY7689" s="310">
        <f t="shared" si="245"/>
        <v>0</v>
      </c>
    </row>
    <row r="7690" spans="76:77" x14ac:dyDescent="0.25">
      <c r="BX7690" s="311" t="e">
        <f t="shared" si="244"/>
        <v>#DIV/0!</v>
      </c>
      <c r="BY7690" s="310">
        <f t="shared" si="245"/>
        <v>0</v>
      </c>
    </row>
    <row r="7691" spans="76:77" x14ac:dyDescent="0.25">
      <c r="BX7691" s="311" t="e">
        <f t="shared" si="244"/>
        <v>#DIV/0!</v>
      </c>
      <c r="BY7691" s="310">
        <f t="shared" si="245"/>
        <v>0</v>
      </c>
    </row>
    <row r="7692" spans="76:77" x14ac:dyDescent="0.25">
      <c r="BX7692" s="311" t="e">
        <f t="shared" si="244"/>
        <v>#DIV/0!</v>
      </c>
      <c r="BY7692" s="310">
        <f t="shared" si="245"/>
        <v>0</v>
      </c>
    </row>
    <row r="7693" spans="76:77" x14ac:dyDescent="0.25">
      <c r="BX7693" s="311" t="e">
        <f t="shared" ref="BX7693:BX7756" si="246">BY7693/BV7693</f>
        <v>#DIV/0!</v>
      </c>
      <c r="BY7693" s="310">
        <f t="shared" ref="BY7693:BY7756" si="247">BY7692+BW7693*(BV7693-BV7692)</f>
        <v>0</v>
      </c>
    </row>
    <row r="7694" spans="76:77" x14ac:dyDescent="0.25">
      <c r="BX7694" s="311" t="e">
        <f t="shared" si="246"/>
        <v>#DIV/0!</v>
      </c>
      <c r="BY7694" s="310">
        <f t="shared" si="247"/>
        <v>0</v>
      </c>
    </row>
    <row r="7695" spans="76:77" x14ac:dyDescent="0.25">
      <c r="BX7695" s="311" t="e">
        <f t="shared" si="246"/>
        <v>#DIV/0!</v>
      </c>
      <c r="BY7695" s="310">
        <f t="shared" si="247"/>
        <v>0</v>
      </c>
    </row>
    <row r="7696" spans="76:77" x14ac:dyDescent="0.25">
      <c r="BX7696" s="311" t="e">
        <f t="shared" si="246"/>
        <v>#DIV/0!</v>
      </c>
      <c r="BY7696" s="310">
        <f t="shared" si="247"/>
        <v>0</v>
      </c>
    </row>
    <row r="7697" spans="76:77" x14ac:dyDescent="0.25">
      <c r="BX7697" s="311" t="e">
        <f t="shared" si="246"/>
        <v>#DIV/0!</v>
      </c>
      <c r="BY7697" s="310">
        <f t="shared" si="247"/>
        <v>0</v>
      </c>
    </row>
    <row r="7698" spans="76:77" x14ac:dyDescent="0.25">
      <c r="BX7698" s="311" t="e">
        <f t="shared" si="246"/>
        <v>#DIV/0!</v>
      </c>
      <c r="BY7698" s="310">
        <f t="shared" si="247"/>
        <v>0</v>
      </c>
    </row>
    <row r="7699" spans="76:77" x14ac:dyDescent="0.25">
      <c r="BX7699" s="311" t="e">
        <f t="shared" si="246"/>
        <v>#DIV/0!</v>
      </c>
      <c r="BY7699" s="310">
        <f t="shared" si="247"/>
        <v>0</v>
      </c>
    </row>
    <row r="7700" spans="76:77" x14ac:dyDescent="0.25">
      <c r="BX7700" s="311" t="e">
        <f t="shared" si="246"/>
        <v>#DIV/0!</v>
      </c>
      <c r="BY7700" s="310">
        <f t="shared" si="247"/>
        <v>0</v>
      </c>
    </row>
    <row r="7701" spans="76:77" x14ac:dyDescent="0.25">
      <c r="BX7701" s="311" t="e">
        <f t="shared" si="246"/>
        <v>#DIV/0!</v>
      </c>
      <c r="BY7701" s="310">
        <f t="shared" si="247"/>
        <v>0</v>
      </c>
    </row>
    <row r="7702" spans="76:77" x14ac:dyDescent="0.25">
      <c r="BX7702" s="311" t="e">
        <f t="shared" si="246"/>
        <v>#DIV/0!</v>
      </c>
      <c r="BY7702" s="310">
        <f t="shared" si="247"/>
        <v>0</v>
      </c>
    </row>
    <row r="7703" spans="76:77" x14ac:dyDescent="0.25">
      <c r="BX7703" s="311" t="e">
        <f t="shared" si="246"/>
        <v>#DIV/0!</v>
      </c>
      <c r="BY7703" s="310">
        <f t="shared" si="247"/>
        <v>0</v>
      </c>
    </row>
    <row r="7704" spans="76:77" x14ac:dyDescent="0.25">
      <c r="BX7704" s="311" t="e">
        <f t="shared" si="246"/>
        <v>#DIV/0!</v>
      </c>
      <c r="BY7704" s="310">
        <f t="shared" si="247"/>
        <v>0</v>
      </c>
    </row>
    <row r="7705" spans="76:77" x14ac:dyDescent="0.25">
      <c r="BX7705" s="311" t="e">
        <f t="shared" si="246"/>
        <v>#DIV/0!</v>
      </c>
      <c r="BY7705" s="310">
        <f t="shared" si="247"/>
        <v>0</v>
      </c>
    </row>
    <row r="7706" spans="76:77" x14ac:dyDescent="0.25">
      <c r="BX7706" s="311" t="e">
        <f t="shared" si="246"/>
        <v>#DIV/0!</v>
      </c>
      <c r="BY7706" s="310">
        <f t="shared" si="247"/>
        <v>0</v>
      </c>
    </row>
    <row r="7707" spans="76:77" x14ac:dyDescent="0.25">
      <c r="BX7707" s="311" t="e">
        <f t="shared" si="246"/>
        <v>#DIV/0!</v>
      </c>
      <c r="BY7707" s="310">
        <f t="shared" si="247"/>
        <v>0</v>
      </c>
    </row>
    <row r="7708" spans="76:77" x14ac:dyDescent="0.25">
      <c r="BX7708" s="311" t="e">
        <f t="shared" si="246"/>
        <v>#DIV/0!</v>
      </c>
      <c r="BY7708" s="310">
        <f t="shared" si="247"/>
        <v>0</v>
      </c>
    </row>
    <row r="7709" spans="76:77" x14ac:dyDescent="0.25">
      <c r="BX7709" s="311" t="e">
        <f t="shared" si="246"/>
        <v>#DIV/0!</v>
      </c>
      <c r="BY7709" s="310">
        <f t="shared" si="247"/>
        <v>0</v>
      </c>
    </row>
    <row r="7710" spans="76:77" x14ac:dyDescent="0.25">
      <c r="BX7710" s="311" t="e">
        <f t="shared" si="246"/>
        <v>#DIV/0!</v>
      </c>
      <c r="BY7710" s="310">
        <f t="shared" si="247"/>
        <v>0</v>
      </c>
    </row>
    <row r="7711" spans="76:77" x14ac:dyDescent="0.25">
      <c r="BX7711" s="311" t="e">
        <f t="shared" si="246"/>
        <v>#DIV/0!</v>
      </c>
      <c r="BY7711" s="310">
        <f t="shared" si="247"/>
        <v>0</v>
      </c>
    </row>
    <row r="7712" spans="76:77" x14ac:dyDescent="0.25">
      <c r="BX7712" s="311" t="e">
        <f t="shared" si="246"/>
        <v>#DIV/0!</v>
      </c>
      <c r="BY7712" s="310">
        <f t="shared" si="247"/>
        <v>0</v>
      </c>
    </row>
    <row r="7713" spans="76:77" x14ac:dyDescent="0.25">
      <c r="BX7713" s="311" t="e">
        <f t="shared" si="246"/>
        <v>#DIV/0!</v>
      </c>
      <c r="BY7713" s="310">
        <f t="shared" si="247"/>
        <v>0</v>
      </c>
    </row>
    <row r="7714" spans="76:77" x14ac:dyDescent="0.25">
      <c r="BX7714" s="311" t="e">
        <f t="shared" si="246"/>
        <v>#DIV/0!</v>
      </c>
      <c r="BY7714" s="310">
        <f t="shared" si="247"/>
        <v>0</v>
      </c>
    </row>
    <row r="7715" spans="76:77" x14ac:dyDescent="0.25">
      <c r="BX7715" s="311" t="e">
        <f t="shared" si="246"/>
        <v>#DIV/0!</v>
      </c>
      <c r="BY7715" s="310">
        <f t="shared" si="247"/>
        <v>0</v>
      </c>
    </row>
    <row r="7716" spans="76:77" x14ac:dyDescent="0.25">
      <c r="BX7716" s="311" t="e">
        <f t="shared" si="246"/>
        <v>#DIV/0!</v>
      </c>
      <c r="BY7716" s="310">
        <f t="shared" si="247"/>
        <v>0</v>
      </c>
    </row>
    <row r="7717" spans="76:77" x14ac:dyDescent="0.25">
      <c r="BX7717" s="311" t="e">
        <f t="shared" si="246"/>
        <v>#DIV/0!</v>
      </c>
      <c r="BY7717" s="310">
        <f t="shared" si="247"/>
        <v>0</v>
      </c>
    </row>
    <row r="7718" spans="76:77" x14ac:dyDescent="0.25">
      <c r="BX7718" s="311" t="e">
        <f t="shared" si="246"/>
        <v>#DIV/0!</v>
      </c>
      <c r="BY7718" s="310">
        <f t="shared" si="247"/>
        <v>0</v>
      </c>
    </row>
    <row r="7719" spans="76:77" x14ac:dyDescent="0.25">
      <c r="BX7719" s="311" t="e">
        <f t="shared" si="246"/>
        <v>#DIV/0!</v>
      </c>
      <c r="BY7719" s="310">
        <f t="shared" si="247"/>
        <v>0</v>
      </c>
    </row>
    <row r="7720" spans="76:77" x14ac:dyDescent="0.25">
      <c r="BX7720" s="311" t="e">
        <f t="shared" si="246"/>
        <v>#DIV/0!</v>
      </c>
      <c r="BY7720" s="310">
        <f t="shared" si="247"/>
        <v>0</v>
      </c>
    </row>
    <row r="7721" spans="76:77" x14ac:dyDescent="0.25">
      <c r="BX7721" s="311" t="e">
        <f t="shared" si="246"/>
        <v>#DIV/0!</v>
      </c>
      <c r="BY7721" s="310">
        <f t="shared" si="247"/>
        <v>0</v>
      </c>
    </row>
    <row r="7722" spans="76:77" x14ac:dyDescent="0.25">
      <c r="BX7722" s="311" t="e">
        <f t="shared" si="246"/>
        <v>#DIV/0!</v>
      </c>
      <c r="BY7722" s="310">
        <f t="shared" si="247"/>
        <v>0</v>
      </c>
    </row>
    <row r="7723" spans="76:77" x14ac:dyDescent="0.25">
      <c r="BX7723" s="311" t="e">
        <f t="shared" si="246"/>
        <v>#DIV/0!</v>
      </c>
      <c r="BY7723" s="310">
        <f t="shared" si="247"/>
        <v>0</v>
      </c>
    </row>
    <row r="7724" spans="76:77" x14ac:dyDescent="0.25">
      <c r="BX7724" s="311" t="e">
        <f t="shared" si="246"/>
        <v>#DIV/0!</v>
      </c>
      <c r="BY7724" s="310">
        <f t="shared" si="247"/>
        <v>0</v>
      </c>
    </row>
    <row r="7725" spans="76:77" x14ac:dyDescent="0.25">
      <c r="BX7725" s="311" t="e">
        <f t="shared" si="246"/>
        <v>#DIV/0!</v>
      </c>
      <c r="BY7725" s="310">
        <f t="shared" si="247"/>
        <v>0</v>
      </c>
    </row>
    <row r="7726" spans="76:77" x14ac:dyDescent="0.25">
      <c r="BX7726" s="311" t="e">
        <f t="shared" si="246"/>
        <v>#DIV/0!</v>
      </c>
      <c r="BY7726" s="310">
        <f t="shared" si="247"/>
        <v>0</v>
      </c>
    </row>
    <row r="7727" spans="76:77" x14ac:dyDescent="0.25">
      <c r="BX7727" s="311" t="e">
        <f t="shared" si="246"/>
        <v>#DIV/0!</v>
      </c>
      <c r="BY7727" s="310">
        <f t="shared" si="247"/>
        <v>0</v>
      </c>
    </row>
    <row r="7728" spans="76:77" x14ac:dyDescent="0.25">
      <c r="BX7728" s="311" t="e">
        <f t="shared" si="246"/>
        <v>#DIV/0!</v>
      </c>
      <c r="BY7728" s="310">
        <f t="shared" si="247"/>
        <v>0</v>
      </c>
    </row>
    <row r="7729" spans="76:77" x14ac:dyDescent="0.25">
      <c r="BX7729" s="311" t="e">
        <f t="shared" si="246"/>
        <v>#DIV/0!</v>
      </c>
      <c r="BY7729" s="310">
        <f t="shared" si="247"/>
        <v>0</v>
      </c>
    </row>
    <row r="7730" spans="76:77" x14ac:dyDescent="0.25">
      <c r="BX7730" s="311" t="e">
        <f t="shared" si="246"/>
        <v>#DIV/0!</v>
      </c>
      <c r="BY7730" s="310">
        <f t="shared" si="247"/>
        <v>0</v>
      </c>
    </row>
    <row r="7731" spans="76:77" x14ac:dyDescent="0.25">
      <c r="BX7731" s="311" t="e">
        <f t="shared" si="246"/>
        <v>#DIV/0!</v>
      </c>
      <c r="BY7731" s="310">
        <f t="shared" si="247"/>
        <v>0</v>
      </c>
    </row>
    <row r="7732" spans="76:77" x14ac:dyDescent="0.25">
      <c r="BX7732" s="311" t="e">
        <f t="shared" si="246"/>
        <v>#DIV/0!</v>
      </c>
      <c r="BY7732" s="310">
        <f t="shared" si="247"/>
        <v>0</v>
      </c>
    </row>
    <row r="7733" spans="76:77" x14ac:dyDescent="0.25">
      <c r="BX7733" s="311" t="e">
        <f t="shared" si="246"/>
        <v>#DIV/0!</v>
      </c>
      <c r="BY7733" s="310">
        <f t="shared" si="247"/>
        <v>0</v>
      </c>
    </row>
    <row r="7734" spans="76:77" x14ac:dyDescent="0.25">
      <c r="BX7734" s="311" t="e">
        <f t="shared" si="246"/>
        <v>#DIV/0!</v>
      </c>
      <c r="BY7734" s="310">
        <f t="shared" si="247"/>
        <v>0</v>
      </c>
    </row>
    <row r="7735" spans="76:77" x14ac:dyDescent="0.25">
      <c r="BX7735" s="311" t="e">
        <f t="shared" si="246"/>
        <v>#DIV/0!</v>
      </c>
      <c r="BY7735" s="310">
        <f t="shared" si="247"/>
        <v>0</v>
      </c>
    </row>
    <row r="7736" spans="76:77" x14ac:dyDescent="0.25">
      <c r="BX7736" s="311" t="e">
        <f t="shared" si="246"/>
        <v>#DIV/0!</v>
      </c>
      <c r="BY7736" s="310">
        <f t="shared" si="247"/>
        <v>0</v>
      </c>
    </row>
    <row r="7737" spans="76:77" x14ac:dyDescent="0.25">
      <c r="BX7737" s="311" t="e">
        <f t="shared" si="246"/>
        <v>#DIV/0!</v>
      </c>
      <c r="BY7737" s="310">
        <f t="shared" si="247"/>
        <v>0</v>
      </c>
    </row>
    <row r="7738" spans="76:77" x14ac:dyDescent="0.25">
      <c r="BX7738" s="311" t="e">
        <f t="shared" si="246"/>
        <v>#DIV/0!</v>
      </c>
      <c r="BY7738" s="310">
        <f t="shared" si="247"/>
        <v>0</v>
      </c>
    </row>
    <row r="7739" spans="76:77" x14ac:dyDescent="0.25">
      <c r="BX7739" s="311" t="e">
        <f t="shared" si="246"/>
        <v>#DIV/0!</v>
      </c>
      <c r="BY7739" s="310">
        <f t="shared" si="247"/>
        <v>0</v>
      </c>
    </row>
    <row r="7740" spans="76:77" x14ac:dyDescent="0.25">
      <c r="BX7740" s="311" t="e">
        <f t="shared" si="246"/>
        <v>#DIV/0!</v>
      </c>
      <c r="BY7740" s="310">
        <f t="shared" si="247"/>
        <v>0</v>
      </c>
    </row>
    <row r="7741" spans="76:77" x14ac:dyDescent="0.25">
      <c r="BX7741" s="311" t="e">
        <f t="shared" si="246"/>
        <v>#DIV/0!</v>
      </c>
      <c r="BY7741" s="310">
        <f t="shared" si="247"/>
        <v>0</v>
      </c>
    </row>
    <row r="7742" spans="76:77" x14ac:dyDescent="0.25">
      <c r="BX7742" s="311" t="e">
        <f t="shared" si="246"/>
        <v>#DIV/0!</v>
      </c>
      <c r="BY7742" s="310">
        <f t="shared" si="247"/>
        <v>0</v>
      </c>
    </row>
    <row r="7743" spans="76:77" x14ac:dyDescent="0.25">
      <c r="BX7743" s="311" t="e">
        <f t="shared" si="246"/>
        <v>#DIV/0!</v>
      </c>
      <c r="BY7743" s="310">
        <f t="shared" si="247"/>
        <v>0</v>
      </c>
    </row>
    <row r="7744" spans="76:77" x14ac:dyDescent="0.25">
      <c r="BX7744" s="311" t="e">
        <f t="shared" si="246"/>
        <v>#DIV/0!</v>
      </c>
      <c r="BY7744" s="310">
        <f t="shared" si="247"/>
        <v>0</v>
      </c>
    </row>
    <row r="7745" spans="76:77" x14ac:dyDescent="0.25">
      <c r="BX7745" s="311" t="e">
        <f t="shared" si="246"/>
        <v>#DIV/0!</v>
      </c>
      <c r="BY7745" s="310">
        <f t="shared" si="247"/>
        <v>0</v>
      </c>
    </row>
    <row r="7746" spans="76:77" x14ac:dyDescent="0.25">
      <c r="BX7746" s="311" t="e">
        <f t="shared" si="246"/>
        <v>#DIV/0!</v>
      </c>
      <c r="BY7746" s="310">
        <f t="shared" si="247"/>
        <v>0</v>
      </c>
    </row>
    <row r="7747" spans="76:77" x14ac:dyDescent="0.25">
      <c r="BX7747" s="311" t="e">
        <f t="shared" si="246"/>
        <v>#DIV/0!</v>
      </c>
      <c r="BY7747" s="310">
        <f t="shared" si="247"/>
        <v>0</v>
      </c>
    </row>
    <row r="7748" spans="76:77" x14ac:dyDescent="0.25">
      <c r="BX7748" s="311" t="e">
        <f t="shared" si="246"/>
        <v>#DIV/0!</v>
      </c>
      <c r="BY7748" s="310">
        <f t="shared" si="247"/>
        <v>0</v>
      </c>
    </row>
    <row r="7749" spans="76:77" x14ac:dyDescent="0.25">
      <c r="BX7749" s="311" t="e">
        <f t="shared" si="246"/>
        <v>#DIV/0!</v>
      </c>
      <c r="BY7749" s="310">
        <f t="shared" si="247"/>
        <v>0</v>
      </c>
    </row>
    <row r="7750" spans="76:77" x14ac:dyDescent="0.25">
      <c r="BX7750" s="311" t="e">
        <f t="shared" si="246"/>
        <v>#DIV/0!</v>
      </c>
      <c r="BY7750" s="310">
        <f t="shared" si="247"/>
        <v>0</v>
      </c>
    </row>
    <row r="7751" spans="76:77" x14ac:dyDescent="0.25">
      <c r="BX7751" s="311" t="e">
        <f t="shared" si="246"/>
        <v>#DIV/0!</v>
      </c>
      <c r="BY7751" s="310">
        <f t="shared" si="247"/>
        <v>0</v>
      </c>
    </row>
    <row r="7752" spans="76:77" x14ac:dyDescent="0.25">
      <c r="BX7752" s="311" t="e">
        <f t="shared" si="246"/>
        <v>#DIV/0!</v>
      </c>
      <c r="BY7752" s="310">
        <f t="shared" si="247"/>
        <v>0</v>
      </c>
    </row>
    <row r="7753" spans="76:77" x14ac:dyDescent="0.25">
      <c r="BX7753" s="311" t="e">
        <f t="shared" si="246"/>
        <v>#DIV/0!</v>
      </c>
      <c r="BY7753" s="310">
        <f t="shared" si="247"/>
        <v>0</v>
      </c>
    </row>
    <row r="7754" spans="76:77" x14ac:dyDescent="0.25">
      <c r="BX7754" s="311" t="e">
        <f t="shared" si="246"/>
        <v>#DIV/0!</v>
      </c>
      <c r="BY7754" s="310">
        <f t="shared" si="247"/>
        <v>0</v>
      </c>
    </row>
    <row r="7755" spans="76:77" x14ac:dyDescent="0.25">
      <c r="BX7755" s="311" t="e">
        <f t="shared" si="246"/>
        <v>#DIV/0!</v>
      </c>
      <c r="BY7755" s="310">
        <f t="shared" si="247"/>
        <v>0</v>
      </c>
    </row>
    <row r="7756" spans="76:77" x14ac:dyDescent="0.25">
      <c r="BX7756" s="311" t="e">
        <f t="shared" si="246"/>
        <v>#DIV/0!</v>
      </c>
      <c r="BY7756" s="310">
        <f t="shared" si="247"/>
        <v>0</v>
      </c>
    </row>
    <row r="7757" spans="76:77" x14ac:dyDescent="0.25">
      <c r="BX7757" s="311" t="e">
        <f t="shared" ref="BX7757:BX7820" si="248">BY7757/BV7757</f>
        <v>#DIV/0!</v>
      </c>
      <c r="BY7757" s="310">
        <f t="shared" ref="BY7757:BY7820" si="249">BY7756+BW7757*(BV7757-BV7756)</f>
        <v>0</v>
      </c>
    </row>
    <row r="7758" spans="76:77" x14ac:dyDescent="0.25">
      <c r="BX7758" s="311" t="e">
        <f t="shared" si="248"/>
        <v>#DIV/0!</v>
      </c>
      <c r="BY7758" s="310">
        <f t="shared" si="249"/>
        <v>0</v>
      </c>
    </row>
    <row r="7759" spans="76:77" x14ac:dyDescent="0.25">
      <c r="BX7759" s="311" t="e">
        <f t="shared" si="248"/>
        <v>#DIV/0!</v>
      </c>
      <c r="BY7759" s="310">
        <f t="shared" si="249"/>
        <v>0</v>
      </c>
    </row>
    <row r="7760" spans="76:77" x14ac:dyDescent="0.25">
      <c r="BX7760" s="311" t="e">
        <f t="shared" si="248"/>
        <v>#DIV/0!</v>
      </c>
      <c r="BY7760" s="310">
        <f t="shared" si="249"/>
        <v>0</v>
      </c>
    </row>
    <row r="7761" spans="76:77" x14ac:dyDescent="0.25">
      <c r="BX7761" s="311" t="e">
        <f t="shared" si="248"/>
        <v>#DIV/0!</v>
      </c>
      <c r="BY7761" s="310">
        <f t="shared" si="249"/>
        <v>0</v>
      </c>
    </row>
    <row r="7762" spans="76:77" x14ac:dyDescent="0.25">
      <c r="BX7762" s="311" t="e">
        <f t="shared" si="248"/>
        <v>#DIV/0!</v>
      </c>
      <c r="BY7762" s="310">
        <f t="shared" si="249"/>
        <v>0</v>
      </c>
    </row>
    <row r="7763" spans="76:77" x14ac:dyDescent="0.25">
      <c r="BX7763" s="311" t="e">
        <f t="shared" si="248"/>
        <v>#DIV/0!</v>
      </c>
      <c r="BY7763" s="310">
        <f t="shared" si="249"/>
        <v>0</v>
      </c>
    </row>
    <row r="7764" spans="76:77" x14ac:dyDescent="0.25">
      <c r="BX7764" s="311" t="e">
        <f t="shared" si="248"/>
        <v>#DIV/0!</v>
      </c>
      <c r="BY7764" s="310">
        <f t="shared" si="249"/>
        <v>0</v>
      </c>
    </row>
    <row r="7765" spans="76:77" x14ac:dyDescent="0.25">
      <c r="BX7765" s="311" t="e">
        <f t="shared" si="248"/>
        <v>#DIV/0!</v>
      </c>
      <c r="BY7765" s="310">
        <f t="shared" si="249"/>
        <v>0</v>
      </c>
    </row>
    <row r="7766" spans="76:77" x14ac:dyDescent="0.25">
      <c r="BX7766" s="311" t="e">
        <f t="shared" si="248"/>
        <v>#DIV/0!</v>
      </c>
      <c r="BY7766" s="310">
        <f t="shared" si="249"/>
        <v>0</v>
      </c>
    </row>
    <row r="7767" spans="76:77" x14ac:dyDescent="0.25">
      <c r="BX7767" s="311" t="e">
        <f t="shared" si="248"/>
        <v>#DIV/0!</v>
      </c>
      <c r="BY7767" s="310">
        <f t="shared" si="249"/>
        <v>0</v>
      </c>
    </row>
    <row r="7768" spans="76:77" x14ac:dyDescent="0.25">
      <c r="BX7768" s="311" t="e">
        <f t="shared" si="248"/>
        <v>#DIV/0!</v>
      </c>
      <c r="BY7768" s="310">
        <f t="shared" si="249"/>
        <v>0</v>
      </c>
    </row>
    <row r="7769" spans="76:77" x14ac:dyDescent="0.25">
      <c r="BX7769" s="311" t="e">
        <f t="shared" si="248"/>
        <v>#DIV/0!</v>
      </c>
      <c r="BY7769" s="310">
        <f t="shared" si="249"/>
        <v>0</v>
      </c>
    </row>
    <row r="7770" spans="76:77" x14ac:dyDescent="0.25">
      <c r="BX7770" s="311" t="e">
        <f t="shared" si="248"/>
        <v>#DIV/0!</v>
      </c>
      <c r="BY7770" s="310">
        <f t="shared" si="249"/>
        <v>0</v>
      </c>
    </row>
    <row r="7771" spans="76:77" x14ac:dyDescent="0.25">
      <c r="BX7771" s="311" t="e">
        <f t="shared" si="248"/>
        <v>#DIV/0!</v>
      </c>
      <c r="BY7771" s="310">
        <f t="shared" si="249"/>
        <v>0</v>
      </c>
    </row>
    <row r="7772" spans="76:77" x14ac:dyDescent="0.25">
      <c r="BX7772" s="311" t="e">
        <f t="shared" si="248"/>
        <v>#DIV/0!</v>
      </c>
      <c r="BY7772" s="310">
        <f t="shared" si="249"/>
        <v>0</v>
      </c>
    </row>
    <row r="7773" spans="76:77" x14ac:dyDescent="0.25">
      <c r="BX7773" s="311" t="e">
        <f t="shared" si="248"/>
        <v>#DIV/0!</v>
      </c>
      <c r="BY7773" s="310">
        <f t="shared" si="249"/>
        <v>0</v>
      </c>
    </row>
    <row r="7774" spans="76:77" x14ac:dyDescent="0.25">
      <c r="BX7774" s="311" t="e">
        <f t="shared" si="248"/>
        <v>#DIV/0!</v>
      </c>
      <c r="BY7774" s="310">
        <f t="shared" si="249"/>
        <v>0</v>
      </c>
    </row>
    <row r="7775" spans="76:77" x14ac:dyDescent="0.25">
      <c r="BX7775" s="311" t="e">
        <f t="shared" si="248"/>
        <v>#DIV/0!</v>
      </c>
      <c r="BY7775" s="310">
        <f t="shared" si="249"/>
        <v>0</v>
      </c>
    </row>
    <row r="7776" spans="76:77" x14ac:dyDescent="0.25">
      <c r="BX7776" s="311" t="e">
        <f t="shared" si="248"/>
        <v>#DIV/0!</v>
      </c>
      <c r="BY7776" s="310">
        <f t="shared" si="249"/>
        <v>0</v>
      </c>
    </row>
    <row r="7777" spans="76:77" x14ac:dyDescent="0.25">
      <c r="BX7777" s="311" t="e">
        <f t="shared" si="248"/>
        <v>#DIV/0!</v>
      </c>
      <c r="BY7777" s="310">
        <f t="shared" si="249"/>
        <v>0</v>
      </c>
    </row>
    <row r="7778" spans="76:77" x14ac:dyDescent="0.25">
      <c r="BX7778" s="311" t="e">
        <f t="shared" si="248"/>
        <v>#DIV/0!</v>
      </c>
      <c r="BY7778" s="310">
        <f t="shared" si="249"/>
        <v>0</v>
      </c>
    </row>
    <row r="7779" spans="76:77" x14ac:dyDescent="0.25">
      <c r="BX7779" s="311" t="e">
        <f t="shared" si="248"/>
        <v>#DIV/0!</v>
      </c>
      <c r="BY7779" s="310">
        <f t="shared" si="249"/>
        <v>0</v>
      </c>
    </row>
    <row r="7780" spans="76:77" x14ac:dyDescent="0.25">
      <c r="BX7780" s="311" t="e">
        <f t="shared" si="248"/>
        <v>#DIV/0!</v>
      </c>
      <c r="BY7780" s="310">
        <f t="shared" si="249"/>
        <v>0</v>
      </c>
    </row>
    <row r="7781" spans="76:77" x14ac:dyDescent="0.25">
      <c r="BX7781" s="311" t="e">
        <f t="shared" si="248"/>
        <v>#DIV/0!</v>
      </c>
      <c r="BY7781" s="310">
        <f t="shared" si="249"/>
        <v>0</v>
      </c>
    </row>
    <row r="7782" spans="76:77" x14ac:dyDescent="0.25">
      <c r="BX7782" s="311" t="e">
        <f t="shared" si="248"/>
        <v>#DIV/0!</v>
      </c>
      <c r="BY7782" s="310">
        <f t="shared" si="249"/>
        <v>0</v>
      </c>
    </row>
    <row r="7783" spans="76:77" x14ac:dyDescent="0.25">
      <c r="BX7783" s="311" t="e">
        <f t="shared" si="248"/>
        <v>#DIV/0!</v>
      </c>
      <c r="BY7783" s="310">
        <f t="shared" si="249"/>
        <v>0</v>
      </c>
    </row>
    <row r="7784" spans="76:77" x14ac:dyDescent="0.25">
      <c r="BX7784" s="311" t="e">
        <f t="shared" si="248"/>
        <v>#DIV/0!</v>
      </c>
      <c r="BY7784" s="310">
        <f t="shared" si="249"/>
        <v>0</v>
      </c>
    </row>
    <row r="7785" spans="76:77" x14ac:dyDescent="0.25">
      <c r="BX7785" s="311" t="e">
        <f t="shared" si="248"/>
        <v>#DIV/0!</v>
      </c>
      <c r="BY7785" s="310">
        <f t="shared" si="249"/>
        <v>0</v>
      </c>
    </row>
    <row r="7786" spans="76:77" x14ac:dyDescent="0.25">
      <c r="BX7786" s="311" t="e">
        <f t="shared" si="248"/>
        <v>#DIV/0!</v>
      </c>
      <c r="BY7786" s="310">
        <f t="shared" si="249"/>
        <v>0</v>
      </c>
    </row>
    <row r="7787" spans="76:77" x14ac:dyDescent="0.25">
      <c r="BX7787" s="311" t="e">
        <f t="shared" si="248"/>
        <v>#DIV/0!</v>
      </c>
      <c r="BY7787" s="310">
        <f t="shared" si="249"/>
        <v>0</v>
      </c>
    </row>
    <row r="7788" spans="76:77" x14ac:dyDescent="0.25">
      <c r="BX7788" s="311" t="e">
        <f t="shared" si="248"/>
        <v>#DIV/0!</v>
      </c>
      <c r="BY7788" s="310">
        <f t="shared" si="249"/>
        <v>0</v>
      </c>
    </row>
    <row r="7789" spans="76:77" x14ac:dyDescent="0.25">
      <c r="BX7789" s="311" t="e">
        <f t="shared" si="248"/>
        <v>#DIV/0!</v>
      </c>
      <c r="BY7789" s="310">
        <f t="shared" si="249"/>
        <v>0</v>
      </c>
    </row>
    <row r="7790" spans="76:77" x14ac:dyDescent="0.25">
      <c r="BX7790" s="311" t="e">
        <f t="shared" si="248"/>
        <v>#DIV/0!</v>
      </c>
      <c r="BY7790" s="310">
        <f t="shared" si="249"/>
        <v>0</v>
      </c>
    </row>
    <row r="7791" spans="76:77" x14ac:dyDescent="0.25">
      <c r="BX7791" s="311" t="e">
        <f t="shared" si="248"/>
        <v>#DIV/0!</v>
      </c>
      <c r="BY7791" s="310">
        <f t="shared" si="249"/>
        <v>0</v>
      </c>
    </row>
    <row r="7792" spans="76:77" x14ac:dyDescent="0.25">
      <c r="BX7792" s="311" t="e">
        <f t="shared" si="248"/>
        <v>#DIV/0!</v>
      </c>
      <c r="BY7792" s="310">
        <f t="shared" si="249"/>
        <v>0</v>
      </c>
    </row>
    <row r="7793" spans="76:77" x14ac:dyDescent="0.25">
      <c r="BX7793" s="311" t="e">
        <f t="shared" si="248"/>
        <v>#DIV/0!</v>
      </c>
      <c r="BY7793" s="310">
        <f t="shared" si="249"/>
        <v>0</v>
      </c>
    </row>
    <row r="7794" spans="76:77" x14ac:dyDescent="0.25">
      <c r="BX7794" s="311" t="e">
        <f t="shared" si="248"/>
        <v>#DIV/0!</v>
      </c>
      <c r="BY7794" s="310">
        <f t="shared" si="249"/>
        <v>0</v>
      </c>
    </row>
    <row r="7795" spans="76:77" x14ac:dyDescent="0.25">
      <c r="BX7795" s="311" t="e">
        <f t="shared" si="248"/>
        <v>#DIV/0!</v>
      </c>
      <c r="BY7795" s="310">
        <f t="shared" si="249"/>
        <v>0</v>
      </c>
    </row>
    <row r="7796" spans="76:77" x14ac:dyDescent="0.25">
      <c r="BX7796" s="311" t="e">
        <f t="shared" si="248"/>
        <v>#DIV/0!</v>
      </c>
      <c r="BY7796" s="310">
        <f t="shared" si="249"/>
        <v>0</v>
      </c>
    </row>
    <row r="7797" spans="76:77" x14ac:dyDescent="0.25">
      <c r="BX7797" s="311" t="e">
        <f t="shared" si="248"/>
        <v>#DIV/0!</v>
      </c>
      <c r="BY7797" s="310">
        <f t="shared" si="249"/>
        <v>0</v>
      </c>
    </row>
    <row r="7798" spans="76:77" x14ac:dyDescent="0.25">
      <c r="BX7798" s="311" t="e">
        <f t="shared" si="248"/>
        <v>#DIV/0!</v>
      </c>
      <c r="BY7798" s="310">
        <f t="shared" si="249"/>
        <v>0</v>
      </c>
    </row>
    <row r="7799" spans="76:77" x14ac:dyDescent="0.25">
      <c r="BX7799" s="311" t="e">
        <f t="shared" si="248"/>
        <v>#DIV/0!</v>
      </c>
      <c r="BY7799" s="310">
        <f t="shared" si="249"/>
        <v>0</v>
      </c>
    </row>
    <row r="7800" spans="76:77" x14ac:dyDescent="0.25">
      <c r="BX7800" s="311" t="e">
        <f t="shared" si="248"/>
        <v>#DIV/0!</v>
      </c>
      <c r="BY7800" s="310">
        <f t="shared" si="249"/>
        <v>0</v>
      </c>
    </row>
    <row r="7801" spans="76:77" x14ac:dyDescent="0.25">
      <c r="BX7801" s="311" t="e">
        <f t="shared" si="248"/>
        <v>#DIV/0!</v>
      </c>
      <c r="BY7801" s="310">
        <f t="shared" si="249"/>
        <v>0</v>
      </c>
    </row>
    <row r="7802" spans="76:77" x14ac:dyDescent="0.25">
      <c r="BX7802" s="311" t="e">
        <f t="shared" si="248"/>
        <v>#DIV/0!</v>
      </c>
      <c r="BY7802" s="310">
        <f t="shared" si="249"/>
        <v>0</v>
      </c>
    </row>
    <row r="7803" spans="76:77" x14ac:dyDescent="0.25">
      <c r="BX7803" s="311" t="e">
        <f t="shared" si="248"/>
        <v>#DIV/0!</v>
      </c>
      <c r="BY7803" s="310">
        <f t="shared" si="249"/>
        <v>0</v>
      </c>
    </row>
    <row r="7804" spans="76:77" x14ac:dyDescent="0.25">
      <c r="BX7804" s="311" t="e">
        <f t="shared" si="248"/>
        <v>#DIV/0!</v>
      </c>
      <c r="BY7804" s="310">
        <f t="shared" si="249"/>
        <v>0</v>
      </c>
    </row>
    <row r="7805" spans="76:77" x14ac:dyDescent="0.25">
      <c r="BX7805" s="311" t="e">
        <f t="shared" si="248"/>
        <v>#DIV/0!</v>
      </c>
      <c r="BY7805" s="310">
        <f t="shared" si="249"/>
        <v>0</v>
      </c>
    </row>
    <row r="7806" spans="76:77" x14ac:dyDescent="0.25">
      <c r="BX7806" s="311" t="e">
        <f t="shared" si="248"/>
        <v>#DIV/0!</v>
      </c>
      <c r="BY7806" s="310">
        <f t="shared" si="249"/>
        <v>0</v>
      </c>
    </row>
    <row r="7807" spans="76:77" x14ac:dyDescent="0.25">
      <c r="BX7807" s="311" t="e">
        <f t="shared" si="248"/>
        <v>#DIV/0!</v>
      </c>
      <c r="BY7807" s="310">
        <f t="shared" si="249"/>
        <v>0</v>
      </c>
    </row>
    <row r="7808" spans="76:77" x14ac:dyDescent="0.25">
      <c r="BX7808" s="311" t="e">
        <f t="shared" si="248"/>
        <v>#DIV/0!</v>
      </c>
      <c r="BY7808" s="310">
        <f t="shared" si="249"/>
        <v>0</v>
      </c>
    </row>
    <row r="7809" spans="76:77" x14ac:dyDescent="0.25">
      <c r="BX7809" s="311" t="e">
        <f t="shared" si="248"/>
        <v>#DIV/0!</v>
      </c>
      <c r="BY7809" s="310">
        <f t="shared" si="249"/>
        <v>0</v>
      </c>
    </row>
    <row r="7810" spans="76:77" x14ac:dyDescent="0.25">
      <c r="BX7810" s="311" t="e">
        <f t="shared" si="248"/>
        <v>#DIV/0!</v>
      </c>
      <c r="BY7810" s="310">
        <f t="shared" si="249"/>
        <v>0</v>
      </c>
    </row>
    <row r="7811" spans="76:77" x14ac:dyDescent="0.25">
      <c r="BX7811" s="311" t="e">
        <f t="shared" si="248"/>
        <v>#DIV/0!</v>
      </c>
      <c r="BY7811" s="310">
        <f t="shared" si="249"/>
        <v>0</v>
      </c>
    </row>
    <row r="7812" spans="76:77" x14ac:dyDescent="0.25">
      <c r="BX7812" s="311" t="e">
        <f t="shared" si="248"/>
        <v>#DIV/0!</v>
      </c>
      <c r="BY7812" s="310">
        <f t="shared" si="249"/>
        <v>0</v>
      </c>
    </row>
    <row r="7813" spans="76:77" x14ac:dyDescent="0.25">
      <c r="BX7813" s="311" t="e">
        <f t="shared" si="248"/>
        <v>#DIV/0!</v>
      </c>
      <c r="BY7813" s="310">
        <f t="shared" si="249"/>
        <v>0</v>
      </c>
    </row>
    <row r="7814" spans="76:77" x14ac:dyDescent="0.25">
      <c r="BX7814" s="311" t="e">
        <f t="shared" si="248"/>
        <v>#DIV/0!</v>
      </c>
      <c r="BY7814" s="310">
        <f t="shared" si="249"/>
        <v>0</v>
      </c>
    </row>
    <row r="7815" spans="76:77" x14ac:dyDescent="0.25">
      <c r="BX7815" s="311" t="e">
        <f t="shared" si="248"/>
        <v>#DIV/0!</v>
      </c>
      <c r="BY7815" s="310">
        <f t="shared" si="249"/>
        <v>0</v>
      </c>
    </row>
    <row r="7816" spans="76:77" x14ac:dyDescent="0.25">
      <c r="BX7816" s="311" t="e">
        <f t="shared" si="248"/>
        <v>#DIV/0!</v>
      </c>
      <c r="BY7816" s="310">
        <f t="shared" si="249"/>
        <v>0</v>
      </c>
    </row>
    <row r="7817" spans="76:77" x14ac:dyDescent="0.25">
      <c r="BX7817" s="311" t="e">
        <f t="shared" si="248"/>
        <v>#DIV/0!</v>
      </c>
      <c r="BY7817" s="310">
        <f t="shared" si="249"/>
        <v>0</v>
      </c>
    </row>
    <row r="7818" spans="76:77" x14ac:dyDescent="0.25">
      <c r="BX7818" s="311" t="e">
        <f t="shared" si="248"/>
        <v>#DIV/0!</v>
      </c>
      <c r="BY7818" s="310">
        <f t="shared" si="249"/>
        <v>0</v>
      </c>
    </row>
    <row r="7819" spans="76:77" x14ac:dyDescent="0.25">
      <c r="BX7819" s="311" t="e">
        <f t="shared" si="248"/>
        <v>#DIV/0!</v>
      </c>
      <c r="BY7819" s="310">
        <f t="shared" si="249"/>
        <v>0</v>
      </c>
    </row>
    <row r="7820" spans="76:77" x14ac:dyDescent="0.25">
      <c r="BX7820" s="311" t="e">
        <f t="shared" si="248"/>
        <v>#DIV/0!</v>
      </c>
      <c r="BY7820" s="310">
        <f t="shared" si="249"/>
        <v>0</v>
      </c>
    </row>
    <row r="7821" spans="76:77" x14ac:dyDescent="0.25">
      <c r="BX7821" s="311" t="e">
        <f t="shared" ref="BX7821:BX7884" si="250">BY7821/BV7821</f>
        <v>#DIV/0!</v>
      </c>
      <c r="BY7821" s="310">
        <f t="shared" ref="BY7821:BY7884" si="251">BY7820+BW7821*(BV7821-BV7820)</f>
        <v>0</v>
      </c>
    </row>
    <row r="7822" spans="76:77" x14ac:dyDescent="0.25">
      <c r="BX7822" s="311" t="e">
        <f t="shared" si="250"/>
        <v>#DIV/0!</v>
      </c>
      <c r="BY7822" s="310">
        <f t="shared" si="251"/>
        <v>0</v>
      </c>
    </row>
    <row r="7823" spans="76:77" x14ac:dyDescent="0.25">
      <c r="BX7823" s="311" t="e">
        <f t="shared" si="250"/>
        <v>#DIV/0!</v>
      </c>
      <c r="BY7823" s="310">
        <f t="shared" si="251"/>
        <v>0</v>
      </c>
    </row>
    <row r="7824" spans="76:77" x14ac:dyDescent="0.25">
      <c r="BX7824" s="311" t="e">
        <f t="shared" si="250"/>
        <v>#DIV/0!</v>
      </c>
      <c r="BY7824" s="310">
        <f t="shared" si="251"/>
        <v>0</v>
      </c>
    </row>
    <row r="7825" spans="76:77" x14ac:dyDescent="0.25">
      <c r="BX7825" s="311" t="e">
        <f t="shared" si="250"/>
        <v>#DIV/0!</v>
      </c>
      <c r="BY7825" s="310">
        <f t="shared" si="251"/>
        <v>0</v>
      </c>
    </row>
    <row r="7826" spans="76:77" x14ac:dyDescent="0.25">
      <c r="BX7826" s="311" t="e">
        <f t="shared" si="250"/>
        <v>#DIV/0!</v>
      </c>
      <c r="BY7826" s="310">
        <f t="shared" si="251"/>
        <v>0</v>
      </c>
    </row>
    <row r="7827" spans="76:77" x14ac:dyDescent="0.25">
      <c r="BX7827" s="311" t="e">
        <f t="shared" si="250"/>
        <v>#DIV/0!</v>
      </c>
      <c r="BY7827" s="310">
        <f t="shared" si="251"/>
        <v>0</v>
      </c>
    </row>
    <row r="7828" spans="76:77" x14ac:dyDescent="0.25">
      <c r="BX7828" s="311" t="e">
        <f t="shared" si="250"/>
        <v>#DIV/0!</v>
      </c>
      <c r="BY7828" s="310">
        <f t="shared" si="251"/>
        <v>0</v>
      </c>
    </row>
    <row r="7829" spans="76:77" x14ac:dyDescent="0.25">
      <c r="BX7829" s="311" t="e">
        <f t="shared" si="250"/>
        <v>#DIV/0!</v>
      </c>
      <c r="BY7829" s="310">
        <f t="shared" si="251"/>
        <v>0</v>
      </c>
    </row>
    <row r="7830" spans="76:77" x14ac:dyDescent="0.25">
      <c r="BX7830" s="311" t="e">
        <f t="shared" si="250"/>
        <v>#DIV/0!</v>
      </c>
      <c r="BY7830" s="310">
        <f t="shared" si="251"/>
        <v>0</v>
      </c>
    </row>
    <row r="7831" spans="76:77" x14ac:dyDescent="0.25">
      <c r="BX7831" s="311" t="e">
        <f t="shared" si="250"/>
        <v>#DIV/0!</v>
      </c>
      <c r="BY7831" s="310">
        <f t="shared" si="251"/>
        <v>0</v>
      </c>
    </row>
    <row r="7832" spans="76:77" x14ac:dyDescent="0.25">
      <c r="BX7832" s="311" t="e">
        <f t="shared" si="250"/>
        <v>#DIV/0!</v>
      </c>
      <c r="BY7832" s="310">
        <f t="shared" si="251"/>
        <v>0</v>
      </c>
    </row>
    <row r="7833" spans="76:77" x14ac:dyDescent="0.25">
      <c r="BX7833" s="311" t="e">
        <f t="shared" si="250"/>
        <v>#DIV/0!</v>
      </c>
      <c r="BY7833" s="310">
        <f t="shared" si="251"/>
        <v>0</v>
      </c>
    </row>
    <row r="7834" spans="76:77" x14ac:dyDescent="0.25">
      <c r="BX7834" s="311" t="e">
        <f t="shared" si="250"/>
        <v>#DIV/0!</v>
      </c>
      <c r="BY7834" s="310">
        <f t="shared" si="251"/>
        <v>0</v>
      </c>
    </row>
    <row r="7835" spans="76:77" x14ac:dyDescent="0.25">
      <c r="BX7835" s="311" t="e">
        <f t="shared" si="250"/>
        <v>#DIV/0!</v>
      </c>
      <c r="BY7835" s="310">
        <f t="shared" si="251"/>
        <v>0</v>
      </c>
    </row>
    <row r="7836" spans="76:77" x14ac:dyDescent="0.25">
      <c r="BX7836" s="311" t="e">
        <f t="shared" si="250"/>
        <v>#DIV/0!</v>
      </c>
      <c r="BY7836" s="310">
        <f t="shared" si="251"/>
        <v>0</v>
      </c>
    </row>
    <row r="7837" spans="76:77" x14ac:dyDescent="0.25">
      <c r="BX7837" s="311" t="e">
        <f t="shared" si="250"/>
        <v>#DIV/0!</v>
      </c>
      <c r="BY7837" s="310">
        <f t="shared" si="251"/>
        <v>0</v>
      </c>
    </row>
    <row r="7838" spans="76:77" x14ac:dyDescent="0.25">
      <c r="BX7838" s="311" t="e">
        <f t="shared" si="250"/>
        <v>#DIV/0!</v>
      </c>
      <c r="BY7838" s="310">
        <f t="shared" si="251"/>
        <v>0</v>
      </c>
    </row>
    <row r="7839" spans="76:77" x14ac:dyDescent="0.25">
      <c r="BX7839" s="311" t="e">
        <f t="shared" si="250"/>
        <v>#DIV/0!</v>
      </c>
      <c r="BY7839" s="310">
        <f t="shared" si="251"/>
        <v>0</v>
      </c>
    </row>
    <row r="7840" spans="76:77" x14ac:dyDescent="0.25">
      <c r="BX7840" s="311" t="e">
        <f t="shared" si="250"/>
        <v>#DIV/0!</v>
      </c>
      <c r="BY7840" s="310">
        <f t="shared" si="251"/>
        <v>0</v>
      </c>
    </row>
    <row r="7841" spans="76:77" x14ac:dyDescent="0.25">
      <c r="BX7841" s="311" t="e">
        <f t="shared" si="250"/>
        <v>#DIV/0!</v>
      </c>
      <c r="BY7841" s="310">
        <f t="shared" si="251"/>
        <v>0</v>
      </c>
    </row>
    <row r="7842" spans="76:77" x14ac:dyDescent="0.25">
      <c r="BX7842" s="311" t="e">
        <f t="shared" si="250"/>
        <v>#DIV/0!</v>
      </c>
      <c r="BY7842" s="310">
        <f t="shared" si="251"/>
        <v>0</v>
      </c>
    </row>
    <row r="7843" spans="76:77" x14ac:dyDescent="0.25">
      <c r="BX7843" s="311" t="e">
        <f t="shared" si="250"/>
        <v>#DIV/0!</v>
      </c>
      <c r="BY7843" s="310">
        <f t="shared" si="251"/>
        <v>0</v>
      </c>
    </row>
    <row r="7844" spans="76:77" x14ac:dyDescent="0.25">
      <c r="BX7844" s="311" t="e">
        <f t="shared" si="250"/>
        <v>#DIV/0!</v>
      </c>
      <c r="BY7844" s="310">
        <f t="shared" si="251"/>
        <v>0</v>
      </c>
    </row>
    <row r="7845" spans="76:77" x14ac:dyDescent="0.25">
      <c r="BX7845" s="311" t="e">
        <f t="shared" si="250"/>
        <v>#DIV/0!</v>
      </c>
      <c r="BY7845" s="310">
        <f t="shared" si="251"/>
        <v>0</v>
      </c>
    </row>
    <row r="7846" spans="76:77" x14ac:dyDescent="0.25">
      <c r="BX7846" s="311" t="e">
        <f t="shared" si="250"/>
        <v>#DIV/0!</v>
      </c>
      <c r="BY7846" s="310">
        <f t="shared" si="251"/>
        <v>0</v>
      </c>
    </row>
    <row r="7847" spans="76:77" x14ac:dyDescent="0.25">
      <c r="BX7847" s="311" t="e">
        <f t="shared" si="250"/>
        <v>#DIV/0!</v>
      </c>
      <c r="BY7847" s="310">
        <f t="shared" si="251"/>
        <v>0</v>
      </c>
    </row>
    <row r="7848" spans="76:77" x14ac:dyDescent="0.25">
      <c r="BX7848" s="311" t="e">
        <f t="shared" si="250"/>
        <v>#DIV/0!</v>
      </c>
      <c r="BY7848" s="310">
        <f t="shared" si="251"/>
        <v>0</v>
      </c>
    </row>
    <row r="7849" spans="76:77" x14ac:dyDescent="0.25">
      <c r="BX7849" s="311" t="e">
        <f t="shared" si="250"/>
        <v>#DIV/0!</v>
      </c>
      <c r="BY7849" s="310">
        <f t="shared" si="251"/>
        <v>0</v>
      </c>
    </row>
    <row r="7850" spans="76:77" x14ac:dyDescent="0.25">
      <c r="BX7850" s="311" t="e">
        <f t="shared" si="250"/>
        <v>#DIV/0!</v>
      </c>
      <c r="BY7850" s="310">
        <f t="shared" si="251"/>
        <v>0</v>
      </c>
    </row>
    <row r="7851" spans="76:77" x14ac:dyDescent="0.25">
      <c r="BX7851" s="311" t="e">
        <f t="shared" si="250"/>
        <v>#DIV/0!</v>
      </c>
      <c r="BY7851" s="310">
        <f t="shared" si="251"/>
        <v>0</v>
      </c>
    </row>
    <row r="7852" spans="76:77" x14ac:dyDescent="0.25">
      <c r="BX7852" s="311" t="e">
        <f t="shared" si="250"/>
        <v>#DIV/0!</v>
      </c>
      <c r="BY7852" s="310">
        <f t="shared" si="251"/>
        <v>0</v>
      </c>
    </row>
    <row r="7853" spans="76:77" x14ac:dyDescent="0.25">
      <c r="BX7853" s="311" t="e">
        <f t="shared" si="250"/>
        <v>#DIV/0!</v>
      </c>
      <c r="BY7853" s="310">
        <f t="shared" si="251"/>
        <v>0</v>
      </c>
    </row>
    <row r="7854" spans="76:77" x14ac:dyDescent="0.25">
      <c r="BX7854" s="311" t="e">
        <f t="shared" si="250"/>
        <v>#DIV/0!</v>
      </c>
      <c r="BY7854" s="310">
        <f t="shared" si="251"/>
        <v>0</v>
      </c>
    </row>
    <row r="7855" spans="76:77" x14ac:dyDescent="0.25">
      <c r="BX7855" s="311" t="e">
        <f t="shared" si="250"/>
        <v>#DIV/0!</v>
      </c>
      <c r="BY7855" s="310">
        <f t="shared" si="251"/>
        <v>0</v>
      </c>
    </row>
    <row r="7856" spans="76:77" x14ac:dyDescent="0.25">
      <c r="BX7856" s="311" t="e">
        <f t="shared" si="250"/>
        <v>#DIV/0!</v>
      </c>
      <c r="BY7856" s="310">
        <f t="shared" si="251"/>
        <v>0</v>
      </c>
    </row>
    <row r="7857" spans="76:77" x14ac:dyDescent="0.25">
      <c r="BX7857" s="311" t="e">
        <f t="shared" si="250"/>
        <v>#DIV/0!</v>
      </c>
      <c r="BY7857" s="310">
        <f t="shared" si="251"/>
        <v>0</v>
      </c>
    </row>
    <row r="7858" spans="76:77" x14ac:dyDescent="0.25">
      <c r="BX7858" s="311" t="e">
        <f t="shared" si="250"/>
        <v>#DIV/0!</v>
      </c>
      <c r="BY7858" s="310">
        <f t="shared" si="251"/>
        <v>0</v>
      </c>
    </row>
    <row r="7859" spans="76:77" x14ac:dyDescent="0.25">
      <c r="BX7859" s="311" t="e">
        <f t="shared" si="250"/>
        <v>#DIV/0!</v>
      </c>
      <c r="BY7859" s="310">
        <f t="shared" si="251"/>
        <v>0</v>
      </c>
    </row>
    <row r="7860" spans="76:77" x14ac:dyDescent="0.25">
      <c r="BX7860" s="311" t="e">
        <f t="shared" si="250"/>
        <v>#DIV/0!</v>
      </c>
      <c r="BY7860" s="310">
        <f t="shared" si="251"/>
        <v>0</v>
      </c>
    </row>
    <row r="7861" spans="76:77" x14ac:dyDescent="0.25">
      <c r="BX7861" s="311" t="e">
        <f t="shared" si="250"/>
        <v>#DIV/0!</v>
      </c>
      <c r="BY7861" s="310">
        <f t="shared" si="251"/>
        <v>0</v>
      </c>
    </row>
    <row r="7862" spans="76:77" x14ac:dyDescent="0.25">
      <c r="BX7862" s="311" t="e">
        <f t="shared" si="250"/>
        <v>#DIV/0!</v>
      </c>
      <c r="BY7862" s="310">
        <f t="shared" si="251"/>
        <v>0</v>
      </c>
    </row>
    <row r="7863" spans="76:77" x14ac:dyDescent="0.25">
      <c r="BX7863" s="311" t="e">
        <f t="shared" si="250"/>
        <v>#DIV/0!</v>
      </c>
      <c r="BY7863" s="310">
        <f t="shared" si="251"/>
        <v>0</v>
      </c>
    </row>
    <row r="7864" spans="76:77" x14ac:dyDescent="0.25">
      <c r="BX7864" s="311" t="e">
        <f t="shared" si="250"/>
        <v>#DIV/0!</v>
      </c>
      <c r="BY7864" s="310">
        <f t="shared" si="251"/>
        <v>0</v>
      </c>
    </row>
    <row r="7865" spans="76:77" x14ac:dyDescent="0.25">
      <c r="BX7865" s="311" t="e">
        <f t="shared" si="250"/>
        <v>#DIV/0!</v>
      </c>
      <c r="BY7865" s="310">
        <f t="shared" si="251"/>
        <v>0</v>
      </c>
    </row>
    <row r="7866" spans="76:77" x14ac:dyDescent="0.25">
      <c r="BX7866" s="311" t="e">
        <f t="shared" si="250"/>
        <v>#DIV/0!</v>
      </c>
      <c r="BY7866" s="310">
        <f t="shared" si="251"/>
        <v>0</v>
      </c>
    </row>
    <row r="7867" spans="76:77" x14ac:dyDescent="0.25">
      <c r="BX7867" s="311" t="e">
        <f t="shared" si="250"/>
        <v>#DIV/0!</v>
      </c>
      <c r="BY7867" s="310">
        <f t="shared" si="251"/>
        <v>0</v>
      </c>
    </row>
    <row r="7868" spans="76:77" x14ac:dyDescent="0.25">
      <c r="BX7868" s="311" t="e">
        <f t="shared" si="250"/>
        <v>#DIV/0!</v>
      </c>
      <c r="BY7868" s="310">
        <f t="shared" si="251"/>
        <v>0</v>
      </c>
    </row>
    <row r="7869" spans="76:77" x14ac:dyDescent="0.25">
      <c r="BX7869" s="311" t="e">
        <f t="shared" si="250"/>
        <v>#DIV/0!</v>
      </c>
      <c r="BY7869" s="310">
        <f t="shared" si="251"/>
        <v>0</v>
      </c>
    </row>
    <row r="7870" spans="76:77" x14ac:dyDescent="0.25">
      <c r="BX7870" s="311" t="e">
        <f t="shared" si="250"/>
        <v>#DIV/0!</v>
      </c>
      <c r="BY7870" s="310">
        <f t="shared" si="251"/>
        <v>0</v>
      </c>
    </row>
    <row r="7871" spans="76:77" x14ac:dyDescent="0.25">
      <c r="BX7871" s="311" t="e">
        <f t="shared" si="250"/>
        <v>#DIV/0!</v>
      </c>
      <c r="BY7871" s="310">
        <f t="shared" si="251"/>
        <v>0</v>
      </c>
    </row>
    <row r="7872" spans="76:77" x14ac:dyDescent="0.25">
      <c r="BX7872" s="311" t="e">
        <f t="shared" si="250"/>
        <v>#DIV/0!</v>
      </c>
      <c r="BY7872" s="310">
        <f t="shared" si="251"/>
        <v>0</v>
      </c>
    </row>
    <row r="7873" spans="76:77" x14ac:dyDescent="0.25">
      <c r="BX7873" s="311" t="e">
        <f t="shared" si="250"/>
        <v>#DIV/0!</v>
      </c>
      <c r="BY7873" s="310">
        <f t="shared" si="251"/>
        <v>0</v>
      </c>
    </row>
    <row r="7874" spans="76:77" x14ac:dyDescent="0.25">
      <c r="BX7874" s="311" t="e">
        <f t="shared" si="250"/>
        <v>#DIV/0!</v>
      </c>
      <c r="BY7874" s="310">
        <f t="shared" si="251"/>
        <v>0</v>
      </c>
    </row>
    <row r="7875" spans="76:77" x14ac:dyDescent="0.25">
      <c r="BX7875" s="311" t="e">
        <f t="shared" si="250"/>
        <v>#DIV/0!</v>
      </c>
      <c r="BY7875" s="310">
        <f t="shared" si="251"/>
        <v>0</v>
      </c>
    </row>
    <row r="7876" spans="76:77" x14ac:dyDescent="0.25">
      <c r="BX7876" s="311" t="e">
        <f t="shared" si="250"/>
        <v>#DIV/0!</v>
      </c>
      <c r="BY7876" s="310">
        <f t="shared" si="251"/>
        <v>0</v>
      </c>
    </row>
    <row r="7877" spans="76:77" x14ac:dyDescent="0.25">
      <c r="BX7877" s="311" t="e">
        <f t="shared" si="250"/>
        <v>#DIV/0!</v>
      </c>
      <c r="BY7877" s="310">
        <f t="shared" si="251"/>
        <v>0</v>
      </c>
    </row>
    <row r="7878" spans="76:77" x14ac:dyDescent="0.25">
      <c r="BX7878" s="311" t="e">
        <f t="shared" si="250"/>
        <v>#DIV/0!</v>
      </c>
      <c r="BY7878" s="310">
        <f t="shared" si="251"/>
        <v>0</v>
      </c>
    </row>
    <row r="7879" spans="76:77" x14ac:dyDescent="0.25">
      <c r="BX7879" s="311" t="e">
        <f t="shared" si="250"/>
        <v>#DIV/0!</v>
      </c>
      <c r="BY7879" s="310">
        <f t="shared" si="251"/>
        <v>0</v>
      </c>
    </row>
    <row r="7880" spans="76:77" x14ac:dyDescent="0.25">
      <c r="BX7880" s="311" t="e">
        <f t="shared" si="250"/>
        <v>#DIV/0!</v>
      </c>
      <c r="BY7880" s="310">
        <f t="shared" si="251"/>
        <v>0</v>
      </c>
    </row>
    <row r="7881" spans="76:77" x14ac:dyDescent="0.25">
      <c r="BX7881" s="311" t="e">
        <f t="shared" si="250"/>
        <v>#DIV/0!</v>
      </c>
      <c r="BY7881" s="310">
        <f t="shared" si="251"/>
        <v>0</v>
      </c>
    </row>
    <row r="7882" spans="76:77" x14ac:dyDescent="0.25">
      <c r="BX7882" s="311" t="e">
        <f t="shared" si="250"/>
        <v>#DIV/0!</v>
      </c>
      <c r="BY7882" s="310">
        <f t="shared" si="251"/>
        <v>0</v>
      </c>
    </row>
    <row r="7883" spans="76:77" x14ac:dyDescent="0.25">
      <c r="BX7883" s="311" t="e">
        <f t="shared" si="250"/>
        <v>#DIV/0!</v>
      </c>
      <c r="BY7883" s="310">
        <f t="shared" si="251"/>
        <v>0</v>
      </c>
    </row>
    <row r="7884" spans="76:77" x14ac:dyDescent="0.25">
      <c r="BX7884" s="311" t="e">
        <f t="shared" si="250"/>
        <v>#DIV/0!</v>
      </c>
      <c r="BY7884" s="310">
        <f t="shared" si="251"/>
        <v>0</v>
      </c>
    </row>
    <row r="7885" spans="76:77" x14ac:dyDescent="0.25">
      <c r="BX7885" s="311" t="e">
        <f t="shared" ref="BX7885:BX7948" si="252">BY7885/BV7885</f>
        <v>#DIV/0!</v>
      </c>
      <c r="BY7885" s="310">
        <f t="shared" ref="BY7885:BY7948" si="253">BY7884+BW7885*(BV7885-BV7884)</f>
        <v>0</v>
      </c>
    </row>
    <row r="7886" spans="76:77" x14ac:dyDescent="0.25">
      <c r="BX7886" s="311" t="e">
        <f t="shared" si="252"/>
        <v>#DIV/0!</v>
      </c>
      <c r="BY7886" s="310">
        <f t="shared" si="253"/>
        <v>0</v>
      </c>
    </row>
    <row r="7887" spans="76:77" x14ac:dyDescent="0.25">
      <c r="BX7887" s="311" t="e">
        <f t="shared" si="252"/>
        <v>#DIV/0!</v>
      </c>
      <c r="BY7887" s="310">
        <f t="shared" si="253"/>
        <v>0</v>
      </c>
    </row>
    <row r="7888" spans="76:77" x14ac:dyDescent="0.25">
      <c r="BX7888" s="311" t="e">
        <f t="shared" si="252"/>
        <v>#DIV/0!</v>
      </c>
      <c r="BY7888" s="310">
        <f t="shared" si="253"/>
        <v>0</v>
      </c>
    </row>
    <row r="7889" spans="76:77" x14ac:dyDescent="0.25">
      <c r="BX7889" s="311" t="e">
        <f t="shared" si="252"/>
        <v>#DIV/0!</v>
      </c>
      <c r="BY7889" s="310">
        <f t="shared" si="253"/>
        <v>0</v>
      </c>
    </row>
    <row r="7890" spans="76:77" x14ac:dyDescent="0.25">
      <c r="BX7890" s="311" t="e">
        <f t="shared" si="252"/>
        <v>#DIV/0!</v>
      </c>
      <c r="BY7890" s="310">
        <f t="shared" si="253"/>
        <v>0</v>
      </c>
    </row>
    <row r="7891" spans="76:77" x14ac:dyDescent="0.25">
      <c r="BX7891" s="311" t="e">
        <f t="shared" si="252"/>
        <v>#DIV/0!</v>
      </c>
      <c r="BY7891" s="310">
        <f t="shared" si="253"/>
        <v>0</v>
      </c>
    </row>
    <row r="7892" spans="76:77" x14ac:dyDescent="0.25">
      <c r="BX7892" s="311" t="e">
        <f t="shared" si="252"/>
        <v>#DIV/0!</v>
      </c>
      <c r="BY7892" s="310">
        <f t="shared" si="253"/>
        <v>0</v>
      </c>
    </row>
    <row r="7893" spans="76:77" x14ac:dyDescent="0.25">
      <c r="BX7893" s="311" t="e">
        <f t="shared" si="252"/>
        <v>#DIV/0!</v>
      </c>
      <c r="BY7893" s="310">
        <f t="shared" si="253"/>
        <v>0</v>
      </c>
    </row>
    <row r="7894" spans="76:77" x14ac:dyDescent="0.25">
      <c r="BX7894" s="311" t="e">
        <f t="shared" si="252"/>
        <v>#DIV/0!</v>
      </c>
      <c r="BY7894" s="310">
        <f t="shared" si="253"/>
        <v>0</v>
      </c>
    </row>
    <row r="7895" spans="76:77" x14ac:dyDescent="0.25">
      <c r="BX7895" s="311" t="e">
        <f t="shared" si="252"/>
        <v>#DIV/0!</v>
      </c>
      <c r="BY7895" s="310">
        <f t="shared" si="253"/>
        <v>0</v>
      </c>
    </row>
    <row r="7896" spans="76:77" x14ac:dyDescent="0.25">
      <c r="BX7896" s="311" t="e">
        <f t="shared" si="252"/>
        <v>#DIV/0!</v>
      </c>
      <c r="BY7896" s="310">
        <f t="shared" si="253"/>
        <v>0</v>
      </c>
    </row>
    <row r="7897" spans="76:77" x14ac:dyDescent="0.25">
      <c r="BX7897" s="311" t="e">
        <f t="shared" si="252"/>
        <v>#DIV/0!</v>
      </c>
      <c r="BY7897" s="310">
        <f t="shared" si="253"/>
        <v>0</v>
      </c>
    </row>
    <row r="7898" spans="76:77" x14ac:dyDescent="0.25">
      <c r="BX7898" s="311" t="e">
        <f t="shared" si="252"/>
        <v>#DIV/0!</v>
      </c>
      <c r="BY7898" s="310">
        <f t="shared" si="253"/>
        <v>0</v>
      </c>
    </row>
    <row r="7899" spans="76:77" x14ac:dyDescent="0.25">
      <c r="BX7899" s="311" t="e">
        <f t="shared" si="252"/>
        <v>#DIV/0!</v>
      </c>
      <c r="BY7899" s="310">
        <f t="shared" si="253"/>
        <v>0</v>
      </c>
    </row>
    <row r="7900" spans="76:77" x14ac:dyDescent="0.25">
      <c r="BX7900" s="311" t="e">
        <f t="shared" si="252"/>
        <v>#DIV/0!</v>
      </c>
      <c r="BY7900" s="310">
        <f t="shared" si="253"/>
        <v>0</v>
      </c>
    </row>
    <row r="7901" spans="76:77" x14ac:dyDescent="0.25">
      <c r="BX7901" s="311" t="e">
        <f t="shared" si="252"/>
        <v>#DIV/0!</v>
      </c>
      <c r="BY7901" s="310">
        <f t="shared" si="253"/>
        <v>0</v>
      </c>
    </row>
    <row r="7902" spans="76:77" x14ac:dyDescent="0.25">
      <c r="BX7902" s="311" t="e">
        <f t="shared" si="252"/>
        <v>#DIV/0!</v>
      </c>
      <c r="BY7902" s="310">
        <f t="shared" si="253"/>
        <v>0</v>
      </c>
    </row>
    <row r="7903" spans="76:77" x14ac:dyDescent="0.25">
      <c r="BX7903" s="311" t="e">
        <f t="shared" si="252"/>
        <v>#DIV/0!</v>
      </c>
      <c r="BY7903" s="310">
        <f t="shared" si="253"/>
        <v>0</v>
      </c>
    </row>
    <row r="7904" spans="76:77" x14ac:dyDescent="0.25">
      <c r="BX7904" s="311" t="e">
        <f t="shared" si="252"/>
        <v>#DIV/0!</v>
      </c>
      <c r="BY7904" s="310">
        <f t="shared" si="253"/>
        <v>0</v>
      </c>
    </row>
    <row r="7905" spans="76:77" x14ac:dyDescent="0.25">
      <c r="BX7905" s="311" t="e">
        <f t="shared" si="252"/>
        <v>#DIV/0!</v>
      </c>
      <c r="BY7905" s="310">
        <f t="shared" si="253"/>
        <v>0</v>
      </c>
    </row>
    <row r="7906" spans="76:77" x14ac:dyDescent="0.25">
      <c r="BX7906" s="311" t="e">
        <f t="shared" si="252"/>
        <v>#DIV/0!</v>
      </c>
      <c r="BY7906" s="310">
        <f t="shared" si="253"/>
        <v>0</v>
      </c>
    </row>
    <row r="7907" spans="76:77" x14ac:dyDescent="0.25">
      <c r="BX7907" s="311" t="e">
        <f t="shared" si="252"/>
        <v>#DIV/0!</v>
      </c>
      <c r="BY7907" s="310">
        <f t="shared" si="253"/>
        <v>0</v>
      </c>
    </row>
    <row r="7908" spans="76:77" x14ac:dyDescent="0.25">
      <c r="BX7908" s="311" t="e">
        <f t="shared" si="252"/>
        <v>#DIV/0!</v>
      </c>
      <c r="BY7908" s="310">
        <f t="shared" si="253"/>
        <v>0</v>
      </c>
    </row>
    <row r="7909" spans="76:77" x14ac:dyDescent="0.25">
      <c r="BX7909" s="311" t="e">
        <f t="shared" si="252"/>
        <v>#DIV/0!</v>
      </c>
      <c r="BY7909" s="310">
        <f t="shared" si="253"/>
        <v>0</v>
      </c>
    </row>
    <row r="7910" spans="76:77" x14ac:dyDescent="0.25">
      <c r="BX7910" s="311" t="e">
        <f t="shared" si="252"/>
        <v>#DIV/0!</v>
      </c>
      <c r="BY7910" s="310">
        <f t="shared" si="253"/>
        <v>0</v>
      </c>
    </row>
    <row r="7911" spans="76:77" x14ac:dyDescent="0.25">
      <c r="BX7911" s="311" t="e">
        <f t="shared" si="252"/>
        <v>#DIV/0!</v>
      </c>
      <c r="BY7911" s="310">
        <f t="shared" si="253"/>
        <v>0</v>
      </c>
    </row>
    <row r="7912" spans="76:77" x14ac:dyDescent="0.25">
      <c r="BX7912" s="311" t="e">
        <f t="shared" si="252"/>
        <v>#DIV/0!</v>
      </c>
      <c r="BY7912" s="310">
        <f t="shared" si="253"/>
        <v>0</v>
      </c>
    </row>
    <row r="7913" spans="76:77" x14ac:dyDescent="0.25">
      <c r="BX7913" s="311" t="e">
        <f t="shared" si="252"/>
        <v>#DIV/0!</v>
      </c>
      <c r="BY7913" s="310">
        <f t="shared" si="253"/>
        <v>0</v>
      </c>
    </row>
    <row r="7914" spans="76:77" x14ac:dyDescent="0.25">
      <c r="BX7914" s="311" t="e">
        <f t="shared" si="252"/>
        <v>#DIV/0!</v>
      </c>
      <c r="BY7914" s="310">
        <f t="shared" si="253"/>
        <v>0</v>
      </c>
    </row>
    <row r="7915" spans="76:77" x14ac:dyDescent="0.25">
      <c r="BX7915" s="311" t="e">
        <f t="shared" si="252"/>
        <v>#DIV/0!</v>
      </c>
      <c r="BY7915" s="310">
        <f t="shared" si="253"/>
        <v>0</v>
      </c>
    </row>
    <row r="7916" spans="76:77" x14ac:dyDescent="0.25">
      <c r="BX7916" s="311" t="e">
        <f t="shared" si="252"/>
        <v>#DIV/0!</v>
      </c>
      <c r="BY7916" s="310">
        <f t="shared" si="253"/>
        <v>0</v>
      </c>
    </row>
    <row r="7917" spans="76:77" x14ac:dyDescent="0.25">
      <c r="BX7917" s="311" t="e">
        <f t="shared" si="252"/>
        <v>#DIV/0!</v>
      </c>
      <c r="BY7917" s="310">
        <f t="shared" si="253"/>
        <v>0</v>
      </c>
    </row>
    <row r="7918" spans="76:77" x14ac:dyDescent="0.25">
      <c r="BX7918" s="311" t="e">
        <f t="shared" si="252"/>
        <v>#DIV/0!</v>
      </c>
      <c r="BY7918" s="310">
        <f t="shared" si="253"/>
        <v>0</v>
      </c>
    </row>
    <row r="7919" spans="76:77" x14ac:dyDescent="0.25">
      <c r="BX7919" s="311" t="e">
        <f t="shared" si="252"/>
        <v>#DIV/0!</v>
      </c>
      <c r="BY7919" s="310">
        <f t="shared" si="253"/>
        <v>0</v>
      </c>
    </row>
    <row r="7920" spans="76:77" x14ac:dyDescent="0.25">
      <c r="BX7920" s="311" t="e">
        <f t="shared" si="252"/>
        <v>#DIV/0!</v>
      </c>
      <c r="BY7920" s="310">
        <f t="shared" si="253"/>
        <v>0</v>
      </c>
    </row>
    <row r="7921" spans="76:77" x14ac:dyDescent="0.25">
      <c r="BX7921" s="311" t="e">
        <f t="shared" si="252"/>
        <v>#DIV/0!</v>
      </c>
      <c r="BY7921" s="310">
        <f t="shared" si="253"/>
        <v>0</v>
      </c>
    </row>
    <row r="7922" spans="76:77" x14ac:dyDescent="0.25">
      <c r="BX7922" s="311" t="e">
        <f t="shared" si="252"/>
        <v>#DIV/0!</v>
      </c>
      <c r="BY7922" s="310">
        <f t="shared" si="253"/>
        <v>0</v>
      </c>
    </row>
    <row r="7923" spans="76:77" x14ac:dyDescent="0.25">
      <c r="BX7923" s="311" t="e">
        <f t="shared" si="252"/>
        <v>#DIV/0!</v>
      </c>
      <c r="BY7923" s="310">
        <f t="shared" si="253"/>
        <v>0</v>
      </c>
    </row>
    <row r="7924" spans="76:77" x14ac:dyDescent="0.25">
      <c r="BX7924" s="311" t="e">
        <f t="shared" si="252"/>
        <v>#DIV/0!</v>
      </c>
      <c r="BY7924" s="310">
        <f t="shared" si="253"/>
        <v>0</v>
      </c>
    </row>
    <row r="7925" spans="76:77" x14ac:dyDescent="0.25">
      <c r="BX7925" s="311" t="e">
        <f t="shared" si="252"/>
        <v>#DIV/0!</v>
      </c>
      <c r="BY7925" s="310">
        <f t="shared" si="253"/>
        <v>0</v>
      </c>
    </row>
    <row r="7926" spans="76:77" x14ac:dyDescent="0.25">
      <c r="BX7926" s="311" t="e">
        <f t="shared" si="252"/>
        <v>#DIV/0!</v>
      </c>
      <c r="BY7926" s="310">
        <f t="shared" si="253"/>
        <v>0</v>
      </c>
    </row>
    <row r="7927" spans="76:77" x14ac:dyDescent="0.25">
      <c r="BX7927" s="311" t="e">
        <f t="shared" si="252"/>
        <v>#DIV/0!</v>
      </c>
      <c r="BY7927" s="310">
        <f t="shared" si="253"/>
        <v>0</v>
      </c>
    </row>
    <row r="7928" spans="76:77" x14ac:dyDescent="0.25">
      <c r="BX7928" s="311" t="e">
        <f t="shared" si="252"/>
        <v>#DIV/0!</v>
      </c>
      <c r="BY7928" s="310">
        <f t="shared" si="253"/>
        <v>0</v>
      </c>
    </row>
    <row r="7929" spans="76:77" x14ac:dyDescent="0.25">
      <c r="BX7929" s="311" t="e">
        <f t="shared" si="252"/>
        <v>#DIV/0!</v>
      </c>
      <c r="BY7929" s="310">
        <f t="shared" si="253"/>
        <v>0</v>
      </c>
    </row>
    <row r="7930" spans="76:77" x14ac:dyDescent="0.25">
      <c r="BX7930" s="311" t="e">
        <f t="shared" si="252"/>
        <v>#DIV/0!</v>
      </c>
      <c r="BY7930" s="310">
        <f t="shared" si="253"/>
        <v>0</v>
      </c>
    </row>
    <row r="7931" spans="76:77" x14ac:dyDescent="0.25">
      <c r="BX7931" s="311" t="e">
        <f t="shared" si="252"/>
        <v>#DIV/0!</v>
      </c>
      <c r="BY7931" s="310">
        <f t="shared" si="253"/>
        <v>0</v>
      </c>
    </row>
    <row r="7932" spans="76:77" x14ac:dyDescent="0.25">
      <c r="BX7932" s="311" t="e">
        <f t="shared" si="252"/>
        <v>#DIV/0!</v>
      </c>
      <c r="BY7932" s="310">
        <f t="shared" si="253"/>
        <v>0</v>
      </c>
    </row>
    <row r="7933" spans="76:77" x14ac:dyDescent="0.25">
      <c r="BX7933" s="311" t="e">
        <f t="shared" si="252"/>
        <v>#DIV/0!</v>
      </c>
      <c r="BY7933" s="310">
        <f t="shared" si="253"/>
        <v>0</v>
      </c>
    </row>
    <row r="7934" spans="76:77" x14ac:dyDescent="0.25">
      <c r="BX7934" s="311" t="e">
        <f t="shared" si="252"/>
        <v>#DIV/0!</v>
      </c>
      <c r="BY7934" s="310">
        <f t="shared" si="253"/>
        <v>0</v>
      </c>
    </row>
    <row r="7935" spans="76:77" x14ac:dyDescent="0.25">
      <c r="BX7935" s="311" t="e">
        <f t="shared" si="252"/>
        <v>#DIV/0!</v>
      </c>
      <c r="BY7935" s="310">
        <f t="shared" si="253"/>
        <v>0</v>
      </c>
    </row>
    <row r="7936" spans="76:77" x14ac:dyDescent="0.25">
      <c r="BX7936" s="311" t="e">
        <f t="shared" si="252"/>
        <v>#DIV/0!</v>
      </c>
      <c r="BY7936" s="310">
        <f t="shared" si="253"/>
        <v>0</v>
      </c>
    </row>
    <row r="7937" spans="76:77" x14ac:dyDescent="0.25">
      <c r="BX7937" s="311" t="e">
        <f t="shared" si="252"/>
        <v>#DIV/0!</v>
      </c>
      <c r="BY7937" s="310">
        <f t="shared" si="253"/>
        <v>0</v>
      </c>
    </row>
    <row r="7938" spans="76:77" x14ac:dyDescent="0.25">
      <c r="BX7938" s="311" t="e">
        <f t="shared" si="252"/>
        <v>#DIV/0!</v>
      </c>
      <c r="BY7938" s="310">
        <f t="shared" si="253"/>
        <v>0</v>
      </c>
    </row>
    <row r="7939" spans="76:77" x14ac:dyDescent="0.25">
      <c r="BX7939" s="311" t="e">
        <f t="shared" si="252"/>
        <v>#DIV/0!</v>
      </c>
      <c r="BY7939" s="310">
        <f t="shared" si="253"/>
        <v>0</v>
      </c>
    </row>
    <row r="7940" spans="76:77" x14ac:dyDescent="0.25">
      <c r="BX7940" s="311" t="e">
        <f t="shared" si="252"/>
        <v>#DIV/0!</v>
      </c>
      <c r="BY7940" s="310">
        <f t="shared" si="253"/>
        <v>0</v>
      </c>
    </row>
    <row r="7941" spans="76:77" x14ac:dyDescent="0.25">
      <c r="BX7941" s="311" t="e">
        <f t="shared" si="252"/>
        <v>#DIV/0!</v>
      </c>
      <c r="BY7941" s="310">
        <f t="shared" si="253"/>
        <v>0</v>
      </c>
    </row>
    <row r="7942" spans="76:77" x14ac:dyDescent="0.25">
      <c r="BX7942" s="311" t="e">
        <f t="shared" si="252"/>
        <v>#DIV/0!</v>
      </c>
      <c r="BY7942" s="310">
        <f t="shared" si="253"/>
        <v>0</v>
      </c>
    </row>
    <row r="7943" spans="76:77" x14ac:dyDescent="0.25">
      <c r="BX7943" s="311" t="e">
        <f t="shared" si="252"/>
        <v>#DIV/0!</v>
      </c>
      <c r="BY7943" s="310">
        <f t="shared" si="253"/>
        <v>0</v>
      </c>
    </row>
    <row r="7944" spans="76:77" x14ac:dyDescent="0.25">
      <c r="BX7944" s="311" t="e">
        <f t="shared" si="252"/>
        <v>#DIV/0!</v>
      </c>
      <c r="BY7944" s="310">
        <f t="shared" si="253"/>
        <v>0</v>
      </c>
    </row>
    <row r="7945" spans="76:77" x14ac:dyDescent="0.25">
      <c r="BX7945" s="311" t="e">
        <f t="shared" si="252"/>
        <v>#DIV/0!</v>
      </c>
      <c r="BY7945" s="310">
        <f t="shared" si="253"/>
        <v>0</v>
      </c>
    </row>
    <row r="7946" spans="76:77" x14ac:dyDescent="0.25">
      <c r="BX7946" s="311" t="e">
        <f t="shared" si="252"/>
        <v>#DIV/0!</v>
      </c>
      <c r="BY7946" s="310">
        <f t="shared" si="253"/>
        <v>0</v>
      </c>
    </row>
    <row r="7947" spans="76:77" x14ac:dyDescent="0.25">
      <c r="BX7947" s="311" t="e">
        <f t="shared" si="252"/>
        <v>#DIV/0!</v>
      </c>
      <c r="BY7947" s="310">
        <f t="shared" si="253"/>
        <v>0</v>
      </c>
    </row>
    <row r="7948" spans="76:77" x14ac:dyDescent="0.25">
      <c r="BX7948" s="311" t="e">
        <f t="shared" si="252"/>
        <v>#DIV/0!</v>
      </c>
      <c r="BY7948" s="310">
        <f t="shared" si="253"/>
        <v>0</v>
      </c>
    </row>
    <row r="7949" spans="76:77" x14ac:dyDescent="0.25">
      <c r="BX7949" s="311" t="e">
        <f t="shared" ref="BX7949:BX8012" si="254">BY7949/BV7949</f>
        <v>#DIV/0!</v>
      </c>
      <c r="BY7949" s="310">
        <f t="shared" ref="BY7949:BY8012" si="255">BY7948+BW7949*(BV7949-BV7948)</f>
        <v>0</v>
      </c>
    </row>
    <row r="7950" spans="76:77" x14ac:dyDescent="0.25">
      <c r="BX7950" s="311" t="e">
        <f t="shared" si="254"/>
        <v>#DIV/0!</v>
      </c>
      <c r="BY7950" s="310">
        <f t="shared" si="255"/>
        <v>0</v>
      </c>
    </row>
    <row r="7951" spans="76:77" x14ac:dyDescent="0.25">
      <c r="BX7951" s="311" t="e">
        <f t="shared" si="254"/>
        <v>#DIV/0!</v>
      </c>
      <c r="BY7951" s="310">
        <f t="shared" si="255"/>
        <v>0</v>
      </c>
    </row>
    <row r="7952" spans="76:77" x14ac:dyDescent="0.25">
      <c r="BX7952" s="311" t="e">
        <f t="shared" si="254"/>
        <v>#DIV/0!</v>
      </c>
      <c r="BY7952" s="310">
        <f t="shared" si="255"/>
        <v>0</v>
      </c>
    </row>
    <row r="7953" spans="76:77" x14ac:dyDescent="0.25">
      <c r="BX7953" s="311" t="e">
        <f t="shared" si="254"/>
        <v>#DIV/0!</v>
      </c>
      <c r="BY7953" s="310">
        <f t="shared" si="255"/>
        <v>0</v>
      </c>
    </row>
    <row r="7954" spans="76:77" x14ac:dyDescent="0.25">
      <c r="BX7954" s="311" t="e">
        <f t="shared" si="254"/>
        <v>#DIV/0!</v>
      </c>
      <c r="BY7954" s="310">
        <f t="shared" si="255"/>
        <v>0</v>
      </c>
    </row>
    <row r="7955" spans="76:77" x14ac:dyDescent="0.25">
      <c r="BX7955" s="311" t="e">
        <f t="shared" si="254"/>
        <v>#DIV/0!</v>
      </c>
      <c r="BY7955" s="310">
        <f t="shared" si="255"/>
        <v>0</v>
      </c>
    </row>
    <row r="7956" spans="76:77" x14ac:dyDescent="0.25">
      <c r="BX7956" s="311" t="e">
        <f t="shared" si="254"/>
        <v>#DIV/0!</v>
      </c>
      <c r="BY7956" s="310">
        <f t="shared" si="255"/>
        <v>0</v>
      </c>
    </row>
    <row r="7957" spans="76:77" x14ac:dyDescent="0.25">
      <c r="BX7957" s="311" t="e">
        <f t="shared" si="254"/>
        <v>#DIV/0!</v>
      </c>
      <c r="BY7957" s="310">
        <f t="shared" si="255"/>
        <v>0</v>
      </c>
    </row>
    <row r="7958" spans="76:77" x14ac:dyDescent="0.25">
      <c r="BX7958" s="311" t="e">
        <f t="shared" si="254"/>
        <v>#DIV/0!</v>
      </c>
      <c r="BY7958" s="310">
        <f t="shared" si="255"/>
        <v>0</v>
      </c>
    </row>
    <row r="7959" spans="76:77" x14ac:dyDescent="0.25">
      <c r="BX7959" s="311" t="e">
        <f t="shared" si="254"/>
        <v>#DIV/0!</v>
      </c>
      <c r="BY7959" s="310">
        <f t="shared" si="255"/>
        <v>0</v>
      </c>
    </row>
    <row r="7960" spans="76:77" x14ac:dyDescent="0.25">
      <c r="BX7960" s="311" t="e">
        <f t="shared" si="254"/>
        <v>#DIV/0!</v>
      </c>
      <c r="BY7960" s="310">
        <f t="shared" si="255"/>
        <v>0</v>
      </c>
    </row>
    <row r="7961" spans="76:77" x14ac:dyDescent="0.25">
      <c r="BX7961" s="311" t="e">
        <f t="shared" si="254"/>
        <v>#DIV/0!</v>
      </c>
      <c r="BY7961" s="310">
        <f t="shared" si="255"/>
        <v>0</v>
      </c>
    </row>
    <row r="7962" spans="76:77" x14ac:dyDescent="0.25">
      <c r="BX7962" s="311" t="e">
        <f t="shared" si="254"/>
        <v>#DIV/0!</v>
      </c>
      <c r="BY7962" s="310">
        <f t="shared" si="255"/>
        <v>0</v>
      </c>
    </row>
    <row r="7963" spans="76:77" x14ac:dyDescent="0.25">
      <c r="BX7963" s="311" t="e">
        <f t="shared" si="254"/>
        <v>#DIV/0!</v>
      </c>
      <c r="BY7963" s="310">
        <f t="shared" si="255"/>
        <v>0</v>
      </c>
    </row>
    <row r="7964" spans="76:77" x14ac:dyDescent="0.25">
      <c r="BX7964" s="311" t="e">
        <f t="shared" si="254"/>
        <v>#DIV/0!</v>
      </c>
      <c r="BY7964" s="310">
        <f t="shared" si="255"/>
        <v>0</v>
      </c>
    </row>
    <row r="7965" spans="76:77" x14ac:dyDescent="0.25">
      <c r="BX7965" s="311" t="e">
        <f t="shared" si="254"/>
        <v>#DIV/0!</v>
      </c>
      <c r="BY7965" s="310">
        <f t="shared" si="255"/>
        <v>0</v>
      </c>
    </row>
    <row r="7966" spans="76:77" x14ac:dyDescent="0.25">
      <c r="BX7966" s="311" t="e">
        <f t="shared" si="254"/>
        <v>#DIV/0!</v>
      </c>
      <c r="BY7966" s="310">
        <f t="shared" si="255"/>
        <v>0</v>
      </c>
    </row>
    <row r="7967" spans="76:77" x14ac:dyDescent="0.25">
      <c r="BX7967" s="311" t="e">
        <f t="shared" si="254"/>
        <v>#DIV/0!</v>
      </c>
      <c r="BY7967" s="310">
        <f t="shared" si="255"/>
        <v>0</v>
      </c>
    </row>
    <row r="7968" spans="76:77" x14ac:dyDescent="0.25">
      <c r="BX7968" s="311" t="e">
        <f t="shared" si="254"/>
        <v>#DIV/0!</v>
      </c>
      <c r="BY7968" s="310">
        <f t="shared" si="255"/>
        <v>0</v>
      </c>
    </row>
    <row r="7969" spans="76:77" x14ac:dyDescent="0.25">
      <c r="BX7969" s="311" t="e">
        <f t="shared" si="254"/>
        <v>#DIV/0!</v>
      </c>
      <c r="BY7969" s="310">
        <f t="shared" si="255"/>
        <v>0</v>
      </c>
    </row>
    <row r="7970" spans="76:77" x14ac:dyDescent="0.25">
      <c r="BX7970" s="311" t="e">
        <f t="shared" si="254"/>
        <v>#DIV/0!</v>
      </c>
      <c r="BY7970" s="310">
        <f t="shared" si="255"/>
        <v>0</v>
      </c>
    </row>
    <row r="7971" spans="76:77" x14ac:dyDescent="0.25">
      <c r="BX7971" s="311" t="e">
        <f t="shared" si="254"/>
        <v>#DIV/0!</v>
      </c>
      <c r="BY7971" s="310">
        <f t="shared" si="255"/>
        <v>0</v>
      </c>
    </row>
    <row r="7972" spans="76:77" x14ac:dyDescent="0.25">
      <c r="BX7972" s="311" t="e">
        <f t="shared" si="254"/>
        <v>#DIV/0!</v>
      </c>
      <c r="BY7972" s="310">
        <f t="shared" si="255"/>
        <v>0</v>
      </c>
    </row>
    <row r="7973" spans="76:77" x14ac:dyDescent="0.25">
      <c r="BX7973" s="311" t="e">
        <f t="shared" si="254"/>
        <v>#DIV/0!</v>
      </c>
      <c r="BY7973" s="310">
        <f t="shared" si="255"/>
        <v>0</v>
      </c>
    </row>
    <row r="7974" spans="76:77" x14ac:dyDescent="0.25">
      <c r="BX7974" s="311" t="e">
        <f t="shared" si="254"/>
        <v>#DIV/0!</v>
      </c>
      <c r="BY7974" s="310">
        <f t="shared" si="255"/>
        <v>0</v>
      </c>
    </row>
    <row r="7975" spans="76:77" x14ac:dyDescent="0.25">
      <c r="BX7975" s="311" t="e">
        <f t="shared" si="254"/>
        <v>#DIV/0!</v>
      </c>
      <c r="BY7975" s="310">
        <f t="shared" si="255"/>
        <v>0</v>
      </c>
    </row>
    <row r="7976" spans="76:77" x14ac:dyDescent="0.25">
      <c r="BX7976" s="311" t="e">
        <f t="shared" si="254"/>
        <v>#DIV/0!</v>
      </c>
      <c r="BY7976" s="310">
        <f t="shared" si="255"/>
        <v>0</v>
      </c>
    </row>
    <row r="7977" spans="76:77" x14ac:dyDescent="0.25">
      <c r="BX7977" s="311" t="e">
        <f t="shared" si="254"/>
        <v>#DIV/0!</v>
      </c>
      <c r="BY7977" s="310">
        <f t="shared" si="255"/>
        <v>0</v>
      </c>
    </row>
    <row r="7978" spans="76:77" x14ac:dyDescent="0.25">
      <c r="BX7978" s="311" t="e">
        <f t="shared" si="254"/>
        <v>#DIV/0!</v>
      </c>
      <c r="BY7978" s="310">
        <f t="shared" si="255"/>
        <v>0</v>
      </c>
    </row>
    <row r="7979" spans="76:77" x14ac:dyDescent="0.25">
      <c r="BX7979" s="311" t="e">
        <f t="shared" si="254"/>
        <v>#DIV/0!</v>
      </c>
      <c r="BY7979" s="310">
        <f t="shared" si="255"/>
        <v>0</v>
      </c>
    </row>
    <row r="7980" spans="76:77" x14ac:dyDescent="0.25">
      <c r="BX7980" s="311" t="e">
        <f t="shared" si="254"/>
        <v>#DIV/0!</v>
      </c>
      <c r="BY7980" s="310">
        <f t="shared" si="255"/>
        <v>0</v>
      </c>
    </row>
    <row r="7981" spans="76:77" x14ac:dyDescent="0.25">
      <c r="BX7981" s="311" t="e">
        <f t="shared" si="254"/>
        <v>#DIV/0!</v>
      </c>
      <c r="BY7981" s="310">
        <f t="shared" si="255"/>
        <v>0</v>
      </c>
    </row>
    <row r="7982" spans="76:77" x14ac:dyDescent="0.25">
      <c r="BX7982" s="311" t="e">
        <f t="shared" si="254"/>
        <v>#DIV/0!</v>
      </c>
      <c r="BY7982" s="310">
        <f t="shared" si="255"/>
        <v>0</v>
      </c>
    </row>
    <row r="7983" spans="76:77" x14ac:dyDescent="0.25">
      <c r="BX7983" s="311" t="e">
        <f t="shared" si="254"/>
        <v>#DIV/0!</v>
      </c>
      <c r="BY7983" s="310">
        <f t="shared" si="255"/>
        <v>0</v>
      </c>
    </row>
    <row r="7984" spans="76:77" x14ac:dyDescent="0.25">
      <c r="BX7984" s="311" t="e">
        <f t="shared" si="254"/>
        <v>#DIV/0!</v>
      </c>
      <c r="BY7984" s="310">
        <f t="shared" si="255"/>
        <v>0</v>
      </c>
    </row>
    <row r="7985" spans="76:77" x14ac:dyDescent="0.25">
      <c r="BX7985" s="311" t="e">
        <f t="shared" si="254"/>
        <v>#DIV/0!</v>
      </c>
      <c r="BY7985" s="310">
        <f t="shared" si="255"/>
        <v>0</v>
      </c>
    </row>
    <row r="7986" spans="76:77" x14ac:dyDescent="0.25">
      <c r="BX7986" s="311" t="e">
        <f t="shared" si="254"/>
        <v>#DIV/0!</v>
      </c>
      <c r="BY7986" s="310">
        <f t="shared" si="255"/>
        <v>0</v>
      </c>
    </row>
    <row r="7987" spans="76:77" x14ac:dyDescent="0.25">
      <c r="BX7987" s="311" t="e">
        <f t="shared" si="254"/>
        <v>#DIV/0!</v>
      </c>
      <c r="BY7987" s="310">
        <f t="shared" si="255"/>
        <v>0</v>
      </c>
    </row>
    <row r="7988" spans="76:77" x14ac:dyDescent="0.25">
      <c r="BX7988" s="311" t="e">
        <f t="shared" si="254"/>
        <v>#DIV/0!</v>
      </c>
      <c r="BY7988" s="310">
        <f t="shared" si="255"/>
        <v>0</v>
      </c>
    </row>
    <row r="7989" spans="76:77" x14ac:dyDescent="0.25">
      <c r="BX7989" s="311" t="e">
        <f t="shared" si="254"/>
        <v>#DIV/0!</v>
      </c>
      <c r="BY7989" s="310">
        <f t="shared" si="255"/>
        <v>0</v>
      </c>
    </row>
    <row r="7990" spans="76:77" x14ac:dyDescent="0.25">
      <c r="BX7990" s="311" t="e">
        <f t="shared" si="254"/>
        <v>#DIV/0!</v>
      </c>
      <c r="BY7990" s="310">
        <f t="shared" si="255"/>
        <v>0</v>
      </c>
    </row>
    <row r="7991" spans="76:77" x14ac:dyDescent="0.25">
      <c r="BX7991" s="311" t="e">
        <f t="shared" si="254"/>
        <v>#DIV/0!</v>
      </c>
      <c r="BY7991" s="310">
        <f t="shared" si="255"/>
        <v>0</v>
      </c>
    </row>
    <row r="7992" spans="76:77" x14ac:dyDescent="0.25">
      <c r="BX7992" s="311" t="e">
        <f t="shared" si="254"/>
        <v>#DIV/0!</v>
      </c>
      <c r="BY7992" s="310">
        <f t="shared" si="255"/>
        <v>0</v>
      </c>
    </row>
    <row r="7993" spans="76:77" x14ac:dyDescent="0.25">
      <c r="BX7993" s="311" t="e">
        <f t="shared" si="254"/>
        <v>#DIV/0!</v>
      </c>
      <c r="BY7993" s="310">
        <f t="shared" si="255"/>
        <v>0</v>
      </c>
    </row>
    <row r="7994" spans="76:77" x14ac:dyDescent="0.25">
      <c r="BX7994" s="311" t="e">
        <f t="shared" si="254"/>
        <v>#DIV/0!</v>
      </c>
      <c r="BY7994" s="310">
        <f t="shared" si="255"/>
        <v>0</v>
      </c>
    </row>
    <row r="7995" spans="76:77" x14ac:dyDescent="0.25">
      <c r="BX7995" s="311" t="e">
        <f t="shared" si="254"/>
        <v>#DIV/0!</v>
      </c>
      <c r="BY7995" s="310">
        <f t="shared" si="255"/>
        <v>0</v>
      </c>
    </row>
    <row r="7996" spans="76:77" x14ac:dyDescent="0.25">
      <c r="BX7996" s="311" t="e">
        <f t="shared" si="254"/>
        <v>#DIV/0!</v>
      </c>
      <c r="BY7996" s="310">
        <f t="shared" si="255"/>
        <v>0</v>
      </c>
    </row>
    <row r="7997" spans="76:77" x14ac:dyDescent="0.25">
      <c r="BX7997" s="311" t="e">
        <f t="shared" si="254"/>
        <v>#DIV/0!</v>
      </c>
      <c r="BY7997" s="310">
        <f t="shared" si="255"/>
        <v>0</v>
      </c>
    </row>
    <row r="7998" spans="76:77" x14ac:dyDescent="0.25">
      <c r="BX7998" s="311" t="e">
        <f t="shared" si="254"/>
        <v>#DIV/0!</v>
      </c>
      <c r="BY7998" s="310">
        <f t="shared" si="255"/>
        <v>0</v>
      </c>
    </row>
    <row r="7999" spans="76:77" x14ac:dyDescent="0.25">
      <c r="BX7999" s="311" t="e">
        <f t="shared" si="254"/>
        <v>#DIV/0!</v>
      </c>
      <c r="BY7999" s="310">
        <f t="shared" si="255"/>
        <v>0</v>
      </c>
    </row>
    <row r="8000" spans="76:77" x14ac:dyDescent="0.25">
      <c r="BX8000" s="311" t="e">
        <f t="shared" si="254"/>
        <v>#DIV/0!</v>
      </c>
      <c r="BY8000" s="310">
        <f t="shared" si="255"/>
        <v>0</v>
      </c>
    </row>
    <row r="8001" spans="76:77" x14ac:dyDescent="0.25">
      <c r="BX8001" s="311" t="e">
        <f t="shared" si="254"/>
        <v>#DIV/0!</v>
      </c>
      <c r="BY8001" s="310">
        <f t="shared" si="255"/>
        <v>0</v>
      </c>
    </row>
    <row r="8002" spans="76:77" x14ac:dyDescent="0.25">
      <c r="BX8002" s="311" t="e">
        <f t="shared" si="254"/>
        <v>#DIV/0!</v>
      </c>
      <c r="BY8002" s="310">
        <f t="shared" si="255"/>
        <v>0</v>
      </c>
    </row>
    <row r="8003" spans="76:77" x14ac:dyDescent="0.25">
      <c r="BX8003" s="311" t="e">
        <f t="shared" si="254"/>
        <v>#DIV/0!</v>
      </c>
      <c r="BY8003" s="310">
        <f t="shared" si="255"/>
        <v>0</v>
      </c>
    </row>
    <row r="8004" spans="76:77" x14ac:dyDescent="0.25">
      <c r="BX8004" s="311" t="e">
        <f t="shared" si="254"/>
        <v>#DIV/0!</v>
      </c>
      <c r="BY8004" s="310">
        <f t="shared" si="255"/>
        <v>0</v>
      </c>
    </row>
    <row r="8005" spans="76:77" x14ac:dyDescent="0.25">
      <c r="BX8005" s="311" t="e">
        <f t="shared" si="254"/>
        <v>#DIV/0!</v>
      </c>
      <c r="BY8005" s="310">
        <f t="shared" si="255"/>
        <v>0</v>
      </c>
    </row>
    <row r="8006" spans="76:77" x14ac:dyDescent="0.25">
      <c r="BX8006" s="311" t="e">
        <f t="shared" si="254"/>
        <v>#DIV/0!</v>
      </c>
      <c r="BY8006" s="310">
        <f t="shared" si="255"/>
        <v>0</v>
      </c>
    </row>
    <row r="8007" spans="76:77" x14ac:dyDescent="0.25">
      <c r="BX8007" s="311" t="e">
        <f t="shared" si="254"/>
        <v>#DIV/0!</v>
      </c>
      <c r="BY8007" s="310">
        <f t="shared" si="255"/>
        <v>0</v>
      </c>
    </row>
    <row r="8008" spans="76:77" x14ac:dyDescent="0.25">
      <c r="BX8008" s="311" t="e">
        <f t="shared" si="254"/>
        <v>#DIV/0!</v>
      </c>
      <c r="BY8008" s="310">
        <f t="shared" si="255"/>
        <v>0</v>
      </c>
    </row>
    <row r="8009" spans="76:77" x14ac:dyDescent="0.25">
      <c r="BX8009" s="311" t="e">
        <f t="shared" si="254"/>
        <v>#DIV/0!</v>
      </c>
      <c r="BY8009" s="310">
        <f t="shared" si="255"/>
        <v>0</v>
      </c>
    </row>
    <row r="8010" spans="76:77" x14ac:dyDescent="0.25">
      <c r="BX8010" s="311" t="e">
        <f t="shared" si="254"/>
        <v>#DIV/0!</v>
      </c>
      <c r="BY8010" s="310">
        <f t="shared" si="255"/>
        <v>0</v>
      </c>
    </row>
    <row r="8011" spans="76:77" x14ac:dyDescent="0.25">
      <c r="BX8011" s="311" t="e">
        <f t="shared" si="254"/>
        <v>#DIV/0!</v>
      </c>
      <c r="BY8011" s="310">
        <f t="shared" si="255"/>
        <v>0</v>
      </c>
    </row>
    <row r="8012" spans="76:77" x14ac:dyDescent="0.25">
      <c r="BX8012" s="311" t="e">
        <f t="shared" si="254"/>
        <v>#DIV/0!</v>
      </c>
      <c r="BY8012" s="310">
        <f t="shared" si="255"/>
        <v>0</v>
      </c>
    </row>
    <row r="8013" spans="76:77" x14ac:dyDescent="0.25">
      <c r="BX8013" s="311" t="e">
        <f t="shared" ref="BX8013:BX8076" si="256">BY8013/BV8013</f>
        <v>#DIV/0!</v>
      </c>
      <c r="BY8013" s="310">
        <f t="shared" ref="BY8013:BY8076" si="257">BY8012+BW8013*(BV8013-BV8012)</f>
        <v>0</v>
      </c>
    </row>
    <row r="8014" spans="76:77" x14ac:dyDescent="0.25">
      <c r="BX8014" s="311" t="e">
        <f t="shared" si="256"/>
        <v>#DIV/0!</v>
      </c>
      <c r="BY8014" s="310">
        <f t="shared" si="257"/>
        <v>0</v>
      </c>
    </row>
    <row r="8015" spans="76:77" x14ac:dyDescent="0.25">
      <c r="BX8015" s="311" t="e">
        <f t="shared" si="256"/>
        <v>#DIV/0!</v>
      </c>
      <c r="BY8015" s="310">
        <f t="shared" si="257"/>
        <v>0</v>
      </c>
    </row>
    <row r="8016" spans="76:77" x14ac:dyDescent="0.25">
      <c r="BX8016" s="311" t="e">
        <f t="shared" si="256"/>
        <v>#DIV/0!</v>
      </c>
      <c r="BY8016" s="310">
        <f t="shared" si="257"/>
        <v>0</v>
      </c>
    </row>
    <row r="8017" spans="76:77" x14ac:dyDescent="0.25">
      <c r="BX8017" s="311" t="e">
        <f t="shared" si="256"/>
        <v>#DIV/0!</v>
      </c>
      <c r="BY8017" s="310">
        <f t="shared" si="257"/>
        <v>0</v>
      </c>
    </row>
    <row r="8018" spans="76:77" x14ac:dyDescent="0.25">
      <c r="BX8018" s="311" t="e">
        <f t="shared" si="256"/>
        <v>#DIV/0!</v>
      </c>
      <c r="BY8018" s="310">
        <f t="shared" si="257"/>
        <v>0</v>
      </c>
    </row>
    <row r="8019" spans="76:77" x14ac:dyDescent="0.25">
      <c r="BX8019" s="311" t="e">
        <f t="shared" si="256"/>
        <v>#DIV/0!</v>
      </c>
      <c r="BY8019" s="310">
        <f t="shared" si="257"/>
        <v>0</v>
      </c>
    </row>
    <row r="8020" spans="76:77" x14ac:dyDescent="0.25">
      <c r="BX8020" s="311" t="e">
        <f t="shared" si="256"/>
        <v>#DIV/0!</v>
      </c>
      <c r="BY8020" s="310">
        <f t="shared" si="257"/>
        <v>0</v>
      </c>
    </row>
    <row r="8021" spans="76:77" x14ac:dyDescent="0.25">
      <c r="BX8021" s="311" t="e">
        <f t="shared" si="256"/>
        <v>#DIV/0!</v>
      </c>
      <c r="BY8021" s="310">
        <f t="shared" si="257"/>
        <v>0</v>
      </c>
    </row>
    <row r="8022" spans="76:77" x14ac:dyDescent="0.25">
      <c r="BX8022" s="311" t="e">
        <f t="shared" si="256"/>
        <v>#DIV/0!</v>
      </c>
      <c r="BY8022" s="310">
        <f t="shared" si="257"/>
        <v>0</v>
      </c>
    </row>
    <row r="8023" spans="76:77" x14ac:dyDescent="0.25">
      <c r="BX8023" s="311" t="e">
        <f t="shared" si="256"/>
        <v>#DIV/0!</v>
      </c>
      <c r="BY8023" s="310">
        <f t="shared" si="257"/>
        <v>0</v>
      </c>
    </row>
    <row r="8024" spans="76:77" x14ac:dyDescent="0.25">
      <c r="BX8024" s="311" t="e">
        <f t="shared" si="256"/>
        <v>#DIV/0!</v>
      </c>
      <c r="BY8024" s="310">
        <f t="shared" si="257"/>
        <v>0</v>
      </c>
    </row>
    <row r="8025" spans="76:77" x14ac:dyDescent="0.25">
      <c r="BX8025" s="311" t="e">
        <f t="shared" si="256"/>
        <v>#DIV/0!</v>
      </c>
      <c r="BY8025" s="310">
        <f t="shared" si="257"/>
        <v>0</v>
      </c>
    </row>
    <row r="8026" spans="76:77" x14ac:dyDescent="0.25">
      <c r="BX8026" s="311" t="e">
        <f t="shared" si="256"/>
        <v>#DIV/0!</v>
      </c>
      <c r="BY8026" s="310">
        <f t="shared" si="257"/>
        <v>0</v>
      </c>
    </row>
    <row r="8027" spans="76:77" x14ac:dyDescent="0.25">
      <c r="BX8027" s="311" t="e">
        <f t="shared" si="256"/>
        <v>#DIV/0!</v>
      </c>
      <c r="BY8027" s="310">
        <f t="shared" si="257"/>
        <v>0</v>
      </c>
    </row>
    <row r="8028" spans="76:77" x14ac:dyDescent="0.25">
      <c r="BX8028" s="311" t="e">
        <f t="shared" si="256"/>
        <v>#DIV/0!</v>
      </c>
      <c r="BY8028" s="310">
        <f t="shared" si="257"/>
        <v>0</v>
      </c>
    </row>
    <row r="8029" spans="76:77" x14ac:dyDescent="0.25">
      <c r="BX8029" s="311" t="e">
        <f t="shared" si="256"/>
        <v>#DIV/0!</v>
      </c>
      <c r="BY8029" s="310">
        <f t="shared" si="257"/>
        <v>0</v>
      </c>
    </row>
    <row r="8030" spans="76:77" x14ac:dyDescent="0.25">
      <c r="BX8030" s="311" t="e">
        <f t="shared" si="256"/>
        <v>#DIV/0!</v>
      </c>
      <c r="BY8030" s="310">
        <f t="shared" si="257"/>
        <v>0</v>
      </c>
    </row>
    <row r="8031" spans="76:77" x14ac:dyDescent="0.25">
      <c r="BX8031" s="311" t="e">
        <f t="shared" si="256"/>
        <v>#DIV/0!</v>
      </c>
      <c r="BY8031" s="310">
        <f t="shared" si="257"/>
        <v>0</v>
      </c>
    </row>
    <row r="8032" spans="76:77" x14ac:dyDescent="0.25">
      <c r="BX8032" s="311" t="e">
        <f t="shared" si="256"/>
        <v>#DIV/0!</v>
      </c>
      <c r="BY8032" s="310">
        <f t="shared" si="257"/>
        <v>0</v>
      </c>
    </row>
    <row r="8033" spans="76:77" x14ac:dyDescent="0.25">
      <c r="BX8033" s="311" t="e">
        <f t="shared" si="256"/>
        <v>#DIV/0!</v>
      </c>
      <c r="BY8033" s="310">
        <f t="shared" si="257"/>
        <v>0</v>
      </c>
    </row>
    <row r="8034" spans="76:77" x14ac:dyDescent="0.25">
      <c r="BX8034" s="311" t="e">
        <f t="shared" si="256"/>
        <v>#DIV/0!</v>
      </c>
      <c r="BY8034" s="310">
        <f t="shared" si="257"/>
        <v>0</v>
      </c>
    </row>
    <row r="8035" spans="76:77" x14ac:dyDescent="0.25">
      <c r="BX8035" s="311" t="e">
        <f t="shared" si="256"/>
        <v>#DIV/0!</v>
      </c>
      <c r="BY8035" s="310">
        <f t="shared" si="257"/>
        <v>0</v>
      </c>
    </row>
    <row r="8036" spans="76:77" x14ac:dyDescent="0.25">
      <c r="BX8036" s="311" t="e">
        <f t="shared" si="256"/>
        <v>#DIV/0!</v>
      </c>
      <c r="BY8036" s="310">
        <f t="shared" si="257"/>
        <v>0</v>
      </c>
    </row>
    <row r="8037" spans="76:77" x14ac:dyDescent="0.25">
      <c r="BX8037" s="311" t="e">
        <f t="shared" si="256"/>
        <v>#DIV/0!</v>
      </c>
      <c r="BY8037" s="310">
        <f t="shared" si="257"/>
        <v>0</v>
      </c>
    </row>
    <row r="8038" spans="76:77" x14ac:dyDescent="0.25">
      <c r="BX8038" s="311" t="e">
        <f t="shared" si="256"/>
        <v>#DIV/0!</v>
      </c>
      <c r="BY8038" s="310">
        <f t="shared" si="257"/>
        <v>0</v>
      </c>
    </row>
    <row r="8039" spans="76:77" x14ac:dyDescent="0.25">
      <c r="BX8039" s="311" t="e">
        <f t="shared" si="256"/>
        <v>#DIV/0!</v>
      </c>
      <c r="BY8039" s="310">
        <f t="shared" si="257"/>
        <v>0</v>
      </c>
    </row>
    <row r="8040" spans="76:77" x14ac:dyDescent="0.25">
      <c r="BX8040" s="311" t="e">
        <f t="shared" si="256"/>
        <v>#DIV/0!</v>
      </c>
      <c r="BY8040" s="310">
        <f t="shared" si="257"/>
        <v>0</v>
      </c>
    </row>
    <row r="8041" spans="76:77" x14ac:dyDescent="0.25">
      <c r="BX8041" s="311" t="e">
        <f t="shared" si="256"/>
        <v>#DIV/0!</v>
      </c>
      <c r="BY8041" s="310">
        <f t="shared" si="257"/>
        <v>0</v>
      </c>
    </row>
    <row r="8042" spans="76:77" x14ac:dyDescent="0.25">
      <c r="BX8042" s="311" t="e">
        <f t="shared" si="256"/>
        <v>#DIV/0!</v>
      </c>
      <c r="BY8042" s="310">
        <f t="shared" si="257"/>
        <v>0</v>
      </c>
    </row>
    <row r="8043" spans="76:77" x14ac:dyDescent="0.25">
      <c r="BX8043" s="311" t="e">
        <f t="shared" si="256"/>
        <v>#DIV/0!</v>
      </c>
      <c r="BY8043" s="310">
        <f t="shared" si="257"/>
        <v>0</v>
      </c>
    </row>
    <row r="8044" spans="76:77" x14ac:dyDescent="0.25">
      <c r="BX8044" s="311" t="e">
        <f t="shared" si="256"/>
        <v>#DIV/0!</v>
      </c>
      <c r="BY8044" s="310">
        <f t="shared" si="257"/>
        <v>0</v>
      </c>
    </row>
    <row r="8045" spans="76:77" x14ac:dyDescent="0.25">
      <c r="BX8045" s="311" t="e">
        <f t="shared" si="256"/>
        <v>#DIV/0!</v>
      </c>
      <c r="BY8045" s="310">
        <f t="shared" si="257"/>
        <v>0</v>
      </c>
    </row>
    <row r="8046" spans="76:77" x14ac:dyDescent="0.25">
      <c r="BX8046" s="311" t="e">
        <f t="shared" si="256"/>
        <v>#DIV/0!</v>
      </c>
      <c r="BY8046" s="310">
        <f t="shared" si="257"/>
        <v>0</v>
      </c>
    </row>
    <row r="8047" spans="76:77" x14ac:dyDescent="0.25">
      <c r="BX8047" s="311" t="e">
        <f t="shared" si="256"/>
        <v>#DIV/0!</v>
      </c>
      <c r="BY8047" s="310">
        <f t="shared" si="257"/>
        <v>0</v>
      </c>
    </row>
    <row r="8048" spans="76:77" x14ac:dyDescent="0.25">
      <c r="BX8048" s="311" t="e">
        <f t="shared" si="256"/>
        <v>#DIV/0!</v>
      </c>
      <c r="BY8048" s="310">
        <f t="shared" si="257"/>
        <v>0</v>
      </c>
    </row>
    <row r="8049" spans="76:77" x14ac:dyDescent="0.25">
      <c r="BX8049" s="311" t="e">
        <f t="shared" si="256"/>
        <v>#DIV/0!</v>
      </c>
      <c r="BY8049" s="310">
        <f t="shared" si="257"/>
        <v>0</v>
      </c>
    </row>
    <row r="8050" spans="76:77" x14ac:dyDescent="0.25">
      <c r="BX8050" s="311" t="e">
        <f t="shared" si="256"/>
        <v>#DIV/0!</v>
      </c>
      <c r="BY8050" s="310">
        <f t="shared" si="257"/>
        <v>0</v>
      </c>
    </row>
    <row r="8051" spans="76:77" x14ac:dyDescent="0.25">
      <c r="BX8051" s="311" t="e">
        <f t="shared" si="256"/>
        <v>#DIV/0!</v>
      </c>
      <c r="BY8051" s="310">
        <f t="shared" si="257"/>
        <v>0</v>
      </c>
    </row>
    <row r="8052" spans="76:77" x14ac:dyDescent="0.25">
      <c r="BX8052" s="311" t="e">
        <f t="shared" si="256"/>
        <v>#DIV/0!</v>
      </c>
      <c r="BY8052" s="310">
        <f t="shared" si="257"/>
        <v>0</v>
      </c>
    </row>
    <row r="8053" spans="76:77" x14ac:dyDescent="0.25">
      <c r="BX8053" s="311" t="e">
        <f t="shared" si="256"/>
        <v>#DIV/0!</v>
      </c>
      <c r="BY8053" s="310">
        <f t="shared" si="257"/>
        <v>0</v>
      </c>
    </row>
    <row r="8054" spans="76:77" x14ac:dyDescent="0.25">
      <c r="BX8054" s="311" t="e">
        <f t="shared" si="256"/>
        <v>#DIV/0!</v>
      </c>
      <c r="BY8054" s="310">
        <f t="shared" si="257"/>
        <v>0</v>
      </c>
    </row>
    <row r="8055" spans="76:77" x14ac:dyDescent="0.25">
      <c r="BX8055" s="311" t="e">
        <f t="shared" si="256"/>
        <v>#DIV/0!</v>
      </c>
      <c r="BY8055" s="310">
        <f t="shared" si="257"/>
        <v>0</v>
      </c>
    </row>
    <row r="8056" spans="76:77" x14ac:dyDescent="0.25">
      <c r="BX8056" s="311" t="e">
        <f t="shared" si="256"/>
        <v>#DIV/0!</v>
      </c>
      <c r="BY8056" s="310">
        <f t="shared" si="257"/>
        <v>0</v>
      </c>
    </row>
    <row r="8057" spans="76:77" x14ac:dyDescent="0.25">
      <c r="BX8057" s="311" t="e">
        <f t="shared" si="256"/>
        <v>#DIV/0!</v>
      </c>
      <c r="BY8057" s="310">
        <f t="shared" si="257"/>
        <v>0</v>
      </c>
    </row>
    <row r="8058" spans="76:77" x14ac:dyDescent="0.25">
      <c r="BX8058" s="311" t="e">
        <f t="shared" si="256"/>
        <v>#DIV/0!</v>
      </c>
      <c r="BY8058" s="310">
        <f t="shared" si="257"/>
        <v>0</v>
      </c>
    </row>
    <row r="8059" spans="76:77" x14ac:dyDescent="0.25">
      <c r="BX8059" s="311" t="e">
        <f t="shared" si="256"/>
        <v>#DIV/0!</v>
      </c>
      <c r="BY8059" s="310">
        <f t="shared" si="257"/>
        <v>0</v>
      </c>
    </row>
    <row r="8060" spans="76:77" x14ac:dyDescent="0.25">
      <c r="BX8060" s="311" t="e">
        <f t="shared" si="256"/>
        <v>#DIV/0!</v>
      </c>
      <c r="BY8060" s="310">
        <f t="shared" si="257"/>
        <v>0</v>
      </c>
    </row>
    <row r="8061" spans="76:77" x14ac:dyDescent="0.25">
      <c r="BX8061" s="311" t="e">
        <f t="shared" si="256"/>
        <v>#DIV/0!</v>
      </c>
      <c r="BY8061" s="310">
        <f t="shared" si="257"/>
        <v>0</v>
      </c>
    </row>
    <row r="8062" spans="76:77" x14ac:dyDescent="0.25">
      <c r="BX8062" s="311" t="e">
        <f t="shared" si="256"/>
        <v>#DIV/0!</v>
      </c>
      <c r="BY8062" s="310">
        <f t="shared" si="257"/>
        <v>0</v>
      </c>
    </row>
    <row r="8063" spans="76:77" x14ac:dyDescent="0.25">
      <c r="BX8063" s="311" t="e">
        <f t="shared" si="256"/>
        <v>#DIV/0!</v>
      </c>
      <c r="BY8063" s="310">
        <f t="shared" si="257"/>
        <v>0</v>
      </c>
    </row>
    <row r="8064" spans="76:77" x14ac:dyDescent="0.25">
      <c r="BX8064" s="311" t="e">
        <f t="shared" si="256"/>
        <v>#DIV/0!</v>
      </c>
      <c r="BY8064" s="310">
        <f t="shared" si="257"/>
        <v>0</v>
      </c>
    </row>
    <row r="8065" spans="76:77" x14ac:dyDescent="0.25">
      <c r="BX8065" s="311" t="e">
        <f t="shared" si="256"/>
        <v>#DIV/0!</v>
      </c>
      <c r="BY8065" s="310">
        <f t="shared" si="257"/>
        <v>0</v>
      </c>
    </row>
    <row r="8066" spans="76:77" x14ac:dyDescent="0.25">
      <c r="BX8066" s="311" t="e">
        <f t="shared" si="256"/>
        <v>#DIV/0!</v>
      </c>
      <c r="BY8066" s="310">
        <f t="shared" si="257"/>
        <v>0</v>
      </c>
    </row>
    <row r="8067" spans="76:77" x14ac:dyDescent="0.25">
      <c r="BX8067" s="311" t="e">
        <f t="shared" si="256"/>
        <v>#DIV/0!</v>
      </c>
      <c r="BY8067" s="310">
        <f t="shared" si="257"/>
        <v>0</v>
      </c>
    </row>
    <row r="8068" spans="76:77" x14ac:dyDescent="0.25">
      <c r="BX8068" s="311" t="e">
        <f t="shared" si="256"/>
        <v>#DIV/0!</v>
      </c>
      <c r="BY8068" s="310">
        <f t="shared" si="257"/>
        <v>0</v>
      </c>
    </row>
    <row r="8069" spans="76:77" x14ac:dyDescent="0.25">
      <c r="BX8069" s="311" t="e">
        <f t="shared" si="256"/>
        <v>#DIV/0!</v>
      </c>
      <c r="BY8069" s="310">
        <f t="shared" si="257"/>
        <v>0</v>
      </c>
    </row>
    <row r="8070" spans="76:77" x14ac:dyDescent="0.25">
      <c r="BX8070" s="311" t="e">
        <f t="shared" si="256"/>
        <v>#DIV/0!</v>
      </c>
      <c r="BY8070" s="310">
        <f t="shared" si="257"/>
        <v>0</v>
      </c>
    </row>
    <row r="8071" spans="76:77" x14ac:dyDescent="0.25">
      <c r="BX8071" s="311" t="e">
        <f t="shared" si="256"/>
        <v>#DIV/0!</v>
      </c>
      <c r="BY8071" s="310">
        <f t="shared" si="257"/>
        <v>0</v>
      </c>
    </row>
    <row r="8072" spans="76:77" x14ac:dyDescent="0.25">
      <c r="BX8072" s="311" t="e">
        <f t="shared" si="256"/>
        <v>#DIV/0!</v>
      </c>
      <c r="BY8072" s="310">
        <f t="shared" si="257"/>
        <v>0</v>
      </c>
    </row>
    <row r="8073" spans="76:77" x14ac:dyDescent="0.25">
      <c r="BX8073" s="311" t="e">
        <f t="shared" si="256"/>
        <v>#DIV/0!</v>
      </c>
      <c r="BY8073" s="310">
        <f t="shared" si="257"/>
        <v>0</v>
      </c>
    </row>
    <row r="8074" spans="76:77" x14ac:dyDescent="0.25">
      <c r="BX8074" s="311" t="e">
        <f t="shared" si="256"/>
        <v>#DIV/0!</v>
      </c>
      <c r="BY8074" s="310">
        <f t="shared" si="257"/>
        <v>0</v>
      </c>
    </row>
    <row r="8075" spans="76:77" x14ac:dyDescent="0.25">
      <c r="BX8075" s="311" t="e">
        <f t="shared" si="256"/>
        <v>#DIV/0!</v>
      </c>
      <c r="BY8075" s="310">
        <f t="shared" si="257"/>
        <v>0</v>
      </c>
    </row>
    <row r="8076" spans="76:77" x14ac:dyDescent="0.25">
      <c r="BX8076" s="311" t="e">
        <f t="shared" si="256"/>
        <v>#DIV/0!</v>
      </c>
      <c r="BY8076" s="310">
        <f t="shared" si="257"/>
        <v>0</v>
      </c>
    </row>
    <row r="8077" spans="76:77" x14ac:dyDescent="0.25">
      <c r="BX8077" s="311" t="e">
        <f t="shared" ref="BX8077:BX8140" si="258">BY8077/BV8077</f>
        <v>#DIV/0!</v>
      </c>
      <c r="BY8077" s="310">
        <f t="shared" ref="BY8077:BY8140" si="259">BY8076+BW8077*(BV8077-BV8076)</f>
        <v>0</v>
      </c>
    </row>
    <row r="8078" spans="76:77" x14ac:dyDescent="0.25">
      <c r="BX8078" s="311" t="e">
        <f t="shared" si="258"/>
        <v>#DIV/0!</v>
      </c>
      <c r="BY8078" s="310">
        <f t="shared" si="259"/>
        <v>0</v>
      </c>
    </row>
    <row r="8079" spans="76:77" x14ac:dyDescent="0.25">
      <c r="BX8079" s="311" t="e">
        <f t="shared" si="258"/>
        <v>#DIV/0!</v>
      </c>
      <c r="BY8079" s="310">
        <f t="shared" si="259"/>
        <v>0</v>
      </c>
    </row>
    <row r="8080" spans="76:77" x14ac:dyDescent="0.25">
      <c r="BX8080" s="311" t="e">
        <f t="shared" si="258"/>
        <v>#DIV/0!</v>
      </c>
      <c r="BY8080" s="310">
        <f t="shared" si="259"/>
        <v>0</v>
      </c>
    </row>
    <row r="8081" spans="76:77" x14ac:dyDescent="0.25">
      <c r="BX8081" s="311" t="e">
        <f t="shared" si="258"/>
        <v>#DIV/0!</v>
      </c>
      <c r="BY8081" s="310">
        <f t="shared" si="259"/>
        <v>0</v>
      </c>
    </row>
    <row r="8082" spans="76:77" x14ac:dyDescent="0.25">
      <c r="BX8082" s="311" t="e">
        <f t="shared" si="258"/>
        <v>#DIV/0!</v>
      </c>
      <c r="BY8082" s="310">
        <f t="shared" si="259"/>
        <v>0</v>
      </c>
    </row>
    <row r="8083" spans="76:77" x14ac:dyDescent="0.25">
      <c r="BX8083" s="311" t="e">
        <f t="shared" si="258"/>
        <v>#DIV/0!</v>
      </c>
      <c r="BY8083" s="310">
        <f t="shared" si="259"/>
        <v>0</v>
      </c>
    </row>
    <row r="8084" spans="76:77" x14ac:dyDescent="0.25">
      <c r="BX8084" s="311" t="e">
        <f t="shared" si="258"/>
        <v>#DIV/0!</v>
      </c>
      <c r="BY8084" s="310">
        <f t="shared" si="259"/>
        <v>0</v>
      </c>
    </row>
    <row r="8085" spans="76:77" x14ac:dyDescent="0.25">
      <c r="BX8085" s="311" t="e">
        <f t="shared" si="258"/>
        <v>#DIV/0!</v>
      </c>
      <c r="BY8085" s="310">
        <f t="shared" si="259"/>
        <v>0</v>
      </c>
    </row>
    <row r="8086" spans="76:77" x14ac:dyDescent="0.25">
      <c r="BX8086" s="311" t="e">
        <f t="shared" si="258"/>
        <v>#DIV/0!</v>
      </c>
      <c r="BY8086" s="310">
        <f t="shared" si="259"/>
        <v>0</v>
      </c>
    </row>
    <row r="8087" spans="76:77" x14ac:dyDescent="0.25">
      <c r="BX8087" s="311" t="e">
        <f t="shared" si="258"/>
        <v>#DIV/0!</v>
      </c>
      <c r="BY8087" s="310">
        <f t="shared" si="259"/>
        <v>0</v>
      </c>
    </row>
    <row r="8088" spans="76:77" x14ac:dyDescent="0.25">
      <c r="BX8088" s="311" t="e">
        <f t="shared" si="258"/>
        <v>#DIV/0!</v>
      </c>
      <c r="BY8088" s="310">
        <f t="shared" si="259"/>
        <v>0</v>
      </c>
    </row>
    <row r="8089" spans="76:77" x14ac:dyDescent="0.25">
      <c r="BX8089" s="311" t="e">
        <f t="shared" si="258"/>
        <v>#DIV/0!</v>
      </c>
      <c r="BY8089" s="310">
        <f t="shared" si="259"/>
        <v>0</v>
      </c>
    </row>
    <row r="8090" spans="76:77" x14ac:dyDescent="0.25">
      <c r="BX8090" s="311" t="e">
        <f t="shared" si="258"/>
        <v>#DIV/0!</v>
      </c>
      <c r="BY8090" s="310">
        <f t="shared" si="259"/>
        <v>0</v>
      </c>
    </row>
    <row r="8091" spans="76:77" x14ac:dyDescent="0.25">
      <c r="BX8091" s="311" t="e">
        <f t="shared" si="258"/>
        <v>#DIV/0!</v>
      </c>
      <c r="BY8091" s="310">
        <f t="shared" si="259"/>
        <v>0</v>
      </c>
    </row>
    <row r="8092" spans="76:77" x14ac:dyDescent="0.25">
      <c r="BX8092" s="311" t="e">
        <f t="shared" si="258"/>
        <v>#DIV/0!</v>
      </c>
      <c r="BY8092" s="310">
        <f t="shared" si="259"/>
        <v>0</v>
      </c>
    </row>
    <row r="8093" spans="76:77" x14ac:dyDescent="0.25">
      <c r="BX8093" s="311" t="e">
        <f t="shared" si="258"/>
        <v>#DIV/0!</v>
      </c>
      <c r="BY8093" s="310">
        <f t="shared" si="259"/>
        <v>0</v>
      </c>
    </row>
    <row r="8094" spans="76:77" x14ac:dyDescent="0.25">
      <c r="BX8094" s="311" t="e">
        <f t="shared" si="258"/>
        <v>#DIV/0!</v>
      </c>
      <c r="BY8094" s="310">
        <f t="shared" si="259"/>
        <v>0</v>
      </c>
    </row>
    <row r="8095" spans="76:77" x14ac:dyDescent="0.25">
      <c r="BX8095" s="311" t="e">
        <f t="shared" si="258"/>
        <v>#DIV/0!</v>
      </c>
      <c r="BY8095" s="310">
        <f t="shared" si="259"/>
        <v>0</v>
      </c>
    </row>
    <row r="8096" spans="76:77" x14ac:dyDescent="0.25">
      <c r="BX8096" s="311" t="e">
        <f t="shared" si="258"/>
        <v>#DIV/0!</v>
      </c>
      <c r="BY8096" s="310">
        <f t="shared" si="259"/>
        <v>0</v>
      </c>
    </row>
    <row r="8097" spans="76:77" x14ac:dyDescent="0.25">
      <c r="BX8097" s="311" t="e">
        <f t="shared" si="258"/>
        <v>#DIV/0!</v>
      </c>
      <c r="BY8097" s="310">
        <f t="shared" si="259"/>
        <v>0</v>
      </c>
    </row>
    <row r="8098" spans="76:77" x14ac:dyDescent="0.25">
      <c r="BX8098" s="311" t="e">
        <f t="shared" si="258"/>
        <v>#DIV/0!</v>
      </c>
      <c r="BY8098" s="310">
        <f t="shared" si="259"/>
        <v>0</v>
      </c>
    </row>
    <row r="8099" spans="76:77" x14ac:dyDescent="0.25">
      <c r="BX8099" s="311" t="e">
        <f t="shared" si="258"/>
        <v>#DIV/0!</v>
      </c>
      <c r="BY8099" s="310">
        <f t="shared" si="259"/>
        <v>0</v>
      </c>
    </row>
    <row r="8100" spans="76:77" x14ac:dyDescent="0.25">
      <c r="BX8100" s="311" t="e">
        <f t="shared" si="258"/>
        <v>#DIV/0!</v>
      </c>
      <c r="BY8100" s="310">
        <f t="shared" si="259"/>
        <v>0</v>
      </c>
    </row>
    <row r="8101" spans="76:77" x14ac:dyDescent="0.25">
      <c r="BX8101" s="311" t="e">
        <f t="shared" si="258"/>
        <v>#DIV/0!</v>
      </c>
      <c r="BY8101" s="310">
        <f t="shared" si="259"/>
        <v>0</v>
      </c>
    </row>
    <row r="8102" spans="76:77" x14ac:dyDescent="0.25">
      <c r="BX8102" s="311" t="e">
        <f t="shared" si="258"/>
        <v>#DIV/0!</v>
      </c>
      <c r="BY8102" s="310">
        <f t="shared" si="259"/>
        <v>0</v>
      </c>
    </row>
    <row r="8103" spans="76:77" x14ac:dyDescent="0.25">
      <c r="BX8103" s="311" t="e">
        <f t="shared" si="258"/>
        <v>#DIV/0!</v>
      </c>
      <c r="BY8103" s="310">
        <f t="shared" si="259"/>
        <v>0</v>
      </c>
    </row>
    <row r="8104" spans="76:77" x14ac:dyDescent="0.25">
      <c r="BX8104" s="311" t="e">
        <f t="shared" si="258"/>
        <v>#DIV/0!</v>
      </c>
      <c r="BY8104" s="310">
        <f t="shared" si="259"/>
        <v>0</v>
      </c>
    </row>
    <row r="8105" spans="76:77" x14ac:dyDescent="0.25">
      <c r="BX8105" s="311" t="e">
        <f t="shared" si="258"/>
        <v>#DIV/0!</v>
      </c>
      <c r="BY8105" s="310">
        <f t="shared" si="259"/>
        <v>0</v>
      </c>
    </row>
    <row r="8106" spans="76:77" x14ac:dyDescent="0.25">
      <c r="BX8106" s="311" t="e">
        <f t="shared" si="258"/>
        <v>#DIV/0!</v>
      </c>
      <c r="BY8106" s="310">
        <f t="shared" si="259"/>
        <v>0</v>
      </c>
    </row>
    <row r="8107" spans="76:77" x14ac:dyDescent="0.25">
      <c r="BX8107" s="311" t="e">
        <f t="shared" si="258"/>
        <v>#DIV/0!</v>
      </c>
      <c r="BY8107" s="310">
        <f t="shared" si="259"/>
        <v>0</v>
      </c>
    </row>
    <row r="8108" spans="76:77" x14ac:dyDescent="0.25">
      <c r="BX8108" s="311" t="e">
        <f t="shared" si="258"/>
        <v>#DIV/0!</v>
      </c>
      <c r="BY8108" s="310">
        <f t="shared" si="259"/>
        <v>0</v>
      </c>
    </row>
    <row r="8109" spans="76:77" x14ac:dyDescent="0.25">
      <c r="BX8109" s="311" t="e">
        <f t="shared" si="258"/>
        <v>#DIV/0!</v>
      </c>
      <c r="BY8109" s="310">
        <f t="shared" si="259"/>
        <v>0</v>
      </c>
    </row>
    <row r="8110" spans="76:77" x14ac:dyDescent="0.25">
      <c r="BX8110" s="311" t="e">
        <f t="shared" si="258"/>
        <v>#DIV/0!</v>
      </c>
      <c r="BY8110" s="310">
        <f t="shared" si="259"/>
        <v>0</v>
      </c>
    </row>
    <row r="8111" spans="76:77" x14ac:dyDescent="0.25">
      <c r="BX8111" s="311" t="e">
        <f t="shared" si="258"/>
        <v>#DIV/0!</v>
      </c>
      <c r="BY8111" s="310">
        <f t="shared" si="259"/>
        <v>0</v>
      </c>
    </row>
    <row r="8112" spans="76:77" x14ac:dyDescent="0.25">
      <c r="BX8112" s="311" t="e">
        <f t="shared" si="258"/>
        <v>#DIV/0!</v>
      </c>
      <c r="BY8112" s="310">
        <f t="shared" si="259"/>
        <v>0</v>
      </c>
    </row>
    <row r="8113" spans="76:77" x14ac:dyDescent="0.25">
      <c r="BX8113" s="311" t="e">
        <f t="shared" si="258"/>
        <v>#DIV/0!</v>
      </c>
      <c r="BY8113" s="310">
        <f t="shared" si="259"/>
        <v>0</v>
      </c>
    </row>
    <row r="8114" spans="76:77" x14ac:dyDescent="0.25">
      <c r="BX8114" s="311" t="e">
        <f t="shared" si="258"/>
        <v>#DIV/0!</v>
      </c>
      <c r="BY8114" s="310">
        <f t="shared" si="259"/>
        <v>0</v>
      </c>
    </row>
    <row r="8115" spans="76:77" x14ac:dyDescent="0.25">
      <c r="BX8115" s="311" t="e">
        <f t="shared" si="258"/>
        <v>#DIV/0!</v>
      </c>
      <c r="BY8115" s="310">
        <f t="shared" si="259"/>
        <v>0</v>
      </c>
    </row>
    <row r="8116" spans="76:77" x14ac:dyDescent="0.25">
      <c r="BX8116" s="311" t="e">
        <f t="shared" si="258"/>
        <v>#DIV/0!</v>
      </c>
      <c r="BY8116" s="310">
        <f t="shared" si="259"/>
        <v>0</v>
      </c>
    </row>
    <row r="8117" spans="76:77" x14ac:dyDescent="0.25">
      <c r="BX8117" s="311" t="e">
        <f t="shared" si="258"/>
        <v>#DIV/0!</v>
      </c>
      <c r="BY8117" s="310">
        <f t="shared" si="259"/>
        <v>0</v>
      </c>
    </row>
    <row r="8118" spans="76:77" x14ac:dyDescent="0.25">
      <c r="BX8118" s="311" t="e">
        <f t="shared" si="258"/>
        <v>#DIV/0!</v>
      </c>
      <c r="BY8118" s="310">
        <f t="shared" si="259"/>
        <v>0</v>
      </c>
    </row>
    <row r="8119" spans="76:77" x14ac:dyDescent="0.25">
      <c r="BX8119" s="311" t="e">
        <f t="shared" si="258"/>
        <v>#DIV/0!</v>
      </c>
      <c r="BY8119" s="310">
        <f t="shared" si="259"/>
        <v>0</v>
      </c>
    </row>
    <row r="8120" spans="76:77" x14ac:dyDescent="0.25">
      <c r="BX8120" s="311" t="e">
        <f t="shared" si="258"/>
        <v>#DIV/0!</v>
      </c>
      <c r="BY8120" s="310">
        <f t="shared" si="259"/>
        <v>0</v>
      </c>
    </row>
    <row r="8121" spans="76:77" x14ac:dyDescent="0.25">
      <c r="BX8121" s="311" t="e">
        <f t="shared" si="258"/>
        <v>#DIV/0!</v>
      </c>
      <c r="BY8121" s="310">
        <f t="shared" si="259"/>
        <v>0</v>
      </c>
    </row>
    <row r="8122" spans="76:77" x14ac:dyDescent="0.25">
      <c r="BX8122" s="311" t="e">
        <f t="shared" si="258"/>
        <v>#DIV/0!</v>
      </c>
      <c r="BY8122" s="310">
        <f t="shared" si="259"/>
        <v>0</v>
      </c>
    </row>
    <row r="8123" spans="76:77" x14ac:dyDescent="0.25">
      <c r="BX8123" s="311" t="e">
        <f t="shared" si="258"/>
        <v>#DIV/0!</v>
      </c>
      <c r="BY8123" s="310">
        <f t="shared" si="259"/>
        <v>0</v>
      </c>
    </row>
    <row r="8124" spans="76:77" x14ac:dyDescent="0.25">
      <c r="BX8124" s="311" t="e">
        <f t="shared" si="258"/>
        <v>#DIV/0!</v>
      </c>
      <c r="BY8124" s="310">
        <f t="shared" si="259"/>
        <v>0</v>
      </c>
    </row>
    <row r="8125" spans="76:77" x14ac:dyDescent="0.25">
      <c r="BX8125" s="311" t="e">
        <f t="shared" si="258"/>
        <v>#DIV/0!</v>
      </c>
      <c r="BY8125" s="310">
        <f t="shared" si="259"/>
        <v>0</v>
      </c>
    </row>
    <row r="8126" spans="76:77" x14ac:dyDescent="0.25">
      <c r="BX8126" s="311" t="e">
        <f t="shared" si="258"/>
        <v>#DIV/0!</v>
      </c>
      <c r="BY8126" s="310">
        <f t="shared" si="259"/>
        <v>0</v>
      </c>
    </row>
    <row r="8127" spans="76:77" x14ac:dyDescent="0.25">
      <c r="BX8127" s="311" t="e">
        <f t="shared" si="258"/>
        <v>#DIV/0!</v>
      </c>
      <c r="BY8127" s="310">
        <f t="shared" si="259"/>
        <v>0</v>
      </c>
    </row>
    <row r="8128" spans="76:77" x14ac:dyDescent="0.25">
      <c r="BX8128" s="311" t="e">
        <f t="shared" si="258"/>
        <v>#DIV/0!</v>
      </c>
      <c r="BY8128" s="310">
        <f t="shared" si="259"/>
        <v>0</v>
      </c>
    </row>
    <row r="8129" spans="76:77" x14ac:dyDescent="0.25">
      <c r="BX8129" s="311" t="e">
        <f t="shared" si="258"/>
        <v>#DIV/0!</v>
      </c>
      <c r="BY8129" s="310">
        <f t="shared" si="259"/>
        <v>0</v>
      </c>
    </row>
    <row r="8130" spans="76:77" x14ac:dyDescent="0.25">
      <c r="BX8130" s="311" t="e">
        <f t="shared" si="258"/>
        <v>#DIV/0!</v>
      </c>
      <c r="BY8130" s="310">
        <f t="shared" si="259"/>
        <v>0</v>
      </c>
    </row>
    <row r="8131" spans="76:77" x14ac:dyDescent="0.25">
      <c r="BX8131" s="311" t="e">
        <f t="shared" si="258"/>
        <v>#DIV/0!</v>
      </c>
      <c r="BY8131" s="310">
        <f t="shared" si="259"/>
        <v>0</v>
      </c>
    </row>
    <row r="8132" spans="76:77" x14ac:dyDescent="0.25">
      <c r="BX8132" s="311" t="e">
        <f t="shared" si="258"/>
        <v>#DIV/0!</v>
      </c>
      <c r="BY8132" s="310">
        <f t="shared" si="259"/>
        <v>0</v>
      </c>
    </row>
    <row r="8133" spans="76:77" x14ac:dyDescent="0.25">
      <c r="BX8133" s="311" t="e">
        <f t="shared" si="258"/>
        <v>#DIV/0!</v>
      </c>
      <c r="BY8133" s="310">
        <f t="shared" si="259"/>
        <v>0</v>
      </c>
    </row>
    <row r="8134" spans="76:77" x14ac:dyDescent="0.25">
      <c r="BX8134" s="311" t="e">
        <f t="shared" si="258"/>
        <v>#DIV/0!</v>
      </c>
      <c r="BY8134" s="310">
        <f t="shared" si="259"/>
        <v>0</v>
      </c>
    </row>
    <row r="8135" spans="76:77" x14ac:dyDescent="0.25">
      <c r="BX8135" s="311" t="e">
        <f t="shared" si="258"/>
        <v>#DIV/0!</v>
      </c>
      <c r="BY8135" s="310">
        <f t="shared" si="259"/>
        <v>0</v>
      </c>
    </row>
    <row r="8136" spans="76:77" x14ac:dyDescent="0.25">
      <c r="BX8136" s="311" t="e">
        <f t="shared" si="258"/>
        <v>#DIV/0!</v>
      </c>
      <c r="BY8136" s="310">
        <f t="shared" si="259"/>
        <v>0</v>
      </c>
    </row>
    <row r="8137" spans="76:77" x14ac:dyDescent="0.25">
      <c r="BX8137" s="311" t="e">
        <f t="shared" si="258"/>
        <v>#DIV/0!</v>
      </c>
      <c r="BY8137" s="310">
        <f t="shared" si="259"/>
        <v>0</v>
      </c>
    </row>
    <row r="8138" spans="76:77" x14ac:dyDescent="0.25">
      <c r="BX8138" s="311" t="e">
        <f t="shared" si="258"/>
        <v>#DIV/0!</v>
      </c>
      <c r="BY8138" s="310">
        <f t="shared" si="259"/>
        <v>0</v>
      </c>
    </row>
    <row r="8139" spans="76:77" x14ac:dyDescent="0.25">
      <c r="BX8139" s="311" t="e">
        <f t="shared" si="258"/>
        <v>#DIV/0!</v>
      </c>
      <c r="BY8139" s="310">
        <f t="shared" si="259"/>
        <v>0</v>
      </c>
    </row>
    <row r="8140" spans="76:77" x14ac:dyDescent="0.25">
      <c r="BX8140" s="311" t="e">
        <f t="shared" si="258"/>
        <v>#DIV/0!</v>
      </c>
      <c r="BY8140" s="310">
        <f t="shared" si="259"/>
        <v>0</v>
      </c>
    </row>
    <row r="8141" spans="76:77" x14ac:dyDescent="0.25">
      <c r="BX8141" s="311" t="e">
        <f t="shared" ref="BX8141:BX8204" si="260">BY8141/BV8141</f>
        <v>#DIV/0!</v>
      </c>
      <c r="BY8141" s="310">
        <f t="shared" ref="BY8141:BY8204" si="261">BY8140+BW8141*(BV8141-BV8140)</f>
        <v>0</v>
      </c>
    </row>
    <row r="8142" spans="76:77" x14ac:dyDescent="0.25">
      <c r="BX8142" s="311" t="e">
        <f t="shared" si="260"/>
        <v>#DIV/0!</v>
      </c>
      <c r="BY8142" s="310">
        <f t="shared" si="261"/>
        <v>0</v>
      </c>
    </row>
    <row r="8143" spans="76:77" x14ac:dyDescent="0.25">
      <c r="BX8143" s="311" t="e">
        <f t="shared" si="260"/>
        <v>#DIV/0!</v>
      </c>
      <c r="BY8143" s="310">
        <f t="shared" si="261"/>
        <v>0</v>
      </c>
    </row>
    <row r="8144" spans="76:77" x14ac:dyDescent="0.25">
      <c r="BX8144" s="311" t="e">
        <f t="shared" si="260"/>
        <v>#DIV/0!</v>
      </c>
      <c r="BY8144" s="310">
        <f t="shared" si="261"/>
        <v>0</v>
      </c>
    </row>
    <row r="8145" spans="76:77" x14ac:dyDescent="0.25">
      <c r="BX8145" s="311" t="e">
        <f t="shared" si="260"/>
        <v>#DIV/0!</v>
      </c>
      <c r="BY8145" s="310">
        <f t="shared" si="261"/>
        <v>0</v>
      </c>
    </row>
    <row r="8146" spans="76:77" x14ac:dyDescent="0.25">
      <c r="BX8146" s="311" t="e">
        <f t="shared" si="260"/>
        <v>#DIV/0!</v>
      </c>
      <c r="BY8146" s="310">
        <f t="shared" si="261"/>
        <v>0</v>
      </c>
    </row>
    <row r="8147" spans="76:77" x14ac:dyDescent="0.25">
      <c r="BX8147" s="311" t="e">
        <f t="shared" si="260"/>
        <v>#DIV/0!</v>
      </c>
      <c r="BY8147" s="310">
        <f t="shared" si="261"/>
        <v>0</v>
      </c>
    </row>
    <row r="8148" spans="76:77" x14ac:dyDescent="0.25">
      <c r="BX8148" s="311" t="e">
        <f t="shared" si="260"/>
        <v>#DIV/0!</v>
      </c>
      <c r="BY8148" s="310">
        <f t="shared" si="261"/>
        <v>0</v>
      </c>
    </row>
    <row r="8149" spans="76:77" x14ac:dyDescent="0.25">
      <c r="BX8149" s="311" t="e">
        <f t="shared" si="260"/>
        <v>#DIV/0!</v>
      </c>
      <c r="BY8149" s="310">
        <f t="shared" si="261"/>
        <v>0</v>
      </c>
    </row>
    <row r="8150" spans="76:77" x14ac:dyDescent="0.25">
      <c r="BX8150" s="311" t="e">
        <f t="shared" si="260"/>
        <v>#DIV/0!</v>
      </c>
      <c r="BY8150" s="310">
        <f t="shared" si="261"/>
        <v>0</v>
      </c>
    </row>
    <row r="8151" spans="76:77" x14ac:dyDescent="0.25">
      <c r="BX8151" s="311" t="e">
        <f t="shared" si="260"/>
        <v>#DIV/0!</v>
      </c>
      <c r="BY8151" s="310">
        <f t="shared" si="261"/>
        <v>0</v>
      </c>
    </row>
    <row r="8152" spans="76:77" x14ac:dyDescent="0.25">
      <c r="BX8152" s="311" t="e">
        <f t="shared" si="260"/>
        <v>#DIV/0!</v>
      </c>
      <c r="BY8152" s="310">
        <f t="shared" si="261"/>
        <v>0</v>
      </c>
    </row>
    <row r="8153" spans="76:77" x14ac:dyDescent="0.25">
      <c r="BX8153" s="311" t="e">
        <f t="shared" si="260"/>
        <v>#DIV/0!</v>
      </c>
      <c r="BY8153" s="310">
        <f t="shared" si="261"/>
        <v>0</v>
      </c>
    </row>
    <row r="8154" spans="76:77" x14ac:dyDescent="0.25">
      <c r="BX8154" s="311" t="e">
        <f t="shared" si="260"/>
        <v>#DIV/0!</v>
      </c>
      <c r="BY8154" s="310">
        <f t="shared" si="261"/>
        <v>0</v>
      </c>
    </row>
    <row r="8155" spans="76:77" x14ac:dyDescent="0.25">
      <c r="BX8155" s="311" t="e">
        <f t="shared" si="260"/>
        <v>#DIV/0!</v>
      </c>
      <c r="BY8155" s="310">
        <f t="shared" si="261"/>
        <v>0</v>
      </c>
    </row>
    <row r="8156" spans="76:77" x14ac:dyDescent="0.25">
      <c r="BX8156" s="311" t="e">
        <f t="shared" si="260"/>
        <v>#DIV/0!</v>
      </c>
      <c r="BY8156" s="310">
        <f t="shared" si="261"/>
        <v>0</v>
      </c>
    </row>
    <row r="8157" spans="76:77" x14ac:dyDescent="0.25">
      <c r="BX8157" s="311" t="e">
        <f t="shared" si="260"/>
        <v>#DIV/0!</v>
      </c>
      <c r="BY8157" s="310">
        <f t="shared" si="261"/>
        <v>0</v>
      </c>
    </row>
    <row r="8158" spans="76:77" x14ac:dyDescent="0.25">
      <c r="BX8158" s="311" t="e">
        <f t="shared" si="260"/>
        <v>#DIV/0!</v>
      </c>
      <c r="BY8158" s="310">
        <f t="shared" si="261"/>
        <v>0</v>
      </c>
    </row>
    <row r="8159" spans="76:77" x14ac:dyDescent="0.25">
      <c r="BX8159" s="311" t="e">
        <f t="shared" si="260"/>
        <v>#DIV/0!</v>
      </c>
      <c r="BY8159" s="310">
        <f t="shared" si="261"/>
        <v>0</v>
      </c>
    </row>
    <row r="8160" spans="76:77" x14ac:dyDescent="0.25">
      <c r="BX8160" s="311" t="e">
        <f t="shared" si="260"/>
        <v>#DIV/0!</v>
      </c>
      <c r="BY8160" s="310">
        <f t="shared" si="261"/>
        <v>0</v>
      </c>
    </row>
    <row r="8161" spans="76:77" x14ac:dyDescent="0.25">
      <c r="BX8161" s="311" t="e">
        <f t="shared" si="260"/>
        <v>#DIV/0!</v>
      </c>
      <c r="BY8161" s="310">
        <f t="shared" si="261"/>
        <v>0</v>
      </c>
    </row>
    <row r="8162" spans="76:77" x14ac:dyDescent="0.25">
      <c r="BX8162" s="311" t="e">
        <f t="shared" si="260"/>
        <v>#DIV/0!</v>
      </c>
      <c r="BY8162" s="310">
        <f t="shared" si="261"/>
        <v>0</v>
      </c>
    </row>
    <row r="8163" spans="76:77" x14ac:dyDescent="0.25">
      <c r="BX8163" s="311" t="e">
        <f t="shared" si="260"/>
        <v>#DIV/0!</v>
      </c>
      <c r="BY8163" s="310">
        <f t="shared" si="261"/>
        <v>0</v>
      </c>
    </row>
    <row r="8164" spans="76:77" x14ac:dyDescent="0.25">
      <c r="BX8164" s="311" t="e">
        <f t="shared" si="260"/>
        <v>#DIV/0!</v>
      </c>
      <c r="BY8164" s="310">
        <f t="shared" si="261"/>
        <v>0</v>
      </c>
    </row>
    <row r="8165" spans="76:77" x14ac:dyDescent="0.25">
      <c r="BX8165" s="311" t="e">
        <f t="shared" si="260"/>
        <v>#DIV/0!</v>
      </c>
      <c r="BY8165" s="310">
        <f t="shared" si="261"/>
        <v>0</v>
      </c>
    </row>
    <row r="8166" spans="76:77" x14ac:dyDescent="0.25">
      <c r="BX8166" s="311" t="e">
        <f t="shared" si="260"/>
        <v>#DIV/0!</v>
      </c>
      <c r="BY8166" s="310">
        <f t="shared" si="261"/>
        <v>0</v>
      </c>
    </row>
    <row r="8167" spans="76:77" x14ac:dyDescent="0.25">
      <c r="BX8167" s="311" t="e">
        <f t="shared" si="260"/>
        <v>#DIV/0!</v>
      </c>
      <c r="BY8167" s="310">
        <f t="shared" si="261"/>
        <v>0</v>
      </c>
    </row>
    <row r="8168" spans="76:77" x14ac:dyDescent="0.25">
      <c r="BX8168" s="311" t="e">
        <f t="shared" si="260"/>
        <v>#DIV/0!</v>
      </c>
      <c r="BY8168" s="310">
        <f t="shared" si="261"/>
        <v>0</v>
      </c>
    </row>
    <row r="8169" spans="76:77" x14ac:dyDescent="0.25">
      <c r="BX8169" s="311" t="e">
        <f t="shared" si="260"/>
        <v>#DIV/0!</v>
      </c>
      <c r="BY8169" s="310">
        <f t="shared" si="261"/>
        <v>0</v>
      </c>
    </row>
    <row r="8170" spans="76:77" x14ac:dyDescent="0.25">
      <c r="BX8170" s="311" t="e">
        <f t="shared" si="260"/>
        <v>#DIV/0!</v>
      </c>
      <c r="BY8170" s="310">
        <f t="shared" si="261"/>
        <v>0</v>
      </c>
    </row>
    <row r="8171" spans="76:77" x14ac:dyDescent="0.25">
      <c r="BX8171" s="311" t="e">
        <f t="shared" si="260"/>
        <v>#DIV/0!</v>
      </c>
      <c r="BY8171" s="310">
        <f t="shared" si="261"/>
        <v>0</v>
      </c>
    </row>
    <row r="8172" spans="76:77" x14ac:dyDescent="0.25">
      <c r="BX8172" s="311" t="e">
        <f t="shared" si="260"/>
        <v>#DIV/0!</v>
      </c>
      <c r="BY8172" s="310">
        <f t="shared" si="261"/>
        <v>0</v>
      </c>
    </row>
    <row r="8173" spans="76:77" x14ac:dyDescent="0.25">
      <c r="BX8173" s="311" t="e">
        <f t="shared" si="260"/>
        <v>#DIV/0!</v>
      </c>
      <c r="BY8173" s="310">
        <f t="shared" si="261"/>
        <v>0</v>
      </c>
    </row>
    <row r="8174" spans="76:77" x14ac:dyDescent="0.25">
      <c r="BX8174" s="311" t="e">
        <f t="shared" si="260"/>
        <v>#DIV/0!</v>
      </c>
      <c r="BY8174" s="310">
        <f t="shared" si="261"/>
        <v>0</v>
      </c>
    </row>
    <row r="8175" spans="76:77" x14ac:dyDescent="0.25">
      <c r="BX8175" s="311" t="e">
        <f t="shared" si="260"/>
        <v>#DIV/0!</v>
      </c>
      <c r="BY8175" s="310">
        <f t="shared" si="261"/>
        <v>0</v>
      </c>
    </row>
    <row r="8176" spans="76:77" x14ac:dyDescent="0.25">
      <c r="BX8176" s="311" t="e">
        <f t="shared" si="260"/>
        <v>#DIV/0!</v>
      </c>
      <c r="BY8176" s="310">
        <f t="shared" si="261"/>
        <v>0</v>
      </c>
    </row>
    <row r="8177" spans="76:77" x14ac:dyDescent="0.25">
      <c r="BX8177" s="311" t="e">
        <f t="shared" si="260"/>
        <v>#DIV/0!</v>
      </c>
      <c r="BY8177" s="310">
        <f t="shared" si="261"/>
        <v>0</v>
      </c>
    </row>
    <row r="8178" spans="76:77" x14ac:dyDescent="0.25">
      <c r="BX8178" s="311" t="e">
        <f t="shared" si="260"/>
        <v>#DIV/0!</v>
      </c>
      <c r="BY8178" s="310">
        <f t="shared" si="261"/>
        <v>0</v>
      </c>
    </row>
    <row r="8179" spans="76:77" x14ac:dyDescent="0.25">
      <c r="BX8179" s="311" t="e">
        <f t="shared" si="260"/>
        <v>#DIV/0!</v>
      </c>
      <c r="BY8179" s="310">
        <f t="shared" si="261"/>
        <v>0</v>
      </c>
    </row>
    <row r="8180" spans="76:77" x14ac:dyDescent="0.25">
      <c r="BX8180" s="311" t="e">
        <f t="shared" si="260"/>
        <v>#DIV/0!</v>
      </c>
      <c r="BY8180" s="310">
        <f t="shared" si="261"/>
        <v>0</v>
      </c>
    </row>
    <row r="8181" spans="76:77" x14ac:dyDescent="0.25">
      <c r="BX8181" s="311" t="e">
        <f t="shared" si="260"/>
        <v>#DIV/0!</v>
      </c>
      <c r="BY8181" s="310">
        <f t="shared" si="261"/>
        <v>0</v>
      </c>
    </row>
    <row r="8182" spans="76:77" x14ac:dyDescent="0.25">
      <c r="BX8182" s="311" t="e">
        <f t="shared" si="260"/>
        <v>#DIV/0!</v>
      </c>
      <c r="BY8182" s="310">
        <f t="shared" si="261"/>
        <v>0</v>
      </c>
    </row>
    <row r="8183" spans="76:77" x14ac:dyDescent="0.25">
      <c r="BX8183" s="311" t="e">
        <f t="shared" si="260"/>
        <v>#DIV/0!</v>
      </c>
      <c r="BY8183" s="310">
        <f t="shared" si="261"/>
        <v>0</v>
      </c>
    </row>
    <row r="8184" spans="76:77" x14ac:dyDescent="0.25">
      <c r="BX8184" s="311" t="e">
        <f t="shared" si="260"/>
        <v>#DIV/0!</v>
      </c>
      <c r="BY8184" s="310">
        <f t="shared" si="261"/>
        <v>0</v>
      </c>
    </row>
    <row r="8185" spans="76:77" x14ac:dyDescent="0.25">
      <c r="BX8185" s="311" t="e">
        <f t="shared" si="260"/>
        <v>#DIV/0!</v>
      </c>
      <c r="BY8185" s="310">
        <f t="shared" si="261"/>
        <v>0</v>
      </c>
    </row>
    <row r="8186" spans="76:77" x14ac:dyDescent="0.25">
      <c r="BX8186" s="311" t="e">
        <f t="shared" si="260"/>
        <v>#DIV/0!</v>
      </c>
      <c r="BY8186" s="310">
        <f t="shared" si="261"/>
        <v>0</v>
      </c>
    </row>
    <row r="8187" spans="76:77" x14ac:dyDescent="0.25">
      <c r="BX8187" s="311" t="e">
        <f t="shared" si="260"/>
        <v>#DIV/0!</v>
      </c>
      <c r="BY8187" s="310">
        <f t="shared" si="261"/>
        <v>0</v>
      </c>
    </row>
    <row r="8188" spans="76:77" x14ac:dyDescent="0.25">
      <c r="BX8188" s="311" t="e">
        <f t="shared" si="260"/>
        <v>#DIV/0!</v>
      </c>
      <c r="BY8188" s="310">
        <f t="shared" si="261"/>
        <v>0</v>
      </c>
    </row>
    <row r="8189" spans="76:77" x14ac:dyDescent="0.25">
      <c r="BX8189" s="311" t="e">
        <f t="shared" si="260"/>
        <v>#DIV/0!</v>
      </c>
      <c r="BY8189" s="310">
        <f t="shared" si="261"/>
        <v>0</v>
      </c>
    </row>
    <row r="8190" spans="76:77" x14ac:dyDescent="0.25">
      <c r="BX8190" s="311" t="e">
        <f t="shared" si="260"/>
        <v>#DIV/0!</v>
      </c>
      <c r="BY8190" s="310">
        <f t="shared" si="261"/>
        <v>0</v>
      </c>
    </row>
    <row r="8191" spans="76:77" x14ac:dyDescent="0.25">
      <c r="BX8191" s="311" t="e">
        <f t="shared" si="260"/>
        <v>#DIV/0!</v>
      </c>
      <c r="BY8191" s="310">
        <f t="shared" si="261"/>
        <v>0</v>
      </c>
    </row>
    <row r="8192" spans="76:77" x14ac:dyDescent="0.25">
      <c r="BX8192" s="311" t="e">
        <f t="shared" si="260"/>
        <v>#DIV/0!</v>
      </c>
      <c r="BY8192" s="310">
        <f t="shared" si="261"/>
        <v>0</v>
      </c>
    </row>
    <row r="8193" spans="76:77" x14ac:dyDescent="0.25">
      <c r="BX8193" s="311" t="e">
        <f t="shared" si="260"/>
        <v>#DIV/0!</v>
      </c>
      <c r="BY8193" s="310">
        <f t="shared" si="261"/>
        <v>0</v>
      </c>
    </row>
    <row r="8194" spans="76:77" x14ac:dyDescent="0.25">
      <c r="BX8194" s="311" t="e">
        <f t="shared" si="260"/>
        <v>#DIV/0!</v>
      </c>
      <c r="BY8194" s="310">
        <f t="shared" si="261"/>
        <v>0</v>
      </c>
    </row>
    <row r="8195" spans="76:77" x14ac:dyDescent="0.25">
      <c r="BX8195" s="311" t="e">
        <f t="shared" si="260"/>
        <v>#DIV/0!</v>
      </c>
      <c r="BY8195" s="310">
        <f t="shared" si="261"/>
        <v>0</v>
      </c>
    </row>
    <row r="8196" spans="76:77" x14ac:dyDescent="0.25">
      <c r="BX8196" s="311" t="e">
        <f t="shared" si="260"/>
        <v>#DIV/0!</v>
      </c>
      <c r="BY8196" s="310">
        <f t="shared" si="261"/>
        <v>0</v>
      </c>
    </row>
    <row r="8197" spans="76:77" x14ac:dyDescent="0.25">
      <c r="BX8197" s="311" t="e">
        <f t="shared" si="260"/>
        <v>#DIV/0!</v>
      </c>
      <c r="BY8197" s="310">
        <f t="shared" si="261"/>
        <v>0</v>
      </c>
    </row>
    <row r="8198" spans="76:77" x14ac:dyDescent="0.25">
      <c r="BX8198" s="311" t="e">
        <f t="shared" si="260"/>
        <v>#DIV/0!</v>
      </c>
      <c r="BY8198" s="310">
        <f t="shared" si="261"/>
        <v>0</v>
      </c>
    </row>
    <row r="8199" spans="76:77" x14ac:dyDescent="0.25">
      <c r="BX8199" s="311" t="e">
        <f t="shared" si="260"/>
        <v>#DIV/0!</v>
      </c>
      <c r="BY8199" s="310">
        <f t="shared" si="261"/>
        <v>0</v>
      </c>
    </row>
    <row r="8200" spans="76:77" x14ac:dyDescent="0.25">
      <c r="BX8200" s="311" t="e">
        <f t="shared" si="260"/>
        <v>#DIV/0!</v>
      </c>
      <c r="BY8200" s="310">
        <f t="shared" si="261"/>
        <v>0</v>
      </c>
    </row>
    <row r="8201" spans="76:77" x14ac:dyDescent="0.25">
      <c r="BX8201" s="311" t="e">
        <f t="shared" si="260"/>
        <v>#DIV/0!</v>
      </c>
      <c r="BY8201" s="310">
        <f t="shared" si="261"/>
        <v>0</v>
      </c>
    </row>
    <row r="8202" spans="76:77" x14ac:dyDescent="0.25">
      <c r="BX8202" s="311" t="e">
        <f t="shared" si="260"/>
        <v>#DIV/0!</v>
      </c>
      <c r="BY8202" s="310">
        <f t="shared" si="261"/>
        <v>0</v>
      </c>
    </row>
    <row r="8203" spans="76:77" x14ac:dyDescent="0.25">
      <c r="BX8203" s="311" t="e">
        <f t="shared" si="260"/>
        <v>#DIV/0!</v>
      </c>
      <c r="BY8203" s="310">
        <f t="shared" si="261"/>
        <v>0</v>
      </c>
    </row>
    <row r="8204" spans="76:77" x14ac:dyDescent="0.25">
      <c r="BX8204" s="311" t="e">
        <f t="shared" si="260"/>
        <v>#DIV/0!</v>
      </c>
      <c r="BY8204" s="310">
        <f t="shared" si="261"/>
        <v>0</v>
      </c>
    </row>
    <row r="8205" spans="76:77" x14ac:dyDescent="0.25">
      <c r="BX8205" s="311" t="e">
        <f t="shared" ref="BX8205:BX8268" si="262">BY8205/BV8205</f>
        <v>#DIV/0!</v>
      </c>
      <c r="BY8205" s="310">
        <f t="shared" ref="BY8205:BY8268" si="263">BY8204+BW8205*(BV8205-BV8204)</f>
        <v>0</v>
      </c>
    </row>
    <row r="8206" spans="76:77" x14ac:dyDescent="0.25">
      <c r="BX8206" s="311" t="e">
        <f t="shared" si="262"/>
        <v>#DIV/0!</v>
      </c>
      <c r="BY8206" s="310">
        <f t="shared" si="263"/>
        <v>0</v>
      </c>
    </row>
    <row r="8207" spans="76:77" x14ac:dyDescent="0.25">
      <c r="BX8207" s="311" t="e">
        <f t="shared" si="262"/>
        <v>#DIV/0!</v>
      </c>
      <c r="BY8207" s="310">
        <f t="shared" si="263"/>
        <v>0</v>
      </c>
    </row>
    <row r="8208" spans="76:77" x14ac:dyDescent="0.25">
      <c r="BX8208" s="311" t="e">
        <f t="shared" si="262"/>
        <v>#DIV/0!</v>
      </c>
      <c r="BY8208" s="310">
        <f t="shared" si="263"/>
        <v>0</v>
      </c>
    </row>
    <row r="8209" spans="76:77" x14ac:dyDescent="0.25">
      <c r="BX8209" s="311" t="e">
        <f t="shared" si="262"/>
        <v>#DIV/0!</v>
      </c>
      <c r="BY8209" s="310">
        <f t="shared" si="263"/>
        <v>0</v>
      </c>
    </row>
    <row r="8210" spans="76:77" x14ac:dyDescent="0.25">
      <c r="BX8210" s="311" t="e">
        <f t="shared" si="262"/>
        <v>#DIV/0!</v>
      </c>
      <c r="BY8210" s="310">
        <f t="shared" si="263"/>
        <v>0</v>
      </c>
    </row>
    <row r="8211" spans="76:77" x14ac:dyDescent="0.25">
      <c r="BX8211" s="311" t="e">
        <f t="shared" si="262"/>
        <v>#DIV/0!</v>
      </c>
      <c r="BY8211" s="310">
        <f t="shared" si="263"/>
        <v>0</v>
      </c>
    </row>
    <row r="8212" spans="76:77" x14ac:dyDescent="0.25">
      <c r="BX8212" s="311" t="e">
        <f t="shared" si="262"/>
        <v>#DIV/0!</v>
      </c>
      <c r="BY8212" s="310">
        <f t="shared" si="263"/>
        <v>0</v>
      </c>
    </row>
    <row r="8213" spans="76:77" x14ac:dyDescent="0.25">
      <c r="BX8213" s="311" t="e">
        <f t="shared" si="262"/>
        <v>#DIV/0!</v>
      </c>
      <c r="BY8213" s="310">
        <f t="shared" si="263"/>
        <v>0</v>
      </c>
    </row>
    <row r="8214" spans="76:77" x14ac:dyDescent="0.25">
      <c r="BX8214" s="311" t="e">
        <f t="shared" si="262"/>
        <v>#DIV/0!</v>
      </c>
      <c r="BY8214" s="310">
        <f t="shared" si="263"/>
        <v>0</v>
      </c>
    </row>
    <row r="8215" spans="76:77" x14ac:dyDescent="0.25">
      <c r="BX8215" s="311" t="e">
        <f t="shared" si="262"/>
        <v>#DIV/0!</v>
      </c>
      <c r="BY8215" s="310">
        <f t="shared" si="263"/>
        <v>0</v>
      </c>
    </row>
    <row r="8216" spans="76:77" x14ac:dyDescent="0.25">
      <c r="BX8216" s="311" t="e">
        <f t="shared" si="262"/>
        <v>#DIV/0!</v>
      </c>
      <c r="BY8216" s="310">
        <f t="shared" si="263"/>
        <v>0</v>
      </c>
    </row>
    <row r="8217" spans="76:77" x14ac:dyDescent="0.25">
      <c r="BX8217" s="311" t="e">
        <f t="shared" si="262"/>
        <v>#DIV/0!</v>
      </c>
      <c r="BY8217" s="310">
        <f t="shared" si="263"/>
        <v>0</v>
      </c>
    </row>
    <row r="8218" spans="76:77" x14ac:dyDescent="0.25">
      <c r="BX8218" s="311" t="e">
        <f t="shared" si="262"/>
        <v>#DIV/0!</v>
      </c>
      <c r="BY8218" s="310">
        <f t="shared" si="263"/>
        <v>0</v>
      </c>
    </row>
    <row r="8219" spans="76:77" x14ac:dyDescent="0.25">
      <c r="BX8219" s="311" t="e">
        <f t="shared" si="262"/>
        <v>#DIV/0!</v>
      </c>
      <c r="BY8219" s="310">
        <f t="shared" si="263"/>
        <v>0</v>
      </c>
    </row>
    <row r="8220" spans="76:77" x14ac:dyDescent="0.25">
      <c r="BX8220" s="311" t="e">
        <f t="shared" si="262"/>
        <v>#DIV/0!</v>
      </c>
      <c r="BY8220" s="310">
        <f t="shared" si="263"/>
        <v>0</v>
      </c>
    </row>
    <row r="8221" spans="76:77" x14ac:dyDescent="0.25">
      <c r="BX8221" s="311" t="e">
        <f t="shared" si="262"/>
        <v>#DIV/0!</v>
      </c>
      <c r="BY8221" s="310">
        <f t="shared" si="263"/>
        <v>0</v>
      </c>
    </row>
    <row r="8222" spans="76:77" x14ac:dyDescent="0.25">
      <c r="BX8222" s="311" t="e">
        <f t="shared" si="262"/>
        <v>#DIV/0!</v>
      </c>
      <c r="BY8222" s="310">
        <f t="shared" si="263"/>
        <v>0</v>
      </c>
    </row>
    <row r="8223" spans="76:77" x14ac:dyDescent="0.25">
      <c r="BX8223" s="311" t="e">
        <f t="shared" si="262"/>
        <v>#DIV/0!</v>
      </c>
      <c r="BY8223" s="310">
        <f t="shared" si="263"/>
        <v>0</v>
      </c>
    </row>
    <row r="8224" spans="76:77" x14ac:dyDescent="0.25">
      <c r="BX8224" s="311" t="e">
        <f t="shared" si="262"/>
        <v>#DIV/0!</v>
      </c>
      <c r="BY8224" s="310">
        <f t="shared" si="263"/>
        <v>0</v>
      </c>
    </row>
    <row r="8225" spans="76:77" x14ac:dyDescent="0.25">
      <c r="BX8225" s="311" t="e">
        <f t="shared" si="262"/>
        <v>#DIV/0!</v>
      </c>
      <c r="BY8225" s="310">
        <f t="shared" si="263"/>
        <v>0</v>
      </c>
    </row>
    <row r="8226" spans="76:77" x14ac:dyDescent="0.25">
      <c r="BX8226" s="311" t="e">
        <f t="shared" si="262"/>
        <v>#DIV/0!</v>
      </c>
      <c r="BY8226" s="310">
        <f t="shared" si="263"/>
        <v>0</v>
      </c>
    </row>
    <row r="8227" spans="76:77" x14ac:dyDescent="0.25">
      <c r="BX8227" s="311" t="e">
        <f t="shared" si="262"/>
        <v>#DIV/0!</v>
      </c>
      <c r="BY8227" s="310">
        <f t="shared" si="263"/>
        <v>0</v>
      </c>
    </row>
    <row r="8228" spans="76:77" x14ac:dyDescent="0.25">
      <c r="BX8228" s="311" t="e">
        <f t="shared" si="262"/>
        <v>#DIV/0!</v>
      </c>
      <c r="BY8228" s="310">
        <f t="shared" si="263"/>
        <v>0</v>
      </c>
    </row>
    <row r="8229" spans="76:77" x14ac:dyDescent="0.25">
      <c r="BX8229" s="311" t="e">
        <f t="shared" si="262"/>
        <v>#DIV/0!</v>
      </c>
      <c r="BY8229" s="310">
        <f t="shared" si="263"/>
        <v>0</v>
      </c>
    </row>
    <row r="8230" spans="76:77" x14ac:dyDescent="0.25">
      <c r="BX8230" s="311" t="e">
        <f t="shared" si="262"/>
        <v>#DIV/0!</v>
      </c>
      <c r="BY8230" s="310">
        <f t="shared" si="263"/>
        <v>0</v>
      </c>
    </row>
    <row r="8231" spans="76:77" x14ac:dyDescent="0.25">
      <c r="BX8231" s="311" t="e">
        <f t="shared" si="262"/>
        <v>#DIV/0!</v>
      </c>
      <c r="BY8231" s="310">
        <f t="shared" si="263"/>
        <v>0</v>
      </c>
    </row>
    <row r="8232" spans="76:77" x14ac:dyDescent="0.25">
      <c r="BX8232" s="311" t="e">
        <f t="shared" si="262"/>
        <v>#DIV/0!</v>
      </c>
      <c r="BY8232" s="310">
        <f t="shared" si="263"/>
        <v>0</v>
      </c>
    </row>
    <row r="8233" spans="76:77" x14ac:dyDescent="0.25">
      <c r="BX8233" s="311" t="e">
        <f t="shared" si="262"/>
        <v>#DIV/0!</v>
      </c>
      <c r="BY8233" s="310">
        <f t="shared" si="263"/>
        <v>0</v>
      </c>
    </row>
    <row r="8234" spans="76:77" x14ac:dyDescent="0.25">
      <c r="BX8234" s="311" t="e">
        <f t="shared" si="262"/>
        <v>#DIV/0!</v>
      </c>
      <c r="BY8234" s="310">
        <f t="shared" si="263"/>
        <v>0</v>
      </c>
    </row>
    <row r="8235" spans="76:77" x14ac:dyDescent="0.25">
      <c r="BX8235" s="311" t="e">
        <f t="shared" si="262"/>
        <v>#DIV/0!</v>
      </c>
      <c r="BY8235" s="310">
        <f t="shared" si="263"/>
        <v>0</v>
      </c>
    </row>
    <row r="8236" spans="76:77" x14ac:dyDescent="0.25">
      <c r="BX8236" s="311" t="e">
        <f t="shared" si="262"/>
        <v>#DIV/0!</v>
      </c>
      <c r="BY8236" s="310">
        <f t="shared" si="263"/>
        <v>0</v>
      </c>
    </row>
    <row r="8237" spans="76:77" x14ac:dyDescent="0.25">
      <c r="BX8237" s="311" t="e">
        <f t="shared" si="262"/>
        <v>#DIV/0!</v>
      </c>
      <c r="BY8237" s="310">
        <f t="shared" si="263"/>
        <v>0</v>
      </c>
    </row>
    <row r="8238" spans="76:77" x14ac:dyDescent="0.25">
      <c r="BX8238" s="311" t="e">
        <f t="shared" si="262"/>
        <v>#DIV/0!</v>
      </c>
      <c r="BY8238" s="310">
        <f t="shared" si="263"/>
        <v>0</v>
      </c>
    </row>
    <row r="8239" spans="76:77" x14ac:dyDescent="0.25">
      <c r="BX8239" s="311" t="e">
        <f t="shared" si="262"/>
        <v>#DIV/0!</v>
      </c>
      <c r="BY8239" s="310">
        <f t="shared" si="263"/>
        <v>0</v>
      </c>
    </row>
    <row r="8240" spans="76:77" x14ac:dyDescent="0.25">
      <c r="BX8240" s="311" t="e">
        <f t="shared" si="262"/>
        <v>#DIV/0!</v>
      </c>
      <c r="BY8240" s="310">
        <f t="shared" si="263"/>
        <v>0</v>
      </c>
    </row>
    <row r="8241" spans="76:77" x14ac:dyDescent="0.25">
      <c r="BX8241" s="311" t="e">
        <f t="shared" si="262"/>
        <v>#DIV/0!</v>
      </c>
      <c r="BY8241" s="310">
        <f t="shared" si="263"/>
        <v>0</v>
      </c>
    </row>
    <row r="8242" spans="76:77" x14ac:dyDescent="0.25">
      <c r="BX8242" s="311" t="e">
        <f t="shared" si="262"/>
        <v>#DIV/0!</v>
      </c>
      <c r="BY8242" s="310">
        <f t="shared" si="263"/>
        <v>0</v>
      </c>
    </row>
    <row r="8243" spans="76:77" x14ac:dyDescent="0.25">
      <c r="BX8243" s="311" t="e">
        <f t="shared" si="262"/>
        <v>#DIV/0!</v>
      </c>
      <c r="BY8243" s="310">
        <f t="shared" si="263"/>
        <v>0</v>
      </c>
    </row>
    <row r="8244" spans="76:77" x14ac:dyDescent="0.25">
      <c r="BX8244" s="311" t="e">
        <f t="shared" si="262"/>
        <v>#DIV/0!</v>
      </c>
      <c r="BY8244" s="310">
        <f t="shared" si="263"/>
        <v>0</v>
      </c>
    </row>
    <row r="8245" spans="76:77" x14ac:dyDescent="0.25">
      <c r="BX8245" s="311" t="e">
        <f t="shared" si="262"/>
        <v>#DIV/0!</v>
      </c>
      <c r="BY8245" s="310">
        <f t="shared" si="263"/>
        <v>0</v>
      </c>
    </row>
    <row r="8246" spans="76:77" x14ac:dyDescent="0.25">
      <c r="BX8246" s="311" t="e">
        <f t="shared" si="262"/>
        <v>#DIV/0!</v>
      </c>
      <c r="BY8246" s="310">
        <f t="shared" si="263"/>
        <v>0</v>
      </c>
    </row>
    <row r="8247" spans="76:77" x14ac:dyDescent="0.25">
      <c r="BX8247" s="311" t="e">
        <f t="shared" si="262"/>
        <v>#DIV/0!</v>
      </c>
      <c r="BY8247" s="310">
        <f t="shared" si="263"/>
        <v>0</v>
      </c>
    </row>
    <row r="8248" spans="76:77" x14ac:dyDescent="0.25">
      <c r="BX8248" s="311" t="e">
        <f t="shared" si="262"/>
        <v>#DIV/0!</v>
      </c>
      <c r="BY8248" s="310">
        <f t="shared" si="263"/>
        <v>0</v>
      </c>
    </row>
    <row r="8249" spans="76:77" x14ac:dyDescent="0.25">
      <c r="BX8249" s="311" t="e">
        <f t="shared" si="262"/>
        <v>#DIV/0!</v>
      </c>
      <c r="BY8249" s="310">
        <f t="shared" si="263"/>
        <v>0</v>
      </c>
    </row>
    <row r="8250" spans="76:77" x14ac:dyDescent="0.25">
      <c r="BX8250" s="311" t="e">
        <f t="shared" si="262"/>
        <v>#DIV/0!</v>
      </c>
      <c r="BY8250" s="310">
        <f t="shared" si="263"/>
        <v>0</v>
      </c>
    </row>
    <row r="8251" spans="76:77" x14ac:dyDescent="0.25">
      <c r="BX8251" s="311" t="e">
        <f t="shared" si="262"/>
        <v>#DIV/0!</v>
      </c>
      <c r="BY8251" s="310">
        <f t="shared" si="263"/>
        <v>0</v>
      </c>
    </row>
    <row r="8252" spans="76:77" x14ac:dyDescent="0.25">
      <c r="BX8252" s="311" t="e">
        <f t="shared" si="262"/>
        <v>#DIV/0!</v>
      </c>
      <c r="BY8252" s="310">
        <f t="shared" si="263"/>
        <v>0</v>
      </c>
    </row>
    <row r="8253" spans="76:77" x14ac:dyDescent="0.25">
      <c r="BX8253" s="311" t="e">
        <f t="shared" si="262"/>
        <v>#DIV/0!</v>
      </c>
      <c r="BY8253" s="310">
        <f t="shared" si="263"/>
        <v>0</v>
      </c>
    </row>
    <row r="8254" spans="76:77" x14ac:dyDescent="0.25">
      <c r="BX8254" s="311" t="e">
        <f t="shared" si="262"/>
        <v>#DIV/0!</v>
      </c>
      <c r="BY8254" s="310">
        <f t="shared" si="263"/>
        <v>0</v>
      </c>
    </row>
    <row r="8255" spans="76:77" x14ac:dyDescent="0.25">
      <c r="BX8255" s="311" t="e">
        <f t="shared" si="262"/>
        <v>#DIV/0!</v>
      </c>
      <c r="BY8255" s="310">
        <f t="shared" si="263"/>
        <v>0</v>
      </c>
    </row>
    <row r="8256" spans="76:77" x14ac:dyDescent="0.25">
      <c r="BX8256" s="311" t="e">
        <f t="shared" si="262"/>
        <v>#DIV/0!</v>
      </c>
      <c r="BY8256" s="310">
        <f t="shared" si="263"/>
        <v>0</v>
      </c>
    </row>
    <row r="8257" spans="76:77" x14ac:dyDescent="0.25">
      <c r="BX8257" s="311" t="e">
        <f t="shared" si="262"/>
        <v>#DIV/0!</v>
      </c>
      <c r="BY8257" s="310">
        <f t="shared" si="263"/>
        <v>0</v>
      </c>
    </row>
    <row r="8258" spans="76:77" x14ac:dyDescent="0.25">
      <c r="BX8258" s="311" t="e">
        <f t="shared" si="262"/>
        <v>#DIV/0!</v>
      </c>
      <c r="BY8258" s="310">
        <f t="shared" si="263"/>
        <v>0</v>
      </c>
    </row>
    <row r="8259" spans="76:77" x14ac:dyDescent="0.25">
      <c r="BX8259" s="311" t="e">
        <f t="shared" si="262"/>
        <v>#DIV/0!</v>
      </c>
      <c r="BY8259" s="310">
        <f t="shared" si="263"/>
        <v>0</v>
      </c>
    </row>
    <row r="8260" spans="76:77" x14ac:dyDescent="0.25">
      <c r="BX8260" s="311" t="e">
        <f t="shared" si="262"/>
        <v>#DIV/0!</v>
      </c>
      <c r="BY8260" s="310">
        <f t="shared" si="263"/>
        <v>0</v>
      </c>
    </row>
    <row r="8261" spans="76:77" x14ac:dyDescent="0.25">
      <c r="BX8261" s="311" t="e">
        <f t="shared" si="262"/>
        <v>#DIV/0!</v>
      </c>
      <c r="BY8261" s="310">
        <f t="shared" si="263"/>
        <v>0</v>
      </c>
    </row>
    <row r="8262" spans="76:77" x14ac:dyDescent="0.25">
      <c r="BX8262" s="311" t="e">
        <f t="shared" si="262"/>
        <v>#DIV/0!</v>
      </c>
      <c r="BY8262" s="310">
        <f t="shared" si="263"/>
        <v>0</v>
      </c>
    </row>
    <row r="8263" spans="76:77" x14ac:dyDescent="0.25">
      <c r="BX8263" s="311" t="e">
        <f t="shared" si="262"/>
        <v>#DIV/0!</v>
      </c>
      <c r="BY8263" s="310">
        <f t="shared" si="263"/>
        <v>0</v>
      </c>
    </row>
    <row r="8264" spans="76:77" x14ac:dyDescent="0.25">
      <c r="BX8264" s="311" t="e">
        <f t="shared" si="262"/>
        <v>#DIV/0!</v>
      </c>
      <c r="BY8264" s="310">
        <f t="shared" si="263"/>
        <v>0</v>
      </c>
    </row>
    <row r="8265" spans="76:77" x14ac:dyDescent="0.25">
      <c r="BX8265" s="311" t="e">
        <f t="shared" si="262"/>
        <v>#DIV/0!</v>
      </c>
      <c r="BY8265" s="310">
        <f t="shared" si="263"/>
        <v>0</v>
      </c>
    </row>
    <row r="8266" spans="76:77" x14ac:dyDescent="0.25">
      <c r="BX8266" s="311" t="e">
        <f t="shared" si="262"/>
        <v>#DIV/0!</v>
      </c>
      <c r="BY8266" s="310">
        <f t="shared" si="263"/>
        <v>0</v>
      </c>
    </row>
    <row r="8267" spans="76:77" x14ac:dyDescent="0.25">
      <c r="BX8267" s="311" t="e">
        <f t="shared" si="262"/>
        <v>#DIV/0!</v>
      </c>
      <c r="BY8267" s="310">
        <f t="shared" si="263"/>
        <v>0</v>
      </c>
    </row>
    <row r="8268" spans="76:77" x14ac:dyDescent="0.25">
      <c r="BX8268" s="311" t="e">
        <f t="shared" si="262"/>
        <v>#DIV/0!</v>
      </c>
      <c r="BY8268" s="310">
        <f t="shared" si="263"/>
        <v>0</v>
      </c>
    </row>
    <row r="8269" spans="76:77" x14ac:dyDescent="0.25">
      <c r="BX8269" s="311" t="e">
        <f t="shared" ref="BX8269:BX8332" si="264">BY8269/BV8269</f>
        <v>#DIV/0!</v>
      </c>
      <c r="BY8269" s="310">
        <f t="shared" ref="BY8269:BY8332" si="265">BY8268+BW8269*(BV8269-BV8268)</f>
        <v>0</v>
      </c>
    </row>
    <row r="8270" spans="76:77" x14ac:dyDescent="0.25">
      <c r="BX8270" s="311" t="e">
        <f t="shared" si="264"/>
        <v>#DIV/0!</v>
      </c>
      <c r="BY8270" s="310">
        <f t="shared" si="265"/>
        <v>0</v>
      </c>
    </row>
    <row r="8271" spans="76:77" x14ac:dyDescent="0.25">
      <c r="BX8271" s="311" t="e">
        <f t="shared" si="264"/>
        <v>#DIV/0!</v>
      </c>
      <c r="BY8271" s="310">
        <f t="shared" si="265"/>
        <v>0</v>
      </c>
    </row>
    <row r="8272" spans="76:77" x14ac:dyDescent="0.25">
      <c r="BX8272" s="311" t="e">
        <f t="shared" si="264"/>
        <v>#DIV/0!</v>
      </c>
      <c r="BY8272" s="310">
        <f t="shared" si="265"/>
        <v>0</v>
      </c>
    </row>
    <row r="8273" spans="76:77" x14ac:dyDescent="0.25">
      <c r="BX8273" s="311" t="e">
        <f t="shared" si="264"/>
        <v>#DIV/0!</v>
      </c>
      <c r="BY8273" s="310">
        <f t="shared" si="265"/>
        <v>0</v>
      </c>
    </row>
    <row r="8274" spans="76:77" x14ac:dyDescent="0.25">
      <c r="BX8274" s="311" t="e">
        <f t="shared" si="264"/>
        <v>#DIV/0!</v>
      </c>
      <c r="BY8274" s="310">
        <f t="shared" si="265"/>
        <v>0</v>
      </c>
    </row>
    <row r="8275" spans="76:77" x14ac:dyDescent="0.25">
      <c r="BX8275" s="311" t="e">
        <f t="shared" si="264"/>
        <v>#DIV/0!</v>
      </c>
      <c r="BY8275" s="310">
        <f t="shared" si="265"/>
        <v>0</v>
      </c>
    </row>
    <row r="8276" spans="76:77" x14ac:dyDescent="0.25">
      <c r="BX8276" s="311" t="e">
        <f t="shared" si="264"/>
        <v>#DIV/0!</v>
      </c>
      <c r="BY8276" s="310">
        <f t="shared" si="265"/>
        <v>0</v>
      </c>
    </row>
    <row r="8277" spans="76:77" x14ac:dyDescent="0.25">
      <c r="BX8277" s="311" t="e">
        <f t="shared" si="264"/>
        <v>#DIV/0!</v>
      </c>
      <c r="BY8277" s="310">
        <f t="shared" si="265"/>
        <v>0</v>
      </c>
    </row>
    <row r="8278" spans="76:77" x14ac:dyDescent="0.25">
      <c r="BX8278" s="311" t="e">
        <f t="shared" si="264"/>
        <v>#DIV/0!</v>
      </c>
      <c r="BY8278" s="310">
        <f t="shared" si="265"/>
        <v>0</v>
      </c>
    </row>
    <row r="8279" spans="76:77" x14ac:dyDescent="0.25">
      <c r="BX8279" s="311" t="e">
        <f t="shared" si="264"/>
        <v>#DIV/0!</v>
      </c>
      <c r="BY8279" s="310">
        <f t="shared" si="265"/>
        <v>0</v>
      </c>
    </row>
    <row r="8280" spans="76:77" x14ac:dyDescent="0.25">
      <c r="BX8280" s="311" t="e">
        <f t="shared" si="264"/>
        <v>#DIV/0!</v>
      </c>
      <c r="BY8280" s="310">
        <f t="shared" si="265"/>
        <v>0</v>
      </c>
    </row>
    <row r="8281" spans="76:77" x14ac:dyDescent="0.25">
      <c r="BX8281" s="311" t="e">
        <f t="shared" si="264"/>
        <v>#DIV/0!</v>
      </c>
      <c r="BY8281" s="310">
        <f t="shared" si="265"/>
        <v>0</v>
      </c>
    </row>
    <row r="8282" spans="76:77" x14ac:dyDescent="0.25">
      <c r="BX8282" s="311" t="e">
        <f t="shared" si="264"/>
        <v>#DIV/0!</v>
      </c>
      <c r="BY8282" s="310">
        <f t="shared" si="265"/>
        <v>0</v>
      </c>
    </row>
    <row r="8283" spans="76:77" x14ac:dyDescent="0.25">
      <c r="BX8283" s="311" t="e">
        <f t="shared" si="264"/>
        <v>#DIV/0!</v>
      </c>
      <c r="BY8283" s="310">
        <f t="shared" si="265"/>
        <v>0</v>
      </c>
    </row>
    <row r="8284" spans="76:77" x14ac:dyDescent="0.25">
      <c r="BX8284" s="311" t="e">
        <f t="shared" si="264"/>
        <v>#DIV/0!</v>
      </c>
      <c r="BY8284" s="310">
        <f t="shared" si="265"/>
        <v>0</v>
      </c>
    </row>
    <row r="8285" spans="76:77" x14ac:dyDescent="0.25">
      <c r="BX8285" s="311" t="e">
        <f t="shared" si="264"/>
        <v>#DIV/0!</v>
      </c>
      <c r="BY8285" s="310">
        <f t="shared" si="265"/>
        <v>0</v>
      </c>
    </row>
    <row r="8286" spans="76:77" x14ac:dyDescent="0.25">
      <c r="BX8286" s="311" t="e">
        <f t="shared" si="264"/>
        <v>#DIV/0!</v>
      </c>
      <c r="BY8286" s="310">
        <f t="shared" si="265"/>
        <v>0</v>
      </c>
    </row>
    <row r="8287" spans="76:77" x14ac:dyDescent="0.25">
      <c r="BX8287" s="311" t="e">
        <f t="shared" si="264"/>
        <v>#DIV/0!</v>
      </c>
      <c r="BY8287" s="310">
        <f t="shared" si="265"/>
        <v>0</v>
      </c>
    </row>
    <row r="8288" spans="76:77" x14ac:dyDescent="0.25">
      <c r="BX8288" s="311" t="e">
        <f t="shared" si="264"/>
        <v>#DIV/0!</v>
      </c>
      <c r="BY8288" s="310">
        <f t="shared" si="265"/>
        <v>0</v>
      </c>
    </row>
    <row r="8289" spans="76:77" x14ac:dyDescent="0.25">
      <c r="BX8289" s="311" t="e">
        <f t="shared" si="264"/>
        <v>#DIV/0!</v>
      </c>
      <c r="BY8289" s="310">
        <f t="shared" si="265"/>
        <v>0</v>
      </c>
    </row>
    <row r="8290" spans="76:77" x14ac:dyDescent="0.25">
      <c r="BX8290" s="311" t="e">
        <f t="shared" si="264"/>
        <v>#DIV/0!</v>
      </c>
      <c r="BY8290" s="310">
        <f t="shared" si="265"/>
        <v>0</v>
      </c>
    </row>
    <row r="8291" spans="76:77" x14ac:dyDescent="0.25">
      <c r="BX8291" s="311" t="e">
        <f t="shared" si="264"/>
        <v>#DIV/0!</v>
      </c>
      <c r="BY8291" s="310">
        <f t="shared" si="265"/>
        <v>0</v>
      </c>
    </row>
    <row r="8292" spans="76:77" x14ac:dyDescent="0.25">
      <c r="BX8292" s="311" t="e">
        <f t="shared" si="264"/>
        <v>#DIV/0!</v>
      </c>
      <c r="BY8292" s="310">
        <f t="shared" si="265"/>
        <v>0</v>
      </c>
    </row>
    <row r="8293" spans="76:77" x14ac:dyDescent="0.25">
      <c r="BX8293" s="311" t="e">
        <f t="shared" si="264"/>
        <v>#DIV/0!</v>
      </c>
      <c r="BY8293" s="310">
        <f t="shared" si="265"/>
        <v>0</v>
      </c>
    </row>
    <row r="8294" spans="76:77" x14ac:dyDescent="0.25">
      <c r="BX8294" s="311" t="e">
        <f t="shared" si="264"/>
        <v>#DIV/0!</v>
      </c>
      <c r="BY8294" s="310">
        <f t="shared" si="265"/>
        <v>0</v>
      </c>
    </row>
    <row r="8295" spans="76:77" x14ac:dyDescent="0.25">
      <c r="BX8295" s="311" t="e">
        <f t="shared" si="264"/>
        <v>#DIV/0!</v>
      </c>
      <c r="BY8295" s="310">
        <f t="shared" si="265"/>
        <v>0</v>
      </c>
    </row>
    <row r="8296" spans="76:77" x14ac:dyDescent="0.25">
      <c r="BX8296" s="311" t="e">
        <f t="shared" si="264"/>
        <v>#DIV/0!</v>
      </c>
      <c r="BY8296" s="310">
        <f t="shared" si="265"/>
        <v>0</v>
      </c>
    </row>
    <row r="8297" spans="76:77" x14ac:dyDescent="0.25">
      <c r="BX8297" s="311" t="e">
        <f t="shared" si="264"/>
        <v>#DIV/0!</v>
      </c>
      <c r="BY8297" s="310">
        <f t="shared" si="265"/>
        <v>0</v>
      </c>
    </row>
    <row r="8298" spans="76:77" x14ac:dyDescent="0.25">
      <c r="BX8298" s="311" t="e">
        <f t="shared" si="264"/>
        <v>#DIV/0!</v>
      </c>
      <c r="BY8298" s="310">
        <f t="shared" si="265"/>
        <v>0</v>
      </c>
    </row>
    <row r="8299" spans="76:77" x14ac:dyDescent="0.25">
      <c r="BX8299" s="311" t="e">
        <f t="shared" si="264"/>
        <v>#DIV/0!</v>
      </c>
      <c r="BY8299" s="310">
        <f t="shared" si="265"/>
        <v>0</v>
      </c>
    </row>
    <row r="8300" spans="76:77" x14ac:dyDescent="0.25">
      <c r="BX8300" s="311" t="e">
        <f t="shared" si="264"/>
        <v>#DIV/0!</v>
      </c>
      <c r="BY8300" s="310">
        <f t="shared" si="265"/>
        <v>0</v>
      </c>
    </row>
    <row r="8301" spans="76:77" x14ac:dyDescent="0.25">
      <c r="BX8301" s="311" t="e">
        <f t="shared" si="264"/>
        <v>#DIV/0!</v>
      </c>
      <c r="BY8301" s="310">
        <f t="shared" si="265"/>
        <v>0</v>
      </c>
    </row>
    <row r="8302" spans="76:77" x14ac:dyDescent="0.25">
      <c r="BX8302" s="311" t="e">
        <f t="shared" si="264"/>
        <v>#DIV/0!</v>
      </c>
      <c r="BY8302" s="310">
        <f t="shared" si="265"/>
        <v>0</v>
      </c>
    </row>
    <row r="8303" spans="76:77" x14ac:dyDescent="0.25">
      <c r="BX8303" s="311" t="e">
        <f t="shared" si="264"/>
        <v>#DIV/0!</v>
      </c>
      <c r="BY8303" s="310">
        <f t="shared" si="265"/>
        <v>0</v>
      </c>
    </row>
    <row r="8304" spans="76:77" x14ac:dyDescent="0.25">
      <c r="BX8304" s="311" t="e">
        <f t="shared" si="264"/>
        <v>#DIV/0!</v>
      </c>
      <c r="BY8304" s="310">
        <f t="shared" si="265"/>
        <v>0</v>
      </c>
    </row>
    <row r="8305" spans="76:77" x14ac:dyDescent="0.25">
      <c r="BX8305" s="311" t="e">
        <f t="shared" si="264"/>
        <v>#DIV/0!</v>
      </c>
      <c r="BY8305" s="310">
        <f t="shared" si="265"/>
        <v>0</v>
      </c>
    </row>
    <row r="8306" spans="76:77" x14ac:dyDescent="0.25">
      <c r="BX8306" s="311" t="e">
        <f t="shared" si="264"/>
        <v>#DIV/0!</v>
      </c>
      <c r="BY8306" s="310">
        <f t="shared" si="265"/>
        <v>0</v>
      </c>
    </row>
    <row r="8307" spans="76:77" x14ac:dyDescent="0.25">
      <c r="BX8307" s="311" t="e">
        <f t="shared" si="264"/>
        <v>#DIV/0!</v>
      </c>
      <c r="BY8307" s="310">
        <f t="shared" si="265"/>
        <v>0</v>
      </c>
    </row>
    <row r="8308" spans="76:77" x14ac:dyDescent="0.25">
      <c r="BX8308" s="311" t="e">
        <f t="shared" si="264"/>
        <v>#DIV/0!</v>
      </c>
      <c r="BY8308" s="310">
        <f t="shared" si="265"/>
        <v>0</v>
      </c>
    </row>
    <row r="8309" spans="76:77" x14ac:dyDescent="0.25">
      <c r="BX8309" s="311" t="e">
        <f t="shared" si="264"/>
        <v>#DIV/0!</v>
      </c>
      <c r="BY8309" s="310">
        <f t="shared" si="265"/>
        <v>0</v>
      </c>
    </row>
    <row r="8310" spans="76:77" x14ac:dyDescent="0.25">
      <c r="BX8310" s="311" t="e">
        <f t="shared" si="264"/>
        <v>#DIV/0!</v>
      </c>
      <c r="BY8310" s="310">
        <f t="shared" si="265"/>
        <v>0</v>
      </c>
    </row>
    <row r="8311" spans="76:77" x14ac:dyDescent="0.25">
      <c r="BX8311" s="311" t="e">
        <f t="shared" si="264"/>
        <v>#DIV/0!</v>
      </c>
      <c r="BY8311" s="310">
        <f t="shared" si="265"/>
        <v>0</v>
      </c>
    </row>
    <row r="8312" spans="76:77" x14ac:dyDescent="0.25">
      <c r="BX8312" s="311" t="e">
        <f t="shared" si="264"/>
        <v>#DIV/0!</v>
      </c>
      <c r="BY8312" s="310">
        <f t="shared" si="265"/>
        <v>0</v>
      </c>
    </row>
    <row r="8313" spans="76:77" x14ac:dyDescent="0.25">
      <c r="BX8313" s="311" t="e">
        <f t="shared" si="264"/>
        <v>#DIV/0!</v>
      </c>
      <c r="BY8313" s="310">
        <f t="shared" si="265"/>
        <v>0</v>
      </c>
    </row>
    <row r="8314" spans="76:77" x14ac:dyDescent="0.25">
      <c r="BX8314" s="311" t="e">
        <f t="shared" si="264"/>
        <v>#DIV/0!</v>
      </c>
      <c r="BY8314" s="310">
        <f t="shared" si="265"/>
        <v>0</v>
      </c>
    </row>
    <row r="8315" spans="76:77" x14ac:dyDescent="0.25">
      <c r="BX8315" s="311" t="e">
        <f t="shared" si="264"/>
        <v>#DIV/0!</v>
      </c>
      <c r="BY8315" s="310">
        <f t="shared" si="265"/>
        <v>0</v>
      </c>
    </row>
    <row r="8316" spans="76:77" x14ac:dyDescent="0.25">
      <c r="BX8316" s="311" t="e">
        <f t="shared" si="264"/>
        <v>#DIV/0!</v>
      </c>
      <c r="BY8316" s="310">
        <f t="shared" si="265"/>
        <v>0</v>
      </c>
    </row>
    <row r="8317" spans="76:77" x14ac:dyDescent="0.25">
      <c r="BX8317" s="311" t="e">
        <f t="shared" si="264"/>
        <v>#DIV/0!</v>
      </c>
      <c r="BY8317" s="310">
        <f t="shared" si="265"/>
        <v>0</v>
      </c>
    </row>
    <row r="8318" spans="76:77" x14ac:dyDescent="0.25">
      <c r="BX8318" s="311" t="e">
        <f t="shared" si="264"/>
        <v>#DIV/0!</v>
      </c>
      <c r="BY8318" s="310">
        <f t="shared" si="265"/>
        <v>0</v>
      </c>
    </row>
    <row r="8319" spans="76:77" x14ac:dyDescent="0.25">
      <c r="BX8319" s="311" t="e">
        <f t="shared" si="264"/>
        <v>#DIV/0!</v>
      </c>
      <c r="BY8319" s="310">
        <f t="shared" si="265"/>
        <v>0</v>
      </c>
    </row>
    <row r="8320" spans="76:77" x14ac:dyDescent="0.25">
      <c r="BX8320" s="311" t="e">
        <f t="shared" si="264"/>
        <v>#DIV/0!</v>
      </c>
      <c r="BY8320" s="310">
        <f t="shared" si="265"/>
        <v>0</v>
      </c>
    </row>
    <row r="8321" spans="76:77" x14ac:dyDescent="0.25">
      <c r="BX8321" s="311" t="e">
        <f t="shared" si="264"/>
        <v>#DIV/0!</v>
      </c>
      <c r="BY8321" s="310">
        <f t="shared" si="265"/>
        <v>0</v>
      </c>
    </row>
    <row r="8322" spans="76:77" x14ac:dyDescent="0.25">
      <c r="BX8322" s="311" t="e">
        <f t="shared" si="264"/>
        <v>#DIV/0!</v>
      </c>
      <c r="BY8322" s="310">
        <f t="shared" si="265"/>
        <v>0</v>
      </c>
    </row>
    <row r="8323" spans="76:77" x14ac:dyDescent="0.25">
      <c r="BX8323" s="311" t="e">
        <f t="shared" si="264"/>
        <v>#DIV/0!</v>
      </c>
      <c r="BY8323" s="310">
        <f t="shared" si="265"/>
        <v>0</v>
      </c>
    </row>
    <row r="8324" spans="76:77" x14ac:dyDescent="0.25">
      <c r="BX8324" s="311" t="e">
        <f t="shared" si="264"/>
        <v>#DIV/0!</v>
      </c>
      <c r="BY8324" s="310">
        <f t="shared" si="265"/>
        <v>0</v>
      </c>
    </row>
    <row r="8325" spans="76:77" x14ac:dyDescent="0.25">
      <c r="BX8325" s="311" t="e">
        <f t="shared" si="264"/>
        <v>#DIV/0!</v>
      </c>
      <c r="BY8325" s="310">
        <f t="shared" si="265"/>
        <v>0</v>
      </c>
    </row>
    <row r="8326" spans="76:77" x14ac:dyDescent="0.25">
      <c r="BX8326" s="311" t="e">
        <f t="shared" si="264"/>
        <v>#DIV/0!</v>
      </c>
      <c r="BY8326" s="310">
        <f t="shared" si="265"/>
        <v>0</v>
      </c>
    </row>
    <row r="8327" spans="76:77" x14ac:dyDescent="0.25">
      <c r="BX8327" s="311" t="e">
        <f t="shared" si="264"/>
        <v>#DIV/0!</v>
      </c>
      <c r="BY8327" s="310">
        <f t="shared" si="265"/>
        <v>0</v>
      </c>
    </row>
    <row r="8328" spans="76:77" x14ac:dyDescent="0.25">
      <c r="BX8328" s="311" t="e">
        <f t="shared" si="264"/>
        <v>#DIV/0!</v>
      </c>
      <c r="BY8328" s="310">
        <f t="shared" si="265"/>
        <v>0</v>
      </c>
    </row>
    <row r="8329" spans="76:77" x14ac:dyDescent="0.25">
      <c r="BX8329" s="311" t="e">
        <f t="shared" si="264"/>
        <v>#DIV/0!</v>
      </c>
      <c r="BY8329" s="310">
        <f t="shared" si="265"/>
        <v>0</v>
      </c>
    </row>
    <row r="8330" spans="76:77" x14ac:dyDescent="0.25">
      <c r="BX8330" s="311" t="e">
        <f t="shared" si="264"/>
        <v>#DIV/0!</v>
      </c>
      <c r="BY8330" s="310">
        <f t="shared" si="265"/>
        <v>0</v>
      </c>
    </row>
    <row r="8331" spans="76:77" x14ac:dyDescent="0.25">
      <c r="BX8331" s="311" t="e">
        <f t="shared" si="264"/>
        <v>#DIV/0!</v>
      </c>
      <c r="BY8331" s="310">
        <f t="shared" si="265"/>
        <v>0</v>
      </c>
    </row>
    <row r="8332" spans="76:77" x14ac:dyDescent="0.25">
      <c r="BX8332" s="311" t="e">
        <f t="shared" si="264"/>
        <v>#DIV/0!</v>
      </c>
      <c r="BY8332" s="310">
        <f t="shared" si="265"/>
        <v>0</v>
      </c>
    </row>
    <row r="8333" spans="76:77" x14ac:dyDescent="0.25">
      <c r="BX8333" s="311" t="e">
        <f t="shared" ref="BX8333:BX8396" si="266">BY8333/BV8333</f>
        <v>#DIV/0!</v>
      </c>
      <c r="BY8333" s="310">
        <f t="shared" ref="BY8333:BY8396" si="267">BY8332+BW8333*(BV8333-BV8332)</f>
        <v>0</v>
      </c>
    </row>
    <row r="8334" spans="76:77" x14ac:dyDescent="0.25">
      <c r="BX8334" s="311" t="e">
        <f t="shared" si="266"/>
        <v>#DIV/0!</v>
      </c>
      <c r="BY8334" s="310">
        <f t="shared" si="267"/>
        <v>0</v>
      </c>
    </row>
    <row r="8335" spans="76:77" x14ac:dyDescent="0.25">
      <c r="BX8335" s="311" t="e">
        <f t="shared" si="266"/>
        <v>#DIV/0!</v>
      </c>
      <c r="BY8335" s="310">
        <f t="shared" si="267"/>
        <v>0</v>
      </c>
    </row>
    <row r="8336" spans="76:77" x14ac:dyDescent="0.25">
      <c r="BX8336" s="311" t="e">
        <f t="shared" si="266"/>
        <v>#DIV/0!</v>
      </c>
      <c r="BY8336" s="310">
        <f t="shared" si="267"/>
        <v>0</v>
      </c>
    </row>
    <row r="8337" spans="76:77" x14ac:dyDescent="0.25">
      <c r="BX8337" s="311" t="e">
        <f t="shared" si="266"/>
        <v>#DIV/0!</v>
      </c>
      <c r="BY8337" s="310">
        <f t="shared" si="267"/>
        <v>0</v>
      </c>
    </row>
    <row r="8338" spans="76:77" x14ac:dyDescent="0.25">
      <c r="BX8338" s="311" t="e">
        <f t="shared" si="266"/>
        <v>#DIV/0!</v>
      </c>
      <c r="BY8338" s="310">
        <f t="shared" si="267"/>
        <v>0</v>
      </c>
    </row>
    <row r="8339" spans="76:77" x14ac:dyDescent="0.25">
      <c r="BX8339" s="311" t="e">
        <f t="shared" si="266"/>
        <v>#DIV/0!</v>
      </c>
      <c r="BY8339" s="310">
        <f t="shared" si="267"/>
        <v>0</v>
      </c>
    </row>
    <row r="8340" spans="76:77" x14ac:dyDescent="0.25">
      <c r="BX8340" s="311" t="e">
        <f t="shared" si="266"/>
        <v>#DIV/0!</v>
      </c>
      <c r="BY8340" s="310">
        <f t="shared" si="267"/>
        <v>0</v>
      </c>
    </row>
    <row r="8341" spans="76:77" x14ac:dyDescent="0.25">
      <c r="BX8341" s="311" t="e">
        <f t="shared" si="266"/>
        <v>#DIV/0!</v>
      </c>
      <c r="BY8341" s="310">
        <f t="shared" si="267"/>
        <v>0</v>
      </c>
    </row>
    <row r="8342" spans="76:77" x14ac:dyDescent="0.25">
      <c r="BX8342" s="311" t="e">
        <f t="shared" si="266"/>
        <v>#DIV/0!</v>
      </c>
      <c r="BY8342" s="310">
        <f t="shared" si="267"/>
        <v>0</v>
      </c>
    </row>
    <row r="8343" spans="76:77" x14ac:dyDescent="0.25">
      <c r="BX8343" s="311" t="e">
        <f t="shared" si="266"/>
        <v>#DIV/0!</v>
      </c>
      <c r="BY8343" s="310">
        <f t="shared" si="267"/>
        <v>0</v>
      </c>
    </row>
    <row r="8344" spans="76:77" x14ac:dyDescent="0.25">
      <c r="BX8344" s="311" t="e">
        <f t="shared" si="266"/>
        <v>#DIV/0!</v>
      </c>
      <c r="BY8344" s="310">
        <f t="shared" si="267"/>
        <v>0</v>
      </c>
    </row>
    <row r="8345" spans="76:77" x14ac:dyDescent="0.25">
      <c r="BX8345" s="311" t="e">
        <f t="shared" si="266"/>
        <v>#DIV/0!</v>
      </c>
      <c r="BY8345" s="310">
        <f t="shared" si="267"/>
        <v>0</v>
      </c>
    </row>
    <row r="8346" spans="76:77" x14ac:dyDescent="0.25">
      <c r="BX8346" s="311" t="e">
        <f t="shared" si="266"/>
        <v>#DIV/0!</v>
      </c>
      <c r="BY8346" s="310">
        <f t="shared" si="267"/>
        <v>0</v>
      </c>
    </row>
    <row r="8347" spans="76:77" x14ac:dyDescent="0.25">
      <c r="BX8347" s="311" t="e">
        <f t="shared" si="266"/>
        <v>#DIV/0!</v>
      </c>
      <c r="BY8347" s="310">
        <f t="shared" si="267"/>
        <v>0</v>
      </c>
    </row>
    <row r="8348" spans="76:77" x14ac:dyDescent="0.25">
      <c r="BX8348" s="311" t="e">
        <f t="shared" si="266"/>
        <v>#DIV/0!</v>
      </c>
      <c r="BY8348" s="310">
        <f t="shared" si="267"/>
        <v>0</v>
      </c>
    </row>
    <row r="8349" spans="76:77" x14ac:dyDescent="0.25">
      <c r="BX8349" s="311" t="e">
        <f t="shared" si="266"/>
        <v>#DIV/0!</v>
      </c>
      <c r="BY8349" s="310">
        <f t="shared" si="267"/>
        <v>0</v>
      </c>
    </row>
    <row r="8350" spans="76:77" x14ac:dyDescent="0.25">
      <c r="BX8350" s="311" t="e">
        <f t="shared" si="266"/>
        <v>#DIV/0!</v>
      </c>
      <c r="BY8350" s="310">
        <f t="shared" si="267"/>
        <v>0</v>
      </c>
    </row>
    <row r="8351" spans="76:77" x14ac:dyDescent="0.25">
      <c r="BX8351" s="311" t="e">
        <f t="shared" si="266"/>
        <v>#DIV/0!</v>
      </c>
      <c r="BY8351" s="310">
        <f t="shared" si="267"/>
        <v>0</v>
      </c>
    </row>
    <row r="8352" spans="76:77" x14ac:dyDescent="0.25">
      <c r="BX8352" s="311" t="e">
        <f t="shared" si="266"/>
        <v>#DIV/0!</v>
      </c>
      <c r="BY8352" s="310">
        <f t="shared" si="267"/>
        <v>0</v>
      </c>
    </row>
    <row r="8353" spans="76:77" x14ac:dyDescent="0.25">
      <c r="BX8353" s="311" t="e">
        <f t="shared" si="266"/>
        <v>#DIV/0!</v>
      </c>
      <c r="BY8353" s="310">
        <f t="shared" si="267"/>
        <v>0</v>
      </c>
    </row>
    <row r="8354" spans="76:77" x14ac:dyDescent="0.25">
      <c r="BX8354" s="311" t="e">
        <f t="shared" si="266"/>
        <v>#DIV/0!</v>
      </c>
      <c r="BY8354" s="310">
        <f t="shared" si="267"/>
        <v>0</v>
      </c>
    </row>
    <row r="8355" spans="76:77" x14ac:dyDescent="0.25">
      <c r="BX8355" s="311" t="e">
        <f t="shared" si="266"/>
        <v>#DIV/0!</v>
      </c>
      <c r="BY8355" s="310">
        <f t="shared" si="267"/>
        <v>0</v>
      </c>
    </row>
    <row r="8356" spans="76:77" x14ac:dyDescent="0.25">
      <c r="BX8356" s="311" t="e">
        <f t="shared" si="266"/>
        <v>#DIV/0!</v>
      </c>
      <c r="BY8356" s="310">
        <f t="shared" si="267"/>
        <v>0</v>
      </c>
    </row>
    <row r="8357" spans="76:77" x14ac:dyDescent="0.25">
      <c r="BX8357" s="311" t="e">
        <f t="shared" si="266"/>
        <v>#DIV/0!</v>
      </c>
      <c r="BY8357" s="310">
        <f t="shared" si="267"/>
        <v>0</v>
      </c>
    </row>
    <row r="8358" spans="76:77" x14ac:dyDescent="0.25">
      <c r="BX8358" s="311" t="e">
        <f t="shared" si="266"/>
        <v>#DIV/0!</v>
      </c>
      <c r="BY8358" s="310">
        <f t="shared" si="267"/>
        <v>0</v>
      </c>
    </row>
    <row r="8359" spans="76:77" x14ac:dyDescent="0.25">
      <c r="BX8359" s="311" t="e">
        <f t="shared" si="266"/>
        <v>#DIV/0!</v>
      </c>
      <c r="BY8359" s="310">
        <f t="shared" si="267"/>
        <v>0</v>
      </c>
    </row>
    <row r="8360" spans="76:77" x14ac:dyDescent="0.25">
      <c r="BX8360" s="311" t="e">
        <f t="shared" si="266"/>
        <v>#DIV/0!</v>
      </c>
      <c r="BY8360" s="310">
        <f t="shared" si="267"/>
        <v>0</v>
      </c>
    </row>
    <row r="8361" spans="76:77" x14ac:dyDescent="0.25">
      <c r="BX8361" s="311" t="e">
        <f t="shared" si="266"/>
        <v>#DIV/0!</v>
      </c>
      <c r="BY8361" s="310">
        <f t="shared" si="267"/>
        <v>0</v>
      </c>
    </row>
    <row r="8362" spans="76:77" x14ac:dyDescent="0.25">
      <c r="BX8362" s="311" t="e">
        <f t="shared" si="266"/>
        <v>#DIV/0!</v>
      </c>
      <c r="BY8362" s="310">
        <f t="shared" si="267"/>
        <v>0</v>
      </c>
    </row>
    <row r="8363" spans="76:77" x14ac:dyDescent="0.25">
      <c r="BX8363" s="311" t="e">
        <f t="shared" si="266"/>
        <v>#DIV/0!</v>
      </c>
      <c r="BY8363" s="310">
        <f t="shared" si="267"/>
        <v>0</v>
      </c>
    </row>
    <row r="8364" spans="76:77" x14ac:dyDescent="0.25">
      <c r="BX8364" s="311" t="e">
        <f t="shared" si="266"/>
        <v>#DIV/0!</v>
      </c>
      <c r="BY8364" s="310">
        <f t="shared" si="267"/>
        <v>0</v>
      </c>
    </row>
    <row r="8365" spans="76:77" x14ac:dyDescent="0.25">
      <c r="BX8365" s="311" t="e">
        <f t="shared" si="266"/>
        <v>#DIV/0!</v>
      </c>
      <c r="BY8365" s="310">
        <f t="shared" si="267"/>
        <v>0</v>
      </c>
    </row>
    <row r="8366" spans="76:77" x14ac:dyDescent="0.25">
      <c r="BX8366" s="311" t="e">
        <f t="shared" si="266"/>
        <v>#DIV/0!</v>
      </c>
      <c r="BY8366" s="310">
        <f t="shared" si="267"/>
        <v>0</v>
      </c>
    </row>
    <row r="8367" spans="76:77" x14ac:dyDescent="0.25">
      <c r="BX8367" s="311" t="e">
        <f t="shared" si="266"/>
        <v>#DIV/0!</v>
      </c>
      <c r="BY8367" s="310">
        <f t="shared" si="267"/>
        <v>0</v>
      </c>
    </row>
    <row r="8368" spans="76:77" x14ac:dyDescent="0.25">
      <c r="BX8368" s="311" t="e">
        <f t="shared" si="266"/>
        <v>#DIV/0!</v>
      </c>
      <c r="BY8368" s="310">
        <f t="shared" si="267"/>
        <v>0</v>
      </c>
    </row>
    <row r="8369" spans="76:77" x14ac:dyDescent="0.25">
      <c r="BX8369" s="311" t="e">
        <f t="shared" si="266"/>
        <v>#DIV/0!</v>
      </c>
      <c r="BY8369" s="310">
        <f t="shared" si="267"/>
        <v>0</v>
      </c>
    </row>
    <row r="8370" spans="76:77" x14ac:dyDescent="0.25">
      <c r="BX8370" s="311" t="e">
        <f t="shared" si="266"/>
        <v>#DIV/0!</v>
      </c>
      <c r="BY8370" s="310">
        <f t="shared" si="267"/>
        <v>0</v>
      </c>
    </row>
    <row r="8371" spans="76:77" x14ac:dyDescent="0.25">
      <c r="BX8371" s="311" t="e">
        <f t="shared" si="266"/>
        <v>#DIV/0!</v>
      </c>
      <c r="BY8371" s="310">
        <f t="shared" si="267"/>
        <v>0</v>
      </c>
    </row>
    <row r="8372" spans="76:77" x14ac:dyDescent="0.25">
      <c r="BX8372" s="311" t="e">
        <f t="shared" si="266"/>
        <v>#DIV/0!</v>
      </c>
      <c r="BY8372" s="310">
        <f t="shared" si="267"/>
        <v>0</v>
      </c>
    </row>
    <row r="8373" spans="76:77" x14ac:dyDescent="0.25">
      <c r="BX8373" s="311" t="e">
        <f t="shared" si="266"/>
        <v>#DIV/0!</v>
      </c>
      <c r="BY8373" s="310">
        <f t="shared" si="267"/>
        <v>0</v>
      </c>
    </row>
    <row r="8374" spans="76:77" x14ac:dyDescent="0.25">
      <c r="BX8374" s="311" t="e">
        <f t="shared" si="266"/>
        <v>#DIV/0!</v>
      </c>
      <c r="BY8374" s="310">
        <f t="shared" si="267"/>
        <v>0</v>
      </c>
    </row>
    <row r="8375" spans="76:77" x14ac:dyDescent="0.25">
      <c r="BX8375" s="311" t="e">
        <f t="shared" si="266"/>
        <v>#DIV/0!</v>
      </c>
      <c r="BY8375" s="310">
        <f t="shared" si="267"/>
        <v>0</v>
      </c>
    </row>
    <row r="8376" spans="76:77" x14ac:dyDescent="0.25">
      <c r="BX8376" s="311" t="e">
        <f t="shared" si="266"/>
        <v>#DIV/0!</v>
      </c>
      <c r="BY8376" s="310">
        <f t="shared" si="267"/>
        <v>0</v>
      </c>
    </row>
    <row r="8377" spans="76:77" x14ac:dyDescent="0.25">
      <c r="BX8377" s="311" t="e">
        <f t="shared" si="266"/>
        <v>#DIV/0!</v>
      </c>
      <c r="BY8377" s="310">
        <f t="shared" si="267"/>
        <v>0</v>
      </c>
    </row>
    <row r="8378" spans="76:77" x14ac:dyDescent="0.25">
      <c r="BX8378" s="311" t="e">
        <f t="shared" si="266"/>
        <v>#DIV/0!</v>
      </c>
      <c r="BY8378" s="310">
        <f t="shared" si="267"/>
        <v>0</v>
      </c>
    </row>
    <row r="8379" spans="76:77" x14ac:dyDescent="0.25">
      <c r="BX8379" s="311" t="e">
        <f t="shared" si="266"/>
        <v>#DIV/0!</v>
      </c>
      <c r="BY8379" s="310">
        <f t="shared" si="267"/>
        <v>0</v>
      </c>
    </row>
    <row r="8380" spans="76:77" x14ac:dyDescent="0.25">
      <c r="BX8380" s="311" t="e">
        <f t="shared" si="266"/>
        <v>#DIV/0!</v>
      </c>
      <c r="BY8380" s="310">
        <f t="shared" si="267"/>
        <v>0</v>
      </c>
    </row>
    <row r="8381" spans="76:77" x14ac:dyDescent="0.25">
      <c r="BX8381" s="311" t="e">
        <f t="shared" si="266"/>
        <v>#DIV/0!</v>
      </c>
      <c r="BY8381" s="310">
        <f t="shared" si="267"/>
        <v>0</v>
      </c>
    </row>
    <row r="8382" spans="76:77" x14ac:dyDescent="0.25">
      <c r="BX8382" s="311" t="e">
        <f t="shared" si="266"/>
        <v>#DIV/0!</v>
      </c>
      <c r="BY8382" s="310">
        <f t="shared" si="267"/>
        <v>0</v>
      </c>
    </row>
    <row r="8383" spans="76:77" x14ac:dyDescent="0.25">
      <c r="BX8383" s="311" t="e">
        <f t="shared" si="266"/>
        <v>#DIV/0!</v>
      </c>
      <c r="BY8383" s="310">
        <f t="shared" si="267"/>
        <v>0</v>
      </c>
    </row>
    <row r="8384" spans="76:77" x14ac:dyDescent="0.25">
      <c r="BX8384" s="311" t="e">
        <f t="shared" si="266"/>
        <v>#DIV/0!</v>
      </c>
      <c r="BY8384" s="310">
        <f t="shared" si="267"/>
        <v>0</v>
      </c>
    </row>
    <row r="8385" spans="76:77" x14ac:dyDescent="0.25">
      <c r="BX8385" s="311" t="e">
        <f t="shared" si="266"/>
        <v>#DIV/0!</v>
      </c>
      <c r="BY8385" s="310">
        <f t="shared" si="267"/>
        <v>0</v>
      </c>
    </row>
    <row r="8386" spans="76:77" x14ac:dyDescent="0.25">
      <c r="BX8386" s="311" t="e">
        <f t="shared" si="266"/>
        <v>#DIV/0!</v>
      </c>
      <c r="BY8386" s="310">
        <f t="shared" si="267"/>
        <v>0</v>
      </c>
    </row>
    <row r="8387" spans="76:77" x14ac:dyDescent="0.25">
      <c r="BX8387" s="311" t="e">
        <f t="shared" si="266"/>
        <v>#DIV/0!</v>
      </c>
      <c r="BY8387" s="310">
        <f t="shared" si="267"/>
        <v>0</v>
      </c>
    </row>
    <row r="8388" spans="76:77" x14ac:dyDescent="0.25">
      <c r="BX8388" s="311" t="e">
        <f t="shared" si="266"/>
        <v>#DIV/0!</v>
      </c>
      <c r="BY8388" s="310">
        <f t="shared" si="267"/>
        <v>0</v>
      </c>
    </row>
    <row r="8389" spans="76:77" x14ac:dyDescent="0.25">
      <c r="BX8389" s="311" t="e">
        <f t="shared" si="266"/>
        <v>#DIV/0!</v>
      </c>
      <c r="BY8389" s="310">
        <f t="shared" si="267"/>
        <v>0</v>
      </c>
    </row>
    <row r="8390" spans="76:77" x14ac:dyDescent="0.25">
      <c r="BX8390" s="311" t="e">
        <f t="shared" si="266"/>
        <v>#DIV/0!</v>
      </c>
      <c r="BY8390" s="310">
        <f t="shared" si="267"/>
        <v>0</v>
      </c>
    </row>
    <row r="8391" spans="76:77" x14ac:dyDescent="0.25">
      <c r="BX8391" s="311" t="e">
        <f t="shared" si="266"/>
        <v>#DIV/0!</v>
      </c>
      <c r="BY8391" s="310">
        <f t="shared" si="267"/>
        <v>0</v>
      </c>
    </row>
    <row r="8392" spans="76:77" x14ac:dyDescent="0.25">
      <c r="BX8392" s="311" t="e">
        <f t="shared" si="266"/>
        <v>#DIV/0!</v>
      </c>
      <c r="BY8392" s="310">
        <f t="shared" si="267"/>
        <v>0</v>
      </c>
    </row>
    <row r="8393" spans="76:77" x14ac:dyDescent="0.25">
      <c r="BX8393" s="311" t="e">
        <f t="shared" si="266"/>
        <v>#DIV/0!</v>
      </c>
      <c r="BY8393" s="310">
        <f t="shared" si="267"/>
        <v>0</v>
      </c>
    </row>
    <row r="8394" spans="76:77" x14ac:dyDescent="0.25">
      <c r="BX8394" s="311" t="e">
        <f t="shared" si="266"/>
        <v>#DIV/0!</v>
      </c>
      <c r="BY8394" s="310">
        <f t="shared" si="267"/>
        <v>0</v>
      </c>
    </row>
    <row r="8395" spans="76:77" x14ac:dyDescent="0.25">
      <c r="BX8395" s="311" t="e">
        <f t="shared" si="266"/>
        <v>#DIV/0!</v>
      </c>
      <c r="BY8395" s="310">
        <f t="shared" si="267"/>
        <v>0</v>
      </c>
    </row>
    <row r="8396" spans="76:77" x14ac:dyDescent="0.25">
      <c r="BX8396" s="311" t="e">
        <f t="shared" si="266"/>
        <v>#DIV/0!</v>
      </c>
      <c r="BY8396" s="310">
        <f t="shared" si="267"/>
        <v>0</v>
      </c>
    </row>
    <row r="8397" spans="76:77" x14ac:dyDescent="0.25">
      <c r="BX8397" s="311" t="e">
        <f t="shared" ref="BX8397:BX8460" si="268">BY8397/BV8397</f>
        <v>#DIV/0!</v>
      </c>
      <c r="BY8397" s="310">
        <f t="shared" ref="BY8397:BY8460" si="269">BY8396+BW8397*(BV8397-BV8396)</f>
        <v>0</v>
      </c>
    </row>
    <row r="8398" spans="76:77" x14ac:dyDescent="0.25">
      <c r="BX8398" s="311" t="e">
        <f t="shared" si="268"/>
        <v>#DIV/0!</v>
      </c>
      <c r="BY8398" s="310">
        <f t="shared" si="269"/>
        <v>0</v>
      </c>
    </row>
    <row r="8399" spans="76:77" x14ac:dyDescent="0.25">
      <c r="BX8399" s="311" t="e">
        <f t="shared" si="268"/>
        <v>#DIV/0!</v>
      </c>
      <c r="BY8399" s="310">
        <f t="shared" si="269"/>
        <v>0</v>
      </c>
    </row>
    <row r="8400" spans="76:77" x14ac:dyDescent="0.25">
      <c r="BX8400" s="311" t="e">
        <f t="shared" si="268"/>
        <v>#DIV/0!</v>
      </c>
      <c r="BY8400" s="310">
        <f t="shared" si="269"/>
        <v>0</v>
      </c>
    </row>
    <row r="8401" spans="76:77" x14ac:dyDescent="0.25">
      <c r="BX8401" s="311" t="e">
        <f t="shared" si="268"/>
        <v>#DIV/0!</v>
      </c>
      <c r="BY8401" s="310">
        <f t="shared" si="269"/>
        <v>0</v>
      </c>
    </row>
    <row r="8402" spans="76:77" x14ac:dyDescent="0.25">
      <c r="BX8402" s="311" t="e">
        <f t="shared" si="268"/>
        <v>#DIV/0!</v>
      </c>
      <c r="BY8402" s="310">
        <f t="shared" si="269"/>
        <v>0</v>
      </c>
    </row>
    <row r="8403" spans="76:77" x14ac:dyDescent="0.25">
      <c r="BX8403" s="311" t="e">
        <f t="shared" si="268"/>
        <v>#DIV/0!</v>
      </c>
      <c r="BY8403" s="310">
        <f t="shared" si="269"/>
        <v>0</v>
      </c>
    </row>
    <row r="8404" spans="76:77" x14ac:dyDescent="0.25">
      <c r="BX8404" s="311" t="e">
        <f t="shared" si="268"/>
        <v>#DIV/0!</v>
      </c>
      <c r="BY8404" s="310">
        <f t="shared" si="269"/>
        <v>0</v>
      </c>
    </row>
    <row r="8405" spans="76:77" x14ac:dyDescent="0.25">
      <c r="BX8405" s="311" t="e">
        <f t="shared" si="268"/>
        <v>#DIV/0!</v>
      </c>
      <c r="BY8405" s="310">
        <f t="shared" si="269"/>
        <v>0</v>
      </c>
    </row>
    <row r="8406" spans="76:77" x14ac:dyDescent="0.25">
      <c r="BX8406" s="311" t="e">
        <f t="shared" si="268"/>
        <v>#DIV/0!</v>
      </c>
      <c r="BY8406" s="310">
        <f t="shared" si="269"/>
        <v>0</v>
      </c>
    </row>
    <row r="8407" spans="76:77" x14ac:dyDescent="0.25">
      <c r="BX8407" s="311" t="e">
        <f t="shared" si="268"/>
        <v>#DIV/0!</v>
      </c>
      <c r="BY8407" s="310">
        <f t="shared" si="269"/>
        <v>0</v>
      </c>
    </row>
    <row r="8408" spans="76:77" x14ac:dyDescent="0.25">
      <c r="BX8408" s="311" t="e">
        <f t="shared" si="268"/>
        <v>#DIV/0!</v>
      </c>
      <c r="BY8408" s="310">
        <f t="shared" si="269"/>
        <v>0</v>
      </c>
    </row>
    <row r="8409" spans="76:77" x14ac:dyDescent="0.25">
      <c r="BX8409" s="311" t="e">
        <f t="shared" si="268"/>
        <v>#DIV/0!</v>
      </c>
      <c r="BY8409" s="310">
        <f t="shared" si="269"/>
        <v>0</v>
      </c>
    </row>
    <row r="8410" spans="76:77" x14ac:dyDescent="0.25">
      <c r="BX8410" s="311" t="e">
        <f t="shared" si="268"/>
        <v>#DIV/0!</v>
      </c>
      <c r="BY8410" s="310">
        <f t="shared" si="269"/>
        <v>0</v>
      </c>
    </row>
    <row r="8411" spans="76:77" x14ac:dyDescent="0.25">
      <c r="BX8411" s="311" t="e">
        <f t="shared" si="268"/>
        <v>#DIV/0!</v>
      </c>
      <c r="BY8411" s="310">
        <f t="shared" si="269"/>
        <v>0</v>
      </c>
    </row>
    <row r="8412" spans="76:77" x14ac:dyDescent="0.25">
      <c r="BX8412" s="311" t="e">
        <f t="shared" si="268"/>
        <v>#DIV/0!</v>
      </c>
      <c r="BY8412" s="310">
        <f t="shared" si="269"/>
        <v>0</v>
      </c>
    </row>
    <row r="8413" spans="76:77" x14ac:dyDescent="0.25">
      <c r="BX8413" s="311" t="e">
        <f t="shared" si="268"/>
        <v>#DIV/0!</v>
      </c>
      <c r="BY8413" s="310">
        <f t="shared" si="269"/>
        <v>0</v>
      </c>
    </row>
    <row r="8414" spans="76:77" x14ac:dyDescent="0.25">
      <c r="BX8414" s="311" t="e">
        <f t="shared" si="268"/>
        <v>#DIV/0!</v>
      </c>
      <c r="BY8414" s="310">
        <f t="shared" si="269"/>
        <v>0</v>
      </c>
    </row>
    <row r="8415" spans="76:77" x14ac:dyDescent="0.25">
      <c r="BX8415" s="311" t="e">
        <f t="shared" si="268"/>
        <v>#DIV/0!</v>
      </c>
      <c r="BY8415" s="310">
        <f t="shared" si="269"/>
        <v>0</v>
      </c>
    </row>
    <row r="8416" spans="76:77" x14ac:dyDescent="0.25">
      <c r="BX8416" s="311" t="e">
        <f t="shared" si="268"/>
        <v>#DIV/0!</v>
      </c>
      <c r="BY8416" s="310">
        <f t="shared" si="269"/>
        <v>0</v>
      </c>
    </row>
    <row r="8417" spans="76:77" x14ac:dyDescent="0.25">
      <c r="BX8417" s="311" t="e">
        <f t="shared" si="268"/>
        <v>#DIV/0!</v>
      </c>
      <c r="BY8417" s="310">
        <f t="shared" si="269"/>
        <v>0</v>
      </c>
    </row>
    <row r="8418" spans="76:77" x14ac:dyDescent="0.25">
      <c r="BX8418" s="311" t="e">
        <f t="shared" si="268"/>
        <v>#DIV/0!</v>
      </c>
      <c r="BY8418" s="310">
        <f t="shared" si="269"/>
        <v>0</v>
      </c>
    </row>
    <row r="8419" spans="76:77" x14ac:dyDescent="0.25">
      <c r="BX8419" s="311" t="e">
        <f t="shared" si="268"/>
        <v>#DIV/0!</v>
      </c>
      <c r="BY8419" s="310">
        <f t="shared" si="269"/>
        <v>0</v>
      </c>
    </row>
    <row r="8420" spans="76:77" x14ac:dyDescent="0.25">
      <c r="BX8420" s="311" t="e">
        <f t="shared" si="268"/>
        <v>#DIV/0!</v>
      </c>
      <c r="BY8420" s="310">
        <f t="shared" si="269"/>
        <v>0</v>
      </c>
    </row>
    <row r="8421" spans="76:77" x14ac:dyDescent="0.25">
      <c r="BX8421" s="311" t="e">
        <f t="shared" si="268"/>
        <v>#DIV/0!</v>
      </c>
      <c r="BY8421" s="310">
        <f t="shared" si="269"/>
        <v>0</v>
      </c>
    </row>
    <row r="8422" spans="76:77" x14ac:dyDescent="0.25">
      <c r="BX8422" s="311" t="e">
        <f t="shared" si="268"/>
        <v>#DIV/0!</v>
      </c>
      <c r="BY8422" s="310">
        <f t="shared" si="269"/>
        <v>0</v>
      </c>
    </row>
    <row r="8423" spans="76:77" x14ac:dyDescent="0.25">
      <c r="BX8423" s="311" t="e">
        <f t="shared" si="268"/>
        <v>#DIV/0!</v>
      </c>
      <c r="BY8423" s="310">
        <f t="shared" si="269"/>
        <v>0</v>
      </c>
    </row>
    <row r="8424" spans="76:77" x14ac:dyDescent="0.25">
      <c r="BX8424" s="311" t="e">
        <f t="shared" si="268"/>
        <v>#DIV/0!</v>
      </c>
      <c r="BY8424" s="310">
        <f t="shared" si="269"/>
        <v>0</v>
      </c>
    </row>
    <row r="8425" spans="76:77" x14ac:dyDescent="0.25">
      <c r="BX8425" s="311" t="e">
        <f t="shared" si="268"/>
        <v>#DIV/0!</v>
      </c>
      <c r="BY8425" s="310">
        <f t="shared" si="269"/>
        <v>0</v>
      </c>
    </row>
    <row r="8426" spans="76:77" x14ac:dyDescent="0.25">
      <c r="BX8426" s="311" t="e">
        <f t="shared" si="268"/>
        <v>#DIV/0!</v>
      </c>
      <c r="BY8426" s="310">
        <f t="shared" si="269"/>
        <v>0</v>
      </c>
    </row>
    <row r="8427" spans="76:77" x14ac:dyDescent="0.25">
      <c r="BX8427" s="311" t="e">
        <f t="shared" si="268"/>
        <v>#DIV/0!</v>
      </c>
      <c r="BY8427" s="310">
        <f t="shared" si="269"/>
        <v>0</v>
      </c>
    </row>
    <row r="8428" spans="76:77" x14ac:dyDescent="0.25">
      <c r="BX8428" s="311" t="e">
        <f t="shared" si="268"/>
        <v>#DIV/0!</v>
      </c>
      <c r="BY8428" s="310">
        <f t="shared" si="269"/>
        <v>0</v>
      </c>
    </row>
    <row r="8429" spans="76:77" x14ac:dyDescent="0.25">
      <c r="BX8429" s="311" t="e">
        <f t="shared" si="268"/>
        <v>#DIV/0!</v>
      </c>
      <c r="BY8429" s="310">
        <f t="shared" si="269"/>
        <v>0</v>
      </c>
    </row>
    <row r="8430" spans="76:77" x14ac:dyDescent="0.25">
      <c r="BX8430" s="311" t="e">
        <f t="shared" si="268"/>
        <v>#DIV/0!</v>
      </c>
      <c r="BY8430" s="310">
        <f t="shared" si="269"/>
        <v>0</v>
      </c>
    </row>
    <row r="8431" spans="76:77" x14ac:dyDescent="0.25">
      <c r="BX8431" s="311" t="e">
        <f t="shared" si="268"/>
        <v>#DIV/0!</v>
      </c>
      <c r="BY8431" s="310">
        <f t="shared" si="269"/>
        <v>0</v>
      </c>
    </row>
    <row r="8432" spans="76:77" x14ac:dyDescent="0.25">
      <c r="BX8432" s="311" t="e">
        <f t="shared" si="268"/>
        <v>#DIV/0!</v>
      </c>
      <c r="BY8432" s="310">
        <f t="shared" si="269"/>
        <v>0</v>
      </c>
    </row>
    <row r="8433" spans="76:77" x14ac:dyDescent="0.25">
      <c r="BX8433" s="311" t="e">
        <f t="shared" si="268"/>
        <v>#DIV/0!</v>
      </c>
      <c r="BY8433" s="310">
        <f t="shared" si="269"/>
        <v>0</v>
      </c>
    </row>
    <row r="8434" spans="76:77" x14ac:dyDescent="0.25">
      <c r="BX8434" s="311" t="e">
        <f t="shared" si="268"/>
        <v>#DIV/0!</v>
      </c>
      <c r="BY8434" s="310">
        <f t="shared" si="269"/>
        <v>0</v>
      </c>
    </row>
    <row r="8435" spans="76:77" x14ac:dyDescent="0.25">
      <c r="BX8435" s="311" t="e">
        <f t="shared" si="268"/>
        <v>#DIV/0!</v>
      </c>
      <c r="BY8435" s="310">
        <f t="shared" si="269"/>
        <v>0</v>
      </c>
    </row>
    <row r="8436" spans="76:77" x14ac:dyDescent="0.25">
      <c r="BX8436" s="311" t="e">
        <f t="shared" si="268"/>
        <v>#DIV/0!</v>
      </c>
      <c r="BY8436" s="310">
        <f t="shared" si="269"/>
        <v>0</v>
      </c>
    </row>
    <row r="8437" spans="76:77" x14ac:dyDescent="0.25">
      <c r="BX8437" s="311" t="e">
        <f t="shared" si="268"/>
        <v>#DIV/0!</v>
      </c>
      <c r="BY8437" s="310">
        <f t="shared" si="269"/>
        <v>0</v>
      </c>
    </row>
    <row r="8438" spans="76:77" x14ac:dyDescent="0.25">
      <c r="BX8438" s="311" t="e">
        <f t="shared" si="268"/>
        <v>#DIV/0!</v>
      </c>
      <c r="BY8438" s="310">
        <f t="shared" si="269"/>
        <v>0</v>
      </c>
    </row>
    <row r="8439" spans="76:77" x14ac:dyDescent="0.25">
      <c r="BX8439" s="311" t="e">
        <f t="shared" si="268"/>
        <v>#DIV/0!</v>
      </c>
      <c r="BY8439" s="310">
        <f t="shared" si="269"/>
        <v>0</v>
      </c>
    </row>
    <row r="8440" spans="76:77" x14ac:dyDescent="0.25">
      <c r="BX8440" s="311" t="e">
        <f t="shared" si="268"/>
        <v>#DIV/0!</v>
      </c>
      <c r="BY8440" s="310">
        <f t="shared" si="269"/>
        <v>0</v>
      </c>
    </row>
    <row r="8441" spans="76:77" x14ac:dyDescent="0.25">
      <c r="BX8441" s="311" t="e">
        <f t="shared" si="268"/>
        <v>#DIV/0!</v>
      </c>
      <c r="BY8441" s="310">
        <f t="shared" si="269"/>
        <v>0</v>
      </c>
    </row>
    <row r="8442" spans="76:77" x14ac:dyDescent="0.25">
      <c r="BX8442" s="311" t="e">
        <f t="shared" si="268"/>
        <v>#DIV/0!</v>
      </c>
      <c r="BY8442" s="310">
        <f t="shared" si="269"/>
        <v>0</v>
      </c>
    </row>
    <row r="8443" spans="76:77" x14ac:dyDescent="0.25">
      <c r="BX8443" s="311" t="e">
        <f t="shared" si="268"/>
        <v>#DIV/0!</v>
      </c>
      <c r="BY8443" s="310">
        <f t="shared" si="269"/>
        <v>0</v>
      </c>
    </row>
    <row r="8444" spans="76:77" x14ac:dyDescent="0.25">
      <c r="BX8444" s="311" t="e">
        <f t="shared" si="268"/>
        <v>#DIV/0!</v>
      </c>
      <c r="BY8444" s="310">
        <f t="shared" si="269"/>
        <v>0</v>
      </c>
    </row>
    <row r="8445" spans="76:77" x14ac:dyDescent="0.25">
      <c r="BX8445" s="311" t="e">
        <f t="shared" si="268"/>
        <v>#DIV/0!</v>
      </c>
      <c r="BY8445" s="310">
        <f t="shared" si="269"/>
        <v>0</v>
      </c>
    </row>
    <row r="8446" spans="76:77" x14ac:dyDescent="0.25">
      <c r="BX8446" s="311" t="e">
        <f t="shared" si="268"/>
        <v>#DIV/0!</v>
      </c>
      <c r="BY8446" s="310">
        <f t="shared" si="269"/>
        <v>0</v>
      </c>
    </row>
    <row r="8447" spans="76:77" x14ac:dyDescent="0.25">
      <c r="BX8447" s="311" t="e">
        <f t="shared" si="268"/>
        <v>#DIV/0!</v>
      </c>
      <c r="BY8447" s="310">
        <f t="shared" si="269"/>
        <v>0</v>
      </c>
    </row>
    <row r="8448" spans="76:77" x14ac:dyDescent="0.25">
      <c r="BX8448" s="311" t="e">
        <f t="shared" si="268"/>
        <v>#DIV/0!</v>
      </c>
      <c r="BY8448" s="310">
        <f t="shared" si="269"/>
        <v>0</v>
      </c>
    </row>
    <row r="8449" spans="76:77" x14ac:dyDescent="0.25">
      <c r="BX8449" s="311" t="e">
        <f t="shared" si="268"/>
        <v>#DIV/0!</v>
      </c>
      <c r="BY8449" s="310">
        <f t="shared" si="269"/>
        <v>0</v>
      </c>
    </row>
    <row r="8450" spans="76:77" x14ac:dyDescent="0.25">
      <c r="BX8450" s="311" t="e">
        <f t="shared" si="268"/>
        <v>#DIV/0!</v>
      </c>
      <c r="BY8450" s="310">
        <f t="shared" si="269"/>
        <v>0</v>
      </c>
    </row>
    <row r="8451" spans="76:77" x14ac:dyDescent="0.25">
      <c r="BX8451" s="311" t="e">
        <f t="shared" si="268"/>
        <v>#DIV/0!</v>
      </c>
      <c r="BY8451" s="310">
        <f t="shared" si="269"/>
        <v>0</v>
      </c>
    </row>
    <row r="8452" spans="76:77" x14ac:dyDescent="0.25">
      <c r="BX8452" s="311" t="e">
        <f t="shared" si="268"/>
        <v>#DIV/0!</v>
      </c>
      <c r="BY8452" s="310">
        <f t="shared" si="269"/>
        <v>0</v>
      </c>
    </row>
    <row r="8453" spans="76:77" x14ac:dyDescent="0.25">
      <c r="BX8453" s="311" t="e">
        <f t="shared" si="268"/>
        <v>#DIV/0!</v>
      </c>
      <c r="BY8453" s="310">
        <f t="shared" si="269"/>
        <v>0</v>
      </c>
    </row>
    <row r="8454" spans="76:77" x14ac:dyDescent="0.25">
      <c r="BX8454" s="311" t="e">
        <f t="shared" si="268"/>
        <v>#DIV/0!</v>
      </c>
      <c r="BY8454" s="310">
        <f t="shared" si="269"/>
        <v>0</v>
      </c>
    </row>
    <row r="8455" spans="76:77" x14ac:dyDescent="0.25">
      <c r="BX8455" s="311" t="e">
        <f t="shared" si="268"/>
        <v>#DIV/0!</v>
      </c>
      <c r="BY8455" s="310">
        <f t="shared" si="269"/>
        <v>0</v>
      </c>
    </row>
    <row r="8456" spans="76:77" x14ac:dyDescent="0.25">
      <c r="BX8456" s="311" t="e">
        <f t="shared" si="268"/>
        <v>#DIV/0!</v>
      </c>
      <c r="BY8456" s="310">
        <f t="shared" si="269"/>
        <v>0</v>
      </c>
    </row>
    <row r="8457" spans="76:77" x14ac:dyDescent="0.25">
      <c r="BX8457" s="311" t="e">
        <f t="shared" si="268"/>
        <v>#DIV/0!</v>
      </c>
      <c r="BY8457" s="310">
        <f t="shared" si="269"/>
        <v>0</v>
      </c>
    </row>
    <row r="8458" spans="76:77" x14ac:dyDescent="0.25">
      <c r="BX8458" s="311" t="e">
        <f t="shared" si="268"/>
        <v>#DIV/0!</v>
      </c>
      <c r="BY8458" s="310">
        <f t="shared" si="269"/>
        <v>0</v>
      </c>
    </row>
    <row r="8459" spans="76:77" x14ac:dyDescent="0.25">
      <c r="BX8459" s="311" t="e">
        <f t="shared" si="268"/>
        <v>#DIV/0!</v>
      </c>
      <c r="BY8459" s="310">
        <f t="shared" si="269"/>
        <v>0</v>
      </c>
    </row>
    <row r="8460" spans="76:77" x14ac:dyDescent="0.25">
      <c r="BX8460" s="311" t="e">
        <f t="shared" si="268"/>
        <v>#DIV/0!</v>
      </c>
      <c r="BY8460" s="310">
        <f t="shared" si="269"/>
        <v>0</v>
      </c>
    </row>
    <row r="8461" spans="76:77" x14ac:dyDescent="0.25">
      <c r="BX8461" s="311" t="e">
        <f t="shared" ref="BX8461:BX8524" si="270">BY8461/BV8461</f>
        <v>#DIV/0!</v>
      </c>
      <c r="BY8461" s="310">
        <f t="shared" ref="BY8461:BY8524" si="271">BY8460+BW8461*(BV8461-BV8460)</f>
        <v>0</v>
      </c>
    </row>
    <row r="8462" spans="76:77" x14ac:dyDescent="0.25">
      <c r="BX8462" s="311" t="e">
        <f t="shared" si="270"/>
        <v>#DIV/0!</v>
      </c>
      <c r="BY8462" s="310">
        <f t="shared" si="271"/>
        <v>0</v>
      </c>
    </row>
    <row r="8463" spans="76:77" x14ac:dyDescent="0.25">
      <c r="BX8463" s="311" t="e">
        <f t="shared" si="270"/>
        <v>#DIV/0!</v>
      </c>
      <c r="BY8463" s="310">
        <f t="shared" si="271"/>
        <v>0</v>
      </c>
    </row>
    <row r="8464" spans="76:77" x14ac:dyDescent="0.25">
      <c r="BX8464" s="311" t="e">
        <f t="shared" si="270"/>
        <v>#DIV/0!</v>
      </c>
      <c r="BY8464" s="310">
        <f t="shared" si="271"/>
        <v>0</v>
      </c>
    </row>
    <row r="8465" spans="76:77" x14ac:dyDescent="0.25">
      <c r="BX8465" s="311" t="e">
        <f t="shared" si="270"/>
        <v>#DIV/0!</v>
      </c>
      <c r="BY8465" s="310">
        <f t="shared" si="271"/>
        <v>0</v>
      </c>
    </row>
    <row r="8466" spans="76:77" x14ac:dyDescent="0.25">
      <c r="BX8466" s="311" t="e">
        <f t="shared" si="270"/>
        <v>#DIV/0!</v>
      </c>
      <c r="BY8466" s="310">
        <f t="shared" si="271"/>
        <v>0</v>
      </c>
    </row>
    <row r="8467" spans="76:77" x14ac:dyDescent="0.25">
      <c r="BX8467" s="311" t="e">
        <f t="shared" si="270"/>
        <v>#DIV/0!</v>
      </c>
      <c r="BY8467" s="310">
        <f t="shared" si="271"/>
        <v>0</v>
      </c>
    </row>
    <row r="8468" spans="76:77" x14ac:dyDescent="0.25">
      <c r="BX8468" s="311" t="e">
        <f t="shared" si="270"/>
        <v>#DIV/0!</v>
      </c>
      <c r="BY8468" s="310">
        <f t="shared" si="271"/>
        <v>0</v>
      </c>
    </row>
    <row r="8469" spans="76:77" x14ac:dyDescent="0.25">
      <c r="BX8469" s="311" t="e">
        <f t="shared" si="270"/>
        <v>#DIV/0!</v>
      </c>
      <c r="BY8469" s="310">
        <f t="shared" si="271"/>
        <v>0</v>
      </c>
    </row>
    <row r="8470" spans="76:77" x14ac:dyDescent="0.25">
      <c r="BX8470" s="311" t="e">
        <f t="shared" si="270"/>
        <v>#DIV/0!</v>
      </c>
      <c r="BY8470" s="310">
        <f t="shared" si="271"/>
        <v>0</v>
      </c>
    </row>
    <row r="8471" spans="76:77" x14ac:dyDescent="0.25">
      <c r="BX8471" s="311" t="e">
        <f t="shared" si="270"/>
        <v>#DIV/0!</v>
      </c>
      <c r="BY8471" s="310">
        <f t="shared" si="271"/>
        <v>0</v>
      </c>
    </row>
    <row r="8472" spans="76:77" x14ac:dyDescent="0.25">
      <c r="BX8472" s="311" t="e">
        <f t="shared" si="270"/>
        <v>#DIV/0!</v>
      </c>
      <c r="BY8472" s="310">
        <f t="shared" si="271"/>
        <v>0</v>
      </c>
    </row>
    <row r="8473" spans="76:77" x14ac:dyDescent="0.25">
      <c r="BX8473" s="311" t="e">
        <f t="shared" si="270"/>
        <v>#DIV/0!</v>
      </c>
      <c r="BY8473" s="310">
        <f t="shared" si="271"/>
        <v>0</v>
      </c>
    </row>
    <row r="8474" spans="76:77" x14ac:dyDescent="0.25">
      <c r="BX8474" s="311" t="e">
        <f t="shared" si="270"/>
        <v>#DIV/0!</v>
      </c>
      <c r="BY8474" s="310">
        <f t="shared" si="271"/>
        <v>0</v>
      </c>
    </row>
    <row r="8475" spans="76:77" x14ac:dyDescent="0.25">
      <c r="BX8475" s="311" t="e">
        <f t="shared" si="270"/>
        <v>#DIV/0!</v>
      </c>
      <c r="BY8475" s="310">
        <f t="shared" si="271"/>
        <v>0</v>
      </c>
    </row>
    <row r="8476" spans="76:77" x14ac:dyDescent="0.25">
      <c r="BX8476" s="311" t="e">
        <f t="shared" si="270"/>
        <v>#DIV/0!</v>
      </c>
      <c r="BY8476" s="310">
        <f t="shared" si="271"/>
        <v>0</v>
      </c>
    </row>
    <row r="8477" spans="76:77" x14ac:dyDescent="0.25">
      <c r="BX8477" s="311" t="e">
        <f t="shared" si="270"/>
        <v>#DIV/0!</v>
      </c>
      <c r="BY8477" s="310">
        <f t="shared" si="271"/>
        <v>0</v>
      </c>
    </row>
    <row r="8478" spans="76:77" x14ac:dyDescent="0.25">
      <c r="BX8478" s="311" t="e">
        <f t="shared" si="270"/>
        <v>#DIV/0!</v>
      </c>
      <c r="BY8478" s="310">
        <f t="shared" si="271"/>
        <v>0</v>
      </c>
    </row>
    <row r="8479" spans="76:77" x14ac:dyDescent="0.25">
      <c r="BX8479" s="311" t="e">
        <f t="shared" si="270"/>
        <v>#DIV/0!</v>
      </c>
      <c r="BY8479" s="310">
        <f t="shared" si="271"/>
        <v>0</v>
      </c>
    </row>
    <row r="8480" spans="76:77" x14ac:dyDescent="0.25">
      <c r="BX8480" s="311" t="e">
        <f t="shared" si="270"/>
        <v>#DIV/0!</v>
      </c>
      <c r="BY8480" s="310">
        <f t="shared" si="271"/>
        <v>0</v>
      </c>
    </row>
    <row r="8481" spans="76:77" x14ac:dyDescent="0.25">
      <c r="BX8481" s="311" t="e">
        <f t="shared" si="270"/>
        <v>#DIV/0!</v>
      </c>
      <c r="BY8481" s="310">
        <f t="shared" si="271"/>
        <v>0</v>
      </c>
    </row>
    <row r="8482" spans="76:77" x14ac:dyDescent="0.25">
      <c r="BX8482" s="311" t="e">
        <f t="shared" si="270"/>
        <v>#DIV/0!</v>
      </c>
      <c r="BY8482" s="310">
        <f t="shared" si="271"/>
        <v>0</v>
      </c>
    </row>
    <row r="8483" spans="76:77" x14ac:dyDescent="0.25">
      <c r="BX8483" s="311" t="e">
        <f t="shared" si="270"/>
        <v>#DIV/0!</v>
      </c>
      <c r="BY8483" s="310">
        <f t="shared" si="271"/>
        <v>0</v>
      </c>
    </row>
    <row r="8484" spans="76:77" x14ac:dyDescent="0.25">
      <c r="BX8484" s="311" t="e">
        <f t="shared" si="270"/>
        <v>#DIV/0!</v>
      </c>
      <c r="BY8484" s="310">
        <f t="shared" si="271"/>
        <v>0</v>
      </c>
    </row>
    <row r="8485" spans="76:77" x14ac:dyDescent="0.25">
      <c r="BX8485" s="311" t="e">
        <f t="shared" si="270"/>
        <v>#DIV/0!</v>
      </c>
      <c r="BY8485" s="310">
        <f t="shared" si="271"/>
        <v>0</v>
      </c>
    </row>
    <row r="8486" spans="76:77" x14ac:dyDescent="0.25">
      <c r="BX8486" s="311" t="e">
        <f t="shared" si="270"/>
        <v>#DIV/0!</v>
      </c>
      <c r="BY8486" s="310">
        <f t="shared" si="271"/>
        <v>0</v>
      </c>
    </row>
    <row r="8487" spans="76:77" x14ac:dyDescent="0.25">
      <c r="BX8487" s="311" t="e">
        <f t="shared" si="270"/>
        <v>#DIV/0!</v>
      </c>
      <c r="BY8487" s="310">
        <f t="shared" si="271"/>
        <v>0</v>
      </c>
    </row>
    <row r="8488" spans="76:77" x14ac:dyDescent="0.25">
      <c r="BX8488" s="311" t="e">
        <f t="shared" si="270"/>
        <v>#DIV/0!</v>
      </c>
      <c r="BY8488" s="310">
        <f t="shared" si="271"/>
        <v>0</v>
      </c>
    </row>
    <row r="8489" spans="76:77" x14ac:dyDescent="0.25">
      <c r="BX8489" s="311" t="e">
        <f t="shared" si="270"/>
        <v>#DIV/0!</v>
      </c>
      <c r="BY8489" s="310">
        <f t="shared" si="271"/>
        <v>0</v>
      </c>
    </row>
    <row r="8490" spans="76:77" x14ac:dyDescent="0.25">
      <c r="BX8490" s="311" t="e">
        <f t="shared" si="270"/>
        <v>#DIV/0!</v>
      </c>
      <c r="BY8490" s="310">
        <f t="shared" si="271"/>
        <v>0</v>
      </c>
    </row>
    <row r="8491" spans="76:77" x14ac:dyDescent="0.25">
      <c r="BX8491" s="311" t="e">
        <f t="shared" si="270"/>
        <v>#DIV/0!</v>
      </c>
      <c r="BY8491" s="310">
        <f t="shared" si="271"/>
        <v>0</v>
      </c>
    </row>
    <row r="8492" spans="76:77" x14ac:dyDescent="0.25">
      <c r="BX8492" s="311" t="e">
        <f t="shared" si="270"/>
        <v>#DIV/0!</v>
      </c>
      <c r="BY8492" s="310">
        <f t="shared" si="271"/>
        <v>0</v>
      </c>
    </row>
    <row r="8493" spans="76:77" x14ac:dyDescent="0.25">
      <c r="BX8493" s="311" t="e">
        <f t="shared" si="270"/>
        <v>#DIV/0!</v>
      </c>
      <c r="BY8493" s="310">
        <f t="shared" si="271"/>
        <v>0</v>
      </c>
    </row>
    <row r="8494" spans="76:77" x14ac:dyDescent="0.25">
      <c r="BX8494" s="311" t="e">
        <f t="shared" si="270"/>
        <v>#DIV/0!</v>
      </c>
      <c r="BY8494" s="310">
        <f t="shared" si="271"/>
        <v>0</v>
      </c>
    </row>
    <row r="8495" spans="76:77" x14ac:dyDescent="0.25">
      <c r="BX8495" s="311" t="e">
        <f t="shared" si="270"/>
        <v>#DIV/0!</v>
      </c>
      <c r="BY8495" s="310">
        <f t="shared" si="271"/>
        <v>0</v>
      </c>
    </row>
    <row r="8496" spans="76:77" x14ac:dyDescent="0.25">
      <c r="BX8496" s="311" t="e">
        <f t="shared" si="270"/>
        <v>#DIV/0!</v>
      </c>
      <c r="BY8496" s="310">
        <f t="shared" si="271"/>
        <v>0</v>
      </c>
    </row>
    <row r="8497" spans="76:77" x14ac:dyDescent="0.25">
      <c r="BX8497" s="311" t="e">
        <f t="shared" si="270"/>
        <v>#DIV/0!</v>
      </c>
      <c r="BY8497" s="310">
        <f t="shared" si="271"/>
        <v>0</v>
      </c>
    </row>
    <row r="8498" spans="76:77" x14ac:dyDescent="0.25">
      <c r="BX8498" s="311" t="e">
        <f t="shared" si="270"/>
        <v>#DIV/0!</v>
      </c>
      <c r="BY8498" s="310">
        <f t="shared" si="271"/>
        <v>0</v>
      </c>
    </row>
    <row r="8499" spans="76:77" x14ac:dyDescent="0.25">
      <c r="BX8499" s="311" t="e">
        <f t="shared" si="270"/>
        <v>#DIV/0!</v>
      </c>
      <c r="BY8499" s="310">
        <f t="shared" si="271"/>
        <v>0</v>
      </c>
    </row>
    <row r="8500" spans="76:77" x14ac:dyDescent="0.25">
      <c r="BX8500" s="311" t="e">
        <f t="shared" si="270"/>
        <v>#DIV/0!</v>
      </c>
      <c r="BY8500" s="310">
        <f t="shared" si="271"/>
        <v>0</v>
      </c>
    </row>
    <row r="8501" spans="76:77" x14ac:dyDescent="0.25">
      <c r="BX8501" s="311" t="e">
        <f t="shared" si="270"/>
        <v>#DIV/0!</v>
      </c>
      <c r="BY8501" s="310">
        <f t="shared" si="271"/>
        <v>0</v>
      </c>
    </row>
    <row r="8502" spans="76:77" x14ac:dyDescent="0.25">
      <c r="BX8502" s="311" t="e">
        <f t="shared" si="270"/>
        <v>#DIV/0!</v>
      </c>
      <c r="BY8502" s="310">
        <f t="shared" si="271"/>
        <v>0</v>
      </c>
    </row>
    <row r="8503" spans="76:77" x14ac:dyDescent="0.25">
      <c r="BX8503" s="311" t="e">
        <f t="shared" si="270"/>
        <v>#DIV/0!</v>
      </c>
      <c r="BY8503" s="310">
        <f t="shared" si="271"/>
        <v>0</v>
      </c>
    </row>
    <row r="8504" spans="76:77" x14ac:dyDescent="0.25">
      <c r="BX8504" s="311" t="e">
        <f t="shared" si="270"/>
        <v>#DIV/0!</v>
      </c>
      <c r="BY8504" s="310">
        <f t="shared" si="271"/>
        <v>0</v>
      </c>
    </row>
    <row r="8505" spans="76:77" x14ac:dyDescent="0.25">
      <c r="BX8505" s="311" t="e">
        <f t="shared" si="270"/>
        <v>#DIV/0!</v>
      </c>
      <c r="BY8505" s="310">
        <f t="shared" si="271"/>
        <v>0</v>
      </c>
    </row>
    <row r="8506" spans="76:77" x14ac:dyDescent="0.25">
      <c r="BX8506" s="311" t="e">
        <f t="shared" si="270"/>
        <v>#DIV/0!</v>
      </c>
      <c r="BY8506" s="310">
        <f t="shared" si="271"/>
        <v>0</v>
      </c>
    </row>
    <row r="8507" spans="76:77" x14ac:dyDescent="0.25">
      <c r="BX8507" s="311" t="e">
        <f t="shared" si="270"/>
        <v>#DIV/0!</v>
      </c>
      <c r="BY8507" s="310">
        <f t="shared" si="271"/>
        <v>0</v>
      </c>
    </row>
    <row r="8508" spans="76:77" x14ac:dyDescent="0.25">
      <c r="BX8508" s="311" t="e">
        <f t="shared" si="270"/>
        <v>#DIV/0!</v>
      </c>
      <c r="BY8508" s="310">
        <f t="shared" si="271"/>
        <v>0</v>
      </c>
    </row>
    <row r="8509" spans="76:77" x14ac:dyDescent="0.25">
      <c r="BX8509" s="311" t="e">
        <f t="shared" si="270"/>
        <v>#DIV/0!</v>
      </c>
      <c r="BY8509" s="310">
        <f t="shared" si="271"/>
        <v>0</v>
      </c>
    </row>
    <row r="8510" spans="76:77" x14ac:dyDescent="0.25">
      <c r="BX8510" s="311" t="e">
        <f t="shared" si="270"/>
        <v>#DIV/0!</v>
      </c>
      <c r="BY8510" s="310">
        <f t="shared" si="271"/>
        <v>0</v>
      </c>
    </row>
    <row r="8511" spans="76:77" x14ac:dyDescent="0.25">
      <c r="BX8511" s="311" t="e">
        <f t="shared" si="270"/>
        <v>#DIV/0!</v>
      </c>
      <c r="BY8511" s="310">
        <f t="shared" si="271"/>
        <v>0</v>
      </c>
    </row>
    <row r="8512" spans="76:77" x14ac:dyDescent="0.25">
      <c r="BX8512" s="311" t="e">
        <f t="shared" si="270"/>
        <v>#DIV/0!</v>
      </c>
      <c r="BY8512" s="310">
        <f t="shared" si="271"/>
        <v>0</v>
      </c>
    </row>
    <row r="8513" spans="76:77" x14ac:dyDescent="0.25">
      <c r="BX8513" s="311" t="e">
        <f t="shared" si="270"/>
        <v>#DIV/0!</v>
      </c>
      <c r="BY8513" s="310">
        <f t="shared" si="271"/>
        <v>0</v>
      </c>
    </row>
    <row r="8514" spans="76:77" x14ac:dyDescent="0.25">
      <c r="BX8514" s="311" t="e">
        <f t="shared" si="270"/>
        <v>#DIV/0!</v>
      </c>
      <c r="BY8514" s="310">
        <f t="shared" si="271"/>
        <v>0</v>
      </c>
    </row>
    <row r="8515" spans="76:77" x14ac:dyDescent="0.25">
      <c r="BX8515" s="311" t="e">
        <f t="shared" si="270"/>
        <v>#DIV/0!</v>
      </c>
      <c r="BY8515" s="310">
        <f t="shared" si="271"/>
        <v>0</v>
      </c>
    </row>
    <row r="8516" spans="76:77" x14ac:dyDescent="0.25">
      <c r="BX8516" s="311" t="e">
        <f t="shared" si="270"/>
        <v>#DIV/0!</v>
      </c>
      <c r="BY8516" s="310">
        <f t="shared" si="271"/>
        <v>0</v>
      </c>
    </row>
    <row r="8517" spans="76:77" x14ac:dyDescent="0.25">
      <c r="BX8517" s="311" t="e">
        <f t="shared" si="270"/>
        <v>#DIV/0!</v>
      </c>
      <c r="BY8517" s="310">
        <f t="shared" si="271"/>
        <v>0</v>
      </c>
    </row>
    <row r="8518" spans="76:77" x14ac:dyDescent="0.25">
      <c r="BX8518" s="311" t="e">
        <f t="shared" si="270"/>
        <v>#DIV/0!</v>
      </c>
      <c r="BY8518" s="310">
        <f t="shared" si="271"/>
        <v>0</v>
      </c>
    </row>
    <row r="8519" spans="76:77" x14ac:dyDescent="0.25">
      <c r="BX8519" s="311" t="e">
        <f t="shared" si="270"/>
        <v>#DIV/0!</v>
      </c>
      <c r="BY8519" s="310">
        <f t="shared" si="271"/>
        <v>0</v>
      </c>
    </row>
    <row r="8520" spans="76:77" x14ac:dyDescent="0.25">
      <c r="BX8520" s="311" t="e">
        <f t="shared" si="270"/>
        <v>#DIV/0!</v>
      </c>
      <c r="BY8520" s="310">
        <f t="shared" si="271"/>
        <v>0</v>
      </c>
    </row>
    <row r="8521" spans="76:77" x14ac:dyDescent="0.25">
      <c r="BX8521" s="311" t="e">
        <f t="shared" si="270"/>
        <v>#DIV/0!</v>
      </c>
      <c r="BY8521" s="310">
        <f t="shared" si="271"/>
        <v>0</v>
      </c>
    </row>
    <row r="8522" spans="76:77" x14ac:dyDescent="0.25">
      <c r="BX8522" s="311" t="e">
        <f t="shared" si="270"/>
        <v>#DIV/0!</v>
      </c>
      <c r="BY8522" s="310">
        <f t="shared" si="271"/>
        <v>0</v>
      </c>
    </row>
    <row r="8523" spans="76:77" x14ac:dyDescent="0.25">
      <c r="BX8523" s="311" t="e">
        <f t="shared" si="270"/>
        <v>#DIV/0!</v>
      </c>
      <c r="BY8523" s="310">
        <f t="shared" si="271"/>
        <v>0</v>
      </c>
    </row>
    <row r="8524" spans="76:77" x14ac:dyDescent="0.25">
      <c r="BX8524" s="311" t="e">
        <f t="shared" si="270"/>
        <v>#DIV/0!</v>
      </c>
      <c r="BY8524" s="310">
        <f t="shared" si="271"/>
        <v>0</v>
      </c>
    </row>
    <row r="8525" spans="76:77" x14ac:dyDescent="0.25">
      <c r="BX8525" s="311" t="e">
        <f t="shared" ref="BX8525:BX8588" si="272">BY8525/BV8525</f>
        <v>#DIV/0!</v>
      </c>
      <c r="BY8525" s="310">
        <f t="shared" ref="BY8525:BY8588" si="273">BY8524+BW8525*(BV8525-BV8524)</f>
        <v>0</v>
      </c>
    </row>
    <row r="8526" spans="76:77" x14ac:dyDescent="0.25">
      <c r="BX8526" s="311" t="e">
        <f t="shared" si="272"/>
        <v>#DIV/0!</v>
      </c>
      <c r="BY8526" s="310">
        <f t="shared" si="273"/>
        <v>0</v>
      </c>
    </row>
    <row r="8527" spans="76:77" x14ac:dyDescent="0.25">
      <c r="BX8527" s="311" t="e">
        <f t="shared" si="272"/>
        <v>#DIV/0!</v>
      </c>
      <c r="BY8527" s="310">
        <f t="shared" si="273"/>
        <v>0</v>
      </c>
    </row>
    <row r="8528" spans="76:77" x14ac:dyDescent="0.25">
      <c r="BX8528" s="311" t="e">
        <f t="shared" si="272"/>
        <v>#DIV/0!</v>
      </c>
      <c r="BY8528" s="310">
        <f t="shared" si="273"/>
        <v>0</v>
      </c>
    </row>
    <row r="8529" spans="76:77" x14ac:dyDescent="0.25">
      <c r="BX8529" s="311" t="e">
        <f t="shared" si="272"/>
        <v>#DIV/0!</v>
      </c>
      <c r="BY8529" s="310">
        <f t="shared" si="273"/>
        <v>0</v>
      </c>
    </row>
    <row r="8530" spans="76:77" x14ac:dyDescent="0.25">
      <c r="BX8530" s="311" t="e">
        <f t="shared" si="272"/>
        <v>#DIV/0!</v>
      </c>
      <c r="BY8530" s="310">
        <f t="shared" si="273"/>
        <v>0</v>
      </c>
    </row>
    <row r="8531" spans="76:77" x14ac:dyDescent="0.25">
      <c r="BX8531" s="311" t="e">
        <f t="shared" si="272"/>
        <v>#DIV/0!</v>
      </c>
      <c r="BY8531" s="310">
        <f t="shared" si="273"/>
        <v>0</v>
      </c>
    </row>
    <row r="8532" spans="76:77" x14ac:dyDescent="0.25">
      <c r="BX8532" s="311" t="e">
        <f t="shared" si="272"/>
        <v>#DIV/0!</v>
      </c>
      <c r="BY8532" s="310">
        <f t="shared" si="273"/>
        <v>0</v>
      </c>
    </row>
    <row r="8533" spans="76:77" x14ac:dyDescent="0.25">
      <c r="BX8533" s="311" t="e">
        <f t="shared" si="272"/>
        <v>#DIV/0!</v>
      </c>
      <c r="BY8533" s="310">
        <f t="shared" si="273"/>
        <v>0</v>
      </c>
    </row>
    <row r="8534" spans="76:77" x14ac:dyDescent="0.25">
      <c r="BX8534" s="311" t="e">
        <f t="shared" si="272"/>
        <v>#DIV/0!</v>
      </c>
      <c r="BY8534" s="310">
        <f t="shared" si="273"/>
        <v>0</v>
      </c>
    </row>
    <row r="8535" spans="76:77" x14ac:dyDescent="0.25">
      <c r="BX8535" s="311" t="e">
        <f t="shared" si="272"/>
        <v>#DIV/0!</v>
      </c>
      <c r="BY8535" s="310">
        <f t="shared" si="273"/>
        <v>0</v>
      </c>
    </row>
    <row r="8536" spans="76:77" x14ac:dyDescent="0.25">
      <c r="BX8536" s="311" t="e">
        <f t="shared" si="272"/>
        <v>#DIV/0!</v>
      </c>
      <c r="BY8536" s="310">
        <f t="shared" si="273"/>
        <v>0</v>
      </c>
    </row>
    <row r="8537" spans="76:77" x14ac:dyDescent="0.25">
      <c r="BX8537" s="311" t="e">
        <f t="shared" si="272"/>
        <v>#DIV/0!</v>
      </c>
      <c r="BY8537" s="310">
        <f t="shared" si="273"/>
        <v>0</v>
      </c>
    </row>
    <row r="8538" spans="76:77" x14ac:dyDescent="0.25">
      <c r="BX8538" s="311" t="e">
        <f t="shared" si="272"/>
        <v>#DIV/0!</v>
      </c>
      <c r="BY8538" s="310">
        <f t="shared" si="273"/>
        <v>0</v>
      </c>
    </row>
    <row r="8539" spans="76:77" x14ac:dyDescent="0.25">
      <c r="BX8539" s="311" t="e">
        <f t="shared" si="272"/>
        <v>#DIV/0!</v>
      </c>
      <c r="BY8539" s="310">
        <f t="shared" si="273"/>
        <v>0</v>
      </c>
    </row>
    <row r="8540" spans="76:77" x14ac:dyDescent="0.25">
      <c r="BX8540" s="311" t="e">
        <f t="shared" si="272"/>
        <v>#DIV/0!</v>
      </c>
      <c r="BY8540" s="310">
        <f t="shared" si="273"/>
        <v>0</v>
      </c>
    </row>
    <row r="8541" spans="76:77" x14ac:dyDescent="0.25">
      <c r="BX8541" s="311" t="e">
        <f t="shared" si="272"/>
        <v>#DIV/0!</v>
      </c>
      <c r="BY8541" s="310">
        <f t="shared" si="273"/>
        <v>0</v>
      </c>
    </row>
    <row r="8542" spans="76:77" x14ac:dyDescent="0.25">
      <c r="BX8542" s="311" t="e">
        <f t="shared" si="272"/>
        <v>#DIV/0!</v>
      </c>
      <c r="BY8542" s="310">
        <f t="shared" si="273"/>
        <v>0</v>
      </c>
    </row>
    <row r="8543" spans="76:77" x14ac:dyDescent="0.25">
      <c r="BX8543" s="311" t="e">
        <f t="shared" si="272"/>
        <v>#DIV/0!</v>
      </c>
      <c r="BY8543" s="310">
        <f t="shared" si="273"/>
        <v>0</v>
      </c>
    </row>
    <row r="8544" spans="76:77" x14ac:dyDescent="0.25">
      <c r="BX8544" s="311" t="e">
        <f t="shared" si="272"/>
        <v>#DIV/0!</v>
      </c>
      <c r="BY8544" s="310">
        <f t="shared" si="273"/>
        <v>0</v>
      </c>
    </row>
    <row r="8545" spans="76:77" x14ac:dyDescent="0.25">
      <c r="BX8545" s="311" t="e">
        <f t="shared" si="272"/>
        <v>#DIV/0!</v>
      </c>
      <c r="BY8545" s="310">
        <f t="shared" si="273"/>
        <v>0</v>
      </c>
    </row>
    <row r="8546" spans="76:77" x14ac:dyDescent="0.25">
      <c r="BX8546" s="311" t="e">
        <f t="shared" si="272"/>
        <v>#DIV/0!</v>
      </c>
      <c r="BY8546" s="310">
        <f t="shared" si="273"/>
        <v>0</v>
      </c>
    </row>
    <row r="8547" spans="76:77" x14ac:dyDescent="0.25">
      <c r="BX8547" s="311" t="e">
        <f t="shared" si="272"/>
        <v>#DIV/0!</v>
      </c>
      <c r="BY8547" s="310">
        <f t="shared" si="273"/>
        <v>0</v>
      </c>
    </row>
    <row r="8548" spans="76:77" x14ac:dyDescent="0.25">
      <c r="BX8548" s="311" t="e">
        <f t="shared" si="272"/>
        <v>#DIV/0!</v>
      </c>
      <c r="BY8548" s="310">
        <f t="shared" si="273"/>
        <v>0</v>
      </c>
    </row>
    <row r="8549" spans="76:77" x14ac:dyDescent="0.25">
      <c r="BX8549" s="311" t="e">
        <f t="shared" si="272"/>
        <v>#DIV/0!</v>
      </c>
      <c r="BY8549" s="310">
        <f t="shared" si="273"/>
        <v>0</v>
      </c>
    </row>
    <row r="8550" spans="76:77" x14ac:dyDescent="0.25">
      <c r="BX8550" s="311" t="e">
        <f t="shared" si="272"/>
        <v>#DIV/0!</v>
      </c>
      <c r="BY8550" s="310">
        <f t="shared" si="273"/>
        <v>0</v>
      </c>
    </row>
    <row r="8551" spans="76:77" x14ac:dyDescent="0.25">
      <c r="BX8551" s="311" t="e">
        <f t="shared" si="272"/>
        <v>#DIV/0!</v>
      </c>
      <c r="BY8551" s="310">
        <f t="shared" si="273"/>
        <v>0</v>
      </c>
    </row>
    <row r="8552" spans="76:77" x14ac:dyDescent="0.25">
      <c r="BX8552" s="311" t="e">
        <f t="shared" si="272"/>
        <v>#DIV/0!</v>
      </c>
      <c r="BY8552" s="310">
        <f t="shared" si="273"/>
        <v>0</v>
      </c>
    </row>
    <row r="8553" spans="76:77" x14ac:dyDescent="0.25">
      <c r="BX8553" s="311" t="e">
        <f t="shared" si="272"/>
        <v>#DIV/0!</v>
      </c>
      <c r="BY8553" s="310">
        <f t="shared" si="273"/>
        <v>0</v>
      </c>
    </row>
    <row r="8554" spans="76:77" x14ac:dyDescent="0.25">
      <c r="BX8554" s="311" t="e">
        <f t="shared" si="272"/>
        <v>#DIV/0!</v>
      </c>
      <c r="BY8554" s="310">
        <f t="shared" si="273"/>
        <v>0</v>
      </c>
    </row>
    <row r="8555" spans="76:77" x14ac:dyDescent="0.25">
      <c r="BX8555" s="311" t="e">
        <f t="shared" si="272"/>
        <v>#DIV/0!</v>
      </c>
      <c r="BY8555" s="310">
        <f t="shared" si="273"/>
        <v>0</v>
      </c>
    </row>
    <row r="8556" spans="76:77" x14ac:dyDescent="0.25">
      <c r="BX8556" s="311" t="e">
        <f t="shared" si="272"/>
        <v>#DIV/0!</v>
      </c>
      <c r="BY8556" s="310">
        <f t="shared" si="273"/>
        <v>0</v>
      </c>
    </row>
    <row r="8557" spans="76:77" x14ac:dyDescent="0.25">
      <c r="BX8557" s="311" t="e">
        <f t="shared" si="272"/>
        <v>#DIV/0!</v>
      </c>
      <c r="BY8557" s="310">
        <f t="shared" si="273"/>
        <v>0</v>
      </c>
    </row>
    <row r="8558" spans="76:77" x14ac:dyDescent="0.25">
      <c r="BX8558" s="311" t="e">
        <f t="shared" si="272"/>
        <v>#DIV/0!</v>
      </c>
      <c r="BY8558" s="310">
        <f t="shared" si="273"/>
        <v>0</v>
      </c>
    </row>
    <row r="8559" spans="76:77" x14ac:dyDescent="0.25">
      <c r="BX8559" s="311" t="e">
        <f t="shared" si="272"/>
        <v>#DIV/0!</v>
      </c>
      <c r="BY8559" s="310">
        <f t="shared" si="273"/>
        <v>0</v>
      </c>
    </row>
    <row r="8560" spans="76:77" x14ac:dyDescent="0.25">
      <c r="BX8560" s="311" t="e">
        <f t="shared" si="272"/>
        <v>#DIV/0!</v>
      </c>
      <c r="BY8560" s="310">
        <f t="shared" si="273"/>
        <v>0</v>
      </c>
    </row>
    <row r="8561" spans="76:77" x14ac:dyDescent="0.25">
      <c r="BX8561" s="311" t="e">
        <f t="shared" si="272"/>
        <v>#DIV/0!</v>
      </c>
      <c r="BY8561" s="310">
        <f t="shared" si="273"/>
        <v>0</v>
      </c>
    </row>
    <row r="8562" spans="76:77" x14ac:dyDescent="0.25">
      <c r="BX8562" s="311" t="e">
        <f t="shared" si="272"/>
        <v>#DIV/0!</v>
      </c>
      <c r="BY8562" s="310">
        <f t="shared" si="273"/>
        <v>0</v>
      </c>
    </row>
    <row r="8563" spans="76:77" x14ac:dyDescent="0.25">
      <c r="BX8563" s="311" t="e">
        <f t="shared" si="272"/>
        <v>#DIV/0!</v>
      </c>
      <c r="BY8563" s="310">
        <f t="shared" si="273"/>
        <v>0</v>
      </c>
    </row>
    <row r="8564" spans="76:77" x14ac:dyDescent="0.25">
      <c r="BX8564" s="311" t="e">
        <f t="shared" si="272"/>
        <v>#DIV/0!</v>
      </c>
      <c r="BY8564" s="310">
        <f t="shared" si="273"/>
        <v>0</v>
      </c>
    </row>
    <row r="8565" spans="76:77" x14ac:dyDescent="0.25">
      <c r="BX8565" s="311" t="e">
        <f t="shared" si="272"/>
        <v>#DIV/0!</v>
      </c>
      <c r="BY8565" s="310">
        <f t="shared" si="273"/>
        <v>0</v>
      </c>
    </row>
    <row r="8566" spans="76:77" x14ac:dyDescent="0.25">
      <c r="BX8566" s="311" t="e">
        <f t="shared" si="272"/>
        <v>#DIV/0!</v>
      </c>
      <c r="BY8566" s="310">
        <f t="shared" si="273"/>
        <v>0</v>
      </c>
    </row>
    <row r="8567" spans="76:77" x14ac:dyDescent="0.25">
      <c r="BX8567" s="311" t="e">
        <f t="shared" si="272"/>
        <v>#DIV/0!</v>
      </c>
      <c r="BY8567" s="310">
        <f t="shared" si="273"/>
        <v>0</v>
      </c>
    </row>
    <row r="8568" spans="76:77" x14ac:dyDescent="0.25">
      <c r="BX8568" s="311" t="e">
        <f t="shared" si="272"/>
        <v>#DIV/0!</v>
      </c>
      <c r="BY8568" s="310">
        <f t="shared" si="273"/>
        <v>0</v>
      </c>
    </row>
    <row r="8569" spans="76:77" x14ac:dyDescent="0.25">
      <c r="BX8569" s="311" t="e">
        <f t="shared" si="272"/>
        <v>#DIV/0!</v>
      </c>
      <c r="BY8569" s="310">
        <f t="shared" si="273"/>
        <v>0</v>
      </c>
    </row>
    <row r="8570" spans="76:77" x14ac:dyDescent="0.25">
      <c r="BX8570" s="311" t="e">
        <f t="shared" si="272"/>
        <v>#DIV/0!</v>
      </c>
      <c r="BY8570" s="310">
        <f t="shared" si="273"/>
        <v>0</v>
      </c>
    </row>
    <row r="8571" spans="76:77" x14ac:dyDescent="0.25">
      <c r="BX8571" s="311" t="e">
        <f t="shared" si="272"/>
        <v>#DIV/0!</v>
      </c>
      <c r="BY8571" s="310">
        <f t="shared" si="273"/>
        <v>0</v>
      </c>
    </row>
    <row r="8572" spans="76:77" x14ac:dyDescent="0.25">
      <c r="BX8572" s="311" t="e">
        <f t="shared" si="272"/>
        <v>#DIV/0!</v>
      </c>
      <c r="BY8572" s="310">
        <f t="shared" si="273"/>
        <v>0</v>
      </c>
    </row>
    <row r="8573" spans="76:77" x14ac:dyDescent="0.25">
      <c r="BX8573" s="311" t="e">
        <f t="shared" si="272"/>
        <v>#DIV/0!</v>
      </c>
      <c r="BY8573" s="310">
        <f t="shared" si="273"/>
        <v>0</v>
      </c>
    </row>
    <row r="8574" spans="76:77" x14ac:dyDescent="0.25">
      <c r="BX8574" s="311" t="e">
        <f t="shared" si="272"/>
        <v>#DIV/0!</v>
      </c>
      <c r="BY8574" s="310">
        <f t="shared" si="273"/>
        <v>0</v>
      </c>
    </row>
    <row r="8575" spans="76:77" x14ac:dyDescent="0.25">
      <c r="BX8575" s="311" t="e">
        <f t="shared" si="272"/>
        <v>#DIV/0!</v>
      </c>
      <c r="BY8575" s="310">
        <f t="shared" si="273"/>
        <v>0</v>
      </c>
    </row>
    <row r="8576" spans="76:77" x14ac:dyDescent="0.25">
      <c r="BX8576" s="311" t="e">
        <f t="shared" si="272"/>
        <v>#DIV/0!</v>
      </c>
      <c r="BY8576" s="310">
        <f t="shared" si="273"/>
        <v>0</v>
      </c>
    </row>
    <row r="8577" spans="76:77" x14ac:dyDescent="0.25">
      <c r="BX8577" s="311" t="e">
        <f t="shared" si="272"/>
        <v>#DIV/0!</v>
      </c>
      <c r="BY8577" s="310">
        <f t="shared" si="273"/>
        <v>0</v>
      </c>
    </row>
    <row r="8578" spans="76:77" x14ac:dyDescent="0.25">
      <c r="BX8578" s="311" t="e">
        <f t="shared" si="272"/>
        <v>#DIV/0!</v>
      </c>
      <c r="BY8578" s="310">
        <f t="shared" si="273"/>
        <v>0</v>
      </c>
    </row>
    <row r="8579" spans="76:77" x14ac:dyDescent="0.25">
      <c r="BX8579" s="311" t="e">
        <f t="shared" si="272"/>
        <v>#DIV/0!</v>
      </c>
      <c r="BY8579" s="310">
        <f t="shared" si="273"/>
        <v>0</v>
      </c>
    </row>
    <row r="8580" spans="76:77" x14ac:dyDescent="0.25">
      <c r="BX8580" s="311" t="e">
        <f t="shared" si="272"/>
        <v>#DIV/0!</v>
      </c>
      <c r="BY8580" s="310">
        <f t="shared" si="273"/>
        <v>0</v>
      </c>
    </row>
    <row r="8581" spans="76:77" x14ac:dyDescent="0.25">
      <c r="BX8581" s="311" t="e">
        <f t="shared" si="272"/>
        <v>#DIV/0!</v>
      </c>
      <c r="BY8581" s="310">
        <f t="shared" si="273"/>
        <v>0</v>
      </c>
    </row>
    <row r="8582" spans="76:77" x14ac:dyDescent="0.25">
      <c r="BX8582" s="311" t="e">
        <f t="shared" si="272"/>
        <v>#DIV/0!</v>
      </c>
      <c r="BY8582" s="310">
        <f t="shared" si="273"/>
        <v>0</v>
      </c>
    </row>
    <row r="8583" spans="76:77" x14ac:dyDescent="0.25">
      <c r="BX8583" s="311" t="e">
        <f t="shared" si="272"/>
        <v>#DIV/0!</v>
      </c>
      <c r="BY8583" s="310">
        <f t="shared" si="273"/>
        <v>0</v>
      </c>
    </row>
    <row r="8584" spans="76:77" x14ac:dyDescent="0.25">
      <c r="BX8584" s="311" t="e">
        <f t="shared" si="272"/>
        <v>#DIV/0!</v>
      </c>
      <c r="BY8584" s="310">
        <f t="shared" si="273"/>
        <v>0</v>
      </c>
    </row>
    <row r="8585" spans="76:77" x14ac:dyDescent="0.25">
      <c r="BX8585" s="311" t="e">
        <f t="shared" si="272"/>
        <v>#DIV/0!</v>
      </c>
      <c r="BY8585" s="310">
        <f t="shared" si="273"/>
        <v>0</v>
      </c>
    </row>
    <row r="8586" spans="76:77" x14ac:dyDescent="0.25">
      <c r="BX8586" s="311" t="e">
        <f t="shared" si="272"/>
        <v>#DIV/0!</v>
      </c>
      <c r="BY8586" s="310">
        <f t="shared" si="273"/>
        <v>0</v>
      </c>
    </row>
    <row r="8587" spans="76:77" x14ac:dyDescent="0.25">
      <c r="BX8587" s="311" t="e">
        <f t="shared" si="272"/>
        <v>#DIV/0!</v>
      </c>
      <c r="BY8587" s="310">
        <f t="shared" si="273"/>
        <v>0</v>
      </c>
    </row>
    <row r="8588" spans="76:77" x14ac:dyDescent="0.25">
      <c r="BX8588" s="311" t="e">
        <f t="shared" si="272"/>
        <v>#DIV/0!</v>
      </c>
      <c r="BY8588" s="310">
        <f t="shared" si="273"/>
        <v>0</v>
      </c>
    </row>
    <row r="8589" spans="76:77" x14ac:dyDescent="0.25">
      <c r="BX8589" s="311" t="e">
        <f t="shared" ref="BX8589:BX8652" si="274">BY8589/BV8589</f>
        <v>#DIV/0!</v>
      </c>
      <c r="BY8589" s="310">
        <f t="shared" ref="BY8589:BY8652" si="275">BY8588+BW8589*(BV8589-BV8588)</f>
        <v>0</v>
      </c>
    </row>
    <row r="8590" spans="76:77" x14ac:dyDescent="0.25">
      <c r="BX8590" s="311" t="e">
        <f t="shared" si="274"/>
        <v>#DIV/0!</v>
      </c>
      <c r="BY8590" s="310">
        <f t="shared" si="275"/>
        <v>0</v>
      </c>
    </row>
    <row r="8591" spans="76:77" x14ac:dyDescent="0.25">
      <c r="BX8591" s="311" t="e">
        <f t="shared" si="274"/>
        <v>#DIV/0!</v>
      </c>
      <c r="BY8591" s="310">
        <f t="shared" si="275"/>
        <v>0</v>
      </c>
    </row>
    <row r="8592" spans="76:77" x14ac:dyDescent="0.25">
      <c r="BX8592" s="311" t="e">
        <f t="shared" si="274"/>
        <v>#DIV/0!</v>
      </c>
      <c r="BY8592" s="310">
        <f t="shared" si="275"/>
        <v>0</v>
      </c>
    </row>
    <row r="8593" spans="76:77" x14ac:dyDescent="0.25">
      <c r="BX8593" s="311" t="e">
        <f t="shared" si="274"/>
        <v>#DIV/0!</v>
      </c>
      <c r="BY8593" s="310">
        <f t="shared" si="275"/>
        <v>0</v>
      </c>
    </row>
    <row r="8594" spans="76:77" x14ac:dyDescent="0.25">
      <c r="BX8594" s="311" t="e">
        <f t="shared" si="274"/>
        <v>#DIV/0!</v>
      </c>
      <c r="BY8594" s="310">
        <f t="shared" si="275"/>
        <v>0</v>
      </c>
    </row>
    <row r="8595" spans="76:77" x14ac:dyDescent="0.25">
      <c r="BX8595" s="311" t="e">
        <f t="shared" si="274"/>
        <v>#DIV/0!</v>
      </c>
      <c r="BY8595" s="310">
        <f t="shared" si="275"/>
        <v>0</v>
      </c>
    </row>
    <row r="8596" spans="76:77" x14ac:dyDescent="0.25">
      <c r="BX8596" s="311" t="e">
        <f t="shared" si="274"/>
        <v>#DIV/0!</v>
      </c>
      <c r="BY8596" s="310">
        <f t="shared" si="275"/>
        <v>0</v>
      </c>
    </row>
    <row r="8597" spans="76:77" x14ac:dyDescent="0.25">
      <c r="BX8597" s="311" t="e">
        <f t="shared" si="274"/>
        <v>#DIV/0!</v>
      </c>
      <c r="BY8597" s="310">
        <f t="shared" si="275"/>
        <v>0</v>
      </c>
    </row>
    <row r="8598" spans="76:77" x14ac:dyDescent="0.25">
      <c r="BX8598" s="311" t="e">
        <f t="shared" si="274"/>
        <v>#DIV/0!</v>
      </c>
      <c r="BY8598" s="310">
        <f t="shared" si="275"/>
        <v>0</v>
      </c>
    </row>
    <row r="8599" spans="76:77" x14ac:dyDescent="0.25">
      <c r="BX8599" s="311" t="e">
        <f t="shared" si="274"/>
        <v>#DIV/0!</v>
      </c>
      <c r="BY8599" s="310">
        <f t="shared" si="275"/>
        <v>0</v>
      </c>
    </row>
    <row r="8600" spans="76:77" x14ac:dyDescent="0.25">
      <c r="BX8600" s="311" t="e">
        <f t="shared" si="274"/>
        <v>#DIV/0!</v>
      </c>
      <c r="BY8600" s="310">
        <f t="shared" si="275"/>
        <v>0</v>
      </c>
    </row>
    <row r="8601" spans="76:77" x14ac:dyDescent="0.25">
      <c r="BX8601" s="311" t="e">
        <f t="shared" si="274"/>
        <v>#DIV/0!</v>
      </c>
      <c r="BY8601" s="310">
        <f t="shared" si="275"/>
        <v>0</v>
      </c>
    </row>
    <row r="8602" spans="76:77" x14ac:dyDescent="0.25">
      <c r="BX8602" s="311" t="e">
        <f t="shared" si="274"/>
        <v>#DIV/0!</v>
      </c>
      <c r="BY8602" s="310">
        <f t="shared" si="275"/>
        <v>0</v>
      </c>
    </row>
    <row r="8603" spans="76:77" x14ac:dyDescent="0.25">
      <c r="BX8603" s="311" t="e">
        <f t="shared" si="274"/>
        <v>#DIV/0!</v>
      </c>
      <c r="BY8603" s="310">
        <f t="shared" si="275"/>
        <v>0</v>
      </c>
    </row>
    <row r="8604" spans="76:77" x14ac:dyDescent="0.25">
      <c r="BX8604" s="311" t="e">
        <f t="shared" si="274"/>
        <v>#DIV/0!</v>
      </c>
      <c r="BY8604" s="310">
        <f t="shared" si="275"/>
        <v>0</v>
      </c>
    </row>
    <row r="8605" spans="76:77" x14ac:dyDescent="0.25">
      <c r="BX8605" s="311" t="e">
        <f t="shared" si="274"/>
        <v>#DIV/0!</v>
      </c>
      <c r="BY8605" s="310">
        <f t="shared" si="275"/>
        <v>0</v>
      </c>
    </row>
    <row r="8606" spans="76:77" x14ac:dyDescent="0.25">
      <c r="BX8606" s="311" t="e">
        <f t="shared" si="274"/>
        <v>#DIV/0!</v>
      </c>
      <c r="BY8606" s="310">
        <f t="shared" si="275"/>
        <v>0</v>
      </c>
    </row>
    <row r="8607" spans="76:77" x14ac:dyDescent="0.25">
      <c r="BX8607" s="311" t="e">
        <f t="shared" si="274"/>
        <v>#DIV/0!</v>
      </c>
      <c r="BY8607" s="310">
        <f t="shared" si="275"/>
        <v>0</v>
      </c>
    </row>
    <row r="8608" spans="76:77" x14ac:dyDescent="0.25">
      <c r="BX8608" s="311" t="e">
        <f t="shared" si="274"/>
        <v>#DIV/0!</v>
      </c>
      <c r="BY8608" s="310">
        <f t="shared" si="275"/>
        <v>0</v>
      </c>
    </row>
    <row r="8609" spans="76:77" x14ac:dyDescent="0.25">
      <c r="BX8609" s="311" t="e">
        <f t="shared" si="274"/>
        <v>#DIV/0!</v>
      </c>
      <c r="BY8609" s="310">
        <f t="shared" si="275"/>
        <v>0</v>
      </c>
    </row>
    <row r="8610" spans="76:77" x14ac:dyDescent="0.25">
      <c r="BX8610" s="311" t="e">
        <f t="shared" si="274"/>
        <v>#DIV/0!</v>
      </c>
      <c r="BY8610" s="310">
        <f t="shared" si="275"/>
        <v>0</v>
      </c>
    </row>
    <row r="8611" spans="76:77" x14ac:dyDescent="0.25">
      <c r="BX8611" s="311" t="e">
        <f t="shared" si="274"/>
        <v>#DIV/0!</v>
      </c>
      <c r="BY8611" s="310">
        <f t="shared" si="275"/>
        <v>0</v>
      </c>
    </row>
    <row r="8612" spans="76:77" x14ac:dyDescent="0.25">
      <c r="BX8612" s="311" t="e">
        <f t="shared" si="274"/>
        <v>#DIV/0!</v>
      </c>
      <c r="BY8612" s="310">
        <f t="shared" si="275"/>
        <v>0</v>
      </c>
    </row>
    <row r="8613" spans="76:77" x14ac:dyDescent="0.25">
      <c r="BX8613" s="311" t="e">
        <f t="shared" si="274"/>
        <v>#DIV/0!</v>
      </c>
      <c r="BY8613" s="310">
        <f t="shared" si="275"/>
        <v>0</v>
      </c>
    </row>
    <row r="8614" spans="76:77" x14ac:dyDescent="0.25">
      <c r="BX8614" s="311" t="e">
        <f t="shared" si="274"/>
        <v>#DIV/0!</v>
      </c>
      <c r="BY8614" s="310">
        <f t="shared" si="275"/>
        <v>0</v>
      </c>
    </row>
    <row r="8615" spans="76:77" x14ac:dyDescent="0.25">
      <c r="BX8615" s="311" t="e">
        <f t="shared" si="274"/>
        <v>#DIV/0!</v>
      </c>
      <c r="BY8615" s="310">
        <f t="shared" si="275"/>
        <v>0</v>
      </c>
    </row>
    <row r="8616" spans="76:77" x14ac:dyDescent="0.25">
      <c r="BX8616" s="311" t="e">
        <f t="shared" si="274"/>
        <v>#DIV/0!</v>
      </c>
      <c r="BY8616" s="310">
        <f t="shared" si="275"/>
        <v>0</v>
      </c>
    </row>
    <row r="8617" spans="76:77" x14ac:dyDescent="0.25">
      <c r="BX8617" s="311" t="e">
        <f t="shared" si="274"/>
        <v>#DIV/0!</v>
      </c>
      <c r="BY8617" s="310">
        <f t="shared" si="275"/>
        <v>0</v>
      </c>
    </row>
    <row r="8618" spans="76:77" x14ac:dyDescent="0.25">
      <c r="BX8618" s="311" t="e">
        <f t="shared" si="274"/>
        <v>#DIV/0!</v>
      </c>
      <c r="BY8618" s="310">
        <f t="shared" si="275"/>
        <v>0</v>
      </c>
    </row>
    <row r="8619" spans="76:77" x14ac:dyDescent="0.25">
      <c r="BX8619" s="311" t="e">
        <f t="shared" si="274"/>
        <v>#DIV/0!</v>
      </c>
      <c r="BY8619" s="310">
        <f t="shared" si="275"/>
        <v>0</v>
      </c>
    </row>
    <row r="8620" spans="76:77" x14ac:dyDescent="0.25">
      <c r="BX8620" s="311" t="e">
        <f t="shared" si="274"/>
        <v>#DIV/0!</v>
      </c>
      <c r="BY8620" s="310">
        <f t="shared" si="275"/>
        <v>0</v>
      </c>
    </row>
    <row r="8621" spans="76:77" x14ac:dyDescent="0.25">
      <c r="BX8621" s="311" t="e">
        <f t="shared" si="274"/>
        <v>#DIV/0!</v>
      </c>
      <c r="BY8621" s="310">
        <f t="shared" si="275"/>
        <v>0</v>
      </c>
    </row>
    <row r="8622" spans="76:77" x14ac:dyDescent="0.25">
      <c r="BX8622" s="311" t="e">
        <f t="shared" si="274"/>
        <v>#DIV/0!</v>
      </c>
      <c r="BY8622" s="310">
        <f t="shared" si="275"/>
        <v>0</v>
      </c>
    </row>
    <row r="8623" spans="76:77" x14ac:dyDescent="0.25">
      <c r="BX8623" s="311" t="e">
        <f t="shared" si="274"/>
        <v>#DIV/0!</v>
      </c>
      <c r="BY8623" s="310">
        <f t="shared" si="275"/>
        <v>0</v>
      </c>
    </row>
    <row r="8624" spans="76:77" x14ac:dyDescent="0.25">
      <c r="BX8624" s="311" t="e">
        <f t="shared" si="274"/>
        <v>#DIV/0!</v>
      </c>
      <c r="BY8624" s="310">
        <f t="shared" si="275"/>
        <v>0</v>
      </c>
    </row>
    <row r="8625" spans="76:77" x14ac:dyDescent="0.25">
      <c r="BX8625" s="311" t="e">
        <f t="shared" si="274"/>
        <v>#DIV/0!</v>
      </c>
      <c r="BY8625" s="310">
        <f t="shared" si="275"/>
        <v>0</v>
      </c>
    </row>
    <row r="8626" spans="76:77" x14ac:dyDescent="0.25">
      <c r="BX8626" s="311" t="e">
        <f t="shared" si="274"/>
        <v>#DIV/0!</v>
      </c>
      <c r="BY8626" s="310">
        <f t="shared" si="275"/>
        <v>0</v>
      </c>
    </row>
    <row r="8627" spans="76:77" x14ac:dyDescent="0.25">
      <c r="BX8627" s="311" t="e">
        <f t="shared" si="274"/>
        <v>#DIV/0!</v>
      </c>
      <c r="BY8627" s="310">
        <f t="shared" si="275"/>
        <v>0</v>
      </c>
    </row>
    <row r="8628" spans="76:77" x14ac:dyDescent="0.25">
      <c r="BX8628" s="311" t="e">
        <f t="shared" si="274"/>
        <v>#DIV/0!</v>
      </c>
      <c r="BY8628" s="310">
        <f t="shared" si="275"/>
        <v>0</v>
      </c>
    </row>
    <row r="8629" spans="76:77" x14ac:dyDescent="0.25">
      <c r="BX8629" s="311" t="e">
        <f t="shared" si="274"/>
        <v>#DIV/0!</v>
      </c>
      <c r="BY8629" s="310">
        <f t="shared" si="275"/>
        <v>0</v>
      </c>
    </row>
    <row r="8630" spans="76:77" x14ac:dyDescent="0.25">
      <c r="BX8630" s="311" t="e">
        <f t="shared" si="274"/>
        <v>#DIV/0!</v>
      </c>
      <c r="BY8630" s="310">
        <f t="shared" si="275"/>
        <v>0</v>
      </c>
    </row>
    <row r="8631" spans="76:77" x14ac:dyDescent="0.25">
      <c r="BX8631" s="311" t="e">
        <f t="shared" si="274"/>
        <v>#DIV/0!</v>
      </c>
      <c r="BY8631" s="310">
        <f t="shared" si="275"/>
        <v>0</v>
      </c>
    </row>
    <row r="8632" spans="76:77" x14ac:dyDescent="0.25">
      <c r="BX8632" s="311" t="e">
        <f t="shared" si="274"/>
        <v>#DIV/0!</v>
      </c>
      <c r="BY8632" s="310">
        <f t="shared" si="275"/>
        <v>0</v>
      </c>
    </row>
    <row r="8633" spans="76:77" x14ac:dyDescent="0.25">
      <c r="BX8633" s="311" t="e">
        <f t="shared" si="274"/>
        <v>#DIV/0!</v>
      </c>
      <c r="BY8633" s="310">
        <f t="shared" si="275"/>
        <v>0</v>
      </c>
    </row>
    <row r="8634" spans="76:77" x14ac:dyDescent="0.25">
      <c r="BX8634" s="311" t="e">
        <f t="shared" si="274"/>
        <v>#DIV/0!</v>
      </c>
      <c r="BY8634" s="310">
        <f t="shared" si="275"/>
        <v>0</v>
      </c>
    </row>
    <row r="8635" spans="76:77" x14ac:dyDescent="0.25">
      <c r="BX8635" s="311" t="e">
        <f t="shared" si="274"/>
        <v>#DIV/0!</v>
      </c>
      <c r="BY8635" s="310">
        <f t="shared" si="275"/>
        <v>0</v>
      </c>
    </row>
    <row r="8636" spans="76:77" x14ac:dyDescent="0.25">
      <c r="BX8636" s="311" t="e">
        <f t="shared" si="274"/>
        <v>#DIV/0!</v>
      </c>
      <c r="BY8636" s="310">
        <f t="shared" si="275"/>
        <v>0</v>
      </c>
    </row>
    <row r="8637" spans="76:77" x14ac:dyDescent="0.25">
      <c r="BX8637" s="311" t="e">
        <f t="shared" si="274"/>
        <v>#DIV/0!</v>
      </c>
      <c r="BY8637" s="310">
        <f t="shared" si="275"/>
        <v>0</v>
      </c>
    </row>
    <row r="8638" spans="76:77" x14ac:dyDescent="0.25">
      <c r="BX8638" s="311" t="e">
        <f t="shared" si="274"/>
        <v>#DIV/0!</v>
      </c>
      <c r="BY8638" s="310">
        <f t="shared" si="275"/>
        <v>0</v>
      </c>
    </row>
    <row r="8639" spans="76:77" x14ac:dyDescent="0.25">
      <c r="BX8639" s="311" t="e">
        <f t="shared" si="274"/>
        <v>#DIV/0!</v>
      </c>
      <c r="BY8639" s="310">
        <f t="shared" si="275"/>
        <v>0</v>
      </c>
    </row>
    <row r="8640" spans="76:77" x14ac:dyDescent="0.25">
      <c r="BX8640" s="311" t="e">
        <f t="shared" si="274"/>
        <v>#DIV/0!</v>
      </c>
      <c r="BY8640" s="310">
        <f t="shared" si="275"/>
        <v>0</v>
      </c>
    </row>
    <row r="8641" spans="76:77" x14ac:dyDescent="0.25">
      <c r="BX8641" s="311" t="e">
        <f t="shared" si="274"/>
        <v>#DIV/0!</v>
      </c>
      <c r="BY8641" s="310">
        <f t="shared" si="275"/>
        <v>0</v>
      </c>
    </row>
    <row r="8642" spans="76:77" x14ac:dyDescent="0.25">
      <c r="BX8642" s="311" t="e">
        <f t="shared" si="274"/>
        <v>#DIV/0!</v>
      </c>
      <c r="BY8642" s="310">
        <f t="shared" si="275"/>
        <v>0</v>
      </c>
    </row>
    <row r="8643" spans="76:77" x14ac:dyDescent="0.25">
      <c r="BX8643" s="311" t="e">
        <f t="shared" si="274"/>
        <v>#DIV/0!</v>
      </c>
      <c r="BY8643" s="310">
        <f t="shared" si="275"/>
        <v>0</v>
      </c>
    </row>
    <row r="8644" spans="76:77" x14ac:dyDescent="0.25">
      <c r="BX8644" s="311" t="e">
        <f t="shared" si="274"/>
        <v>#DIV/0!</v>
      </c>
      <c r="BY8644" s="310">
        <f t="shared" si="275"/>
        <v>0</v>
      </c>
    </row>
    <row r="8645" spans="76:77" x14ac:dyDescent="0.25">
      <c r="BX8645" s="311" t="e">
        <f t="shared" si="274"/>
        <v>#DIV/0!</v>
      </c>
      <c r="BY8645" s="310">
        <f t="shared" si="275"/>
        <v>0</v>
      </c>
    </row>
    <row r="8646" spans="76:77" x14ac:dyDescent="0.25">
      <c r="BX8646" s="311" t="e">
        <f t="shared" si="274"/>
        <v>#DIV/0!</v>
      </c>
      <c r="BY8646" s="310">
        <f t="shared" si="275"/>
        <v>0</v>
      </c>
    </row>
    <row r="8647" spans="76:77" x14ac:dyDescent="0.25">
      <c r="BX8647" s="311" t="e">
        <f t="shared" si="274"/>
        <v>#DIV/0!</v>
      </c>
      <c r="BY8647" s="310">
        <f t="shared" si="275"/>
        <v>0</v>
      </c>
    </row>
    <row r="8648" spans="76:77" x14ac:dyDescent="0.25">
      <c r="BX8648" s="311" t="e">
        <f t="shared" si="274"/>
        <v>#DIV/0!</v>
      </c>
      <c r="BY8648" s="310">
        <f t="shared" si="275"/>
        <v>0</v>
      </c>
    </row>
    <row r="8649" spans="76:77" x14ac:dyDescent="0.25">
      <c r="BX8649" s="311" t="e">
        <f t="shared" si="274"/>
        <v>#DIV/0!</v>
      </c>
      <c r="BY8649" s="310">
        <f t="shared" si="275"/>
        <v>0</v>
      </c>
    </row>
    <row r="8650" spans="76:77" x14ac:dyDescent="0.25">
      <c r="BX8650" s="311" t="e">
        <f t="shared" si="274"/>
        <v>#DIV/0!</v>
      </c>
      <c r="BY8650" s="310">
        <f t="shared" si="275"/>
        <v>0</v>
      </c>
    </row>
    <row r="8651" spans="76:77" x14ac:dyDescent="0.25">
      <c r="BX8651" s="311" t="e">
        <f t="shared" si="274"/>
        <v>#DIV/0!</v>
      </c>
      <c r="BY8651" s="310">
        <f t="shared" si="275"/>
        <v>0</v>
      </c>
    </row>
    <row r="8652" spans="76:77" x14ac:dyDescent="0.25">
      <c r="BX8652" s="311" t="e">
        <f t="shared" si="274"/>
        <v>#DIV/0!</v>
      </c>
      <c r="BY8652" s="310">
        <f t="shared" si="275"/>
        <v>0</v>
      </c>
    </row>
    <row r="8653" spans="76:77" x14ac:dyDescent="0.25">
      <c r="BX8653" s="311" t="e">
        <f t="shared" ref="BX8653:BX8716" si="276">BY8653/BV8653</f>
        <v>#DIV/0!</v>
      </c>
      <c r="BY8653" s="310">
        <f t="shared" ref="BY8653:BY8716" si="277">BY8652+BW8653*(BV8653-BV8652)</f>
        <v>0</v>
      </c>
    </row>
    <row r="8654" spans="76:77" x14ac:dyDescent="0.25">
      <c r="BX8654" s="311" t="e">
        <f t="shared" si="276"/>
        <v>#DIV/0!</v>
      </c>
      <c r="BY8654" s="310">
        <f t="shared" si="277"/>
        <v>0</v>
      </c>
    </row>
    <row r="8655" spans="76:77" x14ac:dyDescent="0.25">
      <c r="BX8655" s="311" t="e">
        <f t="shared" si="276"/>
        <v>#DIV/0!</v>
      </c>
      <c r="BY8655" s="310">
        <f t="shared" si="277"/>
        <v>0</v>
      </c>
    </row>
    <row r="8656" spans="76:77" x14ac:dyDescent="0.25">
      <c r="BX8656" s="311" t="e">
        <f t="shared" si="276"/>
        <v>#DIV/0!</v>
      </c>
      <c r="BY8656" s="310">
        <f t="shared" si="277"/>
        <v>0</v>
      </c>
    </row>
    <row r="8657" spans="76:77" x14ac:dyDescent="0.25">
      <c r="BX8657" s="311" t="e">
        <f t="shared" si="276"/>
        <v>#DIV/0!</v>
      </c>
      <c r="BY8657" s="310">
        <f t="shared" si="277"/>
        <v>0</v>
      </c>
    </row>
    <row r="8658" spans="76:77" x14ac:dyDescent="0.25">
      <c r="BX8658" s="311" t="e">
        <f t="shared" si="276"/>
        <v>#DIV/0!</v>
      </c>
      <c r="BY8658" s="310">
        <f t="shared" si="277"/>
        <v>0</v>
      </c>
    </row>
    <row r="8659" spans="76:77" x14ac:dyDescent="0.25">
      <c r="BX8659" s="311" t="e">
        <f t="shared" si="276"/>
        <v>#DIV/0!</v>
      </c>
      <c r="BY8659" s="310">
        <f t="shared" si="277"/>
        <v>0</v>
      </c>
    </row>
    <row r="8660" spans="76:77" x14ac:dyDescent="0.25">
      <c r="BX8660" s="311" t="e">
        <f t="shared" si="276"/>
        <v>#DIV/0!</v>
      </c>
      <c r="BY8660" s="310">
        <f t="shared" si="277"/>
        <v>0</v>
      </c>
    </row>
    <row r="8661" spans="76:77" x14ac:dyDescent="0.25">
      <c r="BX8661" s="311" t="e">
        <f t="shared" si="276"/>
        <v>#DIV/0!</v>
      </c>
      <c r="BY8661" s="310">
        <f t="shared" si="277"/>
        <v>0</v>
      </c>
    </row>
    <row r="8662" spans="76:77" x14ac:dyDescent="0.25">
      <c r="BX8662" s="311" t="e">
        <f t="shared" si="276"/>
        <v>#DIV/0!</v>
      </c>
      <c r="BY8662" s="310">
        <f t="shared" si="277"/>
        <v>0</v>
      </c>
    </row>
    <row r="8663" spans="76:77" x14ac:dyDescent="0.25">
      <c r="BX8663" s="311" t="e">
        <f t="shared" si="276"/>
        <v>#DIV/0!</v>
      </c>
      <c r="BY8663" s="310">
        <f t="shared" si="277"/>
        <v>0</v>
      </c>
    </row>
    <row r="8664" spans="76:77" x14ac:dyDescent="0.25">
      <c r="BX8664" s="311" t="e">
        <f t="shared" si="276"/>
        <v>#DIV/0!</v>
      </c>
      <c r="BY8664" s="310">
        <f t="shared" si="277"/>
        <v>0</v>
      </c>
    </row>
    <row r="8665" spans="76:77" x14ac:dyDescent="0.25">
      <c r="BX8665" s="311" t="e">
        <f t="shared" si="276"/>
        <v>#DIV/0!</v>
      </c>
      <c r="BY8665" s="310">
        <f t="shared" si="277"/>
        <v>0</v>
      </c>
    </row>
    <row r="8666" spans="76:77" x14ac:dyDescent="0.25">
      <c r="BX8666" s="311" t="e">
        <f t="shared" si="276"/>
        <v>#DIV/0!</v>
      </c>
      <c r="BY8666" s="310">
        <f t="shared" si="277"/>
        <v>0</v>
      </c>
    </row>
    <row r="8667" spans="76:77" x14ac:dyDescent="0.25">
      <c r="BX8667" s="311" t="e">
        <f t="shared" si="276"/>
        <v>#DIV/0!</v>
      </c>
      <c r="BY8667" s="310">
        <f t="shared" si="277"/>
        <v>0</v>
      </c>
    </row>
    <row r="8668" spans="76:77" x14ac:dyDescent="0.25">
      <c r="BX8668" s="311" t="e">
        <f t="shared" si="276"/>
        <v>#DIV/0!</v>
      </c>
      <c r="BY8668" s="310">
        <f t="shared" si="277"/>
        <v>0</v>
      </c>
    </row>
    <row r="8669" spans="76:77" x14ac:dyDescent="0.25">
      <c r="BX8669" s="311" t="e">
        <f t="shared" si="276"/>
        <v>#DIV/0!</v>
      </c>
      <c r="BY8669" s="310">
        <f t="shared" si="277"/>
        <v>0</v>
      </c>
    </row>
    <row r="8670" spans="76:77" x14ac:dyDescent="0.25">
      <c r="BX8670" s="311" t="e">
        <f t="shared" si="276"/>
        <v>#DIV/0!</v>
      </c>
      <c r="BY8670" s="310">
        <f t="shared" si="277"/>
        <v>0</v>
      </c>
    </row>
    <row r="8671" spans="76:77" x14ac:dyDescent="0.25">
      <c r="BX8671" s="311" t="e">
        <f t="shared" si="276"/>
        <v>#DIV/0!</v>
      </c>
      <c r="BY8671" s="310">
        <f t="shared" si="277"/>
        <v>0</v>
      </c>
    </row>
    <row r="8672" spans="76:77" x14ac:dyDescent="0.25">
      <c r="BX8672" s="311" t="e">
        <f t="shared" si="276"/>
        <v>#DIV/0!</v>
      </c>
      <c r="BY8672" s="310">
        <f t="shared" si="277"/>
        <v>0</v>
      </c>
    </row>
    <row r="8673" spans="76:77" x14ac:dyDescent="0.25">
      <c r="BX8673" s="311" t="e">
        <f t="shared" si="276"/>
        <v>#DIV/0!</v>
      </c>
      <c r="BY8673" s="310">
        <f t="shared" si="277"/>
        <v>0</v>
      </c>
    </row>
    <row r="8674" spans="76:77" x14ac:dyDescent="0.25">
      <c r="BX8674" s="311" t="e">
        <f t="shared" si="276"/>
        <v>#DIV/0!</v>
      </c>
      <c r="BY8674" s="310">
        <f t="shared" si="277"/>
        <v>0</v>
      </c>
    </row>
    <row r="8675" spans="76:77" x14ac:dyDescent="0.25">
      <c r="BX8675" s="311" t="e">
        <f t="shared" si="276"/>
        <v>#DIV/0!</v>
      </c>
      <c r="BY8675" s="310">
        <f t="shared" si="277"/>
        <v>0</v>
      </c>
    </row>
    <row r="8676" spans="76:77" x14ac:dyDescent="0.25">
      <c r="BX8676" s="311" t="e">
        <f t="shared" si="276"/>
        <v>#DIV/0!</v>
      </c>
      <c r="BY8676" s="310">
        <f t="shared" si="277"/>
        <v>0</v>
      </c>
    </row>
    <row r="8677" spans="76:77" x14ac:dyDescent="0.25">
      <c r="BX8677" s="311" t="e">
        <f t="shared" si="276"/>
        <v>#DIV/0!</v>
      </c>
      <c r="BY8677" s="310">
        <f t="shared" si="277"/>
        <v>0</v>
      </c>
    </row>
    <row r="8678" spans="76:77" x14ac:dyDescent="0.25">
      <c r="BX8678" s="311" t="e">
        <f t="shared" si="276"/>
        <v>#DIV/0!</v>
      </c>
      <c r="BY8678" s="310">
        <f t="shared" si="277"/>
        <v>0</v>
      </c>
    </row>
    <row r="8679" spans="76:77" x14ac:dyDescent="0.25">
      <c r="BX8679" s="311" t="e">
        <f t="shared" si="276"/>
        <v>#DIV/0!</v>
      </c>
      <c r="BY8679" s="310">
        <f t="shared" si="277"/>
        <v>0</v>
      </c>
    </row>
    <row r="8680" spans="76:77" x14ac:dyDescent="0.25">
      <c r="BX8680" s="311" t="e">
        <f t="shared" si="276"/>
        <v>#DIV/0!</v>
      </c>
      <c r="BY8680" s="310">
        <f t="shared" si="277"/>
        <v>0</v>
      </c>
    </row>
    <row r="8681" spans="76:77" x14ac:dyDescent="0.25">
      <c r="BX8681" s="311" t="e">
        <f t="shared" si="276"/>
        <v>#DIV/0!</v>
      </c>
      <c r="BY8681" s="310">
        <f t="shared" si="277"/>
        <v>0</v>
      </c>
    </row>
    <row r="8682" spans="76:77" x14ac:dyDescent="0.25">
      <c r="BX8682" s="311" t="e">
        <f t="shared" si="276"/>
        <v>#DIV/0!</v>
      </c>
      <c r="BY8682" s="310">
        <f t="shared" si="277"/>
        <v>0</v>
      </c>
    </row>
    <row r="8683" spans="76:77" x14ac:dyDescent="0.25">
      <c r="BX8683" s="311" t="e">
        <f t="shared" si="276"/>
        <v>#DIV/0!</v>
      </c>
      <c r="BY8683" s="310">
        <f t="shared" si="277"/>
        <v>0</v>
      </c>
    </row>
    <row r="8684" spans="76:77" x14ac:dyDescent="0.25">
      <c r="BX8684" s="311" t="e">
        <f t="shared" si="276"/>
        <v>#DIV/0!</v>
      </c>
      <c r="BY8684" s="310">
        <f t="shared" si="277"/>
        <v>0</v>
      </c>
    </row>
    <row r="8685" spans="76:77" x14ac:dyDescent="0.25">
      <c r="BX8685" s="311" t="e">
        <f t="shared" si="276"/>
        <v>#DIV/0!</v>
      </c>
      <c r="BY8685" s="310">
        <f t="shared" si="277"/>
        <v>0</v>
      </c>
    </row>
    <row r="8686" spans="76:77" x14ac:dyDescent="0.25">
      <c r="BX8686" s="311" t="e">
        <f t="shared" si="276"/>
        <v>#DIV/0!</v>
      </c>
      <c r="BY8686" s="310">
        <f t="shared" si="277"/>
        <v>0</v>
      </c>
    </row>
    <row r="8687" spans="76:77" x14ac:dyDescent="0.25">
      <c r="BX8687" s="311" t="e">
        <f t="shared" si="276"/>
        <v>#DIV/0!</v>
      </c>
      <c r="BY8687" s="310">
        <f t="shared" si="277"/>
        <v>0</v>
      </c>
    </row>
    <row r="8688" spans="76:77" x14ac:dyDescent="0.25">
      <c r="BX8688" s="311" t="e">
        <f t="shared" si="276"/>
        <v>#DIV/0!</v>
      </c>
      <c r="BY8688" s="310">
        <f t="shared" si="277"/>
        <v>0</v>
      </c>
    </row>
    <row r="8689" spans="76:77" x14ac:dyDescent="0.25">
      <c r="BX8689" s="311" t="e">
        <f t="shared" si="276"/>
        <v>#DIV/0!</v>
      </c>
      <c r="BY8689" s="310">
        <f t="shared" si="277"/>
        <v>0</v>
      </c>
    </row>
    <row r="8690" spans="76:77" x14ac:dyDescent="0.25">
      <c r="BX8690" s="311" t="e">
        <f t="shared" si="276"/>
        <v>#DIV/0!</v>
      </c>
      <c r="BY8690" s="310">
        <f t="shared" si="277"/>
        <v>0</v>
      </c>
    </row>
    <row r="8691" spans="76:77" x14ac:dyDescent="0.25">
      <c r="BX8691" s="311" t="e">
        <f t="shared" si="276"/>
        <v>#DIV/0!</v>
      </c>
      <c r="BY8691" s="310">
        <f t="shared" si="277"/>
        <v>0</v>
      </c>
    </row>
    <row r="8692" spans="76:77" x14ac:dyDescent="0.25">
      <c r="BX8692" s="311" t="e">
        <f t="shared" si="276"/>
        <v>#DIV/0!</v>
      </c>
      <c r="BY8692" s="310">
        <f t="shared" si="277"/>
        <v>0</v>
      </c>
    </row>
    <row r="8693" spans="76:77" x14ac:dyDescent="0.25">
      <c r="BX8693" s="311" t="e">
        <f t="shared" si="276"/>
        <v>#DIV/0!</v>
      </c>
      <c r="BY8693" s="310">
        <f t="shared" si="277"/>
        <v>0</v>
      </c>
    </row>
    <row r="8694" spans="76:77" x14ac:dyDescent="0.25">
      <c r="BX8694" s="311" t="e">
        <f t="shared" si="276"/>
        <v>#DIV/0!</v>
      </c>
      <c r="BY8694" s="310">
        <f t="shared" si="277"/>
        <v>0</v>
      </c>
    </row>
    <row r="8695" spans="76:77" x14ac:dyDescent="0.25">
      <c r="BX8695" s="311" t="e">
        <f t="shared" si="276"/>
        <v>#DIV/0!</v>
      </c>
      <c r="BY8695" s="310">
        <f t="shared" si="277"/>
        <v>0</v>
      </c>
    </row>
    <row r="8696" spans="76:77" x14ac:dyDescent="0.25">
      <c r="BX8696" s="311" t="e">
        <f t="shared" si="276"/>
        <v>#DIV/0!</v>
      </c>
      <c r="BY8696" s="310">
        <f t="shared" si="277"/>
        <v>0</v>
      </c>
    </row>
    <row r="8697" spans="76:77" x14ac:dyDescent="0.25">
      <c r="BX8697" s="311" t="e">
        <f t="shared" si="276"/>
        <v>#DIV/0!</v>
      </c>
      <c r="BY8697" s="310">
        <f t="shared" si="277"/>
        <v>0</v>
      </c>
    </row>
    <row r="8698" spans="76:77" x14ac:dyDescent="0.25">
      <c r="BX8698" s="311" t="e">
        <f t="shared" si="276"/>
        <v>#DIV/0!</v>
      </c>
      <c r="BY8698" s="310">
        <f t="shared" si="277"/>
        <v>0</v>
      </c>
    </row>
    <row r="8699" spans="76:77" x14ac:dyDescent="0.25">
      <c r="BX8699" s="311" t="e">
        <f t="shared" si="276"/>
        <v>#DIV/0!</v>
      </c>
      <c r="BY8699" s="310">
        <f t="shared" si="277"/>
        <v>0</v>
      </c>
    </row>
    <row r="8700" spans="76:77" x14ac:dyDescent="0.25">
      <c r="BX8700" s="311" t="e">
        <f t="shared" si="276"/>
        <v>#DIV/0!</v>
      </c>
      <c r="BY8700" s="310">
        <f t="shared" si="277"/>
        <v>0</v>
      </c>
    </row>
    <row r="8701" spans="76:77" x14ac:dyDescent="0.25">
      <c r="BX8701" s="311" t="e">
        <f t="shared" si="276"/>
        <v>#DIV/0!</v>
      </c>
      <c r="BY8701" s="310">
        <f t="shared" si="277"/>
        <v>0</v>
      </c>
    </row>
    <row r="8702" spans="76:77" x14ac:dyDescent="0.25">
      <c r="BX8702" s="311" t="e">
        <f t="shared" si="276"/>
        <v>#DIV/0!</v>
      </c>
      <c r="BY8702" s="310">
        <f t="shared" si="277"/>
        <v>0</v>
      </c>
    </row>
    <row r="8703" spans="76:77" x14ac:dyDescent="0.25">
      <c r="BX8703" s="311" t="e">
        <f t="shared" si="276"/>
        <v>#DIV/0!</v>
      </c>
      <c r="BY8703" s="310">
        <f t="shared" si="277"/>
        <v>0</v>
      </c>
    </row>
    <row r="8704" spans="76:77" x14ac:dyDescent="0.25">
      <c r="BX8704" s="311" t="e">
        <f t="shared" si="276"/>
        <v>#DIV/0!</v>
      </c>
      <c r="BY8704" s="310">
        <f t="shared" si="277"/>
        <v>0</v>
      </c>
    </row>
    <row r="8705" spans="76:77" x14ac:dyDescent="0.25">
      <c r="BX8705" s="311" t="e">
        <f t="shared" si="276"/>
        <v>#DIV/0!</v>
      </c>
      <c r="BY8705" s="310">
        <f t="shared" si="277"/>
        <v>0</v>
      </c>
    </row>
    <row r="8706" spans="76:77" x14ac:dyDescent="0.25">
      <c r="BX8706" s="311" t="e">
        <f t="shared" si="276"/>
        <v>#DIV/0!</v>
      </c>
      <c r="BY8706" s="310">
        <f t="shared" si="277"/>
        <v>0</v>
      </c>
    </row>
    <row r="8707" spans="76:77" x14ac:dyDescent="0.25">
      <c r="BX8707" s="311" t="e">
        <f t="shared" si="276"/>
        <v>#DIV/0!</v>
      </c>
      <c r="BY8707" s="310">
        <f t="shared" si="277"/>
        <v>0</v>
      </c>
    </row>
    <row r="8708" spans="76:77" x14ac:dyDescent="0.25">
      <c r="BX8708" s="311" t="e">
        <f t="shared" si="276"/>
        <v>#DIV/0!</v>
      </c>
      <c r="BY8708" s="310">
        <f t="shared" si="277"/>
        <v>0</v>
      </c>
    </row>
    <row r="8709" spans="76:77" x14ac:dyDescent="0.25">
      <c r="BX8709" s="311" t="e">
        <f t="shared" si="276"/>
        <v>#DIV/0!</v>
      </c>
      <c r="BY8709" s="310">
        <f t="shared" si="277"/>
        <v>0</v>
      </c>
    </row>
    <row r="8710" spans="76:77" x14ac:dyDescent="0.25">
      <c r="BX8710" s="311" t="e">
        <f t="shared" si="276"/>
        <v>#DIV/0!</v>
      </c>
      <c r="BY8710" s="310">
        <f t="shared" si="277"/>
        <v>0</v>
      </c>
    </row>
    <row r="8711" spans="76:77" x14ac:dyDescent="0.25">
      <c r="BX8711" s="311" t="e">
        <f t="shared" si="276"/>
        <v>#DIV/0!</v>
      </c>
      <c r="BY8711" s="310">
        <f t="shared" si="277"/>
        <v>0</v>
      </c>
    </row>
    <row r="8712" spans="76:77" x14ac:dyDescent="0.25">
      <c r="BX8712" s="311" t="e">
        <f t="shared" si="276"/>
        <v>#DIV/0!</v>
      </c>
      <c r="BY8712" s="310">
        <f t="shared" si="277"/>
        <v>0</v>
      </c>
    </row>
    <row r="8713" spans="76:77" x14ac:dyDescent="0.25">
      <c r="BX8713" s="311" t="e">
        <f t="shared" si="276"/>
        <v>#DIV/0!</v>
      </c>
      <c r="BY8713" s="310">
        <f t="shared" si="277"/>
        <v>0</v>
      </c>
    </row>
    <row r="8714" spans="76:77" x14ac:dyDescent="0.25">
      <c r="BX8714" s="311" t="e">
        <f t="shared" si="276"/>
        <v>#DIV/0!</v>
      </c>
      <c r="BY8714" s="310">
        <f t="shared" si="277"/>
        <v>0</v>
      </c>
    </row>
    <row r="8715" spans="76:77" x14ac:dyDescent="0.25">
      <c r="BX8715" s="311" t="e">
        <f t="shared" si="276"/>
        <v>#DIV/0!</v>
      </c>
      <c r="BY8715" s="310">
        <f t="shared" si="277"/>
        <v>0</v>
      </c>
    </row>
    <row r="8716" spans="76:77" x14ac:dyDescent="0.25">
      <c r="BX8716" s="311" t="e">
        <f t="shared" si="276"/>
        <v>#DIV/0!</v>
      </c>
      <c r="BY8716" s="310">
        <f t="shared" si="277"/>
        <v>0</v>
      </c>
    </row>
    <row r="8717" spans="76:77" x14ac:dyDescent="0.25">
      <c r="BX8717" s="311" t="e">
        <f t="shared" ref="BX8717:BX8780" si="278">BY8717/BV8717</f>
        <v>#DIV/0!</v>
      </c>
      <c r="BY8717" s="310">
        <f t="shared" ref="BY8717:BY8780" si="279">BY8716+BW8717*(BV8717-BV8716)</f>
        <v>0</v>
      </c>
    </row>
    <row r="8718" spans="76:77" x14ac:dyDescent="0.25">
      <c r="BX8718" s="311" t="e">
        <f t="shared" si="278"/>
        <v>#DIV/0!</v>
      </c>
      <c r="BY8718" s="310">
        <f t="shared" si="279"/>
        <v>0</v>
      </c>
    </row>
    <row r="8719" spans="76:77" x14ac:dyDescent="0.25">
      <c r="BX8719" s="311" t="e">
        <f t="shared" si="278"/>
        <v>#DIV/0!</v>
      </c>
      <c r="BY8719" s="310">
        <f t="shared" si="279"/>
        <v>0</v>
      </c>
    </row>
    <row r="8720" spans="76:77" x14ac:dyDescent="0.25">
      <c r="BX8720" s="311" t="e">
        <f t="shared" si="278"/>
        <v>#DIV/0!</v>
      </c>
      <c r="BY8720" s="310">
        <f t="shared" si="279"/>
        <v>0</v>
      </c>
    </row>
    <row r="8721" spans="76:77" x14ac:dyDescent="0.25">
      <c r="BX8721" s="311" t="e">
        <f t="shared" si="278"/>
        <v>#DIV/0!</v>
      </c>
      <c r="BY8721" s="310">
        <f t="shared" si="279"/>
        <v>0</v>
      </c>
    </row>
    <row r="8722" spans="76:77" x14ac:dyDescent="0.25">
      <c r="BX8722" s="311" t="e">
        <f t="shared" si="278"/>
        <v>#DIV/0!</v>
      </c>
      <c r="BY8722" s="310">
        <f t="shared" si="279"/>
        <v>0</v>
      </c>
    </row>
    <row r="8723" spans="76:77" x14ac:dyDescent="0.25">
      <c r="BX8723" s="311" t="e">
        <f t="shared" si="278"/>
        <v>#DIV/0!</v>
      </c>
      <c r="BY8723" s="310">
        <f t="shared" si="279"/>
        <v>0</v>
      </c>
    </row>
    <row r="8724" spans="76:77" x14ac:dyDescent="0.25">
      <c r="BX8724" s="311" t="e">
        <f t="shared" si="278"/>
        <v>#DIV/0!</v>
      </c>
      <c r="BY8724" s="310">
        <f t="shared" si="279"/>
        <v>0</v>
      </c>
    </row>
    <row r="8725" spans="76:77" x14ac:dyDescent="0.25">
      <c r="BX8725" s="311" t="e">
        <f t="shared" si="278"/>
        <v>#DIV/0!</v>
      </c>
      <c r="BY8725" s="310">
        <f t="shared" si="279"/>
        <v>0</v>
      </c>
    </row>
    <row r="8726" spans="76:77" x14ac:dyDescent="0.25">
      <c r="BX8726" s="311" t="e">
        <f t="shared" si="278"/>
        <v>#DIV/0!</v>
      </c>
      <c r="BY8726" s="310">
        <f t="shared" si="279"/>
        <v>0</v>
      </c>
    </row>
    <row r="8727" spans="76:77" x14ac:dyDescent="0.25">
      <c r="BX8727" s="311" t="e">
        <f t="shared" si="278"/>
        <v>#DIV/0!</v>
      </c>
      <c r="BY8727" s="310">
        <f t="shared" si="279"/>
        <v>0</v>
      </c>
    </row>
    <row r="8728" spans="76:77" x14ac:dyDescent="0.25">
      <c r="BX8728" s="311" t="e">
        <f t="shared" si="278"/>
        <v>#DIV/0!</v>
      </c>
      <c r="BY8728" s="310">
        <f t="shared" si="279"/>
        <v>0</v>
      </c>
    </row>
    <row r="8729" spans="76:77" x14ac:dyDescent="0.25">
      <c r="BX8729" s="311" t="e">
        <f t="shared" si="278"/>
        <v>#DIV/0!</v>
      </c>
      <c r="BY8729" s="310">
        <f t="shared" si="279"/>
        <v>0</v>
      </c>
    </row>
    <row r="8730" spans="76:77" x14ac:dyDescent="0.25">
      <c r="BX8730" s="311" t="e">
        <f t="shared" si="278"/>
        <v>#DIV/0!</v>
      </c>
      <c r="BY8730" s="310">
        <f t="shared" si="279"/>
        <v>0</v>
      </c>
    </row>
    <row r="8731" spans="76:77" x14ac:dyDescent="0.25">
      <c r="BX8731" s="311" t="e">
        <f t="shared" si="278"/>
        <v>#DIV/0!</v>
      </c>
      <c r="BY8731" s="310">
        <f t="shared" si="279"/>
        <v>0</v>
      </c>
    </row>
    <row r="8732" spans="76:77" x14ac:dyDescent="0.25">
      <c r="BX8732" s="311" t="e">
        <f t="shared" si="278"/>
        <v>#DIV/0!</v>
      </c>
      <c r="BY8732" s="310">
        <f t="shared" si="279"/>
        <v>0</v>
      </c>
    </row>
    <row r="8733" spans="76:77" x14ac:dyDescent="0.25">
      <c r="BX8733" s="311" t="e">
        <f t="shared" si="278"/>
        <v>#DIV/0!</v>
      </c>
      <c r="BY8733" s="310">
        <f t="shared" si="279"/>
        <v>0</v>
      </c>
    </row>
    <row r="8734" spans="76:77" x14ac:dyDescent="0.25">
      <c r="BX8734" s="311" t="e">
        <f t="shared" si="278"/>
        <v>#DIV/0!</v>
      </c>
      <c r="BY8734" s="310">
        <f t="shared" si="279"/>
        <v>0</v>
      </c>
    </row>
    <row r="8735" spans="76:77" x14ac:dyDescent="0.25">
      <c r="BX8735" s="311" t="e">
        <f t="shared" si="278"/>
        <v>#DIV/0!</v>
      </c>
      <c r="BY8735" s="310">
        <f t="shared" si="279"/>
        <v>0</v>
      </c>
    </row>
    <row r="8736" spans="76:77" x14ac:dyDescent="0.25">
      <c r="BX8736" s="311" t="e">
        <f t="shared" si="278"/>
        <v>#DIV/0!</v>
      </c>
      <c r="BY8736" s="310">
        <f t="shared" si="279"/>
        <v>0</v>
      </c>
    </row>
    <row r="8737" spans="76:77" x14ac:dyDescent="0.25">
      <c r="BX8737" s="311" t="e">
        <f t="shared" si="278"/>
        <v>#DIV/0!</v>
      </c>
      <c r="BY8737" s="310">
        <f t="shared" si="279"/>
        <v>0</v>
      </c>
    </row>
    <row r="8738" spans="76:77" x14ac:dyDescent="0.25">
      <c r="BX8738" s="311" t="e">
        <f t="shared" si="278"/>
        <v>#DIV/0!</v>
      </c>
      <c r="BY8738" s="310">
        <f t="shared" si="279"/>
        <v>0</v>
      </c>
    </row>
    <row r="8739" spans="76:77" x14ac:dyDescent="0.25">
      <c r="BX8739" s="311" t="e">
        <f t="shared" si="278"/>
        <v>#DIV/0!</v>
      </c>
      <c r="BY8739" s="310">
        <f t="shared" si="279"/>
        <v>0</v>
      </c>
    </row>
    <row r="8740" spans="76:77" x14ac:dyDescent="0.25">
      <c r="BX8740" s="311" t="e">
        <f t="shared" si="278"/>
        <v>#DIV/0!</v>
      </c>
      <c r="BY8740" s="310">
        <f t="shared" si="279"/>
        <v>0</v>
      </c>
    </row>
    <row r="8741" spans="76:77" x14ac:dyDescent="0.25">
      <c r="BX8741" s="311" t="e">
        <f t="shared" si="278"/>
        <v>#DIV/0!</v>
      </c>
      <c r="BY8741" s="310">
        <f t="shared" si="279"/>
        <v>0</v>
      </c>
    </row>
    <row r="8742" spans="76:77" x14ac:dyDescent="0.25">
      <c r="BX8742" s="311" t="e">
        <f t="shared" si="278"/>
        <v>#DIV/0!</v>
      </c>
      <c r="BY8742" s="310">
        <f t="shared" si="279"/>
        <v>0</v>
      </c>
    </row>
    <row r="8743" spans="76:77" x14ac:dyDescent="0.25">
      <c r="BX8743" s="311" t="e">
        <f t="shared" si="278"/>
        <v>#DIV/0!</v>
      </c>
      <c r="BY8743" s="310">
        <f t="shared" si="279"/>
        <v>0</v>
      </c>
    </row>
    <row r="8744" spans="76:77" x14ac:dyDescent="0.25">
      <c r="BX8744" s="311" t="e">
        <f t="shared" si="278"/>
        <v>#DIV/0!</v>
      </c>
      <c r="BY8744" s="310">
        <f t="shared" si="279"/>
        <v>0</v>
      </c>
    </row>
    <row r="8745" spans="76:77" x14ac:dyDescent="0.25">
      <c r="BX8745" s="311" t="e">
        <f t="shared" si="278"/>
        <v>#DIV/0!</v>
      </c>
      <c r="BY8745" s="310">
        <f t="shared" si="279"/>
        <v>0</v>
      </c>
    </row>
    <row r="8746" spans="76:77" x14ac:dyDescent="0.25">
      <c r="BX8746" s="311" t="e">
        <f t="shared" si="278"/>
        <v>#DIV/0!</v>
      </c>
      <c r="BY8746" s="310">
        <f t="shared" si="279"/>
        <v>0</v>
      </c>
    </row>
    <row r="8747" spans="76:77" x14ac:dyDescent="0.25">
      <c r="BX8747" s="311" t="e">
        <f t="shared" si="278"/>
        <v>#DIV/0!</v>
      </c>
      <c r="BY8747" s="310">
        <f t="shared" si="279"/>
        <v>0</v>
      </c>
    </row>
    <row r="8748" spans="76:77" x14ac:dyDescent="0.25">
      <c r="BX8748" s="311" t="e">
        <f t="shared" si="278"/>
        <v>#DIV/0!</v>
      </c>
      <c r="BY8748" s="310">
        <f t="shared" si="279"/>
        <v>0</v>
      </c>
    </row>
    <row r="8749" spans="76:77" x14ac:dyDescent="0.25">
      <c r="BX8749" s="311" t="e">
        <f t="shared" si="278"/>
        <v>#DIV/0!</v>
      </c>
      <c r="BY8749" s="310">
        <f t="shared" si="279"/>
        <v>0</v>
      </c>
    </row>
    <row r="8750" spans="76:77" x14ac:dyDescent="0.25">
      <c r="BX8750" s="311" t="e">
        <f t="shared" si="278"/>
        <v>#DIV/0!</v>
      </c>
      <c r="BY8750" s="310">
        <f t="shared" si="279"/>
        <v>0</v>
      </c>
    </row>
    <row r="8751" spans="76:77" x14ac:dyDescent="0.25">
      <c r="BX8751" s="311" t="e">
        <f t="shared" si="278"/>
        <v>#DIV/0!</v>
      </c>
      <c r="BY8751" s="310">
        <f t="shared" si="279"/>
        <v>0</v>
      </c>
    </row>
    <row r="8752" spans="76:77" x14ac:dyDescent="0.25">
      <c r="BX8752" s="311" t="e">
        <f t="shared" si="278"/>
        <v>#DIV/0!</v>
      </c>
      <c r="BY8752" s="310">
        <f t="shared" si="279"/>
        <v>0</v>
      </c>
    </row>
    <row r="8753" spans="76:77" x14ac:dyDescent="0.25">
      <c r="BX8753" s="311" t="e">
        <f t="shared" si="278"/>
        <v>#DIV/0!</v>
      </c>
      <c r="BY8753" s="310">
        <f t="shared" si="279"/>
        <v>0</v>
      </c>
    </row>
    <row r="8754" spans="76:77" x14ac:dyDescent="0.25">
      <c r="BX8754" s="311" t="e">
        <f t="shared" si="278"/>
        <v>#DIV/0!</v>
      </c>
      <c r="BY8754" s="310">
        <f t="shared" si="279"/>
        <v>0</v>
      </c>
    </row>
    <row r="8755" spans="76:77" x14ac:dyDescent="0.25">
      <c r="BX8755" s="311" t="e">
        <f t="shared" si="278"/>
        <v>#DIV/0!</v>
      </c>
      <c r="BY8755" s="310">
        <f t="shared" si="279"/>
        <v>0</v>
      </c>
    </row>
    <row r="8756" spans="76:77" x14ac:dyDescent="0.25">
      <c r="BX8756" s="311" t="e">
        <f t="shared" si="278"/>
        <v>#DIV/0!</v>
      </c>
      <c r="BY8756" s="310">
        <f t="shared" si="279"/>
        <v>0</v>
      </c>
    </row>
    <row r="8757" spans="76:77" x14ac:dyDescent="0.25">
      <c r="BX8757" s="311" t="e">
        <f t="shared" si="278"/>
        <v>#DIV/0!</v>
      </c>
      <c r="BY8757" s="310">
        <f t="shared" si="279"/>
        <v>0</v>
      </c>
    </row>
    <row r="8758" spans="76:77" x14ac:dyDescent="0.25">
      <c r="BX8758" s="311" t="e">
        <f t="shared" si="278"/>
        <v>#DIV/0!</v>
      </c>
      <c r="BY8758" s="310">
        <f t="shared" si="279"/>
        <v>0</v>
      </c>
    </row>
    <row r="8759" spans="76:77" x14ac:dyDescent="0.25">
      <c r="BX8759" s="311" t="e">
        <f t="shared" si="278"/>
        <v>#DIV/0!</v>
      </c>
      <c r="BY8759" s="310">
        <f t="shared" si="279"/>
        <v>0</v>
      </c>
    </row>
    <row r="8760" spans="76:77" x14ac:dyDescent="0.25">
      <c r="BX8760" s="311" t="e">
        <f t="shared" si="278"/>
        <v>#DIV/0!</v>
      </c>
      <c r="BY8760" s="310">
        <f t="shared" si="279"/>
        <v>0</v>
      </c>
    </row>
    <row r="8761" spans="76:77" x14ac:dyDescent="0.25">
      <c r="BX8761" s="311" t="e">
        <f t="shared" si="278"/>
        <v>#DIV/0!</v>
      </c>
      <c r="BY8761" s="310">
        <f t="shared" si="279"/>
        <v>0</v>
      </c>
    </row>
    <row r="8762" spans="76:77" x14ac:dyDescent="0.25">
      <c r="BX8762" s="311" t="e">
        <f t="shared" si="278"/>
        <v>#DIV/0!</v>
      </c>
      <c r="BY8762" s="310">
        <f t="shared" si="279"/>
        <v>0</v>
      </c>
    </row>
    <row r="8763" spans="76:77" x14ac:dyDescent="0.25">
      <c r="BX8763" s="311" t="e">
        <f t="shared" si="278"/>
        <v>#DIV/0!</v>
      </c>
      <c r="BY8763" s="310">
        <f t="shared" si="279"/>
        <v>0</v>
      </c>
    </row>
    <row r="8764" spans="76:77" x14ac:dyDescent="0.25">
      <c r="BX8764" s="311" t="e">
        <f t="shared" si="278"/>
        <v>#DIV/0!</v>
      </c>
      <c r="BY8764" s="310">
        <f t="shared" si="279"/>
        <v>0</v>
      </c>
    </row>
    <row r="8765" spans="76:77" x14ac:dyDescent="0.25">
      <c r="BX8765" s="311" t="e">
        <f t="shared" si="278"/>
        <v>#DIV/0!</v>
      </c>
      <c r="BY8765" s="310">
        <f t="shared" si="279"/>
        <v>0</v>
      </c>
    </row>
    <row r="8766" spans="76:77" x14ac:dyDescent="0.25">
      <c r="BX8766" s="311" t="e">
        <f t="shared" si="278"/>
        <v>#DIV/0!</v>
      </c>
      <c r="BY8766" s="310">
        <f t="shared" si="279"/>
        <v>0</v>
      </c>
    </row>
    <row r="8767" spans="76:77" x14ac:dyDescent="0.25">
      <c r="BX8767" s="311" t="e">
        <f t="shared" si="278"/>
        <v>#DIV/0!</v>
      </c>
      <c r="BY8767" s="310">
        <f t="shared" si="279"/>
        <v>0</v>
      </c>
    </row>
    <row r="8768" spans="76:77" x14ac:dyDescent="0.25">
      <c r="BX8768" s="311" t="e">
        <f t="shared" si="278"/>
        <v>#DIV/0!</v>
      </c>
      <c r="BY8768" s="310">
        <f t="shared" si="279"/>
        <v>0</v>
      </c>
    </row>
    <row r="8769" spans="76:77" x14ac:dyDescent="0.25">
      <c r="BX8769" s="311" t="e">
        <f t="shared" si="278"/>
        <v>#DIV/0!</v>
      </c>
      <c r="BY8769" s="310">
        <f t="shared" si="279"/>
        <v>0</v>
      </c>
    </row>
    <row r="8770" spans="76:77" x14ac:dyDescent="0.25">
      <c r="BX8770" s="311" t="e">
        <f t="shared" si="278"/>
        <v>#DIV/0!</v>
      </c>
      <c r="BY8770" s="310">
        <f t="shared" si="279"/>
        <v>0</v>
      </c>
    </row>
    <row r="8771" spans="76:77" x14ac:dyDescent="0.25">
      <c r="BX8771" s="311" t="e">
        <f t="shared" si="278"/>
        <v>#DIV/0!</v>
      </c>
      <c r="BY8771" s="310">
        <f t="shared" si="279"/>
        <v>0</v>
      </c>
    </row>
    <row r="8772" spans="76:77" x14ac:dyDescent="0.25">
      <c r="BX8772" s="311" t="e">
        <f t="shared" si="278"/>
        <v>#DIV/0!</v>
      </c>
      <c r="BY8772" s="310">
        <f t="shared" si="279"/>
        <v>0</v>
      </c>
    </row>
    <row r="8773" spans="76:77" x14ac:dyDescent="0.25">
      <c r="BX8773" s="311" t="e">
        <f t="shared" si="278"/>
        <v>#DIV/0!</v>
      </c>
      <c r="BY8773" s="310">
        <f t="shared" si="279"/>
        <v>0</v>
      </c>
    </row>
    <row r="8774" spans="76:77" x14ac:dyDescent="0.25">
      <c r="BX8774" s="311" t="e">
        <f t="shared" si="278"/>
        <v>#DIV/0!</v>
      </c>
      <c r="BY8774" s="310">
        <f t="shared" si="279"/>
        <v>0</v>
      </c>
    </row>
    <row r="8775" spans="76:77" x14ac:dyDescent="0.25">
      <c r="BX8775" s="311" t="e">
        <f t="shared" si="278"/>
        <v>#DIV/0!</v>
      </c>
      <c r="BY8775" s="310">
        <f t="shared" si="279"/>
        <v>0</v>
      </c>
    </row>
    <row r="8776" spans="76:77" x14ac:dyDescent="0.25">
      <c r="BX8776" s="311" t="e">
        <f t="shared" si="278"/>
        <v>#DIV/0!</v>
      </c>
      <c r="BY8776" s="310">
        <f t="shared" si="279"/>
        <v>0</v>
      </c>
    </row>
    <row r="8777" spans="76:77" x14ac:dyDescent="0.25">
      <c r="BX8777" s="311" t="e">
        <f t="shared" si="278"/>
        <v>#DIV/0!</v>
      </c>
      <c r="BY8777" s="310">
        <f t="shared" si="279"/>
        <v>0</v>
      </c>
    </row>
    <row r="8778" spans="76:77" x14ac:dyDescent="0.25">
      <c r="BX8778" s="311" t="e">
        <f t="shared" si="278"/>
        <v>#DIV/0!</v>
      </c>
      <c r="BY8778" s="310">
        <f t="shared" si="279"/>
        <v>0</v>
      </c>
    </row>
    <row r="8779" spans="76:77" x14ac:dyDescent="0.25">
      <c r="BX8779" s="311" t="e">
        <f t="shared" si="278"/>
        <v>#DIV/0!</v>
      </c>
      <c r="BY8779" s="310">
        <f t="shared" si="279"/>
        <v>0</v>
      </c>
    </row>
    <row r="8780" spans="76:77" x14ac:dyDescent="0.25">
      <c r="BX8780" s="311" t="e">
        <f t="shared" si="278"/>
        <v>#DIV/0!</v>
      </c>
      <c r="BY8780" s="310">
        <f t="shared" si="279"/>
        <v>0</v>
      </c>
    </row>
    <row r="8781" spans="76:77" x14ac:dyDescent="0.25">
      <c r="BX8781" s="311" t="e">
        <f t="shared" ref="BX8781:BX8844" si="280">BY8781/BV8781</f>
        <v>#DIV/0!</v>
      </c>
      <c r="BY8781" s="310">
        <f t="shared" ref="BY8781:BY8844" si="281">BY8780+BW8781*(BV8781-BV8780)</f>
        <v>0</v>
      </c>
    </row>
    <row r="8782" spans="76:77" x14ac:dyDescent="0.25">
      <c r="BX8782" s="311" t="e">
        <f t="shared" si="280"/>
        <v>#DIV/0!</v>
      </c>
      <c r="BY8782" s="310">
        <f t="shared" si="281"/>
        <v>0</v>
      </c>
    </row>
    <row r="8783" spans="76:77" x14ac:dyDescent="0.25">
      <c r="BX8783" s="311" t="e">
        <f t="shared" si="280"/>
        <v>#DIV/0!</v>
      </c>
      <c r="BY8783" s="310">
        <f t="shared" si="281"/>
        <v>0</v>
      </c>
    </row>
    <row r="8784" spans="76:77" x14ac:dyDescent="0.25">
      <c r="BX8784" s="311" t="e">
        <f t="shared" si="280"/>
        <v>#DIV/0!</v>
      </c>
      <c r="BY8784" s="310">
        <f t="shared" si="281"/>
        <v>0</v>
      </c>
    </row>
    <row r="8785" spans="76:77" x14ac:dyDescent="0.25">
      <c r="BX8785" s="311" t="e">
        <f t="shared" si="280"/>
        <v>#DIV/0!</v>
      </c>
      <c r="BY8785" s="310">
        <f t="shared" si="281"/>
        <v>0</v>
      </c>
    </row>
    <row r="8786" spans="76:77" x14ac:dyDescent="0.25">
      <c r="BX8786" s="311" t="e">
        <f t="shared" si="280"/>
        <v>#DIV/0!</v>
      </c>
      <c r="BY8786" s="310">
        <f t="shared" si="281"/>
        <v>0</v>
      </c>
    </row>
    <row r="8787" spans="76:77" x14ac:dyDescent="0.25">
      <c r="BX8787" s="311" t="e">
        <f t="shared" si="280"/>
        <v>#DIV/0!</v>
      </c>
      <c r="BY8787" s="310">
        <f t="shared" si="281"/>
        <v>0</v>
      </c>
    </row>
    <row r="8788" spans="76:77" x14ac:dyDescent="0.25">
      <c r="BX8788" s="311" t="e">
        <f t="shared" si="280"/>
        <v>#DIV/0!</v>
      </c>
      <c r="BY8788" s="310">
        <f t="shared" si="281"/>
        <v>0</v>
      </c>
    </row>
    <row r="8789" spans="76:77" x14ac:dyDescent="0.25">
      <c r="BX8789" s="311" t="e">
        <f t="shared" si="280"/>
        <v>#DIV/0!</v>
      </c>
      <c r="BY8789" s="310">
        <f t="shared" si="281"/>
        <v>0</v>
      </c>
    </row>
    <row r="8790" spans="76:77" x14ac:dyDescent="0.25">
      <c r="BX8790" s="311" t="e">
        <f t="shared" si="280"/>
        <v>#DIV/0!</v>
      </c>
      <c r="BY8790" s="310">
        <f t="shared" si="281"/>
        <v>0</v>
      </c>
    </row>
    <row r="8791" spans="76:77" x14ac:dyDescent="0.25">
      <c r="BX8791" s="311" t="e">
        <f t="shared" si="280"/>
        <v>#DIV/0!</v>
      </c>
      <c r="BY8791" s="310">
        <f t="shared" si="281"/>
        <v>0</v>
      </c>
    </row>
    <row r="8792" spans="76:77" x14ac:dyDescent="0.25">
      <c r="BX8792" s="311" t="e">
        <f t="shared" si="280"/>
        <v>#DIV/0!</v>
      </c>
      <c r="BY8792" s="310">
        <f t="shared" si="281"/>
        <v>0</v>
      </c>
    </row>
    <row r="8793" spans="76:77" x14ac:dyDescent="0.25">
      <c r="BX8793" s="311" t="e">
        <f t="shared" si="280"/>
        <v>#DIV/0!</v>
      </c>
      <c r="BY8793" s="310">
        <f t="shared" si="281"/>
        <v>0</v>
      </c>
    </row>
    <row r="8794" spans="76:77" x14ac:dyDescent="0.25">
      <c r="BX8794" s="311" t="e">
        <f t="shared" si="280"/>
        <v>#DIV/0!</v>
      </c>
      <c r="BY8794" s="310">
        <f t="shared" si="281"/>
        <v>0</v>
      </c>
    </row>
    <row r="8795" spans="76:77" x14ac:dyDescent="0.25">
      <c r="BX8795" s="311" t="e">
        <f t="shared" si="280"/>
        <v>#DIV/0!</v>
      </c>
      <c r="BY8795" s="310">
        <f t="shared" si="281"/>
        <v>0</v>
      </c>
    </row>
    <row r="8796" spans="76:77" x14ac:dyDescent="0.25">
      <c r="BX8796" s="311" t="e">
        <f t="shared" si="280"/>
        <v>#DIV/0!</v>
      </c>
      <c r="BY8796" s="310">
        <f t="shared" si="281"/>
        <v>0</v>
      </c>
    </row>
    <row r="8797" spans="76:77" x14ac:dyDescent="0.25">
      <c r="BX8797" s="311" t="e">
        <f t="shared" si="280"/>
        <v>#DIV/0!</v>
      </c>
      <c r="BY8797" s="310">
        <f t="shared" si="281"/>
        <v>0</v>
      </c>
    </row>
    <row r="8798" spans="76:77" x14ac:dyDescent="0.25">
      <c r="BX8798" s="311" t="e">
        <f t="shared" si="280"/>
        <v>#DIV/0!</v>
      </c>
      <c r="BY8798" s="310">
        <f t="shared" si="281"/>
        <v>0</v>
      </c>
    </row>
    <row r="8799" spans="76:77" x14ac:dyDescent="0.25">
      <c r="BX8799" s="311" t="e">
        <f t="shared" si="280"/>
        <v>#DIV/0!</v>
      </c>
      <c r="BY8799" s="310">
        <f t="shared" si="281"/>
        <v>0</v>
      </c>
    </row>
    <row r="8800" spans="76:77" x14ac:dyDescent="0.25">
      <c r="BX8800" s="311" t="e">
        <f t="shared" si="280"/>
        <v>#DIV/0!</v>
      </c>
      <c r="BY8800" s="310">
        <f t="shared" si="281"/>
        <v>0</v>
      </c>
    </row>
    <row r="8801" spans="76:77" x14ac:dyDescent="0.25">
      <c r="BX8801" s="311" t="e">
        <f t="shared" si="280"/>
        <v>#DIV/0!</v>
      </c>
      <c r="BY8801" s="310">
        <f t="shared" si="281"/>
        <v>0</v>
      </c>
    </row>
    <row r="8802" spans="76:77" x14ac:dyDescent="0.25">
      <c r="BX8802" s="311" t="e">
        <f t="shared" si="280"/>
        <v>#DIV/0!</v>
      </c>
      <c r="BY8802" s="310">
        <f t="shared" si="281"/>
        <v>0</v>
      </c>
    </row>
    <row r="8803" spans="76:77" x14ac:dyDescent="0.25">
      <c r="BX8803" s="311" t="e">
        <f t="shared" si="280"/>
        <v>#DIV/0!</v>
      </c>
      <c r="BY8803" s="310">
        <f t="shared" si="281"/>
        <v>0</v>
      </c>
    </row>
    <row r="8804" spans="76:77" x14ac:dyDescent="0.25">
      <c r="BX8804" s="311" t="e">
        <f t="shared" si="280"/>
        <v>#DIV/0!</v>
      </c>
      <c r="BY8804" s="310">
        <f t="shared" si="281"/>
        <v>0</v>
      </c>
    </row>
    <row r="8805" spans="76:77" x14ac:dyDescent="0.25">
      <c r="BX8805" s="311" t="e">
        <f t="shared" si="280"/>
        <v>#DIV/0!</v>
      </c>
      <c r="BY8805" s="310">
        <f t="shared" si="281"/>
        <v>0</v>
      </c>
    </row>
    <row r="8806" spans="76:77" x14ac:dyDescent="0.25">
      <c r="BX8806" s="311" t="e">
        <f t="shared" si="280"/>
        <v>#DIV/0!</v>
      </c>
      <c r="BY8806" s="310">
        <f t="shared" si="281"/>
        <v>0</v>
      </c>
    </row>
    <row r="8807" spans="76:77" x14ac:dyDescent="0.25">
      <c r="BX8807" s="311" t="e">
        <f t="shared" si="280"/>
        <v>#DIV/0!</v>
      </c>
      <c r="BY8807" s="310">
        <f t="shared" si="281"/>
        <v>0</v>
      </c>
    </row>
    <row r="8808" spans="76:77" x14ac:dyDescent="0.25">
      <c r="BX8808" s="311" t="e">
        <f t="shared" si="280"/>
        <v>#DIV/0!</v>
      </c>
      <c r="BY8808" s="310">
        <f t="shared" si="281"/>
        <v>0</v>
      </c>
    </row>
    <row r="8809" spans="76:77" x14ac:dyDescent="0.25">
      <c r="BX8809" s="311" t="e">
        <f t="shared" si="280"/>
        <v>#DIV/0!</v>
      </c>
      <c r="BY8809" s="310">
        <f t="shared" si="281"/>
        <v>0</v>
      </c>
    </row>
    <row r="8810" spans="76:77" x14ac:dyDescent="0.25">
      <c r="BX8810" s="311" t="e">
        <f t="shared" si="280"/>
        <v>#DIV/0!</v>
      </c>
      <c r="BY8810" s="310">
        <f t="shared" si="281"/>
        <v>0</v>
      </c>
    </row>
    <row r="8811" spans="76:77" x14ac:dyDescent="0.25">
      <c r="BX8811" s="311" t="e">
        <f t="shared" si="280"/>
        <v>#DIV/0!</v>
      </c>
      <c r="BY8811" s="310">
        <f t="shared" si="281"/>
        <v>0</v>
      </c>
    </row>
    <row r="8812" spans="76:77" x14ac:dyDescent="0.25">
      <c r="BX8812" s="311" t="e">
        <f t="shared" si="280"/>
        <v>#DIV/0!</v>
      </c>
      <c r="BY8812" s="310">
        <f t="shared" si="281"/>
        <v>0</v>
      </c>
    </row>
    <row r="8813" spans="76:77" x14ac:dyDescent="0.25">
      <c r="BX8813" s="311" t="e">
        <f t="shared" si="280"/>
        <v>#DIV/0!</v>
      </c>
      <c r="BY8813" s="310">
        <f t="shared" si="281"/>
        <v>0</v>
      </c>
    </row>
    <row r="8814" spans="76:77" x14ac:dyDescent="0.25">
      <c r="BX8814" s="311" t="e">
        <f t="shared" si="280"/>
        <v>#DIV/0!</v>
      </c>
      <c r="BY8814" s="310">
        <f t="shared" si="281"/>
        <v>0</v>
      </c>
    </row>
    <row r="8815" spans="76:77" x14ac:dyDescent="0.25">
      <c r="BX8815" s="311" t="e">
        <f t="shared" si="280"/>
        <v>#DIV/0!</v>
      </c>
      <c r="BY8815" s="310">
        <f t="shared" si="281"/>
        <v>0</v>
      </c>
    </row>
    <row r="8816" spans="76:77" x14ac:dyDescent="0.25">
      <c r="BX8816" s="311" t="e">
        <f t="shared" si="280"/>
        <v>#DIV/0!</v>
      </c>
      <c r="BY8816" s="310">
        <f t="shared" si="281"/>
        <v>0</v>
      </c>
    </row>
    <row r="8817" spans="76:77" x14ac:dyDescent="0.25">
      <c r="BX8817" s="311" t="e">
        <f t="shared" si="280"/>
        <v>#DIV/0!</v>
      </c>
      <c r="BY8817" s="310">
        <f t="shared" si="281"/>
        <v>0</v>
      </c>
    </row>
    <row r="8818" spans="76:77" x14ac:dyDescent="0.25">
      <c r="BX8818" s="311" t="e">
        <f t="shared" si="280"/>
        <v>#DIV/0!</v>
      </c>
      <c r="BY8818" s="310">
        <f t="shared" si="281"/>
        <v>0</v>
      </c>
    </row>
    <row r="8819" spans="76:77" x14ac:dyDescent="0.25">
      <c r="BX8819" s="311" t="e">
        <f t="shared" si="280"/>
        <v>#DIV/0!</v>
      </c>
      <c r="BY8819" s="310">
        <f t="shared" si="281"/>
        <v>0</v>
      </c>
    </row>
    <row r="8820" spans="76:77" x14ac:dyDescent="0.25">
      <c r="BX8820" s="311" t="e">
        <f t="shared" si="280"/>
        <v>#DIV/0!</v>
      </c>
      <c r="BY8820" s="310">
        <f t="shared" si="281"/>
        <v>0</v>
      </c>
    </row>
    <row r="8821" spans="76:77" x14ac:dyDescent="0.25">
      <c r="BX8821" s="311" t="e">
        <f t="shared" si="280"/>
        <v>#DIV/0!</v>
      </c>
      <c r="BY8821" s="310">
        <f t="shared" si="281"/>
        <v>0</v>
      </c>
    </row>
    <row r="8822" spans="76:77" x14ac:dyDescent="0.25">
      <c r="BX8822" s="311" t="e">
        <f t="shared" si="280"/>
        <v>#DIV/0!</v>
      </c>
      <c r="BY8822" s="310">
        <f t="shared" si="281"/>
        <v>0</v>
      </c>
    </row>
    <row r="8823" spans="76:77" x14ac:dyDescent="0.25">
      <c r="BX8823" s="311" t="e">
        <f t="shared" si="280"/>
        <v>#DIV/0!</v>
      </c>
      <c r="BY8823" s="310">
        <f t="shared" si="281"/>
        <v>0</v>
      </c>
    </row>
    <row r="8824" spans="76:77" x14ac:dyDescent="0.25">
      <c r="BX8824" s="311" t="e">
        <f t="shared" si="280"/>
        <v>#DIV/0!</v>
      </c>
      <c r="BY8824" s="310">
        <f t="shared" si="281"/>
        <v>0</v>
      </c>
    </row>
    <row r="8825" spans="76:77" x14ac:dyDescent="0.25">
      <c r="BX8825" s="311" t="e">
        <f t="shared" si="280"/>
        <v>#DIV/0!</v>
      </c>
      <c r="BY8825" s="310">
        <f t="shared" si="281"/>
        <v>0</v>
      </c>
    </row>
    <row r="8826" spans="76:77" x14ac:dyDescent="0.25">
      <c r="BX8826" s="311" t="e">
        <f t="shared" si="280"/>
        <v>#DIV/0!</v>
      </c>
      <c r="BY8826" s="310">
        <f t="shared" si="281"/>
        <v>0</v>
      </c>
    </row>
    <row r="8827" spans="76:77" x14ac:dyDescent="0.25">
      <c r="BX8827" s="311" t="e">
        <f t="shared" si="280"/>
        <v>#DIV/0!</v>
      </c>
      <c r="BY8827" s="310">
        <f t="shared" si="281"/>
        <v>0</v>
      </c>
    </row>
    <row r="8828" spans="76:77" x14ac:dyDescent="0.25">
      <c r="BX8828" s="311" t="e">
        <f t="shared" si="280"/>
        <v>#DIV/0!</v>
      </c>
      <c r="BY8828" s="310">
        <f t="shared" si="281"/>
        <v>0</v>
      </c>
    </row>
    <row r="8829" spans="76:77" x14ac:dyDescent="0.25">
      <c r="BX8829" s="311" t="e">
        <f t="shared" si="280"/>
        <v>#DIV/0!</v>
      </c>
      <c r="BY8829" s="310">
        <f t="shared" si="281"/>
        <v>0</v>
      </c>
    </row>
    <row r="8830" spans="76:77" x14ac:dyDescent="0.25">
      <c r="BX8830" s="311" t="e">
        <f t="shared" si="280"/>
        <v>#DIV/0!</v>
      </c>
      <c r="BY8830" s="310">
        <f t="shared" si="281"/>
        <v>0</v>
      </c>
    </row>
    <row r="8831" spans="76:77" x14ac:dyDescent="0.25">
      <c r="BX8831" s="311" t="e">
        <f t="shared" si="280"/>
        <v>#DIV/0!</v>
      </c>
      <c r="BY8831" s="310">
        <f t="shared" si="281"/>
        <v>0</v>
      </c>
    </row>
    <row r="8832" spans="76:77" x14ac:dyDescent="0.25">
      <c r="BX8832" s="311" t="e">
        <f t="shared" si="280"/>
        <v>#DIV/0!</v>
      </c>
      <c r="BY8832" s="310">
        <f t="shared" si="281"/>
        <v>0</v>
      </c>
    </row>
    <row r="8833" spans="76:77" x14ac:dyDescent="0.25">
      <c r="BX8833" s="311" t="e">
        <f t="shared" si="280"/>
        <v>#DIV/0!</v>
      </c>
      <c r="BY8833" s="310">
        <f t="shared" si="281"/>
        <v>0</v>
      </c>
    </row>
    <row r="8834" spans="76:77" x14ac:dyDescent="0.25">
      <c r="BX8834" s="311" t="e">
        <f t="shared" si="280"/>
        <v>#DIV/0!</v>
      </c>
      <c r="BY8834" s="310">
        <f t="shared" si="281"/>
        <v>0</v>
      </c>
    </row>
    <row r="8835" spans="76:77" x14ac:dyDescent="0.25">
      <c r="BX8835" s="311" t="e">
        <f t="shared" si="280"/>
        <v>#DIV/0!</v>
      </c>
      <c r="BY8835" s="310">
        <f t="shared" si="281"/>
        <v>0</v>
      </c>
    </row>
    <row r="8836" spans="76:77" x14ac:dyDescent="0.25">
      <c r="BX8836" s="311" t="e">
        <f t="shared" si="280"/>
        <v>#DIV/0!</v>
      </c>
      <c r="BY8836" s="310">
        <f t="shared" si="281"/>
        <v>0</v>
      </c>
    </row>
    <row r="8837" spans="76:77" x14ac:dyDescent="0.25">
      <c r="BX8837" s="311" t="e">
        <f t="shared" si="280"/>
        <v>#DIV/0!</v>
      </c>
      <c r="BY8837" s="310">
        <f t="shared" si="281"/>
        <v>0</v>
      </c>
    </row>
    <row r="8838" spans="76:77" x14ac:dyDescent="0.25">
      <c r="BX8838" s="311" t="e">
        <f t="shared" si="280"/>
        <v>#DIV/0!</v>
      </c>
      <c r="BY8838" s="310">
        <f t="shared" si="281"/>
        <v>0</v>
      </c>
    </row>
    <row r="8839" spans="76:77" x14ac:dyDescent="0.25">
      <c r="BX8839" s="311" t="e">
        <f t="shared" si="280"/>
        <v>#DIV/0!</v>
      </c>
      <c r="BY8839" s="310">
        <f t="shared" si="281"/>
        <v>0</v>
      </c>
    </row>
    <row r="8840" spans="76:77" x14ac:dyDescent="0.25">
      <c r="BX8840" s="311" t="e">
        <f t="shared" si="280"/>
        <v>#DIV/0!</v>
      </c>
      <c r="BY8840" s="310">
        <f t="shared" si="281"/>
        <v>0</v>
      </c>
    </row>
    <row r="8841" spans="76:77" x14ac:dyDescent="0.25">
      <c r="BX8841" s="311" t="e">
        <f t="shared" si="280"/>
        <v>#DIV/0!</v>
      </c>
      <c r="BY8841" s="310">
        <f t="shared" si="281"/>
        <v>0</v>
      </c>
    </row>
    <row r="8842" spans="76:77" x14ac:dyDescent="0.25">
      <c r="BX8842" s="311" t="e">
        <f t="shared" si="280"/>
        <v>#DIV/0!</v>
      </c>
      <c r="BY8842" s="310">
        <f t="shared" si="281"/>
        <v>0</v>
      </c>
    </row>
    <row r="8843" spans="76:77" x14ac:dyDescent="0.25">
      <c r="BX8843" s="311" t="e">
        <f t="shared" si="280"/>
        <v>#DIV/0!</v>
      </c>
      <c r="BY8843" s="310">
        <f t="shared" si="281"/>
        <v>0</v>
      </c>
    </row>
    <row r="8844" spans="76:77" x14ac:dyDescent="0.25">
      <c r="BX8844" s="311" t="e">
        <f t="shared" si="280"/>
        <v>#DIV/0!</v>
      </c>
      <c r="BY8844" s="310">
        <f t="shared" si="281"/>
        <v>0</v>
      </c>
    </row>
    <row r="8845" spans="76:77" x14ac:dyDescent="0.25">
      <c r="BX8845" s="311" t="e">
        <f t="shared" ref="BX8845:BX8908" si="282">BY8845/BV8845</f>
        <v>#DIV/0!</v>
      </c>
      <c r="BY8845" s="310">
        <f t="shared" ref="BY8845:BY8908" si="283">BY8844+BW8845*(BV8845-BV8844)</f>
        <v>0</v>
      </c>
    </row>
    <row r="8846" spans="76:77" x14ac:dyDescent="0.25">
      <c r="BX8846" s="311" t="e">
        <f t="shared" si="282"/>
        <v>#DIV/0!</v>
      </c>
      <c r="BY8846" s="310">
        <f t="shared" si="283"/>
        <v>0</v>
      </c>
    </row>
    <row r="8847" spans="76:77" x14ac:dyDescent="0.25">
      <c r="BX8847" s="311" t="e">
        <f t="shared" si="282"/>
        <v>#DIV/0!</v>
      </c>
      <c r="BY8847" s="310">
        <f t="shared" si="283"/>
        <v>0</v>
      </c>
    </row>
    <row r="8848" spans="76:77" x14ac:dyDescent="0.25">
      <c r="BX8848" s="311" t="e">
        <f t="shared" si="282"/>
        <v>#DIV/0!</v>
      </c>
      <c r="BY8848" s="310">
        <f t="shared" si="283"/>
        <v>0</v>
      </c>
    </row>
    <row r="8849" spans="76:77" x14ac:dyDescent="0.25">
      <c r="BX8849" s="311" t="e">
        <f t="shared" si="282"/>
        <v>#DIV/0!</v>
      </c>
      <c r="BY8849" s="310">
        <f t="shared" si="283"/>
        <v>0</v>
      </c>
    </row>
    <row r="8850" spans="76:77" x14ac:dyDescent="0.25">
      <c r="BX8850" s="311" t="e">
        <f t="shared" si="282"/>
        <v>#DIV/0!</v>
      </c>
      <c r="BY8850" s="310">
        <f t="shared" si="283"/>
        <v>0</v>
      </c>
    </row>
    <row r="8851" spans="76:77" x14ac:dyDescent="0.25">
      <c r="BX8851" s="311" t="e">
        <f t="shared" si="282"/>
        <v>#DIV/0!</v>
      </c>
      <c r="BY8851" s="310">
        <f t="shared" si="283"/>
        <v>0</v>
      </c>
    </row>
    <row r="8852" spans="76:77" x14ac:dyDescent="0.25">
      <c r="BX8852" s="311" t="e">
        <f t="shared" si="282"/>
        <v>#DIV/0!</v>
      </c>
      <c r="BY8852" s="310">
        <f t="shared" si="283"/>
        <v>0</v>
      </c>
    </row>
    <row r="8853" spans="76:77" x14ac:dyDescent="0.25">
      <c r="BX8853" s="311" t="e">
        <f t="shared" si="282"/>
        <v>#DIV/0!</v>
      </c>
      <c r="BY8853" s="310">
        <f t="shared" si="283"/>
        <v>0</v>
      </c>
    </row>
    <row r="8854" spans="76:77" x14ac:dyDescent="0.25">
      <c r="BX8854" s="311" t="e">
        <f t="shared" si="282"/>
        <v>#DIV/0!</v>
      </c>
      <c r="BY8854" s="310">
        <f t="shared" si="283"/>
        <v>0</v>
      </c>
    </row>
    <row r="8855" spans="76:77" x14ac:dyDescent="0.25">
      <c r="BX8855" s="311" t="e">
        <f t="shared" si="282"/>
        <v>#DIV/0!</v>
      </c>
      <c r="BY8855" s="310">
        <f t="shared" si="283"/>
        <v>0</v>
      </c>
    </row>
    <row r="8856" spans="76:77" x14ac:dyDescent="0.25">
      <c r="BX8856" s="311" t="e">
        <f t="shared" si="282"/>
        <v>#DIV/0!</v>
      </c>
      <c r="BY8856" s="310">
        <f t="shared" si="283"/>
        <v>0</v>
      </c>
    </row>
    <row r="8857" spans="76:77" x14ac:dyDescent="0.25">
      <c r="BX8857" s="311" t="e">
        <f t="shared" si="282"/>
        <v>#DIV/0!</v>
      </c>
      <c r="BY8857" s="310">
        <f t="shared" si="283"/>
        <v>0</v>
      </c>
    </row>
    <row r="8858" spans="76:77" x14ac:dyDescent="0.25">
      <c r="BX8858" s="311" t="e">
        <f t="shared" si="282"/>
        <v>#DIV/0!</v>
      </c>
      <c r="BY8858" s="310">
        <f t="shared" si="283"/>
        <v>0</v>
      </c>
    </row>
    <row r="8859" spans="76:77" x14ac:dyDescent="0.25">
      <c r="BX8859" s="311" t="e">
        <f t="shared" si="282"/>
        <v>#DIV/0!</v>
      </c>
      <c r="BY8859" s="310">
        <f t="shared" si="283"/>
        <v>0</v>
      </c>
    </row>
    <row r="8860" spans="76:77" x14ac:dyDescent="0.25">
      <c r="BX8860" s="311" t="e">
        <f t="shared" si="282"/>
        <v>#DIV/0!</v>
      </c>
      <c r="BY8860" s="310">
        <f t="shared" si="283"/>
        <v>0</v>
      </c>
    </row>
    <row r="8861" spans="76:77" x14ac:dyDescent="0.25">
      <c r="BX8861" s="311" t="e">
        <f t="shared" si="282"/>
        <v>#DIV/0!</v>
      </c>
      <c r="BY8861" s="310">
        <f t="shared" si="283"/>
        <v>0</v>
      </c>
    </row>
    <row r="8862" spans="76:77" x14ac:dyDescent="0.25">
      <c r="BX8862" s="311" t="e">
        <f t="shared" si="282"/>
        <v>#DIV/0!</v>
      </c>
      <c r="BY8862" s="310">
        <f t="shared" si="283"/>
        <v>0</v>
      </c>
    </row>
    <row r="8863" spans="76:77" x14ac:dyDescent="0.25">
      <c r="BX8863" s="311" t="e">
        <f t="shared" si="282"/>
        <v>#DIV/0!</v>
      </c>
      <c r="BY8863" s="310">
        <f t="shared" si="283"/>
        <v>0</v>
      </c>
    </row>
    <row r="8864" spans="76:77" x14ac:dyDescent="0.25">
      <c r="BX8864" s="311" t="e">
        <f t="shared" si="282"/>
        <v>#DIV/0!</v>
      </c>
      <c r="BY8864" s="310">
        <f t="shared" si="283"/>
        <v>0</v>
      </c>
    </row>
    <row r="8865" spans="76:77" x14ac:dyDescent="0.25">
      <c r="BX8865" s="311" t="e">
        <f t="shared" si="282"/>
        <v>#DIV/0!</v>
      </c>
      <c r="BY8865" s="310">
        <f t="shared" si="283"/>
        <v>0</v>
      </c>
    </row>
    <row r="8866" spans="76:77" x14ac:dyDescent="0.25">
      <c r="BX8866" s="311" t="e">
        <f t="shared" si="282"/>
        <v>#DIV/0!</v>
      </c>
      <c r="BY8866" s="310">
        <f t="shared" si="283"/>
        <v>0</v>
      </c>
    </row>
    <row r="8867" spans="76:77" x14ac:dyDescent="0.25">
      <c r="BX8867" s="311" t="e">
        <f t="shared" si="282"/>
        <v>#DIV/0!</v>
      </c>
      <c r="BY8867" s="310">
        <f t="shared" si="283"/>
        <v>0</v>
      </c>
    </row>
    <row r="8868" spans="76:77" x14ac:dyDescent="0.25">
      <c r="BX8868" s="311" t="e">
        <f t="shared" si="282"/>
        <v>#DIV/0!</v>
      </c>
      <c r="BY8868" s="310">
        <f t="shared" si="283"/>
        <v>0</v>
      </c>
    </row>
    <row r="8869" spans="76:77" x14ac:dyDescent="0.25">
      <c r="BX8869" s="311" t="e">
        <f t="shared" si="282"/>
        <v>#DIV/0!</v>
      </c>
      <c r="BY8869" s="310">
        <f t="shared" si="283"/>
        <v>0</v>
      </c>
    </row>
    <row r="8870" spans="76:77" x14ac:dyDescent="0.25">
      <c r="BX8870" s="311" t="e">
        <f t="shared" si="282"/>
        <v>#DIV/0!</v>
      </c>
      <c r="BY8870" s="310">
        <f t="shared" si="283"/>
        <v>0</v>
      </c>
    </row>
    <row r="8871" spans="76:77" x14ac:dyDescent="0.25">
      <c r="BX8871" s="311" t="e">
        <f t="shared" si="282"/>
        <v>#DIV/0!</v>
      </c>
      <c r="BY8871" s="310">
        <f t="shared" si="283"/>
        <v>0</v>
      </c>
    </row>
    <row r="8872" spans="76:77" x14ac:dyDescent="0.25">
      <c r="BX8872" s="311" t="e">
        <f t="shared" si="282"/>
        <v>#DIV/0!</v>
      </c>
      <c r="BY8872" s="310">
        <f t="shared" si="283"/>
        <v>0</v>
      </c>
    </row>
    <row r="8873" spans="76:77" x14ac:dyDescent="0.25">
      <c r="BX8873" s="311" t="e">
        <f t="shared" si="282"/>
        <v>#DIV/0!</v>
      </c>
      <c r="BY8873" s="310">
        <f t="shared" si="283"/>
        <v>0</v>
      </c>
    </row>
    <row r="8874" spans="76:77" x14ac:dyDescent="0.25">
      <c r="BX8874" s="311" t="e">
        <f t="shared" si="282"/>
        <v>#DIV/0!</v>
      </c>
      <c r="BY8874" s="310">
        <f t="shared" si="283"/>
        <v>0</v>
      </c>
    </row>
    <row r="8875" spans="76:77" x14ac:dyDescent="0.25">
      <c r="BX8875" s="311" t="e">
        <f t="shared" si="282"/>
        <v>#DIV/0!</v>
      </c>
      <c r="BY8875" s="310">
        <f t="shared" si="283"/>
        <v>0</v>
      </c>
    </row>
    <row r="8876" spans="76:77" x14ac:dyDescent="0.25">
      <c r="BX8876" s="311" t="e">
        <f t="shared" si="282"/>
        <v>#DIV/0!</v>
      </c>
      <c r="BY8876" s="310">
        <f t="shared" si="283"/>
        <v>0</v>
      </c>
    </row>
    <row r="8877" spans="76:77" x14ac:dyDescent="0.25">
      <c r="BX8877" s="311" t="e">
        <f t="shared" si="282"/>
        <v>#DIV/0!</v>
      </c>
      <c r="BY8877" s="310">
        <f t="shared" si="283"/>
        <v>0</v>
      </c>
    </row>
    <row r="8878" spans="76:77" x14ac:dyDescent="0.25">
      <c r="BX8878" s="311" t="e">
        <f t="shared" si="282"/>
        <v>#DIV/0!</v>
      </c>
      <c r="BY8878" s="310">
        <f t="shared" si="283"/>
        <v>0</v>
      </c>
    </row>
    <row r="8879" spans="76:77" x14ac:dyDescent="0.25">
      <c r="BX8879" s="311" t="e">
        <f t="shared" si="282"/>
        <v>#DIV/0!</v>
      </c>
      <c r="BY8879" s="310">
        <f t="shared" si="283"/>
        <v>0</v>
      </c>
    </row>
    <row r="8880" spans="76:77" x14ac:dyDescent="0.25">
      <c r="BX8880" s="311" t="e">
        <f t="shared" si="282"/>
        <v>#DIV/0!</v>
      </c>
      <c r="BY8880" s="310">
        <f t="shared" si="283"/>
        <v>0</v>
      </c>
    </row>
    <row r="8881" spans="76:77" x14ac:dyDescent="0.25">
      <c r="BX8881" s="311" t="e">
        <f t="shared" si="282"/>
        <v>#DIV/0!</v>
      </c>
      <c r="BY8881" s="310">
        <f t="shared" si="283"/>
        <v>0</v>
      </c>
    </row>
    <row r="8882" spans="76:77" x14ac:dyDescent="0.25">
      <c r="BX8882" s="311" t="e">
        <f t="shared" si="282"/>
        <v>#DIV/0!</v>
      </c>
      <c r="BY8882" s="310">
        <f t="shared" si="283"/>
        <v>0</v>
      </c>
    </row>
    <row r="8883" spans="76:77" x14ac:dyDescent="0.25">
      <c r="BX8883" s="311" t="e">
        <f t="shared" si="282"/>
        <v>#DIV/0!</v>
      </c>
      <c r="BY8883" s="310">
        <f t="shared" si="283"/>
        <v>0</v>
      </c>
    </row>
    <row r="8884" spans="76:77" x14ac:dyDescent="0.25">
      <c r="BX8884" s="311" t="e">
        <f t="shared" si="282"/>
        <v>#DIV/0!</v>
      </c>
      <c r="BY8884" s="310">
        <f t="shared" si="283"/>
        <v>0</v>
      </c>
    </row>
    <row r="8885" spans="76:77" x14ac:dyDescent="0.25">
      <c r="BX8885" s="311" t="e">
        <f t="shared" si="282"/>
        <v>#DIV/0!</v>
      </c>
      <c r="BY8885" s="310">
        <f t="shared" si="283"/>
        <v>0</v>
      </c>
    </row>
    <row r="8886" spans="76:77" x14ac:dyDescent="0.25">
      <c r="BX8886" s="311" t="e">
        <f t="shared" si="282"/>
        <v>#DIV/0!</v>
      </c>
      <c r="BY8886" s="310">
        <f t="shared" si="283"/>
        <v>0</v>
      </c>
    </row>
    <row r="8887" spans="76:77" x14ac:dyDescent="0.25">
      <c r="BX8887" s="311" t="e">
        <f t="shared" si="282"/>
        <v>#DIV/0!</v>
      </c>
      <c r="BY8887" s="310">
        <f t="shared" si="283"/>
        <v>0</v>
      </c>
    </row>
    <row r="8888" spans="76:77" x14ac:dyDescent="0.25">
      <c r="BX8888" s="311" t="e">
        <f t="shared" si="282"/>
        <v>#DIV/0!</v>
      </c>
      <c r="BY8888" s="310">
        <f t="shared" si="283"/>
        <v>0</v>
      </c>
    </row>
    <row r="8889" spans="76:77" x14ac:dyDescent="0.25">
      <c r="BX8889" s="311" t="e">
        <f t="shared" si="282"/>
        <v>#DIV/0!</v>
      </c>
      <c r="BY8889" s="310">
        <f t="shared" si="283"/>
        <v>0</v>
      </c>
    </row>
    <row r="8890" spans="76:77" x14ac:dyDescent="0.25">
      <c r="BX8890" s="311" t="e">
        <f t="shared" si="282"/>
        <v>#DIV/0!</v>
      </c>
      <c r="BY8890" s="310">
        <f t="shared" si="283"/>
        <v>0</v>
      </c>
    </row>
    <row r="8891" spans="76:77" x14ac:dyDescent="0.25">
      <c r="BX8891" s="311" t="e">
        <f t="shared" si="282"/>
        <v>#DIV/0!</v>
      </c>
      <c r="BY8891" s="310">
        <f t="shared" si="283"/>
        <v>0</v>
      </c>
    </row>
    <row r="8892" spans="76:77" x14ac:dyDescent="0.25">
      <c r="BX8892" s="311" t="e">
        <f t="shared" si="282"/>
        <v>#DIV/0!</v>
      </c>
      <c r="BY8892" s="310">
        <f t="shared" si="283"/>
        <v>0</v>
      </c>
    </row>
    <row r="8893" spans="76:77" x14ac:dyDescent="0.25">
      <c r="BX8893" s="311" t="e">
        <f t="shared" si="282"/>
        <v>#DIV/0!</v>
      </c>
      <c r="BY8893" s="310">
        <f t="shared" si="283"/>
        <v>0</v>
      </c>
    </row>
    <row r="8894" spans="76:77" x14ac:dyDescent="0.25">
      <c r="BX8894" s="311" t="e">
        <f t="shared" si="282"/>
        <v>#DIV/0!</v>
      </c>
      <c r="BY8894" s="310">
        <f t="shared" si="283"/>
        <v>0</v>
      </c>
    </row>
    <row r="8895" spans="76:77" x14ac:dyDescent="0.25">
      <c r="BX8895" s="311" t="e">
        <f t="shared" si="282"/>
        <v>#DIV/0!</v>
      </c>
      <c r="BY8895" s="310">
        <f t="shared" si="283"/>
        <v>0</v>
      </c>
    </row>
    <row r="8896" spans="76:77" x14ac:dyDescent="0.25">
      <c r="BX8896" s="311" t="e">
        <f t="shared" si="282"/>
        <v>#DIV/0!</v>
      </c>
      <c r="BY8896" s="310">
        <f t="shared" si="283"/>
        <v>0</v>
      </c>
    </row>
    <row r="8897" spans="76:77" x14ac:dyDescent="0.25">
      <c r="BX8897" s="311" t="e">
        <f t="shared" si="282"/>
        <v>#DIV/0!</v>
      </c>
      <c r="BY8897" s="310">
        <f t="shared" si="283"/>
        <v>0</v>
      </c>
    </row>
    <row r="8898" spans="76:77" x14ac:dyDescent="0.25">
      <c r="BX8898" s="311" t="e">
        <f t="shared" si="282"/>
        <v>#DIV/0!</v>
      </c>
      <c r="BY8898" s="310">
        <f t="shared" si="283"/>
        <v>0</v>
      </c>
    </row>
    <row r="8899" spans="76:77" x14ac:dyDescent="0.25">
      <c r="BX8899" s="311" t="e">
        <f t="shared" si="282"/>
        <v>#DIV/0!</v>
      </c>
      <c r="BY8899" s="310">
        <f t="shared" si="283"/>
        <v>0</v>
      </c>
    </row>
    <row r="8900" spans="76:77" x14ac:dyDescent="0.25">
      <c r="BX8900" s="311" t="e">
        <f t="shared" si="282"/>
        <v>#DIV/0!</v>
      </c>
      <c r="BY8900" s="310">
        <f t="shared" si="283"/>
        <v>0</v>
      </c>
    </row>
    <row r="8901" spans="76:77" x14ac:dyDescent="0.25">
      <c r="BX8901" s="311" t="e">
        <f t="shared" si="282"/>
        <v>#DIV/0!</v>
      </c>
      <c r="BY8901" s="310">
        <f t="shared" si="283"/>
        <v>0</v>
      </c>
    </row>
    <row r="8902" spans="76:77" x14ac:dyDescent="0.25">
      <c r="BX8902" s="311" t="e">
        <f t="shared" si="282"/>
        <v>#DIV/0!</v>
      </c>
      <c r="BY8902" s="310">
        <f t="shared" si="283"/>
        <v>0</v>
      </c>
    </row>
    <row r="8903" spans="76:77" x14ac:dyDescent="0.25">
      <c r="BX8903" s="311" t="e">
        <f t="shared" si="282"/>
        <v>#DIV/0!</v>
      </c>
      <c r="BY8903" s="310">
        <f t="shared" si="283"/>
        <v>0</v>
      </c>
    </row>
    <row r="8904" spans="76:77" x14ac:dyDescent="0.25">
      <c r="BX8904" s="311" t="e">
        <f t="shared" si="282"/>
        <v>#DIV/0!</v>
      </c>
      <c r="BY8904" s="310">
        <f t="shared" si="283"/>
        <v>0</v>
      </c>
    </row>
    <row r="8905" spans="76:77" x14ac:dyDescent="0.25">
      <c r="BX8905" s="311" t="e">
        <f t="shared" si="282"/>
        <v>#DIV/0!</v>
      </c>
      <c r="BY8905" s="310">
        <f t="shared" si="283"/>
        <v>0</v>
      </c>
    </row>
    <row r="8906" spans="76:77" x14ac:dyDescent="0.25">
      <c r="BX8906" s="311" t="e">
        <f t="shared" si="282"/>
        <v>#DIV/0!</v>
      </c>
      <c r="BY8906" s="310">
        <f t="shared" si="283"/>
        <v>0</v>
      </c>
    </row>
    <row r="8907" spans="76:77" x14ac:dyDescent="0.25">
      <c r="BX8907" s="311" t="e">
        <f t="shared" si="282"/>
        <v>#DIV/0!</v>
      </c>
      <c r="BY8907" s="310">
        <f t="shared" si="283"/>
        <v>0</v>
      </c>
    </row>
    <row r="8908" spans="76:77" x14ac:dyDescent="0.25">
      <c r="BX8908" s="311" t="e">
        <f t="shared" si="282"/>
        <v>#DIV/0!</v>
      </c>
      <c r="BY8908" s="310">
        <f t="shared" si="283"/>
        <v>0</v>
      </c>
    </row>
    <row r="8909" spans="76:77" x14ac:dyDescent="0.25">
      <c r="BX8909" s="311" t="e">
        <f t="shared" ref="BX8909:BX8972" si="284">BY8909/BV8909</f>
        <v>#DIV/0!</v>
      </c>
      <c r="BY8909" s="310">
        <f t="shared" ref="BY8909:BY8972" si="285">BY8908+BW8909*(BV8909-BV8908)</f>
        <v>0</v>
      </c>
    </row>
    <row r="8910" spans="76:77" x14ac:dyDescent="0.25">
      <c r="BX8910" s="311" t="e">
        <f t="shared" si="284"/>
        <v>#DIV/0!</v>
      </c>
      <c r="BY8910" s="310">
        <f t="shared" si="285"/>
        <v>0</v>
      </c>
    </row>
    <row r="8911" spans="76:77" x14ac:dyDescent="0.25">
      <c r="BX8911" s="311" t="e">
        <f t="shared" si="284"/>
        <v>#DIV/0!</v>
      </c>
      <c r="BY8911" s="310">
        <f t="shared" si="285"/>
        <v>0</v>
      </c>
    </row>
    <row r="8912" spans="76:77" x14ac:dyDescent="0.25">
      <c r="BX8912" s="311" t="e">
        <f t="shared" si="284"/>
        <v>#DIV/0!</v>
      </c>
      <c r="BY8912" s="310">
        <f t="shared" si="285"/>
        <v>0</v>
      </c>
    </row>
    <row r="8913" spans="76:77" x14ac:dyDescent="0.25">
      <c r="BX8913" s="311" t="e">
        <f t="shared" si="284"/>
        <v>#DIV/0!</v>
      </c>
      <c r="BY8913" s="310">
        <f t="shared" si="285"/>
        <v>0</v>
      </c>
    </row>
    <row r="8914" spans="76:77" x14ac:dyDescent="0.25">
      <c r="BX8914" s="311" t="e">
        <f t="shared" si="284"/>
        <v>#DIV/0!</v>
      </c>
      <c r="BY8914" s="310">
        <f t="shared" si="285"/>
        <v>0</v>
      </c>
    </row>
    <row r="8915" spans="76:77" x14ac:dyDescent="0.25">
      <c r="BX8915" s="311" t="e">
        <f t="shared" si="284"/>
        <v>#DIV/0!</v>
      </c>
      <c r="BY8915" s="310">
        <f t="shared" si="285"/>
        <v>0</v>
      </c>
    </row>
    <row r="8916" spans="76:77" x14ac:dyDescent="0.25">
      <c r="BX8916" s="311" t="e">
        <f t="shared" si="284"/>
        <v>#DIV/0!</v>
      </c>
      <c r="BY8916" s="310">
        <f t="shared" si="285"/>
        <v>0</v>
      </c>
    </row>
    <row r="8917" spans="76:77" x14ac:dyDescent="0.25">
      <c r="BX8917" s="311" t="e">
        <f t="shared" si="284"/>
        <v>#DIV/0!</v>
      </c>
      <c r="BY8917" s="310">
        <f t="shared" si="285"/>
        <v>0</v>
      </c>
    </row>
    <row r="8918" spans="76:77" x14ac:dyDescent="0.25">
      <c r="BX8918" s="311" t="e">
        <f t="shared" si="284"/>
        <v>#DIV/0!</v>
      </c>
      <c r="BY8918" s="310">
        <f t="shared" si="285"/>
        <v>0</v>
      </c>
    </row>
    <row r="8919" spans="76:77" x14ac:dyDescent="0.25">
      <c r="BX8919" s="311" t="e">
        <f t="shared" si="284"/>
        <v>#DIV/0!</v>
      </c>
      <c r="BY8919" s="310">
        <f t="shared" si="285"/>
        <v>0</v>
      </c>
    </row>
    <row r="8920" spans="76:77" x14ac:dyDescent="0.25">
      <c r="BX8920" s="311" t="e">
        <f t="shared" si="284"/>
        <v>#DIV/0!</v>
      </c>
      <c r="BY8920" s="310">
        <f t="shared" si="285"/>
        <v>0</v>
      </c>
    </row>
    <row r="8921" spans="76:77" x14ac:dyDescent="0.25">
      <c r="BX8921" s="311" t="e">
        <f t="shared" si="284"/>
        <v>#DIV/0!</v>
      </c>
      <c r="BY8921" s="310">
        <f t="shared" si="285"/>
        <v>0</v>
      </c>
    </row>
    <row r="8922" spans="76:77" x14ac:dyDescent="0.25">
      <c r="BX8922" s="311" t="e">
        <f t="shared" si="284"/>
        <v>#DIV/0!</v>
      </c>
      <c r="BY8922" s="310">
        <f t="shared" si="285"/>
        <v>0</v>
      </c>
    </row>
    <row r="8923" spans="76:77" x14ac:dyDescent="0.25">
      <c r="BX8923" s="311" t="e">
        <f t="shared" si="284"/>
        <v>#DIV/0!</v>
      </c>
      <c r="BY8923" s="310">
        <f t="shared" si="285"/>
        <v>0</v>
      </c>
    </row>
    <row r="8924" spans="76:77" x14ac:dyDescent="0.25">
      <c r="BX8924" s="311" t="e">
        <f t="shared" si="284"/>
        <v>#DIV/0!</v>
      </c>
      <c r="BY8924" s="310">
        <f t="shared" si="285"/>
        <v>0</v>
      </c>
    </row>
    <row r="8925" spans="76:77" x14ac:dyDescent="0.25">
      <c r="BX8925" s="311" t="e">
        <f t="shared" si="284"/>
        <v>#DIV/0!</v>
      </c>
      <c r="BY8925" s="310">
        <f t="shared" si="285"/>
        <v>0</v>
      </c>
    </row>
    <row r="8926" spans="76:77" x14ac:dyDescent="0.25">
      <c r="BX8926" s="311" t="e">
        <f t="shared" si="284"/>
        <v>#DIV/0!</v>
      </c>
      <c r="BY8926" s="310">
        <f t="shared" si="285"/>
        <v>0</v>
      </c>
    </row>
    <row r="8927" spans="76:77" x14ac:dyDescent="0.25">
      <c r="BX8927" s="311" t="e">
        <f t="shared" si="284"/>
        <v>#DIV/0!</v>
      </c>
      <c r="BY8927" s="310">
        <f t="shared" si="285"/>
        <v>0</v>
      </c>
    </row>
    <row r="8928" spans="76:77" x14ac:dyDescent="0.25">
      <c r="BX8928" s="311" t="e">
        <f t="shared" si="284"/>
        <v>#DIV/0!</v>
      </c>
      <c r="BY8928" s="310">
        <f t="shared" si="285"/>
        <v>0</v>
      </c>
    </row>
    <row r="8929" spans="76:77" x14ac:dyDescent="0.25">
      <c r="BX8929" s="311" t="e">
        <f t="shared" si="284"/>
        <v>#DIV/0!</v>
      </c>
      <c r="BY8929" s="310">
        <f t="shared" si="285"/>
        <v>0</v>
      </c>
    </row>
    <row r="8930" spans="76:77" x14ac:dyDescent="0.25">
      <c r="BX8930" s="311" t="e">
        <f t="shared" si="284"/>
        <v>#DIV/0!</v>
      </c>
      <c r="BY8930" s="310">
        <f t="shared" si="285"/>
        <v>0</v>
      </c>
    </row>
    <row r="8931" spans="76:77" x14ac:dyDescent="0.25">
      <c r="BX8931" s="311" t="e">
        <f t="shared" si="284"/>
        <v>#DIV/0!</v>
      </c>
      <c r="BY8931" s="310">
        <f t="shared" si="285"/>
        <v>0</v>
      </c>
    </row>
    <row r="8932" spans="76:77" x14ac:dyDescent="0.25">
      <c r="BX8932" s="311" t="e">
        <f t="shared" si="284"/>
        <v>#DIV/0!</v>
      </c>
      <c r="BY8932" s="310">
        <f t="shared" si="285"/>
        <v>0</v>
      </c>
    </row>
    <row r="8933" spans="76:77" x14ac:dyDescent="0.25">
      <c r="BX8933" s="311" t="e">
        <f t="shared" si="284"/>
        <v>#DIV/0!</v>
      </c>
      <c r="BY8933" s="310">
        <f t="shared" si="285"/>
        <v>0</v>
      </c>
    </row>
    <row r="8934" spans="76:77" x14ac:dyDescent="0.25">
      <c r="BX8934" s="311" t="e">
        <f t="shared" si="284"/>
        <v>#DIV/0!</v>
      </c>
      <c r="BY8934" s="310">
        <f t="shared" si="285"/>
        <v>0</v>
      </c>
    </row>
    <row r="8935" spans="76:77" x14ac:dyDescent="0.25">
      <c r="BX8935" s="311" t="e">
        <f t="shared" si="284"/>
        <v>#DIV/0!</v>
      </c>
      <c r="BY8935" s="310">
        <f t="shared" si="285"/>
        <v>0</v>
      </c>
    </row>
    <row r="8936" spans="76:77" x14ac:dyDescent="0.25">
      <c r="BX8936" s="311" t="e">
        <f t="shared" si="284"/>
        <v>#DIV/0!</v>
      </c>
      <c r="BY8936" s="310">
        <f t="shared" si="285"/>
        <v>0</v>
      </c>
    </row>
    <row r="8937" spans="76:77" x14ac:dyDescent="0.25">
      <c r="BX8937" s="311" t="e">
        <f t="shared" si="284"/>
        <v>#DIV/0!</v>
      </c>
      <c r="BY8937" s="310">
        <f t="shared" si="285"/>
        <v>0</v>
      </c>
    </row>
    <row r="8938" spans="76:77" x14ac:dyDescent="0.25">
      <c r="BX8938" s="311" t="e">
        <f t="shared" si="284"/>
        <v>#DIV/0!</v>
      </c>
      <c r="BY8938" s="310">
        <f t="shared" si="285"/>
        <v>0</v>
      </c>
    </row>
    <row r="8939" spans="76:77" x14ac:dyDescent="0.25">
      <c r="BX8939" s="311" t="e">
        <f t="shared" si="284"/>
        <v>#DIV/0!</v>
      </c>
      <c r="BY8939" s="310">
        <f t="shared" si="285"/>
        <v>0</v>
      </c>
    </row>
    <row r="8940" spans="76:77" x14ac:dyDescent="0.25">
      <c r="BX8940" s="311" t="e">
        <f t="shared" si="284"/>
        <v>#DIV/0!</v>
      </c>
      <c r="BY8940" s="310">
        <f t="shared" si="285"/>
        <v>0</v>
      </c>
    </row>
    <row r="8941" spans="76:77" x14ac:dyDescent="0.25">
      <c r="BX8941" s="311" t="e">
        <f t="shared" si="284"/>
        <v>#DIV/0!</v>
      </c>
      <c r="BY8941" s="310">
        <f t="shared" si="285"/>
        <v>0</v>
      </c>
    </row>
    <row r="8942" spans="76:77" x14ac:dyDescent="0.25">
      <c r="BX8942" s="311" t="e">
        <f t="shared" si="284"/>
        <v>#DIV/0!</v>
      </c>
      <c r="BY8942" s="310">
        <f t="shared" si="285"/>
        <v>0</v>
      </c>
    </row>
    <row r="8943" spans="76:77" x14ac:dyDescent="0.25">
      <c r="BX8943" s="311" t="e">
        <f t="shared" si="284"/>
        <v>#DIV/0!</v>
      </c>
      <c r="BY8943" s="310">
        <f t="shared" si="285"/>
        <v>0</v>
      </c>
    </row>
    <row r="8944" spans="76:77" x14ac:dyDescent="0.25">
      <c r="BX8944" s="311" t="e">
        <f t="shared" si="284"/>
        <v>#DIV/0!</v>
      </c>
      <c r="BY8944" s="310">
        <f t="shared" si="285"/>
        <v>0</v>
      </c>
    </row>
    <row r="8945" spans="76:77" x14ac:dyDescent="0.25">
      <c r="BX8945" s="311" t="e">
        <f t="shared" si="284"/>
        <v>#DIV/0!</v>
      </c>
      <c r="BY8945" s="310">
        <f t="shared" si="285"/>
        <v>0</v>
      </c>
    </row>
    <row r="8946" spans="76:77" x14ac:dyDescent="0.25">
      <c r="BX8946" s="311" t="e">
        <f t="shared" si="284"/>
        <v>#DIV/0!</v>
      </c>
      <c r="BY8946" s="310">
        <f t="shared" si="285"/>
        <v>0</v>
      </c>
    </row>
    <row r="8947" spans="76:77" x14ac:dyDescent="0.25">
      <c r="BX8947" s="311" t="e">
        <f t="shared" si="284"/>
        <v>#DIV/0!</v>
      </c>
      <c r="BY8947" s="310">
        <f t="shared" si="285"/>
        <v>0</v>
      </c>
    </row>
    <row r="8948" spans="76:77" x14ac:dyDescent="0.25">
      <c r="BX8948" s="311" t="e">
        <f t="shared" si="284"/>
        <v>#DIV/0!</v>
      </c>
      <c r="BY8948" s="310">
        <f t="shared" si="285"/>
        <v>0</v>
      </c>
    </row>
    <row r="8949" spans="76:77" x14ac:dyDescent="0.25">
      <c r="BX8949" s="311" t="e">
        <f t="shared" si="284"/>
        <v>#DIV/0!</v>
      </c>
      <c r="BY8949" s="310">
        <f t="shared" si="285"/>
        <v>0</v>
      </c>
    </row>
    <row r="8950" spans="76:77" x14ac:dyDescent="0.25">
      <c r="BX8950" s="311" t="e">
        <f t="shared" si="284"/>
        <v>#DIV/0!</v>
      </c>
      <c r="BY8950" s="310">
        <f t="shared" si="285"/>
        <v>0</v>
      </c>
    </row>
    <row r="8951" spans="76:77" x14ac:dyDescent="0.25">
      <c r="BX8951" s="311" t="e">
        <f t="shared" si="284"/>
        <v>#DIV/0!</v>
      </c>
      <c r="BY8951" s="310">
        <f t="shared" si="285"/>
        <v>0</v>
      </c>
    </row>
    <row r="8952" spans="76:77" x14ac:dyDescent="0.25">
      <c r="BX8952" s="311" t="e">
        <f t="shared" si="284"/>
        <v>#DIV/0!</v>
      </c>
      <c r="BY8952" s="310">
        <f t="shared" si="285"/>
        <v>0</v>
      </c>
    </row>
    <row r="8953" spans="76:77" x14ac:dyDescent="0.25">
      <c r="BX8953" s="311" t="e">
        <f t="shared" si="284"/>
        <v>#DIV/0!</v>
      </c>
      <c r="BY8953" s="310">
        <f t="shared" si="285"/>
        <v>0</v>
      </c>
    </row>
    <row r="8954" spans="76:77" x14ac:dyDescent="0.25">
      <c r="BX8954" s="311" t="e">
        <f t="shared" si="284"/>
        <v>#DIV/0!</v>
      </c>
      <c r="BY8954" s="310">
        <f t="shared" si="285"/>
        <v>0</v>
      </c>
    </row>
    <row r="8955" spans="76:77" x14ac:dyDescent="0.25">
      <c r="BX8955" s="311" t="e">
        <f t="shared" si="284"/>
        <v>#DIV/0!</v>
      </c>
      <c r="BY8955" s="310">
        <f t="shared" si="285"/>
        <v>0</v>
      </c>
    </row>
    <row r="8956" spans="76:77" x14ac:dyDescent="0.25">
      <c r="BX8956" s="311" t="e">
        <f t="shared" si="284"/>
        <v>#DIV/0!</v>
      </c>
      <c r="BY8956" s="310">
        <f t="shared" si="285"/>
        <v>0</v>
      </c>
    </row>
    <row r="8957" spans="76:77" x14ac:dyDescent="0.25">
      <c r="BX8957" s="311" t="e">
        <f t="shared" si="284"/>
        <v>#DIV/0!</v>
      </c>
      <c r="BY8957" s="310">
        <f t="shared" si="285"/>
        <v>0</v>
      </c>
    </row>
    <row r="8958" spans="76:77" x14ac:dyDescent="0.25">
      <c r="BX8958" s="311" t="e">
        <f t="shared" si="284"/>
        <v>#DIV/0!</v>
      </c>
      <c r="BY8958" s="310">
        <f t="shared" si="285"/>
        <v>0</v>
      </c>
    </row>
    <row r="8959" spans="76:77" x14ac:dyDescent="0.25">
      <c r="BX8959" s="311" t="e">
        <f t="shared" si="284"/>
        <v>#DIV/0!</v>
      </c>
      <c r="BY8959" s="310">
        <f t="shared" si="285"/>
        <v>0</v>
      </c>
    </row>
    <row r="8960" spans="76:77" x14ac:dyDescent="0.25">
      <c r="BX8960" s="311" t="e">
        <f t="shared" si="284"/>
        <v>#DIV/0!</v>
      </c>
      <c r="BY8960" s="310">
        <f t="shared" si="285"/>
        <v>0</v>
      </c>
    </row>
    <row r="8961" spans="76:77" x14ac:dyDescent="0.25">
      <c r="BX8961" s="311" t="e">
        <f t="shared" si="284"/>
        <v>#DIV/0!</v>
      </c>
      <c r="BY8961" s="310">
        <f t="shared" si="285"/>
        <v>0</v>
      </c>
    </row>
    <row r="8962" spans="76:77" x14ac:dyDescent="0.25">
      <c r="BX8962" s="311" t="e">
        <f t="shared" si="284"/>
        <v>#DIV/0!</v>
      </c>
      <c r="BY8962" s="310">
        <f t="shared" si="285"/>
        <v>0</v>
      </c>
    </row>
    <row r="8963" spans="76:77" x14ac:dyDescent="0.25">
      <c r="BX8963" s="311" t="e">
        <f t="shared" si="284"/>
        <v>#DIV/0!</v>
      </c>
      <c r="BY8963" s="310">
        <f t="shared" si="285"/>
        <v>0</v>
      </c>
    </row>
    <row r="8964" spans="76:77" x14ac:dyDescent="0.25">
      <c r="BX8964" s="311" t="e">
        <f t="shared" si="284"/>
        <v>#DIV/0!</v>
      </c>
      <c r="BY8964" s="310">
        <f t="shared" si="285"/>
        <v>0</v>
      </c>
    </row>
    <row r="8965" spans="76:77" x14ac:dyDescent="0.25">
      <c r="BX8965" s="311" t="e">
        <f t="shared" si="284"/>
        <v>#DIV/0!</v>
      </c>
      <c r="BY8965" s="310">
        <f t="shared" si="285"/>
        <v>0</v>
      </c>
    </row>
    <row r="8966" spans="76:77" x14ac:dyDescent="0.25">
      <c r="BX8966" s="311" t="e">
        <f t="shared" si="284"/>
        <v>#DIV/0!</v>
      </c>
      <c r="BY8966" s="310">
        <f t="shared" si="285"/>
        <v>0</v>
      </c>
    </row>
    <row r="8967" spans="76:77" x14ac:dyDescent="0.25">
      <c r="BX8967" s="311" t="e">
        <f t="shared" si="284"/>
        <v>#DIV/0!</v>
      </c>
      <c r="BY8967" s="310">
        <f t="shared" si="285"/>
        <v>0</v>
      </c>
    </row>
    <row r="8968" spans="76:77" x14ac:dyDescent="0.25">
      <c r="BX8968" s="311" t="e">
        <f t="shared" si="284"/>
        <v>#DIV/0!</v>
      </c>
      <c r="BY8968" s="310">
        <f t="shared" si="285"/>
        <v>0</v>
      </c>
    </row>
    <row r="8969" spans="76:77" x14ac:dyDescent="0.25">
      <c r="BX8969" s="311" t="e">
        <f t="shared" si="284"/>
        <v>#DIV/0!</v>
      </c>
      <c r="BY8969" s="310">
        <f t="shared" si="285"/>
        <v>0</v>
      </c>
    </row>
    <row r="8970" spans="76:77" x14ac:dyDescent="0.25">
      <c r="BX8970" s="311" t="e">
        <f t="shared" si="284"/>
        <v>#DIV/0!</v>
      </c>
      <c r="BY8970" s="310">
        <f t="shared" si="285"/>
        <v>0</v>
      </c>
    </row>
    <row r="8971" spans="76:77" x14ac:dyDescent="0.25">
      <c r="BX8971" s="311" t="e">
        <f t="shared" si="284"/>
        <v>#DIV/0!</v>
      </c>
      <c r="BY8971" s="310">
        <f t="shared" si="285"/>
        <v>0</v>
      </c>
    </row>
    <row r="8972" spans="76:77" x14ac:dyDescent="0.25">
      <c r="BX8972" s="311" t="e">
        <f t="shared" si="284"/>
        <v>#DIV/0!</v>
      </c>
      <c r="BY8972" s="310">
        <f t="shared" si="285"/>
        <v>0</v>
      </c>
    </row>
    <row r="8973" spans="76:77" x14ac:dyDescent="0.25">
      <c r="BX8973" s="311" t="e">
        <f t="shared" ref="BX8973:BX9036" si="286">BY8973/BV8973</f>
        <v>#DIV/0!</v>
      </c>
      <c r="BY8973" s="310">
        <f t="shared" ref="BY8973:BY9036" si="287">BY8972+BW8973*(BV8973-BV8972)</f>
        <v>0</v>
      </c>
    </row>
    <row r="8974" spans="76:77" x14ac:dyDescent="0.25">
      <c r="BX8974" s="311" t="e">
        <f t="shared" si="286"/>
        <v>#DIV/0!</v>
      </c>
      <c r="BY8974" s="310">
        <f t="shared" si="287"/>
        <v>0</v>
      </c>
    </row>
    <row r="8975" spans="76:77" x14ac:dyDescent="0.25">
      <c r="BX8975" s="311" t="e">
        <f t="shared" si="286"/>
        <v>#DIV/0!</v>
      </c>
      <c r="BY8975" s="310">
        <f t="shared" si="287"/>
        <v>0</v>
      </c>
    </row>
    <row r="8976" spans="76:77" x14ac:dyDescent="0.25">
      <c r="BX8976" s="311" t="e">
        <f t="shared" si="286"/>
        <v>#DIV/0!</v>
      </c>
      <c r="BY8976" s="310">
        <f t="shared" si="287"/>
        <v>0</v>
      </c>
    </row>
    <row r="8977" spans="76:77" x14ac:dyDescent="0.25">
      <c r="BX8977" s="311" t="e">
        <f t="shared" si="286"/>
        <v>#DIV/0!</v>
      </c>
      <c r="BY8977" s="310">
        <f t="shared" si="287"/>
        <v>0</v>
      </c>
    </row>
    <row r="8978" spans="76:77" x14ac:dyDescent="0.25">
      <c r="BX8978" s="311" t="e">
        <f t="shared" si="286"/>
        <v>#DIV/0!</v>
      </c>
      <c r="BY8978" s="310">
        <f t="shared" si="287"/>
        <v>0</v>
      </c>
    </row>
    <row r="8979" spans="76:77" x14ac:dyDescent="0.25">
      <c r="BX8979" s="311" t="e">
        <f t="shared" si="286"/>
        <v>#DIV/0!</v>
      </c>
      <c r="BY8979" s="310">
        <f t="shared" si="287"/>
        <v>0</v>
      </c>
    </row>
    <row r="8980" spans="76:77" x14ac:dyDescent="0.25">
      <c r="BX8980" s="311" t="e">
        <f t="shared" si="286"/>
        <v>#DIV/0!</v>
      </c>
      <c r="BY8980" s="310">
        <f t="shared" si="287"/>
        <v>0</v>
      </c>
    </row>
    <row r="8981" spans="76:77" x14ac:dyDescent="0.25">
      <c r="BX8981" s="311" t="e">
        <f t="shared" si="286"/>
        <v>#DIV/0!</v>
      </c>
      <c r="BY8981" s="310">
        <f t="shared" si="287"/>
        <v>0</v>
      </c>
    </row>
    <row r="8982" spans="76:77" x14ac:dyDescent="0.25">
      <c r="BX8982" s="311" t="e">
        <f t="shared" si="286"/>
        <v>#DIV/0!</v>
      </c>
      <c r="BY8982" s="310">
        <f t="shared" si="287"/>
        <v>0</v>
      </c>
    </row>
    <row r="8983" spans="76:77" x14ac:dyDescent="0.25">
      <c r="BX8983" s="311" t="e">
        <f t="shared" si="286"/>
        <v>#DIV/0!</v>
      </c>
      <c r="BY8983" s="310">
        <f t="shared" si="287"/>
        <v>0</v>
      </c>
    </row>
    <row r="8984" spans="76:77" x14ac:dyDescent="0.25">
      <c r="BX8984" s="311" t="e">
        <f t="shared" si="286"/>
        <v>#DIV/0!</v>
      </c>
      <c r="BY8984" s="310">
        <f t="shared" si="287"/>
        <v>0</v>
      </c>
    </row>
    <row r="8985" spans="76:77" x14ac:dyDescent="0.25">
      <c r="BX8985" s="311" t="e">
        <f t="shared" si="286"/>
        <v>#DIV/0!</v>
      </c>
      <c r="BY8985" s="310">
        <f t="shared" si="287"/>
        <v>0</v>
      </c>
    </row>
    <row r="8986" spans="76:77" x14ac:dyDescent="0.25">
      <c r="BX8986" s="311" t="e">
        <f t="shared" si="286"/>
        <v>#DIV/0!</v>
      </c>
      <c r="BY8986" s="310">
        <f t="shared" si="287"/>
        <v>0</v>
      </c>
    </row>
    <row r="8987" spans="76:77" x14ac:dyDescent="0.25">
      <c r="BX8987" s="311" t="e">
        <f t="shared" si="286"/>
        <v>#DIV/0!</v>
      </c>
      <c r="BY8987" s="310">
        <f t="shared" si="287"/>
        <v>0</v>
      </c>
    </row>
    <row r="8988" spans="76:77" x14ac:dyDescent="0.25">
      <c r="BX8988" s="311" t="e">
        <f t="shared" si="286"/>
        <v>#DIV/0!</v>
      </c>
      <c r="BY8988" s="310">
        <f t="shared" si="287"/>
        <v>0</v>
      </c>
    </row>
    <row r="8989" spans="76:77" x14ac:dyDescent="0.25">
      <c r="BX8989" s="311" t="e">
        <f t="shared" si="286"/>
        <v>#DIV/0!</v>
      </c>
      <c r="BY8989" s="310">
        <f t="shared" si="287"/>
        <v>0</v>
      </c>
    </row>
    <row r="8990" spans="76:77" x14ac:dyDescent="0.25">
      <c r="BX8990" s="311" t="e">
        <f t="shared" si="286"/>
        <v>#DIV/0!</v>
      </c>
      <c r="BY8990" s="310">
        <f t="shared" si="287"/>
        <v>0</v>
      </c>
    </row>
    <row r="8991" spans="76:77" x14ac:dyDescent="0.25">
      <c r="BX8991" s="311" t="e">
        <f t="shared" si="286"/>
        <v>#DIV/0!</v>
      </c>
      <c r="BY8991" s="310">
        <f t="shared" si="287"/>
        <v>0</v>
      </c>
    </row>
    <row r="8992" spans="76:77" x14ac:dyDescent="0.25">
      <c r="BX8992" s="311" t="e">
        <f t="shared" si="286"/>
        <v>#DIV/0!</v>
      </c>
      <c r="BY8992" s="310">
        <f t="shared" si="287"/>
        <v>0</v>
      </c>
    </row>
    <row r="8993" spans="76:77" x14ac:dyDescent="0.25">
      <c r="BX8993" s="311" t="e">
        <f t="shared" si="286"/>
        <v>#DIV/0!</v>
      </c>
      <c r="BY8993" s="310">
        <f t="shared" si="287"/>
        <v>0</v>
      </c>
    </row>
    <row r="8994" spans="76:77" x14ac:dyDescent="0.25">
      <c r="BX8994" s="311" t="e">
        <f t="shared" si="286"/>
        <v>#DIV/0!</v>
      </c>
      <c r="BY8994" s="310">
        <f t="shared" si="287"/>
        <v>0</v>
      </c>
    </row>
    <row r="8995" spans="76:77" x14ac:dyDescent="0.25">
      <c r="BX8995" s="311" t="e">
        <f t="shared" si="286"/>
        <v>#DIV/0!</v>
      </c>
      <c r="BY8995" s="310">
        <f t="shared" si="287"/>
        <v>0</v>
      </c>
    </row>
    <row r="8996" spans="76:77" x14ac:dyDescent="0.25">
      <c r="BX8996" s="311" t="e">
        <f t="shared" si="286"/>
        <v>#DIV/0!</v>
      </c>
      <c r="BY8996" s="310">
        <f t="shared" si="287"/>
        <v>0</v>
      </c>
    </row>
    <row r="8997" spans="76:77" x14ac:dyDescent="0.25">
      <c r="BX8997" s="311" t="e">
        <f t="shared" si="286"/>
        <v>#DIV/0!</v>
      </c>
      <c r="BY8997" s="310">
        <f t="shared" si="287"/>
        <v>0</v>
      </c>
    </row>
    <row r="8998" spans="76:77" x14ac:dyDescent="0.25">
      <c r="BX8998" s="311" t="e">
        <f t="shared" si="286"/>
        <v>#DIV/0!</v>
      </c>
      <c r="BY8998" s="310">
        <f t="shared" si="287"/>
        <v>0</v>
      </c>
    </row>
    <row r="8999" spans="76:77" x14ac:dyDescent="0.25">
      <c r="BX8999" s="311" t="e">
        <f t="shared" si="286"/>
        <v>#DIV/0!</v>
      </c>
      <c r="BY8999" s="310">
        <f t="shared" si="287"/>
        <v>0</v>
      </c>
    </row>
    <row r="9000" spans="76:77" x14ac:dyDescent="0.25">
      <c r="BX9000" s="311" t="e">
        <f t="shared" si="286"/>
        <v>#DIV/0!</v>
      </c>
      <c r="BY9000" s="310">
        <f t="shared" si="287"/>
        <v>0</v>
      </c>
    </row>
    <row r="9001" spans="76:77" x14ac:dyDescent="0.25">
      <c r="BX9001" s="311" t="e">
        <f t="shared" si="286"/>
        <v>#DIV/0!</v>
      </c>
      <c r="BY9001" s="310">
        <f t="shared" si="287"/>
        <v>0</v>
      </c>
    </row>
    <row r="9002" spans="76:77" x14ac:dyDescent="0.25">
      <c r="BX9002" s="311" t="e">
        <f t="shared" si="286"/>
        <v>#DIV/0!</v>
      </c>
      <c r="BY9002" s="310">
        <f t="shared" si="287"/>
        <v>0</v>
      </c>
    </row>
    <row r="9003" spans="76:77" x14ac:dyDescent="0.25">
      <c r="BX9003" s="311" t="e">
        <f t="shared" si="286"/>
        <v>#DIV/0!</v>
      </c>
      <c r="BY9003" s="310">
        <f t="shared" si="287"/>
        <v>0</v>
      </c>
    </row>
    <row r="9004" spans="76:77" x14ac:dyDescent="0.25">
      <c r="BX9004" s="311" t="e">
        <f t="shared" si="286"/>
        <v>#DIV/0!</v>
      </c>
      <c r="BY9004" s="310">
        <f t="shared" si="287"/>
        <v>0</v>
      </c>
    </row>
    <row r="9005" spans="76:77" x14ac:dyDescent="0.25">
      <c r="BX9005" s="311" t="e">
        <f t="shared" si="286"/>
        <v>#DIV/0!</v>
      </c>
      <c r="BY9005" s="310">
        <f t="shared" si="287"/>
        <v>0</v>
      </c>
    </row>
    <row r="9006" spans="76:77" x14ac:dyDescent="0.25">
      <c r="BX9006" s="311" t="e">
        <f t="shared" si="286"/>
        <v>#DIV/0!</v>
      </c>
      <c r="BY9006" s="310">
        <f t="shared" si="287"/>
        <v>0</v>
      </c>
    </row>
    <row r="9007" spans="76:77" x14ac:dyDescent="0.25">
      <c r="BX9007" s="311" t="e">
        <f t="shared" si="286"/>
        <v>#DIV/0!</v>
      </c>
      <c r="BY9007" s="310">
        <f t="shared" si="287"/>
        <v>0</v>
      </c>
    </row>
    <row r="9008" spans="76:77" x14ac:dyDescent="0.25">
      <c r="BX9008" s="311" t="e">
        <f t="shared" si="286"/>
        <v>#DIV/0!</v>
      </c>
      <c r="BY9008" s="310">
        <f t="shared" si="287"/>
        <v>0</v>
      </c>
    </row>
    <row r="9009" spans="76:77" x14ac:dyDescent="0.25">
      <c r="BX9009" s="311" t="e">
        <f t="shared" si="286"/>
        <v>#DIV/0!</v>
      </c>
      <c r="BY9009" s="310">
        <f t="shared" si="287"/>
        <v>0</v>
      </c>
    </row>
    <row r="9010" spans="76:77" x14ac:dyDescent="0.25">
      <c r="BX9010" s="311" t="e">
        <f t="shared" si="286"/>
        <v>#DIV/0!</v>
      </c>
      <c r="BY9010" s="310">
        <f t="shared" si="287"/>
        <v>0</v>
      </c>
    </row>
    <row r="9011" spans="76:77" x14ac:dyDescent="0.25">
      <c r="BX9011" s="311" t="e">
        <f t="shared" si="286"/>
        <v>#DIV/0!</v>
      </c>
      <c r="BY9011" s="310">
        <f t="shared" si="287"/>
        <v>0</v>
      </c>
    </row>
    <row r="9012" spans="76:77" x14ac:dyDescent="0.25">
      <c r="BX9012" s="311" t="e">
        <f t="shared" si="286"/>
        <v>#DIV/0!</v>
      </c>
      <c r="BY9012" s="310">
        <f t="shared" si="287"/>
        <v>0</v>
      </c>
    </row>
    <row r="9013" spans="76:77" x14ac:dyDescent="0.25">
      <c r="BX9013" s="311" t="e">
        <f t="shared" si="286"/>
        <v>#DIV/0!</v>
      </c>
      <c r="BY9013" s="310">
        <f t="shared" si="287"/>
        <v>0</v>
      </c>
    </row>
    <row r="9014" spans="76:77" x14ac:dyDescent="0.25">
      <c r="BX9014" s="311" t="e">
        <f t="shared" si="286"/>
        <v>#DIV/0!</v>
      </c>
      <c r="BY9014" s="310">
        <f t="shared" si="287"/>
        <v>0</v>
      </c>
    </row>
    <row r="9015" spans="76:77" x14ac:dyDescent="0.25">
      <c r="BX9015" s="311" t="e">
        <f t="shared" si="286"/>
        <v>#DIV/0!</v>
      </c>
      <c r="BY9015" s="310">
        <f t="shared" si="287"/>
        <v>0</v>
      </c>
    </row>
    <row r="9016" spans="76:77" x14ac:dyDescent="0.25">
      <c r="BX9016" s="311" t="e">
        <f t="shared" si="286"/>
        <v>#DIV/0!</v>
      </c>
      <c r="BY9016" s="310">
        <f t="shared" si="287"/>
        <v>0</v>
      </c>
    </row>
    <row r="9017" spans="76:77" x14ac:dyDescent="0.25">
      <c r="BX9017" s="311" t="e">
        <f t="shared" si="286"/>
        <v>#DIV/0!</v>
      </c>
      <c r="BY9017" s="310">
        <f t="shared" si="287"/>
        <v>0</v>
      </c>
    </row>
    <row r="9018" spans="76:77" x14ac:dyDescent="0.25">
      <c r="BX9018" s="311" t="e">
        <f t="shared" si="286"/>
        <v>#DIV/0!</v>
      </c>
      <c r="BY9018" s="310">
        <f t="shared" si="287"/>
        <v>0</v>
      </c>
    </row>
    <row r="9019" spans="76:77" x14ac:dyDescent="0.25">
      <c r="BX9019" s="311" t="e">
        <f t="shared" si="286"/>
        <v>#DIV/0!</v>
      </c>
      <c r="BY9019" s="310">
        <f t="shared" si="287"/>
        <v>0</v>
      </c>
    </row>
    <row r="9020" spans="76:77" x14ac:dyDescent="0.25">
      <c r="BX9020" s="311" t="e">
        <f t="shared" si="286"/>
        <v>#DIV/0!</v>
      </c>
      <c r="BY9020" s="310">
        <f t="shared" si="287"/>
        <v>0</v>
      </c>
    </row>
    <row r="9021" spans="76:77" x14ac:dyDescent="0.25">
      <c r="BX9021" s="311" t="e">
        <f t="shared" si="286"/>
        <v>#DIV/0!</v>
      </c>
      <c r="BY9021" s="310">
        <f t="shared" si="287"/>
        <v>0</v>
      </c>
    </row>
    <row r="9022" spans="76:77" x14ac:dyDescent="0.25">
      <c r="BX9022" s="311" t="e">
        <f t="shared" si="286"/>
        <v>#DIV/0!</v>
      </c>
      <c r="BY9022" s="310">
        <f t="shared" si="287"/>
        <v>0</v>
      </c>
    </row>
    <row r="9023" spans="76:77" x14ac:dyDescent="0.25">
      <c r="BX9023" s="311" t="e">
        <f t="shared" si="286"/>
        <v>#DIV/0!</v>
      </c>
      <c r="BY9023" s="310">
        <f t="shared" si="287"/>
        <v>0</v>
      </c>
    </row>
    <row r="9024" spans="76:77" x14ac:dyDescent="0.25">
      <c r="BX9024" s="311" t="e">
        <f t="shared" si="286"/>
        <v>#DIV/0!</v>
      </c>
      <c r="BY9024" s="310">
        <f t="shared" si="287"/>
        <v>0</v>
      </c>
    </row>
    <row r="9025" spans="76:77" x14ac:dyDescent="0.25">
      <c r="BX9025" s="311" t="e">
        <f t="shared" si="286"/>
        <v>#DIV/0!</v>
      </c>
      <c r="BY9025" s="310">
        <f t="shared" si="287"/>
        <v>0</v>
      </c>
    </row>
    <row r="9026" spans="76:77" x14ac:dyDescent="0.25">
      <c r="BX9026" s="311" t="e">
        <f t="shared" si="286"/>
        <v>#DIV/0!</v>
      </c>
      <c r="BY9026" s="310">
        <f t="shared" si="287"/>
        <v>0</v>
      </c>
    </row>
    <row r="9027" spans="76:77" x14ac:dyDescent="0.25">
      <c r="BX9027" s="311" t="e">
        <f t="shared" si="286"/>
        <v>#DIV/0!</v>
      </c>
      <c r="BY9027" s="310">
        <f t="shared" si="287"/>
        <v>0</v>
      </c>
    </row>
    <row r="9028" spans="76:77" x14ac:dyDescent="0.25">
      <c r="BX9028" s="311" t="e">
        <f t="shared" si="286"/>
        <v>#DIV/0!</v>
      </c>
      <c r="BY9028" s="310">
        <f t="shared" si="287"/>
        <v>0</v>
      </c>
    </row>
    <row r="9029" spans="76:77" x14ac:dyDescent="0.25">
      <c r="BX9029" s="311" t="e">
        <f t="shared" si="286"/>
        <v>#DIV/0!</v>
      </c>
      <c r="BY9029" s="310">
        <f t="shared" si="287"/>
        <v>0</v>
      </c>
    </row>
    <row r="9030" spans="76:77" x14ac:dyDescent="0.25">
      <c r="BX9030" s="311" t="e">
        <f t="shared" si="286"/>
        <v>#DIV/0!</v>
      </c>
      <c r="BY9030" s="310">
        <f t="shared" si="287"/>
        <v>0</v>
      </c>
    </row>
    <row r="9031" spans="76:77" x14ac:dyDescent="0.25">
      <c r="BX9031" s="311" t="e">
        <f t="shared" si="286"/>
        <v>#DIV/0!</v>
      </c>
      <c r="BY9031" s="310">
        <f t="shared" si="287"/>
        <v>0</v>
      </c>
    </row>
    <row r="9032" spans="76:77" x14ac:dyDescent="0.25">
      <c r="BX9032" s="311" t="e">
        <f t="shared" si="286"/>
        <v>#DIV/0!</v>
      </c>
      <c r="BY9032" s="310">
        <f t="shared" si="287"/>
        <v>0</v>
      </c>
    </row>
    <row r="9033" spans="76:77" x14ac:dyDescent="0.25">
      <c r="BX9033" s="311" t="e">
        <f t="shared" si="286"/>
        <v>#DIV/0!</v>
      </c>
      <c r="BY9033" s="310">
        <f t="shared" si="287"/>
        <v>0</v>
      </c>
    </row>
    <row r="9034" spans="76:77" x14ac:dyDescent="0.25">
      <c r="BX9034" s="311" t="e">
        <f t="shared" si="286"/>
        <v>#DIV/0!</v>
      </c>
      <c r="BY9034" s="310">
        <f t="shared" si="287"/>
        <v>0</v>
      </c>
    </row>
    <row r="9035" spans="76:77" x14ac:dyDescent="0.25">
      <c r="BX9035" s="311" t="e">
        <f t="shared" si="286"/>
        <v>#DIV/0!</v>
      </c>
      <c r="BY9035" s="310">
        <f t="shared" si="287"/>
        <v>0</v>
      </c>
    </row>
    <row r="9036" spans="76:77" x14ac:dyDescent="0.25">
      <c r="BX9036" s="311" t="e">
        <f t="shared" si="286"/>
        <v>#DIV/0!</v>
      </c>
      <c r="BY9036" s="310">
        <f t="shared" si="287"/>
        <v>0</v>
      </c>
    </row>
    <row r="9037" spans="76:77" x14ac:dyDescent="0.25">
      <c r="BX9037" s="311" t="e">
        <f t="shared" ref="BX9037:BX9100" si="288">BY9037/BV9037</f>
        <v>#DIV/0!</v>
      </c>
      <c r="BY9037" s="310">
        <f t="shared" ref="BY9037:BY9100" si="289">BY9036+BW9037*(BV9037-BV9036)</f>
        <v>0</v>
      </c>
    </row>
    <row r="9038" spans="76:77" x14ac:dyDescent="0.25">
      <c r="BX9038" s="311" t="e">
        <f t="shared" si="288"/>
        <v>#DIV/0!</v>
      </c>
      <c r="BY9038" s="310">
        <f t="shared" si="289"/>
        <v>0</v>
      </c>
    </row>
    <row r="9039" spans="76:77" x14ac:dyDescent="0.25">
      <c r="BX9039" s="311" t="e">
        <f t="shared" si="288"/>
        <v>#DIV/0!</v>
      </c>
      <c r="BY9039" s="310">
        <f t="shared" si="289"/>
        <v>0</v>
      </c>
    </row>
    <row r="9040" spans="76:77" x14ac:dyDescent="0.25">
      <c r="BX9040" s="311" t="e">
        <f t="shared" si="288"/>
        <v>#DIV/0!</v>
      </c>
      <c r="BY9040" s="310">
        <f t="shared" si="289"/>
        <v>0</v>
      </c>
    </row>
    <row r="9041" spans="76:77" x14ac:dyDescent="0.25">
      <c r="BX9041" s="311" t="e">
        <f t="shared" si="288"/>
        <v>#DIV/0!</v>
      </c>
      <c r="BY9041" s="310">
        <f t="shared" si="289"/>
        <v>0</v>
      </c>
    </row>
    <row r="9042" spans="76:77" x14ac:dyDescent="0.25">
      <c r="BX9042" s="311" t="e">
        <f t="shared" si="288"/>
        <v>#DIV/0!</v>
      </c>
      <c r="BY9042" s="310">
        <f t="shared" si="289"/>
        <v>0</v>
      </c>
    </row>
    <row r="9043" spans="76:77" x14ac:dyDescent="0.25">
      <c r="BX9043" s="311" t="e">
        <f t="shared" si="288"/>
        <v>#DIV/0!</v>
      </c>
      <c r="BY9043" s="310">
        <f t="shared" si="289"/>
        <v>0</v>
      </c>
    </row>
    <row r="9044" spans="76:77" x14ac:dyDescent="0.25">
      <c r="BX9044" s="311" t="e">
        <f t="shared" si="288"/>
        <v>#DIV/0!</v>
      </c>
      <c r="BY9044" s="310">
        <f t="shared" si="289"/>
        <v>0</v>
      </c>
    </row>
    <row r="9045" spans="76:77" x14ac:dyDescent="0.25">
      <c r="BX9045" s="311" t="e">
        <f t="shared" si="288"/>
        <v>#DIV/0!</v>
      </c>
      <c r="BY9045" s="310">
        <f t="shared" si="289"/>
        <v>0</v>
      </c>
    </row>
    <row r="9046" spans="76:77" x14ac:dyDescent="0.25">
      <c r="BX9046" s="311" t="e">
        <f t="shared" si="288"/>
        <v>#DIV/0!</v>
      </c>
      <c r="BY9046" s="310">
        <f t="shared" si="289"/>
        <v>0</v>
      </c>
    </row>
    <row r="9047" spans="76:77" x14ac:dyDescent="0.25">
      <c r="BX9047" s="311" t="e">
        <f t="shared" si="288"/>
        <v>#DIV/0!</v>
      </c>
      <c r="BY9047" s="310">
        <f t="shared" si="289"/>
        <v>0</v>
      </c>
    </row>
    <row r="9048" spans="76:77" x14ac:dyDescent="0.25">
      <c r="BX9048" s="311" t="e">
        <f t="shared" si="288"/>
        <v>#DIV/0!</v>
      </c>
      <c r="BY9048" s="310">
        <f t="shared" si="289"/>
        <v>0</v>
      </c>
    </row>
    <row r="9049" spans="76:77" x14ac:dyDescent="0.25">
      <c r="BX9049" s="311" t="e">
        <f t="shared" si="288"/>
        <v>#DIV/0!</v>
      </c>
      <c r="BY9049" s="310">
        <f t="shared" si="289"/>
        <v>0</v>
      </c>
    </row>
    <row r="9050" spans="76:77" x14ac:dyDescent="0.25">
      <c r="BX9050" s="311" t="e">
        <f t="shared" si="288"/>
        <v>#DIV/0!</v>
      </c>
      <c r="BY9050" s="310">
        <f t="shared" si="289"/>
        <v>0</v>
      </c>
    </row>
    <row r="9051" spans="76:77" x14ac:dyDescent="0.25">
      <c r="BX9051" s="311" t="e">
        <f t="shared" si="288"/>
        <v>#DIV/0!</v>
      </c>
      <c r="BY9051" s="310">
        <f t="shared" si="289"/>
        <v>0</v>
      </c>
    </row>
    <row r="9052" spans="76:77" x14ac:dyDescent="0.25">
      <c r="BX9052" s="311" t="e">
        <f t="shared" si="288"/>
        <v>#DIV/0!</v>
      </c>
      <c r="BY9052" s="310">
        <f t="shared" si="289"/>
        <v>0</v>
      </c>
    </row>
    <row r="9053" spans="76:77" x14ac:dyDescent="0.25">
      <c r="BX9053" s="311" t="e">
        <f t="shared" si="288"/>
        <v>#DIV/0!</v>
      </c>
      <c r="BY9053" s="310">
        <f t="shared" si="289"/>
        <v>0</v>
      </c>
    </row>
    <row r="9054" spans="76:77" x14ac:dyDescent="0.25">
      <c r="BX9054" s="311" t="e">
        <f t="shared" si="288"/>
        <v>#DIV/0!</v>
      </c>
      <c r="BY9054" s="310">
        <f t="shared" si="289"/>
        <v>0</v>
      </c>
    </row>
    <row r="9055" spans="76:77" x14ac:dyDescent="0.25">
      <c r="BX9055" s="311" t="e">
        <f t="shared" si="288"/>
        <v>#DIV/0!</v>
      </c>
      <c r="BY9055" s="310">
        <f t="shared" si="289"/>
        <v>0</v>
      </c>
    </row>
    <row r="9056" spans="76:77" x14ac:dyDescent="0.25">
      <c r="BX9056" s="311" t="e">
        <f t="shared" si="288"/>
        <v>#DIV/0!</v>
      </c>
      <c r="BY9056" s="310">
        <f t="shared" si="289"/>
        <v>0</v>
      </c>
    </row>
    <row r="9057" spans="76:77" x14ac:dyDescent="0.25">
      <c r="BX9057" s="311" t="e">
        <f t="shared" si="288"/>
        <v>#DIV/0!</v>
      </c>
      <c r="BY9057" s="310">
        <f t="shared" si="289"/>
        <v>0</v>
      </c>
    </row>
    <row r="9058" spans="76:77" x14ac:dyDescent="0.25">
      <c r="BX9058" s="311" t="e">
        <f t="shared" si="288"/>
        <v>#DIV/0!</v>
      </c>
      <c r="BY9058" s="310">
        <f t="shared" si="289"/>
        <v>0</v>
      </c>
    </row>
    <row r="9059" spans="76:77" x14ac:dyDescent="0.25">
      <c r="BX9059" s="311" t="e">
        <f t="shared" si="288"/>
        <v>#DIV/0!</v>
      </c>
      <c r="BY9059" s="310">
        <f t="shared" si="289"/>
        <v>0</v>
      </c>
    </row>
    <row r="9060" spans="76:77" x14ac:dyDescent="0.25">
      <c r="BX9060" s="311" t="e">
        <f t="shared" si="288"/>
        <v>#DIV/0!</v>
      </c>
      <c r="BY9060" s="310">
        <f t="shared" si="289"/>
        <v>0</v>
      </c>
    </row>
    <row r="9061" spans="76:77" x14ac:dyDescent="0.25">
      <c r="BX9061" s="311" t="e">
        <f t="shared" si="288"/>
        <v>#DIV/0!</v>
      </c>
      <c r="BY9061" s="310">
        <f t="shared" si="289"/>
        <v>0</v>
      </c>
    </row>
    <row r="9062" spans="76:77" x14ac:dyDescent="0.25">
      <c r="BX9062" s="311" t="e">
        <f t="shared" si="288"/>
        <v>#DIV/0!</v>
      </c>
      <c r="BY9062" s="310">
        <f t="shared" si="289"/>
        <v>0</v>
      </c>
    </row>
    <row r="9063" spans="76:77" x14ac:dyDescent="0.25">
      <c r="BX9063" s="311" t="e">
        <f t="shared" si="288"/>
        <v>#DIV/0!</v>
      </c>
      <c r="BY9063" s="310">
        <f t="shared" si="289"/>
        <v>0</v>
      </c>
    </row>
    <row r="9064" spans="76:77" x14ac:dyDescent="0.25">
      <c r="BX9064" s="311" t="e">
        <f t="shared" si="288"/>
        <v>#DIV/0!</v>
      </c>
      <c r="BY9064" s="310">
        <f t="shared" si="289"/>
        <v>0</v>
      </c>
    </row>
    <row r="9065" spans="76:77" x14ac:dyDescent="0.25">
      <c r="BX9065" s="311" t="e">
        <f t="shared" si="288"/>
        <v>#DIV/0!</v>
      </c>
      <c r="BY9065" s="310">
        <f t="shared" si="289"/>
        <v>0</v>
      </c>
    </row>
    <row r="9066" spans="76:77" x14ac:dyDescent="0.25">
      <c r="BX9066" s="311" t="e">
        <f t="shared" si="288"/>
        <v>#DIV/0!</v>
      </c>
      <c r="BY9066" s="310">
        <f t="shared" si="289"/>
        <v>0</v>
      </c>
    </row>
    <row r="9067" spans="76:77" x14ac:dyDescent="0.25">
      <c r="BX9067" s="311" t="e">
        <f t="shared" si="288"/>
        <v>#DIV/0!</v>
      </c>
      <c r="BY9067" s="310">
        <f t="shared" si="289"/>
        <v>0</v>
      </c>
    </row>
    <row r="9068" spans="76:77" x14ac:dyDescent="0.25">
      <c r="BX9068" s="311" t="e">
        <f t="shared" si="288"/>
        <v>#DIV/0!</v>
      </c>
      <c r="BY9068" s="310">
        <f t="shared" si="289"/>
        <v>0</v>
      </c>
    </row>
    <row r="9069" spans="76:77" x14ac:dyDescent="0.25">
      <c r="BX9069" s="311" t="e">
        <f t="shared" si="288"/>
        <v>#DIV/0!</v>
      </c>
      <c r="BY9069" s="310">
        <f t="shared" si="289"/>
        <v>0</v>
      </c>
    </row>
    <row r="9070" spans="76:77" x14ac:dyDescent="0.25">
      <c r="BX9070" s="311" t="e">
        <f t="shared" si="288"/>
        <v>#DIV/0!</v>
      </c>
      <c r="BY9070" s="310">
        <f t="shared" si="289"/>
        <v>0</v>
      </c>
    </row>
    <row r="9071" spans="76:77" x14ac:dyDescent="0.25">
      <c r="BX9071" s="311" t="e">
        <f t="shared" si="288"/>
        <v>#DIV/0!</v>
      </c>
      <c r="BY9071" s="310">
        <f t="shared" si="289"/>
        <v>0</v>
      </c>
    </row>
    <row r="9072" spans="76:77" x14ac:dyDescent="0.25">
      <c r="BX9072" s="311" t="e">
        <f t="shared" si="288"/>
        <v>#DIV/0!</v>
      </c>
      <c r="BY9072" s="310">
        <f t="shared" si="289"/>
        <v>0</v>
      </c>
    </row>
    <row r="9073" spans="76:77" x14ac:dyDescent="0.25">
      <c r="BX9073" s="311" t="e">
        <f t="shared" si="288"/>
        <v>#DIV/0!</v>
      </c>
      <c r="BY9073" s="310">
        <f t="shared" si="289"/>
        <v>0</v>
      </c>
    </row>
    <row r="9074" spans="76:77" x14ac:dyDescent="0.25">
      <c r="BX9074" s="311" t="e">
        <f t="shared" si="288"/>
        <v>#DIV/0!</v>
      </c>
      <c r="BY9074" s="310">
        <f t="shared" si="289"/>
        <v>0</v>
      </c>
    </row>
    <row r="9075" spans="76:77" x14ac:dyDescent="0.25">
      <c r="BX9075" s="311" t="e">
        <f t="shared" si="288"/>
        <v>#DIV/0!</v>
      </c>
      <c r="BY9075" s="310">
        <f t="shared" si="289"/>
        <v>0</v>
      </c>
    </row>
    <row r="9076" spans="76:77" x14ac:dyDescent="0.25">
      <c r="BX9076" s="311" t="e">
        <f t="shared" si="288"/>
        <v>#DIV/0!</v>
      </c>
      <c r="BY9076" s="310">
        <f t="shared" si="289"/>
        <v>0</v>
      </c>
    </row>
    <row r="9077" spans="76:77" x14ac:dyDescent="0.25">
      <c r="BX9077" s="311" t="e">
        <f t="shared" si="288"/>
        <v>#DIV/0!</v>
      </c>
      <c r="BY9077" s="310">
        <f t="shared" si="289"/>
        <v>0</v>
      </c>
    </row>
    <row r="9078" spans="76:77" x14ac:dyDescent="0.25">
      <c r="BX9078" s="311" t="e">
        <f t="shared" si="288"/>
        <v>#DIV/0!</v>
      </c>
      <c r="BY9078" s="310">
        <f t="shared" si="289"/>
        <v>0</v>
      </c>
    </row>
    <row r="9079" spans="76:77" x14ac:dyDescent="0.25">
      <c r="BX9079" s="311" t="e">
        <f t="shared" si="288"/>
        <v>#DIV/0!</v>
      </c>
      <c r="BY9079" s="310">
        <f t="shared" si="289"/>
        <v>0</v>
      </c>
    </row>
    <row r="9080" spans="76:77" x14ac:dyDescent="0.25">
      <c r="BX9080" s="311" t="e">
        <f t="shared" si="288"/>
        <v>#DIV/0!</v>
      </c>
      <c r="BY9080" s="310">
        <f t="shared" si="289"/>
        <v>0</v>
      </c>
    </row>
    <row r="9081" spans="76:77" x14ac:dyDescent="0.25">
      <c r="BX9081" s="311" t="e">
        <f t="shared" si="288"/>
        <v>#DIV/0!</v>
      </c>
      <c r="BY9081" s="310">
        <f t="shared" si="289"/>
        <v>0</v>
      </c>
    </row>
    <row r="9082" spans="76:77" x14ac:dyDescent="0.25">
      <c r="BX9082" s="311" t="e">
        <f t="shared" si="288"/>
        <v>#DIV/0!</v>
      </c>
      <c r="BY9082" s="310">
        <f t="shared" si="289"/>
        <v>0</v>
      </c>
    </row>
    <row r="9083" spans="76:77" x14ac:dyDescent="0.25">
      <c r="BX9083" s="311" t="e">
        <f t="shared" si="288"/>
        <v>#DIV/0!</v>
      </c>
      <c r="BY9083" s="310">
        <f t="shared" si="289"/>
        <v>0</v>
      </c>
    </row>
    <row r="9084" spans="76:77" x14ac:dyDescent="0.25">
      <c r="BX9084" s="311" t="e">
        <f t="shared" si="288"/>
        <v>#DIV/0!</v>
      </c>
      <c r="BY9084" s="310">
        <f t="shared" si="289"/>
        <v>0</v>
      </c>
    </row>
    <row r="9085" spans="76:77" x14ac:dyDescent="0.25">
      <c r="BX9085" s="311" t="e">
        <f t="shared" si="288"/>
        <v>#DIV/0!</v>
      </c>
      <c r="BY9085" s="310">
        <f t="shared" si="289"/>
        <v>0</v>
      </c>
    </row>
    <row r="9086" spans="76:77" x14ac:dyDescent="0.25">
      <c r="BX9086" s="311" t="e">
        <f t="shared" si="288"/>
        <v>#DIV/0!</v>
      </c>
      <c r="BY9086" s="310">
        <f t="shared" si="289"/>
        <v>0</v>
      </c>
    </row>
    <row r="9087" spans="76:77" x14ac:dyDescent="0.25">
      <c r="BX9087" s="311" t="e">
        <f t="shared" si="288"/>
        <v>#DIV/0!</v>
      </c>
      <c r="BY9087" s="310">
        <f t="shared" si="289"/>
        <v>0</v>
      </c>
    </row>
    <row r="9088" spans="76:77" x14ac:dyDescent="0.25">
      <c r="BX9088" s="311" t="e">
        <f t="shared" si="288"/>
        <v>#DIV/0!</v>
      </c>
      <c r="BY9088" s="310">
        <f t="shared" si="289"/>
        <v>0</v>
      </c>
    </row>
    <row r="9089" spans="76:77" x14ac:dyDescent="0.25">
      <c r="BX9089" s="311" t="e">
        <f t="shared" si="288"/>
        <v>#DIV/0!</v>
      </c>
      <c r="BY9089" s="310">
        <f t="shared" si="289"/>
        <v>0</v>
      </c>
    </row>
    <row r="9090" spans="76:77" x14ac:dyDescent="0.25">
      <c r="BX9090" s="311" t="e">
        <f t="shared" si="288"/>
        <v>#DIV/0!</v>
      </c>
      <c r="BY9090" s="310">
        <f t="shared" si="289"/>
        <v>0</v>
      </c>
    </row>
    <row r="9091" spans="76:77" x14ac:dyDescent="0.25">
      <c r="BX9091" s="311" t="e">
        <f t="shared" si="288"/>
        <v>#DIV/0!</v>
      </c>
      <c r="BY9091" s="310">
        <f t="shared" si="289"/>
        <v>0</v>
      </c>
    </row>
    <row r="9092" spans="76:77" x14ac:dyDescent="0.25">
      <c r="BX9092" s="311" t="e">
        <f t="shared" si="288"/>
        <v>#DIV/0!</v>
      </c>
      <c r="BY9092" s="310">
        <f t="shared" si="289"/>
        <v>0</v>
      </c>
    </row>
    <row r="9093" spans="76:77" x14ac:dyDescent="0.25">
      <c r="BX9093" s="311" t="e">
        <f t="shared" si="288"/>
        <v>#DIV/0!</v>
      </c>
      <c r="BY9093" s="310">
        <f t="shared" si="289"/>
        <v>0</v>
      </c>
    </row>
    <row r="9094" spans="76:77" x14ac:dyDescent="0.25">
      <c r="BX9094" s="311" t="e">
        <f t="shared" si="288"/>
        <v>#DIV/0!</v>
      </c>
      <c r="BY9094" s="310">
        <f t="shared" si="289"/>
        <v>0</v>
      </c>
    </row>
    <row r="9095" spans="76:77" x14ac:dyDescent="0.25">
      <c r="BX9095" s="311" t="e">
        <f t="shared" si="288"/>
        <v>#DIV/0!</v>
      </c>
      <c r="BY9095" s="310">
        <f t="shared" si="289"/>
        <v>0</v>
      </c>
    </row>
    <row r="9096" spans="76:77" x14ac:dyDescent="0.25">
      <c r="BX9096" s="311" t="e">
        <f t="shared" si="288"/>
        <v>#DIV/0!</v>
      </c>
      <c r="BY9096" s="310">
        <f t="shared" si="289"/>
        <v>0</v>
      </c>
    </row>
    <row r="9097" spans="76:77" x14ac:dyDescent="0.25">
      <c r="BX9097" s="311" t="e">
        <f t="shared" si="288"/>
        <v>#DIV/0!</v>
      </c>
      <c r="BY9097" s="310">
        <f t="shared" si="289"/>
        <v>0</v>
      </c>
    </row>
    <row r="9098" spans="76:77" x14ac:dyDescent="0.25">
      <c r="BX9098" s="311" t="e">
        <f t="shared" si="288"/>
        <v>#DIV/0!</v>
      </c>
      <c r="BY9098" s="310">
        <f t="shared" si="289"/>
        <v>0</v>
      </c>
    </row>
    <row r="9099" spans="76:77" x14ac:dyDescent="0.25">
      <c r="BX9099" s="311" t="e">
        <f t="shared" si="288"/>
        <v>#DIV/0!</v>
      </c>
      <c r="BY9099" s="310">
        <f t="shared" si="289"/>
        <v>0</v>
      </c>
    </row>
    <row r="9100" spans="76:77" x14ac:dyDescent="0.25">
      <c r="BX9100" s="311" t="e">
        <f t="shared" si="288"/>
        <v>#DIV/0!</v>
      </c>
      <c r="BY9100" s="310">
        <f t="shared" si="289"/>
        <v>0</v>
      </c>
    </row>
    <row r="9101" spans="76:77" x14ac:dyDescent="0.25">
      <c r="BX9101" s="311" t="e">
        <f t="shared" ref="BX9101:BX9164" si="290">BY9101/BV9101</f>
        <v>#DIV/0!</v>
      </c>
      <c r="BY9101" s="310">
        <f t="shared" ref="BY9101:BY9164" si="291">BY9100+BW9101*(BV9101-BV9100)</f>
        <v>0</v>
      </c>
    </row>
    <row r="9102" spans="76:77" x14ac:dyDescent="0.25">
      <c r="BX9102" s="311" t="e">
        <f t="shared" si="290"/>
        <v>#DIV/0!</v>
      </c>
      <c r="BY9102" s="310">
        <f t="shared" si="291"/>
        <v>0</v>
      </c>
    </row>
    <row r="9103" spans="76:77" x14ac:dyDescent="0.25">
      <c r="BX9103" s="311" t="e">
        <f t="shared" si="290"/>
        <v>#DIV/0!</v>
      </c>
      <c r="BY9103" s="310">
        <f t="shared" si="291"/>
        <v>0</v>
      </c>
    </row>
    <row r="9104" spans="76:77" x14ac:dyDescent="0.25">
      <c r="BX9104" s="311" t="e">
        <f t="shared" si="290"/>
        <v>#DIV/0!</v>
      </c>
      <c r="BY9104" s="310">
        <f t="shared" si="291"/>
        <v>0</v>
      </c>
    </row>
    <row r="9105" spans="76:77" x14ac:dyDescent="0.25">
      <c r="BX9105" s="311" t="e">
        <f t="shared" si="290"/>
        <v>#DIV/0!</v>
      </c>
      <c r="BY9105" s="310">
        <f t="shared" si="291"/>
        <v>0</v>
      </c>
    </row>
    <row r="9106" spans="76:77" x14ac:dyDescent="0.25">
      <c r="BX9106" s="311" t="e">
        <f t="shared" si="290"/>
        <v>#DIV/0!</v>
      </c>
      <c r="BY9106" s="310">
        <f t="shared" si="291"/>
        <v>0</v>
      </c>
    </row>
    <row r="9107" spans="76:77" x14ac:dyDescent="0.25">
      <c r="BX9107" s="311" t="e">
        <f t="shared" si="290"/>
        <v>#DIV/0!</v>
      </c>
      <c r="BY9107" s="310">
        <f t="shared" si="291"/>
        <v>0</v>
      </c>
    </row>
    <row r="9108" spans="76:77" x14ac:dyDescent="0.25">
      <c r="BX9108" s="311" t="e">
        <f t="shared" si="290"/>
        <v>#DIV/0!</v>
      </c>
      <c r="BY9108" s="310">
        <f t="shared" si="291"/>
        <v>0</v>
      </c>
    </row>
    <row r="9109" spans="76:77" x14ac:dyDescent="0.25">
      <c r="BX9109" s="311" t="e">
        <f t="shared" si="290"/>
        <v>#DIV/0!</v>
      </c>
      <c r="BY9109" s="310">
        <f t="shared" si="291"/>
        <v>0</v>
      </c>
    </row>
    <row r="9110" spans="76:77" x14ac:dyDescent="0.25">
      <c r="BX9110" s="311" t="e">
        <f t="shared" si="290"/>
        <v>#DIV/0!</v>
      </c>
      <c r="BY9110" s="310">
        <f t="shared" si="291"/>
        <v>0</v>
      </c>
    </row>
    <row r="9111" spans="76:77" x14ac:dyDescent="0.25">
      <c r="BX9111" s="311" t="e">
        <f t="shared" si="290"/>
        <v>#DIV/0!</v>
      </c>
      <c r="BY9111" s="310">
        <f t="shared" si="291"/>
        <v>0</v>
      </c>
    </row>
    <row r="9112" spans="76:77" x14ac:dyDescent="0.25">
      <c r="BX9112" s="311" t="e">
        <f t="shared" si="290"/>
        <v>#DIV/0!</v>
      </c>
      <c r="BY9112" s="310">
        <f t="shared" si="291"/>
        <v>0</v>
      </c>
    </row>
    <row r="9113" spans="76:77" x14ac:dyDescent="0.25">
      <c r="BX9113" s="311" t="e">
        <f t="shared" si="290"/>
        <v>#DIV/0!</v>
      </c>
      <c r="BY9113" s="310">
        <f t="shared" si="291"/>
        <v>0</v>
      </c>
    </row>
    <row r="9114" spans="76:77" x14ac:dyDescent="0.25">
      <c r="BX9114" s="311" t="e">
        <f t="shared" si="290"/>
        <v>#DIV/0!</v>
      </c>
      <c r="BY9114" s="310">
        <f t="shared" si="291"/>
        <v>0</v>
      </c>
    </row>
    <row r="9115" spans="76:77" x14ac:dyDescent="0.25">
      <c r="BX9115" s="311" t="e">
        <f t="shared" si="290"/>
        <v>#DIV/0!</v>
      </c>
      <c r="BY9115" s="310">
        <f t="shared" si="291"/>
        <v>0</v>
      </c>
    </row>
    <row r="9116" spans="76:77" x14ac:dyDescent="0.25">
      <c r="BX9116" s="311" t="e">
        <f t="shared" si="290"/>
        <v>#DIV/0!</v>
      </c>
      <c r="BY9116" s="310">
        <f t="shared" si="291"/>
        <v>0</v>
      </c>
    </row>
    <row r="9117" spans="76:77" x14ac:dyDescent="0.25">
      <c r="BX9117" s="311" t="e">
        <f t="shared" si="290"/>
        <v>#DIV/0!</v>
      </c>
      <c r="BY9117" s="310">
        <f t="shared" si="291"/>
        <v>0</v>
      </c>
    </row>
    <row r="9118" spans="76:77" x14ac:dyDescent="0.25">
      <c r="BX9118" s="311" t="e">
        <f t="shared" si="290"/>
        <v>#DIV/0!</v>
      </c>
      <c r="BY9118" s="310">
        <f t="shared" si="291"/>
        <v>0</v>
      </c>
    </row>
    <row r="9119" spans="76:77" x14ac:dyDescent="0.25">
      <c r="BX9119" s="311" t="e">
        <f t="shared" si="290"/>
        <v>#DIV/0!</v>
      </c>
      <c r="BY9119" s="310">
        <f t="shared" si="291"/>
        <v>0</v>
      </c>
    </row>
    <row r="9120" spans="76:77" x14ac:dyDescent="0.25">
      <c r="BX9120" s="311" t="e">
        <f t="shared" si="290"/>
        <v>#DIV/0!</v>
      </c>
      <c r="BY9120" s="310">
        <f t="shared" si="291"/>
        <v>0</v>
      </c>
    </row>
    <row r="9121" spans="76:77" x14ac:dyDescent="0.25">
      <c r="BX9121" s="311" t="e">
        <f t="shared" si="290"/>
        <v>#DIV/0!</v>
      </c>
      <c r="BY9121" s="310">
        <f t="shared" si="291"/>
        <v>0</v>
      </c>
    </row>
    <row r="9122" spans="76:77" x14ac:dyDescent="0.25">
      <c r="BX9122" s="311" t="e">
        <f t="shared" si="290"/>
        <v>#DIV/0!</v>
      </c>
      <c r="BY9122" s="310">
        <f t="shared" si="291"/>
        <v>0</v>
      </c>
    </row>
    <row r="9123" spans="76:77" x14ac:dyDescent="0.25">
      <c r="BX9123" s="311" t="e">
        <f t="shared" si="290"/>
        <v>#DIV/0!</v>
      </c>
      <c r="BY9123" s="310">
        <f t="shared" si="291"/>
        <v>0</v>
      </c>
    </row>
    <row r="9124" spans="76:77" x14ac:dyDescent="0.25">
      <c r="BX9124" s="311" t="e">
        <f t="shared" si="290"/>
        <v>#DIV/0!</v>
      </c>
      <c r="BY9124" s="310">
        <f t="shared" si="291"/>
        <v>0</v>
      </c>
    </row>
    <row r="9125" spans="76:77" x14ac:dyDescent="0.25">
      <c r="BX9125" s="311" t="e">
        <f t="shared" si="290"/>
        <v>#DIV/0!</v>
      </c>
      <c r="BY9125" s="310">
        <f t="shared" si="291"/>
        <v>0</v>
      </c>
    </row>
    <row r="9126" spans="76:77" x14ac:dyDescent="0.25">
      <c r="BX9126" s="311" t="e">
        <f t="shared" si="290"/>
        <v>#DIV/0!</v>
      </c>
      <c r="BY9126" s="310">
        <f t="shared" si="291"/>
        <v>0</v>
      </c>
    </row>
    <row r="9127" spans="76:77" x14ac:dyDescent="0.25">
      <c r="BX9127" s="311" t="e">
        <f t="shared" si="290"/>
        <v>#DIV/0!</v>
      </c>
      <c r="BY9127" s="310">
        <f t="shared" si="291"/>
        <v>0</v>
      </c>
    </row>
    <row r="9128" spans="76:77" x14ac:dyDescent="0.25">
      <c r="BX9128" s="311" t="e">
        <f t="shared" si="290"/>
        <v>#DIV/0!</v>
      </c>
      <c r="BY9128" s="310">
        <f t="shared" si="291"/>
        <v>0</v>
      </c>
    </row>
    <row r="9129" spans="76:77" x14ac:dyDescent="0.25">
      <c r="BX9129" s="311" t="e">
        <f t="shared" si="290"/>
        <v>#DIV/0!</v>
      </c>
      <c r="BY9129" s="310">
        <f t="shared" si="291"/>
        <v>0</v>
      </c>
    </row>
    <row r="9130" spans="76:77" x14ac:dyDescent="0.25">
      <c r="BX9130" s="311" t="e">
        <f t="shared" si="290"/>
        <v>#DIV/0!</v>
      </c>
      <c r="BY9130" s="310">
        <f t="shared" si="291"/>
        <v>0</v>
      </c>
    </row>
    <row r="9131" spans="76:77" x14ac:dyDescent="0.25">
      <c r="BX9131" s="311" t="e">
        <f t="shared" si="290"/>
        <v>#DIV/0!</v>
      </c>
      <c r="BY9131" s="310">
        <f t="shared" si="291"/>
        <v>0</v>
      </c>
    </row>
    <row r="9132" spans="76:77" x14ac:dyDescent="0.25">
      <c r="BX9132" s="311" t="e">
        <f t="shared" si="290"/>
        <v>#DIV/0!</v>
      </c>
      <c r="BY9132" s="310">
        <f t="shared" si="291"/>
        <v>0</v>
      </c>
    </row>
    <row r="9133" spans="76:77" x14ac:dyDescent="0.25">
      <c r="BX9133" s="311" t="e">
        <f t="shared" si="290"/>
        <v>#DIV/0!</v>
      </c>
      <c r="BY9133" s="310">
        <f t="shared" si="291"/>
        <v>0</v>
      </c>
    </row>
    <row r="9134" spans="76:77" x14ac:dyDescent="0.25">
      <c r="BX9134" s="311" t="e">
        <f t="shared" si="290"/>
        <v>#DIV/0!</v>
      </c>
      <c r="BY9134" s="310">
        <f t="shared" si="291"/>
        <v>0</v>
      </c>
    </row>
    <row r="9135" spans="76:77" x14ac:dyDescent="0.25">
      <c r="BX9135" s="311" t="e">
        <f t="shared" si="290"/>
        <v>#DIV/0!</v>
      </c>
      <c r="BY9135" s="310">
        <f t="shared" si="291"/>
        <v>0</v>
      </c>
    </row>
    <row r="9136" spans="76:77" x14ac:dyDescent="0.25">
      <c r="BX9136" s="311" t="e">
        <f t="shared" si="290"/>
        <v>#DIV/0!</v>
      </c>
      <c r="BY9136" s="310">
        <f t="shared" si="291"/>
        <v>0</v>
      </c>
    </row>
    <row r="9137" spans="76:77" x14ac:dyDescent="0.25">
      <c r="BX9137" s="311" t="e">
        <f t="shared" si="290"/>
        <v>#DIV/0!</v>
      </c>
      <c r="BY9137" s="310">
        <f t="shared" si="291"/>
        <v>0</v>
      </c>
    </row>
    <row r="9138" spans="76:77" x14ac:dyDescent="0.25">
      <c r="BX9138" s="311" t="e">
        <f t="shared" si="290"/>
        <v>#DIV/0!</v>
      </c>
      <c r="BY9138" s="310">
        <f t="shared" si="291"/>
        <v>0</v>
      </c>
    </row>
    <row r="9139" spans="76:77" x14ac:dyDescent="0.25">
      <c r="BX9139" s="311" t="e">
        <f t="shared" si="290"/>
        <v>#DIV/0!</v>
      </c>
      <c r="BY9139" s="310">
        <f t="shared" si="291"/>
        <v>0</v>
      </c>
    </row>
    <row r="9140" spans="76:77" x14ac:dyDescent="0.25">
      <c r="BX9140" s="311" t="e">
        <f t="shared" si="290"/>
        <v>#DIV/0!</v>
      </c>
      <c r="BY9140" s="310">
        <f t="shared" si="291"/>
        <v>0</v>
      </c>
    </row>
    <row r="9141" spans="76:77" x14ac:dyDescent="0.25">
      <c r="BX9141" s="311" t="e">
        <f t="shared" si="290"/>
        <v>#DIV/0!</v>
      </c>
      <c r="BY9141" s="310">
        <f t="shared" si="291"/>
        <v>0</v>
      </c>
    </row>
    <row r="9142" spans="76:77" x14ac:dyDescent="0.25">
      <c r="BX9142" s="311" t="e">
        <f t="shared" si="290"/>
        <v>#DIV/0!</v>
      </c>
      <c r="BY9142" s="310">
        <f t="shared" si="291"/>
        <v>0</v>
      </c>
    </row>
    <row r="9143" spans="76:77" x14ac:dyDescent="0.25">
      <c r="BX9143" s="311" t="e">
        <f t="shared" si="290"/>
        <v>#DIV/0!</v>
      </c>
      <c r="BY9143" s="310">
        <f t="shared" si="291"/>
        <v>0</v>
      </c>
    </row>
    <row r="9144" spans="76:77" x14ac:dyDescent="0.25">
      <c r="BX9144" s="311" t="e">
        <f t="shared" si="290"/>
        <v>#DIV/0!</v>
      </c>
      <c r="BY9144" s="310">
        <f t="shared" si="291"/>
        <v>0</v>
      </c>
    </row>
    <row r="9145" spans="76:77" x14ac:dyDescent="0.25">
      <c r="BX9145" s="311" t="e">
        <f t="shared" si="290"/>
        <v>#DIV/0!</v>
      </c>
      <c r="BY9145" s="310">
        <f t="shared" si="291"/>
        <v>0</v>
      </c>
    </row>
    <row r="9146" spans="76:77" x14ac:dyDescent="0.25">
      <c r="BX9146" s="311" t="e">
        <f t="shared" si="290"/>
        <v>#DIV/0!</v>
      </c>
      <c r="BY9146" s="310">
        <f t="shared" si="291"/>
        <v>0</v>
      </c>
    </row>
    <row r="9147" spans="76:77" x14ac:dyDescent="0.25">
      <c r="BX9147" s="311" t="e">
        <f t="shared" si="290"/>
        <v>#DIV/0!</v>
      </c>
      <c r="BY9147" s="310">
        <f t="shared" si="291"/>
        <v>0</v>
      </c>
    </row>
    <row r="9148" spans="76:77" x14ac:dyDescent="0.25">
      <c r="BX9148" s="311" t="e">
        <f t="shared" si="290"/>
        <v>#DIV/0!</v>
      </c>
      <c r="BY9148" s="310">
        <f t="shared" si="291"/>
        <v>0</v>
      </c>
    </row>
    <row r="9149" spans="76:77" x14ac:dyDescent="0.25">
      <c r="BX9149" s="311" t="e">
        <f t="shared" si="290"/>
        <v>#DIV/0!</v>
      </c>
      <c r="BY9149" s="310">
        <f t="shared" si="291"/>
        <v>0</v>
      </c>
    </row>
    <row r="9150" spans="76:77" x14ac:dyDescent="0.25">
      <c r="BX9150" s="311" t="e">
        <f t="shared" si="290"/>
        <v>#DIV/0!</v>
      </c>
      <c r="BY9150" s="310">
        <f t="shared" si="291"/>
        <v>0</v>
      </c>
    </row>
    <row r="9151" spans="76:77" x14ac:dyDescent="0.25">
      <c r="BX9151" s="311" t="e">
        <f t="shared" si="290"/>
        <v>#DIV/0!</v>
      </c>
      <c r="BY9151" s="310">
        <f t="shared" si="291"/>
        <v>0</v>
      </c>
    </row>
    <row r="9152" spans="76:77" x14ac:dyDescent="0.25">
      <c r="BX9152" s="311" t="e">
        <f t="shared" si="290"/>
        <v>#DIV/0!</v>
      </c>
      <c r="BY9152" s="310">
        <f t="shared" si="291"/>
        <v>0</v>
      </c>
    </row>
    <row r="9153" spans="76:77" x14ac:dyDescent="0.25">
      <c r="BX9153" s="311" t="e">
        <f t="shared" si="290"/>
        <v>#DIV/0!</v>
      </c>
      <c r="BY9153" s="310">
        <f t="shared" si="291"/>
        <v>0</v>
      </c>
    </row>
    <row r="9154" spans="76:77" x14ac:dyDescent="0.25">
      <c r="BX9154" s="311" t="e">
        <f t="shared" si="290"/>
        <v>#DIV/0!</v>
      </c>
      <c r="BY9154" s="310">
        <f t="shared" si="291"/>
        <v>0</v>
      </c>
    </row>
    <row r="9155" spans="76:77" x14ac:dyDescent="0.25">
      <c r="BX9155" s="311" t="e">
        <f t="shared" si="290"/>
        <v>#DIV/0!</v>
      </c>
      <c r="BY9155" s="310">
        <f t="shared" si="291"/>
        <v>0</v>
      </c>
    </row>
    <row r="9156" spans="76:77" x14ac:dyDescent="0.25">
      <c r="BX9156" s="311" t="e">
        <f t="shared" si="290"/>
        <v>#DIV/0!</v>
      </c>
      <c r="BY9156" s="310">
        <f t="shared" si="291"/>
        <v>0</v>
      </c>
    </row>
    <row r="9157" spans="76:77" x14ac:dyDescent="0.25">
      <c r="BX9157" s="311" t="e">
        <f t="shared" si="290"/>
        <v>#DIV/0!</v>
      </c>
      <c r="BY9157" s="310">
        <f t="shared" si="291"/>
        <v>0</v>
      </c>
    </row>
    <row r="9158" spans="76:77" x14ac:dyDescent="0.25">
      <c r="BX9158" s="311" t="e">
        <f t="shared" si="290"/>
        <v>#DIV/0!</v>
      </c>
      <c r="BY9158" s="310">
        <f t="shared" si="291"/>
        <v>0</v>
      </c>
    </row>
    <row r="9159" spans="76:77" x14ac:dyDescent="0.25">
      <c r="BX9159" s="311" t="e">
        <f t="shared" si="290"/>
        <v>#DIV/0!</v>
      </c>
      <c r="BY9159" s="310">
        <f t="shared" si="291"/>
        <v>0</v>
      </c>
    </row>
    <row r="9160" spans="76:77" x14ac:dyDescent="0.25">
      <c r="BX9160" s="311" t="e">
        <f t="shared" si="290"/>
        <v>#DIV/0!</v>
      </c>
      <c r="BY9160" s="310">
        <f t="shared" si="291"/>
        <v>0</v>
      </c>
    </row>
    <row r="9161" spans="76:77" x14ac:dyDescent="0.25">
      <c r="BX9161" s="311" t="e">
        <f t="shared" si="290"/>
        <v>#DIV/0!</v>
      </c>
      <c r="BY9161" s="310">
        <f t="shared" si="291"/>
        <v>0</v>
      </c>
    </row>
    <row r="9162" spans="76:77" x14ac:dyDescent="0.25">
      <c r="BX9162" s="311" t="e">
        <f t="shared" si="290"/>
        <v>#DIV/0!</v>
      </c>
      <c r="BY9162" s="310">
        <f t="shared" si="291"/>
        <v>0</v>
      </c>
    </row>
    <row r="9163" spans="76:77" x14ac:dyDescent="0.25">
      <c r="BX9163" s="311" t="e">
        <f t="shared" si="290"/>
        <v>#DIV/0!</v>
      </c>
      <c r="BY9163" s="310">
        <f t="shared" si="291"/>
        <v>0</v>
      </c>
    </row>
    <row r="9164" spans="76:77" x14ac:dyDescent="0.25">
      <c r="BX9164" s="311" t="e">
        <f t="shared" si="290"/>
        <v>#DIV/0!</v>
      </c>
      <c r="BY9164" s="310">
        <f t="shared" si="291"/>
        <v>0</v>
      </c>
    </row>
    <row r="9165" spans="76:77" x14ac:dyDescent="0.25">
      <c r="BX9165" s="311" t="e">
        <f t="shared" ref="BX9165:BX9228" si="292">BY9165/BV9165</f>
        <v>#DIV/0!</v>
      </c>
      <c r="BY9165" s="310">
        <f t="shared" ref="BY9165:BY9228" si="293">BY9164+BW9165*(BV9165-BV9164)</f>
        <v>0</v>
      </c>
    </row>
    <row r="9166" spans="76:77" x14ac:dyDescent="0.25">
      <c r="BX9166" s="311" t="e">
        <f t="shared" si="292"/>
        <v>#DIV/0!</v>
      </c>
      <c r="BY9166" s="310">
        <f t="shared" si="293"/>
        <v>0</v>
      </c>
    </row>
    <row r="9167" spans="76:77" x14ac:dyDescent="0.25">
      <c r="BX9167" s="311" t="e">
        <f t="shared" si="292"/>
        <v>#DIV/0!</v>
      </c>
      <c r="BY9167" s="310">
        <f t="shared" si="293"/>
        <v>0</v>
      </c>
    </row>
    <row r="9168" spans="76:77" x14ac:dyDescent="0.25">
      <c r="BX9168" s="311" t="e">
        <f t="shared" si="292"/>
        <v>#DIV/0!</v>
      </c>
      <c r="BY9168" s="310">
        <f t="shared" si="293"/>
        <v>0</v>
      </c>
    </row>
    <row r="9169" spans="76:77" x14ac:dyDescent="0.25">
      <c r="BX9169" s="311" t="e">
        <f t="shared" si="292"/>
        <v>#DIV/0!</v>
      </c>
      <c r="BY9169" s="310">
        <f t="shared" si="293"/>
        <v>0</v>
      </c>
    </row>
    <row r="9170" spans="76:77" x14ac:dyDescent="0.25">
      <c r="BX9170" s="311" t="e">
        <f t="shared" si="292"/>
        <v>#DIV/0!</v>
      </c>
      <c r="BY9170" s="310">
        <f t="shared" si="293"/>
        <v>0</v>
      </c>
    </row>
    <row r="9171" spans="76:77" x14ac:dyDescent="0.25">
      <c r="BX9171" s="311" t="e">
        <f t="shared" si="292"/>
        <v>#DIV/0!</v>
      </c>
      <c r="BY9171" s="310">
        <f t="shared" si="293"/>
        <v>0</v>
      </c>
    </row>
    <row r="9172" spans="76:77" x14ac:dyDescent="0.25">
      <c r="BX9172" s="311" t="e">
        <f t="shared" si="292"/>
        <v>#DIV/0!</v>
      </c>
      <c r="BY9172" s="310">
        <f t="shared" si="293"/>
        <v>0</v>
      </c>
    </row>
    <row r="9173" spans="76:77" x14ac:dyDescent="0.25">
      <c r="BX9173" s="311" t="e">
        <f t="shared" si="292"/>
        <v>#DIV/0!</v>
      </c>
      <c r="BY9173" s="310">
        <f t="shared" si="293"/>
        <v>0</v>
      </c>
    </row>
    <row r="9174" spans="76:77" x14ac:dyDescent="0.25">
      <c r="BX9174" s="311" t="e">
        <f t="shared" si="292"/>
        <v>#DIV/0!</v>
      </c>
      <c r="BY9174" s="310">
        <f t="shared" si="293"/>
        <v>0</v>
      </c>
    </row>
    <row r="9175" spans="76:77" x14ac:dyDescent="0.25">
      <c r="BX9175" s="311" t="e">
        <f t="shared" si="292"/>
        <v>#DIV/0!</v>
      </c>
      <c r="BY9175" s="310">
        <f t="shared" si="293"/>
        <v>0</v>
      </c>
    </row>
    <row r="9176" spans="76:77" x14ac:dyDescent="0.25">
      <c r="BX9176" s="311" t="e">
        <f t="shared" si="292"/>
        <v>#DIV/0!</v>
      </c>
      <c r="BY9176" s="310">
        <f t="shared" si="293"/>
        <v>0</v>
      </c>
    </row>
    <row r="9177" spans="76:77" x14ac:dyDescent="0.25">
      <c r="BX9177" s="311" t="e">
        <f t="shared" si="292"/>
        <v>#DIV/0!</v>
      </c>
      <c r="BY9177" s="310">
        <f t="shared" si="293"/>
        <v>0</v>
      </c>
    </row>
    <row r="9178" spans="76:77" x14ac:dyDescent="0.25">
      <c r="BX9178" s="311" t="e">
        <f t="shared" si="292"/>
        <v>#DIV/0!</v>
      </c>
      <c r="BY9178" s="310">
        <f t="shared" si="293"/>
        <v>0</v>
      </c>
    </row>
    <row r="9179" spans="76:77" x14ac:dyDescent="0.25">
      <c r="BX9179" s="311" t="e">
        <f t="shared" si="292"/>
        <v>#DIV/0!</v>
      </c>
      <c r="BY9179" s="310">
        <f t="shared" si="293"/>
        <v>0</v>
      </c>
    </row>
    <row r="9180" spans="76:77" x14ac:dyDescent="0.25">
      <c r="BX9180" s="311" t="e">
        <f t="shared" si="292"/>
        <v>#DIV/0!</v>
      </c>
      <c r="BY9180" s="310">
        <f t="shared" si="293"/>
        <v>0</v>
      </c>
    </row>
    <row r="9181" spans="76:77" x14ac:dyDescent="0.25">
      <c r="BX9181" s="311" t="e">
        <f t="shared" si="292"/>
        <v>#DIV/0!</v>
      </c>
      <c r="BY9181" s="310">
        <f t="shared" si="293"/>
        <v>0</v>
      </c>
    </row>
    <row r="9182" spans="76:77" x14ac:dyDescent="0.25">
      <c r="BX9182" s="311" t="e">
        <f t="shared" si="292"/>
        <v>#DIV/0!</v>
      </c>
      <c r="BY9182" s="310">
        <f t="shared" si="293"/>
        <v>0</v>
      </c>
    </row>
    <row r="9183" spans="76:77" x14ac:dyDescent="0.25">
      <c r="BX9183" s="311" t="e">
        <f t="shared" si="292"/>
        <v>#DIV/0!</v>
      </c>
      <c r="BY9183" s="310">
        <f t="shared" si="293"/>
        <v>0</v>
      </c>
    </row>
    <row r="9184" spans="76:77" x14ac:dyDescent="0.25">
      <c r="BX9184" s="311" t="e">
        <f t="shared" si="292"/>
        <v>#DIV/0!</v>
      </c>
      <c r="BY9184" s="310">
        <f t="shared" si="293"/>
        <v>0</v>
      </c>
    </row>
    <row r="9185" spans="76:77" x14ac:dyDescent="0.25">
      <c r="BX9185" s="311" t="e">
        <f t="shared" si="292"/>
        <v>#DIV/0!</v>
      </c>
      <c r="BY9185" s="310">
        <f t="shared" si="293"/>
        <v>0</v>
      </c>
    </row>
    <row r="9186" spans="76:77" x14ac:dyDescent="0.25">
      <c r="BX9186" s="311" t="e">
        <f t="shared" si="292"/>
        <v>#DIV/0!</v>
      </c>
      <c r="BY9186" s="310">
        <f t="shared" si="293"/>
        <v>0</v>
      </c>
    </row>
    <row r="9187" spans="76:77" x14ac:dyDescent="0.25">
      <c r="BX9187" s="311" t="e">
        <f t="shared" si="292"/>
        <v>#DIV/0!</v>
      </c>
      <c r="BY9187" s="310">
        <f t="shared" si="293"/>
        <v>0</v>
      </c>
    </row>
    <row r="9188" spans="76:77" x14ac:dyDescent="0.25">
      <c r="BX9188" s="311" t="e">
        <f t="shared" si="292"/>
        <v>#DIV/0!</v>
      </c>
      <c r="BY9188" s="310">
        <f t="shared" si="293"/>
        <v>0</v>
      </c>
    </row>
    <row r="9189" spans="76:77" x14ac:dyDescent="0.25">
      <c r="BX9189" s="311" t="e">
        <f t="shared" si="292"/>
        <v>#DIV/0!</v>
      </c>
      <c r="BY9189" s="310">
        <f t="shared" si="293"/>
        <v>0</v>
      </c>
    </row>
    <row r="9190" spans="76:77" x14ac:dyDescent="0.25">
      <c r="BX9190" s="311" t="e">
        <f t="shared" si="292"/>
        <v>#DIV/0!</v>
      </c>
      <c r="BY9190" s="310">
        <f t="shared" si="293"/>
        <v>0</v>
      </c>
    </row>
    <row r="9191" spans="76:77" x14ac:dyDescent="0.25">
      <c r="BX9191" s="311" t="e">
        <f t="shared" si="292"/>
        <v>#DIV/0!</v>
      </c>
      <c r="BY9191" s="310">
        <f t="shared" si="293"/>
        <v>0</v>
      </c>
    </row>
    <row r="9192" spans="76:77" x14ac:dyDescent="0.25">
      <c r="BX9192" s="311" t="e">
        <f t="shared" si="292"/>
        <v>#DIV/0!</v>
      </c>
      <c r="BY9192" s="310">
        <f t="shared" si="293"/>
        <v>0</v>
      </c>
    </row>
    <row r="9193" spans="76:77" x14ac:dyDescent="0.25">
      <c r="BX9193" s="311" t="e">
        <f t="shared" si="292"/>
        <v>#DIV/0!</v>
      </c>
      <c r="BY9193" s="310">
        <f t="shared" si="293"/>
        <v>0</v>
      </c>
    </row>
    <row r="9194" spans="76:77" x14ac:dyDescent="0.25">
      <c r="BX9194" s="311" t="e">
        <f t="shared" si="292"/>
        <v>#DIV/0!</v>
      </c>
      <c r="BY9194" s="310">
        <f t="shared" si="293"/>
        <v>0</v>
      </c>
    </row>
    <row r="9195" spans="76:77" x14ac:dyDescent="0.25">
      <c r="BX9195" s="311" t="e">
        <f t="shared" si="292"/>
        <v>#DIV/0!</v>
      </c>
      <c r="BY9195" s="310">
        <f t="shared" si="293"/>
        <v>0</v>
      </c>
    </row>
    <row r="9196" spans="76:77" x14ac:dyDescent="0.25">
      <c r="BX9196" s="311" t="e">
        <f t="shared" si="292"/>
        <v>#DIV/0!</v>
      </c>
      <c r="BY9196" s="310">
        <f t="shared" si="293"/>
        <v>0</v>
      </c>
    </row>
    <row r="9197" spans="76:77" x14ac:dyDescent="0.25">
      <c r="BX9197" s="311" t="e">
        <f t="shared" si="292"/>
        <v>#DIV/0!</v>
      </c>
      <c r="BY9197" s="310">
        <f t="shared" si="293"/>
        <v>0</v>
      </c>
    </row>
    <row r="9198" spans="76:77" x14ac:dyDescent="0.25">
      <c r="BX9198" s="311" t="e">
        <f t="shared" si="292"/>
        <v>#DIV/0!</v>
      </c>
      <c r="BY9198" s="310">
        <f t="shared" si="293"/>
        <v>0</v>
      </c>
    </row>
    <row r="9199" spans="76:77" x14ac:dyDescent="0.25">
      <c r="BX9199" s="311" t="e">
        <f t="shared" si="292"/>
        <v>#DIV/0!</v>
      </c>
      <c r="BY9199" s="310">
        <f t="shared" si="293"/>
        <v>0</v>
      </c>
    </row>
    <row r="9200" spans="76:77" x14ac:dyDescent="0.25">
      <c r="BX9200" s="311" t="e">
        <f t="shared" si="292"/>
        <v>#DIV/0!</v>
      </c>
      <c r="BY9200" s="310">
        <f t="shared" si="293"/>
        <v>0</v>
      </c>
    </row>
    <row r="9201" spans="76:77" x14ac:dyDescent="0.25">
      <c r="BX9201" s="311" t="e">
        <f t="shared" si="292"/>
        <v>#DIV/0!</v>
      </c>
      <c r="BY9201" s="310">
        <f t="shared" si="293"/>
        <v>0</v>
      </c>
    </row>
    <row r="9202" spans="76:77" x14ac:dyDescent="0.25">
      <c r="BX9202" s="311" t="e">
        <f t="shared" si="292"/>
        <v>#DIV/0!</v>
      </c>
      <c r="BY9202" s="310">
        <f t="shared" si="293"/>
        <v>0</v>
      </c>
    </row>
    <row r="9203" spans="76:77" x14ac:dyDescent="0.25">
      <c r="BX9203" s="311" t="e">
        <f t="shared" si="292"/>
        <v>#DIV/0!</v>
      </c>
      <c r="BY9203" s="310">
        <f t="shared" si="293"/>
        <v>0</v>
      </c>
    </row>
    <row r="9204" spans="76:77" x14ac:dyDescent="0.25">
      <c r="BX9204" s="311" t="e">
        <f t="shared" si="292"/>
        <v>#DIV/0!</v>
      </c>
      <c r="BY9204" s="310">
        <f t="shared" si="293"/>
        <v>0</v>
      </c>
    </row>
    <row r="9205" spans="76:77" x14ac:dyDescent="0.25">
      <c r="BX9205" s="311" t="e">
        <f t="shared" si="292"/>
        <v>#DIV/0!</v>
      </c>
      <c r="BY9205" s="310">
        <f t="shared" si="293"/>
        <v>0</v>
      </c>
    </row>
    <row r="9206" spans="76:77" x14ac:dyDescent="0.25">
      <c r="BX9206" s="311" t="e">
        <f t="shared" si="292"/>
        <v>#DIV/0!</v>
      </c>
      <c r="BY9206" s="310">
        <f t="shared" si="293"/>
        <v>0</v>
      </c>
    </row>
    <row r="9207" spans="76:77" x14ac:dyDescent="0.25">
      <c r="BX9207" s="311" t="e">
        <f t="shared" si="292"/>
        <v>#DIV/0!</v>
      </c>
      <c r="BY9207" s="310">
        <f t="shared" si="293"/>
        <v>0</v>
      </c>
    </row>
    <row r="9208" spans="76:77" x14ac:dyDescent="0.25">
      <c r="BX9208" s="311" t="e">
        <f t="shared" si="292"/>
        <v>#DIV/0!</v>
      </c>
      <c r="BY9208" s="310">
        <f t="shared" si="293"/>
        <v>0</v>
      </c>
    </row>
    <row r="9209" spans="76:77" x14ac:dyDescent="0.25">
      <c r="BX9209" s="311" t="e">
        <f t="shared" si="292"/>
        <v>#DIV/0!</v>
      </c>
      <c r="BY9209" s="310">
        <f t="shared" si="293"/>
        <v>0</v>
      </c>
    </row>
    <row r="9210" spans="76:77" x14ac:dyDescent="0.25">
      <c r="BX9210" s="311" t="e">
        <f t="shared" si="292"/>
        <v>#DIV/0!</v>
      </c>
      <c r="BY9210" s="310">
        <f t="shared" si="293"/>
        <v>0</v>
      </c>
    </row>
    <row r="9211" spans="76:77" x14ac:dyDescent="0.25">
      <c r="BX9211" s="311" t="e">
        <f t="shared" si="292"/>
        <v>#DIV/0!</v>
      </c>
      <c r="BY9211" s="310">
        <f t="shared" si="293"/>
        <v>0</v>
      </c>
    </row>
    <row r="9212" spans="76:77" x14ac:dyDescent="0.25">
      <c r="BX9212" s="311" t="e">
        <f t="shared" si="292"/>
        <v>#DIV/0!</v>
      </c>
      <c r="BY9212" s="310">
        <f t="shared" si="293"/>
        <v>0</v>
      </c>
    </row>
    <row r="9213" spans="76:77" x14ac:dyDescent="0.25">
      <c r="BX9213" s="311" t="e">
        <f t="shared" si="292"/>
        <v>#DIV/0!</v>
      </c>
      <c r="BY9213" s="310">
        <f t="shared" si="293"/>
        <v>0</v>
      </c>
    </row>
    <row r="9214" spans="76:77" x14ac:dyDescent="0.25">
      <c r="BX9214" s="311" t="e">
        <f t="shared" si="292"/>
        <v>#DIV/0!</v>
      </c>
      <c r="BY9214" s="310">
        <f t="shared" si="293"/>
        <v>0</v>
      </c>
    </row>
    <row r="9215" spans="76:77" x14ac:dyDescent="0.25">
      <c r="BX9215" s="311" t="e">
        <f t="shared" si="292"/>
        <v>#DIV/0!</v>
      </c>
      <c r="BY9215" s="310">
        <f t="shared" si="293"/>
        <v>0</v>
      </c>
    </row>
    <row r="9216" spans="76:77" x14ac:dyDescent="0.25">
      <c r="BX9216" s="311" t="e">
        <f t="shared" si="292"/>
        <v>#DIV/0!</v>
      </c>
      <c r="BY9216" s="310">
        <f t="shared" si="293"/>
        <v>0</v>
      </c>
    </row>
    <row r="9217" spans="76:77" x14ac:dyDescent="0.25">
      <c r="BX9217" s="311" t="e">
        <f t="shared" si="292"/>
        <v>#DIV/0!</v>
      </c>
      <c r="BY9217" s="310">
        <f t="shared" si="293"/>
        <v>0</v>
      </c>
    </row>
    <row r="9218" spans="76:77" x14ac:dyDescent="0.25">
      <c r="BX9218" s="311" t="e">
        <f t="shared" si="292"/>
        <v>#DIV/0!</v>
      </c>
      <c r="BY9218" s="310">
        <f t="shared" si="293"/>
        <v>0</v>
      </c>
    </row>
    <row r="9219" spans="76:77" x14ac:dyDescent="0.25">
      <c r="BX9219" s="311" t="e">
        <f t="shared" si="292"/>
        <v>#DIV/0!</v>
      </c>
      <c r="BY9219" s="310">
        <f t="shared" si="293"/>
        <v>0</v>
      </c>
    </row>
    <row r="9220" spans="76:77" x14ac:dyDescent="0.25">
      <c r="BX9220" s="311" t="e">
        <f t="shared" si="292"/>
        <v>#DIV/0!</v>
      </c>
      <c r="BY9220" s="310">
        <f t="shared" si="293"/>
        <v>0</v>
      </c>
    </row>
    <row r="9221" spans="76:77" x14ac:dyDescent="0.25">
      <c r="BX9221" s="311" t="e">
        <f t="shared" si="292"/>
        <v>#DIV/0!</v>
      </c>
      <c r="BY9221" s="310">
        <f t="shared" si="293"/>
        <v>0</v>
      </c>
    </row>
    <row r="9222" spans="76:77" x14ac:dyDescent="0.25">
      <c r="BX9222" s="311" t="e">
        <f t="shared" si="292"/>
        <v>#DIV/0!</v>
      </c>
      <c r="BY9222" s="310">
        <f t="shared" si="293"/>
        <v>0</v>
      </c>
    </row>
    <row r="9223" spans="76:77" x14ac:dyDescent="0.25">
      <c r="BX9223" s="311" t="e">
        <f t="shared" si="292"/>
        <v>#DIV/0!</v>
      </c>
      <c r="BY9223" s="310">
        <f t="shared" si="293"/>
        <v>0</v>
      </c>
    </row>
    <row r="9224" spans="76:77" x14ac:dyDescent="0.25">
      <c r="BX9224" s="311" t="e">
        <f t="shared" si="292"/>
        <v>#DIV/0!</v>
      </c>
      <c r="BY9224" s="310">
        <f t="shared" si="293"/>
        <v>0</v>
      </c>
    </row>
    <row r="9225" spans="76:77" x14ac:dyDescent="0.25">
      <c r="BX9225" s="311" t="e">
        <f t="shared" si="292"/>
        <v>#DIV/0!</v>
      </c>
      <c r="BY9225" s="310">
        <f t="shared" si="293"/>
        <v>0</v>
      </c>
    </row>
    <row r="9226" spans="76:77" x14ac:dyDescent="0.25">
      <c r="BX9226" s="311" t="e">
        <f t="shared" si="292"/>
        <v>#DIV/0!</v>
      </c>
      <c r="BY9226" s="310">
        <f t="shared" si="293"/>
        <v>0</v>
      </c>
    </row>
    <row r="9227" spans="76:77" x14ac:dyDescent="0.25">
      <c r="BX9227" s="311" t="e">
        <f t="shared" si="292"/>
        <v>#DIV/0!</v>
      </c>
      <c r="BY9227" s="310">
        <f t="shared" si="293"/>
        <v>0</v>
      </c>
    </row>
    <row r="9228" spans="76:77" x14ac:dyDescent="0.25">
      <c r="BX9228" s="311" t="e">
        <f t="shared" si="292"/>
        <v>#DIV/0!</v>
      </c>
      <c r="BY9228" s="310">
        <f t="shared" si="293"/>
        <v>0</v>
      </c>
    </row>
    <row r="9229" spans="76:77" x14ac:dyDescent="0.25">
      <c r="BX9229" s="311" t="e">
        <f t="shared" ref="BX9229:BX9292" si="294">BY9229/BV9229</f>
        <v>#DIV/0!</v>
      </c>
      <c r="BY9229" s="310">
        <f t="shared" ref="BY9229:BY9292" si="295">BY9228+BW9229*(BV9229-BV9228)</f>
        <v>0</v>
      </c>
    </row>
    <row r="9230" spans="76:77" x14ac:dyDescent="0.25">
      <c r="BX9230" s="311" t="e">
        <f t="shared" si="294"/>
        <v>#DIV/0!</v>
      </c>
      <c r="BY9230" s="310">
        <f t="shared" si="295"/>
        <v>0</v>
      </c>
    </row>
    <row r="9231" spans="76:77" x14ac:dyDescent="0.25">
      <c r="BX9231" s="311" t="e">
        <f t="shared" si="294"/>
        <v>#DIV/0!</v>
      </c>
      <c r="BY9231" s="310">
        <f t="shared" si="295"/>
        <v>0</v>
      </c>
    </row>
    <row r="9232" spans="76:77" x14ac:dyDescent="0.25">
      <c r="BX9232" s="311" t="e">
        <f t="shared" si="294"/>
        <v>#DIV/0!</v>
      </c>
      <c r="BY9232" s="310">
        <f t="shared" si="295"/>
        <v>0</v>
      </c>
    </row>
    <row r="9233" spans="76:77" x14ac:dyDescent="0.25">
      <c r="BX9233" s="311" t="e">
        <f t="shared" si="294"/>
        <v>#DIV/0!</v>
      </c>
      <c r="BY9233" s="310">
        <f t="shared" si="295"/>
        <v>0</v>
      </c>
    </row>
    <row r="9234" spans="76:77" x14ac:dyDescent="0.25">
      <c r="BX9234" s="311" t="e">
        <f t="shared" si="294"/>
        <v>#DIV/0!</v>
      </c>
      <c r="BY9234" s="310">
        <f t="shared" si="295"/>
        <v>0</v>
      </c>
    </row>
    <row r="9235" spans="76:77" x14ac:dyDescent="0.25">
      <c r="BX9235" s="311" t="e">
        <f t="shared" si="294"/>
        <v>#DIV/0!</v>
      </c>
      <c r="BY9235" s="310">
        <f t="shared" si="295"/>
        <v>0</v>
      </c>
    </row>
    <row r="9236" spans="76:77" x14ac:dyDescent="0.25">
      <c r="BX9236" s="311" t="e">
        <f t="shared" si="294"/>
        <v>#DIV/0!</v>
      </c>
      <c r="BY9236" s="310">
        <f t="shared" si="295"/>
        <v>0</v>
      </c>
    </row>
    <row r="9237" spans="76:77" x14ac:dyDescent="0.25">
      <c r="BX9237" s="311" t="e">
        <f t="shared" si="294"/>
        <v>#DIV/0!</v>
      </c>
      <c r="BY9237" s="310">
        <f t="shared" si="295"/>
        <v>0</v>
      </c>
    </row>
    <row r="9238" spans="76:77" x14ac:dyDescent="0.25">
      <c r="BX9238" s="311" t="e">
        <f t="shared" si="294"/>
        <v>#DIV/0!</v>
      </c>
      <c r="BY9238" s="310">
        <f t="shared" si="295"/>
        <v>0</v>
      </c>
    </row>
    <row r="9239" spans="76:77" x14ac:dyDescent="0.25">
      <c r="BX9239" s="311" t="e">
        <f t="shared" si="294"/>
        <v>#DIV/0!</v>
      </c>
      <c r="BY9239" s="310">
        <f t="shared" si="295"/>
        <v>0</v>
      </c>
    </row>
    <row r="9240" spans="76:77" x14ac:dyDescent="0.25">
      <c r="BX9240" s="311" t="e">
        <f t="shared" si="294"/>
        <v>#DIV/0!</v>
      </c>
      <c r="BY9240" s="310">
        <f t="shared" si="295"/>
        <v>0</v>
      </c>
    </row>
    <row r="9241" spans="76:77" x14ac:dyDescent="0.25">
      <c r="BX9241" s="311" t="e">
        <f t="shared" si="294"/>
        <v>#DIV/0!</v>
      </c>
      <c r="BY9241" s="310">
        <f t="shared" si="295"/>
        <v>0</v>
      </c>
    </row>
    <row r="9242" spans="76:77" x14ac:dyDescent="0.25">
      <c r="BX9242" s="311" t="e">
        <f t="shared" si="294"/>
        <v>#DIV/0!</v>
      </c>
      <c r="BY9242" s="310">
        <f t="shared" si="295"/>
        <v>0</v>
      </c>
    </row>
    <row r="9243" spans="76:77" x14ac:dyDescent="0.25">
      <c r="BX9243" s="311" t="e">
        <f t="shared" si="294"/>
        <v>#DIV/0!</v>
      </c>
      <c r="BY9243" s="310">
        <f t="shared" si="295"/>
        <v>0</v>
      </c>
    </row>
    <row r="9244" spans="76:77" x14ac:dyDescent="0.25">
      <c r="BX9244" s="311" t="e">
        <f t="shared" si="294"/>
        <v>#DIV/0!</v>
      </c>
      <c r="BY9244" s="310">
        <f t="shared" si="295"/>
        <v>0</v>
      </c>
    </row>
    <row r="9245" spans="76:77" x14ac:dyDescent="0.25">
      <c r="BX9245" s="311" t="e">
        <f t="shared" si="294"/>
        <v>#DIV/0!</v>
      </c>
      <c r="BY9245" s="310">
        <f t="shared" si="295"/>
        <v>0</v>
      </c>
    </row>
    <row r="9246" spans="76:77" x14ac:dyDescent="0.25">
      <c r="BX9246" s="311" t="e">
        <f t="shared" si="294"/>
        <v>#DIV/0!</v>
      </c>
      <c r="BY9246" s="310">
        <f t="shared" si="295"/>
        <v>0</v>
      </c>
    </row>
    <row r="9247" spans="76:77" x14ac:dyDescent="0.25">
      <c r="BX9247" s="311" t="e">
        <f t="shared" si="294"/>
        <v>#DIV/0!</v>
      </c>
      <c r="BY9247" s="310">
        <f t="shared" si="295"/>
        <v>0</v>
      </c>
    </row>
    <row r="9248" spans="76:77" x14ac:dyDescent="0.25">
      <c r="BX9248" s="311" t="e">
        <f t="shared" si="294"/>
        <v>#DIV/0!</v>
      </c>
      <c r="BY9248" s="310">
        <f t="shared" si="295"/>
        <v>0</v>
      </c>
    </row>
    <row r="9249" spans="76:77" x14ac:dyDescent="0.25">
      <c r="BX9249" s="311" t="e">
        <f t="shared" si="294"/>
        <v>#DIV/0!</v>
      </c>
      <c r="BY9249" s="310">
        <f t="shared" si="295"/>
        <v>0</v>
      </c>
    </row>
    <row r="9250" spans="76:77" x14ac:dyDescent="0.25">
      <c r="BX9250" s="311" t="e">
        <f t="shared" si="294"/>
        <v>#DIV/0!</v>
      </c>
      <c r="BY9250" s="310">
        <f t="shared" si="295"/>
        <v>0</v>
      </c>
    </row>
    <row r="9251" spans="76:77" x14ac:dyDescent="0.25">
      <c r="BX9251" s="311" t="e">
        <f t="shared" si="294"/>
        <v>#DIV/0!</v>
      </c>
      <c r="BY9251" s="310">
        <f t="shared" si="295"/>
        <v>0</v>
      </c>
    </row>
    <row r="9252" spans="76:77" x14ac:dyDescent="0.25">
      <c r="BX9252" s="311" t="e">
        <f t="shared" si="294"/>
        <v>#DIV/0!</v>
      </c>
      <c r="BY9252" s="310">
        <f t="shared" si="295"/>
        <v>0</v>
      </c>
    </row>
    <row r="9253" spans="76:77" x14ac:dyDescent="0.25">
      <c r="BX9253" s="311" t="e">
        <f t="shared" si="294"/>
        <v>#DIV/0!</v>
      </c>
      <c r="BY9253" s="310">
        <f t="shared" si="295"/>
        <v>0</v>
      </c>
    </row>
    <row r="9254" spans="76:77" x14ac:dyDescent="0.25">
      <c r="BX9254" s="311" t="e">
        <f t="shared" si="294"/>
        <v>#DIV/0!</v>
      </c>
      <c r="BY9254" s="310">
        <f t="shared" si="295"/>
        <v>0</v>
      </c>
    </row>
    <row r="9255" spans="76:77" x14ac:dyDescent="0.25">
      <c r="BX9255" s="311" t="e">
        <f t="shared" si="294"/>
        <v>#DIV/0!</v>
      </c>
      <c r="BY9255" s="310">
        <f t="shared" si="295"/>
        <v>0</v>
      </c>
    </row>
    <row r="9256" spans="76:77" x14ac:dyDescent="0.25">
      <c r="BX9256" s="311" t="e">
        <f t="shared" si="294"/>
        <v>#DIV/0!</v>
      </c>
      <c r="BY9256" s="310">
        <f t="shared" si="295"/>
        <v>0</v>
      </c>
    </row>
    <row r="9257" spans="76:77" x14ac:dyDescent="0.25">
      <c r="BX9257" s="311" t="e">
        <f t="shared" si="294"/>
        <v>#DIV/0!</v>
      </c>
      <c r="BY9257" s="310">
        <f t="shared" si="295"/>
        <v>0</v>
      </c>
    </row>
    <row r="9258" spans="76:77" x14ac:dyDescent="0.25">
      <c r="BX9258" s="311" t="e">
        <f t="shared" si="294"/>
        <v>#DIV/0!</v>
      </c>
      <c r="BY9258" s="310">
        <f t="shared" si="295"/>
        <v>0</v>
      </c>
    </row>
    <row r="9259" spans="76:77" x14ac:dyDescent="0.25">
      <c r="BX9259" s="311" t="e">
        <f t="shared" si="294"/>
        <v>#DIV/0!</v>
      </c>
      <c r="BY9259" s="310">
        <f t="shared" si="295"/>
        <v>0</v>
      </c>
    </row>
    <row r="9260" spans="76:77" x14ac:dyDescent="0.25">
      <c r="BX9260" s="311" t="e">
        <f t="shared" si="294"/>
        <v>#DIV/0!</v>
      </c>
      <c r="BY9260" s="310">
        <f t="shared" si="295"/>
        <v>0</v>
      </c>
    </row>
    <row r="9261" spans="76:77" x14ac:dyDescent="0.25">
      <c r="BX9261" s="311" t="e">
        <f t="shared" si="294"/>
        <v>#DIV/0!</v>
      </c>
      <c r="BY9261" s="310">
        <f t="shared" si="295"/>
        <v>0</v>
      </c>
    </row>
    <row r="9262" spans="76:77" x14ac:dyDescent="0.25">
      <c r="BX9262" s="311" t="e">
        <f t="shared" si="294"/>
        <v>#DIV/0!</v>
      </c>
      <c r="BY9262" s="310">
        <f t="shared" si="295"/>
        <v>0</v>
      </c>
    </row>
    <row r="9263" spans="76:77" x14ac:dyDescent="0.25">
      <c r="BX9263" s="311" t="e">
        <f t="shared" si="294"/>
        <v>#DIV/0!</v>
      </c>
      <c r="BY9263" s="310">
        <f t="shared" si="295"/>
        <v>0</v>
      </c>
    </row>
    <row r="9264" spans="76:77" x14ac:dyDescent="0.25">
      <c r="BX9264" s="311" t="e">
        <f t="shared" si="294"/>
        <v>#DIV/0!</v>
      </c>
      <c r="BY9264" s="310">
        <f t="shared" si="295"/>
        <v>0</v>
      </c>
    </row>
    <row r="9265" spans="76:77" x14ac:dyDescent="0.25">
      <c r="BX9265" s="311" t="e">
        <f t="shared" si="294"/>
        <v>#DIV/0!</v>
      </c>
      <c r="BY9265" s="310">
        <f t="shared" si="295"/>
        <v>0</v>
      </c>
    </row>
    <row r="9266" spans="76:77" x14ac:dyDescent="0.25">
      <c r="BX9266" s="311" t="e">
        <f t="shared" si="294"/>
        <v>#DIV/0!</v>
      </c>
      <c r="BY9266" s="310">
        <f t="shared" si="295"/>
        <v>0</v>
      </c>
    </row>
    <row r="9267" spans="76:77" x14ac:dyDescent="0.25">
      <c r="BX9267" s="311" t="e">
        <f t="shared" si="294"/>
        <v>#DIV/0!</v>
      </c>
      <c r="BY9267" s="310">
        <f t="shared" si="295"/>
        <v>0</v>
      </c>
    </row>
    <row r="9268" spans="76:77" x14ac:dyDescent="0.25">
      <c r="BX9268" s="311" t="e">
        <f t="shared" si="294"/>
        <v>#DIV/0!</v>
      </c>
      <c r="BY9268" s="310">
        <f t="shared" si="295"/>
        <v>0</v>
      </c>
    </row>
    <row r="9269" spans="76:77" x14ac:dyDescent="0.25">
      <c r="BX9269" s="311" t="e">
        <f t="shared" si="294"/>
        <v>#DIV/0!</v>
      </c>
      <c r="BY9269" s="310">
        <f t="shared" si="295"/>
        <v>0</v>
      </c>
    </row>
    <row r="9270" spans="76:77" x14ac:dyDescent="0.25">
      <c r="BX9270" s="311" t="e">
        <f t="shared" si="294"/>
        <v>#DIV/0!</v>
      </c>
      <c r="BY9270" s="310">
        <f t="shared" si="295"/>
        <v>0</v>
      </c>
    </row>
    <row r="9271" spans="76:77" x14ac:dyDescent="0.25">
      <c r="BX9271" s="311" t="e">
        <f t="shared" si="294"/>
        <v>#DIV/0!</v>
      </c>
      <c r="BY9271" s="310">
        <f t="shared" si="295"/>
        <v>0</v>
      </c>
    </row>
    <row r="9272" spans="76:77" x14ac:dyDescent="0.25">
      <c r="BX9272" s="311" t="e">
        <f t="shared" si="294"/>
        <v>#DIV/0!</v>
      </c>
      <c r="BY9272" s="310">
        <f t="shared" si="295"/>
        <v>0</v>
      </c>
    </row>
    <row r="9273" spans="76:77" x14ac:dyDescent="0.25">
      <c r="BX9273" s="311" t="e">
        <f t="shared" si="294"/>
        <v>#DIV/0!</v>
      </c>
      <c r="BY9273" s="310">
        <f t="shared" si="295"/>
        <v>0</v>
      </c>
    </row>
    <row r="9274" spans="76:77" x14ac:dyDescent="0.25">
      <c r="BX9274" s="311" t="e">
        <f t="shared" si="294"/>
        <v>#DIV/0!</v>
      </c>
      <c r="BY9274" s="310">
        <f t="shared" si="295"/>
        <v>0</v>
      </c>
    </row>
    <row r="9275" spans="76:77" x14ac:dyDescent="0.25">
      <c r="BX9275" s="311" t="e">
        <f t="shared" si="294"/>
        <v>#DIV/0!</v>
      </c>
      <c r="BY9275" s="310">
        <f t="shared" si="295"/>
        <v>0</v>
      </c>
    </row>
    <row r="9276" spans="76:77" x14ac:dyDescent="0.25">
      <c r="BX9276" s="311" t="e">
        <f t="shared" si="294"/>
        <v>#DIV/0!</v>
      </c>
      <c r="BY9276" s="310">
        <f t="shared" si="295"/>
        <v>0</v>
      </c>
    </row>
    <row r="9277" spans="76:77" x14ac:dyDescent="0.25">
      <c r="BX9277" s="311" t="e">
        <f t="shared" si="294"/>
        <v>#DIV/0!</v>
      </c>
      <c r="BY9277" s="310">
        <f t="shared" si="295"/>
        <v>0</v>
      </c>
    </row>
    <row r="9278" spans="76:77" x14ac:dyDescent="0.25">
      <c r="BX9278" s="311" t="e">
        <f t="shared" si="294"/>
        <v>#DIV/0!</v>
      </c>
      <c r="BY9278" s="310">
        <f t="shared" si="295"/>
        <v>0</v>
      </c>
    </row>
    <row r="9279" spans="76:77" x14ac:dyDescent="0.25">
      <c r="BX9279" s="311" t="e">
        <f t="shared" si="294"/>
        <v>#DIV/0!</v>
      </c>
      <c r="BY9279" s="310">
        <f t="shared" si="295"/>
        <v>0</v>
      </c>
    </row>
    <row r="9280" spans="76:77" x14ac:dyDescent="0.25">
      <c r="BX9280" s="311" t="e">
        <f t="shared" si="294"/>
        <v>#DIV/0!</v>
      </c>
      <c r="BY9280" s="310">
        <f t="shared" si="295"/>
        <v>0</v>
      </c>
    </row>
    <row r="9281" spans="76:77" x14ac:dyDescent="0.25">
      <c r="BX9281" s="311" t="e">
        <f t="shared" si="294"/>
        <v>#DIV/0!</v>
      </c>
      <c r="BY9281" s="310">
        <f t="shared" si="295"/>
        <v>0</v>
      </c>
    </row>
    <row r="9282" spans="76:77" x14ac:dyDescent="0.25">
      <c r="BX9282" s="311" t="e">
        <f t="shared" si="294"/>
        <v>#DIV/0!</v>
      </c>
      <c r="BY9282" s="310">
        <f t="shared" si="295"/>
        <v>0</v>
      </c>
    </row>
    <row r="9283" spans="76:77" x14ac:dyDescent="0.25">
      <c r="BX9283" s="311" t="e">
        <f t="shared" si="294"/>
        <v>#DIV/0!</v>
      </c>
      <c r="BY9283" s="310">
        <f t="shared" si="295"/>
        <v>0</v>
      </c>
    </row>
    <row r="9284" spans="76:77" x14ac:dyDescent="0.25">
      <c r="BX9284" s="311" t="e">
        <f t="shared" si="294"/>
        <v>#DIV/0!</v>
      </c>
      <c r="BY9284" s="310">
        <f t="shared" si="295"/>
        <v>0</v>
      </c>
    </row>
    <row r="9285" spans="76:77" x14ac:dyDescent="0.25">
      <c r="BX9285" s="311" t="e">
        <f t="shared" si="294"/>
        <v>#DIV/0!</v>
      </c>
      <c r="BY9285" s="310">
        <f t="shared" si="295"/>
        <v>0</v>
      </c>
    </row>
    <row r="9286" spans="76:77" x14ac:dyDescent="0.25">
      <c r="BX9286" s="311" t="e">
        <f t="shared" si="294"/>
        <v>#DIV/0!</v>
      </c>
      <c r="BY9286" s="310">
        <f t="shared" si="295"/>
        <v>0</v>
      </c>
    </row>
    <row r="9287" spans="76:77" x14ac:dyDescent="0.25">
      <c r="BX9287" s="311" t="e">
        <f t="shared" si="294"/>
        <v>#DIV/0!</v>
      </c>
      <c r="BY9287" s="310">
        <f t="shared" si="295"/>
        <v>0</v>
      </c>
    </row>
    <row r="9288" spans="76:77" x14ac:dyDescent="0.25">
      <c r="BX9288" s="311" t="e">
        <f t="shared" si="294"/>
        <v>#DIV/0!</v>
      </c>
      <c r="BY9288" s="310">
        <f t="shared" si="295"/>
        <v>0</v>
      </c>
    </row>
    <row r="9289" spans="76:77" x14ac:dyDescent="0.25">
      <c r="BX9289" s="311" t="e">
        <f t="shared" si="294"/>
        <v>#DIV/0!</v>
      </c>
      <c r="BY9289" s="310">
        <f t="shared" si="295"/>
        <v>0</v>
      </c>
    </row>
    <row r="9290" spans="76:77" x14ac:dyDescent="0.25">
      <c r="BX9290" s="311" t="e">
        <f t="shared" si="294"/>
        <v>#DIV/0!</v>
      </c>
      <c r="BY9290" s="310">
        <f t="shared" si="295"/>
        <v>0</v>
      </c>
    </row>
    <row r="9291" spans="76:77" x14ac:dyDescent="0.25">
      <c r="BX9291" s="311" t="e">
        <f t="shared" si="294"/>
        <v>#DIV/0!</v>
      </c>
      <c r="BY9291" s="310">
        <f t="shared" si="295"/>
        <v>0</v>
      </c>
    </row>
    <row r="9292" spans="76:77" x14ac:dyDescent="0.25">
      <c r="BX9292" s="311" t="e">
        <f t="shared" si="294"/>
        <v>#DIV/0!</v>
      </c>
      <c r="BY9292" s="310">
        <f t="shared" si="295"/>
        <v>0</v>
      </c>
    </row>
    <row r="9293" spans="76:77" x14ac:dyDescent="0.25">
      <c r="BX9293" s="311" t="e">
        <f t="shared" ref="BX9293:BX9356" si="296">BY9293/BV9293</f>
        <v>#DIV/0!</v>
      </c>
      <c r="BY9293" s="310">
        <f t="shared" ref="BY9293:BY9356" si="297">BY9292+BW9293*(BV9293-BV9292)</f>
        <v>0</v>
      </c>
    </row>
    <row r="9294" spans="76:77" x14ac:dyDescent="0.25">
      <c r="BX9294" s="311" t="e">
        <f t="shared" si="296"/>
        <v>#DIV/0!</v>
      </c>
      <c r="BY9294" s="310">
        <f t="shared" si="297"/>
        <v>0</v>
      </c>
    </row>
    <row r="9295" spans="76:77" x14ac:dyDescent="0.25">
      <c r="BX9295" s="311" t="e">
        <f t="shared" si="296"/>
        <v>#DIV/0!</v>
      </c>
      <c r="BY9295" s="310">
        <f t="shared" si="297"/>
        <v>0</v>
      </c>
    </row>
    <row r="9296" spans="76:77" x14ac:dyDescent="0.25">
      <c r="BX9296" s="311" t="e">
        <f t="shared" si="296"/>
        <v>#DIV/0!</v>
      </c>
      <c r="BY9296" s="310">
        <f t="shared" si="297"/>
        <v>0</v>
      </c>
    </row>
    <row r="9297" spans="76:77" x14ac:dyDescent="0.25">
      <c r="BX9297" s="311" t="e">
        <f t="shared" si="296"/>
        <v>#DIV/0!</v>
      </c>
      <c r="BY9297" s="310">
        <f t="shared" si="297"/>
        <v>0</v>
      </c>
    </row>
    <row r="9298" spans="76:77" x14ac:dyDescent="0.25">
      <c r="BX9298" s="311" t="e">
        <f t="shared" si="296"/>
        <v>#DIV/0!</v>
      </c>
      <c r="BY9298" s="310">
        <f t="shared" si="297"/>
        <v>0</v>
      </c>
    </row>
    <row r="9299" spans="76:77" x14ac:dyDescent="0.25">
      <c r="BX9299" s="311" t="e">
        <f t="shared" si="296"/>
        <v>#DIV/0!</v>
      </c>
      <c r="BY9299" s="310">
        <f t="shared" si="297"/>
        <v>0</v>
      </c>
    </row>
    <row r="9300" spans="76:77" x14ac:dyDescent="0.25">
      <c r="BX9300" s="311" t="e">
        <f t="shared" si="296"/>
        <v>#DIV/0!</v>
      </c>
      <c r="BY9300" s="310">
        <f t="shared" si="297"/>
        <v>0</v>
      </c>
    </row>
    <row r="9301" spans="76:77" x14ac:dyDescent="0.25">
      <c r="BX9301" s="311" t="e">
        <f t="shared" si="296"/>
        <v>#DIV/0!</v>
      </c>
      <c r="BY9301" s="310">
        <f t="shared" si="297"/>
        <v>0</v>
      </c>
    </row>
    <row r="9302" spans="76:77" x14ac:dyDescent="0.25">
      <c r="BX9302" s="311" t="e">
        <f t="shared" si="296"/>
        <v>#DIV/0!</v>
      </c>
      <c r="BY9302" s="310">
        <f t="shared" si="297"/>
        <v>0</v>
      </c>
    </row>
    <row r="9303" spans="76:77" x14ac:dyDescent="0.25">
      <c r="BX9303" s="311" t="e">
        <f t="shared" si="296"/>
        <v>#DIV/0!</v>
      </c>
      <c r="BY9303" s="310">
        <f t="shared" si="297"/>
        <v>0</v>
      </c>
    </row>
    <row r="9304" spans="76:77" x14ac:dyDescent="0.25">
      <c r="BX9304" s="311" t="e">
        <f t="shared" si="296"/>
        <v>#DIV/0!</v>
      </c>
      <c r="BY9304" s="310">
        <f t="shared" si="297"/>
        <v>0</v>
      </c>
    </row>
    <row r="9305" spans="76:77" x14ac:dyDescent="0.25">
      <c r="BX9305" s="311" t="e">
        <f t="shared" si="296"/>
        <v>#DIV/0!</v>
      </c>
      <c r="BY9305" s="310">
        <f t="shared" si="297"/>
        <v>0</v>
      </c>
    </row>
    <row r="9306" spans="76:77" x14ac:dyDescent="0.25">
      <c r="BX9306" s="311" t="e">
        <f t="shared" si="296"/>
        <v>#DIV/0!</v>
      </c>
      <c r="BY9306" s="310">
        <f t="shared" si="297"/>
        <v>0</v>
      </c>
    </row>
    <row r="9307" spans="76:77" x14ac:dyDescent="0.25">
      <c r="BX9307" s="311" t="e">
        <f t="shared" si="296"/>
        <v>#DIV/0!</v>
      </c>
      <c r="BY9307" s="310">
        <f t="shared" si="297"/>
        <v>0</v>
      </c>
    </row>
    <row r="9308" spans="76:77" x14ac:dyDescent="0.25">
      <c r="BX9308" s="311" t="e">
        <f t="shared" si="296"/>
        <v>#DIV/0!</v>
      </c>
      <c r="BY9308" s="310">
        <f t="shared" si="297"/>
        <v>0</v>
      </c>
    </row>
    <row r="9309" spans="76:77" x14ac:dyDescent="0.25">
      <c r="BX9309" s="311" t="e">
        <f t="shared" si="296"/>
        <v>#DIV/0!</v>
      </c>
      <c r="BY9309" s="310">
        <f t="shared" si="297"/>
        <v>0</v>
      </c>
    </row>
    <row r="9310" spans="76:77" x14ac:dyDescent="0.25">
      <c r="BX9310" s="311" t="e">
        <f t="shared" si="296"/>
        <v>#DIV/0!</v>
      </c>
      <c r="BY9310" s="310">
        <f t="shared" si="297"/>
        <v>0</v>
      </c>
    </row>
    <row r="9311" spans="76:77" x14ac:dyDescent="0.25">
      <c r="BX9311" s="311" t="e">
        <f t="shared" si="296"/>
        <v>#DIV/0!</v>
      </c>
      <c r="BY9311" s="310">
        <f t="shared" si="297"/>
        <v>0</v>
      </c>
    </row>
    <row r="9312" spans="76:77" x14ac:dyDescent="0.25">
      <c r="BX9312" s="311" t="e">
        <f t="shared" si="296"/>
        <v>#DIV/0!</v>
      </c>
      <c r="BY9312" s="310">
        <f t="shared" si="297"/>
        <v>0</v>
      </c>
    </row>
    <row r="9313" spans="76:77" x14ac:dyDescent="0.25">
      <c r="BX9313" s="311" t="e">
        <f t="shared" si="296"/>
        <v>#DIV/0!</v>
      </c>
      <c r="BY9313" s="310">
        <f t="shared" si="297"/>
        <v>0</v>
      </c>
    </row>
    <row r="9314" spans="76:77" x14ac:dyDescent="0.25">
      <c r="BX9314" s="311" t="e">
        <f t="shared" si="296"/>
        <v>#DIV/0!</v>
      </c>
      <c r="BY9314" s="310">
        <f t="shared" si="297"/>
        <v>0</v>
      </c>
    </row>
    <row r="9315" spans="76:77" x14ac:dyDescent="0.25">
      <c r="BX9315" s="311" t="e">
        <f t="shared" si="296"/>
        <v>#DIV/0!</v>
      </c>
      <c r="BY9315" s="310">
        <f t="shared" si="297"/>
        <v>0</v>
      </c>
    </row>
    <row r="9316" spans="76:77" x14ac:dyDescent="0.25">
      <c r="BX9316" s="311" t="e">
        <f t="shared" si="296"/>
        <v>#DIV/0!</v>
      </c>
      <c r="BY9316" s="310">
        <f t="shared" si="297"/>
        <v>0</v>
      </c>
    </row>
    <row r="9317" spans="76:77" x14ac:dyDescent="0.25">
      <c r="BX9317" s="311" t="e">
        <f t="shared" si="296"/>
        <v>#DIV/0!</v>
      </c>
      <c r="BY9317" s="310">
        <f t="shared" si="297"/>
        <v>0</v>
      </c>
    </row>
    <row r="9318" spans="76:77" x14ac:dyDescent="0.25">
      <c r="BX9318" s="311" t="e">
        <f t="shared" si="296"/>
        <v>#DIV/0!</v>
      </c>
      <c r="BY9318" s="310">
        <f t="shared" si="297"/>
        <v>0</v>
      </c>
    </row>
    <row r="9319" spans="76:77" x14ac:dyDescent="0.25">
      <c r="BX9319" s="311" t="e">
        <f t="shared" si="296"/>
        <v>#DIV/0!</v>
      </c>
      <c r="BY9319" s="310">
        <f t="shared" si="297"/>
        <v>0</v>
      </c>
    </row>
    <row r="9320" spans="76:77" x14ac:dyDescent="0.25">
      <c r="BX9320" s="311" t="e">
        <f t="shared" si="296"/>
        <v>#DIV/0!</v>
      </c>
      <c r="BY9320" s="310">
        <f t="shared" si="297"/>
        <v>0</v>
      </c>
    </row>
    <row r="9321" spans="76:77" x14ac:dyDescent="0.25">
      <c r="BX9321" s="311" t="e">
        <f t="shared" si="296"/>
        <v>#DIV/0!</v>
      </c>
      <c r="BY9321" s="310">
        <f t="shared" si="297"/>
        <v>0</v>
      </c>
    </row>
    <row r="9322" spans="76:77" x14ac:dyDescent="0.25">
      <c r="BX9322" s="311" t="e">
        <f t="shared" si="296"/>
        <v>#DIV/0!</v>
      </c>
      <c r="BY9322" s="310">
        <f t="shared" si="297"/>
        <v>0</v>
      </c>
    </row>
    <row r="9323" spans="76:77" x14ac:dyDescent="0.25">
      <c r="BX9323" s="311" t="e">
        <f t="shared" si="296"/>
        <v>#DIV/0!</v>
      </c>
      <c r="BY9323" s="310">
        <f t="shared" si="297"/>
        <v>0</v>
      </c>
    </row>
    <row r="9324" spans="76:77" x14ac:dyDescent="0.25">
      <c r="BX9324" s="311" t="e">
        <f t="shared" si="296"/>
        <v>#DIV/0!</v>
      </c>
      <c r="BY9324" s="310">
        <f t="shared" si="297"/>
        <v>0</v>
      </c>
    </row>
    <row r="9325" spans="76:77" x14ac:dyDescent="0.25">
      <c r="BX9325" s="311" t="e">
        <f t="shared" si="296"/>
        <v>#DIV/0!</v>
      </c>
      <c r="BY9325" s="310">
        <f t="shared" si="297"/>
        <v>0</v>
      </c>
    </row>
    <row r="9326" spans="76:77" x14ac:dyDescent="0.25">
      <c r="BX9326" s="311" t="e">
        <f t="shared" si="296"/>
        <v>#DIV/0!</v>
      </c>
      <c r="BY9326" s="310">
        <f t="shared" si="297"/>
        <v>0</v>
      </c>
    </row>
    <row r="9327" spans="76:77" x14ac:dyDescent="0.25">
      <c r="BX9327" s="311" t="e">
        <f t="shared" si="296"/>
        <v>#DIV/0!</v>
      </c>
      <c r="BY9327" s="310">
        <f t="shared" si="297"/>
        <v>0</v>
      </c>
    </row>
    <row r="9328" spans="76:77" x14ac:dyDescent="0.25">
      <c r="BX9328" s="311" t="e">
        <f t="shared" si="296"/>
        <v>#DIV/0!</v>
      </c>
      <c r="BY9328" s="310">
        <f t="shared" si="297"/>
        <v>0</v>
      </c>
    </row>
    <row r="9329" spans="76:77" x14ac:dyDescent="0.25">
      <c r="BX9329" s="311" t="e">
        <f t="shared" si="296"/>
        <v>#DIV/0!</v>
      </c>
      <c r="BY9329" s="310">
        <f t="shared" si="297"/>
        <v>0</v>
      </c>
    </row>
    <row r="9330" spans="76:77" x14ac:dyDescent="0.25">
      <c r="BX9330" s="311" t="e">
        <f t="shared" si="296"/>
        <v>#DIV/0!</v>
      </c>
      <c r="BY9330" s="310">
        <f t="shared" si="297"/>
        <v>0</v>
      </c>
    </row>
    <row r="9331" spans="76:77" x14ac:dyDescent="0.25">
      <c r="BX9331" s="311" t="e">
        <f t="shared" si="296"/>
        <v>#DIV/0!</v>
      </c>
      <c r="BY9331" s="310">
        <f t="shared" si="297"/>
        <v>0</v>
      </c>
    </row>
    <row r="9332" spans="76:77" x14ac:dyDescent="0.25">
      <c r="BX9332" s="311" t="e">
        <f t="shared" si="296"/>
        <v>#DIV/0!</v>
      </c>
      <c r="BY9332" s="310">
        <f t="shared" si="297"/>
        <v>0</v>
      </c>
    </row>
    <row r="9333" spans="76:77" x14ac:dyDescent="0.25">
      <c r="BX9333" s="311" t="e">
        <f t="shared" si="296"/>
        <v>#DIV/0!</v>
      </c>
      <c r="BY9333" s="310">
        <f t="shared" si="297"/>
        <v>0</v>
      </c>
    </row>
    <row r="9334" spans="76:77" x14ac:dyDescent="0.25">
      <c r="BX9334" s="311" t="e">
        <f t="shared" si="296"/>
        <v>#DIV/0!</v>
      </c>
      <c r="BY9334" s="310">
        <f t="shared" si="297"/>
        <v>0</v>
      </c>
    </row>
    <row r="9335" spans="76:77" x14ac:dyDescent="0.25">
      <c r="BX9335" s="311" t="e">
        <f t="shared" si="296"/>
        <v>#DIV/0!</v>
      </c>
      <c r="BY9335" s="310">
        <f t="shared" si="297"/>
        <v>0</v>
      </c>
    </row>
    <row r="9336" spans="76:77" x14ac:dyDescent="0.25">
      <c r="BX9336" s="311" t="e">
        <f t="shared" si="296"/>
        <v>#DIV/0!</v>
      </c>
      <c r="BY9336" s="310">
        <f t="shared" si="297"/>
        <v>0</v>
      </c>
    </row>
    <row r="9337" spans="76:77" x14ac:dyDescent="0.25">
      <c r="BX9337" s="311" t="e">
        <f t="shared" si="296"/>
        <v>#DIV/0!</v>
      </c>
      <c r="BY9337" s="310">
        <f t="shared" si="297"/>
        <v>0</v>
      </c>
    </row>
    <row r="9338" spans="76:77" x14ac:dyDescent="0.25">
      <c r="BX9338" s="311" t="e">
        <f t="shared" si="296"/>
        <v>#DIV/0!</v>
      </c>
      <c r="BY9338" s="310">
        <f t="shared" si="297"/>
        <v>0</v>
      </c>
    </row>
    <row r="9339" spans="76:77" x14ac:dyDescent="0.25">
      <c r="BX9339" s="311" t="e">
        <f t="shared" si="296"/>
        <v>#DIV/0!</v>
      </c>
      <c r="BY9339" s="310">
        <f t="shared" si="297"/>
        <v>0</v>
      </c>
    </row>
    <row r="9340" spans="76:77" x14ac:dyDescent="0.25">
      <c r="BX9340" s="311" t="e">
        <f t="shared" si="296"/>
        <v>#DIV/0!</v>
      </c>
      <c r="BY9340" s="310">
        <f t="shared" si="297"/>
        <v>0</v>
      </c>
    </row>
    <row r="9341" spans="76:77" x14ac:dyDescent="0.25">
      <c r="BX9341" s="311" t="e">
        <f t="shared" si="296"/>
        <v>#DIV/0!</v>
      </c>
      <c r="BY9341" s="310">
        <f t="shared" si="297"/>
        <v>0</v>
      </c>
    </row>
    <row r="9342" spans="76:77" x14ac:dyDescent="0.25">
      <c r="BX9342" s="311" t="e">
        <f t="shared" si="296"/>
        <v>#DIV/0!</v>
      </c>
      <c r="BY9342" s="310">
        <f t="shared" si="297"/>
        <v>0</v>
      </c>
    </row>
    <row r="9343" spans="76:77" x14ac:dyDescent="0.25">
      <c r="BX9343" s="311" t="e">
        <f t="shared" si="296"/>
        <v>#DIV/0!</v>
      </c>
      <c r="BY9343" s="310">
        <f t="shared" si="297"/>
        <v>0</v>
      </c>
    </row>
    <row r="9344" spans="76:77" x14ac:dyDescent="0.25">
      <c r="BX9344" s="311" t="e">
        <f t="shared" si="296"/>
        <v>#DIV/0!</v>
      </c>
      <c r="BY9344" s="310">
        <f t="shared" si="297"/>
        <v>0</v>
      </c>
    </row>
    <row r="9345" spans="76:77" x14ac:dyDescent="0.25">
      <c r="BX9345" s="311" t="e">
        <f t="shared" si="296"/>
        <v>#DIV/0!</v>
      </c>
      <c r="BY9345" s="310">
        <f t="shared" si="297"/>
        <v>0</v>
      </c>
    </row>
    <row r="9346" spans="76:77" x14ac:dyDescent="0.25">
      <c r="BX9346" s="311" t="e">
        <f t="shared" si="296"/>
        <v>#DIV/0!</v>
      </c>
      <c r="BY9346" s="310">
        <f t="shared" si="297"/>
        <v>0</v>
      </c>
    </row>
    <row r="9347" spans="76:77" x14ac:dyDescent="0.25">
      <c r="BX9347" s="311" t="e">
        <f t="shared" si="296"/>
        <v>#DIV/0!</v>
      </c>
      <c r="BY9347" s="310">
        <f t="shared" si="297"/>
        <v>0</v>
      </c>
    </row>
    <row r="9348" spans="76:77" x14ac:dyDescent="0.25">
      <c r="BX9348" s="311" t="e">
        <f t="shared" si="296"/>
        <v>#DIV/0!</v>
      </c>
      <c r="BY9348" s="310">
        <f t="shared" si="297"/>
        <v>0</v>
      </c>
    </row>
    <row r="9349" spans="76:77" x14ac:dyDescent="0.25">
      <c r="BX9349" s="311" t="e">
        <f t="shared" si="296"/>
        <v>#DIV/0!</v>
      </c>
      <c r="BY9349" s="310">
        <f t="shared" si="297"/>
        <v>0</v>
      </c>
    </row>
    <row r="9350" spans="76:77" x14ac:dyDescent="0.25">
      <c r="BX9350" s="311" t="e">
        <f t="shared" si="296"/>
        <v>#DIV/0!</v>
      </c>
      <c r="BY9350" s="310">
        <f t="shared" si="297"/>
        <v>0</v>
      </c>
    </row>
    <row r="9351" spans="76:77" x14ac:dyDescent="0.25">
      <c r="BX9351" s="311" t="e">
        <f t="shared" si="296"/>
        <v>#DIV/0!</v>
      </c>
      <c r="BY9351" s="310">
        <f t="shared" si="297"/>
        <v>0</v>
      </c>
    </row>
    <row r="9352" spans="76:77" x14ac:dyDescent="0.25">
      <c r="BX9352" s="311" t="e">
        <f t="shared" si="296"/>
        <v>#DIV/0!</v>
      </c>
      <c r="BY9352" s="310">
        <f t="shared" si="297"/>
        <v>0</v>
      </c>
    </row>
    <row r="9353" spans="76:77" x14ac:dyDescent="0.25">
      <c r="BX9353" s="311" t="e">
        <f t="shared" si="296"/>
        <v>#DIV/0!</v>
      </c>
      <c r="BY9353" s="310">
        <f t="shared" si="297"/>
        <v>0</v>
      </c>
    </row>
    <row r="9354" spans="76:77" x14ac:dyDescent="0.25">
      <c r="BX9354" s="311" t="e">
        <f t="shared" si="296"/>
        <v>#DIV/0!</v>
      </c>
      <c r="BY9354" s="310">
        <f t="shared" si="297"/>
        <v>0</v>
      </c>
    </row>
    <row r="9355" spans="76:77" x14ac:dyDescent="0.25">
      <c r="BX9355" s="311" t="e">
        <f t="shared" si="296"/>
        <v>#DIV/0!</v>
      </c>
      <c r="BY9355" s="310">
        <f t="shared" si="297"/>
        <v>0</v>
      </c>
    </row>
    <row r="9356" spans="76:77" x14ac:dyDescent="0.25">
      <c r="BX9356" s="311" t="e">
        <f t="shared" si="296"/>
        <v>#DIV/0!</v>
      </c>
      <c r="BY9356" s="310">
        <f t="shared" si="297"/>
        <v>0</v>
      </c>
    </row>
    <row r="9357" spans="76:77" x14ac:dyDescent="0.25">
      <c r="BX9357" s="311" t="e">
        <f t="shared" ref="BX9357:BX9420" si="298">BY9357/BV9357</f>
        <v>#DIV/0!</v>
      </c>
      <c r="BY9357" s="310">
        <f t="shared" ref="BY9357:BY9420" si="299">BY9356+BW9357*(BV9357-BV9356)</f>
        <v>0</v>
      </c>
    </row>
    <row r="9358" spans="76:77" x14ac:dyDescent="0.25">
      <c r="BX9358" s="311" t="e">
        <f t="shared" si="298"/>
        <v>#DIV/0!</v>
      </c>
      <c r="BY9358" s="310">
        <f t="shared" si="299"/>
        <v>0</v>
      </c>
    </row>
    <row r="9359" spans="76:77" x14ac:dyDescent="0.25">
      <c r="BX9359" s="311" t="e">
        <f t="shared" si="298"/>
        <v>#DIV/0!</v>
      </c>
      <c r="BY9359" s="310">
        <f t="shared" si="299"/>
        <v>0</v>
      </c>
    </row>
    <row r="9360" spans="76:77" x14ac:dyDescent="0.25">
      <c r="BX9360" s="311" t="e">
        <f t="shared" si="298"/>
        <v>#DIV/0!</v>
      </c>
      <c r="BY9360" s="310">
        <f t="shared" si="299"/>
        <v>0</v>
      </c>
    </row>
    <row r="9361" spans="76:77" x14ac:dyDescent="0.25">
      <c r="BX9361" s="311" t="e">
        <f t="shared" si="298"/>
        <v>#DIV/0!</v>
      </c>
      <c r="BY9361" s="310">
        <f t="shared" si="299"/>
        <v>0</v>
      </c>
    </row>
    <row r="9362" spans="76:77" x14ac:dyDescent="0.25">
      <c r="BX9362" s="311" t="e">
        <f t="shared" si="298"/>
        <v>#DIV/0!</v>
      </c>
      <c r="BY9362" s="310">
        <f t="shared" si="299"/>
        <v>0</v>
      </c>
    </row>
    <row r="9363" spans="76:77" x14ac:dyDescent="0.25">
      <c r="BX9363" s="311" t="e">
        <f t="shared" si="298"/>
        <v>#DIV/0!</v>
      </c>
      <c r="BY9363" s="310">
        <f t="shared" si="299"/>
        <v>0</v>
      </c>
    </row>
    <row r="9364" spans="76:77" x14ac:dyDescent="0.25">
      <c r="BX9364" s="311" t="e">
        <f t="shared" si="298"/>
        <v>#DIV/0!</v>
      </c>
      <c r="BY9364" s="310">
        <f t="shared" si="299"/>
        <v>0</v>
      </c>
    </row>
    <row r="9365" spans="76:77" x14ac:dyDescent="0.25">
      <c r="BX9365" s="311" t="e">
        <f t="shared" si="298"/>
        <v>#DIV/0!</v>
      </c>
      <c r="BY9365" s="310">
        <f t="shared" si="299"/>
        <v>0</v>
      </c>
    </row>
    <row r="9366" spans="76:77" x14ac:dyDescent="0.25">
      <c r="BX9366" s="311" t="e">
        <f t="shared" si="298"/>
        <v>#DIV/0!</v>
      </c>
      <c r="BY9366" s="310">
        <f t="shared" si="299"/>
        <v>0</v>
      </c>
    </row>
    <row r="9367" spans="76:77" x14ac:dyDescent="0.25">
      <c r="BX9367" s="311" t="e">
        <f t="shared" si="298"/>
        <v>#DIV/0!</v>
      </c>
      <c r="BY9367" s="310">
        <f t="shared" si="299"/>
        <v>0</v>
      </c>
    </row>
    <row r="9368" spans="76:77" x14ac:dyDescent="0.25">
      <c r="BX9368" s="311" t="e">
        <f t="shared" si="298"/>
        <v>#DIV/0!</v>
      </c>
      <c r="BY9368" s="310">
        <f t="shared" si="299"/>
        <v>0</v>
      </c>
    </row>
    <row r="9369" spans="76:77" x14ac:dyDescent="0.25">
      <c r="BX9369" s="311" t="e">
        <f t="shared" si="298"/>
        <v>#DIV/0!</v>
      </c>
      <c r="BY9369" s="310">
        <f t="shared" si="299"/>
        <v>0</v>
      </c>
    </row>
    <row r="9370" spans="76:77" x14ac:dyDescent="0.25">
      <c r="BX9370" s="311" t="e">
        <f t="shared" si="298"/>
        <v>#DIV/0!</v>
      </c>
      <c r="BY9370" s="310">
        <f t="shared" si="299"/>
        <v>0</v>
      </c>
    </row>
    <row r="9371" spans="76:77" x14ac:dyDescent="0.25">
      <c r="BX9371" s="311" t="e">
        <f t="shared" si="298"/>
        <v>#DIV/0!</v>
      </c>
      <c r="BY9371" s="310">
        <f t="shared" si="299"/>
        <v>0</v>
      </c>
    </row>
    <row r="9372" spans="76:77" x14ac:dyDescent="0.25">
      <c r="BX9372" s="311" t="e">
        <f t="shared" si="298"/>
        <v>#DIV/0!</v>
      </c>
      <c r="BY9372" s="310">
        <f t="shared" si="299"/>
        <v>0</v>
      </c>
    </row>
    <row r="9373" spans="76:77" x14ac:dyDescent="0.25">
      <c r="BX9373" s="311" t="e">
        <f t="shared" si="298"/>
        <v>#DIV/0!</v>
      </c>
      <c r="BY9373" s="310">
        <f t="shared" si="299"/>
        <v>0</v>
      </c>
    </row>
    <row r="9374" spans="76:77" x14ac:dyDescent="0.25">
      <c r="BX9374" s="311" t="e">
        <f t="shared" si="298"/>
        <v>#DIV/0!</v>
      </c>
      <c r="BY9374" s="310">
        <f t="shared" si="299"/>
        <v>0</v>
      </c>
    </row>
    <row r="9375" spans="76:77" x14ac:dyDescent="0.25">
      <c r="BX9375" s="311" t="e">
        <f t="shared" si="298"/>
        <v>#DIV/0!</v>
      </c>
      <c r="BY9375" s="310">
        <f t="shared" si="299"/>
        <v>0</v>
      </c>
    </row>
    <row r="9376" spans="76:77" x14ac:dyDescent="0.25">
      <c r="BX9376" s="311" t="e">
        <f t="shared" si="298"/>
        <v>#DIV/0!</v>
      </c>
      <c r="BY9376" s="310">
        <f t="shared" si="299"/>
        <v>0</v>
      </c>
    </row>
    <row r="9377" spans="76:77" x14ac:dyDescent="0.25">
      <c r="BX9377" s="311" t="e">
        <f t="shared" si="298"/>
        <v>#DIV/0!</v>
      </c>
      <c r="BY9377" s="310">
        <f t="shared" si="299"/>
        <v>0</v>
      </c>
    </row>
    <row r="9378" spans="76:77" x14ac:dyDescent="0.25">
      <c r="BX9378" s="311" t="e">
        <f t="shared" si="298"/>
        <v>#DIV/0!</v>
      </c>
      <c r="BY9378" s="310">
        <f t="shared" si="299"/>
        <v>0</v>
      </c>
    </row>
    <row r="9379" spans="76:77" x14ac:dyDescent="0.25">
      <c r="BX9379" s="311" t="e">
        <f t="shared" si="298"/>
        <v>#DIV/0!</v>
      </c>
      <c r="BY9379" s="310">
        <f t="shared" si="299"/>
        <v>0</v>
      </c>
    </row>
    <row r="9380" spans="76:77" x14ac:dyDescent="0.25">
      <c r="BX9380" s="311" t="e">
        <f t="shared" si="298"/>
        <v>#DIV/0!</v>
      </c>
      <c r="BY9380" s="310">
        <f t="shared" si="299"/>
        <v>0</v>
      </c>
    </row>
    <row r="9381" spans="76:77" x14ac:dyDescent="0.25">
      <c r="BX9381" s="311" t="e">
        <f t="shared" si="298"/>
        <v>#DIV/0!</v>
      </c>
      <c r="BY9381" s="310">
        <f t="shared" si="299"/>
        <v>0</v>
      </c>
    </row>
    <row r="9382" spans="76:77" x14ac:dyDescent="0.25">
      <c r="BX9382" s="311" t="e">
        <f t="shared" si="298"/>
        <v>#DIV/0!</v>
      </c>
      <c r="BY9382" s="310">
        <f t="shared" si="299"/>
        <v>0</v>
      </c>
    </row>
    <row r="9383" spans="76:77" x14ac:dyDescent="0.25">
      <c r="BX9383" s="311" t="e">
        <f t="shared" si="298"/>
        <v>#DIV/0!</v>
      </c>
      <c r="BY9383" s="310">
        <f t="shared" si="299"/>
        <v>0</v>
      </c>
    </row>
    <row r="9384" spans="76:77" x14ac:dyDescent="0.25">
      <c r="BX9384" s="311" t="e">
        <f t="shared" si="298"/>
        <v>#DIV/0!</v>
      </c>
      <c r="BY9384" s="310">
        <f t="shared" si="299"/>
        <v>0</v>
      </c>
    </row>
    <row r="9385" spans="76:77" x14ac:dyDescent="0.25">
      <c r="BX9385" s="311" t="e">
        <f t="shared" si="298"/>
        <v>#DIV/0!</v>
      </c>
      <c r="BY9385" s="310">
        <f t="shared" si="299"/>
        <v>0</v>
      </c>
    </row>
    <row r="9386" spans="76:77" x14ac:dyDescent="0.25">
      <c r="BX9386" s="311" t="e">
        <f t="shared" si="298"/>
        <v>#DIV/0!</v>
      </c>
      <c r="BY9386" s="310">
        <f t="shared" si="299"/>
        <v>0</v>
      </c>
    </row>
    <row r="9387" spans="76:77" x14ac:dyDescent="0.25">
      <c r="BX9387" s="311" t="e">
        <f t="shared" si="298"/>
        <v>#DIV/0!</v>
      </c>
      <c r="BY9387" s="310">
        <f t="shared" si="299"/>
        <v>0</v>
      </c>
    </row>
    <row r="9388" spans="76:77" x14ac:dyDescent="0.25">
      <c r="BX9388" s="311" t="e">
        <f t="shared" si="298"/>
        <v>#DIV/0!</v>
      </c>
      <c r="BY9388" s="310">
        <f t="shared" si="299"/>
        <v>0</v>
      </c>
    </row>
    <row r="9389" spans="76:77" x14ac:dyDescent="0.25">
      <c r="BX9389" s="311" t="e">
        <f t="shared" si="298"/>
        <v>#DIV/0!</v>
      </c>
      <c r="BY9389" s="310">
        <f t="shared" si="299"/>
        <v>0</v>
      </c>
    </row>
    <row r="9390" spans="76:77" x14ac:dyDescent="0.25">
      <c r="BX9390" s="311" t="e">
        <f t="shared" si="298"/>
        <v>#DIV/0!</v>
      </c>
      <c r="BY9390" s="310">
        <f t="shared" si="299"/>
        <v>0</v>
      </c>
    </row>
    <row r="9391" spans="76:77" x14ac:dyDescent="0.25">
      <c r="BX9391" s="311" t="e">
        <f t="shared" si="298"/>
        <v>#DIV/0!</v>
      </c>
      <c r="BY9391" s="310">
        <f t="shared" si="299"/>
        <v>0</v>
      </c>
    </row>
    <row r="9392" spans="76:77" x14ac:dyDescent="0.25">
      <c r="BX9392" s="311" t="e">
        <f t="shared" si="298"/>
        <v>#DIV/0!</v>
      </c>
      <c r="BY9392" s="310">
        <f t="shared" si="299"/>
        <v>0</v>
      </c>
    </row>
    <row r="9393" spans="76:77" x14ac:dyDescent="0.25">
      <c r="BX9393" s="311" t="e">
        <f t="shared" si="298"/>
        <v>#DIV/0!</v>
      </c>
      <c r="BY9393" s="310">
        <f t="shared" si="299"/>
        <v>0</v>
      </c>
    </row>
    <row r="9394" spans="76:77" x14ac:dyDescent="0.25">
      <c r="BX9394" s="311" t="e">
        <f t="shared" si="298"/>
        <v>#DIV/0!</v>
      </c>
      <c r="BY9394" s="310">
        <f t="shared" si="299"/>
        <v>0</v>
      </c>
    </row>
    <row r="9395" spans="76:77" x14ac:dyDescent="0.25">
      <c r="BX9395" s="311" t="e">
        <f t="shared" si="298"/>
        <v>#DIV/0!</v>
      </c>
      <c r="BY9395" s="310">
        <f t="shared" si="299"/>
        <v>0</v>
      </c>
    </row>
    <row r="9396" spans="76:77" x14ac:dyDescent="0.25">
      <c r="BX9396" s="311" t="e">
        <f t="shared" si="298"/>
        <v>#DIV/0!</v>
      </c>
      <c r="BY9396" s="310">
        <f t="shared" si="299"/>
        <v>0</v>
      </c>
    </row>
    <row r="9397" spans="76:77" x14ac:dyDescent="0.25">
      <c r="BX9397" s="311" t="e">
        <f t="shared" si="298"/>
        <v>#DIV/0!</v>
      </c>
      <c r="BY9397" s="310">
        <f t="shared" si="299"/>
        <v>0</v>
      </c>
    </row>
    <row r="9398" spans="76:77" x14ac:dyDescent="0.25">
      <c r="BX9398" s="311" t="e">
        <f t="shared" si="298"/>
        <v>#DIV/0!</v>
      </c>
      <c r="BY9398" s="310">
        <f t="shared" si="299"/>
        <v>0</v>
      </c>
    </row>
    <row r="9399" spans="76:77" x14ac:dyDescent="0.25">
      <c r="BX9399" s="311" t="e">
        <f t="shared" si="298"/>
        <v>#DIV/0!</v>
      </c>
      <c r="BY9399" s="310">
        <f t="shared" si="299"/>
        <v>0</v>
      </c>
    </row>
    <row r="9400" spans="76:77" x14ac:dyDescent="0.25">
      <c r="BX9400" s="311" t="e">
        <f t="shared" si="298"/>
        <v>#DIV/0!</v>
      </c>
      <c r="BY9400" s="310">
        <f t="shared" si="299"/>
        <v>0</v>
      </c>
    </row>
    <row r="9401" spans="76:77" x14ac:dyDescent="0.25">
      <c r="BX9401" s="311" t="e">
        <f t="shared" si="298"/>
        <v>#DIV/0!</v>
      </c>
      <c r="BY9401" s="310">
        <f t="shared" si="299"/>
        <v>0</v>
      </c>
    </row>
    <row r="9402" spans="76:77" x14ac:dyDescent="0.25">
      <c r="BX9402" s="311" t="e">
        <f t="shared" si="298"/>
        <v>#DIV/0!</v>
      </c>
      <c r="BY9402" s="310">
        <f t="shared" si="299"/>
        <v>0</v>
      </c>
    </row>
    <row r="9403" spans="76:77" x14ac:dyDescent="0.25">
      <c r="BX9403" s="311" t="e">
        <f t="shared" si="298"/>
        <v>#DIV/0!</v>
      </c>
      <c r="BY9403" s="310">
        <f t="shared" si="299"/>
        <v>0</v>
      </c>
    </row>
    <row r="9404" spans="76:77" x14ac:dyDescent="0.25">
      <c r="BX9404" s="311" t="e">
        <f t="shared" si="298"/>
        <v>#DIV/0!</v>
      </c>
      <c r="BY9404" s="310">
        <f t="shared" si="299"/>
        <v>0</v>
      </c>
    </row>
    <row r="9405" spans="76:77" x14ac:dyDescent="0.25">
      <c r="BX9405" s="311" t="e">
        <f t="shared" si="298"/>
        <v>#DIV/0!</v>
      </c>
      <c r="BY9405" s="310">
        <f t="shared" si="299"/>
        <v>0</v>
      </c>
    </row>
    <row r="9406" spans="76:77" x14ac:dyDescent="0.25">
      <c r="BX9406" s="311" t="e">
        <f t="shared" si="298"/>
        <v>#DIV/0!</v>
      </c>
      <c r="BY9406" s="310">
        <f t="shared" si="299"/>
        <v>0</v>
      </c>
    </row>
    <row r="9407" spans="76:77" x14ac:dyDescent="0.25">
      <c r="BX9407" s="311" t="e">
        <f t="shared" si="298"/>
        <v>#DIV/0!</v>
      </c>
      <c r="BY9407" s="310">
        <f t="shared" si="299"/>
        <v>0</v>
      </c>
    </row>
    <row r="9408" spans="76:77" x14ac:dyDescent="0.25">
      <c r="BX9408" s="311" t="e">
        <f t="shared" si="298"/>
        <v>#DIV/0!</v>
      </c>
      <c r="BY9408" s="310">
        <f t="shared" si="299"/>
        <v>0</v>
      </c>
    </row>
    <row r="9409" spans="76:77" x14ac:dyDescent="0.25">
      <c r="BX9409" s="311" t="e">
        <f t="shared" si="298"/>
        <v>#DIV/0!</v>
      </c>
      <c r="BY9409" s="310">
        <f t="shared" si="299"/>
        <v>0</v>
      </c>
    </row>
    <row r="9410" spans="76:77" x14ac:dyDescent="0.25">
      <c r="BX9410" s="311" t="e">
        <f t="shared" si="298"/>
        <v>#DIV/0!</v>
      </c>
      <c r="BY9410" s="310">
        <f t="shared" si="299"/>
        <v>0</v>
      </c>
    </row>
    <row r="9411" spans="76:77" x14ac:dyDescent="0.25">
      <c r="BX9411" s="311" t="e">
        <f t="shared" si="298"/>
        <v>#DIV/0!</v>
      </c>
      <c r="BY9411" s="310">
        <f t="shared" si="299"/>
        <v>0</v>
      </c>
    </row>
    <row r="9412" spans="76:77" x14ac:dyDescent="0.25">
      <c r="BX9412" s="311" t="e">
        <f t="shared" si="298"/>
        <v>#DIV/0!</v>
      </c>
      <c r="BY9412" s="310">
        <f t="shared" si="299"/>
        <v>0</v>
      </c>
    </row>
    <row r="9413" spans="76:77" x14ac:dyDescent="0.25">
      <c r="BX9413" s="311" t="e">
        <f t="shared" si="298"/>
        <v>#DIV/0!</v>
      </c>
      <c r="BY9413" s="310">
        <f t="shared" si="299"/>
        <v>0</v>
      </c>
    </row>
    <row r="9414" spans="76:77" x14ac:dyDescent="0.25">
      <c r="BX9414" s="311" t="e">
        <f t="shared" si="298"/>
        <v>#DIV/0!</v>
      </c>
      <c r="BY9414" s="310">
        <f t="shared" si="299"/>
        <v>0</v>
      </c>
    </row>
    <row r="9415" spans="76:77" x14ac:dyDescent="0.25">
      <c r="BX9415" s="311" t="e">
        <f t="shared" si="298"/>
        <v>#DIV/0!</v>
      </c>
      <c r="BY9415" s="310">
        <f t="shared" si="299"/>
        <v>0</v>
      </c>
    </row>
    <row r="9416" spans="76:77" x14ac:dyDescent="0.25">
      <c r="BX9416" s="311" t="e">
        <f t="shared" si="298"/>
        <v>#DIV/0!</v>
      </c>
      <c r="BY9416" s="310">
        <f t="shared" si="299"/>
        <v>0</v>
      </c>
    </row>
    <row r="9417" spans="76:77" x14ac:dyDescent="0.25">
      <c r="BX9417" s="311" t="e">
        <f t="shared" si="298"/>
        <v>#DIV/0!</v>
      </c>
      <c r="BY9417" s="310">
        <f t="shared" si="299"/>
        <v>0</v>
      </c>
    </row>
    <row r="9418" spans="76:77" x14ac:dyDescent="0.25">
      <c r="BX9418" s="311" t="e">
        <f t="shared" si="298"/>
        <v>#DIV/0!</v>
      </c>
      <c r="BY9418" s="310">
        <f t="shared" si="299"/>
        <v>0</v>
      </c>
    </row>
    <row r="9419" spans="76:77" x14ac:dyDescent="0.25">
      <c r="BX9419" s="311" t="e">
        <f t="shared" si="298"/>
        <v>#DIV/0!</v>
      </c>
      <c r="BY9419" s="310">
        <f t="shared" si="299"/>
        <v>0</v>
      </c>
    </row>
    <row r="9420" spans="76:77" x14ac:dyDescent="0.25">
      <c r="BX9420" s="311" t="e">
        <f t="shared" si="298"/>
        <v>#DIV/0!</v>
      </c>
      <c r="BY9420" s="310">
        <f t="shared" si="299"/>
        <v>0</v>
      </c>
    </row>
    <row r="9421" spans="76:77" x14ac:dyDescent="0.25">
      <c r="BX9421" s="311" t="e">
        <f t="shared" ref="BX9421:BX9484" si="300">BY9421/BV9421</f>
        <v>#DIV/0!</v>
      </c>
      <c r="BY9421" s="310">
        <f t="shared" ref="BY9421:BY9484" si="301">BY9420+BW9421*(BV9421-BV9420)</f>
        <v>0</v>
      </c>
    </row>
    <row r="9422" spans="76:77" x14ac:dyDescent="0.25">
      <c r="BX9422" s="311" t="e">
        <f t="shared" si="300"/>
        <v>#DIV/0!</v>
      </c>
      <c r="BY9422" s="310">
        <f t="shared" si="301"/>
        <v>0</v>
      </c>
    </row>
    <row r="9423" spans="76:77" x14ac:dyDescent="0.25">
      <c r="BX9423" s="311" t="e">
        <f t="shared" si="300"/>
        <v>#DIV/0!</v>
      </c>
      <c r="BY9423" s="310">
        <f t="shared" si="301"/>
        <v>0</v>
      </c>
    </row>
    <row r="9424" spans="76:77" x14ac:dyDescent="0.25">
      <c r="BX9424" s="311" t="e">
        <f t="shared" si="300"/>
        <v>#DIV/0!</v>
      </c>
      <c r="BY9424" s="310">
        <f t="shared" si="301"/>
        <v>0</v>
      </c>
    </row>
    <row r="9425" spans="76:77" x14ac:dyDescent="0.25">
      <c r="BX9425" s="311" t="e">
        <f t="shared" si="300"/>
        <v>#DIV/0!</v>
      </c>
      <c r="BY9425" s="310">
        <f t="shared" si="301"/>
        <v>0</v>
      </c>
    </row>
    <row r="9426" spans="76:77" x14ac:dyDescent="0.25">
      <c r="BX9426" s="311" t="e">
        <f t="shared" si="300"/>
        <v>#DIV/0!</v>
      </c>
      <c r="BY9426" s="310">
        <f t="shared" si="301"/>
        <v>0</v>
      </c>
    </row>
    <row r="9427" spans="76:77" x14ac:dyDescent="0.25">
      <c r="BX9427" s="311" t="e">
        <f t="shared" si="300"/>
        <v>#DIV/0!</v>
      </c>
      <c r="BY9427" s="310">
        <f t="shared" si="301"/>
        <v>0</v>
      </c>
    </row>
    <row r="9428" spans="76:77" x14ac:dyDescent="0.25">
      <c r="BX9428" s="311" t="e">
        <f t="shared" si="300"/>
        <v>#DIV/0!</v>
      </c>
      <c r="BY9428" s="310">
        <f t="shared" si="301"/>
        <v>0</v>
      </c>
    </row>
    <row r="9429" spans="76:77" x14ac:dyDescent="0.25">
      <c r="BX9429" s="311" t="e">
        <f t="shared" si="300"/>
        <v>#DIV/0!</v>
      </c>
      <c r="BY9429" s="310">
        <f t="shared" si="301"/>
        <v>0</v>
      </c>
    </row>
    <row r="9430" spans="76:77" x14ac:dyDescent="0.25">
      <c r="BX9430" s="311" t="e">
        <f t="shared" si="300"/>
        <v>#DIV/0!</v>
      </c>
      <c r="BY9430" s="310">
        <f t="shared" si="301"/>
        <v>0</v>
      </c>
    </row>
    <row r="9431" spans="76:77" x14ac:dyDescent="0.25">
      <c r="BX9431" s="311" t="e">
        <f t="shared" si="300"/>
        <v>#DIV/0!</v>
      </c>
      <c r="BY9431" s="310">
        <f t="shared" si="301"/>
        <v>0</v>
      </c>
    </row>
    <row r="9432" spans="76:77" x14ac:dyDescent="0.25">
      <c r="BX9432" s="311" t="e">
        <f t="shared" si="300"/>
        <v>#DIV/0!</v>
      </c>
      <c r="BY9432" s="310">
        <f t="shared" si="301"/>
        <v>0</v>
      </c>
    </row>
    <row r="9433" spans="76:77" x14ac:dyDescent="0.25">
      <c r="BX9433" s="311" t="e">
        <f t="shared" si="300"/>
        <v>#DIV/0!</v>
      </c>
      <c r="BY9433" s="310">
        <f t="shared" si="301"/>
        <v>0</v>
      </c>
    </row>
    <row r="9434" spans="76:77" x14ac:dyDescent="0.25">
      <c r="BX9434" s="311" t="e">
        <f t="shared" si="300"/>
        <v>#DIV/0!</v>
      </c>
      <c r="BY9434" s="310">
        <f t="shared" si="301"/>
        <v>0</v>
      </c>
    </row>
    <row r="9435" spans="76:77" x14ac:dyDescent="0.25">
      <c r="BX9435" s="311" t="e">
        <f t="shared" si="300"/>
        <v>#DIV/0!</v>
      </c>
      <c r="BY9435" s="310">
        <f t="shared" si="301"/>
        <v>0</v>
      </c>
    </row>
    <row r="9436" spans="76:77" x14ac:dyDescent="0.25">
      <c r="BX9436" s="311" t="e">
        <f t="shared" si="300"/>
        <v>#DIV/0!</v>
      </c>
      <c r="BY9436" s="310">
        <f t="shared" si="301"/>
        <v>0</v>
      </c>
    </row>
    <row r="9437" spans="76:77" x14ac:dyDescent="0.25">
      <c r="BX9437" s="311" t="e">
        <f t="shared" si="300"/>
        <v>#DIV/0!</v>
      </c>
      <c r="BY9437" s="310">
        <f t="shared" si="301"/>
        <v>0</v>
      </c>
    </row>
    <row r="9438" spans="76:77" x14ac:dyDescent="0.25">
      <c r="BX9438" s="311" t="e">
        <f t="shared" si="300"/>
        <v>#DIV/0!</v>
      </c>
      <c r="BY9438" s="310">
        <f t="shared" si="301"/>
        <v>0</v>
      </c>
    </row>
    <row r="9439" spans="76:77" x14ac:dyDescent="0.25">
      <c r="BX9439" s="311" t="e">
        <f t="shared" si="300"/>
        <v>#DIV/0!</v>
      </c>
      <c r="BY9439" s="310">
        <f t="shared" si="301"/>
        <v>0</v>
      </c>
    </row>
    <row r="9440" spans="76:77" x14ac:dyDescent="0.25">
      <c r="BX9440" s="311" t="e">
        <f t="shared" si="300"/>
        <v>#DIV/0!</v>
      </c>
      <c r="BY9440" s="310">
        <f t="shared" si="301"/>
        <v>0</v>
      </c>
    </row>
    <row r="9441" spans="76:77" x14ac:dyDescent="0.25">
      <c r="BX9441" s="311" t="e">
        <f t="shared" si="300"/>
        <v>#DIV/0!</v>
      </c>
      <c r="BY9441" s="310">
        <f t="shared" si="301"/>
        <v>0</v>
      </c>
    </row>
    <row r="9442" spans="76:77" x14ac:dyDescent="0.25">
      <c r="BX9442" s="311" t="e">
        <f t="shared" si="300"/>
        <v>#DIV/0!</v>
      </c>
      <c r="BY9442" s="310">
        <f t="shared" si="301"/>
        <v>0</v>
      </c>
    </row>
    <row r="9443" spans="76:77" x14ac:dyDescent="0.25">
      <c r="BX9443" s="311" t="e">
        <f t="shared" si="300"/>
        <v>#DIV/0!</v>
      </c>
      <c r="BY9443" s="310">
        <f t="shared" si="301"/>
        <v>0</v>
      </c>
    </row>
    <row r="9444" spans="76:77" x14ac:dyDescent="0.25">
      <c r="BX9444" s="311" t="e">
        <f t="shared" si="300"/>
        <v>#DIV/0!</v>
      </c>
      <c r="BY9444" s="310">
        <f t="shared" si="301"/>
        <v>0</v>
      </c>
    </row>
    <row r="9445" spans="76:77" x14ac:dyDescent="0.25">
      <c r="BX9445" s="311" t="e">
        <f t="shared" si="300"/>
        <v>#DIV/0!</v>
      </c>
      <c r="BY9445" s="310">
        <f t="shared" si="301"/>
        <v>0</v>
      </c>
    </row>
    <row r="9446" spans="76:77" x14ac:dyDescent="0.25">
      <c r="BX9446" s="311" t="e">
        <f t="shared" si="300"/>
        <v>#DIV/0!</v>
      </c>
      <c r="BY9446" s="310">
        <f t="shared" si="301"/>
        <v>0</v>
      </c>
    </row>
    <row r="9447" spans="76:77" x14ac:dyDescent="0.25">
      <c r="BX9447" s="311" t="e">
        <f t="shared" si="300"/>
        <v>#DIV/0!</v>
      </c>
      <c r="BY9447" s="310">
        <f t="shared" si="301"/>
        <v>0</v>
      </c>
    </row>
    <row r="9448" spans="76:77" x14ac:dyDescent="0.25">
      <c r="BX9448" s="311" t="e">
        <f t="shared" si="300"/>
        <v>#DIV/0!</v>
      </c>
      <c r="BY9448" s="310">
        <f t="shared" si="301"/>
        <v>0</v>
      </c>
    </row>
    <row r="9449" spans="76:77" x14ac:dyDescent="0.25">
      <c r="BX9449" s="311" t="e">
        <f t="shared" si="300"/>
        <v>#DIV/0!</v>
      </c>
      <c r="BY9449" s="310">
        <f t="shared" si="301"/>
        <v>0</v>
      </c>
    </row>
    <row r="9450" spans="76:77" x14ac:dyDescent="0.25">
      <c r="BX9450" s="311" t="e">
        <f t="shared" si="300"/>
        <v>#DIV/0!</v>
      </c>
      <c r="BY9450" s="310">
        <f t="shared" si="301"/>
        <v>0</v>
      </c>
    </row>
    <row r="9451" spans="76:77" x14ac:dyDescent="0.25">
      <c r="BX9451" s="311" t="e">
        <f t="shared" si="300"/>
        <v>#DIV/0!</v>
      </c>
      <c r="BY9451" s="310">
        <f t="shared" si="301"/>
        <v>0</v>
      </c>
    </row>
    <row r="9452" spans="76:77" x14ac:dyDescent="0.25">
      <c r="BX9452" s="311" t="e">
        <f t="shared" si="300"/>
        <v>#DIV/0!</v>
      </c>
      <c r="BY9452" s="310">
        <f t="shared" si="301"/>
        <v>0</v>
      </c>
    </row>
    <row r="9453" spans="76:77" x14ac:dyDescent="0.25">
      <c r="BX9453" s="311" t="e">
        <f t="shared" si="300"/>
        <v>#DIV/0!</v>
      </c>
      <c r="BY9453" s="310">
        <f t="shared" si="301"/>
        <v>0</v>
      </c>
    </row>
    <row r="9454" spans="76:77" x14ac:dyDescent="0.25">
      <c r="BX9454" s="311" t="e">
        <f t="shared" si="300"/>
        <v>#DIV/0!</v>
      </c>
      <c r="BY9454" s="310">
        <f t="shared" si="301"/>
        <v>0</v>
      </c>
    </row>
    <row r="9455" spans="76:77" x14ac:dyDescent="0.25">
      <c r="BX9455" s="311" t="e">
        <f t="shared" si="300"/>
        <v>#DIV/0!</v>
      </c>
      <c r="BY9455" s="310">
        <f t="shared" si="301"/>
        <v>0</v>
      </c>
    </row>
    <row r="9456" spans="76:77" x14ac:dyDescent="0.25">
      <c r="BX9456" s="311" t="e">
        <f t="shared" si="300"/>
        <v>#DIV/0!</v>
      </c>
      <c r="BY9456" s="310">
        <f t="shared" si="301"/>
        <v>0</v>
      </c>
    </row>
    <row r="9457" spans="76:77" x14ac:dyDescent="0.25">
      <c r="BX9457" s="311" t="e">
        <f t="shared" si="300"/>
        <v>#DIV/0!</v>
      </c>
      <c r="BY9457" s="310">
        <f t="shared" si="301"/>
        <v>0</v>
      </c>
    </row>
    <row r="9458" spans="76:77" x14ac:dyDescent="0.25">
      <c r="BX9458" s="311" t="e">
        <f t="shared" si="300"/>
        <v>#DIV/0!</v>
      </c>
      <c r="BY9458" s="310">
        <f t="shared" si="301"/>
        <v>0</v>
      </c>
    </row>
    <row r="9459" spans="76:77" x14ac:dyDescent="0.25">
      <c r="BX9459" s="311" t="e">
        <f t="shared" si="300"/>
        <v>#DIV/0!</v>
      </c>
      <c r="BY9459" s="310">
        <f t="shared" si="301"/>
        <v>0</v>
      </c>
    </row>
    <row r="9460" spans="76:77" x14ac:dyDescent="0.25">
      <c r="BX9460" s="311" t="e">
        <f t="shared" si="300"/>
        <v>#DIV/0!</v>
      </c>
      <c r="BY9460" s="310">
        <f t="shared" si="301"/>
        <v>0</v>
      </c>
    </row>
    <row r="9461" spans="76:77" x14ac:dyDescent="0.25">
      <c r="BX9461" s="311" t="e">
        <f t="shared" si="300"/>
        <v>#DIV/0!</v>
      </c>
      <c r="BY9461" s="310">
        <f t="shared" si="301"/>
        <v>0</v>
      </c>
    </row>
    <row r="9462" spans="76:77" x14ac:dyDescent="0.25">
      <c r="BX9462" s="311" t="e">
        <f t="shared" si="300"/>
        <v>#DIV/0!</v>
      </c>
      <c r="BY9462" s="310">
        <f t="shared" si="301"/>
        <v>0</v>
      </c>
    </row>
    <row r="9463" spans="76:77" x14ac:dyDescent="0.25">
      <c r="BX9463" s="311" t="e">
        <f t="shared" si="300"/>
        <v>#DIV/0!</v>
      </c>
      <c r="BY9463" s="310">
        <f t="shared" si="301"/>
        <v>0</v>
      </c>
    </row>
    <row r="9464" spans="76:77" x14ac:dyDescent="0.25">
      <c r="BX9464" s="311" t="e">
        <f t="shared" si="300"/>
        <v>#DIV/0!</v>
      </c>
      <c r="BY9464" s="310">
        <f t="shared" si="301"/>
        <v>0</v>
      </c>
    </row>
    <row r="9465" spans="76:77" x14ac:dyDescent="0.25">
      <c r="BX9465" s="311" t="e">
        <f t="shared" si="300"/>
        <v>#DIV/0!</v>
      </c>
      <c r="BY9465" s="310">
        <f t="shared" si="301"/>
        <v>0</v>
      </c>
    </row>
    <row r="9466" spans="76:77" x14ac:dyDescent="0.25">
      <c r="BX9466" s="311" t="e">
        <f t="shared" si="300"/>
        <v>#DIV/0!</v>
      </c>
      <c r="BY9466" s="310">
        <f t="shared" si="301"/>
        <v>0</v>
      </c>
    </row>
    <row r="9467" spans="76:77" x14ac:dyDescent="0.25">
      <c r="BX9467" s="311" t="e">
        <f t="shared" si="300"/>
        <v>#DIV/0!</v>
      </c>
      <c r="BY9467" s="310">
        <f t="shared" si="301"/>
        <v>0</v>
      </c>
    </row>
    <row r="9468" spans="76:77" x14ac:dyDescent="0.25">
      <c r="BX9468" s="311" t="e">
        <f t="shared" si="300"/>
        <v>#DIV/0!</v>
      </c>
      <c r="BY9468" s="310">
        <f t="shared" si="301"/>
        <v>0</v>
      </c>
    </row>
    <row r="9469" spans="76:77" x14ac:dyDescent="0.25">
      <c r="BX9469" s="311" t="e">
        <f t="shared" si="300"/>
        <v>#DIV/0!</v>
      </c>
      <c r="BY9469" s="310">
        <f t="shared" si="301"/>
        <v>0</v>
      </c>
    </row>
    <row r="9470" spans="76:77" x14ac:dyDescent="0.25">
      <c r="BX9470" s="311" t="e">
        <f t="shared" si="300"/>
        <v>#DIV/0!</v>
      </c>
      <c r="BY9470" s="310">
        <f t="shared" si="301"/>
        <v>0</v>
      </c>
    </row>
    <row r="9471" spans="76:77" x14ac:dyDescent="0.25">
      <c r="BX9471" s="311" t="e">
        <f t="shared" si="300"/>
        <v>#DIV/0!</v>
      </c>
      <c r="BY9471" s="310">
        <f t="shared" si="301"/>
        <v>0</v>
      </c>
    </row>
    <row r="9472" spans="76:77" x14ac:dyDescent="0.25">
      <c r="BX9472" s="311" t="e">
        <f t="shared" si="300"/>
        <v>#DIV/0!</v>
      </c>
      <c r="BY9472" s="310">
        <f t="shared" si="301"/>
        <v>0</v>
      </c>
    </row>
    <row r="9473" spans="76:77" x14ac:dyDescent="0.25">
      <c r="BX9473" s="311" t="e">
        <f t="shared" si="300"/>
        <v>#DIV/0!</v>
      </c>
      <c r="BY9473" s="310">
        <f t="shared" si="301"/>
        <v>0</v>
      </c>
    </row>
    <row r="9474" spans="76:77" x14ac:dyDescent="0.25">
      <c r="BX9474" s="311" t="e">
        <f t="shared" si="300"/>
        <v>#DIV/0!</v>
      </c>
      <c r="BY9474" s="310">
        <f t="shared" si="301"/>
        <v>0</v>
      </c>
    </row>
    <row r="9475" spans="76:77" x14ac:dyDescent="0.25">
      <c r="BX9475" s="311" t="e">
        <f t="shared" si="300"/>
        <v>#DIV/0!</v>
      </c>
      <c r="BY9475" s="310">
        <f t="shared" si="301"/>
        <v>0</v>
      </c>
    </row>
    <row r="9476" spans="76:77" x14ac:dyDescent="0.25">
      <c r="BX9476" s="311" t="e">
        <f t="shared" si="300"/>
        <v>#DIV/0!</v>
      </c>
      <c r="BY9476" s="310">
        <f t="shared" si="301"/>
        <v>0</v>
      </c>
    </row>
    <row r="9477" spans="76:77" x14ac:dyDescent="0.25">
      <c r="BX9477" s="311" t="e">
        <f t="shared" si="300"/>
        <v>#DIV/0!</v>
      </c>
      <c r="BY9477" s="310">
        <f t="shared" si="301"/>
        <v>0</v>
      </c>
    </row>
    <row r="9478" spans="76:77" x14ac:dyDescent="0.25">
      <c r="BX9478" s="311" t="e">
        <f t="shared" si="300"/>
        <v>#DIV/0!</v>
      </c>
      <c r="BY9478" s="310">
        <f t="shared" si="301"/>
        <v>0</v>
      </c>
    </row>
    <row r="9479" spans="76:77" x14ac:dyDescent="0.25">
      <c r="BX9479" s="311" t="e">
        <f t="shared" si="300"/>
        <v>#DIV/0!</v>
      </c>
      <c r="BY9479" s="310">
        <f t="shared" si="301"/>
        <v>0</v>
      </c>
    </row>
    <row r="9480" spans="76:77" x14ac:dyDescent="0.25">
      <c r="BX9480" s="311" t="e">
        <f t="shared" si="300"/>
        <v>#DIV/0!</v>
      </c>
      <c r="BY9480" s="310">
        <f t="shared" si="301"/>
        <v>0</v>
      </c>
    </row>
    <row r="9481" spans="76:77" x14ac:dyDescent="0.25">
      <c r="BX9481" s="311" t="e">
        <f t="shared" si="300"/>
        <v>#DIV/0!</v>
      </c>
      <c r="BY9481" s="310">
        <f t="shared" si="301"/>
        <v>0</v>
      </c>
    </row>
    <row r="9482" spans="76:77" x14ac:dyDescent="0.25">
      <c r="BX9482" s="311" t="e">
        <f t="shared" si="300"/>
        <v>#DIV/0!</v>
      </c>
      <c r="BY9482" s="310">
        <f t="shared" si="301"/>
        <v>0</v>
      </c>
    </row>
    <row r="9483" spans="76:77" x14ac:dyDescent="0.25">
      <c r="BX9483" s="311" t="e">
        <f t="shared" si="300"/>
        <v>#DIV/0!</v>
      </c>
      <c r="BY9483" s="310">
        <f t="shared" si="301"/>
        <v>0</v>
      </c>
    </row>
    <row r="9484" spans="76:77" x14ac:dyDescent="0.25">
      <c r="BX9484" s="311" t="e">
        <f t="shared" si="300"/>
        <v>#DIV/0!</v>
      </c>
      <c r="BY9484" s="310">
        <f t="shared" si="301"/>
        <v>0</v>
      </c>
    </row>
    <row r="9485" spans="76:77" x14ac:dyDescent="0.25">
      <c r="BX9485" s="311" t="e">
        <f t="shared" ref="BX9485:BX9548" si="302">BY9485/BV9485</f>
        <v>#DIV/0!</v>
      </c>
      <c r="BY9485" s="310">
        <f t="shared" ref="BY9485:BY9548" si="303">BY9484+BW9485*(BV9485-BV9484)</f>
        <v>0</v>
      </c>
    </row>
    <row r="9486" spans="76:77" x14ac:dyDescent="0.25">
      <c r="BX9486" s="311" t="e">
        <f t="shared" si="302"/>
        <v>#DIV/0!</v>
      </c>
      <c r="BY9486" s="310">
        <f t="shared" si="303"/>
        <v>0</v>
      </c>
    </row>
    <row r="9487" spans="76:77" x14ac:dyDescent="0.25">
      <c r="BX9487" s="311" t="e">
        <f t="shared" si="302"/>
        <v>#DIV/0!</v>
      </c>
      <c r="BY9487" s="310">
        <f t="shared" si="303"/>
        <v>0</v>
      </c>
    </row>
    <row r="9488" spans="76:77" x14ac:dyDescent="0.25">
      <c r="BX9488" s="311" t="e">
        <f t="shared" si="302"/>
        <v>#DIV/0!</v>
      </c>
      <c r="BY9488" s="310">
        <f t="shared" si="303"/>
        <v>0</v>
      </c>
    </row>
    <row r="9489" spans="76:77" x14ac:dyDescent="0.25">
      <c r="BX9489" s="311" t="e">
        <f t="shared" si="302"/>
        <v>#DIV/0!</v>
      </c>
      <c r="BY9489" s="310">
        <f t="shared" si="303"/>
        <v>0</v>
      </c>
    </row>
    <row r="9490" spans="76:77" x14ac:dyDescent="0.25">
      <c r="BX9490" s="311" t="e">
        <f t="shared" si="302"/>
        <v>#DIV/0!</v>
      </c>
      <c r="BY9490" s="310">
        <f t="shared" si="303"/>
        <v>0</v>
      </c>
    </row>
    <row r="9491" spans="76:77" x14ac:dyDescent="0.25">
      <c r="BX9491" s="311" t="e">
        <f t="shared" si="302"/>
        <v>#DIV/0!</v>
      </c>
      <c r="BY9491" s="310">
        <f t="shared" si="303"/>
        <v>0</v>
      </c>
    </row>
    <row r="9492" spans="76:77" x14ac:dyDescent="0.25">
      <c r="BX9492" s="311" t="e">
        <f t="shared" si="302"/>
        <v>#DIV/0!</v>
      </c>
      <c r="BY9492" s="310">
        <f t="shared" si="303"/>
        <v>0</v>
      </c>
    </row>
    <row r="9493" spans="76:77" x14ac:dyDescent="0.25">
      <c r="BX9493" s="311" t="e">
        <f t="shared" si="302"/>
        <v>#DIV/0!</v>
      </c>
      <c r="BY9493" s="310">
        <f t="shared" si="303"/>
        <v>0</v>
      </c>
    </row>
    <row r="9494" spans="76:77" x14ac:dyDescent="0.25">
      <c r="BX9494" s="311" t="e">
        <f t="shared" si="302"/>
        <v>#DIV/0!</v>
      </c>
      <c r="BY9494" s="310">
        <f t="shared" si="303"/>
        <v>0</v>
      </c>
    </row>
    <row r="9495" spans="76:77" x14ac:dyDescent="0.25">
      <c r="BX9495" s="311" t="e">
        <f t="shared" si="302"/>
        <v>#DIV/0!</v>
      </c>
      <c r="BY9495" s="310">
        <f t="shared" si="303"/>
        <v>0</v>
      </c>
    </row>
    <row r="9496" spans="76:77" x14ac:dyDescent="0.25">
      <c r="BX9496" s="311" t="e">
        <f t="shared" si="302"/>
        <v>#DIV/0!</v>
      </c>
      <c r="BY9496" s="310">
        <f t="shared" si="303"/>
        <v>0</v>
      </c>
    </row>
    <row r="9497" spans="76:77" x14ac:dyDescent="0.25">
      <c r="BX9497" s="311" t="e">
        <f t="shared" si="302"/>
        <v>#DIV/0!</v>
      </c>
      <c r="BY9497" s="310">
        <f t="shared" si="303"/>
        <v>0</v>
      </c>
    </row>
    <row r="9498" spans="76:77" x14ac:dyDescent="0.25">
      <c r="BX9498" s="311" t="e">
        <f t="shared" si="302"/>
        <v>#DIV/0!</v>
      </c>
      <c r="BY9498" s="310">
        <f t="shared" si="303"/>
        <v>0</v>
      </c>
    </row>
    <row r="9499" spans="76:77" x14ac:dyDescent="0.25">
      <c r="BX9499" s="311" t="e">
        <f t="shared" si="302"/>
        <v>#DIV/0!</v>
      </c>
      <c r="BY9499" s="310">
        <f t="shared" si="303"/>
        <v>0</v>
      </c>
    </row>
    <row r="9500" spans="76:77" x14ac:dyDescent="0.25">
      <c r="BX9500" s="311" t="e">
        <f t="shared" si="302"/>
        <v>#DIV/0!</v>
      </c>
      <c r="BY9500" s="310">
        <f t="shared" si="303"/>
        <v>0</v>
      </c>
    </row>
    <row r="9501" spans="76:77" x14ac:dyDescent="0.25">
      <c r="BX9501" s="311" t="e">
        <f t="shared" si="302"/>
        <v>#DIV/0!</v>
      </c>
      <c r="BY9501" s="310">
        <f t="shared" si="303"/>
        <v>0</v>
      </c>
    </row>
    <row r="9502" spans="76:77" x14ac:dyDescent="0.25">
      <c r="BX9502" s="311" t="e">
        <f t="shared" si="302"/>
        <v>#DIV/0!</v>
      </c>
      <c r="BY9502" s="310">
        <f t="shared" si="303"/>
        <v>0</v>
      </c>
    </row>
    <row r="9503" spans="76:77" x14ac:dyDescent="0.25">
      <c r="BX9503" s="311" t="e">
        <f t="shared" si="302"/>
        <v>#DIV/0!</v>
      </c>
      <c r="BY9503" s="310">
        <f t="shared" si="303"/>
        <v>0</v>
      </c>
    </row>
    <row r="9504" spans="76:77" x14ac:dyDescent="0.25">
      <c r="BX9504" s="311" t="e">
        <f t="shared" si="302"/>
        <v>#DIV/0!</v>
      </c>
      <c r="BY9504" s="310">
        <f t="shared" si="303"/>
        <v>0</v>
      </c>
    </row>
    <row r="9505" spans="76:77" x14ac:dyDescent="0.25">
      <c r="BX9505" s="311" t="e">
        <f t="shared" si="302"/>
        <v>#DIV/0!</v>
      </c>
      <c r="BY9505" s="310">
        <f t="shared" si="303"/>
        <v>0</v>
      </c>
    </row>
    <row r="9506" spans="76:77" x14ac:dyDescent="0.25">
      <c r="BX9506" s="311" t="e">
        <f t="shared" si="302"/>
        <v>#DIV/0!</v>
      </c>
      <c r="BY9506" s="310">
        <f t="shared" si="303"/>
        <v>0</v>
      </c>
    </row>
    <row r="9507" spans="76:77" x14ac:dyDescent="0.25">
      <c r="BX9507" s="311" t="e">
        <f t="shared" si="302"/>
        <v>#DIV/0!</v>
      </c>
      <c r="BY9507" s="310">
        <f t="shared" si="303"/>
        <v>0</v>
      </c>
    </row>
    <row r="9508" spans="76:77" x14ac:dyDescent="0.25">
      <c r="BX9508" s="311" t="e">
        <f t="shared" si="302"/>
        <v>#DIV/0!</v>
      </c>
      <c r="BY9508" s="310">
        <f t="shared" si="303"/>
        <v>0</v>
      </c>
    </row>
    <row r="9509" spans="76:77" x14ac:dyDescent="0.25">
      <c r="BX9509" s="311" t="e">
        <f t="shared" si="302"/>
        <v>#DIV/0!</v>
      </c>
      <c r="BY9509" s="310">
        <f t="shared" si="303"/>
        <v>0</v>
      </c>
    </row>
    <row r="9510" spans="76:77" x14ac:dyDescent="0.25">
      <c r="BX9510" s="311" t="e">
        <f t="shared" si="302"/>
        <v>#DIV/0!</v>
      </c>
      <c r="BY9510" s="310">
        <f t="shared" si="303"/>
        <v>0</v>
      </c>
    </row>
    <row r="9511" spans="76:77" x14ac:dyDescent="0.25">
      <c r="BX9511" s="311" t="e">
        <f t="shared" si="302"/>
        <v>#DIV/0!</v>
      </c>
      <c r="BY9511" s="310">
        <f t="shared" si="303"/>
        <v>0</v>
      </c>
    </row>
    <row r="9512" spans="76:77" x14ac:dyDescent="0.25">
      <c r="BX9512" s="311" t="e">
        <f t="shared" si="302"/>
        <v>#DIV/0!</v>
      </c>
      <c r="BY9512" s="310">
        <f t="shared" si="303"/>
        <v>0</v>
      </c>
    </row>
    <row r="9513" spans="76:77" x14ac:dyDescent="0.25">
      <c r="BX9513" s="311" t="e">
        <f t="shared" si="302"/>
        <v>#DIV/0!</v>
      </c>
      <c r="BY9513" s="310">
        <f t="shared" si="303"/>
        <v>0</v>
      </c>
    </row>
    <row r="9514" spans="76:77" x14ac:dyDescent="0.25">
      <c r="BX9514" s="311" t="e">
        <f t="shared" si="302"/>
        <v>#DIV/0!</v>
      </c>
      <c r="BY9514" s="310">
        <f t="shared" si="303"/>
        <v>0</v>
      </c>
    </row>
    <row r="9515" spans="76:77" x14ac:dyDescent="0.25">
      <c r="BX9515" s="311" t="e">
        <f t="shared" si="302"/>
        <v>#DIV/0!</v>
      </c>
      <c r="BY9515" s="310">
        <f t="shared" si="303"/>
        <v>0</v>
      </c>
    </row>
    <row r="9516" spans="76:77" x14ac:dyDescent="0.25">
      <c r="BX9516" s="311" t="e">
        <f t="shared" si="302"/>
        <v>#DIV/0!</v>
      </c>
      <c r="BY9516" s="310">
        <f t="shared" si="303"/>
        <v>0</v>
      </c>
    </row>
    <row r="9517" spans="76:77" x14ac:dyDescent="0.25">
      <c r="BX9517" s="311" t="e">
        <f t="shared" si="302"/>
        <v>#DIV/0!</v>
      </c>
      <c r="BY9517" s="310">
        <f t="shared" si="303"/>
        <v>0</v>
      </c>
    </row>
    <row r="9518" spans="76:77" x14ac:dyDescent="0.25">
      <c r="BX9518" s="311" t="e">
        <f t="shared" si="302"/>
        <v>#DIV/0!</v>
      </c>
      <c r="BY9518" s="310">
        <f t="shared" si="303"/>
        <v>0</v>
      </c>
    </row>
    <row r="9519" spans="76:77" x14ac:dyDescent="0.25">
      <c r="BX9519" s="311" t="e">
        <f t="shared" si="302"/>
        <v>#DIV/0!</v>
      </c>
      <c r="BY9519" s="310">
        <f t="shared" si="303"/>
        <v>0</v>
      </c>
    </row>
    <row r="9520" spans="76:77" x14ac:dyDescent="0.25">
      <c r="BX9520" s="311" t="e">
        <f t="shared" si="302"/>
        <v>#DIV/0!</v>
      </c>
      <c r="BY9520" s="310">
        <f t="shared" si="303"/>
        <v>0</v>
      </c>
    </row>
    <row r="9521" spans="76:77" x14ac:dyDescent="0.25">
      <c r="BX9521" s="311" t="e">
        <f t="shared" si="302"/>
        <v>#DIV/0!</v>
      </c>
      <c r="BY9521" s="310">
        <f t="shared" si="303"/>
        <v>0</v>
      </c>
    </row>
    <row r="9522" spans="76:77" x14ac:dyDescent="0.25">
      <c r="BX9522" s="311" t="e">
        <f t="shared" si="302"/>
        <v>#DIV/0!</v>
      </c>
      <c r="BY9522" s="310">
        <f t="shared" si="303"/>
        <v>0</v>
      </c>
    </row>
    <row r="9523" spans="76:77" x14ac:dyDescent="0.25">
      <c r="BX9523" s="311" t="e">
        <f t="shared" si="302"/>
        <v>#DIV/0!</v>
      </c>
      <c r="BY9523" s="310">
        <f t="shared" si="303"/>
        <v>0</v>
      </c>
    </row>
    <row r="9524" spans="76:77" x14ac:dyDescent="0.25">
      <c r="BX9524" s="311" t="e">
        <f t="shared" si="302"/>
        <v>#DIV/0!</v>
      </c>
      <c r="BY9524" s="310">
        <f t="shared" si="303"/>
        <v>0</v>
      </c>
    </row>
    <row r="9525" spans="76:77" x14ac:dyDescent="0.25">
      <c r="BX9525" s="311" t="e">
        <f t="shared" si="302"/>
        <v>#DIV/0!</v>
      </c>
      <c r="BY9525" s="310">
        <f t="shared" si="303"/>
        <v>0</v>
      </c>
    </row>
    <row r="9526" spans="76:77" x14ac:dyDescent="0.25">
      <c r="BX9526" s="311" t="e">
        <f t="shared" si="302"/>
        <v>#DIV/0!</v>
      </c>
      <c r="BY9526" s="310">
        <f t="shared" si="303"/>
        <v>0</v>
      </c>
    </row>
    <row r="9527" spans="76:77" x14ac:dyDescent="0.25">
      <c r="BX9527" s="311" t="e">
        <f t="shared" si="302"/>
        <v>#DIV/0!</v>
      </c>
      <c r="BY9527" s="310">
        <f t="shared" si="303"/>
        <v>0</v>
      </c>
    </row>
    <row r="9528" spans="76:77" x14ac:dyDescent="0.25">
      <c r="BX9528" s="311" t="e">
        <f t="shared" si="302"/>
        <v>#DIV/0!</v>
      </c>
      <c r="BY9528" s="310">
        <f t="shared" si="303"/>
        <v>0</v>
      </c>
    </row>
    <row r="9529" spans="76:77" x14ac:dyDescent="0.25">
      <c r="BX9529" s="311" t="e">
        <f t="shared" si="302"/>
        <v>#DIV/0!</v>
      </c>
      <c r="BY9529" s="310">
        <f t="shared" si="303"/>
        <v>0</v>
      </c>
    </row>
    <row r="9530" spans="76:77" x14ac:dyDescent="0.25">
      <c r="BX9530" s="311" t="e">
        <f t="shared" si="302"/>
        <v>#DIV/0!</v>
      </c>
      <c r="BY9530" s="310">
        <f t="shared" si="303"/>
        <v>0</v>
      </c>
    </row>
    <row r="9531" spans="76:77" x14ac:dyDescent="0.25">
      <c r="BX9531" s="311" t="e">
        <f t="shared" si="302"/>
        <v>#DIV/0!</v>
      </c>
      <c r="BY9531" s="310">
        <f t="shared" si="303"/>
        <v>0</v>
      </c>
    </row>
    <row r="9532" spans="76:77" x14ac:dyDescent="0.25">
      <c r="BX9532" s="311" t="e">
        <f t="shared" si="302"/>
        <v>#DIV/0!</v>
      </c>
      <c r="BY9532" s="310">
        <f t="shared" si="303"/>
        <v>0</v>
      </c>
    </row>
    <row r="9533" spans="76:77" x14ac:dyDescent="0.25">
      <c r="BX9533" s="311" t="e">
        <f t="shared" si="302"/>
        <v>#DIV/0!</v>
      </c>
      <c r="BY9533" s="310">
        <f t="shared" si="303"/>
        <v>0</v>
      </c>
    </row>
    <row r="9534" spans="76:77" x14ac:dyDescent="0.25">
      <c r="BX9534" s="311" t="e">
        <f t="shared" si="302"/>
        <v>#DIV/0!</v>
      </c>
      <c r="BY9534" s="310">
        <f t="shared" si="303"/>
        <v>0</v>
      </c>
    </row>
    <row r="9535" spans="76:77" x14ac:dyDescent="0.25">
      <c r="BX9535" s="311" t="e">
        <f t="shared" si="302"/>
        <v>#DIV/0!</v>
      </c>
      <c r="BY9535" s="310">
        <f t="shared" si="303"/>
        <v>0</v>
      </c>
    </row>
    <row r="9536" spans="76:77" x14ac:dyDescent="0.25">
      <c r="BX9536" s="311" t="e">
        <f t="shared" si="302"/>
        <v>#DIV/0!</v>
      </c>
      <c r="BY9536" s="310">
        <f t="shared" si="303"/>
        <v>0</v>
      </c>
    </row>
    <row r="9537" spans="76:77" x14ac:dyDescent="0.25">
      <c r="BX9537" s="311" t="e">
        <f t="shared" si="302"/>
        <v>#DIV/0!</v>
      </c>
      <c r="BY9537" s="310">
        <f t="shared" si="303"/>
        <v>0</v>
      </c>
    </row>
    <row r="9538" spans="76:77" x14ac:dyDescent="0.25">
      <c r="BX9538" s="311" t="e">
        <f t="shared" si="302"/>
        <v>#DIV/0!</v>
      </c>
      <c r="BY9538" s="310">
        <f t="shared" si="303"/>
        <v>0</v>
      </c>
    </row>
    <row r="9539" spans="76:77" x14ac:dyDescent="0.25">
      <c r="BX9539" s="311" t="e">
        <f t="shared" si="302"/>
        <v>#DIV/0!</v>
      </c>
      <c r="BY9539" s="310">
        <f t="shared" si="303"/>
        <v>0</v>
      </c>
    </row>
    <row r="9540" spans="76:77" x14ac:dyDescent="0.25">
      <c r="BX9540" s="311" t="e">
        <f t="shared" si="302"/>
        <v>#DIV/0!</v>
      </c>
      <c r="BY9540" s="310">
        <f t="shared" si="303"/>
        <v>0</v>
      </c>
    </row>
    <row r="9541" spans="76:77" x14ac:dyDescent="0.25">
      <c r="BX9541" s="311" t="e">
        <f t="shared" si="302"/>
        <v>#DIV/0!</v>
      </c>
      <c r="BY9541" s="310">
        <f t="shared" si="303"/>
        <v>0</v>
      </c>
    </row>
    <row r="9542" spans="76:77" x14ac:dyDescent="0.25">
      <c r="BX9542" s="311" t="e">
        <f t="shared" si="302"/>
        <v>#DIV/0!</v>
      </c>
      <c r="BY9542" s="310">
        <f t="shared" si="303"/>
        <v>0</v>
      </c>
    </row>
    <row r="9543" spans="76:77" x14ac:dyDescent="0.25">
      <c r="BX9543" s="311" t="e">
        <f t="shared" si="302"/>
        <v>#DIV/0!</v>
      </c>
      <c r="BY9543" s="310">
        <f t="shared" si="303"/>
        <v>0</v>
      </c>
    </row>
    <row r="9544" spans="76:77" x14ac:dyDescent="0.25">
      <c r="BX9544" s="311" t="e">
        <f t="shared" si="302"/>
        <v>#DIV/0!</v>
      </c>
      <c r="BY9544" s="310">
        <f t="shared" si="303"/>
        <v>0</v>
      </c>
    </row>
    <row r="9545" spans="76:77" x14ac:dyDescent="0.25">
      <c r="BX9545" s="311" t="e">
        <f t="shared" si="302"/>
        <v>#DIV/0!</v>
      </c>
      <c r="BY9545" s="310">
        <f t="shared" si="303"/>
        <v>0</v>
      </c>
    </row>
    <row r="9546" spans="76:77" x14ac:dyDescent="0.25">
      <c r="BX9546" s="311" t="e">
        <f t="shared" si="302"/>
        <v>#DIV/0!</v>
      </c>
      <c r="BY9546" s="310">
        <f t="shared" si="303"/>
        <v>0</v>
      </c>
    </row>
    <row r="9547" spans="76:77" x14ac:dyDescent="0.25">
      <c r="BX9547" s="311" t="e">
        <f t="shared" si="302"/>
        <v>#DIV/0!</v>
      </c>
      <c r="BY9547" s="310">
        <f t="shared" si="303"/>
        <v>0</v>
      </c>
    </row>
    <row r="9548" spans="76:77" x14ac:dyDescent="0.25">
      <c r="BX9548" s="311" t="e">
        <f t="shared" si="302"/>
        <v>#DIV/0!</v>
      </c>
      <c r="BY9548" s="310">
        <f t="shared" si="303"/>
        <v>0</v>
      </c>
    </row>
    <row r="9549" spans="76:77" x14ac:dyDescent="0.25">
      <c r="BX9549" s="311" t="e">
        <f t="shared" ref="BX9549:BX9612" si="304">BY9549/BV9549</f>
        <v>#DIV/0!</v>
      </c>
      <c r="BY9549" s="310">
        <f t="shared" ref="BY9549:BY9612" si="305">BY9548+BW9549*(BV9549-BV9548)</f>
        <v>0</v>
      </c>
    </row>
    <row r="9550" spans="76:77" x14ac:dyDescent="0.25">
      <c r="BX9550" s="311" t="e">
        <f t="shared" si="304"/>
        <v>#DIV/0!</v>
      </c>
      <c r="BY9550" s="310">
        <f t="shared" si="305"/>
        <v>0</v>
      </c>
    </row>
    <row r="9551" spans="76:77" x14ac:dyDescent="0.25">
      <c r="BX9551" s="311" t="e">
        <f t="shared" si="304"/>
        <v>#DIV/0!</v>
      </c>
      <c r="BY9551" s="310">
        <f t="shared" si="305"/>
        <v>0</v>
      </c>
    </row>
    <row r="9552" spans="76:77" x14ac:dyDescent="0.25">
      <c r="BX9552" s="311" t="e">
        <f t="shared" si="304"/>
        <v>#DIV/0!</v>
      </c>
      <c r="BY9552" s="310">
        <f t="shared" si="305"/>
        <v>0</v>
      </c>
    </row>
    <row r="9553" spans="76:77" x14ac:dyDescent="0.25">
      <c r="BX9553" s="311" t="e">
        <f t="shared" si="304"/>
        <v>#DIV/0!</v>
      </c>
      <c r="BY9553" s="310">
        <f t="shared" si="305"/>
        <v>0</v>
      </c>
    </row>
    <row r="9554" spans="76:77" x14ac:dyDescent="0.25">
      <c r="BX9554" s="311" t="e">
        <f t="shared" si="304"/>
        <v>#DIV/0!</v>
      </c>
      <c r="BY9554" s="310">
        <f t="shared" si="305"/>
        <v>0</v>
      </c>
    </row>
    <row r="9555" spans="76:77" x14ac:dyDescent="0.25">
      <c r="BX9555" s="311" t="e">
        <f t="shared" si="304"/>
        <v>#DIV/0!</v>
      </c>
      <c r="BY9555" s="310">
        <f t="shared" si="305"/>
        <v>0</v>
      </c>
    </row>
    <row r="9556" spans="76:77" x14ac:dyDescent="0.25">
      <c r="BX9556" s="311" t="e">
        <f t="shared" si="304"/>
        <v>#DIV/0!</v>
      </c>
      <c r="BY9556" s="310">
        <f t="shared" si="305"/>
        <v>0</v>
      </c>
    </row>
    <row r="9557" spans="76:77" x14ac:dyDescent="0.25">
      <c r="BX9557" s="311" t="e">
        <f t="shared" si="304"/>
        <v>#DIV/0!</v>
      </c>
      <c r="BY9557" s="310">
        <f t="shared" si="305"/>
        <v>0</v>
      </c>
    </row>
    <row r="9558" spans="76:77" x14ac:dyDescent="0.25">
      <c r="BX9558" s="311" t="e">
        <f t="shared" si="304"/>
        <v>#DIV/0!</v>
      </c>
      <c r="BY9558" s="310">
        <f t="shared" si="305"/>
        <v>0</v>
      </c>
    </row>
    <row r="9559" spans="76:77" x14ac:dyDescent="0.25">
      <c r="BX9559" s="311" t="e">
        <f t="shared" si="304"/>
        <v>#DIV/0!</v>
      </c>
      <c r="BY9559" s="310">
        <f t="shared" si="305"/>
        <v>0</v>
      </c>
    </row>
    <row r="9560" spans="76:77" x14ac:dyDescent="0.25">
      <c r="BX9560" s="311" t="e">
        <f t="shared" si="304"/>
        <v>#DIV/0!</v>
      </c>
      <c r="BY9560" s="310">
        <f t="shared" si="305"/>
        <v>0</v>
      </c>
    </row>
    <row r="9561" spans="76:77" x14ac:dyDescent="0.25">
      <c r="BX9561" s="311" t="e">
        <f t="shared" si="304"/>
        <v>#DIV/0!</v>
      </c>
      <c r="BY9561" s="310">
        <f t="shared" si="305"/>
        <v>0</v>
      </c>
    </row>
    <row r="9562" spans="76:77" x14ac:dyDescent="0.25">
      <c r="BX9562" s="311" t="e">
        <f t="shared" si="304"/>
        <v>#DIV/0!</v>
      </c>
      <c r="BY9562" s="310">
        <f t="shared" si="305"/>
        <v>0</v>
      </c>
    </row>
    <row r="9563" spans="76:77" x14ac:dyDescent="0.25">
      <c r="BX9563" s="311" t="e">
        <f t="shared" si="304"/>
        <v>#DIV/0!</v>
      </c>
      <c r="BY9563" s="310">
        <f t="shared" si="305"/>
        <v>0</v>
      </c>
    </row>
    <row r="9564" spans="76:77" x14ac:dyDescent="0.25">
      <c r="BX9564" s="311" t="e">
        <f t="shared" si="304"/>
        <v>#DIV/0!</v>
      </c>
      <c r="BY9564" s="310">
        <f t="shared" si="305"/>
        <v>0</v>
      </c>
    </row>
    <row r="9565" spans="76:77" x14ac:dyDescent="0.25">
      <c r="BX9565" s="311" t="e">
        <f t="shared" si="304"/>
        <v>#DIV/0!</v>
      </c>
      <c r="BY9565" s="310">
        <f t="shared" si="305"/>
        <v>0</v>
      </c>
    </row>
    <row r="9566" spans="76:77" x14ac:dyDescent="0.25">
      <c r="BX9566" s="311" t="e">
        <f t="shared" si="304"/>
        <v>#DIV/0!</v>
      </c>
      <c r="BY9566" s="310">
        <f t="shared" si="305"/>
        <v>0</v>
      </c>
    </row>
    <row r="9567" spans="76:77" x14ac:dyDescent="0.25">
      <c r="BX9567" s="311" t="e">
        <f t="shared" si="304"/>
        <v>#DIV/0!</v>
      </c>
      <c r="BY9567" s="310">
        <f t="shared" si="305"/>
        <v>0</v>
      </c>
    </row>
    <row r="9568" spans="76:77" x14ac:dyDescent="0.25">
      <c r="BX9568" s="311" t="e">
        <f t="shared" si="304"/>
        <v>#DIV/0!</v>
      </c>
      <c r="BY9568" s="310">
        <f t="shared" si="305"/>
        <v>0</v>
      </c>
    </row>
    <row r="9569" spans="76:77" x14ac:dyDescent="0.25">
      <c r="BX9569" s="311" t="e">
        <f t="shared" si="304"/>
        <v>#DIV/0!</v>
      </c>
      <c r="BY9569" s="310">
        <f t="shared" si="305"/>
        <v>0</v>
      </c>
    </row>
    <row r="9570" spans="76:77" x14ac:dyDescent="0.25">
      <c r="BX9570" s="311" t="e">
        <f t="shared" si="304"/>
        <v>#DIV/0!</v>
      </c>
      <c r="BY9570" s="310">
        <f t="shared" si="305"/>
        <v>0</v>
      </c>
    </row>
    <row r="9571" spans="76:77" x14ac:dyDescent="0.25">
      <c r="BX9571" s="311" t="e">
        <f t="shared" si="304"/>
        <v>#DIV/0!</v>
      </c>
      <c r="BY9571" s="310">
        <f t="shared" si="305"/>
        <v>0</v>
      </c>
    </row>
    <row r="9572" spans="76:77" x14ac:dyDescent="0.25">
      <c r="BX9572" s="311" t="e">
        <f t="shared" si="304"/>
        <v>#DIV/0!</v>
      </c>
      <c r="BY9572" s="310">
        <f t="shared" si="305"/>
        <v>0</v>
      </c>
    </row>
    <row r="9573" spans="76:77" x14ac:dyDescent="0.25">
      <c r="BX9573" s="311" t="e">
        <f t="shared" si="304"/>
        <v>#DIV/0!</v>
      </c>
      <c r="BY9573" s="310">
        <f t="shared" si="305"/>
        <v>0</v>
      </c>
    </row>
    <row r="9574" spans="76:77" x14ac:dyDescent="0.25">
      <c r="BX9574" s="311" t="e">
        <f t="shared" si="304"/>
        <v>#DIV/0!</v>
      </c>
      <c r="BY9574" s="310">
        <f t="shared" si="305"/>
        <v>0</v>
      </c>
    </row>
    <row r="9575" spans="76:77" x14ac:dyDescent="0.25">
      <c r="BX9575" s="311" t="e">
        <f t="shared" si="304"/>
        <v>#DIV/0!</v>
      </c>
      <c r="BY9575" s="310">
        <f t="shared" si="305"/>
        <v>0</v>
      </c>
    </row>
    <row r="9576" spans="76:77" x14ac:dyDescent="0.25">
      <c r="BX9576" s="311" t="e">
        <f t="shared" si="304"/>
        <v>#DIV/0!</v>
      </c>
      <c r="BY9576" s="310">
        <f t="shared" si="305"/>
        <v>0</v>
      </c>
    </row>
    <row r="9577" spans="76:77" x14ac:dyDescent="0.25">
      <c r="BX9577" s="311" t="e">
        <f t="shared" si="304"/>
        <v>#DIV/0!</v>
      </c>
      <c r="BY9577" s="310">
        <f t="shared" si="305"/>
        <v>0</v>
      </c>
    </row>
    <row r="9578" spans="76:77" x14ac:dyDescent="0.25">
      <c r="BX9578" s="311" t="e">
        <f t="shared" si="304"/>
        <v>#DIV/0!</v>
      </c>
      <c r="BY9578" s="310">
        <f t="shared" si="305"/>
        <v>0</v>
      </c>
    </row>
    <row r="9579" spans="76:77" x14ac:dyDescent="0.25">
      <c r="BX9579" s="311" t="e">
        <f t="shared" si="304"/>
        <v>#DIV/0!</v>
      </c>
      <c r="BY9579" s="310">
        <f t="shared" si="305"/>
        <v>0</v>
      </c>
    </row>
    <row r="9580" spans="76:77" x14ac:dyDescent="0.25">
      <c r="BX9580" s="311" t="e">
        <f t="shared" si="304"/>
        <v>#DIV/0!</v>
      </c>
      <c r="BY9580" s="310">
        <f t="shared" si="305"/>
        <v>0</v>
      </c>
    </row>
    <row r="9581" spans="76:77" x14ac:dyDescent="0.25">
      <c r="BX9581" s="311" t="e">
        <f t="shared" si="304"/>
        <v>#DIV/0!</v>
      </c>
      <c r="BY9581" s="310">
        <f t="shared" si="305"/>
        <v>0</v>
      </c>
    </row>
    <row r="9582" spans="76:77" x14ac:dyDescent="0.25">
      <c r="BX9582" s="311" t="e">
        <f t="shared" si="304"/>
        <v>#DIV/0!</v>
      </c>
      <c r="BY9582" s="310">
        <f t="shared" si="305"/>
        <v>0</v>
      </c>
    </row>
    <row r="9583" spans="76:77" x14ac:dyDescent="0.25">
      <c r="BX9583" s="311" t="e">
        <f t="shared" si="304"/>
        <v>#DIV/0!</v>
      </c>
      <c r="BY9583" s="310">
        <f t="shared" si="305"/>
        <v>0</v>
      </c>
    </row>
    <row r="9584" spans="76:77" x14ac:dyDescent="0.25">
      <c r="BX9584" s="311" t="e">
        <f t="shared" si="304"/>
        <v>#DIV/0!</v>
      </c>
      <c r="BY9584" s="310">
        <f t="shared" si="305"/>
        <v>0</v>
      </c>
    </row>
    <row r="9585" spans="76:77" x14ac:dyDescent="0.25">
      <c r="BX9585" s="311" t="e">
        <f t="shared" si="304"/>
        <v>#DIV/0!</v>
      </c>
      <c r="BY9585" s="310">
        <f t="shared" si="305"/>
        <v>0</v>
      </c>
    </row>
    <row r="9586" spans="76:77" x14ac:dyDescent="0.25">
      <c r="BX9586" s="311" t="e">
        <f t="shared" si="304"/>
        <v>#DIV/0!</v>
      </c>
      <c r="BY9586" s="310">
        <f t="shared" si="305"/>
        <v>0</v>
      </c>
    </row>
    <row r="9587" spans="76:77" x14ac:dyDescent="0.25">
      <c r="BX9587" s="311" t="e">
        <f t="shared" si="304"/>
        <v>#DIV/0!</v>
      </c>
      <c r="BY9587" s="310">
        <f t="shared" si="305"/>
        <v>0</v>
      </c>
    </row>
    <row r="9588" spans="76:77" x14ac:dyDescent="0.25">
      <c r="BX9588" s="311" t="e">
        <f t="shared" si="304"/>
        <v>#DIV/0!</v>
      </c>
      <c r="BY9588" s="310">
        <f t="shared" si="305"/>
        <v>0</v>
      </c>
    </row>
    <row r="9589" spans="76:77" x14ac:dyDescent="0.25">
      <c r="BX9589" s="311" t="e">
        <f t="shared" si="304"/>
        <v>#DIV/0!</v>
      </c>
      <c r="BY9589" s="310">
        <f t="shared" si="305"/>
        <v>0</v>
      </c>
    </row>
    <row r="9590" spans="76:77" x14ac:dyDescent="0.25">
      <c r="BX9590" s="311" t="e">
        <f t="shared" si="304"/>
        <v>#DIV/0!</v>
      </c>
      <c r="BY9590" s="310">
        <f t="shared" si="305"/>
        <v>0</v>
      </c>
    </row>
    <row r="9591" spans="76:77" x14ac:dyDescent="0.25">
      <c r="BX9591" s="311" t="e">
        <f t="shared" si="304"/>
        <v>#DIV/0!</v>
      </c>
      <c r="BY9591" s="310">
        <f t="shared" si="305"/>
        <v>0</v>
      </c>
    </row>
    <row r="9592" spans="76:77" x14ac:dyDescent="0.25">
      <c r="BX9592" s="311" t="e">
        <f t="shared" si="304"/>
        <v>#DIV/0!</v>
      </c>
      <c r="BY9592" s="310">
        <f t="shared" si="305"/>
        <v>0</v>
      </c>
    </row>
    <row r="9593" spans="76:77" x14ac:dyDescent="0.25">
      <c r="BX9593" s="311" t="e">
        <f t="shared" si="304"/>
        <v>#DIV/0!</v>
      </c>
      <c r="BY9593" s="310">
        <f t="shared" si="305"/>
        <v>0</v>
      </c>
    </row>
    <row r="9594" spans="76:77" x14ac:dyDescent="0.25">
      <c r="BX9594" s="311" t="e">
        <f t="shared" si="304"/>
        <v>#DIV/0!</v>
      </c>
      <c r="BY9594" s="310">
        <f t="shared" si="305"/>
        <v>0</v>
      </c>
    </row>
    <row r="9595" spans="76:77" x14ac:dyDescent="0.25">
      <c r="BX9595" s="311" t="e">
        <f t="shared" si="304"/>
        <v>#DIV/0!</v>
      </c>
      <c r="BY9595" s="310">
        <f t="shared" si="305"/>
        <v>0</v>
      </c>
    </row>
    <row r="9596" spans="76:77" x14ac:dyDescent="0.25">
      <c r="BX9596" s="311" t="e">
        <f t="shared" si="304"/>
        <v>#DIV/0!</v>
      </c>
      <c r="BY9596" s="310">
        <f t="shared" si="305"/>
        <v>0</v>
      </c>
    </row>
    <row r="9597" spans="76:77" x14ac:dyDescent="0.25">
      <c r="BX9597" s="311" t="e">
        <f t="shared" si="304"/>
        <v>#DIV/0!</v>
      </c>
      <c r="BY9597" s="310">
        <f t="shared" si="305"/>
        <v>0</v>
      </c>
    </row>
    <row r="9598" spans="76:77" x14ac:dyDescent="0.25">
      <c r="BX9598" s="311" t="e">
        <f t="shared" si="304"/>
        <v>#DIV/0!</v>
      </c>
      <c r="BY9598" s="310">
        <f t="shared" si="305"/>
        <v>0</v>
      </c>
    </row>
    <row r="9599" spans="76:77" x14ac:dyDescent="0.25">
      <c r="BX9599" s="311" t="e">
        <f t="shared" si="304"/>
        <v>#DIV/0!</v>
      </c>
      <c r="BY9599" s="310">
        <f t="shared" si="305"/>
        <v>0</v>
      </c>
    </row>
    <row r="9600" spans="76:77" x14ac:dyDescent="0.25">
      <c r="BX9600" s="311" t="e">
        <f t="shared" si="304"/>
        <v>#DIV/0!</v>
      </c>
      <c r="BY9600" s="310">
        <f t="shared" si="305"/>
        <v>0</v>
      </c>
    </row>
    <row r="9601" spans="76:77" x14ac:dyDescent="0.25">
      <c r="BX9601" s="311" t="e">
        <f t="shared" si="304"/>
        <v>#DIV/0!</v>
      </c>
      <c r="BY9601" s="310">
        <f t="shared" si="305"/>
        <v>0</v>
      </c>
    </row>
    <row r="9602" spans="76:77" x14ac:dyDescent="0.25">
      <c r="BX9602" s="311" t="e">
        <f t="shared" si="304"/>
        <v>#DIV/0!</v>
      </c>
      <c r="BY9602" s="310">
        <f t="shared" si="305"/>
        <v>0</v>
      </c>
    </row>
    <row r="9603" spans="76:77" x14ac:dyDescent="0.25">
      <c r="BX9603" s="311" t="e">
        <f t="shared" si="304"/>
        <v>#DIV/0!</v>
      </c>
      <c r="BY9603" s="310">
        <f t="shared" si="305"/>
        <v>0</v>
      </c>
    </row>
    <row r="9604" spans="76:77" x14ac:dyDescent="0.25">
      <c r="BX9604" s="311" t="e">
        <f t="shared" si="304"/>
        <v>#DIV/0!</v>
      </c>
      <c r="BY9604" s="310">
        <f t="shared" si="305"/>
        <v>0</v>
      </c>
    </row>
    <row r="9605" spans="76:77" x14ac:dyDescent="0.25">
      <c r="BX9605" s="311" t="e">
        <f t="shared" si="304"/>
        <v>#DIV/0!</v>
      </c>
      <c r="BY9605" s="310">
        <f t="shared" si="305"/>
        <v>0</v>
      </c>
    </row>
    <row r="9606" spans="76:77" x14ac:dyDescent="0.25">
      <c r="BX9606" s="311" t="e">
        <f t="shared" si="304"/>
        <v>#DIV/0!</v>
      </c>
      <c r="BY9606" s="310">
        <f t="shared" si="305"/>
        <v>0</v>
      </c>
    </row>
    <row r="9607" spans="76:77" x14ac:dyDescent="0.25">
      <c r="BX9607" s="311" t="e">
        <f t="shared" si="304"/>
        <v>#DIV/0!</v>
      </c>
      <c r="BY9607" s="310">
        <f t="shared" si="305"/>
        <v>0</v>
      </c>
    </row>
    <row r="9608" spans="76:77" x14ac:dyDescent="0.25">
      <c r="BX9608" s="311" t="e">
        <f t="shared" si="304"/>
        <v>#DIV/0!</v>
      </c>
      <c r="BY9608" s="310">
        <f t="shared" si="305"/>
        <v>0</v>
      </c>
    </row>
    <row r="9609" spans="76:77" x14ac:dyDescent="0.25">
      <c r="BX9609" s="311" t="e">
        <f t="shared" si="304"/>
        <v>#DIV/0!</v>
      </c>
      <c r="BY9609" s="310">
        <f t="shared" si="305"/>
        <v>0</v>
      </c>
    </row>
    <row r="9610" spans="76:77" x14ac:dyDescent="0.25">
      <c r="BX9610" s="311" t="e">
        <f t="shared" si="304"/>
        <v>#DIV/0!</v>
      </c>
      <c r="BY9610" s="310">
        <f t="shared" si="305"/>
        <v>0</v>
      </c>
    </row>
    <row r="9611" spans="76:77" x14ac:dyDescent="0.25">
      <c r="BX9611" s="311" t="e">
        <f t="shared" si="304"/>
        <v>#DIV/0!</v>
      </c>
      <c r="BY9611" s="310">
        <f t="shared" si="305"/>
        <v>0</v>
      </c>
    </row>
    <row r="9612" spans="76:77" x14ac:dyDescent="0.25">
      <c r="BX9612" s="311" t="e">
        <f t="shared" si="304"/>
        <v>#DIV/0!</v>
      </c>
      <c r="BY9612" s="310">
        <f t="shared" si="305"/>
        <v>0</v>
      </c>
    </row>
    <row r="9613" spans="76:77" x14ac:dyDescent="0.25">
      <c r="BX9613" s="311" t="e">
        <f t="shared" ref="BX9613:BX9676" si="306">BY9613/BV9613</f>
        <v>#DIV/0!</v>
      </c>
      <c r="BY9613" s="310">
        <f t="shared" ref="BY9613:BY9676" si="307">BY9612+BW9613*(BV9613-BV9612)</f>
        <v>0</v>
      </c>
    </row>
    <row r="9614" spans="76:77" x14ac:dyDescent="0.25">
      <c r="BX9614" s="311" t="e">
        <f t="shared" si="306"/>
        <v>#DIV/0!</v>
      </c>
      <c r="BY9614" s="310">
        <f t="shared" si="307"/>
        <v>0</v>
      </c>
    </row>
    <row r="9615" spans="76:77" x14ac:dyDescent="0.25">
      <c r="BX9615" s="311" t="e">
        <f t="shared" si="306"/>
        <v>#DIV/0!</v>
      </c>
      <c r="BY9615" s="310">
        <f t="shared" si="307"/>
        <v>0</v>
      </c>
    </row>
    <row r="9616" spans="76:77" x14ac:dyDescent="0.25">
      <c r="BX9616" s="311" t="e">
        <f t="shared" si="306"/>
        <v>#DIV/0!</v>
      </c>
      <c r="BY9616" s="310">
        <f t="shared" si="307"/>
        <v>0</v>
      </c>
    </row>
    <row r="9617" spans="76:77" x14ac:dyDescent="0.25">
      <c r="BX9617" s="311" t="e">
        <f t="shared" si="306"/>
        <v>#DIV/0!</v>
      </c>
      <c r="BY9617" s="310">
        <f t="shared" si="307"/>
        <v>0</v>
      </c>
    </row>
    <row r="9618" spans="76:77" x14ac:dyDescent="0.25">
      <c r="BX9618" s="311" t="e">
        <f t="shared" si="306"/>
        <v>#DIV/0!</v>
      </c>
      <c r="BY9618" s="310">
        <f t="shared" si="307"/>
        <v>0</v>
      </c>
    </row>
    <row r="9619" spans="76:77" x14ac:dyDescent="0.25">
      <c r="BX9619" s="311" t="e">
        <f t="shared" si="306"/>
        <v>#DIV/0!</v>
      </c>
      <c r="BY9619" s="310">
        <f t="shared" si="307"/>
        <v>0</v>
      </c>
    </row>
    <row r="9620" spans="76:77" x14ac:dyDescent="0.25">
      <c r="BX9620" s="311" t="e">
        <f t="shared" si="306"/>
        <v>#DIV/0!</v>
      </c>
      <c r="BY9620" s="310">
        <f t="shared" si="307"/>
        <v>0</v>
      </c>
    </row>
    <row r="9621" spans="76:77" x14ac:dyDescent="0.25">
      <c r="BX9621" s="311" t="e">
        <f t="shared" si="306"/>
        <v>#DIV/0!</v>
      </c>
      <c r="BY9621" s="310">
        <f t="shared" si="307"/>
        <v>0</v>
      </c>
    </row>
    <row r="9622" spans="76:77" x14ac:dyDescent="0.25">
      <c r="BX9622" s="311" t="e">
        <f t="shared" si="306"/>
        <v>#DIV/0!</v>
      </c>
      <c r="BY9622" s="310">
        <f t="shared" si="307"/>
        <v>0</v>
      </c>
    </row>
    <row r="9623" spans="76:77" x14ac:dyDescent="0.25">
      <c r="BX9623" s="311" t="e">
        <f t="shared" si="306"/>
        <v>#DIV/0!</v>
      </c>
      <c r="BY9623" s="310">
        <f t="shared" si="307"/>
        <v>0</v>
      </c>
    </row>
    <row r="9624" spans="76:77" x14ac:dyDescent="0.25">
      <c r="BX9624" s="311" t="e">
        <f t="shared" si="306"/>
        <v>#DIV/0!</v>
      </c>
      <c r="BY9624" s="310">
        <f t="shared" si="307"/>
        <v>0</v>
      </c>
    </row>
    <row r="9625" spans="76:77" x14ac:dyDescent="0.25">
      <c r="BX9625" s="311" t="e">
        <f t="shared" si="306"/>
        <v>#DIV/0!</v>
      </c>
      <c r="BY9625" s="310">
        <f t="shared" si="307"/>
        <v>0</v>
      </c>
    </row>
    <row r="9626" spans="76:77" x14ac:dyDescent="0.25">
      <c r="BX9626" s="311" t="e">
        <f t="shared" si="306"/>
        <v>#DIV/0!</v>
      </c>
      <c r="BY9626" s="310">
        <f t="shared" si="307"/>
        <v>0</v>
      </c>
    </row>
    <row r="9627" spans="76:77" x14ac:dyDescent="0.25">
      <c r="BX9627" s="311" t="e">
        <f t="shared" si="306"/>
        <v>#DIV/0!</v>
      </c>
      <c r="BY9627" s="310">
        <f t="shared" si="307"/>
        <v>0</v>
      </c>
    </row>
    <row r="9628" spans="76:77" x14ac:dyDescent="0.25">
      <c r="BX9628" s="311" t="e">
        <f t="shared" si="306"/>
        <v>#DIV/0!</v>
      </c>
      <c r="BY9628" s="310">
        <f t="shared" si="307"/>
        <v>0</v>
      </c>
    </row>
    <row r="9629" spans="76:77" x14ac:dyDescent="0.25">
      <c r="BX9629" s="311" t="e">
        <f t="shared" si="306"/>
        <v>#DIV/0!</v>
      </c>
      <c r="BY9629" s="310">
        <f t="shared" si="307"/>
        <v>0</v>
      </c>
    </row>
    <row r="9630" spans="76:77" x14ac:dyDescent="0.25">
      <c r="BX9630" s="311" t="e">
        <f t="shared" si="306"/>
        <v>#DIV/0!</v>
      </c>
      <c r="BY9630" s="310">
        <f t="shared" si="307"/>
        <v>0</v>
      </c>
    </row>
    <row r="9631" spans="76:77" x14ac:dyDescent="0.25">
      <c r="BX9631" s="311" t="e">
        <f t="shared" si="306"/>
        <v>#DIV/0!</v>
      </c>
      <c r="BY9631" s="310">
        <f t="shared" si="307"/>
        <v>0</v>
      </c>
    </row>
    <row r="9632" spans="76:77" x14ac:dyDescent="0.25">
      <c r="BX9632" s="311" t="e">
        <f t="shared" si="306"/>
        <v>#DIV/0!</v>
      </c>
      <c r="BY9632" s="310">
        <f t="shared" si="307"/>
        <v>0</v>
      </c>
    </row>
    <row r="9633" spans="76:77" x14ac:dyDescent="0.25">
      <c r="BX9633" s="311" t="e">
        <f t="shared" si="306"/>
        <v>#DIV/0!</v>
      </c>
      <c r="BY9633" s="310">
        <f t="shared" si="307"/>
        <v>0</v>
      </c>
    </row>
    <row r="9634" spans="76:77" x14ac:dyDescent="0.25">
      <c r="BX9634" s="311" t="e">
        <f t="shared" si="306"/>
        <v>#DIV/0!</v>
      </c>
      <c r="BY9634" s="310">
        <f t="shared" si="307"/>
        <v>0</v>
      </c>
    </row>
    <row r="9635" spans="76:77" x14ac:dyDescent="0.25">
      <c r="BX9635" s="311" t="e">
        <f t="shared" si="306"/>
        <v>#DIV/0!</v>
      </c>
      <c r="BY9635" s="310">
        <f t="shared" si="307"/>
        <v>0</v>
      </c>
    </row>
    <row r="9636" spans="76:77" x14ac:dyDescent="0.25">
      <c r="BX9636" s="311" t="e">
        <f t="shared" si="306"/>
        <v>#DIV/0!</v>
      </c>
      <c r="BY9636" s="310">
        <f t="shared" si="307"/>
        <v>0</v>
      </c>
    </row>
    <row r="9637" spans="76:77" x14ac:dyDescent="0.25">
      <c r="BX9637" s="311" t="e">
        <f t="shared" si="306"/>
        <v>#DIV/0!</v>
      </c>
      <c r="BY9637" s="310">
        <f t="shared" si="307"/>
        <v>0</v>
      </c>
    </row>
    <row r="9638" spans="76:77" x14ac:dyDescent="0.25">
      <c r="BX9638" s="311" t="e">
        <f t="shared" si="306"/>
        <v>#DIV/0!</v>
      </c>
      <c r="BY9638" s="310">
        <f t="shared" si="307"/>
        <v>0</v>
      </c>
    </row>
    <row r="9639" spans="76:77" x14ac:dyDescent="0.25">
      <c r="BX9639" s="311" t="e">
        <f t="shared" si="306"/>
        <v>#DIV/0!</v>
      </c>
      <c r="BY9639" s="310">
        <f t="shared" si="307"/>
        <v>0</v>
      </c>
    </row>
    <row r="9640" spans="76:77" x14ac:dyDescent="0.25">
      <c r="BX9640" s="311" t="e">
        <f t="shared" si="306"/>
        <v>#DIV/0!</v>
      </c>
      <c r="BY9640" s="310">
        <f t="shared" si="307"/>
        <v>0</v>
      </c>
    </row>
    <row r="9641" spans="76:77" x14ac:dyDescent="0.25">
      <c r="BX9641" s="311" t="e">
        <f t="shared" si="306"/>
        <v>#DIV/0!</v>
      </c>
      <c r="BY9641" s="310">
        <f t="shared" si="307"/>
        <v>0</v>
      </c>
    </row>
    <row r="9642" spans="76:77" x14ac:dyDescent="0.25">
      <c r="BX9642" s="311" t="e">
        <f t="shared" si="306"/>
        <v>#DIV/0!</v>
      </c>
      <c r="BY9642" s="310">
        <f t="shared" si="307"/>
        <v>0</v>
      </c>
    </row>
    <row r="9643" spans="76:77" x14ac:dyDescent="0.25">
      <c r="BX9643" s="311" t="e">
        <f t="shared" si="306"/>
        <v>#DIV/0!</v>
      </c>
      <c r="BY9643" s="310">
        <f t="shared" si="307"/>
        <v>0</v>
      </c>
    </row>
    <row r="9644" spans="76:77" x14ac:dyDescent="0.25">
      <c r="BX9644" s="311" t="e">
        <f t="shared" si="306"/>
        <v>#DIV/0!</v>
      </c>
      <c r="BY9644" s="310">
        <f t="shared" si="307"/>
        <v>0</v>
      </c>
    </row>
    <row r="9645" spans="76:77" x14ac:dyDescent="0.25">
      <c r="BX9645" s="311" t="e">
        <f t="shared" si="306"/>
        <v>#DIV/0!</v>
      </c>
      <c r="BY9645" s="310">
        <f t="shared" si="307"/>
        <v>0</v>
      </c>
    </row>
    <row r="9646" spans="76:77" x14ac:dyDescent="0.25">
      <c r="BX9646" s="311" t="e">
        <f t="shared" si="306"/>
        <v>#DIV/0!</v>
      </c>
      <c r="BY9646" s="310">
        <f t="shared" si="307"/>
        <v>0</v>
      </c>
    </row>
    <row r="9647" spans="76:77" x14ac:dyDescent="0.25">
      <c r="BX9647" s="311" t="e">
        <f t="shared" si="306"/>
        <v>#DIV/0!</v>
      </c>
      <c r="BY9647" s="310">
        <f t="shared" si="307"/>
        <v>0</v>
      </c>
    </row>
    <row r="9648" spans="76:77" x14ac:dyDescent="0.25">
      <c r="BX9648" s="311" t="e">
        <f t="shared" si="306"/>
        <v>#DIV/0!</v>
      </c>
      <c r="BY9648" s="310">
        <f t="shared" si="307"/>
        <v>0</v>
      </c>
    </row>
    <row r="9649" spans="76:77" x14ac:dyDescent="0.25">
      <c r="BX9649" s="311" t="e">
        <f t="shared" si="306"/>
        <v>#DIV/0!</v>
      </c>
      <c r="BY9649" s="310">
        <f t="shared" si="307"/>
        <v>0</v>
      </c>
    </row>
    <row r="9650" spans="76:77" x14ac:dyDescent="0.25">
      <c r="BX9650" s="311" t="e">
        <f t="shared" si="306"/>
        <v>#DIV/0!</v>
      </c>
      <c r="BY9650" s="310">
        <f t="shared" si="307"/>
        <v>0</v>
      </c>
    </row>
    <row r="9651" spans="76:77" x14ac:dyDescent="0.25">
      <c r="BX9651" s="311" t="e">
        <f t="shared" si="306"/>
        <v>#DIV/0!</v>
      </c>
      <c r="BY9651" s="310">
        <f t="shared" si="307"/>
        <v>0</v>
      </c>
    </row>
    <row r="9652" spans="76:77" x14ac:dyDescent="0.25">
      <c r="BX9652" s="311" t="e">
        <f t="shared" si="306"/>
        <v>#DIV/0!</v>
      </c>
      <c r="BY9652" s="310">
        <f t="shared" si="307"/>
        <v>0</v>
      </c>
    </row>
    <row r="9653" spans="76:77" x14ac:dyDescent="0.25">
      <c r="BX9653" s="311" t="e">
        <f t="shared" si="306"/>
        <v>#DIV/0!</v>
      </c>
      <c r="BY9653" s="310">
        <f t="shared" si="307"/>
        <v>0</v>
      </c>
    </row>
    <row r="9654" spans="76:77" x14ac:dyDescent="0.25">
      <c r="BX9654" s="311" t="e">
        <f t="shared" si="306"/>
        <v>#DIV/0!</v>
      </c>
      <c r="BY9654" s="310">
        <f t="shared" si="307"/>
        <v>0</v>
      </c>
    </row>
    <row r="9655" spans="76:77" x14ac:dyDescent="0.25">
      <c r="BX9655" s="311" t="e">
        <f t="shared" si="306"/>
        <v>#DIV/0!</v>
      </c>
      <c r="BY9655" s="310">
        <f t="shared" si="307"/>
        <v>0</v>
      </c>
    </row>
    <row r="9656" spans="76:77" x14ac:dyDescent="0.25">
      <c r="BX9656" s="311" t="e">
        <f t="shared" si="306"/>
        <v>#DIV/0!</v>
      </c>
      <c r="BY9656" s="310">
        <f t="shared" si="307"/>
        <v>0</v>
      </c>
    </row>
    <row r="9657" spans="76:77" x14ac:dyDescent="0.25">
      <c r="BX9657" s="311" t="e">
        <f t="shared" si="306"/>
        <v>#DIV/0!</v>
      </c>
      <c r="BY9657" s="310">
        <f t="shared" si="307"/>
        <v>0</v>
      </c>
    </row>
    <row r="9658" spans="76:77" x14ac:dyDescent="0.25">
      <c r="BX9658" s="311" t="e">
        <f t="shared" si="306"/>
        <v>#DIV/0!</v>
      </c>
      <c r="BY9658" s="310">
        <f t="shared" si="307"/>
        <v>0</v>
      </c>
    </row>
    <row r="9659" spans="76:77" x14ac:dyDescent="0.25">
      <c r="BX9659" s="311" t="e">
        <f t="shared" si="306"/>
        <v>#DIV/0!</v>
      </c>
      <c r="BY9659" s="310">
        <f t="shared" si="307"/>
        <v>0</v>
      </c>
    </row>
    <row r="9660" spans="76:77" x14ac:dyDescent="0.25">
      <c r="BX9660" s="311" t="e">
        <f t="shared" si="306"/>
        <v>#DIV/0!</v>
      </c>
      <c r="BY9660" s="310">
        <f t="shared" si="307"/>
        <v>0</v>
      </c>
    </row>
    <row r="9661" spans="76:77" x14ac:dyDescent="0.25">
      <c r="BX9661" s="311" t="e">
        <f t="shared" si="306"/>
        <v>#DIV/0!</v>
      </c>
      <c r="BY9661" s="310">
        <f t="shared" si="307"/>
        <v>0</v>
      </c>
    </row>
    <row r="9662" spans="76:77" x14ac:dyDescent="0.25">
      <c r="BX9662" s="311" t="e">
        <f t="shared" si="306"/>
        <v>#DIV/0!</v>
      </c>
      <c r="BY9662" s="310">
        <f t="shared" si="307"/>
        <v>0</v>
      </c>
    </row>
    <row r="9663" spans="76:77" x14ac:dyDescent="0.25">
      <c r="BX9663" s="311" t="e">
        <f t="shared" si="306"/>
        <v>#DIV/0!</v>
      </c>
      <c r="BY9663" s="310">
        <f t="shared" si="307"/>
        <v>0</v>
      </c>
    </row>
    <row r="9664" spans="76:77" x14ac:dyDescent="0.25">
      <c r="BX9664" s="311" t="e">
        <f t="shared" si="306"/>
        <v>#DIV/0!</v>
      </c>
      <c r="BY9664" s="310">
        <f t="shared" si="307"/>
        <v>0</v>
      </c>
    </row>
    <row r="9665" spans="76:77" x14ac:dyDescent="0.25">
      <c r="BX9665" s="311" t="e">
        <f t="shared" si="306"/>
        <v>#DIV/0!</v>
      </c>
      <c r="BY9665" s="310">
        <f t="shared" si="307"/>
        <v>0</v>
      </c>
    </row>
    <row r="9666" spans="76:77" x14ac:dyDescent="0.25">
      <c r="BX9666" s="311" t="e">
        <f t="shared" si="306"/>
        <v>#DIV/0!</v>
      </c>
      <c r="BY9666" s="310">
        <f t="shared" si="307"/>
        <v>0</v>
      </c>
    </row>
    <row r="9667" spans="76:77" x14ac:dyDescent="0.25">
      <c r="BX9667" s="311" t="e">
        <f t="shared" si="306"/>
        <v>#DIV/0!</v>
      </c>
      <c r="BY9667" s="310">
        <f t="shared" si="307"/>
        <v>0</v>
      </c>
    </row>
    <row r="9668" spans="76:77" x14ac:dyDescent="0.25">
      <c r="BX9668" s="311" t="e">
        <f t="shared" si="306"/>
        <v>#DIV/0!</v>
      </c>
      <c r="BY9668" s="310">
        <f t="shared" si="307"/>
        <v>0</v>
      </c>
    </row>
    <row r="9669" spans="76:77" x14ac:dyDescent="0.25">
      <c r="BX9669" s="311" t="e">
        <f t="shared" si="306"/>
        <v>#DIV/0!</v>
      </c>
      <c r="BY9669" s="310">
        <f t="shared" si="307"/>
        <v>0</v>
      </c>
    </row>
    <row r="9670" spans="76:77" x14ac:dyDescent="0.25">
      <c r="BX9670" s="311" t="e">
        <f t="shared" si="306"/>
        <v>#DIV/0!</v>
      </c>
      <c r="BY9670" s="310">
        <f t="shared" si="307"/>
        <v>0</v>
      </c>
    </row>
    <row r="9671" spans="76:77" x14ac:dyDescent="0.25">
      <c r="BX9671" s="311" t="e">
        <f t="shared" si="306"/>
        <v>#DIV/0!</v>
      </c>
      <c r="BY9671" s="310">
        <f t="shared" si="307"/>
        <v>0</v>
      </c>
    </row>
    <row r="9672" spans="76:77" x14ac:dyDescent="0.25">
      <c r="BX9672" s="311" t="e">
        <f t="shared" si="306"/>
        <v>#DIV/0!</v>
      </c>
      <c r="BY9672" s="310">
        <f t="shared" si="307"/>
        <v>0</v>
      </c>
    </row>
    <row r="9673" spans="76:77" x14ac:dyDescent="0.25">
      <c r="BX9673" s="311" t="e">
        <f t="shared" si="306"/>
        <v>#DIV/0!</v>
      </c>
      <c r="BY9673" s="310">
        <f t="shared" si="307"/>
        <v>0</v>
      </c>
    </row>
    <row r="9674" spans="76:77" x14ac:dyDescent="0.25">
      <c r="BX9674" s="311" t="e">
        <f t="shared" si="306"/>
        <v>#DIV/0!</v>
      </c>
      <c r="BY9674" s="310">
        <f t="shared" si="307"/>
        <v>0</v>
      </c>
    </row>
    <row r="9675" spans="76:77" x14ac:dyDescent="0.25">
      <c r="BX9675" s="311" t="e">
        <f t="shared" si="306"/>
        <v>#DIV/0!</v>
      </c>
      <c r="BY9675" s="310">
        <f t="shared" si="307"/>
        <v>0</v>
      </c>
    </row>
    <row r="9676" spans="76:77" x14ac:dyDescent="0.25">
      <c r="BX9676" s="311" t="e">
        <f t="shared" si="306"/>
        <v>#DIV/0!</v>
      </c>
      <c r="BY9676" s="310">
        <f t="shared" si="307"/>
        <v>0</v>
      </c>
    </row>
    <row r="9677" spans="76:77" x14ac:dyDescent="0.25">
      <c r="BX9677" s="311" t="e">
        <f t="shared" ref="BX9677:BX9740" si="308">BY9677/BV9677</f>
        <v>#DIV/0!</v>
      </c>
      <c r="BY9677" s="310">
        <f t="shared" ref="BY9677:BY9740" si="309">BY9676+BW9677*(BV9677-BV9676)</f>
        <v>0</v>
      </c>
    </row>
    <row r="9678" spans="76:77" x14ac:dyDescent="0.25">
      <c r="BX9678" s="311" t="e">
        <f t="shared" si="308"/>
        <v>#DIV/0!</v>
      </c>
      <c r="BY9678" s="310">
        <f t="shared" si="309"/>
        <v>0</v>
      </c>
    </row>
    <row r="9679" spans="76:77" x14ac:dyDescent="0.25">
      <c r="BX9679" s="311" t="e">
        <f t="shared" si="308"/>
        <v>#DIV/0!</v>
      </c>
      <c r="BY9679" s="310">
        <f t="shared" si="309"/>
        <v>0</v>
      </c>
    </row>
    <row r="9680" spans="76:77" x14ac:dyDescent="0.25">
      <c r="BX9680" s="311" t="e">
        <f t="shared" si="308"/>
        <v>#DIV/0!</v>
      </c>
      <c r="BY9680" s="310">
        <f t="shared" si="309"/>
        <v>0</v>
      </c>
    </row>
    <row r="9681" spans="76:77" x14ac:dyDescent="0.25">
      <c r="BX9681" s="311" t="e">
        <f t="shared" si="308"/>
        <v>#DIV/0!</v>
      </c>
      <c r="BY9681" s="310">
        <f t="shared" si="309"/>
        <v>0</v>
      </c>
    </row>
    <row r="9682" spans="76:77" x14ac:dyDescent="0.25">
      <c r="BX9682" s="311" t="e">
        <f t="shared" si="308"/>
        <v>#DIV/0!</v>
      </c>
      <c r="BY9682" s="310">
        <f t="shared" si="309"/>
        <v>0</v>
      </c>
    </row>
    <row r="9683" spans="76:77" x14ac:dyDescent="0.25">
      <c r="BX9683" s="311" t="e">
        <f t="shared" si="308"/>
        <v>#DIV/0!</v>
      </c>
      <c r="BY9683" s="310">
        <f t="shared" si="309"/>
        <v>0</v>
      </c>
    </row>
    <row r="9684" spans="76:77" x14ac:dyDescent="0.25">
      <c r="BX9684" s="311" t="e">
        <f t="shared" si="308"/>
        <v>#DIV/0!</v>
      </c>
      <c r="BY9684" s="310">
        <f t="shared" si="309"/>
        <v>0</v>
      </c>
    </row>
    <row r="9685" spans="76:77" x14ac:dyDescent="0.25">
      <c r="BX9685" s="311" t="e">
        <f t="shared" si="308"/>
        <v>#DIV/0!</v>
      </c>
      <c r="BY9685" s="310">
        <f t="shared" si="309"/>
        <v>0</v>
      </c>
    </row>
    <row r="9686" spans="76:77" x14ac:dyDescent="0.25">
      <c r="BX9686" s="311" t="e">
        <f t="shared" si="308"/>
        <v>#DIV/0!</v>
      </c>
      <c r="BY9686" s="310">
        <f t="shared" si="309"/>
        <v>0</v>
      </c>
    </row>
    <row r="9687" spans="76:77" x14ac:dyDescent="0.25">
      <c r="BX9687" s="311" t="e">
        <f t="shared" si="308"/>
        <v>#DIV/0!</v>
      </c>
      <c r="BY9687" s="310">
        <f t="shared" si="309"/>
        <v>0</v>
      </c>
    </row>
    <row r="9688" spans="76:77" x14ac:dyDescent="0.25">
      <c r="BX9688" s="311" t="e">
        <f t="shared" si="308"/>
        <v>#DIV/0!</v>
      </c>
      <c r="BY9688" s="310">
        <f t="shared" si="309"/>
        <v>0</v>
      </c>
    </row>
    <row r="9689" spans="76:77" x14ac:dyDescent="0.25">
      <c r="BX9689" s="311" t="e">
        <f t="shared" si="308"/>
        <v>#DIV/0!</v>
      </c>
      <c r="BY9689" s="310">
        <f t="shared" si="309"/>
        <v>0</v>
      </c>
    </row>
    <row r="9690" spans="76:77" x14ac:dyDescent="0.25">
      <c r="BX9690" s="311" t="e">
        <f t="shared" si="308"/>
        <v>#DIV/0!</v>
      </c>
      <c r="BY9690" s="310">
        <f t="shared" si="309"/>
        <v>0</v>
      </c>
    </row>
    <row r="9691" spans="76:77" x14ac:dyDescent="0.25">
      <c r="BX9691" s="311" t="e">
        <f t="shared" si="308"/>
        <v>#DIV/0!</v>
      </c>
      <c r="BY9691" s="310">
        <f t="shared" si="309"/>
        <v>0</v>
      </c>
    </row>
    <row r="9692" spans="76:77" x14ac:dyDescent="0.25">
      <c r="BX9692" s="311" t="e">
        <f t="shared" si="308"/>
        <v>#DIV/0!</v>
      </c>
      <c r="BY9692" s="310">
        <f t="shared" si="309"/>
        <v>0</v>
      </c>
    </row>
    <row r="9693" spans="76:77" x14ac:dyDescent="0.25">
      <c r="BX9693" s="311" t="e">
        <f t="shared" si="308"/>
        <v>#DIV/0!</v>
      </c>
      <c r="BY9693" s="310">
        <f t="shared" si="309"/>
        <v>0</v>
      </c>
    </row>
    <row r="9694" spans="76:77" x14ac:dyDescent="0.25">
      <c r="BX9694" s="311" t="e">
        <f t="shared" si="308"/>
        <v>#DIV/0!</v>
      </c>
      <c r="BY9694" s="310">
        <f t="shared" si="309"/>
        <v>0</v>
      </c>
    </row>
    <row r="9695" spans="76:77" x14ac:dyDescent="0.25">
      <c r="BX9695" s="311" t="e">
        <f t="shared" si="308"/>
        <v>#DIV/0!</v>
      </c>
      <c r="BY9695" s="310">
        <f t="shared" si="309"/>
        <v>0</v>
      </c>
    </row>
    <row r="9696" spans="76:77" x14ac:dyDescent="0.25">
      <c r="BX9696" s="311" t="e">
        <f t="shared" si="308"/>
        <v>#DIV/0!</v>
      </c>
      <c r="BY9696" s="310">
        <f t="shared" si="309"/>
        <v>0</v>
      </c>
    </row>
    <row r="9697" spans="76:77" x14ac:dyDescent="0.25">
      <c r="BX9697" s="311" t="e">
        <f t="shared" si="308"/>
        <v>#DIV/0!</v>
      </c>
      <c r="BY9697" s="310">
        <f t="shared" si="309"/>
        <v>0</v>
      </c>
    </row>
    <row r="9698" spans="76:77" x14ac:dyDescent="0.25">
      <c r="BX9698" s="311" t="e">
        <f t="shared" si="308"/>
        <v>#DIV/0!</v>
      </c>
      <c r="BY9698" s="310">
        <f t="shared" si="309"/>
        <v>0</v>
      </c>
    </row>
    <row r="9699" spans="76:77" x14ac:dyDescent="0.25">
      <c r="BX9699" s="311" t="e">
        <f t="shared" si="308"/>
        <v>#DIV/0!</v>
      </c>
      <c r="BY9699" s="310">
        <f t="shared" si="309"/>
        <v>0</v>
      </c>
    </row>
    <row r="9700" spans="76:77" x14ac:dyDescent="0.25">
      <c r="BX9700" s="311" t="e">
        <f t="shared" si="308"/>
        <v>#DIV/0!</v>
      </c>
      <c r="BY9700" s="310">
        <f t="shared" si="309"/>
        <v>0</v>
      </c>
    </row>
    <row r="9701" spans="76:77" x14ac:dyDescent="0.25">
      <c r="BX9701" s="311" t="e">
        <f t="shared" si="308"/>
        <v>#DIV/0!</v>
      </c>
      <c r="BY9701" s="310">
        <f t="shared" si="309"/>
        <v>0</v>
      </c>
    </row>
    <row r="9702" spans="76:77" x14ac:dyDescent="0.25">
      <c r="BX9702" s="311" t="e">
        <f t="shared" si="308"/>
        <v>#DIV/0!</v>
      </c>
      <c r="BY9702" s="310">
        <f t="shared" si="309"/>
        <v>0</v>
      </c>
    </row>
    <row r="9703" spans="76:77" x14ac:dyDescent="0.25">
      <c r="BX9703" s="311" t="e">
        <f t="shared" si="308"/>
        <v>#DIV/0!</v>
      </c>
      <c r="BY9703" s="310">
        <f t="shared" si="309"/>
        <v>0</v>
      </c>
    </row>
    <row r="9704" spans="76:77" x14ac:dyDescent="0.25">
      <c r="BX9704" s="311" t="e">
        <f t="shared" si="308"/>
        <v>#DIV/0!</v>
      </c>
      <c r="BY9704" s="310">
        <f t="shared" si="309"/>
        <v>0</v>
      </c>
    </row>
    <row r="9705" spans="76:77" x14ac:dyDescent="0.25">
      <c r="BX9705" s="311" t="e">
        <f t="shared" si="308"/>
        <v>#DIV/0!</v>
      </c>
      <c r="BY9705" s="310">
        <f t="shared" si="309"/>
        <v>0</v>
      </c>
    </row>
    <row r="9706" spans="76:77" x14ac:dyDescent="0.25">
      <c r="BX9706" s="311" t="e">
        <f t="shared" si="308"/>
        <v>#DIV/0!</v>
      </c>
      <c r="BY9706" s="310">
        <f t="shared" si="309"/>
        <v>0</v>
      </c>
    </row>
    <row r="9707" spans="76:77" x14ac:dyDescent="0.25">
      <c r="BX9707" s="311" t="e">
        <f t="shared" si="308"/>
        <v>#DIV/0!</v>
      </c>
      <c r="BY9707" s="310">
        <f t="shared" si="309"/>
        <v>0</v>
      </c>
    </row>
    <row r="9708" spans="76:77" x14ac:dyDescent="0.25">
      <c r="BX9708" s="311" t="e">
        <f t="shared" si="308"/>
        <v>#DIV/0!</v>
      </c>
      <c r="BY9708" s="310">
        <f t="shared" si="309"/>
        <v>0</v>
      </c>
    </row>
    <row r="9709" spans="76:77" x14ac:dyDescent="0.25">
      <c r="BX9709" s="311" t="e">
        <f t="shared" si="308"/>
        <v>#DIV/0!</v>
      </c>
      <c r="BY9709" s="310">
        <f t="shared" si="309"/>
        <v>0</v>
      </c>
    </row>
    <row r="9710" spans="76:77" x14ac:dyDescent="0.25">
      <c r="BX9710" s="311" t="e">
        <f t="shared" si="308"/>
        <v>#DIV/0!</v>
      </c>
      <c r="BY9710" s="310">
        <f t="shared" si="309"/>
        <v>0</v>
      </c>
    </row>
    <row r="9711" spans="76:77" x14ac:dyDescent="0.25">
      <c r="BX9711" s="311" t="e">
        <f t="shared" si="308"/>
        <v>#DIV/0!</v>
      </c>
      <c r="BY9711" s="310">
        <f t="shared" si="309"/>
        <v>0</v>
      </c>
    </row>
    <row r="9712" spans="76:77" x14ac:dyDescent="0.25">
      <c r="BX9712" s="311" t="e">
        <f t="shared" si="308"/>
        <v>#DIV/0!</v>
      </c>
      <c r="BY9712" s="310">
        <f t="shared" si="309"/>
        <v>0</v>
      </c>
    </row>
    <row r="9713" spans="76:77" x14ac:dyDescent="0.25">
      <c r="BX9713" s="311" t="e">
        <f t="shared" si="308"/>
        <v>#DIV/0!</v>
      </c>
      <c r="BY9713" s="310">
        <f t="shared" si="309"/>
        <v>0</v>
      </c>
    </row>
    <row r="9714" spans="76:77" x14ac:dyDescent="0.25">
      <c r="BX9714" s="311" t="e">
        <f t="shared" si="308"/>
        <v>#DIV/0!</v>
      </c>
      <c r="BY9714" s="310">
        <f t="shared" si="309"/>
        <v>0</v>
      </c>
    </row>
    <row r="9715" spans="76:77" x14ac:dyDescent="0.25">
      <c r="BX9715" s="311" t="e">
        <f t="shared" si="308"/>
        <v>#DIV/0!</v>
      </c>
      <c r="BY9715" s="310">
        <f t="shared" si="309"/>
        <v>0</v>
      </c>
    </row>
    <row r="9716" spans="76:77" x14ac:dyDescent="0.25">
      <c r="BX9716" s="311" t="e">
        <f t="shared" si="308"/>
        <v>#DIV/0!</v>
      </c>
      <c r="BY9716" s="310">
        <f t="shared" si="309"/>
        <v>0</v>
      </c>
    </row>
    <row r="9717" spans="76:77" x14ac:dyDescent="0.25">
      <c r="BX9717" s="311" t="e">
        <f t="shared" si="308"/>
        <v>#DIV/0!</v>
      </c>
      <c r="BY9717" s="310">
        <f t="shared" si="309"/>
        <v>0</v>
      </c>
    </row>
    <row r="9718" spans="76:77" x14ac:dyDescent="0.25">
      <c r="BX9718" s="311" t="e">
        <f t="shared" si="308"/>
        <v>#DIV/0!</v>
      </c>
      <c r="BY9718" s="310">
        <f t="shared" si="309"/>
        <v>0</v>
      </c>
    </row>
    <row r="9719" spans="76:77" x14ac:dyDescent="0.25">
      <c r="BX9719" s="311" t="e">
        <f t="shared" si="308"/>
        <v>#DIV/0!</v>
      </c>
      <c r="BY9719" s="310">
        <f t="shared" si="309"/>
        <v>0</v>
      </c>
    </row>
    <row r="9720" spans="76:77" x14ac:dyDescent="0.25">
      <c r="BX9720" s="311" t="e">
        <f t="shared" si="308"/>
        <v>#DIV/0!</v>
      </c>
      <c r="BY9720" s="310">
        <f t="shared" si="309"/>
        <v>0</v>
      </c>
    </row>
    <row r="9721" spans="76:77" x14ac:dyDescent="0.25">
      <c r="BX9721" s="311" t="e">
        <f t="shared" si="308"/>
        <v>#DIV/0!</v>
      </c>
      <c r="BY9721" s="310">
        <f t="shared" si="309"/>
        <v>0</v>
      </c>
    </row>
    <row r="9722" spans="76:77" x14ac:dyDescent="0.25">
      <c r="BX9722" s="311" t="e">
        <f t="shared" si="308"/>
        <v>#DIV/0!</v>
      </c>
      <c r="BY9722" s="310">
        <f t="shared" si="309"/>
        <v>0</v>
      </c>
    </row>
    <row r="9723" spans="76:77" x14ac:dyDescent="0.25">
      <c r="BX9723" s="311" t="e">
        <f t="shared" si="308"/>
        <v>#DIV/0!</v>
      </c>
      <c r="BY9723" s="310">
        <f t="shared" si="309"/>
        <v>0</v>
      </c>
    </row>
    <row r="9724" spans="76:77" x14ac:dyDescent="0.25">
      <c r="BX9724" s="311" t="e">
        <f t="shared" si="308"/>
        <v>#DIV/0!</v>
      </c>
      <c r="BY9724" s="310">
        <f t="shared" si="309"/>
        <v>0</v>
      </c>
    </row>
    <row r="9725" spans="76:77" x14ac:dyDescent="0.25">
      <c r="BX9725" s="311" t="e">
        <f t="shared" si="308"/>
        <v>#DIV/0!</v>
      </c>
      <c r="BY9725" s="310">
        <f t="shared" si="309"/>
        <v>0</v>
      </c>
    </row>
    <row r="9726" spans="76:77" x14ac:dyDescent="0.25">
      <c r="BX9726" s="311" t="e">
        <f t="shared" si="308"/>
        <v>#DIV/0!</v>
      </c>
      <c r="BY9726" s="310">
        <f t="shared" si="309"/>
        <v>0</v>
      </c>
    </row>
    <row r="9727" spans="76:77" x14ac:dyDescent="0.25">
      <c r="BX9727" s="311" t="e">
        <f t="shared" si="308"/>
        <v>#DIV/0!</v>
      </c>
      <c r="BY9727" s="310">
        <f t="shared" si="309"/>
        <v>0</v>
      </c>
    </row>
    <row r="9728" spans="76:77" x14ac:dyDescent="0.25">
      <c r="BX9728" s="311" t="e">
        <f t="shared" si="308"/>
        <v>#DIV/0!</v>
      </c>
      <c r="BY9728" s="310">
        <f t="shared" si="309"/>
        <v>0</v>
      </c>
    </row>
    <row r="9729" spans="76:77" x14ac:dyDescent="0.25">
      <c r="BX9729" s="311" t="e">
        <f t="shared" si="308"/>
        <v>#DIV/0!</v>
      </c>
      <c r="BY9729" s="310">
        <f t="shared" si="309"/>
        <v>0</v>
      </c>
    </row>
    <row r="9730" spans="76:77" x14ac:dyDescent="0.25">
      <c r="BX9730" s="311" t="e">
        <f t="shared" si="308"/>
        <v>#DIV/0!</v>
      </c>
      <c r="BY9730" s="310">
        <f t="shared" si="309"/>
        <v>0</v>
      </c>
    </row>
    <row r="9731" spans="76:77" x14ac:dyDescent="0.25">
      <c r="BX9731" s="311" t="e">
        <f t="shared" si="308"/>
        <v>#DIV/0!</v>
      </c>
      <c r="BY9731" s="310">
        <f t="shared" si="309"/>
        <v>0</v>
      </c>
    </row>
    <row r="9732" spans="76:77" x14ac:dyDescent="0.25">
      <c r="BX9732" s="311" t="e">
        <f t="shared" si="308"/>
        <v>#DIV/0!</v>
      </c>
      <c r="BY9732" s="310">
        <f t="shared" si="309"/>
        <v>0</v>
      </c>
    </row>
    <row r="9733" spans="76:77" x14ac:dyDescent="0.25">
      <c r="BX9733" s="311" t="e">
        <f t="shared" si="308"/>
        <v>#DIV/0!</v>
      </c>
      <c r="BY9733" s="310">
        <f t="shared" si="309"/>
        <v>0</v>
      </c>
    </row>
    <row r="9734" spans="76:77" x14ac:dyDescent="0.25">
      <c r="BX9734" s="311" t="e">
        <f t="shared" si="308"/>
        <v>#DIV/0!</v>
      </c>
      <c r="BY9734" s="310">
        <f t="shared" si="309"/>
        <v>0</v>
      </c>
    </row>
    <row r="9735" spans="76:77" x14ac:dyDescent="0.25">
      <c r="BX9735" s="311" t="e">
        <f t="shared" si="308"/>
        <v>#DIV/0!</v>
      </c>
      <c r="BY9735" s="310">
        <f t="shared" si="309"/>
        <v>0</v>
      </c>
    </row>
    <row r="9736" spans="76:77" x14ac:dyDescent="0.25">
      <c r="BX9736" s="311" t="e">
        <f t="shared" si="308"/>
        <v>#DIV/0!</v>
      </c>
      <c r="BY9736" s="310">
        <f t="shared" si="309"/>
        <v>0</v>
      </c>
    </row>
    <row r="9737" spans="76:77" x14ac:dyDescent="0.25">
      <c r="BX9737" s="311" t="e">
        <f t="shared" si="308"/>
        <v>#DIV/0!</v>
      </c>
      <c r="BY9737" s="310">
        <f t="shared" si="309"/>
        <v>0</v>
      </c>
    </row>
    <row r="9738" spans="76:77" x14ac:dyDescent="0.25">
      <c r="BX9738" s="311" t="e">
        <f t="shared" si="308"/>
        <v>#DIV/0!</v>
      </c>
      <c r="BY9738" s="310">
        <f t="shared" si="309"/>
        <v>0</v>
      </c>
    </row>
    <row r="9739" spans="76:77" x14ac:dyDescent="0.25">
      <c r="BX9739" s="311" t="e">
        <f t="shared" si="308"/>
        <v>#DIV/0!</v>
      </c>
      <c r="BY9739" s="310">
        <f t="shared" si="309"/>
        <v>0</v>
      </c>
    </row>
    <row r="9740" spans="76:77" x14ac:dyDescent="0.25">
      <c r="BX9740" s="311" t="e">
        <f t="shared" si="308"/>
        <v>#DIV/0!</v>
      </c>
      <c r="BY9740" s="310">
        <f t="shared" si="309"/>
        <v>0</v>
      </c>
    </row>
    <row r="9741" spans="76:77" x14ac:dyDescent="0.25">
      <c r="BX9741" s="311" t="e">
        <f t="shared" ref="BX9741:BX9804" si="310">BY9741/BV9741</f>
        <v>#DIV/0!</v>
      </c>
      <c r="BY9741" s="310">
        <f t="shared" ref="BY9741:BY9804" si="311">BY9740+BW9741*(BV9741-BV9740)</f>
        <v>0</v>
      </c>
    </row>
    <row r="9742" spans="76:77" x14ac:dyDescent="0.25">
      <c r="BX9742" s="311" t="e">
        <f t="shared" si="310"/>
        <v>#DIV/0!</v>
      </c>
      <c r="BY9742" s="310">
        <f t="shared" si="311"/>
        <v>0</v>
      </c>
    </row>
    <row r="9743" spans="76:77" x14ac:dyDescent="0.25">
      <c r="BX9743" s="311" t="e">
        <f t="shared" si="310"/>
        <v>#DIV/0!</v>
      </c>
      <c r="BY9743" s="310">
        <f t="shared" si="311"/>
        <v>0</v>
      </c>
    </row>
    <row r="9744" spans="76:77" x14ac:dyDescent="0.25">
      <c r="BX9744" s="311" t="e">
        <f t="shared" si="310"/>
        <v>#DIV/0!</v>
      </c>
      <c r="BY9744" s="310">
        <f t="shared" si="311"/>
        <v>0</v>
      </c>
    </row>
    <row r="9745" spans="76:77" x14ac:dyDescent="0.25">
      <c r="BX9745" s="311" t="e">
        <f t="shared" si="310"/>
        <v>#DIV/0!</v>
      </c>
      <c r="BY9745" s="310">
        <f t="shared" si="311"/>
        <v>0</v>
      </c>
    </row>
    <row r="9746" spans="76:77" x14ac:dyDescent="0.25">
      <c r="BX9746" s="311" t="e">
        <f t="shared" si="310"/>
        <v>#DIV/0!</v>
      </c>
      <c r="BY9746" s="310">
        <f t="shared" si="311"/>
        <v>0</v>
      </c>
    </row>
    <row r="9747" spans="76:77" x14ac:dyDescent="0.25">
      <c r="BX9747" s="311" t="e">
        <f t="shared" si="310"/>
        <v>#DIV/0!</v>
      </c>
      <c r="BY9747" s="310">
        <f t="shared" si="311"/>
        <v>0</v>
      </c>
    </row>
    <row r="9748" spans="76:77" x14ac:dyDescent="0.25">
      <c r="BX9748" s="311" t="e">
        <f t="shared" si="310"/>
        <v>#DIV/0!</v>
      </c>
      <c r="BY9748" s="310">
        <f t="shared" si="311"/>
        <v>0</v>
      </c>
    </row>
    <row r="9749" spans="76:77" x14ac:dyDescent="0.25">
      <c r="BX9749" s="311" t="e">
        <f t="shared" si="310"/>
        <v>#DIV/0!</v>
      </c>
      <c r="BY9749" s="310">
        <f t="shared" si="311"/>
        <v>0</v>
      </c>
    </row>
    <row r="9750" spans="76:77" x14ac:dyDescent="0.25">
      <c r="BX9750" s="311" t="e">
        <f t="shared" si="310"/>
        <v>#DIV/0!</v>
      </c>
      <c r="BY9750" s="310">
        <f t="shared" si="311"/>
        <v>0</v>
      </c>
    </row>
    <row r="9751" spans="76:77" x14ac:dyDescent="0.25">
      <c r="BX9751" s="311" t="e">
        <f t="shared" si="310"/>
        <v>#DIV/0!</v>
      </c>
      <c r="BY9751" s="310">
        <f t="shared" si="311"/>
        <v>0</v>
      </c>
    </row>
    <row r="9752" spans="76:77" x14ac:dyDescent="0.25">
      <c r="BX9752" s="311" t="e">
        <f t="shared" si="310"/>
        <v>#DIV/0!</v>
      </c>
      <c r="BY9752" s="310">
        <f t="shared" si="311"/>
        <v>0</v>
      </c>
    </row>
    <row r="9753" spans="76:77" x14ac:dyDescent="0.25">
      <c r="BX9753" s="311" t="e">
        <f t="shared" si="310"/>
        <v>#DIV/0!</v>
      </c>
      <c r="BY9753" s="310">
        <f t="shared" si="311"/>
        <v>0</v>
      </c>
    </row>
    <row r="9754" spans="76:77" x14ac:dyDescent="0.25">
      <c r="BX9754" s="311" t="e">
        <f t="shared" si="310"/>
        <v>#DIV/0!</v>
      </c>
      <c r="BY9754" s="310">
        <f t="shared" si="311"/>
        <v>0</v>
      </c>
    </row>
    <row r="9755" spans="76:77" x14ac:dyDescent="0.25">
      <c r="BX9755" s="311" t="e">
        <f t="shared" si="310"/>
        <v>#DIV/0!</v>
      </c>
      <c r="BY9755" s="310">
        <f t="shared" si="311"/>
        <v>0</v>
      </c>
    </row>
    <row r="9756" spans="76:77" x14ac:dyDescent="0.25">
      <c r="BX9756" s="311" t="e">
        <f t="shared" si="310"/>
        <v>#DIV/0!</v>
      </c>
      <c r="BY9756" s="310">
        <f t="shared" si="311"/>
        <v>0</v>
      </c>
    </row>
    <row r="9757" spans="76:77" x14ac:dyDescent="0.25">
      <c r="BX9757" s="311" t="e">
        <f t="shared" si="310"/>
        <v>#DIV/0!</v>
      </c>
      <c r="BY9757" s="310">
        <f t="shared" si="311"/>
        <v>0</v>
      </c>
    </row>
    <row r="9758" spans="76:77" x14ac:dyDescent="0.25">
      <c r="BX9758" s="311" t="e">
        <f t="shared" si="310"/>
        <v>#DIV/0!</v>
      </c>
      <c r="BY9758" s="310">
        <f t="shared" si="311"/>
        <v>0</v>
      </c>
    </row>
    <row r="9759" spans="76:77" x14ac:dyDescent="0.25">
      <c r="BX9759" s="311" t="e">
        <f t="shared" si="310"/>
        <v>#DIV/0!</v>
      </c>
      <c r="BY9759" s="310">
        <f t="shared" si="311"/>
        <v>0</v>
      </c>
    </row>
    <row r="9760" spans="76:77" x14ac:dyDescent="0.25">
      <c r="BX9760" s="311" t="e">
        <f t="shared" si="310"/>
        <v>#DIV/0!</v>
      </c>
      <c r="BY9760" s="310">
        <f t="shared" si="311"/>
        <v>0</v>
      </c>
    </row>
    <row r="9761" spans="76:77" x14ac:dyDescent="0.25">
      <c r="BX9761" s="311" t="e">
        <f t="shared" si="310"/>
        <v>#DIV/0!</v>
      </c>
      <c r="BY9761" s="310">
        <f t="shared" si="311"/>
        <v>0</v>
      </c>
    </row>
    <row r="9762" spans="76:77" x14ac:dyDescent="0.25">
      <c r="BX9762" s="311" t="e">
        <f t="shared" si="310"/>
        <v>#DIV/0!</v>
      </c>
      <c r="BY9762" s="310">
        <f t="shared" si="311"/>
        <v>0</v>
      </c>
    </row>
    <row r="9763" spans="76:77" x14ac:dyDescent="0.25">
      <c r="BX9763" s="311" t="e">
        <f t="shared" si="310"/>
        <v>#DIV/0!</v>
      </c>
      <c r="BY9763" s="310">
        <f t="shared" si="311"/>
        <v>0</v>
      </c>
    </row>
    <row r="9764" spans="76:77" x14ac:dyDescent="0.25">
      <c r="BX9764" s="311" t="e">
        <f t="shared" si="310"/>
        <v>#DIV/0!</v>
      </c>
      <c r="BY9764" s="310">
        <f t="shared" si="311"/>
        <v>0</v>
      </c>
    </row>
    <row r="9765" spans="76:77" x14ac:dyDescent="0.25">
      <c r="BX9765" s="311" t="e">
        <f t="shared" si="310"/>
        <v>#DIV/0!</v>
      </c>
      <c r="BY9765" s="310">
        <f t="shared" si="311"/>
        <v>0</v>
      </c>
    </row>
    <row r="9766" spans="76:77" x14ac:dyDescent="0.25">
      <c r="BX9766" s="311" t="e">
        <f t="shared" si="310"/>
        <v>#DIV/0!</v>
      </c>
      <c r="BY9766" s="310">
        <f t="shared" si="311"/>
        <v>0</v>
      </c>
    </row>
    <row r="9767" spans="76:77" x14ac:dyDescent="0.25">
      <c r="BX9767" s="311" t="e">
        <f t="shared" si="310"/>
        <v>#DIV/0!</v>
      </c>
      <c r="BY9767" s="310">
        <f t="shared" si="311"/>
        <v>0</v>
      </c>
    </row>
    <row r="9768" spans="76:77" x14ac:dyDescent="0.25">
      <c r="BX9768" s="311" t="e">
        <f t="shared" si="310"/>
        <v>#DIV/0!</v>
      </c>
      <c r="BY9768" s="310">
        <f t="shared" si="311"/>
        <v>0</v>
      </c>
    </row>
    <row r="9769" spans="76:77" x14ac:dyDescent="0.25">
      <c r="BX9769" s="311" t="e">
        <f t="shared" si="310"/>
        <v>#DIV/0!</v>
      </c>
      <c r="BY9769" s="310">
        <f t="shared" si="311"/>
        <v>0</v>
      </c>
    </row>
    <row r="9770" spans="76:77" x14ac:dyDescent="0.25">
      <c r="BX9770" s="311" t="e">
        <f t="shared" si="310"/>
        <v>#DIV/0!</v>
      </c>
      <c r="BY9770" s="310">
        <f t="shared" si="311"/>
        <v>0</v>
      </c>
    </row>
    <row r="9771" spans="76:77" x14ac:dyDescent="0.25">
      <c r="BX9771" s="311" t="e">
        <f t="shared" si="310"/>
        <v>#DIV/0!</v>
      </c>
      <c r="BY9771" s="310">
        <f t="shared" si="311"/>
        <v>0</v>
      </c>
    </row>
    <row r="9772" spans="76:77" x14ac:dyDescent="0.25">
      <c r="BX9772" s="311" t="e">
        <f t="shared" si="310"/>
        <v>#DIV/0!</v>
      </c>
      <c r="BY9772" s="310">
        <f t="shared" si="311"/>
        <v>0</v>
      </c>
    </row>
    <row r="9773" spans="76:77" x14ac:dyDescent="0.25">
      <c r="BX9773" s="311" t="e">
        <f t="shared" si="310"/>
        <v>#DIV/0!</v>
      </c>
      <c r="BY9773" s="310">
        <f t="shared" si="311"/>
        <v>0</v>
      </c>
    </row>
    <row r="9774" spans="76:77" x14ac:dyDescent="0.25">
      <c r="BX9774" s="311" t="e">
        <f t="shared" si="310"/>
        <v>#DIV/0!</v>
      </c>
      <c r="BY9774" s="310">
        <f t="shared" si="311"/>
        <v>0</v>
      </c>
    </row>
    <row r="9775" spans="76:77" x14ac:dyDescent="0.25">
      <c r="BX9775" s="311" t="e">
        <f t="shared" si="310"/>
        <v>#DIV/0!</v>
      </c>
      <c r="BY9775" s="310">
        <f t="shared" si="311"/>
        <v>0</v>
      </c>
    </row>
    <row r="9776" spans="76:77" x14ac:dyDescent="0.25">
      <c r="BX9776" s="311" t="e">
        <f t="shared" si="310"/>
        <v>#DIV/0!</v>
      </c>
      <c r="BY9776" s="310">
        <f t="shared" si="311"/>
        <v>0</v>
      </c>
    </row>
    <row r="9777" spans="76:77" x14ac:dyDescent="0.25">
      <c r="BX9777" s="311" t="e">
        <f t="shared" si="310"/>
        <v>#DIV/0!</v>
      </c>
      <c r="BY9777" s="310">
        <f t="shared" si="311"/>
        <v>0</v>
      </c>
    </row>
    <row r="9778" spans="76:77" x14ac:dyDescent="0.25">
      <c r="BX9778" s="311" t="e">
        <f t="shared" si="310"/>
        <v>#DIV/0!</v>
      </c>
      <c r="BY9778" s="310">
        <f t="shared" si="311"/>
        <v>0</v>
      </c>
    </row>
    <row r="9779" spans="76:77" x14ac:dyDescent="0.25">
      <c r="BX9779" s="311" t="e">
        <f t="shared" si="310"/>
        <v>#DIV/0!</v>
      </c>
      <c r="BY9779" s="310">
        <f t="shared" si="311"/>
        <v>0</v>
      </c>
    </row>
    <row r="9780" spans="76:77" x14ac:dyDescent="0.25">
      <c r="BX9780" s="311" t="e">
        <f t="shared" si="310"/>
        <v>#DIV/0!</v>
      </c>
      <c r="BY9780" s="310">
        <f t="shared" si="311"/>
        <v>0</v>
      </c>
    </row>
    <row r="9781" spans="76:77" x14ac:dyDescent="0.25">
      <c r="BX9781" s="311" t="e">
        <f t="shared" si="310"/>
        <v>#DIV/0!</v>
      </c>
      <c r="BY9781" s="310">
        <f t="shared" si="311"/>
        <v>0</v>
      </c>
    </row>
    <row r="9782" spans="76:77" x14ac:dyDescent="0.25">
      <c r="BX9782" s="311" t="e">
        <f t="shared" si="310"/>
        <v>#DIV/0!</v>
      </c>
      <c r="BY9782" s="310">
        <f t="shared" si="311"/>
        <v>0</v>
      </c>
    </row>
    <row r="9783" spans="76:77" x14ac:dyDescent="0.25">
      <c r="BX9783" s="311" t="e">
        <f t="shared" si="310"/>
        <v>#DIV/0!</v>
      </c>
      <c r="BY9783" s="310">
        <f t="shared" si="311"/>
        <v>0</v>
      </c>
    </row>
    <row r="9784" spans="76:77" x14ac:dyDescent="0.25">
      <c r="BX9784" s="311" t="e">
        <f t="shared" si="310"/>
        <v>#DIV/0!</v>
      </c>
      <c r="BY9784" s="310">
        <f t="shared" si="311"/>
        <v>0</v>
      </c>
    </row>
    <row r="9785" spans="76:77" x14ac:dyDescent="0.25">
      <c r="BX9785" s="311" t="e">
        <f t="shared" si="310"/>
        <v>#DIV/0!</v>
      </c>
      <c r="BY9785" s="310">
        <f t="shared" si="311"/>
        <v>0</v>
      </c>
    </row>
    <row r="9786" spans="76:77" x14ac:dyDescent="0.25">
      <c r="BX9786" s="311" t="e">
        <f t="shared" si="310"/>
        <v>#DIV/0!</v>
      </c>
      <c r="BY9786" s="310">
        <f t="shared" si="311"/>
        <v>0</v>
      </c>
    </row>
    <row r="9787" spans="76:77" x14ac:dyDescent="0.25">
      <c r="BX9787" s="311" t="e">
        <f t="shared" si="310"/>
        <v>#DIV/0!</v>
      </c>
      <c r="BY9787" s="310">
        <f t="shared" si="311"/>
        <v>0</v>
      </c>
    </row>
    <row r="9788" spans="76:77" x14ac:dyDescent="0.25">
      <c r="BX9788" s="311" t="e">
        <f t="shared" si="310"/>
        <v>#DIV/0!</v>
      </c>
      <c r="BY9788" s="310">
        <f t="shared" si="311"/>
        <v>0</v>
      </c>
    </row>
    <row r="9789" spans="76:77" x14ac:dyDescent="0.25">
      <c r="BX9789" s="311" t="e">
        <f t="shared" si="310"/>
        <v>#DIV/0!</v>
      </c>
      <c r="BY9789" s="310">
        <f t="shared" si="311"/>
        <v>0</v>
      </c>
    </row>
    <row r="9790" spans="76:77" x14ac:dyDescent="0.25">
      <c r="BX9790" s="311" t="e">
        <f t="shared" si="310"/>
        <v>#DIV/0!</v>
      </c>
      <c r="BY9790" s="310">
        <f t="shared" si="311"/>
        <v>0</v>
      </c>
    </row>
    <row r="9791" spans="76:77" x14ac:dyDescent="0.25">
      <c r="BX9791" s="311" t="e">
        <f t="shared" si="310"/>
        <v>#DIV/0!</v>
      </c>
      <c r="BY9791" s="310">
        <f t="shared" si="311"/>
        <v>0</v>
      </c>
    </row>
    <row r="9792" spans="76:77" x14ac:dyDescent="0.25">
      <c r="BX9792" s="311" t="e">
        <f t="shared" si="310"/>
        <v>#DIV/0!</v>
      </c>
      <c r="BY9792" s="310">
        <f t="shared" si="311"/>
        <v>0</v>
      </c>
    </row>
    <row r="9793" spans="76:77" x14ac:dyDescent="0.25">
      <c r="BX9793" s="311" t="e">
        <f t="shared" si="310"/>
        <v>#DIV/0!</v>
      </c>
      <c r="BY9793" s="310">
        <f t="shared" si="311"/>
        <v>0</v>
      </c>
    </row>
    <row r="9794" spans="76:77" x14ac:dyDescent="0.25">
      <c r="BX9794" s="311" t="e">
        <f t="shared" si="310"/>
        <v>#DIV/0!</v>
      </c>
      <c r="BY9794" s="310">
        <f t="shared" si="311"/>
        <v>0</v>
      </c>
    </row>
    <row r="9795" spans="76:77" x14ac:dyDescent="0.25">
      <c r="BX9795" s="311" t="e">
        <f t="shared" si="310"/>
        <v>#DIV/0!</v>
      </c>
      <c r="BY9795" s="310">
        <f t="shared" si="311"/>
        <v>0</v>
      </c>
    </row>
    <row r="9796" spans="76:77" x14ac:dyDescent="0.25">
      <c r="BX9796" s="311" t="e">
        <f t="shared" si="310"/>
        <v>#DIV/0!</v>
      </c>
      <c r="BY9796" s="310">
        <f t="shared" si="311"/>
        <v>0</v>
      </c>
    </row>
    <row r="9797" spans="76:77" x14ac:dyDescent="0.25">
      <c r="BX9797" s="311" t="e">
        <f t="shared" si="310"/>
        <v>#DIV/0!</v>
      </c>
      <c r="BY9797" s="310">
        <f t="shared" si="311"/>
        <v>0</v>
      </c>
    </row>
    <row r="9798" spans="76:77" x14ac:dyDescent="0.25">
      <c r="BX9798" s="311" t="e">
        <f t="shared" si="310"/>
        <v>#DIV/0!</v>
      </c>
      <c r="BY9798" s="310">
        <f t="shared" si="311"/>
        <v>0</v>
      </c>
    </row>
    <row r="9799" spans="76:77" x14ac:dyDescent="0.25">
      <c r="BX9799" s="311" t="e">
        <f t="shared" si="310"/>
        <v>#DIV/0!</v>
      </c>
      <c r="BY9799" s="310">
        <f t="shared" si="311"/>
        <v>0</v>
      </c>
    </row>
    <row r="9800" spans="76:77" x14ac:dyDescent="0.25">
      <c r="BX9800" s="311" t="e">
        <f t="shared" si="310"/>
        <v>#DIV/0!</v>
      </c>
      <c r="BY9800" s="310">
        <f t="shared" si="311"/>
        <v>0</v>
      </c>
    </row>
    <row r="9801" spans="76:77" x14ac:dyDescent="0.25">
      <c r="BX9801" s="311" t="e">
        <f t="shared" si="310"/>
        <v>#DIV/0!</v>
      </c>
      <c r="BY9801" s="310">
        <f t="shared" si="311"/>
        <v>0</v>
      </c>
    </row>
    <row r="9802" spans="76:77" x14ac:dyDescent="0.25">
      <c r="BX9802" s="311" t="e">
        <f t="shared" si="310"/>
        <v>#DIV/0!</v>
      </c>
      <c r="BY9802" s="310">
        <f t="shared" si="311"/>
        <v>0</v>
      </c>
    </row>
    <row r="9803" spans="76:77" x14ac:dyDescent="0.25">
      <c r="BX9803" s="311" t="e">
        <f t="shared" si="310"/>
        <v>#DIV/0!</v>
      </c>
      <c r="BY9803" s="310">
        <f t="shared" si="311"/>
        <v>0</v>
      </c>
    </row>
    <row r="9804" spans="76:77" x14ac:dyDescent="0.25">
      <c r="BX9804" s="311" t="e">
        <f t="shared" si="310"/>
        <v>#DIV/0!</v>
      </c>
      <c r="BY9804" s="310">
        <f t="shared" si="311"/>
        <v>0</v>
      </c>
    </row>
    <row r="9805" spans="76:77" x14ac:dyDescent="0.25">
      <c r="BX9805" s="311" t="e">
        <f t="shared" ref="BX9805:BX9868" si="312">BY9805/BV9805</f>
        <v>#DIV/0!</v>
      </c>
      <c r="BY9805" s="310">
        <f t="shared" ref="BY9805:BY9868" si="313">BY9804+BW9805*(BV9805-BV9804)</f>
        <v>0</v>
      </c>
    </row>
    <row r="9806" spans="76:77" x14ac:dyDescent="0.25">
      <c r="BX9806" s="311" t="e">
        <f t="shared" si="312"/>
        <v>#DIV/0!</v>
      </c>
      <c r="BY9806" s="310">
        <f t="shared" si="313"/>
        <v>0</v>
      </c>
    </row>
    <row r="9807" spans="76:77" x14ac:dyDescent="0.25">
      <c r="BX9807" s="311" t="e">
        <f t="shared" si="312"/>
        <v>#DIV/0!</v>
      </c>
      <c r="BY9807" s="310">
        <f t="shared" si="313"/>
        <v>0</v>
      </c>
    </row>
    <row r="9808" spans="76:77" x14ac:dyDescent="0.25">
      <c r="BX9808" s="311" t="e">
        <f t="shared" si="312"/>
        <v>#DIV/0!</v>
      </c>
      <c r="BY9808" s="310">
        <f t="shared" si="313"/>
        <v>0</v>
      </c>
    </row>
    <row r="9809" spans="76:77" x14ac:dyDescent="0.25">
      <c r="BX9809" s="311" t="e">
        <f t="shared" si="312"/>
        <v>#DIV/0!</v>
      </c>
      <c r="BY9809" s="310">
        <f t="shared" si="313"/>
        <v>0</v>
      </c>
    </row>
    <row r="9810" spans="76:77" x14ac:dyDescent="0.25">
      <c r="BX9810" s="311" t="e">
        <f t="shared" si="312"/>
        <v>#DIV/0!</v>
      </c>
      <c r="BY9810" s="310">
        <f t="shared" si="313"/>
        <v>0</v>
      </c>
    </row>
    <row r="9811" spans="76:77" x14ac:dyDescent="0.25">
      <c r="BX9811" s="311" t="e">
        <f t="shared" si="312"/>
        <v>#DIV/0!</v>
      </c>
      <c r="BY9811" s="310">
        <f t="shared" si="313"/>
        <v>0</v>
      </c>
    </row>
    <row r="9812" spans="76:77" x14ac:dyDescent="0.25">
      <c r="BX9812" s="311" t="e">
        <f t="shared" si="312"/>
        <v>#DIV/0!</v>
      </c>
      <c r="BY9812" s="310">
        <f t="shared" si="313"/>
        <v>0</v>
      </c>
    </row>
    <row r="9813" spans="76:77" x14ac:dyDescent="0.25">
      <c r="BX9813" s="311" t="e">
        <f t="shared" si="312"/>
        <v>#DIV/0!</v>
      </c>
      <c r="BY9813" s="310">
        <f t="shared" si="313"/>
        <v>0</v>
      </c>
    </row>
    <row r="9814" spans="76:77" x14ac:dyDescent="0.25">
      <c r="BX9814" s="311" t="e">
        <f t="shared" si="312"/>
        <v>#DIV/0!</v>
      </c>
      <c r="BY9814" s="310">
        <f t="shared" si="313"/>
        <v>0</v>
      </c>
    </row>
    <row r="9815" spans="76:77" x14ac:dyDescent="0.25">
      <c r="BX9815" s="311" t="e">
        <f t="shared" si="312"/>
        <v>#DIV/0!</v>
      </c>
      <c r="BY9815" s="310">
        <f t="shared" si="313"/>
        <v>0</v>
      </c>
    </row>
    <row r="9816" spans="76:77" x14ac:dyDescent="0.25">
      <c r="BX9816" s="311" t="e">
        <f t="shared" si="312"/>
        <v>#DIV/0!</v>
      </c>
      <c r="BY9816" s="310">
        <f t="shared" si="313"/>
        <v>0</v>
      </c>
    </row>
    <row r="9817" spans="76:77" x14ac:dyDescent="0.25">
      <c r="BX9817" s="311" t="e">
        <f t="shared" si="312"/>
        <v>#DIV/0!</v>
      </c>
      <c r="BY9817" s="310">
        <f t="shared" si="313"/>
        <v>0</v>
      </c>
    </row>
    <row r="9818" spans="76:77" x14ac:dyDescent="0.25">
      <c r="BX9818" s="311" t="e">
        <f t="shared" si="312"/>
        <v>#DIV/0!</v>
      </c>
      <c r="BY9818" s="310">
        <f t="shared" si="313"/>
        <v>0</v>
      </c>
    </row>
    <row r="9819" spans="76:77" x14ac:dyDescent="0.25">
      <c r="BX9819" s="311" t="e">
        <f t="shared" si="312"/>
        <v>#DIV/0!</v>
      </c>
      <c r="BY9819" s="310">
        <f t="shared" si="313"/>
        <v>0</v>
      </c>
    </row>
    <row r="9820" spans="76:77" x14ac:dyDescent="0.25">
      <c r="BX9820" s="311" t="e">
        <f t="shared" si="312"/>
        <v>#DIV/0!</v>
      </c>
      <c r="BY9820" s="310">
        <f t="shared" si="313"/>
        <v>0</v>
      </c>
    </row>
    <row r="9821" spans="76:77" x14ac:dyDescent="0.25">
      <c r="BX9821" s="311" t="e">
        <f t="shared" si="312"/>
        <v>#DIV/0!</v>
      </c>
      <c r="BY9821" s="310">
        <f t="shared" si="313"/>
        <v>0</v>
      </c>
    </row>
    <row r="9822" spans="76:77" x14ac:dyDescent="0.25">
      <c r="BX9822" s="311" t="e">
        <f t="shared" si="312"/>
        <v>#DIV/0!</v>
      </c>
      <c r="BY9822" s="310">
        <f t="shared" si="313"/>
        <v>0</v>
      </c>
    </row>
    <row r="9823" spans="76:77" x14ac:dyDescent="0.25">
      <c r="BX9823" s="311" t="e">
        <f t="shared" si="312"/>
        <v>#DIV/0!</v>
      </c>
      <c r="BY9823" s="310">
        <f t="shared" si="313"/>
        <v>0</v>
      </c>
    </row>
    <row r="9824" spans="76:77" x14ac:dyDescent="0.25">
      <c r="BX9824" s="311" t="e">
        <f t="shared" si="312"/>
        <v>#DIV/0!</v>
      </c>
      <c r="BY9824" s="310">
        <f t="shared" si="313"/>
        <v>0</v>
      </c>
    </row>
    <row r="9825" spans="76:77" x14ac:dyDescent="0.25">
      <c r="BX9825" s="311" t="e">
        <f t="shared" si="312"/>
        <v>#DIV/0!</v>
      </c>
      <c r="BY9825" s="310">
        <f t="shared" si="313"/>
        <v>0</v>
      </c>
    </row>
    <row r="9826" spans="76:77" x14ac:dyDescent="0.25">
      <c r="BX9826" s="311" t="e">
        <f t="shared" si="312"/>
        <v>#DIV/0!</v>
      </c>
      <c r="BY9826" s="310">
        <f t="shared" si="313"/>
        <v>0</v>
      </c>
    </row>
    <row r="9827" spans="76:77" x14ac:dyDescent="0.25">
      <c r="BX9827" s="311" t="e">
        <f t="shared" si="312"/>
        <v>#DIV/0!</v>
      </c>
      <c r="BY9827" s="310">
        <f t="shared" si="313"/>
        <v>0</v>
      </c>
    </row>
    <row r="9828" spans="76:77" x14ac:dyDescent="0.25">
      <c r="BX9828" s="311" t="e">
        <f t="shared" si="312"/>
        <v>#DIV/0!</v>
      </c>
      <c r="BY9828" s="310">
        <f t="shared" si="313"/>
        <v>0</v>
      </c>
    </row>
    <row r="9829" spans="76:77" x14ac:dyDescent="0.25">
      <c r="BX9829" s="311" t="e">
        <f t="shared" si="312"/>
        <v>#DIV/0!</v>
      </c>
      <c r="BY9829" s="310">
        <f t="shared" si="313"/>
        <v>0</v>
      </c>
    </row>
    <row r="9830" spans="76:77" x14ac:dyDescent="0.25">
      <c r="BX9830" s="311" t="e">
        <f t="shared" si="312"/>
        <v>#DIV/0!</v>
      </c>
      <c r="BY9830" s="310">
        <f t="shared" si="313"/>
        <v>0</v>
      </c>
    </row>
    <row r="9831" spans="76:77" x14ac:dyDescent="0.25">
      <c r="BX9831" s="311" t="e">
        <f t="shared" si="312"/>
        <v>#DIV/0!</v>
      </c>
      <c r="BY9831" s="310">
        <f t="shared" si="313"/>
        <v>0</v>
      </c>
    </row>
    <row r="9832" spans="76:77" x14ac:dyDescent="0.25">
      <c r="BX9832" s="311" t="e">
        <f t="shared" si="312"/>
        <v>#DIV/0!</v>
      </c>
      <c r="BY9832" s="310">
        <f t="shared" si="313"/>
        <v>0</v>
      </c>
    </row>
    <row r="9833" spans="76:77" x14ac:dyDescent="0.25">
      <c r="BX9833" s="311" t="e">
        <f t="shared" si="312"/>
        <v>#DIV/0!</v>
      </c>
      <c r="BY9833" s="310">
        <f t="shared" si="313"/>
        <v>0</v>
      </c>
    </row>
    <row r="9834" spans="76:77" x14ac:dyDescent="0.25">
      <c r="BX9834" s="311" t="e">
        <f t="shared" si="312"/>
        <v>#DIV/0!</v>
      </c>
      <c r="BY9834" s="310">
        <f t="shared" si="313"/>
        <v>0</v>
      </c>
    </row>
    <row r="9835" spans="76:77" x14ac:dyDescent="0.25">
      <c r="BX9835" s="311" t="e">
        <f t="shared" si="312"/>
        <v>#DIV/0!</v>
      </c>
      <c r="BY9835" s="310">
        <f t="shared" si="313"/>
        <v>0</v>
      </c>
    </row>
    <row r="9836" spans="76:77" x14ac:dyDescent="0.25">
      <c r="BX9836" s="311" t="e">
        <f t="shared" si="312"/>
        <v>#DIV/0!</v>
      </c>
      <c r="BY9836" s="310">
        <f t="shared" si="313"/>
        <v>0</v>
      </c>
    </row>
    <row r="9837" spans="76:77" x14ac:dyDescent="0.25">
      <c r="BX9837" s="311" t="e">
        <f t="shared" si="312"/>
        <v>#DIV/0!</v>
      </c>
      <c r="BY9837" s="310">
        <f t="shared" si="313"/>
        <v>0</v>
      </c>
    </row>
    <row r="9838" spans="76:77" x14ac:dyDescent="0.25">
      <c r="BX9838" s="311" t="e">
        <f t="shared" si="312"/>
        <v>#DIV/0!</v>
      </c>
      <c r="BY9838" s="310">
        <f t="shared" si="313"/>
        <v>0</v>
      </c>
    </row>
    <row r="9839" spans="76:77" x14ac:dyDescent="0.25">
      <c r="BX9839" s="311" t="e">
        <f t="shared" si="312"/>
        <v>#DIV/0!</v>
      </c>
      <c r="BY9839" s="310">
        <f t="shared" si="313"/>
        <v>0</v>
      </c>
    </row>
    <row r="9840" spans="76:77" x14ac:dyDescent="0.25">
      <c r="BX9840" s="311" t="e">
        <f t="shared" si="312"/>
        <v>#DIV/0!</v>
      </c>
      <c r="BY9840" s="310">
        <f t="shared" si="313"/>
        <v>0</v>
      </c>
    </row>
    <row r="9841" spans="76:77" x14ac:dyDescent="0.25">
      <c r="BX9841" s="311" t="e">
        <f t="shared" si="312"/>
        <v>#DIV/0!</v>
      </c>
      <c r="BY9841" s="310">
        <f t="shared" si="313"/>
        <v>0</v>
      </c>
    </row>
    <row r="9842" spans="76:77" x14ac:dyDescent="0.25">
      <c r="BX9842" s="311" t="e">
        <f t="shared" si="312"/>
        <v>#DIV/0!</v>
      </c>
      <c r="BY9842" s="310">
        <f t="shared" si="313"/>
        <v>0</v>
      </c>
    </row>
    <row r="9843" spans="76:77" x14ac:dyDescent="0.25">
      <c r="BX9843" s="311" t="e">
        <f t="shared" si="312"/>
        <v>#DIV/0!</v>
      </c>
      <c r="BY9843" s="310">
        <f t="shared" si="313"/>
        <v>0</v>
      </c>
    </row>
    <row r="9844" spans="76:77" x14ac:dyDescent="0.25">
      <c r="BX9844" s="311" t="e">
        <f t="shared" si="312"/>
        <v>#DIV/0!</v>
      </c>
      <c r="BY9844" s="310">
        <f t="shared" si="313"/>
        <v>0</v>
      </c>
    </row>
    <row r="9845" spans="76:77" x14ac:dyDescent="0.25">
      <c r="BX9845" s="311" t="e">
        <f t="shared" si="312"/>
        <v>#DIV/0!</v>
      </c>
      <c r="BY9845" s="310">
        <f t="shared" si="313"/>
        <v>0</v>
      </c>
    </row>
    <row r="9846" spans="76:77" x14ac:dyDescent="0.25">
      <c r="BX9846" s="311" t="e">
        <f t="shared" si="312"/>
        <v>#DIV/0!</v>
      </c>
      <c r="BY9846" s="310">
        <f t="shared" si="313"/>
        <v>0</v>
      </c>
    </row>
    <row r="9847" spans="76:77" x14ac:dyDescent="0.25">
      <c r="BX9847" s="311" t="e">
        <f t="shared" si="312"/>
        <v>#DIV/0!</v>
      </c>
      <c r="BY9847" s="310">
        <f t="shared" si="313"/>
        <v>0</v>
      </c>
    </row>
    <row r="9848" spans="76:77" x14ac:dyDescent="0.25">
      <c r="BX9848" s="311" t="e">
        <f t="shared" si="312"/>
        <v>#DIV/0!</v>
      </c>
      <c r="BY9848" s="310">
        <f t="shared" si="313"/>
        <v>0</v>
      </c>
    </row>
    <row r="9849" spans="76:77" x14ac:dyDescent="0.25">
      <c r="BX9849" s="311" t="e">
        <f t="shared" si="312"/>
        <v>#DIV/0!</v>
      </c>
      <c r="BY9849" s="310">
        <f t="shared" si="313"/>
        <v>0</v>
      </c>
    </row>
    <row r="9850" spans="76:77" x14ac:dyDescent="0.25">
      <c r="BX9850" s="311" t="e">
        <f t="shared" si="312"/>
        <v>#DIV/0!</v>
      </c>
      <c r="BY9850" s="310">
        <f t="shared" si="313"/>
        <v>0</v>
      </c>
    </row>
    <row r="9851" spans="76:77" x14ac:dyDescent="0.25">
      <c r="BX9851" s="311" t="e">
        <f t="shared" si="312"/>
        <v>#DIV/0!</v>
      </c>
      <c r="BY9851" s="310">
        <f t="shared" si="313"/>
        <v>0</v>
      </c>
    </row>
    <row r="9852" spans="76:77" x14ac:dyDescent="0.25">
      <c r="BX9852" s="311" t="e">
        <f t="shared" si="312"/>
        <v>#DIV/0!</v>
      </c>
      <c r="BY9852" s="310">
        <f t="shared" si="313"/>
        <v>0</v>
      </c>
    </row>
    <row r="9853" spans="76:77" x14ac:dyDescent="0.25">
      <c r="BX9853" s="311" t="e">
        <f t="shared" si="312"/>
        <v>#DIV/0!</v>
      </c>
      <c r="BY9853" s="310">
        <f t="shared" si="313"/>
        <v>0</v>
      </c>
    </row>
    <row r="9854" spans="76:77" x14ac:dyDescent="0.25">
      <c r="BX9854" s="311" t="e">
        <f t="shared" si="312"/>
        <v>#DIV/0!</v>
      </c>
      <c r="BY9854" s="310">
        <f t="shared" si="313"/>
        <v>0</v>
      </c>
    </row>
    <row r="9855" spans="76:77" x14ac:dyDescent="0.25">
      <c r="BX9855" s="311" t="e">
        <f t="shared" si="312"/>
        <v>#DIV/0!</v>
      </c>
      <c r="BY9855" s="310">
        <f t="shared" si="313"/>
        <v>0</v>
      </c>
    </row>
    <row r="9856" spans="76:77" x14ac:dyDescent="0.25">
      <c r="BX9856" s="311" t="e">
        <f t="shared" si="312"/>
        <v>#DIV/0!</v>
      </c>
      <c r="BY9856" s="310">
        <f t="shared" si="313"/>
        <v>0</v>
      </c>
    </row>
    <row r="9857" spans="76:77" x14ac:dyDescent="0.25">
      <c r="BX9857" s="311" t="e">
        <f t="shared" si="312"/>
        <v>#DIV/0!</v>
      </c>
      <c r="BY9857" s="310">
        <f t="shared" si="313"/>
        <v>0</v>
      </c>
    </row>
    <row r="9858" spans="76:77" x14ac:dyDescent="0.25">
      <c r="BX9858" s="311" t="e">
        <f t="shared" si="312"/>
        <v>#DIV/0!</v>
      </c>
      <c r="BY9858" s="310">
        <f t="shared" si="313"/>
        <v>0</v>
      </c>
    </row>
    <row r="9859" spans="76:77" x14ac:dyDescent="0.25">
      <c r="BX9859" s="311" t="e">
        <f t="shared" si="312"/>
        <v>#DIV/0!</v>
      </c>
      <c r="BY9859" s="310">
        <f t="shared" si="313"/>
        <v>0</v>
      </c>
    </row>
    <row r="9860" spans="76:77" x14ac:dyDescent="0.25">
      <c r="BX9860" s="311" t="e">
        <f t="shared" si="312"/>
        <v>#DIV/0!</v>
      </c>
      <c r="BY9860" s="310">
        <f t="shared" si="313"/>
        <v>0</v>
      </c>
    </row>
    <row r="9861" spans="76:77" x14ac:dyDescent="0.25">
      <c r="BX9861" s="311" t="e">
        <f t="shared" si="312"/>
        <v>#DIV/0!</v>
      </c>
      <c r="BY9861" s="310">
        <f t="shared" si="313"/>
        <v>0</v>
      </c>
    </row>
    <row r="9862" spans="76:77" x14ac:dyDescent="0.25">
      <c r="BX9862" s="311" t="e">
        <f t="shared" si="312"/>
        <v>#DIV/0!</v>
      </c>
      <c r="BY9862" s="310">
        <f t="shared" si="313"/>
        <v>0</v>
      </c>
    </row>
    <row r="9863" spans="76:77" x14ac:dyDescent="0.25">
      <c r="BX9863" s="311" t="e">
        <f t="shared" si="312"/>
        <v>#DIV/0!</v>
      </c>
      <c r="BY9863" s="310">
        <f t="shared" si="313"/>
        <v>0</v>
      </c>
    </row>
    <row r="9864" spans="76:77" x14ac:dyDescent="0.25">
      <c r="BX9864" s="311" t="e">
        <f t="shared" si="312"/>
        <v>#DIV/0!</v>
      </c>
      <c r="BY9864" s="310">
        <f t="shared" si="313"/>
        <v>0</v>
      </c>
    </row>
    <row r="9865" spans="76:77" x14ac:dyDescent="0.25">
      <c r="BX9865" s="311" t="e">
        <f t="shared" si="312"/>
        <v>#DIV/0!</v>
      </c>
      <c r="BY9865" s="310">
        <f t="shared" si="313"/>
        <v>0</v>
      </c>
    </row>
    <row r="9866" spans="76:77" x14ac:dyDescent="0.25">
      <c r="BX9866" s="311" t="e">
        <f t="shared" si="312"/>
        <v>#DIV/0!</v>
      </c>
      <c r="BY9866" s="310">
        <f t="shared" si="313"/>
        <v>0</v>
      </c>
    </row>
    <row r="9867" spans="76:77" x14ac:dyDescent="0.25">
      <c r="BX9867" s="311" t="e">
        <f t="shared" si="312"/>
        <v>#DIV/0!</v>
      </c>
      <c r="BY9867" s="310">
        <f t="shared" si="313"/>
        <v>0</v>
      </c>
    </row>
    <row r="9868" spans="76:77" x14ac:dyDescent="0.25">
      <c r="BX9868" s="311" t="e">
        <f t="shared" si="312"/>
        <v>#DIV/0!</v>
      </c>
      <c r="BY9868" s="310">
        <f t="shared" si="313"/>
        <v>0</v>
      </c>
    </row>
    <row r="9869" spans="76:77" x14ac:dyDescent="0.25">
      <c r="BX9869" s="311" t="e">
        <f t="shared" ref="BX9869:BX9932" si="314">BY9869/BV9869</f>
        <v>#DIV/0!</v>
      </c>
      <c r="BY9869" s="310">
        <f t="shared" ref="BY9869:BY9932" si="315">BY9868+BW9869*(BV9869-BV9868)</f>
        <v>0</v>
      </c>
    </row>
    <row r="9870" spans="76:77" x14ac:dyDescent="0.25">
      <c r="BX9870" s="311" t="e">
        <f t="shared" si="314"/>
        <v>#DIV/0!</v>
      </c>
      <c r="BY9870" s="310">
        <f t="shared" si="315"/>
        <v>0</v>
      </c>
    </row>
    <row r="9871" spans="76:77" x14ac:dyDescent="0.25">
      <c r="BX9871" s="311" t="e">
        <f t="shared" si="314"/>
        <v>#DIV/0!</v>
      </c>
      <c r="BY9871" s="310">
        <f t="shared" si="315"/>
        <v>0</v>
      </c>
    </row>
    <row r="9872" spans="76:77" x14ac:dyDescent="0.25">
      <c r="BX9872" s="311" t="e">
        <f t="shared" si="314"/>
        <v>#DIV/0!</v>
      </c>
      <c r="BY9872" s="310">
        <f t="shared" si="315"/>
        <v>0</v>
      </c>
    </row>
    <row r="9873" spans="76:77" x14ac:dyDescent="0.25">
      <c r="BX9873" s="311" t="e">
        <f t="shared" si="314"/>
        <v>#DIV/0!</v>
      </c>
      <c r="BY9873" s="310">
        <f t="shared" si="315"/>
        <v>0</v>
      </c>
    </row>
    <row r="9874" spans="76:77" x14ac:dyDescent="0.25">
      <c r="BX9874" s="311" t="e">
        <f t="shared" si="314"/>
        <v>#DIV/0!</v>
      </c>
      <c r="BY9874" s="310">
        <f t="shared" si="315"/>
        <v>0</v>
      </c>
    </row>
    <row r="9875" spans="76:77" x14ac:dyDescent="0.25">
      <c r="BX9875" s="311" t="e">
        <f t="shared" si="314"/>
        <v>#DIV/0!</v>
      </c>
      <c r="BY9875" s="310">
        <f t="shared" si="315"/>
        <v>0</v>
      </c>
    </row>
    <row r="9876" spans="76:77" x14ac:dyDescent="0.25">
      <c r="BX9876" s="311" t="e">
        <f t="shared" si="314"/>
        <v>#DIV/0!</v>
      </c>
      <c r="BY9876" s="310">
        <f t="shared" si="315"/>
        <v>0</v>
      </c>
    </row>
    <row r="9877" spans="76:77" x14ac:dyDescent="0.25">
      <c r="BX9877" s="311" t="e">
        <f t="shared" si="314"/>
        <v>#DIV/0!</v>
      </c>
      <c r="BY9877" s="310">
        <f t="shared" si="315"/>
        <v>0</v>
      </c>
    </row>
    <row r="9878" spans="76:77" x14ac:dyDescent="0.25">
      <c r="BX9878" s="311" t="e">
        <f t="shared" si="314"/>
        <v>#DIV/0!</v>
      </c>
      <c r="BY9878" s="310">
        <f t="shared" si="315"/>
        <v>0</v>
      </c>
    </row>
    <row r="9879" spans="76:77" x14ac:dyDescent="0.25">
      <c r="BX9879" s="311" t="e">
        <f t="shared" si="314"/>
        <v>#DIV/0!</v>
      </c>
      <c r="BY9879" s="310">
        <f t="shared" si="315"/>
        <v>0</v>
      </c>
    </row>
    <row r="9880" spans="76:77" x14ac:dyDescent="0.25">
      <c r="BX9880" s="311" t="e">
        <f t="shared" si="314"/>
        <v>#DIV/0!</v>
      </c>
      <c r="BY9880" s="310">
        <f t="shared" si="315"/>
        <v>0</v>
      </c>
    </row>
    <row r="9881" spans="76:77" x14ac:dyDescent="0.25">
      <c r="BX9881" s="311" t="e">
        <f t="shared" si="314"/>
        <v>#DIV/0!</v>
      </c>
      <c r="BY9881" s="310">
        <f t="shared" si="315"/>
        <v>0</v>
      </c>
    </row>
    <row r="9882" spans="76:77" x14ac:dyDescent="0.25">
      <c r="BX9882" s="311" t="e">
        <f t="shared" si="314"/>
        <v>#DIV/0!</v>
      </c>
      <c r="BY9882" s="310">
        <f t="shared" si="315"/>
        <v>0</v>
      </c>
    </row>
    <row r="9883" spans="76:77" x14ac:dyDescent="0.25">
      <c r="BX9883" s="311" t="e">
        <f t="shared" si="314"/>
        <v>#DIV/0!</v>
      </c>
      <c r="BY9883" s="310">
        <f t="shared" si="315"/>
        <v>0</v>
      </c>
    </row>
    <row r="9884" spans="76:77" x14ac:dyDescent="0.25">
      <c r="BX9884" s="311" t="e">
        <f t="shared" si="314"/>
        <v>#DIV/0!</v>
      </c>
      <c r="BY9884" s="310">
        <f t="shared" si="315"/>
        <v>0</v>
      </c>
    </row>
    <row r="9885" spans="76:77" x14ac:dyDescent="0.25">
      <c r="BX9885" s="311" t="e">
        <f t="shared" si="314"/>
        <v>#DIV/0!</v>
      </c>
      <c r="BY9885" s="310">
        <f t="shared" si="315"/>
        <v>0</v>
      </c>
    </row>
    <row r="9886" spans="76:77" x14ac:dyDescent="0.25">
      <c r="BX9886" s="311" t="e">
        <f t="shared" si="314"/>
        <v>#DIV/0!</v>
      </c>
      <c r="BY9886" s="310">
        <f t="shared" si="315"/>
        <v>0</v>
      </c>
    </row>
    <row r="9887" spans="76:77" x14ac:dyDescent="0.25">
      <c r="BX9887" s="311" t="e">
        <f t="shared" si="314"/>
        <v>#DIV/0!</v>
      </c>
      <c r="BY9887" s="310">
        <f t="shared" si="315"/>
        <v>0</v>
      </c>
    </row>
    <row r="9888" spans="76:77" x14ac:dyDescent="0.25">
      <c r="BX9888" s="311" t="e">
        <f t="shared" si="314"/>
        <v>#DIV/0!</v>
      </c>
      <c r="BY9888" s="310">
        <f t="shared" si="315"/>
        <v>0</v>
      </c>
    </row>
    <row r="9889" spans="76:77" x14ac:dyDescent="0.25">
      <c r="BX9889" s="311" t="e">
        <f t="shared" si="314"/>
        <v>#DIV/0!</v>
      </c>
      <c r="BY9889" s="310">
        <f t="shared" si="315"/>
        <v>0</v>
      </c>
    </row>
    <row r="9890" spans="76:77" x14ac:dyDescent="0.25">
      <c r="BX9890" s="311" t="e">
        <f t="shared" si="314"/>
        <v>#DIV/0!</v>
      </c>
      <c r="BY9890" s="310">
        <f t="shared" si="315"/>
        <v>0</v>
      </c>
    </row>
    <row r="9891" spans="76:77" x14ac:dyDescent="0.25">
      <c r="BX9891" s="311" t="e">
        <f t="shared" si="314"/>
        <v>#DIV/0!</v>
      </c>
      <c r="BY9891" s="310">
        <f t="shared" si="315"/>
        <v>0</v>
      </c>
    </row>
    <row r="9892" spans="76:77" x14ac:dyDescent="0.25">
      <c r="BX9892" s="311" t="e">
        <f t="shared" si="314"/>
        <v>#DIV/0!</v>
      </c>
      <c r="BY9892" s="310">
        <f t="shared" si="315"/>
        <v>0</v>
      </c>
    </row>
    <row r="9893" spans="76:77" x14ac:dyDescent="0.25">
      <c r="BX9893" s="311" t="e">
        <f t="shared" si="314"/>
        <v>#DIV/0!</v>
      </c>
      <c r="BY9893" s="310">
        <f t="shared" si="315"/>
        <v>0</v>
      </c>
    </row>
    <row r="9894" spans="76:77" x14ac:dyDescent="0.25">
      <c r="BX9894" s="311" t="e">
        <f t="shared" si="314"/>
        <v>#DIV/0!</v>
      </c>
      <c r="BY9894" s="310">
        <f t="shared" si="315"/>
        <v>0</v>
      </c>
    </row>
    <row r="9895" spans="76:77" x14ac:dyDescent="0.25">
      <c r="BX9895" s="311" t="e">
        <f t="shared" si="314"/>
        <v>#DIV/0!</v>
      </c>
      <c r="BY9895" s="310">
        <f t="shared" si="315"/>
        <v>0</v>
      </c>
    </row>
    <row r="9896" spans="76:77" x14ac:dyDescent="0.25">
      <c r="BX9896" s="311" t="e">
        <f t="shared" si="314"/>
        <v>#DIV/0!</v>
      </c>
      <c r="BY9896" s="310">
        <f t="shared" si="315"/>
        <v>0</v>
      </c>
    </row>
    <row r="9897" spans="76:77" x14ac:dyDescent="0.25">
      <c r="BX9897" s="311" t="e">
        <f t="shared" si="314"/>
        <v>#DIV/0!</v>
      </c>
      <c r="BY9897" s="310">
        <f t="shared" si="315"/>
        <v>0</v>
      </c>
    </row>
    <row r="9898" spans="76:77" x14ac:dyDescent="0.25">
      <c r="BX9898" s="311" t="e">
        <f t="shared" si="314"/>
        <v>#DIV/0!</v>
      </c>
      <c r="BY9898" s="310">
        <f t="shared" si="315"/>
        <v>0</v>
      </c>
    </row>
    <row r="9899" spans="76:77" x14ac:dyDescent="0.25">
      <c r="BX9899" s="311" t="e">
        <f t="shared" si="314"/>
        <v>#DIV/0!</v>
      </c>
      <c r="BY9899" s="310">
        <f t="shared" si="315"/>
        <v>0</v>
      </c>
    </row>
    <row r="9900" spans="76:77" x14ac:dyDescent="0.25">
      <c r="BX9900" s="311" t="e">
        <f t="shared" si="314"/>
        <v>#DIV/0!</v>
      </c>
      <c r="BY9900" s="310">
        <f t="shared" si="315"/>
        <v>0</v>
      </c>
    </row>
    <row r="9901" spans="76:77" x14ac:dyDescent="0.25">
      <c r="BX9901" s="311" t="e">
        <f t="shared" si="314"/>
        <v>#DIV/0!</v>
      </c>
      <c r="BY9901" s="310">
        <f t="shared" si="315"/>
        <v>0</v>
      </c>
    </row>
    <row r="9902" spans="76:77" x14ac:dyDescent="0.25">
      <c r="BX9902" s="311" t="e">
        <f t="shared" si="314"/>
        <v>#DIV/0!</v>
      </c>
      <c r="BY9902" s="310">
        <f t="shared" si="315"/>
        <v>0</v>
      </c>
    </row>
    <row r="9903" spans="76:77" x14ac:dyDescent="0.25">
      <c r="BX9903" s="311" t="e">
        <f t="shared" si="314"/>
        <v>#DIV/0!</v>
      </c>
      <c r="BY9903" s="310">
        <f t="shared" si="315"/>
        <v>0</v>
      </c>
    </row>
    <row r="9904" spans="76:77" x14ac:dyDescent="0.25">
      <c r="BX9904" s="311" t="e">
        <f t="shared" si="314"/>
        <v>#DIV/0!</v>
      </c>
      <c r="BY9904" s="310">
        <f t="shared" si="315"/>
        <v>0</v>
      </c>
    </row>
    <row r="9905" spans="76:77" x14ac:dyDescent="0.25">
      <c r="BX9905" s="311" t="e">
        <f t="shared" si="314"/>
        <v>#DIV/0!</v>
      </c>
      <c r="BY9905" s="310">
        <f t="shared" si="315"/>
        <v>0</v>
      </c>
    </row>
    <row r="9906" spans="76:77" x14ac:dyDescent="0.25">
      <c r="BX9906" s="311" t="e">
        <f t="shared" si="314"/>
        <v>#DIV/0!</v>
      </c>
      <c r="BY9906" s="310">
        <f t="shared" si="315"/>
        <v>0</v>
      </c>
    </row>
    <row r="9907" spans="76:77" x14ac:dyDescent="0.25">
      <c r="BX9907" s="311" t="e">
        <f t="shared" si="314"/>
        <v>#DIV/0!</v>
      </c>
      <c r="BY9907" s="310">
        <f t="shared" si="315"/>
        <v>0</v>
      </c>
    </row>
    <row r="9908" spans="76:77" x14ac:dyDescent="0.25">
      <c r="BX9908" s="311" t="e">
        <f t="shared" si="314"/>
        <v>#DIV/0!</v>
      </c>
      <c r="BY9908" s="310">
        <f t="shared" si="315"/>
        <v>0</v>
      </c>
    </row>
    <row r="9909" spans="76:77" x14ac:dyDescent="0.25">
      <c r="BX9909" s="311" t="e">
        <f t="shared" si="314"/>
        <v>#DIV/0!</v>
      </c>
      <c r="BY9909" s="310">
        <f t="shared" si="315"/>
        <v>0</v>
      </c>
    </row>
    <row r="9910" spans="76:77" x14ac:dyDescent="0.25">
      <c r="BX9910" s="311" t="e">
        <f t="shared" si="314"/>
        <v>#DIV/0!</v>
      </c>
      <c r="BY9910" s="310">
        <f t="shared" si="315"/>
        <v>0</v>
      </c>
    </row>
    <row r="9911" spans="76:77" x14ac:dyDescent="0.25">
      <c r="BX9911" s="311" t="e">
        <f t="shared" si="314"/>
        <v>#DIV/0!</v>
      </c>
      <c r="BY9911" s="310">
        <f t="shared" si="315"/>
        <v>0</v>
      </c>
    </row>
    <row r="9912" spans="76:77" x14ac:dyDescent="0.25">
      <c r="BX9912" s="311" t="e">
        <f t="shared" si="314"/>
        <v>#DIV/0!</v>
      </c>
      <c r="BY9912" s="310">
        <f t="shared" si="315"/>
        <v>0</v>
      </c>
    </row>
    <row r="9913" spans="76:77" x14ac:dyDescent="0.25">
      <c r="BX9913" s="311" t="e">
        <f t="shared" si="314"/>
        <v>#DIV/0!</v>
      </c>
      <c r="BY9913" s="310">
        <f t="shared" si="315"/>
        <v>0</v>
      </c>
    </row>
    <row r="9914" spans="76:77" x14ac:dyDescent="0.25">
      <c r="BX9914" s="311" t="e">
        <f t="shared" si="314"/>
        <v>#DIV/0!</v>
      </c>
      <c r="BY9914" s="310">
        <f t="shared" si="315"/>
        <v>0</v>
      </c>
    </row>
    <row r="9915" spans="76:77" x14ac:dyDescent="0.25">
      <c r="BX9915" s="311" t="e">
        <f t="shared" si="314"/>
        <v>#DIV/0!</v>
      </c>
      <c r="BY9915" s="310">
        <f t="shared" si="315"/>
        <v>0</v>
      </c>
    </row>
    <row r="9916" spans="76:77" x14ac:dyDescent="0.25">
      <c r="BX9916" s="311" t="e">
        <f t="shared" si="314"/>
        <v>#DIV/0!</v>
      </c>
      <c r="BY9916" s="310">
        <f t="shared" si="315"/>
        <v>0</v>
      </c>
    </row>
    <row r="9917" spans="76:77" x14ac:dyDescent="0.25">
      <c r="BX9917" s="311" t="e">
        <f t="shared" si="314"/>
        <v>#DIV/0!</v>
      </c>
      <c r="BY9917" s="310">
        <f t="shared" si="315"/>
        <v>0</v>
      </c>
    </row>
    <row r="9918" spans="76:77" x14ac:dyDescent="0.25">
      <c r="BX9918" s="311" t="e">
        <f t="shared" si="314"/>
        <v>#DIV/0!</v>
      </c>
      <c r="BY9918" s="310">
        <f t="shared" si="315"/>
        <v>0</v>
      </c>
    </row>
    <row r="9919" spans="76:77" x14ac:dyDescent="0.25">
      <c r="BX9919" s="311" t="e">
        <f t="shared" si="314"/>
        <v>#DIV/0!</v>
      </c>
      <c r="BY9919" s="310">
        <f t="shared" si="315"/>
        <v>0</v>
      </c>
    </row>
    <row r="9920" spans="76:77" x14ac:dyDescent="0.25">
      <c r="BX9920" s="311" t="e">
        <f t="shared" si="314"/>
        <v>#DIV/0!</v>
      </c>
      <c r="BY9920" s="310">
        <f t="shared" si="315"/>
        <v>0</v>
      </c>
    </row>
    <row r="9921" spans="76:77" x14ac:dyDescent="0.25">
      <c r="BX9921" s="311" t="e">
        <f t="shared" si="314"/>
        <v>#DIV/0!</v>
      </c>
      <c r="BY9921" s="310">
        <f t="shared" si="315"/>
        <v>0</v>
      </c>
    </row>
    <row r="9922" spans="76:77" x14ac:dyDescent="0.25">
      <c r="BX9922" s="311" t="e">
        <f t="shared" si="314"/>
        <v>#DIV/0!</v>
      </c>
      <c r="BY9922" s="310">
        <f t="shared" si="315"/>
        <v>0</v>
      </c>
    </row>
    <row r="9923" spans="76:77" x14ac:dyDescent="0.25">
      <c r="BX9923" s="311" t="e">
        <f t="shared" si="314"/>
        <v>#DIV/0!</v>
      </c>
      <c r="BY9923" s="310">
        <f t="shared" si="315"/>
        <v>0</v>
      </c>
    </row>
    <row r="9924" spans="76:77" x14ac:dyDescent="0.25">
      <c r="BX9924" s="311" t="e">
        <f t="shared" si="314"/>
        <v>#DIV/0!</v>
      </c>
      <c r="BY9924" s="310">
        <f t="shared" si="315"/>
        <v>0</v>
      </c>
    </row>
    <row r="9925" spans="76:77" x14ac:dyDescent="0.25">
      <c r="BX9925" s="311" t="e">
        <f t="shared" si="314"/>
        <v>#DIV/0!</v>
      </c>
      <c r="BY9925" s="310">
        <f t="shared" si="315"/>
        <v>0</v>
      </c>
    </row>
    <row r="9926" spans="76:77" x14ac:dyDescent="0.25">
      <c r="BX9926" s="311" t="e">
        <f t="shared" si="314"/>
        <v>#DIV/0!</v>
      </c>
      <c r="BY9926" s="310">
        <f t="shared" si="315"/>
        <v>0</v>
      </c>
    </row>
    <row r="9927" spans="76:77" x14ac:dyDescent="0.25">
      <c r="BX9927" s="311" t="e">
        <f t="shared" si="314"/>
        <v>#DIV/0!</v>
      </c>
      <c r="BY9927" s="310">
        <f t="shared" si="315"/>
        <v>0</v>
      </c>
    </row>
    <row r="9928" spans="76:77" x14ac:dyDescent="0.25">
      <c r="BX9928" s="311" t="e">
        <f t="shared" si="314"/>
        <v>#DIV/0!</v>
      </c>
      <c r="BY9928" s="310">
        <f t="shared" si="315"/>
        <v>0</v>
      </c>
    </row>
    <row r="9929" spans="76:77" x14ac:dyDescent="0.25">
      <c r="BX9929" s="311" t="e">
        <f t="shared" si="314"/>
        <v>#DIV/0!</v>
      </c>
      <c r="BY9929" s="310">
        <f t="shared" si="315"/>
        <v>0</v>
      </c>
    </row>
    <row r="9930" spans="76:77" x14ac:dyDescent="0.25">
      <c r="BX9930" s="311" t="e">
        <f t="shared" si="314"/>
        <v>#DIV/0!</v>
      </c>
      <c r="BY9930" s="310">
        <f t="shared" si="315"/>
        <v>0</v>
      </c>
    </row>
    <row r="9931" spans="76:77" x14ac:dyDescent="0.25">
      <c r="BX9931" s="311" t="e">
        <f t="shared" si="314"/>
        <v>#DIV/0!</v>
      </c>
      <c r="BY9931" s="310">
        <f t="shared" si="315"/>
        <v>0</v>
      </c>
    </row>
    <row r="9932" spans="76:77" x14ac:dyDescent="0.25">
      <c r="BX9932" s="311" t="e">
        <f t="shared" si="314"/>
        <v>#DIV/0!</v>
      </c>
      <c r="BY9932" s="310">
        <f t="shared" si="315"/>
        <v>0</v>
      </c>
    </row>
    <row r="9933" spans="76:77" x14ac:dyDescent="0.25">
      <c r="BX9933" s="311" t="e">
        <f t="shared" ref="BX9933:BX9996" si="316">BY9933/BV9933</f>
        <v>#DIV/0!</v>
      </c>
      <c r="BY9933" s="310">
        <f t="shared" ref="BY9933:BY10000" si="317">BY9932+BW9933*(BV9933-BV9932)</f>
        <v>0</v>
      </c>
    </row>
    <row r="9934" spans="76:77" x14ac:dyDescent="0.25">
      <c r="BX9934" s="311" t="e">
        <f t="shared" si="316"/>
        <v>#DIV/0!</v>
      </c>
      <c r="BY9934" s="310">
        <f t="shared" si="317"/>
        <v>0</v>
      </c>
    </row>
    <row r="9935" spans="76:77" x14ac:dyDescent="0.25">
      <c r="BX9935" s="311" t="e">
        <f t="shared" si="316"/>
        <v>#DIV/0!</v>
      </c>
      <c r="BY9935" s="310">
        <f t="shared" si="317"/>
        <v>0</v>
      </c>
    </row>
    <row r="9936" spans="76:77" x14ac:dyDescent="0.25">
      <c r="BX9936" s="311" t="e">
        <f t="shared" si="316"/>
        <v>#DIV/0!</v>
      </c>
      <c r="BY9936" s="310">
        <f t="shared" si="317"/>
        <v>0</v>
      </c>
    </row>
    <row r="9937" spans="76:77" x14ac:dyDescent="0.25">
      <c r="BX9937" s="311" t="e">
        <f t="shared" si="316"/>
        <v>#DIV/0!</v>
      </c>
      <c r="BY9937" s="310">
        <f t="shared" si="317"/>
        <v>0</v>
      </c>
    </row>
    <row r="9938" spans="76:77" x14ac:dyDescent="0.25">
      <c r="BX9938" s="311" t="e">
        <f t="shared" si="316"/>
        <v>#DIV/0!</v>
      </c>
      <c r="BY9938" s="310">
        <f t="shared" si="317"/>
        <v>0</v>
      </c>
    </row>
    <row r="9939" spans="76:77" x14ac:dyDescent="0.25">
      <c r="BX9939" s="311" t="e">
        <f t="shared" si="316"/>
        <v>#DIV/0!</v>
      </c>
      <c r="BY9939" s="310">
        <f t="shared" si="317"/>
        <v>0</v>
      </c>
    </row>
    <row r="9940" spans="76:77" x14ac:dyDescent="0.25">
      <c r="BX9940" s="311" t="e">
        <f t="shared" si="316"/>
        <v>#DIV/0!</v>
      </c>
      <c r="BY9940" s="310">
        <f t="shared" si="317"/>
        <v>0</v>
      </c>
    </row>
    <row r="9941" spans="76:77" x14ac:dyDescent="0.25">
      <c r="BX9941" s="311" t="e">
        <f t="shared" si="316"/>
        <v>#DIV/0!</v>
      </c>
      <c r="BY9941" s="310">
        <f t="shared" si="317"/>
        <v>0</v>
      </c>
    </row>
    <row r="9942" spans="76:77" x14ac:dyDescent="0.25">
      <c r="BX9942" s="311" t="e">
        <f t="shared" si="316"/>
        <v>#DIV/0!</v>
      </c>
      <c r="BY9942" s="310">
        <f t="shared" si="317"/>
        <v>0</v>
      </c>
    </row>
    <row r="9943" spans="76:77" x14ac:dyDescent="0.25">
      <c r="BX9943" s="311" t="e">
        <f t="shared" si="316"/>
        <v>#DIV/0!</v>
      </c>
      <c r="BY9943" s="310">
        <f t="shared" si="317"/>
        <v>0</v>
      </c>
    </row>
    <row r="9944" spans="76:77" x14ac:dyDescent="0.25">
      <c r="BX9944" s="311" t="e">
        <f t="shared" si="316"/>
        <v>#DIV/0!</v>
      </c>
      <c r="BY9944" s="310">
        <f t="shared" si="317"/>
        <v>0</v>
      </c>
    </row>
    <row r="9945" spans="76:77" x14ac:dyDescent="0.25">
      <c r="BX9945" s="311" t="e">
        <f t="shared" si="316"/>
        <v>#DIV/0!</v>
      </c>
      <c r="BY9945" s="310">
        <f t="shared" si="317"/>
        <v>0</v>
      </c>
    </row>
    <row r="9946" spans="76:77" x14ac:dyDescent="0.25">
      <c r="BX9946" s="311" t="e">
        <f t="shared" si="316"/>
        <v>#DIV/0!</v>
      </c>
      <c r="BY9946" s="310">
        <f t="shared" si="317"/>
        <v>0</v>
      </c>
    </row>
    <row r="9947" spans="76:77" x14ac:dyDescent="0.25">
      <c r="BX9947" s="311" t="e">
        <f t="shared" si="316"/>
        <v>#DIV/0!</v>
      </c>
      <c r="BY9947" s="310">
        <f t="shared" si="317"/>
        <v>0</v>
      </c>
    </row>
    <row r="9948" spans="76:77" x14ac:dyDescent="0.25">
      <c r="BX9948" s="311" t="e">
        <f t="shared" si="316"/>
        <v>#DIV/0!</v>
      </c>
      <c r="BY9948" s="310">
        <f t="shared" si="317"/>
        <v>0</v>
      </c>
    </row>
    <row r="9949" spans="76:77" x14ac:dyDescent="0.25">
      <c r="BX9949" s="311" t="e">
        <f t="shared" si="316"/>
        <v>#DIV/0!</v>
      </c>
      <c r="BY9949" s="310">
        <f t="shared" si="317"/>
        <v>0</v>
      </c>
    </row>
    <row r="9950" spans="76:77" x14ac:dyDescent="0.25">
      <c r="BX9950" s="311" t="e">
        <f t="shared" si="316"/>
        <v>#DIV/0!</v>
      </c>
      <c r="BY9950" s="310">
        <f t="shared" si="317"/>
        <v>0</v>
      </c>
    </row>
    <row r="9951" spans="76:77" x14ac:dyDescent="0.25">
      <c r="BX9951" s="311" t="e">
        <f t="shared" si="316"/>
        <v>#DIV/0!</v>
      </c>
      <c r="BY9951" s="310">
        <f t="shared" si="317"/>
        <v>0</v>
      </c>
    </row>
    <row r="9952" spans="76:77" x14ac:dyDescent="0.25">
      <c r="BX9952" s="311" t="e">
        <f t="shared" si="316"/>
        <v>#DIV/0!</v>
      </c>
      <c r="BY9952" s="310">
        <f t="shared" si="317"/>
        <v>0</v>
      </c>
    </row>
    <row r="9953" spans="76:77" x14ac:dyDescent="0.25">
      <c r="BX9953" s="311" t="e">
        <f t="shared" si="316"/>
        <v>#DIV/0!</v>
      </c>
      <c r="BY9953" s="310">
        <f t="shared" si="317"/>
        <v>0</v>
      </c>
    </row>
    <row r="9954" spans="76:77" x14ac:dyDescent="0.25">
      <c r="BX9954" s="311" t="e">
        <f t="shared" si="316"/>
        <v>#DIV/0!</v>
      </c>
      <c r="BY9954" s="310">
        <f t="shared" si="317"/>
        <v>0</v>
      </c>
    </row>
    <row r="9955" spans="76:77" x14ac:dyDescent="0.25">
      <c r="BX9955" s="311" t="e">
        <f t="shared" si="316"/>
        <v>#DIV/0!</v>
      </c>
      <c r="BY9955" s="310">
        <f t="shared" si="317"/>
        <v>0</v>
      </c>
    </row>
    <row r="9956" spans="76:77" x14ac:dyDescent="0.25">
      <c r="BX9956" s="311" t="e">
        <f t="shared" si="316"/>
        <v>#DIV/0!</v>
      </c>
      <c r="BY9956" s="310">
        <f t="shared" si="317"/>
        <v>0</v>
      </c>
    </row>
    <row r="9957" spans="76:77" x14ac:dyDescent="0.25">
      <c r="BX9957" s="311" t="e">
        <f t="shared" si="316"/>
        <v>#DIV/0!</v>
      </c>
      <c r="BY9957" s="310">
        <f t="shared" si="317"/>
        <v>0</v>
      </c>
    </row>
    <row r="9958" spans="76:77" x14ac:dyDescent="0.25">
      <c r="BX9958" s="311" t="e">
        <f t="shared" si="316"/>
        <v>#DIV/0!</v>
      </c>
      <c r="BY9958" s="310">
        <f t="shared" si="317"/>
        <v>0</v>
      </c>
    </row>
    <row r="9959" spans="76:77" x14ac:dyDescent="0.25">
      <c r="BX9959" s="311" t="e">
        <f t="shared" si="316"/>
        <v>#DIV/0!</v>
      </c>
      <c r="BY9959" s="310">
        <f t="shared" si="317"/>
        <v>0</v>
      </c>
    </row>
    <row r="9960" spans="76:77" x14ac:dyDescent="0.25">
      <c r="BX9960" s="311" t="e">
        <f t="shared" si="316"/>
        <v>#DIV/0!</v>
      </c>
      <c r="BY9960" s="310">
        <f t="shared" si="317"/>
        <v>0</v>
      </c>
    </row>
    <row r="9961" spans="76:77" x14ac:dyDescent="0.25">
      <c r="BX9961" s="311" t="e">
        <f t="shared" si="316"/>
        <v>#DIV/0!</v>
      </c>
      <c r="BY9961" s="310">
        <f t="shared" si="317"/>
        <v>0</v>
      </c>
    </row>
    <row r="9962" spans="76:77" x14ac:dyDescent="0.25">
      <c r="BX9962" s="311" t="e">
        <f t="shared" si="316"/>
        <v>#DIV/0!</v>
      </c>
      <c r="BY9962" s="310">
        <f t="shared" si="317"/>
        <v>0</v>
      </c>
    </row>
    <row r="9963" spans="76:77" x14ac:dyDescent="0.25">
      <c r="BX9963" s="311" t="e">
        <f t="shared" si="316"/>
        <v>#DIV/0!</v>
      </c>
      <c r="BY9963" s="310">
        <f t="shared" si="317"/>
        <v>0</v>
      </c>
    </row>
    <row r="9964" spans="76:77" x14ac:dyDescent="0.25">
      <c r="BX9964" s="311" t="e">
        <f t="shared" si="316"/>
        <v>#DIV/0!</v>
      </c>
      <c r="BY9964" s="310">
        <f t="shared" si="317"/>
        <v>0</v>
      </c>
    </row>
    <row r="9965" spans="76:77" x14ac:dyDescent="0.25">
      <c r="BX9965" s="311" t="e">
        <f t="shared" si="316"/>
        <v>#DIV/0!</v>
      </c>
      <c r="BY9965" s="310">
        <f t="shared" si="317"/>
        <v>0</v>
      </c>
    </row>
    <row r="9966" spans="76:77" x14ac:dyDescent="0.25">
      <c r="BX9966" s="311" t="e">
        <f t="shared" si="316"/>
        <v>#DIV/0!</v>
      </c>
      <c r="BY9966" s="310">
        <f t="shared" si="317"/>
        <v>0</v>
      </c>
    </row>
    <row r="9967" spans="76:77" x14ac:dyDescent="0.25">
      <c r="BX9967" s="311" t="e">
        <f t="shared" si="316"/>
        <v>#DIV/0!</v>
      </c>
      <c r="BY9967" s="310">
        <f t="shared" si="317"/>
        <v>0</v>
      </c>
    </row>
    <row r="9968" spans="76:77" x14ac:dyDescent="0.25">
      <c r="BX9968" s="311" t="e">
        <f t="shared" si="316"/>
        <v>#DIV/0!</v>
      </c>
      <c r="BY9968" s="310">
        <f t="shared" si="317"/>
        <v>0</v>
      </c>
    </row>
    <row r="9969" spans="76:77" x14ac:dyDescent="0.25">
      <c r="BX9969" s="311" t="e">
        <f t="shared" si="316"/>
        <v>#DIV/0!</v>
      </c>
      <c r="BY9969" s="310">
        <f t="shared" si="317"/>
        <v>0</v>
      </c>
    </row>
    <row r="9970" spans="76:77" x14ac:dyDescent="0.25">
      <c r="BX9970" s="311" t="e">
        <f t="shared" si="316"/>
        <v>#DIV/0!</v>
      </c>
      <c r="BY9970" s="310">
        <f t="shared" si="317"/>
        <v>0</v>
      </c>
    </row>
    <row r="9971" spans="76:77" x14ac:dyDescent="0.25">
      <c r="BX9971" s="311" t="e">
        <f t="shared" si="316"/>
        <v>#DIV/0!</v>
      </c>
      <c r="BY9971" s="310">
        <f t="shared" si="317"/>
        <v>0</v>
      </c>
    </row>
    <row r="9972" spans="76:77" x14ac:dyDescent="0.25">
      <c r="BX9972" s="311" t="e">
        <f t="shared" si="316"/>
        <v>#DIV/0!</v>
      </c>
      <c r="BY9972" s="310">
        <f t="shared" si="317"/>
        <v>0</v>
      </c>
    </row>
    <row r="9973" spans="76:77" x14ac:dyDescent="0.25">
      <c r="BX9973" s="311" t="e">
        <f t="shared" si="316"/>
        <v>#DIV/0!</v>
      </c>
      <c r="BY9973" s="310">
        <f t="shared" si="317"/>
        <v>0</v>
      </c>
    </row>
    <row r="9974" spans="76:77" x14ac:dyDescent="0.25">
      <c r="BX9974" s="311" t="e">
        <f t="shared" si="316"/>
        <v>#DIV/0!</v>
      </c>
      <c r="BY9974" s="310">
        <f t="shared" si="317"/>
        <v>0</v>
      </c>
    </row>
    <row r="9975" spans="76:77" x14ac:dyDescent="0.25">
      <c r="BX9975" s="311" t="e">
        <f t="shared" si="316"/>
        <v>#DIV/0!</v>
      </c>
      <c r="BY9975" s="310">
        <f t="shared" si="317"/>
        <v>0</v>
      </c>
    </row>
    <row r="9976" spans="76:77" x14ac:dyDescent="0.25">
      <c r="BX9976" s="311" t="e">
        <f t="shared" si="316"/>
        <v>#DIV/0!</v>
      </c>
      <c r="BY9976" s="310">
        <f t="shared" si="317"/>
        <v>0</v>
      </c>
    </row>
    <row r="9977" spans="76:77" x14ac:dyDescent="0.25">
      <c r="BX9977" s="311" t="e">
        <f t="shared" si="316"/>
        <v>#DIV/0!</v>
      </c>
      <c r="BY9977" s="310">
        <f t="shared" si="317"/>
        <v>0</v>
      </c>
    </row>
    <row r="9978" spans="76:77" x14ac:dyDescent="0.25">
      <c r="BX9978" s="311" t="e">
        <f t="shared" si="316"/>
        <v>#DIV/0!</v>
      </c>
      <c r="BY9978" s="310">
        <f t="shared" si="317"/>
        <v>0</v>
      </c>
    </row>
    <row r="9979" spans="76:77" x14ac:dyDescent="0.25">
      <c r="BX9979" s="311" t="e">
        <f t="shared" si="316"/>
        <v>#DIV/0!</v>
      </c>
      <c r="BY9979" s="310">
        <f t="shared" si="317"/>
        <v>0</v>
      </c>
    </row>
    <row r="9980" spans="76:77" x14ac:dyDescent="0.25">
      <c r="BX9980" s="311" t="e">
        <f t="shared" si="316"/>
        <v>#DIV/0!</v>
      </c>
      <c r="BY9980" s="310">
        <f t="shared" si="317"/>
        <v>0</v>
      </c>
    </row>
    <row r="9981" spans="76:77" x14ac:dyDescent="0.25">
      <c r="BX9981" s="311" t="e">
        <f t="shared" si="316"/>
        <v>#DIV/0!</v>
      </c>
      <c r="BY9981" s="310">
        <f t="shared" si="317"/>
        <v>0</v>
      </c>
    </row>
    <row r="9982" spans="76:77" x14ac:dyDescent="0.25">
      <c r="BX9982" s="311" t="e">
        <f t="shared" si="316"/>
        <v>#DIV/0!</v>
      </c>
      <c r="BY9982" s="310">
        <f t="shared" si="317"/>
        <v>0</v>
      </c>
    </row>
    <row r="9983" spans="76:77" x14ac:dyDescent="0.25">
      <c r="BX9983" s="311" t="e">
        <f t="shared" si="316"/>
        <v>#DIV/0!</v>
      </c>
      <c r="BY9983" s="310">
        <f t="shared" si="317"/>
        <v>0</v>
      </c>
    </row>
    <row r="9984" spans="76:77" x14ac:dyDescent="0.25">
      <c r="BX9984" s="311" t="e">
        <f t="shared" si="316"/>
        <v>#DIV/0!</v>
      </c>
      <c r="BY9984" s="310">
        <f t="shared" si="317"/>
        <v>0</v>
      </c>
    </row>
    <row r="9985" spans="76:77" x14ac:dyDescent="0.25">
      <c r="BX9985" s="311" t="e">
        <f t="shared" si="316"/>
        <v>#DIV/0!</v>
      </c>
      <c r="BY9985" s="310">
        <f t="shared" si="317"/>
        <v>0</v>
      </c>
    </row>
    <row r="9986" spans="76:77" x14ac:dyDescent="0.25">
      <c r="BX9986" s="311" t="e">
        <f t="shared" si="316"/>
        <v>#DIV/0!</v>
      </c>
      <c r="BY9986" s="310">
        <f t="shared" si="317"/>
        <v>0</v>
      </c>
    </row>
    <row r="9987" spans="76:77" x14ac:dyDescent="0.25">
      <c r="BX9987" s="311" t="e">
        <f t="shared" si="316"/>
        <v>#DIV/0!</v>
      </c>
      <c r="BY9987" s="310">
        <f t="shared" si="317"/>
        <v>0</v>
      </c>
    </row>
    <row r="9988" spans="76:77" x14ac:dyDescent="0.25">
      <c r="BX9988" s="311" t="e">
        <f t="shared" si="316"/>
        <v>#DIV/0!</v>
      </c>
      <c r="BY9988" s="310">
        <f t="shared" si="317"/>
        <v>0</v>
      </c>
    </row>
    <row r="9989" spans="76:77" x14ac:dyDescent="0.25">
      <c r="BX9989" s="311" t="e">
        <f t="shared" si="316"/>
        <v>#DIV/0!</v>
      </c>
      <c r="BY9989" s="310">
        <f t="shared" si="317"/>
        <v>0</v>
      </c>
    </row>
    <row r="9990" spans="76:77" x14ac:dyDescent="0.25">
      <c r="BX9990" s="311" t="e">
        <f t="shared" si="316"/>
        <v>#DIV/0!</v>
      </c>
      <c r="BY9990" s="310">
        <f t="shared" si="317"/>
        <v>0</v>
      </c>
    </row>
    <row r="9991" spans="76:77" x14ac:dyDescent="0.25">
      <c r="BX9991" s="311" t="e">
        <f t="shared" si="316"/>
        <v>#DIV/0!</v>
      </c>
      <c r="BY9991" s="310">
        <f t="shared" si="317"/>
        <v>0</v>
      </c>
    </row>
    <row r="9992" spans="76:77" x14ac:dyDescent="0.25">
      <c r="BX9992" s="311" t="e">
        <f t="shared" si="316"/>
        <v>#DIV/0!</v>
      </c>
      <c r="BY9992" s="310">
        <f t="shared" si="317"/>
        <v>0</v>
      </c>
    </row>
    <row r="9993" spans="76:77" x14ac:dyDescent="0.25">
      <c r="BX9993" s="311" t="e">
        <f t="shared" si="316"/>
        <v>#DIV/0!</v>
      </c>
      <c r="BY9993" s="310">
        <f t="shared" si="317"/>
        <v>0</v>
      </c>
    </row>
    <row r="9994" spans="76:77" x14ac:dyDescent="0.25">
      <c r="BX9994" s="311" t="e">
        <f t="shared" si="316"/>
        <v>#DIV/0!</v>
      </c>
      <c r="BY9994" s="310">
        <f t="shared" si="317"/>
        <v>0</v>
      </c>
    </row>
    <row r="9995" spans="76:77" x14ac:dyDescent="0.25">
      <c r="BX9995" s="311" t="e">
        <f t="shared" si="316"/>
        <v>#DIV/0!</v>
      </c>
      <c r="BY9995" s="310">
        <f t="shared" si="317"/>
        <v>0</v>
      </c>
    </row>
    <row r="9996" spans="76:77" x14ac:dyDescent="0.25">
      <c r="BX9996" s="311" t="e">
        <f t="shared" si="316"/>
        <v>#DIV/0!</v>
      </c>
      <c r="BY9996" s="310">
        <f t="shared" si="317"/>
        <v>0</v>
      </c>
    </row>
    <row r="9997" spans="76:77" x14ac:dyDescent="0.25">
      <c r="BX9997" s="311" t="e">
        <f t="shared" ref="BX9997:BX10000" si="318">BY9997/BV9997</f>
        <v>#DIV/0!</v>
      </c>
      <c r="BY9997" s="310">
        <f t="shared" si="317"/>
        <v>0</v>
      </c>
    </row>
    <row r="9998" spans="76:77" x14ac:dyDescent="0.25">
      <c r="BX9998" s="311" t="e">
        <f t="shared" si="318"/>
        <v>#DIV/0!</v>
      </c>
      <c r="BY9998" s="310">
        <f t="shared" si="317"/>
        <v>0</v>
      </c>
    </row>
    <row r="9999" spans="76:77" x14ac:dyDescent="0.25">
      <c r="BX9999" s="311" t="e">
        <f t="shared" si="318"/>
        <v>#DIV/0!</v>
      </c>
      <c r="BY9999" s="310">
        <f t="shared" si="317"/>
        <v>0</v>
      </c>
    </row>
    <row r="10000" spans="76:77" x14ac:dyDescent="0.25">
      <c r="BX10000" s="311" t="e">
        <f t="shared" si="318"/>
        <v>#DIV/0!</v>
      </c>
      <c r="BY10000" s="310">
        <f t="shared" si="317"/>
        <v>0</v>
      </c>
    </row>
  </sheetData>
  <sheetProtection algorithmName="SHA-512" hashValue="9WoCBdOZqqpwJDKBsq7TCd6fGzp4YDegCWpJmbp345N5mqIYG1221JoRqL8lqO915J2Eht4gTEKpWC8DEhpnGw==" saltValue="X5RkUG10oD3UIlLz/AADFQ==" spinCount="100000" sheet="1" insertHyperlinks="0"/>
  <mergeCells count="106">
    <mergeCell ref="AK119:AL119"/>
    <mergeCell ref="D82:L82"/>
    <mergeCell ref="J83:K83"/>
    <mergeCell ref="E83:F83"/>
    <mergeCell ref="AH107:AP107"/>
    <mergeCell ref="AR103:AZ103"/>
    <mergeCell ref="AX47:AY47"/>
    <mergeCell ref="J103:K103"/>
    <mergeCell ref="J84:K84"/>
    <mergeCell ref="J86:K86"/>
    <mergeCell ref="D86:E86"/>
    <mergeCell ref="J50:K50"/>
    <mergeCell ref="AD50:AE50"/>
    <mergeCell ref="AX50:AY50"/>
    <mergeCell ref="AB53:AE53"/>
    <mergeCell ref="D47:L47"/>
    <mergeCell ref="AH58:AP58"/>
    <mergeCell ref="H48:K48"/>
    <mergeCell ref="T48:U48"/>
    <mergeCell ref="AX48:AY48"/>
    <mergeCell ref="J49:K49"/>
    <mergeCell ref="T49:U49"/>
    <mergeCell ref="AN108:AO108"/>
    <mergeCell ref="AN110:AO110"/>
    <mergeCell ref="AX90:AY90"/>
    <mergeCell ref="AX97:AY97"/>
    <mergeCell ref="AR78:AZ78"/>
    <mergeCell ref="AN59:AO59"/>
    <mergeCell ref="N36:V36"/>
    <mergeCell ref="AN41:AO41"/>
    <mergeCell ref="BN30:BT31"/>
    <mergeCell ref="BL30:BM31"/>
    <mergeCell ref="AN40:AO40"/>
    <mergeCell ref="BB35:BJ35"/>
    <mergeCell ref="BP41:BS41"/>
    <mergeCell ref="BP42:BS42"/>
    <mergeCell ref="BP43:BS43"/>
    <mergeCell ref="BL38:BT39"/>
    <mergeCell ref="AR40:AZ40"/>
    <mergeCell ref="BL40:BT40"/>
    <mergeCell ref="AN42:AO42"/>
    <mergeCell ref="AR87:AZ87"/>
    <mergeCell ref="AX81:AY81"/>
    <mergeCell ref="AH30:AI31"/>
    <mergeCell ref="Z30:AF31"/>
    <mergeCell ref="AH35:AP35"/>
    <mergeCell ref="Q79:S79"/>
    <mergeCell ref="T79:V79"/>
    <mergeCell ref="A1:C1"/>
    <mergeCell ref="D56:L56"/>
    <mergeCell ref="AN61:AO61"/>
    <mergeCell ref="J57:K57"/>
    <mergeCell ref="AL62:AM62"/>
    <mergeCell ref="J58:K58"/>
    <mergeCell ref="D33:F34"/>
    <mergeCell ref="G33:L34"/>
    <mergeCell ref="N33:V34"/>
    <mergeCell ref="AH39:AP39"/>
    <mergeCell ref="T37:U37"/>
    <mergeCell ref="N46:V46"/>
    <mergeCell ref="AR46:AZ46"/>
    <mergeCell ref="O47:R47"/>
    <mergeCell ref="S47:T47"/>
    <mergeCell ref="X47:AF47"/>
    <mergeCell ref="BL22:BT24"/>
    <mergeCell ref="A25:C26"/>
    <mergeCell ref="A16:C16"/>
    <mergeCell ref="A17:C24"/>
    <mergeCell ref="AH7:AJ7"/>
    <mergeCell ref="BL29:BT29"/>
    <mergeCell ref="AJ30:AP31"/>
    <mergeCell ref="AR30:AS31"/>
    <mergeCell ref="AT30:AZ31"/>
    <mergeCell ref="BB30:BC31"/>
    <mergeCell ref="BD30:BJ31"/>
    <mergeCell ref="D30:E31"/>
    <mergeCell ref="F30:L31"/>
    <mergeCell ref="N30:O31"/>
    <mergeCell ref="P30:V31"/>
    <mergeCell ref="X30:Y31"/>
    <mergeCell ref="X29:AF29"/>
    <mergeCell ref="AH29:AP29"/>
    <mergeCell ref="BL58:BT58"/>
    <mergeCell ref="J59:K59"/>
    <mergeCell ref="AR59:AZ59"/>
    <mergeCell ref="AX60:AY60"/>
    <mergeCell ref="AL59:AM59"/>
    <mergeCell ref="N79:P79"/>
    <mergeCell ref="BP77:BS77"/>
    <mergeCell ref="BP78:BS78"/>
    <mergeCell ref="BL68:BT68"/>
    <mergeCell ref="AL75:AM75"/>
    <mergeCell ref="AN75:AO75"/>
    <mergeCell ref="BL70:BT71"/>
    <mergeCell ref="BL65:BT65"/>
    <mergeCell ref="BL66:BP66"/>
    <mergeCell ref="BQ66:BT66"/>
    <mergeCell ref="BP79:BS79"/>
    <mergeCell ref="N73:P73"/>
    <mergeCell ref="Q73:S73"/>
    <mergeCell ref="T73:V73"/>
    <mergeCell ref="BL76:BT76"/>
    <mergeCell ref="X67:AF67"/>
    <mergeCell ref="BL67:BT67"/>
    <mergeCell ref="AB68:AE68"/>
    <mergeCell ref="AT66:AY66"/>
  </mergeCells>
  <conditionalFormatting sqref="A1:BT140">
    <cfRule type="cellIs" dxfId="18" priority="9" stopIfTrue="1" operator="equal">
      <formula>"Typo"</formula>
    </cfRule>
    <cfRule type="cellIs" dxfId="17" priority="10" stopIfTrue="1" operator="equal">
      <formula>"Name"</formula>
    </cfRule>
    <cfRule type="cellIs" dxfId="16" priority="11" stopIfTrue="1" operator="equal">
      <formula>"Layup"</formula>
    </cfRule>
    <cfRule type="beginsWith" dxfId="15" priority="35" operator="beginsWith" text="REJECT">
      <formula>LEFT(A1,LEN("REJECT"))="REJECT"</formula>
    </cfRule>
    <cfRule type="beginsWith" dxfId="14" priority="36" operator="beginsWith" text="CHECK">
      <formula>LEFT(A1,LEN("CHECK"))="CHECK"</formula>
    </cfRule>
    <cfRule type="beginsWith" dxfId="13" priority="38" operator="beginsWith" text="BLANK">
      <formula>LEFT(A1,LEN("BLANK"))="BLANK"</formula>
    </cfRule>
  </conditionalFormatting>
  <conditionalFormatting sqref="A1:DO65 A66:AQ160 BA66:DO160 AR70:AZ164">
    <cfRule type="beginsWith" dxfId="12" priority="37" operator="beginsWith" text="EQ">
      <formula>LEFT(A1,LEN("EQ"))="EQ"</formula>
    </cfRule>
  </conditionalFormatting>
  <conditionalFormatting sqref="A1:XFD1048576">
    <cfRule type="expression" dxfId="11" priority="12" stopIfTrue="1">
      <formula>CELL("protect",A1)=0</formula>
    </cfRule>
  </conditionalFormatting>
  <conditionalFormatting sqref="AM127:AM129 AM131">
    <cfRule type="expression" dxfId="10" priority="39">
      <formula>AM127&lt;AL127</formula>
    </cfRule>
  </conditionalFormatting>
  <conditionalFormatting sqref="AM130">
    <cfRule type="expression" dxfId="9" priority="40">
      <formula>AM130&gt;AL130</formula>
    </cfRule>
  </conditionalFormatting>
  <dataValidations count="22">
    <dataValidation type="list" allowBlank="1" showInputMessage="1" showErrorMessage="1" sqref="AX47:AY47 AX60:AY60" xr:uid="{830ECEC7-D0BE-4526-87D5-074F2C9D2C09}">
      <formula1>"Nut And Bolt, Quick Release"</formula1>
    </dataValidation>
    <dataValidation type="list" allowBlank="1" showInputMessage="1" showErrorMessage="1" sqref="G83" xr:uid="{E16B8AFA-E8A2-46D4-96F9-67A9AE82FFE3}">
      <formula1>"Welded, Bonded, Laminated, Bolted"</formula1>
    </dataValidation>
    <dataValidation type="list" allowBlank="1" showInputMessage="1" showErrorMessage="1" sqref="I83" xr:uid="{AFEBC127-6819-46F1-8799-FE8F4153B566}">
      <formula1>"AIP, FB"</formula1>
    </dataValidation>
    <dataValidation type="list" allowBlank="1" showInputMessage="1" showErrorMessage="1" sqref="AX89 AX80" xr:uid="{5FEF2EF3-83A8-4C88-BB76-5582851091E3}">
      <formula1>"Yes, No"</formula1>
    </dataValidation>
    <dataValidation type="list" allowBlank="1" showInputMessage="1" showErrorMessage="1" sqref="AX91" xr:uid="{21023FC9-0360-4511-BE2D-CC14963E32D9}">
      <formula1>"Outer, Inner, Both"</formula1>
    </dataValidation>
    <dataValidation type="list" allowBlank="1" showInputMessage="1" showErrorMessage="1" sqref="AX97 J84" xr:uid="{3F4F5B90-7B62-4592-8672-E155631B2C4B}">
      <formula1>"Pre-Cure, Bonded Lap Joint"</formula1>
    </dataValidation>
    <dataValidation type="list" allowBlank="1" showInputMessage="1" showErrorMessage="1" sqref="AD50:AE50" xr:uid="{BFAA32EF-022F-4565-96E9-D88D660BA01F}">
      <formula1>"Bonded, Bolted, Welded"</formula1>
    </dataValidation>
    <dataValidation type="list" allowBlank="1" showInputMessage="1" showErrorMessage="1" sqref="BP41:BS41 BP77:BS77" xr:uid="{FCB423B7-176E-4305-90B9-5031A10C40F9}">
      <formula1>"Quasi Static, Dynamic"</formula1>
    </dataValidation>
    <dataValidation type="list" allowBlank="1" showInputMessage="1" showErrorMessage="1" sqref="AB68:AE68" xr:uid="{05266A9A-7736-4C08-B02F-26C276BED790}">
      <formula1>"No Front Wing, Front Wing Physically Tested With IA, Front Wing Physically Tested Without IA, Fastener Shear Dialogue, Wing Support Hand Calc"</formula1>
    </dataValidation>
    <dataValidation type="list" allowBlank="1" showInputMessage="1" showErrorMessage="1" sqref="AX48:AY48" xr:uid="{4821652A-8D2C-47D1-9360-40C436075F6E}">
      <formula1>"Centerline Inserts, Offset Mounts"</formula1>
    </dataValidation>
    <dataValidation type="list" allowBlank="1" showInputMessage="1" showErrorMessage="1" sqref="J49:K49" xr:uid="{C0B2B0A5-A2EC-41D8-9814-E50647CEC812}">
      <formula1>"304mm (12in), 355mm (14in)"</formula1>
    </dataValidation>
    <dataValidation type="list" allowBlank="1" showInputMessage="1" showErrorMessage="1" sqref="J60 AN43" xr:uid="{D59CE428-A7CA-4877-BC21-063AB4C0F2C3}">
      <formula1>"Round, Square"</formula1>
    </dataValidation>
    <dataValidation type="list" allowBlank="1" showInputMessage="1" showErrorMessage="1" sqref="AX41" xr:uid="{B1AD7E40-1209-42AF-8023-C5F4E7B3B6D4}">
      <formula1>"Welded, Bolted, Bonded, Laminated"</formula1>
    </dataValidation>
    <dataValidation type="list" allowBlank="1" showInputMessage="1" showErrorMessage="1" sqref="T37:U37" xr:uid="{4ED7FE1D-0122-4A03-968E-2BD13A8AA213}">
      <formula1>"Steel, 6061-T6, Other Aluminum, Composite"</formula1>
    </dataValidation>
    <dataValidation type="list" allowBlank="1" showInputMessage="1" showErrorMessage="1" sqref="T48:U48" xr:uid="{5E632F4C-F2EF-4D53-A153-965EBF4317FD}">
      <formula1>"3-Point and Shear,120kN Physical Test"</formula1>
    </dataValidation>
    <dataValidation type="list" allowBlank="1" showInputMessage="1" showErrorMessage="1" sqref="J50:K50" xr:uid="{62254099-4646-4CBA-B3DC-7EC02342DE1A}">
      <formula1>"Select Drop Down, Standard Foam, Standard Honeycomb, Custom"</formula1>
    </dataValidation>
    <dataValidation type="list" allowBlank="1" showInputMessage="1" showErrorMessage="1" sqref="H48:K48" xr:uid="{79C1825D-B3D6-4D22-8E24-A67AE03C8FA2}">
      <formula1>"Standard Foam, Standard Honeycomb, Custom - Non-Composite, Custom - Composite"</formula1>
    </dataValidation>
    <dataValidation type="list" allowBlank="1" showInputMessage="1" showErrorMessage="1" sqref="J57:K57" xr:uid="{4A0A01D3-8901-4EB8-9C7D-7F3B4E0E9C73}">
      <formula1>"Tube Diagonal, Composite No Opening, Composite Diag, Physical Test"</formula1>
    </dataValidation>
    <dataValidation type="list" allowBlank="1" showInputMessage="1" showErrorMessage="1" sqref="J59:K59 AN42:AO42" xr:uid="{C5FB787E-EACB-4F24-8419-99EE50F7335E}">
      <formula1>"Steel, 6061-T6, Other Aluminum"</formula1>
    </dataValidation>
    <dataValidation type="list" allowBlank="1" showInputMessage="1" showErrorMessage="1" sqref="AN40:AO40" xr:uid="{4F751AB3-76BF-4E29-B481-6AA9655148C8}">
      <formula1>"Tube, Composite"</formula1>
    </dataValidation>
    <dataValidation type="list" allowBlank="1" showInputMessage="1" showErrorMessage="1" sqref="AD53:AE53 J95" xr:uid="{1FFA3034-78D0-45AF-A6BD-1F1952DA761F}">
      <formula1>"No, Yes"</formula1>
    </dataValidation>
    <dataValidation type="list" allowBlank="1" showInputMessage="1" showErrorMessage="1" sqref="AX50:AY50" xr:uid="{FFA3B25C-4B32-4804-BE1A-492FA7EAA34B}">
      <formula1>"Single Layer, L-Shape, U-Shape, Rectangular Tube"</formula1>
    </dataValidation>
  </dataValidations>
  <hyperlinks>
    <hyperlink ref="O86" r:id="rId1" xr:uid="{207A4CC5-E99A-4C35-BBFB-0EAED5DCCC9F}"/>
  </hyperlinks>
  <pageMargins left="0.7" right="0.7" top="0.75" bottom="0.75" header="0.3" footer="0.3"/>
  <pageSetup paperSize="24" scale="1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B3C4-4DC4-475F-BE32-170552ED7D21}">
  <dimension ref="A1:AZ150"/>
  <sheetViews>
    <sheetView zoomScaleNormal="100" workbookViewId="0">
      <selection activeCell="B17" sqref="B17"/>
    </sheetView>
  </sheetViews>
  <sheetFormatPr defaultColWidth="9.140625" defaultRowHeight="15" x14ac:dyDescent="0.25"/>
  <cols>
    <col min="1" max="5" width="9.140625" style="113"/>
    <col min="6" max="6" width="9.140625" style="113" customWidth="1"/>
    <col min="7" max="9" width="9.140625" style="113"/>
    <col min="10" max="10" width="9.140625" style="113" customWidth="1"/>
    <col min="11" max="16384" width="9.140625" style="113"/>
  </cols>
  <sheetData>
    <row r="1" spans="1:52" ht="15" customHeight="1" x14ac:dyDescent="0.25">
      <c r="A1" s="610" t="str">
        <f ca="1">IF(OR(C4="YES",C4="NO"),"EQ","BLANK")</f>
        <v>BLANK</v>
      </c>
      <c r="B1" s="610"/>
      <c r="C1" s="610"/>
      <c r="D1" s="38"/>
      <c r="E1" s="38"/>
      <c r="F1" s="38"/>
      <c r="G1" s="38"/>
      <c r="H1" s="38"/>
      <c r="I1" s="38"/>
      <c r="J1" s="38"/>
      <c r="K1" s="38"/>
      <c r="L1" s="38"/>
      <c r="M1" s="38"/>
      <c r="N1" s="395"/>
      <c r="O1" s="394"/>
      <c r="P1" s="383"/>
      <c r="Q1" s="383"/>
      <c r="R1" s="383"/>
      <c r="S1" s="383"/>
      <c r="T1" s="383"/>
      <c r="U1" s="383"/>
      <c r="V1" s="383"/>
      <c r="W1" s="38"/>
      <c r="X1" s="383"/>
      <c r="Y1" s="383"/>
      <c r="Z1" s="383"/>
      <c r="AA1" s="383"/>
      <c r="AB1" s="383"/>
      <c r="AC1" s="383"/>
      <c r="AD1" s="383"/>
      <c r="AE1" s="383"/>
      <c r="AF1" s="383"/>
      <c r="AG1" s="38"/>
      <c r="AH1" s="383"/>
      <c r="AI1" s="383"/>
      <c r="AJ1" s="383"/>
      <c r="AK1" s="383"/>
      <c r="AL1" s="383"/>
      <c r="AM1" s="383"/>
      <c r="AN1" s="383"/>
      <c r="AO1" s="383"/>
      <c r="AP1" s="383"/>
      <c r="AQ1" s="38"/>
      <c r="AR1" s="383"/>
      <c r="AS1" s="383"/>
      <c r="AT1" s="383"/>
      <c r="AU1" s="383"/>
      <c r="AV1" s="383"/>
      <c r="AW1" s="402"/>
      <c r="AX1" s="402"/>
      <c r="AY1" s="402"/>
      <c r="AZ1" s="402"/>
    </row>
    <row r="2" spans="1:52" ht="15" customHeight="1" x14ac:dyDescent="0.25">
      <c r="B2" s="327" t="s">
        <v>1300</v>
      </c>
      <c r="C2" s="393"/>
      <c r="D2" s="10"/>
      <c r="E2" s="10"/>
      <c r="F2" s="10"/>
      <c r="G2" s="10"/>
      <c r="H2" s="10"/>
      <c r="I2" s="10"/>
      <c r="J2" s="10"/>
      <c r="K2" s="10"/>
      <c r="L2" s="10"/>
      <c r="M2" s="38"/>
      <c r="N2" s="386"/>
      <c r="O2" s="390"/>
      <c r="P2" s="384"/>
      <c r="Q2" s="384"/>
      <c r="R2" s="384"/>
      <c r="S2" s="384"/>
      <c r="T2" s="384"/>
      <c r="U2" s="384"/>
      <c r="V2" s="384"/>
      <c r="W2" s="38"/>
      <c r="X2" s="384"/>
      <c r="Y2" s="384"/>
      <c r="Z2" s="384"/>
      <c r="AA2" s="384"/>
      <c r="AB2" s="384"/>
      <c r="AC2" s="384"/>
      <c r="AD2" s="384"/>
      <c r="AE2" s="384"/>
      <c r="AF2" s="384"/>
      <c r="AG2" s="38"/>
      <c r="AH2" s="384"/>
      <c r="AI2" s="384"/>
      <c r="AJ2" s="384"/>
      <c r="AK2" s="384"/>
      <c r="AL2" s="384"/>
      <c r="AM2" s="384"/>
      <c r="AN2" s="384"/>
      <c r="AO2" s="384"/>
      <c r="AP2" s="384"/>
      <c r="AQ2" s="38"/>
      <c r="AR2" s="384"/>
      <c r="AS2" s="384"/>
      <c r="AT2" s="384"/>
      <c r="AU2" s="384"/>
      <c r="AV2" s="384"/>
      <c r="AW2" s="401"/>
      <c r="AX2" s="401"/>
      <c r="AY2" s="401"/>
      <c r="AZ2" s="401"/>
    </row>
    <row r="3" spans="1:52" ht="15" customHeight="1" x14ac:dyDescent="0.25">
      <c r="A3" s="393"/>
      <c r="B3" s="327" t="s">
        <v>1299</v>
      </c>
      <c r="C3" s="393"/>
      <c r="D3" s="10"/>
      <c r="E3" s="10"/>
      <c r="F3" s="10"/>
      <c r="G3" s="10"/>
      <c r="H3" s="10"/>
      <c r="I3" s="10"/>
      <c r="J3" s="10"/>
      <c r="K3" s="10"/>
      <c r="L3" s="10"/>
      <c r="M3" s="38"/>
      <c r="N3" s="386"/>
      <c r="O3" s="390"/>
      <c r="P3" s="384"/>
      <c r="Q3" s="384"/>
      <c r="R3" s="384"/>
      <c r="S3" s="384"/>
      <c r="T3" s="384"/>
      <c r="U3" s="384"/>
      <c r="V3" s="384"/>
      <c r="W3" s="38"/>
      <c r="X3" s="384"/>
      <c r="Y3" s="384"/>
      <c r="Z3" s="384"/>
      <c r="AA3" s="384"/>
      <c r="AB3" s="384"/>
      <c r="AC3" s="384"/>
      <c r="AD3" s="384"/>
      <c r="AE3" s="384"/>
      <c r="AF3" s="384"/>
      <c r="AG3" s="38"/>
      <c r="AH3" s="384"/>
      <c r="AI3" s="384"/>
      <c r="AJ3" s="384"/>
      <c r="AK3" s="384"/>
      <c r="AL3" s="384"/>
      <c r="AM3" s="384"/>
      <c r="AN3" s="384"/>
      <c r="AO3" s="384"/>
      <c r="AP3" s="384"/>
      <c r="AQ3" s="38"/>
      <c r="AR3" s="384"/>
      <c r="AS3" s="384"/>
      <c r="AT3" s="384"/>
      <c r="AU3" s="384"/>
      <c r="AV3" s="384"/>
      <c r="AW3" s="401"/>
      <c r="AX3" s="401"/>
      <c r="AY3" s="401"/>
      <c r="AZ3" s="401"/>
    </row>
    <row r="4" spans="1:52" ht="15" customHeight="1" x14ac:dyDescent="0.25">
      <c r="A4" s="327"/>
      <c r="B4" s="171" t="s">
        <v>1609</v>
      </c>
      <c r="C4" s="173" cm="1">
        <f t="array" aca="1" ref="C4" ca="1">IF(ISREF(INDIRECT("'F.3.4-5 Tube Chassis"&amp;"'!BY133")),INDIRECT("'F.3.4-5 Tube Chassis"&amp;"'!BY133"),INDIRECT("'F.3.4 Steel Tube"&amp;"'!BY133"))</f>
        <v>0</v>
      </c>
      <c r="D4" s="10"/>
      <c r="E4" s="10"/>
      <c r="F4" s="10"/>
      <c r="G4" s="10"/>
      <c r="H4" s="10"/>
      <c r="I4" s="10"/>
      <c r="J4" s="10"/>
      <c r="K4" s="10"/>
      <c r="L4" s="10"/>
      <c r="M4" s="38"/>
      <c r="N4" s="386"/>
      <c r="O4" s="390"/>
      <c r="P4" s="384"/>
      <c r="Q4" s="384"/>
      <c r="R4" s="384"/>
      <c r="S4" s="384"/>
      <c r="T4" s="384"/>
      <c r="U4" s="384"/>
      <c r="V4" s="384"/>
      <c r="W4" s="38"/>
      <c r="X4" s="384"/>
      <c r="Y4" s="384"/>
      <c r="Z4" s="384"/>
      <c r="AA4" s="384"/>
      <c r="AB4" s="384"/>
      <c r="AC4" s="384"/>
      <c r="AD4" s="384"/>
      <c r="AE4" s="384"/>
      <c r="AF4" s="384"/>
      <c r="AG4" s="38"/>
      <c r="AH4" s="384"/>
      <c r="AI4" s="384"/>
      <c r="AJ4" s="384"/>
      <c r="AK4" s="384"/>
      <c r="AL4" s="384"/>
      <c r="AM4" s="384"/>
      <c r="AN4" s="384"/>
      <c r="AO4" s="384"/>
      <c r="AP4" s="384"/>
      <c r="AQ4" s="38"/>
      <c r="AR4" s="384"/>
      <c r="AS4" s="384"/>
      <c r="AT4" s="384"/>
      <c r="AU4" s="384"/>
      <c r="AV4" s="384"/>
      <c r="AW4" s="401"/>
      <c r="AX4" s="401"/>
      <c r="AY4" s="401"/>
      <c r="AZ4" s="401"/>
    </row>
    <row r="5" spans="1:52" ht="15" customHeight="1" x14ac:dyDescent="0.25">
      <c r="D5" s="10"/>
      <c r="E5" s="10"/>
      <c r="F5" s="10"/>
      <c r="G5" s="10"/>
      <c r="H5" s="10"/>
      <c r="I5" s="10"/>
      <c r="J5" s="10"/>
      <c r="K5" s="10"/>
      <c r="L5" s="10"/>
      <c r="M5" s="38"/>
      <c r="N5" s="386"/>
      <c r="O5" s="390"/>
      <c r="P5" s="384"/>
      <c r="Q5" s="384"/>
      <c r="R5" s="384"/>
      <c r="S5" s="384"/>
      <c r="T5" s="384"/>
      <c r="U5" s="384"/>
      <c r="V5" s="384"/>
      <c r="W5" s="38"/>
      <c r="X5" s="384"/>
      <c r="Y5" s="384"/>
      <c r="Z5" s="384"/>
      <c r="AA5" s="384"/>
      <c r="AB5" s="384"/>
      <c r="AC5" s="384"/>
      <c r="AD5" s="384"/>
      <c r="AE5" s="384"/>
      <c r="AF5" s="384"/>
      <c r="AG5" s="38"/>
      <c r="AH5" s="384"/>
      <c r="AI5" s="384"/>
      <c r="AJ5" s="384"/>
      <c r="AK5" s="384"/>
      <c r="AL5" s="384"/>
      <c r="AM5" s="384"/>
      <c r="AN5" s="384"/>
      <c r="AO5" s="384"/>
      <c r="AP5" s="384"/>
      <c r="AQ5" s="38"/>
      <c r="AR5" s="384"/>
      <c r="AS5" s="384"/>
      <c r="AT5" s="384"/>
      <c r="AU5" s="384"/>
      <c r="AV5" s="384"/>
      <c r="AW5" s="401"/>
      <c r="AX5" s="401"/>
      <c r="AY5" s="401"/>
      <c r="AZ5" s="401"/>
    </row>
    <row r="6" spans="1:52" ht="15" customHeight="1" x14ac:dyDescent="0.25">
      <c r="A6" s="610" t="str">
        <f ca="1">IF(OR(C10="YES",C10="NO"),"EQ","BLANK")</f>
        <v>BLANK</v>
      </c>
      <c r="B6" s="610"/>
      <c r="C6" s="610"/>
      <c r="D6" s="10"/>
      <c r="E6" s="10"/>
      <c r="F6" s="10"/>
      <c r="G6" s="10"/>
      <c r="H6" s="10"/>
      <c r="I6" s="10"/>
      <c r="J6" s="10"/>
      <c r="K6" s="10"/>
      <c r="L6" s="10"/>
      <c r="M6" s="38"/>
      <c r="N6" s="386"/>
      <c r="O6" s="390"/>
      <c r="P6" s="384"/>
      <c r="Q6" s="384"/>
      <c r="R6" s="384"/>
      <c r="S6" s="384"/>
      <c r="T6" s="384"/>
      <c r="U6" s="384"/>
      <c r="V6" s="384"/>
      <c r="W6" s="38"/>
      <c r="X6" s="384"/>
      <c r="Y6" s="384"/>
      <c r="Z6" s="384"/>
      <c r="AA6" s="384"/>
      <c r="AB6" s="384"/>
      <c r="AC6" s="384"/>
      <c r="AD6" s="384"/>
      <c r="AE6" s="384"/>
      <c r="AF6" s="384"/>
      <c r="AG6" s="38"/>
      <c r="AH6" s="384"/>
      <c r="AI6" s="384"/>
      <c r="AJ6" s="384"/>
      <c r="AK6" s="384"/>
      <c r="AL6" s="384"/>
      <c r="AM6" s="384"/>
      <c r="AN6" s="384"/>
      <c r="AO6" s="384"/>
      <c r="AP6" s="384"/>
      <c r="AQ6" s="38"/>
      <c r="AR6" s="384"/>
      <c r="AS6" s="384"/>
      <c r="AT6" s="384"/>
      <c r="AU6" s="384"/>
      <c r="AV6" s="384"/>
      <c r="AW6" s="401"/>
      <c r="AX6" s="401"/>
      <c r="AY6" s="401"/>
      <c r="AZ6" s="401"/>
    </row>
    <row r="7" spans="1:52" ht="15" customHeight="1" x14ac:dyDescent="0.25">
      <c r="B7" s="327" t="s">
        <v>1298</v>
      </c>
      <c r="C7" s="393"/>
      <c r="D7" s="10"/>
      <c r="E7" s="10"/>
      <c r="F7" s="10"/>
      <c r="G7" s="10"/>
      <c r="H7" s="10"/>
      <c r="I7" s="10"/>
      <c r="J7" s="10"/>
      <c r="K7" s="10"/>
      <c r="L7" s="10"/>
      <c r="M7" s="38"/>
      <c r="N7" s="386"/>
      <c r="O7" s="390"/>
      <c r="P7" s="384"/>
      <c r="Q7" s="384"/>
      <c r="R7" s="384"/>
      <c r="S7" s="384"/>
      <c r="T7" s="384"/>
      <c r="U7" s="384"/>
      <c r="V7" s="384"/>
      <c r="W7" s="38"/>
      <c r="X7" s="384"/>
      <c r="Y7" s="384"/>
      <c r="Z7" s="384"/>
      <c r="AA7" s="384"/>
      <c r="AB7" s="384"/>
      <c r="AC7" s="384"/>
      <c r="AD7" s="384"/>
      <c r="AE7" s="384"/>
      <c r="AF7" s="384"/>
      <c r="AG7" s="38"/>
      <c r="AH7" s="384"/>
      <c r="AI7" s="384"/>
      <c r="AJ7" s="384"/>
      <c r="AK7" s="384"/>
      <c r="AL7" s="384"/>
      <c r="AM7" s="384"/>
      <c r="AN7" s="384"/>
      <c r="AO7" s="384"/>
      <c r="AP7" s="384"/>
      <c r="AQ7" s="38"/>
      <c r="AR7" s="384"/>
      <c r="AS7" s="384"/>
      <c r="AT7" s="384"/>
      <c r="AU7" s="384"/>
      <c r="AV7" s="384"/>
      <c r="AW7" s="401"/>
      <c r="AX7" s="401"/>
      <c r="AY7" s="401"/>
      <c r="AZ7" s="401"/>
    </row>
    <row r="8" spans="1:52" ht="15" customHeight="1" x14ac:dyDescent="0.25">
      <c r="A8" s="393"/>
      <c r="B8" s="327" t="s">
        <v>1297</v>
      </c>
      <c r="C8" s="393"/>
      <c r="D8" s="10"/>
      <c r="E8" s="10"/>
      <c r="F8" s="10"/>
      <c r="G8" s="10"/>
      <c r="H8" s="10"/>
      <c r="I8" s="10"/>
      <c r="J8" s="10"/>
      <c r="K8" s="10"/>
      <c r="L8" s="10"/>
      <c r="M8" s="38"/>
      <c r="N8" s="386"/>
      <c r="O8" s="390"/>
      <c r="P8" s="384"/>
      <c r="Q8" s="384"/>
      <c r="R8" s="384"/>
      <c r="S8" s="384"/>
      <c r="T8" s="384"/>
      <c r="U8" s="384"/>
      <c r="V8" s="384"/>
      <c r="W8" s="38"/>
      <c r="X8" s="384"/>
      <c r="Y8" s="384"/>
      <c r="Z8" s="384"/>
      <c r="AA8" s="384"/>
      <c r="AB8" s="384"/>
      <c r="AC8" s="384"/>
      <c r="AD8" s="384"/>
      <c r="AE8" s="384"/>
      <c r="AF8" s="384"/>
      <c r="AG8" s="38"/>
      <c r="AH8" s="384"/>
      <c r="AI8" s="384"/>
      <c r="AJ8" s="384"/>
      <c r="AK8" s="384"/>
      <c r="AL8" s="384"/>
      <c r="AM8" s="384"/>
      <c r="AN8" s="384"/>
      <c r="AO8" s="384"/>
      <c r="AP8" s="384"/>
      <c r="AQ8" s="38"/>
      <c r="AR8" s="384"/>
      <c r="AS8" s="384"/>
      <c r="AT8" s="384"/>
      <c r="AU8" s="384"/>
      <c r="AV8" s="384"/>
      <c r="AW8" s="401"/>
      <c r="AX8" s="401"/>
      <c r="AY8" s="401"/>
      <c r="AZ8" s="401"/>
    </row>
    <row r="9" spans="1:52" ht="15" customHeight="1" x14ac:dyDescent="0.25">
      <c r="B9" s="171" t="s">
        <v>1296</v>
      </c>
      <c r="C9" s="173" t="str" cm="1">
        <f t="array" aca="1" ref="C9" ca="1">IF(IF(ISREF(INDIRECT("'F.3.4-5 Tube Chassis"&amp;"'!BW136")),INDIRECT("'F.3.4-5 Tube Chassis"&amp;"'!BW136"),INDIRECT("'F.3.4 Steel Tube"&amp;"'!BW136"))="","No","Yes")</f>
        <v>No</v>
      </c>
      <c r="D9" s="10"/>
      <c r="E9" s="10"/>
      <c r="F9" s="10"/>
      <c r="G9" s="10"/>
      <c r="H9" s="10"/>
      <c r="I9" s="10"/>
      <c r="J9" s="10"/>
      <c r="K9" s="10"/>
      <c r="L9" s="10"/>
      <c r="M9" s="38"/>
      <c r="N9" s="386"/>
      <c r="O9" s="390"/>
      <c r="P9" s="384"/>
      <c r="Q9" s="384"/>
      <c r="R9" s="384"/>
      <c r="S9" s="384"/>
      <c r="T9" s="384"/>
      <c r="U9" s="384"/>
      <c r="V9" s="384"/>
      <c r="W9" s="38"/>
      <c r="X9" s="384"/>
      <c r="Y9" s="384"/>
      <c r="Z9" s="384"/>
      <c r="AA9" s="384"/>
      <c r="AB9" s="384"/>
      <c r="AC9" s="384"/>
      <c r="AD9" s="384"/>
      <c r="AE9" s="384"/>
      <c r="AF9" s="384"/>
      <c r="AG9" s="38"/>
      <c r="AH9" s="384"/>
      <c r="AI9" s="384"/>
      <c r="AJ9" s="384"/>
      <c r="AK9" s="384"/>
      <c r="AL9" s="384"/>
      <c r="AM9" s="384"/>
      <c r="AN9" s="384"/>
      <c r="AO9" s="384"/>
      <c r="AP9" s="384"/>
      <c r="AQ9" s="38"/>
      <c r="AR9" s="384"/>
      <c r="AS9" s="384"/>
      <c r="AT9" s="384"/>
      <c r="AU9" s="384"/>
      <c r="AV9" s="384"/>
      <c r="AW9" s="401"/>
      <c r="AX9" s="401"/>
      <c r="AY9" s="401"/>
      <c r="AZ9" s="401"/>
    </row>
    <row r="10" spans="1:52" ht="15" customHeight="1" x14ac:dyDescent="0.25">
      <c r="A10" s="327"/>
      <c r="B10" s="171" t="s">
        <v>1610</v>
      </c>
      <c r="C10" s="173" cm="1">
        <f t="array" aca="1" ref="C10" ca="1">IF(ISREF(INDIRECT("'F.3.4-5 Tube Chassis"&amp;"'!BY134")),INDIRECT("'F.3.4-5 Tube Chassis"&amp;"'!BY134"),INDIRECT("'F.3.4 Steel Tube"&amp;"'!BY134"))</f>
        <v>0</v>
      </c>
      <c r="D10" s="10"/>
      <c r="E10" s="10"/>
      <c r="F10" s="10"/>
      <c r="G10" s="10"/>
      <c r="H10" s="10"/>
      <c r="I10" s="10"/>
      <c r="J10" s="10"/>
      <c r="K10" s="10"/>
      <c r="L10" s="10"/>
      <c r="M10" s="38"/>
      <c r="N10" s="386"/>
      <c r="O10" s="390"/>
      <c r="P10" s="384"/>
      <c r="Q10" s="384"/>
      <c r="R10" s="10" t="s">
        <v>1294</v>
      </c>
      <c r="S10" s="384"/>
      <c r="T10" s="384"/>
      <c r="U10" s="384"/>
      <c r="V10" s="384"/>
      <c r="W10" s="38"/>
      <c r="X10" s="384"/>
      <c r="Y10" s="384"/>
      <c r="Z10" s="384"/>
      <c r="AA10" s="384"/>
      <c r="AB10" s="10" t="s">
        <v>1294</v>
      </c>
      <c r="AC10" s="384"/>
      <c r="AD10" s="384"/>
      <c r="AE10" s="384"/>
      <c r="AF10" s="384"/>
      <c r="AG10" s="38"/>
      <c r="AH10" s="384"/>
      <c r="AI10" s="384"/>
      <c r="AJ10" s="384"/>
      <c r="AK10" s="384"/>
      <c r="AL10" s="10" t="s">
        <v>1294</v>
      </c>
      <c r="AM10" s="384"/>
      <c r="AN10" s="384"/>
      <c r="AO10" s="384"/>
      <c r="AP10" s="384"/>
      <c r="AQ10" s="38"/>
      <c r="AR10" s="384"/>
      <c r="AS10" s="384"/>
      <c r="AT10" s="384"/>
      <c r="AU10" s="384"/>
      <c r="AV10" s="10" t="s">
        <v>1294</v>
      </c>
      <c r="AW10" s="401"/>
      <c r="AX10" s="401"/>
      <c r="AY10" s="401"/>
      <c r="AZ10" s="401"/>
    </row>
    <row r="11" spans="1:52" ht="15" customHeight="1" x14ac:dyDescent="0.25">
      <c r="B11" s="171" t="s">
        <v>1295</v>
      </c>
      <c r="C11" s="173" t="str">
        <f>IF(OR('F.8 Front Protection'!AX48="",'F.8 Front Protection'!AZ48="N/A"),"No",IF('F.8 Front Protection'!AX48="Centerline Inserts","Yes","No"))</f>
        <v>No</v>
      </c>
      <c r="D11" s="10"/>
      <c r="E11" s="10"/>
      <c r="F11" s="10"/>
      <c r="G11" s="10"/>
      <c r="H11" s="10" t="s">
        <v>1294</v>
      </c>
      <c r="I11" s="10"/>
      <c r="J11" s="10"/>
      <c r="K11" s="10"/>
      <c r="L11" s="10"/>
      <c r="M11" s="38"/>
      <c r="N11" s="386"/>
      <c r="O11" s="390"/>
      <c r="P11" s="384"/>
      <c r="Q11" s="384"/>
      <c r="R11" s="10"/>
      <c r="S11" s="384"/>
      <c r="T11" s="384"/>
      <c r="U11" s="384"/>
      <c r="V11" s="384"/>
      <c r="W11" s="38"/>
      <c r="X11" s="384"/>
      <c r="Y11" s="384"/>
      <c r="Z11" s="384"/>
      <c r="AA11" s="384"/>
      <c r="AB11" s="10"/>
      <c r="AC11" s="384"/>
      <c r="AD11" s="384"/>
      <c r="AE11" s="384"/>
      <c r="AF11" s="384"/>
      <c r="AG11" s="38"/>
      <c r="AH11" s="384"/>
      <c r="AI11" s="384"/>
      <c r="AJ11" s="384"/>
      <c r="AK11" s="384"/>
      <c r="AL11" s="10"/>
      <c r="AM11" s="384"/>
      <c r="AN11" s="384"/>
      <c r="AO11" s="384"/>
      <c r="AP11" s="384"/>
      <c r="AQ11" s="38"/>
      <c r="AR11" s="384"/>
      <c r="AS11" s="384"/>
      <c r="AT11" s="384"/>
      <c r="AU11" s="384"/>
      <c r="AV11" s="10"/>
      <c r="AW11" s="401"/>
      <c r="AX11" s="401"/>
      <c r="AY11" s="401"/>
      <c r="AZ11" s="401"/>
    </row>
    <row r="12" spans="1:52" ht="15" customHeight="1" x14ac:dyDescent="0.25">
      <c r="B12" s="171" t="s">
        <v>1293</v>
      </c>
      <c r="C12" s="173" t="str">
        <f>IF(COUNTIF('F.10.5 Battery Attachment'!BY61:DM61,"Centerline Inserts"),"Yes","No")</f>
        <v>No</v>
      </c>
      <c r="D12" s="10"/>
      <c r="E12" s="10"/>
      <c r="F12" s="10"/>
      <c r="G12" s="10"/>
      <c r="H12" s="10"/>
      <c r="I12" s="10"/>
      <c r="J12" s="10"/>
      <c r="K12" s="10"/>
      <c r="L12" s="10"/>
      <c r="M12" s="38"/>
      <c r="N12" s="386"/>
      <c r="O12" s="390"/>
      <c r="P12" s="384"/>
      <c r="Q12" s="384"/>
      <c r="R12" s="392" t="s">
        <v>1292</v>
      </c>
      <c r="S12" s="384"/>
      <c r="T12" s="384"/>
      <c r="U12" s="384"/>
      <c r="V12" s="384"/>
      <c r="W12" s="38"/>
      <c r="X12" s="384"/>
      <c r="Y12" s="384"/>
      <c r="Z12" s="384"/>
      <c r="AA12" s="384"/>
      <c r="AB12" s="392" t="s">
        <v>1292</v>
      </c>
      <c r="AC12" s="384"/>
      <c r="AD12" s="384"/>
      <c r="AE12" s="384"/>
      <c r="AF12" s="384"/>
      <c r="AG12" s="38"/>
      <c r="AH12" s="384"/>
      <c r="AI12" s="384"/>
      <c r="AJ12" s="384"/>
      <c r="AK12" s="384"/>
      <c r="AL12" s="392" t="s">
        <v>1292</v>
      </c>
      <c r="AM12" s="384"/>
      <c r="AN12" s="384"/>
      <c r="AO12" s="384"/>
      <c r="AP12" s="384"/>
      <c r="AQ12" s="38"/>
      <c r="AR12" s="384"/>
      <c r="AS12" s="384"/>
      <c r="AT12" s="384"/>
      <c r="AU12" s="384"/>
      <c r="AV12" s="392" t="s">
        <v>1292</v>
      </c>
      <c r="AW12" s="401"/>
      <c r="AX12" s="401"/>
      <c r="AY12" s="401"/>
      <c r="AZ12" s="401"/>
    </row>
    <row r="13" spans="1:52" ht="15" customHeight="1" x14ac:dyDescent="0.25">
      <c r="D13" s="10"/>
      <c r="E13" s="10"/>
      <c r="F13" s="10"/>
      <c r="G13" s="10"/>
      <c r="H13" s="392" t="s">
        <v>1292</v>
      </c>
      <c r="I13" s="10"/>
      <c r="J13" s="10"/>
      <c r="K13" s="10"/>
      <c r="L13" s="10"/>
      <c r="M13" s="38"/>
      <c r="N13" s="10"/>
      <c r="O13" s="10"/>
      <c r="P13" s="10"/>
      <c r="Q13" s="10"/>
      <c r="R13" s="10"/>
      <c r="S13" s="10"/>
      <c r="T13" s="10"/>
      <c r="U13" s="10"/>
      <c r="V13" s="10"/>
      <c r="W13" s="38"/>
      <c r="X13" s="10"/>
      <c r="Y13" s="10"/>
      <c r="Z13" s="10"/>
      <c r="AA13" s="10"/>
      <c r="AB13" s="10"/>
      <c r="AC13" s="10"/>
      <c r="AD13" s="10"/>
      <c r="AE13" s="10"/>
      <c r="AF13" s="10"/>
      <c r="AG13" s="38"/>
      <c r="AH13" s="10"/>
      <c r="AI13" s="10"/>
      <c r="AJ13" s="10"/>
      <c r="AK13" s="10"/>
      <c r="AL13" s="10"/>
      <c r="AM13" s="10"/>
      <c r="AN13" s="10"/>
      <c r="AO13" s="10"/>
      <c r="AP13" s="10"/>
      <c r="AQ13" s="38"/>
      <c r="AR13" s="10"/>
      <c r="AS13" s="10"/>
      <c r="AT13" s="10"/>
      <c r="AU13" s="10"/>
      <c r="AV13" s="10"/>
      <c r="AW13" s="401"/>
      <c r="AX13" s="401"/>
      <c r="AY13" s="401"/>
      <c r="AZ13" s="401"/>
    </row>
    <row r="14" spans="1:52" ht="15" customHeight="1" x14ac:dyDescent="0.25">
      <c r="A14" s="610" t="str">
        <f ca="1">IF(OR(C17="YES",C17="NO"),"EQ","BLANK")</f>
        <v>BLANK</v>
      </c>
      <c r="B14" s="610"/>
      <c r="C14" s="610"/>
      <c r="D14" s="10"/>
      <c r="E14" s="10"/>
      <c r="F14" s="10"/>
      <c r="G14" s="10"/>
      <c r="H14" s="10"/>
      <c r="I14" s="10"/>
      <c r="J14" s="10"/>
      <c r="K14" s="10"/>
      <c r="L14" s="10"/>
      <c r="M14" s="38"/>
      <c r="N14" s="10"/>
      <c r="O14" s="10"/>
      <c r="P14" s="10"/>
      <c r="Q14" s="10"/>
      <c r="R14" s="392" t="s">
        <v>1290</v>
      </c>
      <c r="S14" s="10"/>
      <c r="T14" s="10"/>
      <c r="U14" s="10"/>
      <c r="V14" s="10"/>
      <c r="W14" s="38"/>
      <c r="X14" s="10"/>
      <c r="Y14" s="10"/>
      <c r="Z14" s="10"/>
      <c r="AA14" s="10"/>
      <c r="AB14" s="392" t="s">
        <v>1290</v>
      </c>
      <c r="AC14" s="10"/>
      <c r="AD14" s="10"/>
      <c r="AE14" s="10"/>
      <c r="AF14" s="10"/>
      <c r="AG14" s="38"/>
      <c r="AH14" s="10"/>
      <c r="AI14" s="10"/>
      <c r="AJ14" s="10"/>
      <c r="AK14" s="10"/>
      <c r="AL14" s="392" t="s">
        <v>1290</v>
      </c>
      <c r="AM14" s="10"/>
      <c r="AN14" s="10"/>
      <c r="AO14" s="10"/>
      <c r="AP14" s="10"/>
      <c r="AQ14" s="38"/>
      <c r="AR14" s="10"/>
      <c r="AS14" s="10"/>
      <c r="AT14" s="10"/>
      <c r="AU14" s="10"/>
      <c r="AV14" s="392" t="s">
        <v>1290</v>
      </c>
      <c r="AW14" s="401"/>
      <c r="AX14" s="401"/>
      <c r="AY14" s="401"/>
      <c r="AZ14" s="401"/>
    </row>
    <row r="15" spans="1:52" ht="15" customHeight="1" x14ac:dyDescent="0.25">
      <c r="B15" s="327" t="s">
        <v>1291</v>
      </c>
      <c r="D15" s="10"/>
      <c r="E15" s="10"/>
      <c r="F15" s="10"/>
      <c r="G15" s="10"/>
      <c r="H15" s="392" t="s">
        <v>1290</v>
      </c>
      <c r="I15" s="10"/>
      <c r="J15" s="10"/>
      <c r="K15" s="10"/>
      <c r="L15" s="10"/>
      <c r="M15" s="38"/>
      <c r="N15" s="386"/>
      <c r="O15" s="390"/>
      <c r="P15" s="384"/>
      <c r="Q15" s="384"/>
      <c r="R15" s="384"/>
      <c r="S15" s="384"/>
      <c r="T15" s="384"/>
      <c r="U15" s="384"/>
      <c r="V15" s="384"/>
      <c r="W15" s="38"/>
      <c r="X15" s="10"/>
      <c r="Y15" s="10"/>
      <c r="Z15" s="10"/>
      <c r="AA15" s="10"/>
      <c r="AB15" s="10"/>
      <c r="AC15" s="10"/>
      <c r="AD15" s="10"/>
      <c r="AE15" s="10"/>
      <c r="AF15" s="10"/>
      <c r="AG15" s="38"/>
      <c r="AH15" s="391"/>
      <c r="AI15" s="391"/>
      <c r="AJ15" s="391"/>
      <c r="AK15" s="391"/>
      <c r="AL15" s="391"/>
      <c r="AM15" s="391"/>
      <c r="AN15" s="391"/>
      <c r="AO15" s="391"/>
      <c r="AP15" s="391"/>
      <c r="AQ15" s="38"/>
      <c r="AR15" s="384"/>
      <c r="AS15" s="384"/>
      <c r="AT15" s="384"/>
      <c r="AU15" s="384"/>
      <c r="AV15" s="384"/>
      <c r="AW15" s="401"/>
      <c r="AX15" s="401"/>
      <c r="AY15" s="401"/>
      <c r="AZ15" s="401"/>
    </row>
    <row r="16" spans="1:52" ht="15" customHeight="1" x14ac:dyDescent="0.25">
      <c r="B16" s="327" t="s">
        <v>1289</v>
      </c>
      <c r="D16" s="10"/>
      <c r="E16" s="10"/>
      <c r="F16" s="10"/>
      <c r="G16" s="10"/>
      <c r="H16" s="10"/>
      <c r="I16" s="10"/>
      <c r="J16" s="10"/>
      <c r="K16" s="10"/>
      <c r="L16" s="10"/>
      <c r="M16" s="38"/>
      <c r="N16" s="386"/>
      <c r="O16" s="390"/>
      <c r="P16" s="384"/>
      <c r="Q16" s="384"/>
      <c r="R16" s="10" t="s">
        <v>1361</v>
      </c>
      <c r="S16" s="384"/>
      <c r="T16" s="384"/>
      <c r="U16" s="384"/>
      <c r="V16" s="384"/>
      <c r="W16" s="38"/>
      <c r="X16" s="10"/>
      <c r="Y16" s="10"/>
      <c r="Z16" s="10"/>
      <c r="AA16" s="10"/>
      <c r="AB16" s="10" t="s">
        <v>1361</v>
      </c>
      <c r="AC16" s="10"/>
      <c r="AD16" s="10"/>
      <c r="AE16" s="10"/>
      <c r="AF16" s="10"/>
      <c r="AG16" s="38"/>
      <c r="AH16" s="391"/>
      <c r="AI16" s="391"/>
      <c r="AJ16" s="391"/>
      <c r="AK16" s="391"/>
      <c r="AL16" s="10" t="s">
        <v>1361</v>
      </c>
      <c r="AM16" s="391"/>
      <c r="AN16" s="391"/>
      <c r="AO16" s="391"/>
      <c r="AP16" s="391"/>
      <c r="AQ16" s="38"/>
      <c r="AR16" s="384"/>
      <c r="AS16" s="384"/>
      <c r="AT16" s="384"/>
      <c r="AU16" s="384"/>
      <c r="AV16" s="10" t="s">
        <v>1361</v>
      </c>
      <c r="AW16" s="401"/>
      <c r="AX16" s="401"/>
      <c r="AY16" s="401"/>
      <c r="AZ16" s="401"/>
    </row>
    <row r="17" spans="1:52" ht="15" customHeight="1" x14ac:dyDescent="0.25">
      <c r="A17" s="327"/>
      <c r="B17" s="171" t="s">
        <v>1611</v>
      </c>
      <c r="C17" s="173" cm="1">
        <f t="array" aca="1" ref="C17" ca="1">IF(ISREF(INDIRECT("'F.3.4-5 Tube Chassis"&amp;"'!BY135")),INDIRECT("'F.3.4-5 Tube Chassis"&amp;"'!BY135"),INDIRECT("'F.3.4 Steel Tube"&amp;"'!BY135"))</f>
        <v>0</v>
      </c>
      <c r="D17" s="10"/>
      <c r="E17" s="10"/>
      <c r="F17" s="10"/>
      <c r="G17" s="10"/>
      <c r="H17" s="10" t="s">
        <v>1361</v>
      </c>
      <c r="I17" s="10"/>
      <c r="J17" s="10"/>
      <c r="K17" s="10"/>
      <c r="L17" s="10"/>
      <c r="M17" s="38"/>
      <c r="N17" s="386"/>
      <c r="O17" s="390"/>
      <c r="P17" s="384"/>
      <c r="Q17" s="384"/>
      <c r="R17" s="384"/>
      <c r="S17" s="384"/>
      <c r="T17" s="384"/>
      <c r="U17" s="384"/>
      <c r="V17" s="384"/>
      <c r="W17" s="38"/>
      <c r="X17" s="384"/>
      <c r="Y17" s="384"/>
      <c r="Z17" s="384"/>
      <c r="AA17" s="384"/>
      <c r="AB17" s="384"/>
      <c r="AC17" s="384"/>
      <c r="AD17" s="384"/>
      <c r="AE17" s="384"/>
      <c r="AF17" s="384"/>
      <c r="AG17" s="38"/>
      <c r="AH17" s="384"/>
      <c r="AI17" s="384"/>
      <c r="AJ17" s="384"/>
      <c r="AK17" s="384"/>
      <c r="AL17" s="384"/>
      <c r="AM17" s="384"/>
      <c r="AN17" s="384"/>
      <c r="AO17" s="384"/>
      <c r="AP17" s="384"/>
      <c r="AQ17" s="38"/>
      <c r="AR17" s="384"/>
      <c r="AS17" s="384"/>
      <c r="AT17" s="384"/>
      <c r="AU17" s="384"/>
      <c r="AV17" s="384"/>
      <c r="AW17" s="384"/>
      <c r="AX17" s="384"/>
      <c r="AY17" s="384"/>
      <c r="AZ17" s="384"/>
    </row>
    <row r="18" spans="1:52" ht="15" customHeight="1" x14ac:dyDescent="0.25">
      <c r="B18" s="173" t="str">
        <f ca="1">IF(COUNTIF(A4:C17,"YES"),"FILL OUT THIS TAB.",IF(COUNTIF(A4:C17,"0"),"","NO ACTION NEEDED."))</f>
        <v/>
      </c>
      <c r="C18" s="173"/>
      <c r="D18" s="10"/>
      <c r="E18" s="10"/>
      <c r="F18" s="10"/>
      <c r="G18" s="10"/>
      <c r="H18" s="10"/>
      <c r="I18" s="10"/>
      <c r="J18" s="10"/>
      <c r="K18" s="10"/>
      <c r="L18" s="10"/>
      <c r="M18" s="38"/>
      <c r="N18" s="386"/>
      <c r="O18" s="390"/>
      <c r="P18" s="384"/>
      <c r="Q18" s="384"/>
      <c r="R18" s="384"/>
      <c r="S18" s="384"/>
      <c r="T18" s="384"/>
      <c r="U18" s="384"/>
      <c r="V18" s="384"/>
      <c r="W18" s="38"/>
      <c r="X18" s="384"/>
      <c r="Y18" s="384"/>
      <c r="Z18" s="384"/>
      <c r="AA18" s="384"/>
      <c r="AB18" s="384"/>
      <c r="AC18" s="384"/>
      <c r="AD18" s="384"/>
      <c r="AE18" s="384"/>
      <c r="AF18" s="384"/>
      <c r="AG18" s="38"/>
      <c r="AH18" s="384"/>
      <c r="AI18" s="384"/>
      <c r="AJ18" s="384"/>
      <c r="AK18" s="384"/>
      <c r="AL18" s="384"/>
      <c r="AM18" s="384"/>
      <c r="AN18" s="384"/>
      <c r="AO18" s="384"/>
      <c r="AP18" s="384"/>
      <c r="AQ18" s="38"/>
      <c r="AR18" s="384"/>
      <c r="AS18" s="384"/>
      <c r="AT18" s="384"/>
      <c r="AU18" s="384"/>
      <c r="AV18" s="384"/>
      <c r="AW18" s="384"/>
      <c r="AX18" s="384"/>
      <c r="AY18" s="384"/>
      <c r="AZ18" s="384"/>
    </row>
    <row r="19" spans="1:52" ht="15" customHeight="1" x14ac:dyDescent="0.25">
      <c r="A19" s="611" t="str">
        <f ca="1">IF(OR(COUNTIF(A1:C14,"BLANK"),COUNTIF(D30:AS31,"BLANK")),"BLANK",IF(COUNTIF(D30:AS31,"REJECT"),"REJECT",IF(COUNTIF(D30:AS31,"CHECK"),"CHECK",IF(AND(NOT(COUNTIF(D30:AS31,"EQ")),B18="NO ACTION NEEDED."),"N/A","EQ"))))</f>
        <v>BLANK</v>
      </c>
      <c r="B19" s="611"/>
      <c r="C19" s="611"/>
      <c r="D19" s="10"/>
      <c r="E19" s="10"/>
      <c r="F19" s="10"/>
      <c r="G19" s="10"/>
      <c r="H19" s="10"/>
      <c r="I19" s="10"/>
      <c r="J19" s="10"/>
      <c r="K19" s="10"/>
      <c r="L19" s="10"/>
      <c r="M19" s="38"/>
      <c r="N19" s="386"/>
      <c r="O19" s="390"/>
      <c r="P19" s="384"/>
      <c r="Q19" s="384"/>
      <c r="R19" s="384"/>
      <c r="S19" s="384"/>
      <c r="T19" s="384"/>
      <c r="U19" s="384"/>
      <c r="V19" s="384"/>
      <c r="W19" s="38"/>
      <c r="X19" s="384"/>
      <c r="Y19" s="384"/>
      <c r="Z19" s="384"/>
      <c r="AA19" s="384"/>
      <c r="AB19" s="384"/>
      <c r="AC19" s="384"/>
      <c r="AD19" s="384"/>
      <c r="AE19" s="384"/>
      <c r="AF19" s="384"/>
      <c r="AG19" s="38"/>
      <c r="AH19" s="384"/>
      <c r="AI19" s="384"/>
      <c r="AJ19" s="384"/>
      <c r="AK19" s="384"/>
      <c r="AL19" s="384"/>
      <c r="AM19" s="384"/>
      <c r="AN19" s="384"/>
      <c r="AO19" s="384"/>
      <c r="AP19" s="384"/>
      <c r="AQ19" s="38"/>
      <c r="AR19" s="384"/>
      <c r="AS19" s="384"/>
      <c r="AT19" s="384"/>
      <c r="AU19" s="384"/>
      <c r="AV19" s="384"/>
      <c r="AW19" s="384"/>
      <c r="AX19" s="384"/>
      <c r="AY19" s="384"/>
      <c r="AZ19" s="384"/>
    </row>
    <row r="20" spans="1:52" ht="15" customHeight="1" x14ac:dyDescent="0.25">
      <c r="A20" s="611"/>
      <c r="B20" s="611"/>
      <c r="C20" s="611"/>
      <c r="D20" s="10"/>
      <c r="E20" s="10"/>
      <c r="F20" s="10"/>
      <c r="G20" s="10"/>
      <c r="H20" s="10"/>
      <c r="I20" s="10"/>
      <c r="J20" s="10"/>
      <c r="K20" s="10"/>
      <c r="L20" s="10"/>
      <c r="M20" s="38"/>
      <c r="N20" s="386"/>
      <c r="O20" s="390"/>
      <c r="P20" s="384"/>
      <c r="Q20" s="384"/>
      <c r="R20" s="384"/>
      <c r="S20" s="384"/>
      <c r="T20" s="384"/>
      <c r="U20" s="384"/>
      <c r="V20" s="384"/>
      <c r="W20" s="38"/>
      <c r="X20" s="384"/>
      <c r="Y20" s="384"/>
      <c r="Z20" s="384"/>
      <c r="AA20" s="384"/>
      <c r="AB20" s="384"/>
      <c r="AC20" s="384"/>
      <c r="AD20" s="384"/>
      <c r="AE20" s="384"/>
      <c r="AF20" s="384"/>
      <c r="AG20" s="38"/>
      <c r="AH20" s="384"/>
      <c r="AI20" s="384"/>
      <c r="AJ20" s="384"/>
      <c r="AK20" s="384"/>
      <c r="AL20" s="384"/>
      <c r="AM20" s="384"/>
      <c r="AN20" s="384"/>
      <c r="AO20" s="384"/>
      <c r="AP20" s="384"/>
      <c r="AQ20" s="38"/>
      <c r="AR20" s="384"/>
      <c r="AS20" s="384"/>
      <c r="AT20" s="384"/>
      <c r="AU20" s="384"/>
      <c r="AV20" s="384"/>
      <c r="AW20" s="384"/>
      <c r="AX20" s="384"/>
      <c r="AY20" s="384"/>
      <c r="AZ20" s="384"/>
    </row>
    <row r="21" spans="1:52" ht="15" customHeight="1" x14ac:dyDescent="0.25">
      <c r="A21" s="611"/>
      <c r="B21" s="611"/>
      <c r="C21" s="611"/>
      <c r="D21" s="10"/>
      <c r="E21" s="10"/>
      <c r="F21" s="10"/>
      <c r="G21" s="10"/>
      <c r="H21" s="10"/>
      <c r="I21" s="10"/>
      <c r="J21" s="10"/>
      <c r="K21" s="10"/>
      <c r="L21" s="10"/>
      <c r="M21" s="38"/>
      <c r="N21" s="386"/>
      <c r="O21" s="390"/>
      <c r="P21" s="384"/>
      <c r="Q21" s="384"/>
      <c r="R21" s="384"/>
      <c r="S21" s="384"/>
      <c r="T21" s="384"/>
      <c r="U21" s="384"/>
      <c r="V21" s="384"/>
      <c r="W21" s="38"/>
      <c r="X21" s="384"/>
      <c r="Y21" s="384"/>
      <c r="Z21" s="384"/>
      <c r="AA21" s="384"/>
      <c r="AB21" s="384"/>
      <c r="AC21" s="384"/>
      <c r="AD21" s="384"/>
      <c r="AE21" s="384"/>
      <c r="AF21" s="384"/>
      <c r="AG21" s="38"/>
      <c r="AH21" s="384"/>
      <c r="AI21" s="384"/>
      <c r="AJ21" s="384"/>
      <c r="AK21" s="384"/>
      <c r="AL21" s="384"/>
      <c r="AM21" s="384"/>
      <c r="AN21" s="384"/>
      <c r="AO21" s="384"/>
      <c r="AP21" s="384"/>
      <c r="AQ21" s="38"/>
      <c r="AR21" s="384"/>
      <c r="AS21" s="384"/>
      <c r="AT21" s="384"/>
      <c r="AU21" s="384"/>
      <c r="AV21" s="384"/>
      <c r="AW21" s="384"/>
      <c r="AX21" s="384"/>
      <c r="AY21" s="384"/>
      <c r="AZ21" s="384"/>
    </row>
    <row r="22" spans="1:52" ht="15" customHeight="1" x14ac:dyDescent="0.25">
      <c r="A22" s="611"/>
      <c r="B22" s="611"/>
      <c r="C22" s="611"/>
      <c r="D22" s="384"/>
      <c r="E22" s="384"/>
      <c r="F22" s="384"/>
      <c r="G22" s="384"/>
      <c r="H22" s="384"/>
      <c r="I22" s="384"/>
      <c r="J22" s="384"/>
      <c r="K22" s="384"/>
      <c r="L22" s="384"/>
      <c r="M22" s="383"/>
      <c r="N22" s="386"/>
      <c r="O22" s="385"/>
      <c r="P22" s="384"/>
      <c r="Q22" s="384"/>
      <c r="R22" s="384"/>
      <c r="S22" s="384"/>
      <c r="T22" s="384"/>
      <c r="U22" s="384"/>
      <c r="V22" s="384"/>
      <c r="W22" s="383"/>
      <c r="X22" s="384"/>
      <c r="Y22" s="384"/>
      <c r="Z22" s="384"/>
      <c r="AA22" s="384"/>
      <c r="AB22" s="384"/>
      <c r="AC22" s="384"/>
      <c r="AD22" s="384"/>
      <c r="AE22" s="384"/>
      <c r="AF22" s="384"/>
      <c r="AG22" s="383"/>
      <c r="AH22" s="384"/>
      <c r="AI22" s="384"/>
      <c r="AJ22" s="384"/>
      <c r="AK22" s="384"/>
      <c r="AL22" s="384"/>
      <c r="AM22" s="384"/>
      <c r="AN22" s="384"/>
      <c r="AO22" s="384"/>
      <c r="AP22" s="384"/>
      <c r="AQ22" s="383"/>
      <c r="AR22" s="384"/>
      <c r="AS22" s="384"/>
      <c r="AT22" s="384"/>
      <c r="AU22" s="384"/>
      <c r="AV22" s="384"/>
      <c r="AW22" s="384"/>
      <c r="AX22" s="384"/>
      <c r="AY22" s="384"/>
      <c r="AZ22" s="384"/>
    </row>
    <row r="23" spans="1:52" ht="15" customHeight="1" x14ac:dyDescent="0.25">
      <c r="A23" s="611"/>
      <c r="B23" s="611"/>
      <c r="C23" s="611"/>
      <c r="D23" s="384"/>
      <c r="E23" s="384"/>
      <c r="F23" s="384"/>
      <c r="G23" s="384"/>
      <c r="H23" s="384"/>
      <c r="I23" s="384"/>
      <c r="J23" s="384"/>
      <c r="K23" s="384"/>
      <c r="L23" s="384"/>
      <c r="M23" s="383"/>
      <c r="N23" s="386"/>
      <c r="O23" s="385"/>
      <c r="P23" s="384"/>
      <c r="Q23" s="384"/>
      <c r="R23" s="384"/>
      <c r="S23" s="384"/>
      <c r="T23" s="384"/>
      <c r="U23" s="384"/>
      <c r="V23" s="384"/>
      <c r="W23" s="383"/>
      <c r="X23" s="384"/>
      <c r="Y23" s="384"/>
      <c r="Z23" s="384"/>
      <c r="AA23" s="384"/>
      <c r="AB23" s="384"/>
      <c r="AC23" s="384"/>
      <c r="AD23" s="384"/>
      <c r="AE23" s="384"/>
      <c r="AF23" s="384"/>
      <c r="AG23" s="383"/>
      <c r="AH23" s="384"/>
      <c r="AI23" s="384"/>
      <c r="AJ23" s="384"/>
      <c r="AK23" s="384"/>
      <c r="AL23" s="384"/>
      <c r="AM23" s="384"/>
      <c r="AN23" s="384"/>
      <c r="AO23" s="384"/>
      <c r="AP23" s="384"/>
      <c r="AQ23" s="383"/>
      <c r="AR23" s="384"/>
      <c r="AS23" s="384"/>
      <c r="AT23" s="384"/>
      <c r="AU23" s="384"/>
      <c r="AV23" s="384"/>
      <c r="AW23" s="384"/>
      <c r="AX23" s="384"/>
      <c r="AY23" s="384"/>
      <c r="AZ23" s="384"/>
    </row>
    <row r="24" spans="1:52" ht="15" customHeight="1" x14ac:dyDescent="0.25">
      <c r="A24" s="611"/>
      <c r="B24" s="611"/>
      <c r="C24" s="611"/>
      <c r="D24" s="384"/>
      <c r="E24" s="384"/>
      <c r="F24" s="384"/>
      <c r="G24" s="384"/>
      <c r="H24" s="384"/>
      <c r="I24" s="384"/>
      <c r="J24" s="384"/>
      <c r="K24" s="384"/>
      <c r="L24" s="384"/>
      <c r="M24" s="387"/>
      <c r="N24" s="388"/>
      <c r="O24" s="389"/>
      <c r="P24" s="389"/>
      <c r="Q24" s="388"/>
      <c r="R24" s="384"/>
      <c r="S24" s="384"/>
      <c r="T24" s="384"/>
      <c r="U24" s="384"/>
      <c r="V24" s="384"/>
      <c r="W24" s="387"/>
      <c r="X24" s="384"/>
      <c r="Y24" s="384"/>
      <c r="Z24" s="384"/>
      <c r="AA24" s="384"/>
      <c r="AB24" s="384"/>
      <c r="AC24" s="384"/>
      <c r="AD24" s="384"/>
      <c r="AE24" s="384"/>
      <c r="AF24" s="384"/>
      <c r="AG24" s="387"/>
      <c r="AH24" s="384"/>
      <c r="AI24" s="384"/>
      <c r="AJ24" s="384"/>
      <c r="AK24" s="384"/>
      <c r="AL24" s="384"/>
      <c r="AM24" s="384"/>
      <c r="AN24" s="384"/>
      <c r="AO24" s="384"/>
      <c r="AP24" s="384"/>
      <c r="AQ24" s="387"/>
      <c r="AR24" s="384"/>
      <c r="AS24" s="384"/>
      <c r="AT24" s="384"/>
      <c r="AU24" s="384"/>
      <c r="AV24" s="384"/>
      <c r="AW24" s="384"/>
      <c r="AX24" s="384"/>
      <c r="AY24" s="384"/>
      <c r="AZ24" s="384"/>
    </row>
    <row r="25" spans="1:52" ht="15" customHeight="1" x14ac:dyDescent="0.25">
      <c r="A25" s="556" t="str" cm="1">
        <f t="array" aca="1" ref="A25" ca="1">IF(ISREF(INDIRECT("'F.3.4-5 Tube Chassis"&amp;"'!$A$25")),INDIRECT("'F.3.4-5 Tube Chassis"&amp;"'!$A$25"),INDIRECT("'F.3.4 Steel Tube"&amp;"'!$A$25"))</f>
        <v>mm</v>
      </c>
      <c r="B25" s="556"/>
      <c r="C25" s="556"/>
      <c r="D25" s="384"/>
      <c r="E25" s="384"/>
      <c r="F25" s="384"/>
      <c r="G25" s="384"/>
      <c r="H25" s="384"/>
      <c r="I25" s="384"/>
      <c r="J25" s="384"/>
      <c r="K25" s="384"/>
      <c r="L25" s="384"/>
      <c r="M25" s="387"/>
      <c r="N25" s="388"/>
      <c r="O25" s="389"/>
      <c r="P25" s="389"/>
      <c r="Q25" s="388"/>
      <c r="R25" s="384"/>
      <c r="S25" s="384"/>
      <c r="T25" s="384"/>
      <c r="U25" s="384"/>
      <c r="V25" s="384"/>
      <c r="W25" s="387"/>
      <c r="X25" s="384"/>
      <c r="Y25" s="384"/>
      <c r="Z25" s="384"/>
      <c r="AA25" s="384"/>
      <c r="AB25" s="384"/>
      <c r="AC25" s="384"/>
      <c r="AD25" s="384"/>
      <c r="AE25" s="384"/>
      <c r="AF25" s="384"/>
      <c r="AG25" s="387"/>
      <c r="AH25" s="384"/>
      <c r="AI25" s="384"/>
      <c r="AJ25" s="384"/>
      <c r="AK25" s="384"/>
      <c r="AL25" s="384"/>
      <c r="AM25" s="384"/>
      <c r="AN25" s="384"/>
      <c r="AO25" s="384"/>
      <c r="AP25" s="384"/>
      <c r="AQ25" s="387"/>
      <c r="AR25" s="384"/>
      <c r="AS25" s="384"/>
      <c r="AT25" s="384"/>
      <c r="AU25" s="384"/>
      <c r="AV25" s="384"/>
      <c r="AW25" s="384"/>
      <c r="AX25" s="384"/>
      <c r="AY25" s="384"/>
      <c r="AZ25" s="384"/>
    </row>
    <row r="26" spans="1:52" ht="15" customHeight="1" x14ac:dyDescent="0.25">
      <c r="A26" s="556"/>
      <c r="B26" s="556"/>
      <c r="C26" s="556"/>
      <c r="D26" s="384"/>
      <c r="E26" s="384"/>
      <c r="F26" s="384"/>
      <c r="G26" s="384"/>
      <c r="H26" s="384"/>
      <c r="I26" s="384"/>
      <c r="J26" s="384"/>
      <c r="K26" s="384"/>
      <c r="L26" s="384"/>
      <c r="M26" s="387"/>
      <c r="N26" s="388"/>
      <c r="O26" s="389"/>
      <c r="P26" s="389"/>
      <c r="Q26" s="388"/>
      <c r="R26" s="384"/>
      <c r="S26" s="384"/>
      <c r="T26" s="384"/>
      <c r="U26" s="384"/>
      <c r="V26" s="384"/>
      <c r="W26" s="387"/>
      <c r="X26" s="384"/>
      <c r="Y26" s="384"/>
      <c r="Z26" s="384"/>
      <c r="AA26" s="384"/>
      <c r="AB26" s="384"/>
      <c r="AC26" s="384"/>
      <c r="AD26" s="384"/>
      <c r="AE26" s="384"/>
      <c r="AF26" s="384"/>
      <c r="AG26" s="387"/>
      <c r="AH26" s="384"/>
      <c r="AI26" s="384"/>
      <c r="AJ26" s="384"/>
      <c r="AK26" s="384"/>
      <c r="AL26" s="384"/>
      <c r="AM26" s="384"/>
      <c r="AN26" s="384"/>
      <c r="AO26" s="384"/>
      <c r="AP26" s="384"/>
      <c r="AQ26" s="387"/>
      <c r="AR26" s="384"/>
      <c r="AS26" s="384"/>
      <c r="AT26" s="384"/>
      <c r="AU26" s="384"/>
      <c r="AV26" s="384"/>
      <c r="AW26" s="384"/>
      <c r="AX26" s="384"/>
      <c r="AY26" s="384"/>
      <c r="AZ26" s="384"/>
    </row>
    <row r="27" spans="1:52" ht="15" customHeight="1" x14ac:dyDescent="0.25">
      <c r="D27" s="384"/>
      <c r="E27" s="384"/>
      <c r="F27" s="384"/>
      <c r="G27" s="384"/>
      <c r="H27" s="384"/>
      <c r="I27" s="384"/>
      <c r="J27" s="384"/>
      <c r="K27" s="384"/>
      <c r="L27" s="384"/>
      <c r="M27" s="383"/>
      <c r="N27" s="386"/>
      <c r="O27" s="385"/>
      <c r="P27" s="384"/>
      <c r="Q27" s="384"/>
      <c r="R27" s="384"/>
      <c r="S27" s="384"/>
      <c r="T27" s="384"/>
      <c r="U27" s="384"/>
      <c r="V27" s="384"/>
      <c r="W27" s="383"/>
      <c r="X27" s="384"/>
      <c r="Y27" s="384"/>
      <c r="Z27" s="384"/>
      <c r="AA27" s="384"/>
      <c r="AB27" s="384"/>
      <c r="AC27" s="384"/>
      <c r="AD27" s="384"/>
      <c r="AE27" s="384"/>
      <c r="AF27" s="384"/>
      <c r="AG27" s="383"/>
      <c r="AH27" s="384"/>
      <c r="AI27" s="384"/>
      <c r="AJ27" s="384"/>
      <c r="AK27" s="384"/>
      <c r="AL27" s="384"/>
      <c r="AM27" s="384"/>
      <c r="AN27" s="384"/>
      <c r="AO27" s="384"/>
      <c r="AP27" s="384"/>
      <c r="AQ27" s="383"/>
      <c r="AR27" s="384"/>
      <c r="AS27" s="384"/>
      <c r="AT27" s="384"/>
      <c r="AU27" s="384"/>
      <c r="AV27" s="384"/>
      <c r="AW27" s="384"/>
      <c r="AX27" s="384"/>
      <c r="AY27" s="384"/>
      <c r="AZ27" s="384"/>
    </row>
    <row r="28" spans="1:52" ht="15" customHeight="1" x14ac:dyDescent="0.25">
      <c r="A28" s="192" t="s">
        <v>914</v>
      </c>
      <c r="D28" s="573" t="s">
        <v>1288</v>
      </c>
      <c r="E28" s="573"/>
      <c r="F28" s="573"/>
      <c r="G28" s="573"/>
      <c r="H28" s="573"/>
      <c r="I28" s="573"/>
      <c r="J28" s="573"/>
      <c r="K28" s="573"/>
      <c r="L28" s="573"/>
      <c r="M28" s="383"/>
      <c r="N28" s="573" t="s">
        <v>1288</v>
      </c>
      <c r="O28" s="573"/>
      <c r="P28" s="573"/>
      <c r="Q28" s="573"/>
      <c r="R28" s="573"/>
      <c r="S28" s="573"/>
      <c r="T28" s="573"/>
      <c r="U28" s="573"/>
      <c r="V28" s="573"/>
      <c r="W28" s="383"/>
      <c r="X28" s="573" t="s">
        <v>1288</v>
      </c>
      <c r="Y28" s="573"/>
      <c r="Z28" s="573"/>
      <c r="AA28" s="573"/>
      <c r="AB28" s="573"/>
      <c r="AC28" s="573"/>
      <c r="AD28" s="573"/>
      <c r="AE28" s="573"/>
      <c r="AF28" s="573"/>
      <c r="AG28" s="383"/>
      <c r="AH28" s="573" t="s">
        <v>1288</v>
      </c>
      <c r="AI28" s="573"/>
      <c r="AJ28" s="573"/>
      <c r="AK28" s="573"/>
      <c r="AL28" s="573"/>
      <c r="AM28" s="573"/>
      <c r="AN28" s="573"/>
      <c r="AO28" s="573"/>
      <c r="AP28" s="573"/>
      <c r="AQ28" s="383"/>
      <c r="AR28" s="573" t="s">
        <v>1288</v>
      </c>
      <c r="AS28" s="573"/>
      <c r="AT28" s="573"/>
      <c r="AU28" s="573"/>
      <c r="AV28" s="573"/>
      <c r="AW28" s="573"/>
      <c r="AX28" s="573"/>
      <c r="AY28" s="573"/>
      <c r="AZ28" s="573"/>
    </row>
    <row r="29" spans="1:52" ht="15" customHeight="1" x14ac:dyDescent="0.25">
      <c r="A29" s="192" t="s">
        <v>913</v>
      </c>
      <c r="D29" s="573" t="s">
        <v>1178</v>
      </c>
      <c r="E29" s="573"/>
      <c r="F29" s="573"/>
      <c r="G29" s="573"/>
      <c r="H29" s="573"/>
      <c r="I29" s="573"/>
      <c r="J29" s="573"/>
      <c r="K29" s="573"/>
      <c r="L29" s="573"/>
      <c r="M29" s="383"/>
      <c r="N29" s="573" t="s">
        <v>1178</v>
      </c>
      <c r="O29" s="573"/>
      <c r="P29" s="573"/>
      <c r="Q29" s="573"/>
      <c r="R29" s="573"/>
      <c r="S29" s="573"/>
      <c r="T29" s="573"/>
      <c r="U29" s="573"/>
      <c r="V29" s="573"/>
      <c r="W29" s="383"/>
      <c r="X29" s="573" t="s">
        <v>1178</v>
      </c>
      <c r="Y29" s="573"/>
      <c r="Z29" s="573"/>
      <c r="AA29" s="573"/>
      <c r="AB29" s="573"/>
      <c r="AC29" s="573"/>
      <c r="AD29" s="573"/>
      <c r="AE29" s="573"/>
      <c r="AF29" s="573"/>
      <c r="AG29" s="383"/>
      <c r="AH29" s="573" t="s">
        <v>1178</v>
      </c>
      <c r="AI29" s="573"/>
      <c r="AJ29" s="573"/>
      <c r="AK29" s="573"/>
      <c r="AL29" s="573"/>
      <c r="AM29" s="573"/>
      <c r="AN29" s="573"/>
      <c r="AO29" s="573"/>
      <c r="AP29" s="573"/>
      <c r="AQ29" s="383"/>
      <c r="AR29" s="573" t="s">
        <v>1178</v>
      </c>
      <c r="AS29" s="573"/>
      <c r="AT29" s="573"/>
      <c r="AU29" s="573"/>
      <c r="AV29" s="573"/>
      <c r="AW29" s="573"/>
      <c r="AX29" s="573"/>
      <c r="AY29" s="573"/>
      <c r="AZ29" s="573"/>
    </row>
    <row r="30" spans="1:52" ht="15" customHeight="1" x14ac:dyDescent="0.25">
      <c r="D30" s="609" t="str">
        <f ca="1">IF(COUNTIF(D33:L59,"BLANK"),"BLANK",IF(COUNTIF(D33:L59,"REJECT"),"REJECT",IF(COUNTIF(D33:L59,"CHECK"),"CHECK",IF(L34="N/A","N/A","EQ"))))</f>
        <v>N/A</v>
      </c>
      <c r="E30" s="609"/>
      <c r="F30" s="609" t="s">
        <v>1287</v>
      </c>
      <c r="G30" s="609"/>
      <c r="H30" s="609"/>
      <c r="I30" s="609"/>
      <c r="J30" s="609"/>
      <c r="K30" s="609"/>
      <c r="L30" s="609"/>
      <c r="N30" s="609" t="str">
        <f ca="1">IF(COUNTIF(N33:V59,"BLANK"),"BLANK",IF(COUNTIF(N33:V59,"REJECT"),"REJECT",IF(COUNTIF(N33:V59,"CHECK"),"CHECK",IF(V34="N/A","N/A","EQ"))))</f>
        <v>N/A</v>
      </c>
      <c r="O30" s="609"/>
      <c r="P30" s="609" t="s">
        <v>1287</v>
      </c>
      <c r="Q30" s="609"/>
      <c r="R30" s="609"/>
      <c r="S30" s="609"/>
      <c r="T30" s="609"/>
      <c r="U30" s="609"/>
      <c r="V30" s="609"/>
      <c r="X30" s="609" t="str">
        <f ca="1">IF(COUNTIF(X33:AF59,"BLANK"),"BLANK",IF(COUNTIF(X33:AF59,"REJECT"),"REJECT",IF(COUNTIF(X33:AF59,"CHECK"),"CHECK",IF(AF34="N/A","N/A","EQ"))))</f>
        <v>N/A</v>
      </c>
      <c r="Y30" s="609"/>
      <c r="Z30" s="609" t="s">
        <v>1287</v>
      </c>
      <c r="AA30" s="609"/>
      <c r="AB30" s="609"/>
      <c r="AC30" s="609"/>
      <c r="AD30" s="609"/>
      <c r="AE30" s="609"/>
      <c r="AF30" s="609"/>
      <c r="AH30" s="609" t="str">
        <f ca="1">IF(COUNTIF(AH33:AP59,"BLANK"),"BLANK",IF(COUNTIF(AH33:AP59,"REJECT"),"REJECT",IF(COUNTIF(AH33:AP59,"CHECK"),"CHECK",IF(AP34="N/A","N/A","EQ"))))</f>
        <v>N/A</v>
      </c>
      <c r="AI30" s="609"/>
      <c r="AJ30" s="609" t="s">
        <v>1287</v>
      </c>
      <c r="AK30" s="609"/>
      <c r="AL30" s="609"/>
      <c r="AM30" s="609"/>
      <c r="AN30" s="609"/>
      <c r="AO30" s="609"/>
      <c r="AP30" s="609"/>
      <c r="AR30" s="609" t="str">
        <f ca="1">IF(COUNTIF(AR33:AZ59,"BLANK"),"BLANK",IF(COUNTIF(AR33:AZ59,"REJECT"),"REJECT",IF(COUNTIF(AR33:AZ59,"CHECK"),"CHECK",IF(AZ34="N/A","N/A","EQ"))))</f>
        <v>N/A</v>
      </c>
      <c r="AS30" s="609"/>
      <c r="AT30" s="609" t="s">
        <v>1287</v>
      </c>
      <c r="AU30" s="609"/>
      <c r="AV30" s="609"/>
      <c r="AW30" s="609"/>
      <c r="AX30" s="609"/>
      <c r="AY30" s="609"/>
      <c r="AZ30" s="609"/>
    </row>
    <row r="31" spans="1:52" ht="15" customHeight="1" x14ac:dyDescent="0.25">
      <c r="A31" s="589" t="s">
        <v>1286</v>
      </c>
      <c r="B31" s="589"/>
      <c r="C31" s="589"/>
      <c r="D31" s="609"/>
      <c r="E31" s="609"/>
      <c r="F31" s="609"/>
      <c r="G31" s="609"/>
      <c r="H31" s="609"/>
      <c r="I31" s="609"/>
      <c r="J31" s="609"/>
      <c r="K31" s="609"/>
      <c r="L31" s="609"/>
      <c r="N31" s="609"/>
      <c r="O31" s="609"/>
      <c r="P31" s="609"/>
      <c r="Q31" s="609"/>
      <c r="R31" s="609"/>
      <c r="S31" s="609"/>
      <c r="T31" s="609"/>
      <c r="U31" s="609"/>
      <c r="V31" s="609"/>
      <c r="X31" s="609"/>
      <c r="Y31" s="609"/>
      <c r="Z31" s="609"/>
      <c r="AA31" s="609"/>
      <c r="AB31" s="609"/>
      <c r="AC31" s="609"/>
      <c r="AD31" s="609"/>
      <c r="AE31" s="609"/>
      <c r="AF31" s="609"/>
      <c r="AH31" s="609"/>
      <c r="AI31" s="609"/>
      <c r="AJ31" s="609"/>
      <c r="AK31" s="609"/>
      <c r="AL31" s="609"/>
      <c r="AM31" s="609"/>
      <c r="AN31" s="609"/>
      <c r="AO31" s="609"/>
      <c r="AP31" s="609"/>
      <c r="AR31" s="609"/>
      <c r="AS31" s="609"/>
      <c r="AT31" s="609"/>
      <c r="AU31" s="609"/>
      <c r="AV31" s="609"/>
      <c r="AW31" s="609"/>
      <c r="AX31" s="609"/>
      <c r="AY31" s="609"/>
      <c r="AZ31" s="609"/>
    </row>
    <row r="32" spans="1:52" ht="15" customHeight="1" x14ac:dyDescent="0.25">
      <c r="A32" s="166" t="s">
        <v>1061</v>
      </c>
      <c r="B32" s="166" t="s">
        <v>1235</v>
      </c>
      <c r="C32" s="166" t="s">
        <v>1280</v>
      </c>
      <c r="D32" s="589" t="str">
        <f ca="1">IF($A$25="mm","Note: Young's Modulus is given in MPa, not Gpa.","")</f>
        <v>Note: Young's Modulus is given in MPa, not Gpa.</v>
      </c>
      <c r="E32" s="589"/>
      <c r="F32" s="589"/>
      <c r="G32" s="589"/>
      <c r="H32" s="589"/>
      <c r="I32" s="589"/>
      <c r="J32" s="589"/>
      <c r="K32" s="589"/>
      <c r="L32" s="589"/>
      <c r="N32" s="589" t="str">
        <f ca="1">IF($A$25="mm","Note: Young's Modulus is given in MPa, not Gpa.","")</f>
        <v>Note: Young's Modulus is given in MPa, not Gpa.</v>
      </c>
      <c r="O32" s="589"/>
      <c r="P32" s="589"/>
      <c r="Q32" s="589"/>
      <c r="R32" s="589"/>
      <c r="S32" s="589"/>
      <c r="T32" s="589"/>
      <c r="U32" s="589"/>
      <c r="V32" s="589"/>
      <c r="X32" s="589" t="str">
        <f ca="1">IF($A$25="mm","Note: Young's Modulus is given in MPa, not Gpa.","")</f>
        <v>Note: Young's Modulus is given in MPa, not Gpa.</v>
      </c>
      <c r="Y32" s="589"/>
      <c r="Z32" s="589"/>
      <c r="AA32" s="589"/>
      <c r="AB32" s="589"/>
      <c r="AC32" s="589"/>
      <c r="AD32" s="589"/>
      <c r="AE32" s="589"/>
      <c r="AF32" s="589"/>
      <c r="AH32" s="589" t="str">
        <f ca="1">IF($A$25="mm","Note: Young's Modulus is given in MPa, not Gpa.","")</f>
        <v>Note: Young's Modulus is given in MPa, not Gpa.</v>
      </c>
      <c r="AI32" s="589"/>
      <c r="AJ32" s="589"/>
      <c r="AK32" s="589"/>
      <c r="AL32" s="589"/>
      <c r="AM32" s="589"/>
      <c r="AN32" s="589"/>
      <c r="AO32" s="589"/>
      <c r="AP32" s="589"/>
      <c r="AR32" s="589" t="str">
        <f ca="1">IF($A$25="mm","Note: Young's Modulus is given in MPa, not Gpa.","")</f>
        <v>Note: Young's Modulus is given in MPa, not Gpa.</v>
      </c>
      <c r="AS32" s="589"/>
      <c r="AT32" s="589"/>
      <c r="AU32" s="589"/>
      <c r="AV32" s="589"/>
      <c r="AW32" s="589"/>
      <c r="AX32" s="589"/>
      <c r="AY32" s="589"/>
      <c r="AZ32" s="589"/>
    </row>
    <row r="33" spans="1:52" ht="15" customHeight="1" x14ac:dyDescent="0.25">
      <c r="A33" s="314">
        <f ca="1">IF($A$25="mm",200*10^9,29000*10^3)</f>
        <v>200000000000</v>
      </c>
      <c r="B33" s="314">
        <f ca="1">IF($A$25="mm",69*10^9,10000*10^3)</f>
        <v>69000000000</v>
      </c>
      <c r="C33" s="371"/>
      <c r="D33" s="590" t="str">
        <f ca="1">IF(COUNTIF(L35:L59,"BLANK"),"BLANK",IF(OR(SUMPRODUCT(--ISERROR(L35:L59))&gt;0,COUNTIF(L35:L59,"REJECT")),"REJECT",IF(COUNTIF(L35:L59,"CHECK"),"CHECK","EQ")))</f>
        <v>EQ</v>
      </c>
      <c r="E33" s="590"/>
      <c r="F33" s="590"/>
      <c r="G33" s="590"/>
      <c r="H33" s="590"/>
      <c r="I33" s="590"/>
      <c r="J33" s="590"/>
      <c r="K33" s="590"/>
      <c r="L33" s="590"/>
      <c r="N33" s="590" t="str">
        <f>IF(COUNTIF(V35:V59,"BLANK"),"BLANK",IF(OR(SUMPRODUCT(--ISERROR(V35:V59))&gt;0,COUNTIF(V35:V59,"REJECT")),"REJECT",IF(COUNTIF(V35:V59,"CHECK"),"CHECK","EQ")))</f>
        <v>EQ</v>
      </c>
      <c r="O33" s="590"/>
      <c r="P33" s="590"/>
      <c r="Q33" s="590"/>
      <c r="R33" s="590"/>
      <c r="S33" s="590"/>
      <c r="T33" s="590"/>
      <c r="U33" s="590"/>
      <c r="V33" s="590"/>
      <c r="X33" s="590" t="str" cm="1">
        <f t="array" ref="X33">IF(COUNTIF(AF35:AF59,"BLANK"),"BLANK",IF(OR(SUMPRODUCT(--ISERROR(AF35:AF59))&gt;0,COUNTIF(AF35:AF59,"REJECT")),"REJECT",IF(COUNTIF(AF35:AF59,"CHECK"),"CHECK","EQ")))</f>
        <v>EQ</v>
      </c>
      <c r="Y33" s="590"/>
      <c r="Z33" s="590"/>
      <c r="AA33" s="590"/>
      <c r="AB33" s="590"/>
      <c r="AC33" s="590"/>
      <c r="AD33" s="590"/>
      <c r="AE33" s="590"/>
      <c r="AF33" s="590"/>
      <c r="AH33" s="590" t="str">
        <f>IF(COUNTIF(AP35:AP59,"BLANK"),"BLANK",IF(OR(SUMPRODUCT(--ISERROR(AP35:AP59))&gt;0,COUNTIF(AP35:AP59,"REJECT")),"REJECT",IF(COUNTIF(AP35:AP59,"CHECK"),"CHECK","EQ")))</f>
        <v>EQ</v>
      </c>
      <c r="AI33" s="590"/>
      <c r="AJ33" s="590"/>
      <c r="AK33" s="590"/>
      <c r="AL33" s="590"/>
      <c r="AM33" s="590"/>
      <c r="AN33" s="590"/>
      <c r="AO33" s="590"/>
      <c r="AP33" s="590"/>
      <c r="AR33" s="590" t="str">
        <f>IF(COUNTIF(AZ35:AZ59,"BLANK"),"BLANK",IF(OR(SUMPRODUCT(--ISERROR(AZ35:AZ59))&gt;0,COUNTIF(AZ35:AZ59,"REJECT")),"REJECT",IF(COUNTIF(AZ35:AZ59,"CHECK"),"CHECK","EQ")))</f>
        <v>EQ</v>
      </c>
      <c r="AS33" s="590"/>
      <c r="AT33" s="590"/>
      <c r="AU33" s="590"/>
      <c r="AV33" s="590"/>
      <c r="AW33" s="590"/>
      <c r="AX33" s="590"/>
      <c r="AY33" s="590"/>
      <c r="AZ33" s="590"/>
    </row>
    <row r="34" spans="1:52" ht="15" customHeight="1" x14ac:dyDescent="0.25">
      <c r="A34" s="314">
        <f ca="1">IF($A$25="mm",305*10^6,44.2*10^3)</f>
        <v>305000000</v>
      </c>
      <c r="B34" s="314">
        <f ca="1">IF($A$25="mm",240*10^6,34.8*10^3)</f>
        <v>240000000</v>
      </c>
      <c r="C34" s="371"/>
      <c r="D34" s="164"/>
      <c r="E34" s="164"/>
      <c r="F34" s="164"/>
      <c r="G34" s="164"/>
      <c r="H34" s="164"/>
      <c r="I34" s="166" t="s">
        <v>128</v>
      </c>
      <c r="J34" s="589" t="s">
        <v>1285</v>
      </c>
      <c r="K34" s="598"/>
      <c r="L34" s="164" t="str">
        <f ca="1">IF(AND(NOT($B$18="FILL OUT THIS TAB."),J$39="",J$40="",J$43="",J$44="",J$47="",J$48=""),"N/A","EQ")</f>
        <v>N/A</v>
      </c>
      <c r="N34" s="164"/>
      <c r="O34" s="164"/>
      <c r="P34" s="164"/>
      <c r="Q34" s="164"/>
      <c r="R34" s="164"/>
      <c r="S34" s="166" t="s">
        <v>128</v>
      </c>
      <c r="T34" s="589" t="s">
        <v>1285</v>
      </c>
      <c r="U34" s="598"/>
      <c r="V34" s="164" t="str">
        <f>IF(AND(T$39="",T$40="",T$43="",T$44="",T$47="",T$48=""),"N/A","EQ")</f>
        <v>N/A</v>
      </c>
      <c r="X34" s="164"/>
      <c r="Y34" s="164"/>
      <c r="Z34" s="164"/>
      <c r="AA34" s="164"/>
      <c r="AB34" s="164"/>
      <c r="AC34" s="166" t="s">
        <v>128</v>
      </c>
      <c r="AD34" s="589" t="s">
        <v>1285</v>
      </c>
      <c r="AE34" s="598"/>
      <c r="AF34" s="164" t="str">
        <f>IF(AND(AD$39="",AD$40="",AD$43="",AD$44="",AD$47="",AD$48=""),"N/A","EQ")</f>
        <v>N/A</v>
      </c>
      <c r="AH34" s="164"/>
      <c r="AI34" s="164"/>
      <c r="AJ34" s="164"/>
      <c r="AK34" s="164"/>
      <c r="AL34" s="164"/>
      <c r="AM34" s="166" t="s">
        <v>128</v>
      </c>
      <c r="AN34" s="589" t="s">
        <v>1285</v>
      </c>
      <c r="AO34" s="598"/>
      <c r="AP34" s="164" t="str">
        <f>IF(AND(AN$39="",AN$40="",AN$43="",AN$44="",AN$47="",AN$48=""),"N/A","EQ")</f>
        <v>N/A</v>
      </c>
      <c r="AR34" s="164"/>
      <c r="AS34" s="164"/>
      <c r="AT34" s="164"/>
      <c r="AU34" s="164"/>
      <c r="AV34" s="164"/>
      <c r="AW34" s="166" t="s">
        <v>128</v>
      </c>
      <c r="AX34" s="589" t="s">
        <v>1285</v>
      </c>
      <c r="AY34" s="598"/>
      <c r="AZ34" s="164" t="str">
        <f>IF(AND(AX$39="",AX$40="",AX$43="",AX$44="",AX$47="",AX$48=""),"N/A","EQ")</f>
        <v>N/A</v>
      </c>
    </row>
    <row r="35" spans="1:52" ht="15" customHeight="1" x14ac:dyDescent="0.25">
      <c r="A35" s="314">
        <f ca="1">IF($A$25="mm",365*10^6,52.9*10^3)</f>
        <v>365000000</v>
      </c>
      <c r="B35" s="314">
        <f ca="1">IF($A$25="mm",290*10^6,42.1*10^3)</f>
        <v>290000000</v>
      </c>
      <c r="C35" s="371"/>
      <c r="D35" s="164"/>
      <c r="E35" s="164"/>
      <c r="F35" s="164"/>
      <c r="G35" s="164"/>
      <c r="H35" s="164"/>
      <c r="I35" s="382" t="s">
        <v>193</v>
      </c>
      <c r="J35" s="607" t="s">
        <v>1284</v>
      </c>
      <c r="K35" s="608"/>
      <c r="L35" s="164" t="str">
        <f ca="1">IF(AND(NOT($B$18="FILL OUT THIS TAB."),J$39="",J$40="",J$43="",J$44="",J$47="",J$48=""),"N/A","EQ")</f>
        <v>N/A</v>
      </c>
      <c r="N35" s="164"/>
      <c r="O35" s="164"/>
      <c r="P35" s="164"/>
      <c r="Q35" s="164"/>
      <c r="R35" s="164"/>
      <c r="S35" s="382" t="s">
        <v>193</v>
      </c>
      <c r="T35" s="607" t="s">
        <v>1284</v>
      </c>
      <c r="U35" s="608"/>
      <c r="V35" s="164" t="str">
        <f>IF(AND(T$39="",T$40="",T$43="",T$44="",T$47="",T$48=""),"N/A","EQ")</f>
        <v>N/A</v>
      </c>
      <c r="X35" s="164"/>
      <c r="Y35" s="164"/>
      <c r="Z35" s="164"/>
      <c r="AA35" s="164"/>
      <c r="AB35" s="164"/>
      <c r="AC35" s="382" t="s">
        <v>193</v>
      </c>
      <c r="AD35" s="607" t="s">
        <v>1284</v>
      </c>
      <c r="AE35" s="608"/>
      <c r="AF35" s="164" t="str">
        <f>IF(AND(AD$39="",AD$40="",AD$43="",AD$44="",AD$47="",AD$48=""),"N/A","EQ")</f>
        <v>N/A</v>
      </c>
      <c r="AH35" s="164"/>
      <c r="AI35" s="164"/>
      <c r="AJ35" s="164"/>
      <c r="AK35" s="164"/>
      <c r="AL35" s="164"/>
      <c r="AM35" s="382" t="s">
        <v>193</v>
      </c>
      <c r="AN35" s="607" t="s">
        <v>1284</v>
      </c>
      <c r="AO35" s="608"/>
      <c r="AP35" s="164" t="str">
        <f>IF(AND(AN$39="",AN$40="",AN$43="",AN$44="",AN$47="",AN$48=""),"N/A","EQ")</f>
        <v>N/A</v>
      </c>
      <c r="AR35" s="164"/>
      <c r="AS35" s="164"/>
      <c r="AT35" s="164"/>
      <c r="AU35" s="164"/>
      <c r="AV35" s="164"/>
      <c r="AW35" s="382" t="s">
        <v>193</v>
      </c>
      <c r="AX35" s="607" t="s">
        <v>1284</v>
      </c>
      <c r="AY35" s="608"/>
      <c r="AZ35" s="164" t="str">
        <f>IF(AND(AX$39="",AX$40="",AX$43="",AX$44="",AX$47="",AX$48=""),"N/A","EQ")</f>
        <v>N/A</v>
      </c>
    </row>
    <row r="36" spans="1:52" ht="15" customHeight="1" thickBot="1" x14ac:dyDescent="0.3">
      <c r="A36" s="589" t="s">
        <v>1283</v>
      </c>
      <c r="B36" s="589"/>
      <c r="C36" s="589"/>
      <c r="D36" s="164"/>
      <c r="E36" s="164"/>
      <c r="F36" s="164"/>
      <c r="G36" s="164"/>
      <c r="H36" s="164"/>
      <c r="I36" s="382" t="s">
        <v>1282</v>
      </c>
      <c r="J36" s="607" t="s">
        <v>1281</v>
      </c>
      <c r="K36" s="608"/>
      <c r="L36" s="164" t="str">
        <f ca="1">IF(AND(NOT($B$18="FILL OUT THIS TAB."),J$39="",J$40="",J$43="",J$44="",J$47="",J$48=""),"N/A","EQ")</f>
        <v>N/A</v>
      </c>
      <c r="N36" s="164"/>
      <c r="O36" s="164"/>
      <c r="P36" s="164"/>
      <c r="Q36" s="164"/>
      <c r="R36" s="164"/>
      <c r="S36" s="382" t="s">
        <v>1282</v>
      </c>
      <c r="T36" s="607" t="s">
        <v>1281</v>
      </c>
      <c r="U36" s="608"/>
      <c r="V36" s="164" t="str">
        <f>IF(AND(T$39="",T$40="",T$43="",T$44="",T$47="",T$48=""),"N/A","EQ")</f>
        <v>N/A</v>
      </c>
      <c r="X36" s="164"/>
      <c r="Y36" s="164"/>
      <c r="Z36" s="164"/>
      <c r="AA36" s="164"/>
      <c r="AB36" s="164"/>
      <c r="AC36" s="382" t="s">
        <v>1282</v>
      </c>
      <c r="AD36" s="607" t="s">
        <v>1281</v>
      </c>
      <c r="AE36" s="608"/>
      <c r="AF36" s="164" t="str">
        <f>IF(AND(AD$39="",AD$40="",AD$43="",AD$44="",AD$47="",AD$48=""),"N/A","EQ")</f>
        <v>N/A</v>
      </c>
      <c r="AH36" s="164"/>
      <c r="AI36" s="164"/>
      <c r="AJ36" s="164"/>
      <c r="AK36" s="164"/>
      <c r="AL36" s="164"/>
      <c r="AM36" s="382" t="s">
        <v>1282</v>
      </c>
      <c r="AN36" s="607" t="s">
        <v>1281</v>
      </c>
      <c r="AO36" s="608"/>
      <c r="AP36" s="164" t="str">
        <f>IF(AND(AN$39="",AN$40="",AN$43="",AN$44="",AN$47="",AN$48=""),"N/A","EQ")</f>
        <v>N/A</v>
      </c>
      <c r="AR36" s="164"/>
      <c r="AS36" s="164"/>
      <c r="AT36" s="164"/>
      <c r="AU36" s="164"/>
      <c r="AV36" s="164"/>
      <c r="AW36" s="382" t="s">
        <v>1282</v>
      </c>
      <c r="AX36" s="607" t="s">
        <v>1281</v>
      </c>
      <c r="AY36" s="608"/>
      <c r="AZ36" s="164" t="str">
        <f>IF(AND(AX$39="",AX$40="",AX$43="",AX$44="",AX$47="",AX$48=""),"N/A","EQ")</f>
        <v>N/A</v>
      </c>
    </row>
    <row r="37" spans="1:52" ht="15" customHeight="1" thickBot="1" x14ac:dyDescent="0.3">
      <c r="A37" s="166" t="s">
        <v>1061</v>
      </c>
      <c r="B37" s="166" t="s">
        <v>1235</v>
      </c>
      <c r="C37" s="166" t="s">
        <v>1280</v>
      </c>
      <c r="D37" s="164"/>
      <c r="F37" s="165"/>
      <c r="G37" s="165"/>
      <c r="H37" s="165" t="s">
        <v>1279</v>
      </c>
      <c r="I37" s="381">
        <f>J37</f>
        <v>0</v>
      </c>
      <c r="J37" s="580"/>
      <c r="K37" s="581"/>
      <c r="L37" s="164" t="str">
        <f ca="1">IF(AND(NOT($B$18="FILL OUT THIS TAB."),J$39="",J$40="",J$43="",J$44="",J$45="",J$46="",J$47="",J$48=""),"N/A",IF(J37="","BLANK","EQ"))</f>
        <v>N/A</v>
      </c>
      <c r="N37" s="164"/>
      <c r="P37" s="165"/>
      <c r="Q37" s="165"/>
      <c r="R37" s="165" t="s">
        <v>1279</v>
      </c>
      <c r="S37" s="381">
        <f>T37</f>
        <v>0</v>
      </c>
      <c r="T37" s="580"/>
      <c r="U37" s="581"/>
      <c r="V37" s="164" t="str">
        <f>IF(AND(T$39="",T$40="",T$43="",T$44="",T$45="",T$46="",T$47="",T$48=""),"N/A",IF(T37="","BLANK","EQ"))</f>
        <v>N/A</v>
      </c>
      <c r="X37" s="164"/>
      <c r="Z37" s="165"/>
      <c r="AA37" s="165"/>
      <c r="AB37" s="165" t="s">
        <v>1279</v>
      </c>
      <c r="AC37" s="381">
        <f>AD37</f>
        <v>0</v>
      </c>
      <c r="AD37" s="580"/>
      <c r="AE37" s="581"/>
      <c r="AF37" s="164" t="str">
        <f>IF(AND(AD$39="",AD$40="",AD$43="",AD$44="",AD$45="",AD$46="",AD$47="",AD$48=""),"N/A",IF(AD37="","BLANK","EQ"))</f>
        <v>N/A</v>
      </c>
      <c r="AH37" s="164"/>
      <c r="AJ37" s="165"/>
      <c r="AK37" s="165"/>
      <c r="AL37" s="165" t="s">
        <v>1279</v>
      </c>
      <c r="AM37" s="381">
        <f>AN37</f>
        <v>0</v>
      </c>
      <c r="AN37" s="580"/>
      <c r="AO37" s="581"/>
      <c r="AP37" s="164" t="str">
        <f>IF(AND(AN$39="",AN$40="",AN$43="",AN$44="",AN$45="",AN$46="",AN$47="",AN$48=""),"N/A",IF(AN37="","BLANK","EQ"))</f>
        <v>N/A</v>
      </c>
      <c r="AR37" s="164"/>
      <c r="AT37" s="165"/>
      <c r="AU37" s="165"/>
      <c r="AV37" s="165" t="s">
        <v>1279</v>
      </c>
      <c r="AW37" s="381">
        <f>AX37</f>
        <v>0</v>
      </c>
      <c r="AX37" s="580"/>
      <c r="AY37" s="581"/>
      <c r="AZ37" s="164" t="str">
        <f>IF(AND(AX$39="",AX$40="",AX$43="",AX$44="",AX$45="",AX$46="",AX$47="",AX$48=""),"N/A",IF(AX37="","BLANK","EQ"))</f>
        <v>N/A</v>
      </c>
    </row>
    <row r="38" spans="1:52" ht="15" customHeight="1" thickBot="1" x14ac:dyDescent="0.3">
      <c r="A38" s="314">
        <f ca="1">IF($A$25="mm",180*10^6,26*10^3)</f>
        <v>180000000</v>
      </c>
      <c r="B38" s="314">
        <f ca="1">IF($A$25="mm",115*10^6,16.7*10^3)</f>
        <v>115000000</v>
      </c>
      <c r="C38" s="371"/>
      <c r="F38" s="165"/>
      <c r="G38" s="165"/>
      <c r="H38" s="165" t="s">
        <v>1278</v>
      </c>
      <c r="I38" s="279"/>
      <c r="J38" s="380"/>
      <c r="L38" s="164" t="str">
        <f ca="1">IF(AND(NOT($B$18="FILL OUT THIS TAB."),J$39="",J$40="",J$43="",J$44="",J$45="",J$46="",J$47="",J$48=""),"N/A",IF(OR(I38="",J38=""),"BLANK","EQ"))</f>
        <v>N/A</v>
      </c>
      <c r="P38" s="165"/>
      <c r="Q38" s="165"/>
      <c r="R38" s="165" t="s">
        <v>1278</v>
      </c>
      <c r="S38" s="279"/>
      <c r="T38" s="279"/>
      <c r="V38" s="164" t="str">
        <f>IF(AND(T$39="",T$40="",T$43="",T$44="",T$45="",T$46="",T$47="",T$48=""),"N/A",IF(OR(S38="",T38=""),"BLANK","EQ"))</f>
        <v>N/A</v>
      </c>
      <c r="Z38" s="165"/>
      <c r="AA38" s="165"/>
      <c r="AB38" s="165" t="s">
        <v>1278</v>
      </c>
      <c r="AC38" s="279"/>
      <c r="AD38" s="380"/>
      <c r="AF38" s="164" t="str">
        <f>IF(AND(AD$39="",AD$40="",AD$43="",AD$44="",AD$45="",AD$46="",AD$47="",AD$48=""),"N/A",IF(OR(AC38="",AD38=""),"BLANK","EQ"))</f>
        <v>N/A</v>
      </c>
      <c r="AJ38" s="165"/>
      <c r="AK38" s="165"/>
      <c r="AL38" s="165" t="s">
        <v>1278</v>
      </c>
      <c r="AM38" s="279"/>
      <c r="AN38" s="380"/>
      <c r="AP38" s="164" t="str">
        <f>IF(AND(AN$39="",AN$40="",AN$43="",AN$44="",AN$45="",AN$46="",AN$47="",AN$48=""),"N/A",IF(OR(AM38="",AN38=""),"BLANK","EQ"))</f>
        <v>N/A</v>
      </c>
      <c r="AT38" s="165"/>
      <c r="AU38" s="165"/>
      <c r="AV38" s="165" t="s">
        <v>1278</v>
      </c>
      <c r="AW38" s="279"/>
      <c r="AX38" s="380"/>
      <c r="AZ38" s="164" t="str">
        <f>IF(AND(AX$39="",AX$40="",AX$43="",AX$44="",AX$45="",AX$46="",AX$47="",AX$48=""),"N/A",IF(OR(AW38="",AX38=""),"BLANK","EQ"))</f>
        <v>N/A</v>
      </c>
    </row>
    <row r="39" spans="1:52" ht="15" customHeight="1" x14ac:dyDescent="0.25">
      <c r="A39" s="314">
        <f ca="1">IF($A$25="mm",300*10^6,43.5*10^3)</f>
        <v>300000000</v>
      </c>
      <c r="B39" s="314">
        <f ca="1">IF($A$25="mm",175*10^6,25.4*10^3)</f>
        <v>175000000</v>
      </c>
      <c r="C39" s="371"/>
      <c r="D39" s="173" t="s">
        <v>192</v>
      </c>
      <c r="F39" s="165"/>
      <c r="G39" s="165"/>
      <c r="H39" s="165" t="s">
        <v>14</v>
      </c>
      <c r="I39" s="164">
        <f ca="1">IF(NOT(I37="Steel"),
IF($A$25="mm",3,0.118),
IF($A$25="mm",IF(I38="Size A",2,1.2),
IF(I38="Size A",0.079,0.047)))</f>
        <v>3</v>
      </c>
      <c r="J39" s="351"/>
      <c r="K39" s="163" t="str">
        <f ca="1">IF($A$25="mm","mm","in")</f>
        <v>mm</v>
      </c>
      <c r="L39" s="164" t="str">
        <f ca="1">IF(AND(NOT($B$18="FILL OUT THIS TAB."),J$39="",J$40="",J$43="",J$44="",J$45="",J$46="",J$47="",J$48=""),"N/A",IF(J39="","BLANK",IF(J39&gt;=I39,"EQ","REJECT")))</f>
        <v>N/A</v>
      </c>
      <c r="N39" s="173" t="s">
        <v>192</v>
      </c>
      <c r="P39" s="165"/>
      <c r="Q39" s="165"/>
      <c r="R39" s="165" t="s">
        <v>14</v>
      </c>
      <c r="S39" s="164">
        <f ca="1">IF(NOT(S37="Steel"),
IF($A$25="mm",3,0.118),
IF($A$25="mm",IF(S38="Size A",2,1.2),
IF(S38="Size A",0.079,0.047)))</f>
        <v>3</v>
      </c>
      <c r="T39" s="351"/>
      <c r="U39" s="163" t="str">
        <f ca="1">IF($A$25="mm","mm","in")</f>
        <v>mm</v>
      </c>
      <c r="V39" s="164" t="str">
        <f>IF(AND(T$39="",T$40="",T$43="",T$44="",T$45="",T$46="",T$47="",T$48=""),"N/A",IF(T39="","BLANK",IF(T39&gt;=S39,"EQ","REJECT")))</f>
        <v>N/A</v>
      </c>
      <c r="X39" s="173" t="s">
        <v>192</v>
      </c>
      <c r="Z39" s="165"/>
      <c r="AA39" s="165"/>
      <c r="AB39" s="165" t="s">
        <v>14</v>
      </c>
      <c r="AC39" s="164">
        <f ca="1">IF(NOT(AC37="Steel"),
IF($A$25="mm",3,0.118),
IF($A$25="mm",IF(AC38="Size A",2,1.2),
IF(AC38="Size A",0.079,0.047)))</f>
        <v>3</v>
      </c>
      <c r="AD39" s="340"/>
      <c r="AE39" s="163" t="str">
        <f ca="1">IF($A$25="mm","mm","in")</f>
        <v>mm</v>
      </c>
      <c r="AF39" s="164" t="str">
        <f>IF(AND(AD$39="",AD$40="",AD$43="",AD$44="",AD$45="",AD$46="",AD$47="",AD$48=""),"N/A",IF(AD39="","BLANK",IF(AD39&gt;=AC39,"EQ","REJECT")))</f>
        <v>N/A</v>
      </c>
      <c r="AH39" s="173" t="s">
        <v>192</v>
      </c>
      <c r="AJ39" s="165"/>
      <c r="AK39" s="165"/>
      <c r="AL39" s="165" t="s">
        <v>14</v>
      </c>
      <c r="AM39" s="164">
        <f ca="1">IF(NOT(AM37="Steel"),
IF($A$25="mm",3,0.118),
IF($A$25="mm",IF(AM38="Size A",2,1.2),
IF(AM38="Size A",0.079,0.047)))</f>
        <v>3</v>
      </c>
      <c r="AN39" s="340"/>
      <c r="AO39" s="163" t="str">
        <f ca="1">IF($A$25="mm","mm","in")</f>
        <v>mm</v>
      </c>
      <c r="AP39" s="164" t="str">
        <f>IF(AND(AN$39="",AN$40="",AN$43="",AN$44="",AN$45="",AN$46="",AN$47="",AN$48=""),"N/A",IF(AN39="","BLANK",IF(AN39&gt;=AM39,"EQ","REJECT")))</f>
        <v>N/A</v>
      </c>
      <c r="AR39" s="173" t="s">
        <v>192</v>
      </c>
      <c r="AT39" s="165"/>
      <c r="AU39" s="165"/>
      <c r="AV39" s="165" t="s">
        <v>14</v>
      </c>
      <c r="AW39" s="164">
        <f ca="1">IF(NOT(AW37="Steel"),
IF($A$25="mm",3,0.118),
IF($A$25="mm",IF(AW38="Size A",2,1.2),
IF(AW38="Size A",0.079,0.047)))</f>
        <v>3</v>
      </c>
      <c r="AX39" s="340"/>
      <c r="AY39" s="163" t="str">
        <f ca="1">IF($A$25="mm","mm","in")</f>
        <v>mm</v>
      </c>
      <c r="AZ39" s="164" t="str">
        <f>IF(AND(AX$39="",AX$40="",AX$43="",AX$44="",AX$45="",AX$46="",AX$47="",AX$48=""),"N/A",IF(AX39="","BLANK",IF(AX39&gt;=AW39,"EQ","REJECT")))</f>
        <v>N/A</v>
      </c>
    </row>
    <row r="40" spans="1:52" ht="15" customHeight="1" x14ac:dyDescent="0.25">
      <c r="A40" s="314"/>
      <c r="B40" s="314"/>
      <c r="C40" s="314"/>
      <c r="D40" s="165"/>
      <c r="F40" s="165"/>
      <c r="G40" s="165"/>
      <c r="H40" s="165" t="str">
        <f>IF(J38="Round","Outer Diameter:","Square side:")</f>
        <v>Square side:</v>
      </c>
      <c r="I40" s="164">
        <f ca="1">IF($A$25="mm",25,0.984)</f>
        <v>25</v>
      </c>
      <c r="J40" s="340"/>
      <c r="K40" s="163" t="str">
        <f ca="1">IF($A$25="mm","mm","in")</f>
        <v>mm</v>
      </c>
      <c r="L40" s="164" t="str">
        <f ca="1">IF(AND(NOT($B$18="FILL OUT THIS TAB."),J$39="",J$40="",J$43="",J$44="",J$45="",J$46="",J$47="",J$48=""),"N/A",IF(J40="","BLANK",IF(J40&gt;=I40,"EQ","REJECT")))</f>
        <v>N/A</v>
      </c>
      <c r="N40" s="165"/>
      <c r="P40" s="165"/>
      <c r="Q40" s="165"/>
      <c r="R40" s="165" t="str">
        <f>IF(T38="Round","Outer Diameter:","Square side:")</f>
        <v>Square side:</v>
      </c>
      <c r="S40" s="164">
        <f ca="1">IF($A$25="mm",25,0.984)</f>
        <v>25</v>
      </c>
      <c r="T40" s="340"/>
      <c r="U40" s="163" t="str">
        <f ca="1">IF($A$25="mm","mm","in")</f>
        <v>mm</v>
      </c>
      <c r="V40" s="164" t="str">
        <f>IF(AND(T$39="",T$40="",T$43="",T$44="",T$45="",T$46="",T$47="",T$48=""),"N/A",IF(T40="","BLANK",IF(T40&gt;=S40,"EQ","REJECT")))</f>
        <v>N/A</v>
      </c>
      <c r="X40" s="165"/>
      <c r="Z40" s="165"/>
      <c r="AA40" s="165"/>
      <c r="AB40" s="165" t="str">
        <f>IF(AD38="Round","Outer Diameter:","Square side:")</f>
        <v>Square side:</v>
      </c>
      <c r="AC40" s="164">
        <f ca="1">IF($A$25="mm",25,0.984)</f>
        <v>25</v>
      </c>
      <c r="AD40" s="340"/>
      <c r="AE40" s="163" t="str">
        <f ca="1">IF($A$25="mm","mm","in")</f>
        <v>mm</v>
      </c>
      <c r="AF40" s="164" t="str">
        <f>IF(AND(AD$39="",AD$40="",AD$43="",AD$44="",AD$45="",AD$46="",AD$47="",AD$48=""),"N/A",IF(AD40="","BLANK",IF(AD40&gt;=AC40,"EQ","REJECT")))</f>
        <v>N/A</v>
      </c>
      <c r="AH40" s="165"/>
      <c r="AJ40" s="165"/>
      <c r="AK40" s="165"/>
      <c r="AL40" s="165" t="str">
        <f>IF(AN38="Round","Outer Diameter:","Square side:")</f>
        <v>Square side:</v>
      </c>
      <c r="AM40" s="164">
        <f ca="1">IF($A$25="mm",25,0.984)</f>
        <v>25</v>
      </c>
      <c r="AN40" s="340"/>
      <c r="AO40" s="163" t="str">
        <f ca="1">IF($A$25="mm","mm","in")</f>
        <v>mm</v>
      </c>
      <c r="AP40" s="164" t="str">
        <f>IF(AND(AN$39="",AN$40="",AN$43="",AN$44="",AN$45="",AN$46="",AN$47="",AN$48=""),"N/A",IF(AN40="","BLANK",IF(AN40&gt;=AM40,"EQ","REJECT")))</f>
        <v>N/A</v>
      </c>
      <c r="AR40" s="165"/>
      <c r="AT40" s="165"/>
      <c r="AU40" s="165"/>
      <c r="AV40" s="165" t="str">
        <f>IF(AX38="Round","Outer Diameter:","Square side:")</f>
        <v>Square side:</v>
      </c>
      <c r="AW40" s="164">
        <f ca="1">IF($A$25="mm",25,0.984)</f>
        <v>25</v>
      </c>
      <c r="AX40" s="340"/>
      <c r="AY40" s="163" t="str">
        <f ca="1">IF($A$25="mm","mm","in")</f>
        <v>mm</v>
      </c>
      <c r="AZ40" s="164" t="str">
        <f>IF(AND(AX$39="",AX$40="",AX$43="",AX$44="",AX$45="",AX$46="",AX$47="",AX$48=""),"N/A",IF(AX40="","BLANK",IF(AX40&gt;=AW40,"EQ","REJECT")))</f>
        <v>N/A</v>
      </c>
    </row>
    <row r="41" spans="1:52" ht="15" customHeight="1" x14ac:dyDescent="0.25">
      <c r="D41" s="165"/>
      <c r="F41" s="165"/>
      <c r="G41" s="165"/>
      <c r="H41" s="165" t="s">
        <v>1277</v>
      </c>
      <c r="I41" s="314">
        <f ca="1">IF(I38="Size A",173,
IF(I38="Size B",114,
IF(I38="Size C",91,126)))
*IF($A$25="mm",1,1/(25.4^2))</f>
        <v>126</v>
      </c>
      <c r="J41" s="379" t="s">
        <v>1274</v>
      </c>
      <c r="K41" s="163" t="str">
        <f ca="1">IF($A$25="mm","mm^2","in^2")</f>
        <v>mm^2</v>
      </c>
      <c r="L41" s="164" t="str">
        <f ca="1">IF(AND(NOT($B$18="FILL OUT THIS TAB."),J$39="",J$40="",J$43="",J$44="",J$47="",J$48=""),"N/A","EQ")</f>
        <v>N/A</v>
      </c>
      <c r="N41" s="165"/>
      <c r="P41" s="165"/>
      <c r="Q41" s="165"/>
      <c r="R41" s="165" t="s">
        <v>1277</v>
      </c>
      <c r="S41" s="314">
        <f ca="1">IF(S38="Size A",173,
IF(S38="Size B",114,
IF(S38="Size C",91,126)))*IF($A$25="mm",1,1/(25.4^2))</f>
        <v>126</v>
      </c>
      <c r="T41" s="379" t="s">
        <v>1274</v>
      </c>
      <c r="U41" s="163" t="str">
        <f ca="1">IF($A$25="mm","mm^2","in^2")</f>
        <v>mm^2</v>
      </c>
      <c r="V41" s="164" t="str">
        <f>IF(AND(T$39="",T$40="",T$43="",T$44="",T$47="",T$48=""),"N/A","EQ")</f>
        <v>N/A</v>
      </c>
      <c r="X41" s="165"/>
      <c r="Z41" s="165"/>
      <c r="AA41" s="165"/>
      <c r="AB41" s="165" t="s">
        <v>1277</v>
      </c>
      <c r="AC41" s="314">
        <f ca="1">IF(AC38="Size A",173,
IF(AC38="Size B",114,
IF(AC38="Size C",91,126)))*IF($A$25="mm",1,1/(25.4^2))</f>
        <v>126</v>
      </c>
      <c r="AD41" s="379" t="s">
        <v>1274</v>
      </c>
      <c r="AE41" s="163" t="str">
        <f ca="1">IF($A$25="mm","mm^2","in^2")</f>
        <v>mm^2</v>
      </c>
      <c r="AF41" s="164" t="str">
        <f>IF(AND(AD$39="",AD$40="",AD$43="",AD$44="",AD$47="",AD$48=""),"N/A","EQ")</f>
        <v>N/A</v>
      </c>
      <c r="AH41" s="165"/>
      <c r="AJ41" s="165"/>
      <c r="AK41" s="165"/>
      <c r="AL41" s="165" t="s">
        <v>1277</v>
      </c>
      <c r="AM41" s="314">
        <f ca="1">IF(AM38="Size A",173,
IF(AM38="Size B",114,
IF(AM38="Size C",91,126)))*IF($A$25="mm",1,1/(25.4^2))</f>
        <v>126</v>
      </c>
      <c r="AN41" s="379" t="s">
        <v>1274</v>
      </c>
      <c r="AO41" s="163" t="str">
        <f ca="1">IF($A$25="mm","mm^2","in^2")</f>
        <v>mm^2</v>
      </c>
      <c r="AP41" s="164" t="str">
        <f>IF(AND(AN$39="",AN$40="",AN$43="",AN$44="",AN$47="",AN$48=""),"N/A","EQ")</f>
        <v>N/A</v>
      </c>
      <c r="AR41" s="165"/>
      <c r="AT41" s="165"/>
      <c r="AU41" s="165"/>
      <c r="AV41" s="165" t="s">
        <v>1277</v>
      </c>
      <c r="AW41" s="314">
        <f ca="1">IF(AW38="Size A",173,
IF(AW38="Size B",114,
IF(AW38="Size C",91,126)))*IF($A$25="mm",1,1/(25.4^2))</f>
        <v>126</v>
      </c>
      <c r="AX41" s="379" t="s">
        <v>1274</v>
      </c>
      <c r="AY41" s="163" t="str">
        <f ca="1">IF($A$25="mm","mm^2","in^2")</f>
        <v>mm^2</v>
      </c>
      <c r="AZ41" s="164" t="str">
        <f>IF(AND(AX$39="",AX$40="",AX$43="",AX$44="",AX$47="",AX$48=""),"N/A","EQ")</f>
        <v>N/A</v>
      </c>
    </row>
    <row r="42" spans="1:52" ht="15" customHeight="1" x14ac:dyDescent="0.25">
      <c r="A42" s="325" t="s">
        <v>1276</v>
      </c>
      <c r="B42" s="377"/>
      <c r="C42" s="377"/>
      <c r="D42" s="333"/>
      <c r="F42" s="165"/>
      <c r="G42" s="165"/>
      <c r="H42" s="165" t="s">
        <v>1275</v>
      </c>
      <c r="I42" s="314">
        <f ca="1">IF(I38="Size A",11320,
IF(I38="Size B",8509,
IF(I38="Size C",6695,18015)))
*IF($A$25="mm",1,1/(25.4^4))</f>
        <v>18015</v>
      </c>
      <c r="J42" s="379" t="s">
        <v>1274</v>
      </c>
      <c r="K42" s="163" t="str">
        <f ca="1">IF($A$25="mm","mm^4","in^4")</f>
        <v>mm^4</v>
      </c>
      <c r="L42" s="164" t="str">
        <f ca="1">IF(AND(NOT($B$18="FILL OUT THIS TAB."),J$39="",J$40="",J$43="",J$44="",J$47="",J$48=""),"N/A","EQ")</f>
        <v>N/A</v>
      </c>
      <c r="N42" s="333"/>
      <c r="P42" s="165"/>
      <c r="Q42" s="165"/>
      <c r="R42" s="165" t="s">
        <v>1275</v>
      </c>
      <c r="S42" s="314">
        <f ca="1">IF(S38="Size A",11320,
IF(S38="Size B",8509,
IF(S38="Size C",6695,18015)))*IF($A$25="mm",1,1/(25.4^4))</f>
        <v>18015</v>
      </c>
      <c r="T42" s="379" t="s">
        <v>1274</v>
      </c>
      <c r="U42" s="163" t="str">
        <f ca="1">IF($A$25="mm","mm^4","in^4")</f>
        <v>mm^4</v>
      </c>
      <c r="V42" s="164" t="str">
        <f>IF(AND(T$39="",T$40="",T$43="",T$44="",T$47="",T$48=""),"N/A","EQ")</f>
        <v>N/A</v>
      </c>
      <c r="X42" s="333"/>
      <c r="Z42" s="165"/>
      <c r="AA42" s="165"/>
      <c r="AB42" s="165" t="s">
        <v>1275</v>
      </c>
      <c r="AC42" s="314">
        <f ca="1">IF(AC38="Size A",11320,
IF(AC38="Size B",8509,
IF(AC38="Size C",6695,18015)))*IF($A$25="mm",1,1/(25.4^4))</f>
        <v>18015</v>
      </c>
      <c r="AD42" s="379" t="s">
        <v>1274</v>
      </c>
      <c r="AE42" s="163" t="str">
        <f ca="1">IF($A$25="mm","mm^4","in^4")</f>
        <v>mm^4</v>
      </c>
      <c r="AF42" s="164" t="str">
        <f>IF(AND(AD$39="",AD$40="",AD$43="",AD$44="",AD$47="",AD$48=""),"N/A","EQ")</f>
        <v>N/A</v>
      </c>
      <c r="AH42" s="333"/>
      <c r="AJ42" s="165"/>
      <c r="AK42" s="165"/>
      <c r="AL42" s="165" t="s">
        <v>1275</v>
      </c>
      <c r="AM42" s="314">
        <f ca="1">IF(AM38="Size A",11320,
IF(AM38="Size B",8509,
IF(AM38="Size C",6695,18015)))*IF($A$25="mm",1,1/(25.4^4))</f>
        <v>18015</v>
      </c>
      <c r="AN42" s="379" t="s">
        <v>1274</v>
      </c>
      <c r="AO42" s="163" t="str">
        <f ca="1">IF($A$25="mm","mm^4","in^4")</f>
        <v>mm^4</v>
      </c>
      <c r="AP42" s="164" t="str">
        <f>IF(AND(AN$39="",AN$40="",AN$43="",AN$44="",AN$47="",AN$48=""),"N/A","EQ")</f>
        <v>N/A</v>
      </c>
      <c r="AR42" s="333"/>
      <c r="AT42" s="165"/>
      <c r="AU42" s="165"/>
      <c r="AV42" s="165" t="s">
        <v>1275</v>
      </c>
      <c r="AW42" s="314">
        <f ca="1">IF(AW38="Size A",11320,
IF(AW38="Size B",8509,
IF(AW38="Size C",6695,18015)))*IF($A$25="mm",1,1/(25.4^4))</f>
        <v>18015</v>
      </c>
      <c r="AX42" s="379" t="s">
        <v>1274</v>
      </c>
      <c r="AY42" s="163" t="str">
        <f ca="1">IF($A$25="mm","mm^4","in^4")</f>
        <v>mm^4</v>
      </c>
      <c r="AZ42" s="164" t="str">
        <f>IF(AND(AX$39="",AX$40="",AX$43="",AX$44="",AX$47="",AX$48=""),"N/A","EQ")</f>
        <v>N/A</v>
      </c>
    </row>
    <row r="43" spans="1:52" ht="15" customHeight="1" x14ac:dyDescent="0.25">
      <c r="A43" s="325" t="s">
        <v>1273</v>
      </c>
      <c r="B43" s="377"/>
      <c r="C43" s="377"/>
      <c r="D43" s="173" t="s">
        <v>1272</v>
      </c>
      <c r="F43" s="165"/>
      <c r="G43" s="165"/>
      <c r="H43" s="165"/>
      <c r="I43" s="165" t="s">
        <v>1271</v>
      </c>
      <c r="J43" s="378"/>
      <c r="K43" s="163" t="str">
        <f ca="1">IF($A$25="mm","mm^2","in^2")</f>
        <v>mm^2</v>
      </c>
      <c r="L43" s="164" t="str">
        <f ca="1">IF(AND(NOT($B$18="FILL OUT THIS TAB."),J$39="",J$40="",J$43="",J$44="",J$45="",J$46="",J$47="",J$48=""),"N/A",IF(J43="","BLANK","EQ"))</f>
        <v>N/A</v>
      </c>
      <c r="N43" s="173" t="s">
        <v>1272</v>
      </c>
      <c r="P43" s="165"/>
      <c r="Q43" s="165"/>
      <c r="S43" s="165" t="s">
        <v>1271</v>
      </c>
      <c r="T43" s="378"/>
      <c r="U43" s="163" t="str">
        <f ca="1">IF($A$25="mm","mm^2","in^2")</f>
        <v>mm^2</v>
      </c>
      <c r="V43" s="164" t="str">
        <f>IF(AND(T$39="",T$40="",T$43="",T$44="",T$45="",T$46="",T$47="",T$48=""),"N/A",IF(T43="","BLANK","EQ"))</f>
        <v>N/A</v>
      </c>
      <c r="X43" s="173" t="s">
        <v>1272</v>
      </c>
      <c r="Z43" s="165"/>
      <c r="AA43" s="165"/>
      <c r="AC43" s="165" t="s">
        <v>1271</v>
      </c>
      <c r="AD43" s="378"/>
      <c r="AE43" s="163" t="str">
        <f ca="1">IF($A$25="mm","mm^2","in^2")</f>
        <v>mm^2</v>
      </c>
      <c r="AF43" s="164" t="str">
        <f>IF(AND(AD$39="",AD$40="",AD$43="",AD$44="",AD$45="",AD$46="",AD$47="",AD$48=""),"N/A",IF(AD43="","BLANK","EQ"))</f>
        <v>N/A</v>
      </c>
      <c r="AH43" s="173" t="s">
        <v>1272</v>
      </c>
      <c r="AJ43" s="165"/>
      <c r="AK43" s="165"/>
      <c r="AM43" s="165" t="s">
        <v>1271</v>
      </c>
      <c r="AN43" s="378"/>
      <c r="AO43" s="163" t="str">
        <f ca="1">IF($A$25="mm","mm^2","in^2")</f>
        <v>mm^2</v>
      </c>
      <c r="AP43" s="164" t="str">
        <f>IF(AND(AN$39="",AN$40="",AN$43="",AN$44="",AN$45="",AN$46="",AN$47="",AN$48=""),"N/A",IF(AN43="","BLANK","EQ"))</f>
        <v>N/A</v>
      </c>
      <c r="AR43" s="173" t="s">
        <v>1272</v>
      </c>
      <c r="AT43" s="165"/>
      <c r="AU43" s="165"/>
      <c r="AW43" s="165" t="s">
        <v>1271</v>
      </c>
      <c r="AX43" s="378"/>
      <c r="AY43" s="163" t="str">
        <f ca="1">IF($A$25="mm","mm^2","in^2")</f>
        <v>mm^2</v>
      </c>
      <c r="AZ43" s="164" t="str">
        <f>IF(AND(AX$39="",AX$40="",AX$43="",AX$44="",AX$45="",AX$46="",AX$47="",AX$48=""),"N/A",IF(AX43="","BLANK","EQ"))</f>
        <v>N/A</v>
      </c>
    </row>
    <row r="44" spans="1:52" ht="15" customHeight="1" x14ac:dyDescent="0.25">
      <c r="A44" s="325" t="s">
        <v>1270</v>
      </c>
      <c r="B44" s="377"/>
      <c r="C44" s="377"/>
      <c r="D44" s="333"/>
      <c r="F44" s="165"/>
      <c r="G44" s="165"/>
      <c r="H44" s="165"/>
      <c r="I44" s="165" t="s">
        <v>1269</v>
      </c>
      <c r="J44" s="378"/>
      <c r="K44" s="163" t="str">
        <f ca="1">IF($A$25="mm","mm^4","in^4")</f>
        <v>mm^4</v>
      </c>
      <c r="L44" s="164" t="str">
        <f ca="1">IF(AND(NOT($B$18="FILL OUT THIS TAB."),J$39="",J$40="",J$43="",J$44="",J$45="",J$46="",J$47="",J$48=""),"N/A",IF(J44="","BLANK","EQ"))</f>
        <v>N/A</v>
      </c>
      <c r="N44" s="333"/>
      <c r="P44" s="165"/>
      <c r="Q44" s="165"/>
      <c r="S44" s="165" t="s">
        <v>1269</v>
      </c>
      <c r="T44" s="378"/>
      <c r="U44" s="163" t="str">
        <f ca="1">IF($A$25="mm","mm^4","in^4")</f>
        <v>mm^4</v>
      </c>
      <c r="V44" s="164" t="str">
        <f>IF(AND(T$39="",T$40="",T$43="",T$44="",T$45="",T$46="",T$47="",T$48=""),"N/A",IF(T44="","BLANK","EQ"))</f>
        <v>N/A</v>
      </c>
      <c r="X44" s="333"/>
      <c r="Z44" s="165"/>
      <c r="AA44" s="165"/>
      <c r="AC44" s="165" t="s">
        <v>1269</v>
      </c>
      <c r="AD44" s="378"/>
      <c r="AE44" s="163" t="str">
        <f ca="1">IF($A$25="mm","mm^4","in^4")</f>
        <v>mm^4</v>
      </c>
      <c r="AF44" s="164" t="str">
        <f>IF(AND(AD$39="",AD$40="",AD$43="",AD$44="",AD$45="",AD$46="",AD$47="",AD$48=""),"N/A",IF(AD44="","BLANK","EQ"))</f>
        <v>N/A</v>
      </c>
      <c r="AH44" s="333"/>
      <c r="AJ44" s="165"/>
      <c r="AK44" s="165"/>
      <c r="AM44" s="165" t="s">
        <v>1269</v>
      </c>
      <c r="AN44" s="378"/>
      <c r="AO44" s="163" t="str">
        <f ca="1">IF($A$25="mm","mm^4","in^4")</f>
        <v>mm^4</v>
      </c>
      <c r="AP44" s="164" t="str">
        <f>IF(AND(AN$39="",AN$40="",AN$43="",AN$44="",AN$45="",AN$46="",AN$47="",AN$48=""),"N/A",IF(AN44="","BLANK","EQ"))</f>
        <v>N/A</v>
      </c>
      <c r="AR44" s="333"/>
      <c r="AT44" s="165"/>
      <c r="AU44" s="165"/>
      <c r="AW44" s="165" t="s">
        <v>1269</v>
      </c>
      <c r="AX44" s="378"/>
      <c r="AY44" s="163" t="str">
        <f ca="1">IF($A$25="mm","mm^4","in^4")</f>
        <v>mm^4</v>
      </c>
      <c r="AZ44" s="164" t="str">
        <f>IF(AND(AX$39="",AX$40="",AX$43="",AX$44="",AX$45="",AX$46="",AX$47="",AX$48=""),"N/A",IF(AX44="","BLANK","EQ"))</f>
        <v>N/A</v>
      </c>
    </row>
    <row r="45" spans="1:52" ht="15" customHeight="1" x14ac:dyDescent="0.25">
      <c r="A45" s="325" t="s">
        <v>1268</v>
      </c>
      <c r="B45" s="377"/>
      <c r="C45" s="377"/>
      <c r="D45" s="173" t="s">
        <v>1265</v>
      </c>
      <c r="F45" s="165"/>
      <c r="G45" s="165"/>
      <c r="H45" s="165"/>
      <c r="I45" s="165" t="s">
        <v>1267</v>
      </c>
      <c r="J45" s="378"/>
      <c r="K45" s="163" t="str">
        <f ca="1">IF($A$25="mm","mm","in")</f>
        <v>mm</v>
      </c>
      <c r="L45" s="164" t="str">
        <f ca="1">IF(AND(NOT($B$18="FILL OUT THIS TAB."),J$39="",J$40="",J$43="",J$44="",J$45="",J$46="",J$47="",J$48=""),"N/A",IF(J45="","BLANK",IF(J45&lt;=J40-2*J39,"EQ","CHECK")))</f>
        <v>N/A</v>
      </c>
      <c r="N45" s="173" t="s">
        <v>1265</v>
      </c>
      <c r="P45" s="165"/>
      <c r="Q45" s="165"/>
      <c r="S45" s="165" t="s">
        <v>1267</v>
      </c>
      <c r="T45" s="378"/>
      <c r="U45" s="163" t="str">
        <f ca="1">IF($A$25="mm","mm","in")</f>
        <v>mm</v>
      </c>
      <c r="V45" s="164" t="str">
        <f>IF(AND(T$39="",T$40="",T$43="",T$44="",T$45="",T$46="",T$47="",T$48=""),"N/A",IF(T45="","BLANK",IF(T45&lt;=T40-2*T39,"EQ","CHECK")))</f>
        <v>N/A</v>
      </c>
      <c r="X45" s="173" t="s">
        <v>1265</v>
      </c>
      <c r="Z45" s="165"/>
      <c r="AA45" s="165"/>
      <c r="AC45" s="165" t="s">
        <v>1267</v>
      </c>
      <c r="AD45" s="378"/>
      <c r="AE45" s="163" t="str">
        <f ca="1">IF($A$25="mm","mm","in")</f>
        <v>mm</v>
      </c>
      <c r="AF45" s="164" t="str">
        <f>IF(AND(AD$39="",AD$40="",AD$43="",AD$44="",AD$45="",AD$46="",AD$47="",AD$48=""),"N/A",IF(AD45="","BLANK",IF(AD45&lt;=AD40-2*AD39,"EQ","CHECK")))</f>
        <v>N/A</v>
      </c>
      <c r="AH45" s="173" t="s">
        <v>1265</v>
      </c>
      <c r="AJ45" s="165"/>
      <c r="AK45" s="165"/>
      <c r="AM45" s="165" t="s">
        <v>1267</v>
      </c>
      <c r="AN45" s="378"/>
      <c r="AO45" s="163" t="str">
        <f ca="1">IF($A$25="mm","mm","in")</f>
        <v>mm</v>
      </c>
      <c r="AP45" s="164" t="str">
        <f>IF(AND(AN$39="",AN$40="",AN$43="",AN$44="",AN$45="",AN$46="",AN$47="",AN$48=""),"N/A",IF(AN45="","BLANK",IF(AN45&lt;=AN40-2*AN39,"EQ","CHECK")))</f>
        <v>N/A</v>
      </c>
      <c r="AR45" s="173" t="s">
        <v>1265</v>
      </c>
      <c r="AT45" s="165"/>
      <c r="AU45" s="165"/>
      <c r="AW45" s="165" t="s">
        <v>1267</v>
      </c>
      <c r="AX45" s="378"/>
      <c r="AY45" s="163" t="str">
        <f ca="1">IF($A$25="mm","mm","in")</f>
        <v>mm</v>
      </c>
      <c r="AZ45" s="164" t="str">
        <f>IF(AND(AX$39="",AX$40="",AX$43="",AX$44="",AX$45="",AX$46="",AX$47="",AX$48=""),"N/A",IF(AX45="","BLANK",IF(AX45&lt;=AX40-2*AX39,"EQ","CHECK")))</f>
        <v>N/A</v>
      </c>
    </row>
    <row r="46" spans="1:52" ht="15" customHeight="1" x14ac:dyDescent="0.25">
      <c r="A46" s="325" t="s">
        <v>1266</v>
      </c>
      <c r="B46" s="377"/>
      <c r="C46" s="377"/>
      <c r="D46" s="173" t="s">
        <v>1265</v>
      </c>
      <c r="F46" s="165"/>
      <c r="G46" s="165"/>
      <c r="H46" s="165"/>
      <c r="I46" s="165" t="s">
        <v>1264</v>
      </c>
      <c r="J46" s="378"/>
      <c r="K46" s="163" t="str">
        <f ca="1">IF($A$25="mm","mm","in")</f>
        <v>mm</v>
      </c>
      <c r="L46" s="164" t="str">
        <f ca="1">IF(AND(NOT($B$18="FILL OUT THIS TAB."),J$39="",J$40="",J$43="",J$44="",J$45="",J$46="",J$47="",J$48=""),"N/A",IF(J46="","BLANK",IF(J46&gt;=J39,"EQ","CHECK")))</f>
        <v>N/A</v>
      </c>
      <c r="N46" s="173" t="s">
        <v>1265</v>
      </c>
      <c r="P46" s="165"/>
      <c r="Q46" s="165"/>
      <c r="S46" s="165" t="s">
        <v>1264</v>
      </c>
      <c r="T46" s="378"/>
      <c r="U46" s="163" t="str">
        <f ca="1">IF($A$25="mm","mm","in")</f>
        <v>mm</v>
      </c>
      <c r="V46" s="164" t="str">
        <f>IF(AND(T$39="",T$40="",T$43="",T$44="",T$45="",T$46="",T$47="",T$48=""),"N/A",IF(T46="","BLANK",IF(T46&gt;=T39,"EQ","CHECK")))</f>
        <v>N/A</v>
      </c>
      <c r="X46" s="173" t="s">
        <v>1265</v>
      </c>
      <c r="Z46" s="165"/>
      <c r="AA46" s="165"/>
      <c r="AC46" s="165" t="s">
        <v>1264</v>
      </c>
      <c r="AD46" s="378"/>
      <c r="AE46" s="163" t="str">
        <f ca="1">IF($A$25="mm","mm","in")</f>
        <v>mm</v>
      </c>
      <c r="AF46" s="164" t="str">
        <f>IF(AND(AD$39="",AD$40="",AD$43="",AD$44="",AD$45="",AD$46="",AD$47="",AD$48=""),"N/A",IF(AD46="","BLANK",IF(AD46&gt;=AD39,"EQ","CHECK")))</f>
        <v>N/A</v>
      </c>
      <c r="AH46" s="173" t="s">
        <v>1265</v>
      </c>
      <c r="AJ46" s="165"/>
      <c r="AK46" s="165"/>
      <c r="AM46" s="165" t="s">
        <v>1264</v>
      </c>
      <c r="AN46" s="378"/>
      <c r="AO46" s="163" t="str">
        <f ca="1">IF($A$25="mm","mm","in")</f>
        <v>mm</v>
      </c>
      <c r="AP46" s="164" t="str">
        <f>IF(AND(AN$39="",AN$40="",AN$43="",AN$44="",AN$45="",AN$46="",AN$47="",AN$48=""),"N/A",IF(AN46="","BLANK",IF(AN46&gt;=AN39,"EQ","CHECK")))</f>
        <v>N/A</v>
      </c>
      <c r="AR46" s="173" t="s">
        <v>1265</v>
      </c>
      <c r="AT46" s="165"/>
      <c r="AU46" s="165"/>
      <c r="AW46" s="165" t="s">
        <v>1264</v>
      </c>
      <c r="AX46" s="378"/>
      <c r="AY46" s="163" t="str">
        <f ca="1">IF($A$25="mm","mm","in")</f>
        <v>mm</v>
      </c>
      <c r="AZ46" s="164" t="str">
        <f>IF(AND(AX$39="",AX$40="",AX$43="",AX$44="",AX$45="",AX$46="",AX$47="",AX$48=""),"N/A",IF(AX46="","BLANK",IF(AX46&gt;=AX39,"EQ","CHECK")))</f>
        <v>N/A</v>
      </c>
    </row>
    <row r="47" spans="1:52" ht="15" customHeight="1" x14ac:dyDescent="0.25">
      <c r="A47" s="325"/>
      <c r="B47" s="377"/>
      <c r="C47" s="377"/>
      <c r="D47" s="333"/>
      <c r="F47" s="165"/>
      <c r="G47" s="165"/>
      <c r="H47" s="165"/>
      <c r="I47" s="165" t="s">
        <v>1263</v>
      </c>
      <c r="J47" s="378"/>
      <c r="K47" s="163" t="str">
        <f ca="1">IF($A$25="mm","mm^2","in^2")</f>
        <v>mm^2</v>
      </c>
      <c r="L47" s="164" t="str">
        <f ca="1">IF(AND(NOT($B$18="FILL OUT THIS TAB."),J$39="",J$40="",J$43="",J$44="",J$45="",J$46="",J$47="",J$48=""),"N/A",IF(J47="","BLANK","EQ"))</f>
        <v>N/A</v>
      </c>
      <c r="N47" s="333"/>
      <c r="P47" s="165"/>
      <c r="Q47" s="165"/>
      <c r="S47" s="165" t="s">
        <v>1263</v>
      </c>
      <c r="T47" s="378"/>
      <c r="U47" s="163" t="str">
        <f ca="1">IF($A$25="mm","mm^2","in^2")</f>
        <v>mm^2</v>
      </c>
      <c r="V47" s="164" t="str">
        <f>IF(AND(T$39="",T$40="",T$43="",T$44="",T$45="",T$46="",T$47="",T$48=""),"N/A",IF(T47="","BLANK","EQ"))</f>
        <v>N/A</v>
      </c>
      <c r="X47" s="333"/>
      <c r="Z47" s="165"/>
      <c r="AA47" s="165"/>
      <c r="AC47" s="165" t="s">
        <v>1263</v>
      </c>
      <c r="AD47" s="378"/>
      <c r="AE47" s="163" t="str">
        <f ca="1">IF($A$25="mm","mm^2","in^2")</f>
        <v>mm^2</v>
      </c>
      <c r="AF47" s="164" t="str">
        <f>IF(AND(AD$39="",AD$40="",AD$43="",AD$44="",AD$45="",AD$46="",AD$47="",AD$48=""),"N/A",IF(AD47="","BLANK","EQ"))</f>
        <v>N/A</v>
      </c>
      <c r="AH47" s="333"/>
      <c r="AJ47" s="165"/>
      <c r="AK47" s="165"/>
      <c r="AM47" s="165" t="s">
        <v>1263</v>
      </c>
      <c r="AN47" s="378"/>
      <c r="AO47" s="163" t="str">
        <f ca="1">IF($A$25="mm","mm^2","in^2")</f>
        <v>mm^2</v>
      </c>
      <c r="AP47" s="164" t="str">
        <f>IF(AND(AN$39="",AN$40="",AN$43="",AN$44="",AN$45="",AN$46="",AN$47="",AN$48=""),"N/A",IF(AN47="","BLANK","EQ"))</f>
        <v>N/A</v>
      </c>
      <c r="AR47" s="333"/>
      <c r="AT47" s="165"/>
      <c r="AU47" s="165"/>
      <c r="AW47" s="165" t="s">
        <v>1263</v>
      </c>
      <c r="AX47" s="378"/>
      <c r="AY47" s="163" t="str">
        <f ca="1">IF($A$25="mm","mm^2","in^2")</f>
        <v>mm^2</v>
      </c>
      <c r="AZ47" s="164" t="str">
        <f>IF(AND(AX$39="",AX$40="",AX$43="",AX$44="",AX$45="",AX$46="",AX$47="",AX$48=""),"N/A",IF(AX47="","BLANK","EQ"))</f>
        <v>N/A</v>
      </c>
    </row>
    <row r="48" spans="1:52" ht="15" customHeight="1" x14ac:dyDescent="0.25">
      <c r="A48" s="325" t="s">
        <v>1262</v>
      </c>
      <c r="B48" s="377"/>
      <c r="C48" s="377"/>
      <c r="D48" s="333"/>
      <c r="F48" s="165"/>
      <c r="G48" s="165"/>
      <c r="H48" s="165"/>
      <c r="I48" s="165" t="s">
        <v>1261</v>
      </c>
      <c r="J48" s="340"/>
      <c r="K48" s="163" t="str">
        <f ca="1">IF($A$25="mm","mm^4","in^4")</f>
        <v>mm^4</v>
      </c>
      <c r="L48" s="164" t="str">
        <f ca="1">IF(AND(NOT($B$18="FILL OUT THIS TAB."),J$39="",J$40="",J$43="",J$44="",J$45="",J$46="",J$47="",J$48=""),"N/A",IF(J48="","BLANK","EQ"))</f>
        <v>N/A</v>
      </c>
      <c r="N48" s="333"/>
      <c r="P48" s="165"/>
      <c r="Q48" s="165"/>
      <c r="S48" s="165" t="s">
        <v>1261</v>
      </c>
      <c r="T48" s="340"/>
      <c r="U48" s="163" t="str">
        <f ca="1">IF($A$25="mm","mm^4","in^4")</f>
        <v>mm^4</v>
      </c>
      <c r="V48" s="164" t="str">
        <f>IF(AND(T$39="",T$40="",T$43="",T$44="",T$45="",T$46="",T$47="",T$48=""),"N/A",IF(T48="","BLANK","EQ"))</f>
        <v>N/A</v>
      </c>
      <c r="X48" s="333"/>
      <c r="Z48" s="165"/>
      <c r="AA48" s="165"/>
      <c r="AC48" s="165" t="s">
        <v>1261</v>
      </c>
      <c r="AD48" s="340"/>
      <c r="AE48" s="163" t="str">
        <f ca="1">IF($A$25="mm","mm^4","in^4")</f>
        <v>mm^4</v>
      </c>
      <c r="AF48" s="164" t="str">
        <f>IF(AND(AD$39="",AD$40="",AD$43="",AD$44="",AD$45="",AD$46="",AD$47="",AD$48=""),"N/A",IF(AD48="","BLANK","EQ"))</f>
        <v>N/A</v>
      </c>
      <c r="AH48" s="333"/>
      <c r="AJ48" s="165"/>
      <c r="AK48" s="165"/>
      <c r="AM48" s="165" t="s">
        <v>1261</v>
      </c>
      <c r="AN48" s="340"/>
      <c r="AO48" s="163" t="str">
        <f ca="1">IF($A$25="mm","mm^4","in^4")</f>
        <v>mm^4</v>
      </c>
      <c r="AP48" s="164" t="str">
        <f>IF(AND(AN$39="",AN$40="",AN$43="",AN$44="",AN$45="",AN$46="",AN$47="",AN$48=""),"N/A",IF(AN48="","BLANK","EQ"))</f>
        <v>N/A</v>
      </c>
      <c r="AR48" s="333"/>
      <c r="AT48" s="165"/>
      <c r="AU48" s="165"/>
      <c r="AW48" s="165" t="s">
        <v>1261</v>
      </c>
      <c r="AX48" s="340"/>
      <c r="AY48" s="163" t="str">
        <f ca="1">IF($A$25="mm","mm^4","in^4")</f>
        <v>mm^4</v>
      </c>
      <c r="AZ48" s="164" t="str">
        <f>IF(AND(AX$39="",AX$40="",AX$43="",AX$44="",AX$45="",AX$46="",AX$47="",AX$48=""),"N/A",IF(AX48="","BLANK","EQ"))</f>
        <v>N/A</v>
      </c>
    </row>
    <row r="49" spans="1:52" ht="15.75" customHeight="1" x14ac:dyDescent="0.25">
      <c r="A49" s="325" t="s">
        <v>1260</v>
      </c>
      <c r="B49" s="377"/>
      <c r="C49" s="377"/>
      <c r="D49" s="166" t="str">
        <f>IF(J37="Steel","F.3.4.2","F.3.5.3")</f>
        <v>F.3.5.3</v>
      </c>
      <c r="E49" s="173" t="s">
        <v>1259</v>
      </c>
      <c r="F49" s="165"/>
      <c r="G49" s="165"/>
      <c r="H49" s="165" t="s">
        <v>526</v>
      </c>
      <c r="I49" s="314">
        <f ca="1">$A$33</f>
        <v>200000000000</v>
      </c>
      <c r="J49" s="314">
        <f>IF(J$37="Steel",$A33,IF(J$37="6061-T6",$B33,$C33))</f>
        <v>0</v>
      </c>
      <c r="K49" s="163" t="str">
        <f ca="1">IF($A$25="mm","Pa","psi")</f>
        <v>Pa</v>
      </c>
      <c r="L49" s="164" t="str">
        <f ca="1">IF(AND(NOT($B$18="FILL OUT THIS TAB."),J$39="",J$40="",J$43="",J$44="",J$47="",J$48=""),"N/A",IF(J49=0,"BLANK","EQ"))</f>
        <v>N/A</v>
      </c>
      <c r="N49" s="166" t="str">
        <f>IF(T37="Steel","F.3.4.2","F.3.5.3")</f>
        <v>F.3.5.3</v>
      </c>
      <c r="O49" s="173" t="s">
        <v>1259</v>
      </c>
      <c r="P49" s="165"/>
      <c r="Q49" s="165"/>
      <c r="R49" s="165" t="s">
        <v>526</v>
      </c>
      <c r="S49" s="314">
        <f ca="1">$A$33</f>
        <v>200000000000</v>
      </c>
      <c r="T49" s="314">
        <f>IF(T$37="Steel",$A33,IF(T$37="6061-T6",$B33,$C33))</f>
        <v>0</v>
      </c>
      <c r="U49" s="163" t="str">
        <f ca="1">IF($A$25="mm","Pa","psi")</f>
        <v>Pa</v>
      </c>
      <c r="V49" s="164" t="str">
        <f>IF(AND(T$39="",T$40="",T$43="",T$44="",T$47="",T$48=""),"N/A",IF(T49=0,"BLANK","EQ"))</f>
        <v>N/A</v>
      </c>
      <c r="X49" s="166" t="str">
        <f>IF(AD37="Steel","F.3.4.2","F.3.5.3")</f>
        <v>F.3.5.3</v>
      </c>
      <c r="Y49" s="173" t="s">
        <v>1259</v>
      </c>
      <c r="Z49" s="165"/>
      <c r="AA49" s="165"/>
      <c r="AB49" s="165" t="s">
        <v>526</v>
      </c>
      <c r="AC49" s="314">
        <f ca="1">$A$33</f>
        <v>200000000000</v>
      </c>
      <c r="AD49" s="314">
        <f>IF(AD$37="Steel",$A33,IF(AD$37="6061-T6",$B33,$C33))</f>
        <v>0</v>
      </c>
      <c r="AE49" s="163" t="str">
        <f ca="1">IF($A$25="mm","Pa","psi")</f>
        <v>Pa</v>
      </c>
      <c r="AF49" s="164" t="str">
        <f>IF(AND(AD$39="",AD$40="",AD$43="",AD$44="",AD$47="",AD$48=""),"N/A",IF(AD49=0,"BLANK","EQ"))</f>
        <v>N/A</v>
      </c>
      <c r="AH49" s="166" t="str">
        <f>IF(AN37="Steel","F.3.4.2","F.3.5.3")</f>
        <v>F.3.5.3</v>
      </c>
      <c r="AI49" s="173" t="s">
        <v>1259</v>
      </c>
      <c r="AJ49" s="165"/>
      <c r="AK49" s="165"/>
      <c r="AL49" s="165" t="s">
        <v>526</v>
      </c>
      <c r="AM49" s="314">
        <f ca="1">$A$33</f>
        <v>200000000000</v>
      </c>
      <c r="AN49" s="314">
        <f>IF(AN$37="Steel",$A33,IF(AN$37="6061-T6",$B33,$C33))</f>
        <v>0</v>
      </c>
      <c r="AO49" s="163" t="str">
        <f ca="1">IF($A$25="mm","Pa","psi")</f>
        <v>Pa</v>
      </c>
      <c r="AP49" s="164" t="str">
        <f>IF(AND(AN$39="",AN$40="",AN$43="",AN$44="",AN$47="",AN$48=""),"N/A",IF(AN49=0,"BLANK","EQ"))</f>
        <v>N/A</v>
      </c>
      <c r="AR49" s="166" t="str">
        <f>IF(AX37="Steel","F.3.4.2","F.3.5.3")</f>
        <v>F.3.5.3</v>
      </c>
      <c r="AS49" s="173" t="s">
        <v>1259</v>
      </c>
      <c r="AT49" s="165"/>
      <c r="AU49" s="165"/>
      <c r="AV49" s="165" t="s">
        <v>526</v>
      </c>
      <c r="AW49" s="314">
        <f ca="1">$A$33</f>
        <v>200000000000</v>
      </c>
      <c r="AX49" s="314">
        <f>IF(AX$37="Steel",$A33,IF(AX$37="6061-T6",$B33,$C33))</f>
        <v>0</v>
      </c>
      <c r="AY49" s="163" t="str">
        <f ca="1">IF($A$25="mm","Pa","psi")</f>
        <v>Pa</v>
      </c>
      <c r="AZ49" s="164" t="str">
        <f>IF(AND(AX$39="",AX$40="",AX$43="",AX$44="",AX$47="",AX$48=""),"N/A",IF(AX49=0,"BLANK","EQ"))</f>
        <v>N/A</v>
      </c>
    </row>
    <row r="50" spans="1:52" x14ac:dyDescent="0.25">
      <c r="A50" s="113" t="s">
        <v>1258</v>
      </c>
      <c r="B50" s="377"/>
      <c r="C50" s="377"/>
      <c r="D50" s="333"/>
      <c r="F50" s="165"/>
      <c r="G50" s="165"/>
      <c r="H50" s="165" t="s">
        <v>1257</v>
      </c>
      <c r="I50" s="314">
        <f ca="1">$A$34</f>
        <v>305000000</v>
      </c>
      <c r="J50" s="314">
        <f>IF(J$37="Steel",$A34,IF(J$37="6061-T6",$B34,$C34))</f>
        <v>0</v>
      </c>
      <c r="K50" s="163" t="str">
        <f ca="1">IF($A$25="mm","Pa","psi")</f>
        <v>Pa</v>
      </c>
      <c r="L50" s="164" t="str">
        <f ca="1">IF(AND(NOT($B$18="FILL OUT THIS TAB."),J$39="",J$40="",J$43="",J$44="",J$47="",J$48=""),"N/A",IF(J50=0,"BLANK","EQ"))</f>
        <v>N/A</v>
      </c>
      <c r="N50" s="333"/>
      <c r="P50" s="165"/>
      <c r="Q50" s="165"/>
      <c r="R50" s="165" t="s">
        <v>1257</v>
      </c>
      <c r="S50" s="314">
        <f ca="1">$A$34</f>
        <v>305000000</v>
      </c>
      <c r="T50" s="314">
        <f>IF(T$37="Steel",$A34,IF(T$37="6061-T6",$B34,$C34))</f>
        <v>0</v>
      </c>
      <c r="U50" s="163" t="str">
        <f ca="1">IF($A$25="mm","Pa","psi")</f>
        <v>Pa</v>
      </c>
      <c r="V50" s="164" t="str">
        <f>IF(AND(T$39="",T$40="",T$43="",T$44="",T$47="",T$48=""),"N/A",IF(T50=0,"BLANK","EQ"))</f>
        <v>N/A</v>
      </c>
      <c r="X50" s="333"/>
      <c r="Z50" s="165"/>
      <c r="AA50" s="165"/>
      <c r="AB50" s="165" t="s">
        <v>1257</v>
      </c>
      <c r="AC50" s="314">
        <f ca="1">$A$34</f>
        <v>305000000</v>
      </c>
      <c r="AD50" s="314">
        <f>IF(AD$37="Steel",$A34,IF(AD$37="6061-T6",$B34,$C34))</f>
        <v>0</v>
      </c>
      <c r="AE50" s="163" t="str">
        <f ca="1">IF($A$25="mm","Pa","psi")</f>
        <v>Pa</v>
      </c>
      <c r="AF50" s="164" t="str">
        <f>IF(AND(AD$39="",AD$40="",AD$43="",AD$44="",AD$47="",AD$48=""),"N/A",IF(AD50=0,"BLANK","EQ"))</f>
        <v>N/A</v>
      </c>
      <c r="AH50" s="333"/>
      <c r="AJ50" s="165"/>
      <c r="AK50" s="165"/>
      <c r="AL50" s="165" t="s">
        <v>1257</v>
      </c>
      <c r="AM50" s="314">
        <f ca="1">$A$34</f>
        <v>305000000</v>
      </c>
      <c r="AN50" s="314">
        <f>IF(AN$37="Steel",$A34,IF(AN$37="6061-T6",$B34,$C34))</f>
        <v>0</v>
      </c>
      <c r="AO50" s="163" t="str">
        <f ca="1">IF($A$25="mm","Pa","psi")</f>
        <v>Pa</v>
      </c>
      <c r="AP50" s="164" t="str">
        <f>IF(AND(AN$39="",AN$40="",AN$43="",AN$44="",AN$47="",AN$48=""),"N/A",IF(AN50=0,"BLANK","EQ"))</f>
        <v>N/A</v>
      </c>
      <c r="AR50" s="333"/>
      <c r="AT50" s="165"/>
      <c r="AU50" s="165"/>
      <c r="AV50" s="165" t="s">
        <v>1257</v>
      </c>
      <c r="AW50" s="314">
        <f ca="1">$A$34</f>
        <v>305000000</v>
      </c>
      <c r="AX50" s="314">
        <f>IF(AX$37="Steel",$A34,IF(AX$37="6061-T6",$B34,$C34))</f>
        <v>0</v>
      </c>
      <c r="AY50" s="163" t="str">
        <f ca="1">IF($A$25="mm","Pa","psi")</f>
        <v>Pa</v>
      </c>
      <c r="AZ50" s="164" t="str">
        <f>IF(AND(AX$39="",AX$40="",AX$43="",AX$44="",AX$47="",AX$48=""),"N/A",IF(AX50=0,"BLANK","EQ"))</f>
        <v>N/A</v>
      </c>
    </row>
    <row r="51" spans="1:52" ht="15" customHeight="1" x14ac:dyDescent="0.25">
      <c r="A51" s="113" t="s">
        <v>1256</v>
      </c>
      <c r="B51" s="377"/>
      <c r="C51" s="377"/>
      <c r="D51" s="333"/>
      <c r="F51" s="333"/>
      <c r="G51" s="333"/>
      <c r="H51" s="333" t="s">
        <v>1255</v>
      </c>
      <c r="I51" s="314">
        <f ca="1">$A$35</f>
        <v>365000000</v>
      </c>
      <c r="J51" s="314">
        <f>IF(J$37="Steel",$A35,IF(J$37="6061-T6",$B35,$C35))</f>
        <v>0</v>
      </c>
      <c r="K51" s="163" t="str">
        <f ca="1">IF($A$25="mm","Pa","psi")</f>
        <v>Pa</v>
      </c>
      <c r="L51" s="164" t="str">
        <f ca="1">IF(AND(NOT($B$18="FILL OUT THIS TAB."),J$39="",J$40="",J$43="",J$44="",J$47="",J$48=""),"N/A",IF(J51=0,"BLANK","EQ"))</f>
        <v>N/A</v>
      </c>
      <c r="N51" s="333"/>
      <c r="P51" s="333"/>
      <c r="Q51" s="333"/>
      <c r="R51" s="333" t="s">
        <v>1255</v>
      </c>
      <c r="S51" s="314">
        <f ca="1">$A$35</f>
        <v>365000000</v>
      </c>
      <c r="T51" s="314">
        <f>IF(T$37="Steel",$A35,IF(T$37="6061-T6",$B35,$C35))</f>
        <v>0</v>
      </c>
      <c r="U51" s="163" t="str">
        <f ca="1">IF($A$25="mm","Pa","psi")</f>
        <v>Pa</v>
      </c>
      <c r="V51" s="164" t="str">
        <f>IF(AND(T$39="",T$40="",T$43="",T$44="",T$47="",T$48=""),"N/A",IF(T51=0,"BLANK","EQ"))</f>
        <v>N/A</v>
      </c>
      <c r="X51" s="333"/>
      <c r="Z51" s="333"/>
      <c r="AA51" s="333"/>
      <c r="AB51" s="333" t="s">
        <v>1255</v>
      </c>
      <c r="AC51" s="314">
        <f ca="1">$A$35</f>
        <v>365000000</v>
      </c>
      <c r="AD51" s="314">
        <f>IF(AD$37="Steel",$A35,IF(AD$37="6061-T6",$B35,$C35))</f>
        <v>0</v>
      </c>
      <c r="AE51" s="163" t="str">
        <f ca="1">IF($A$25="mm","Pa","psi")</f>
        <v>Pa</v>
      </c>
      <c r="AF51" s="164" t="str">
        <f>IF(AND(AD$39="",AD$40="",AD$43="",AD$44="",AD$47="",AD$48=""),"N/A",IF(AD51=0,"BLANK","EQ"))</f>
        <v>N/A</v>
      </c>
      <c r="AH51" s="333"/>
      <c r="AJ51" s="333"/>
      <c r="AK51" s="333"/>
      <c r="AL51" s="333" t="s">
        <v>1255</v>
      </c>
      <c r="AM51" s="314">
        <f ca="1">$A$35</f>
        <v>365000000</v>
      </c>
      <c r="AN51" s="314">
        <f>IF(AN$37="Steel",$A35,IF(AN$37="6061-T6",$B35,$C35))</f>
        <v>0</v>
      </c>
      <c r="AO51" s="163" t="str">
        <f ca="1">IF($A$25="mm","Pa","psi")</f>
        <v>Pa</v>
      </c>
      <c r="AP51" s="164" t="str">
        <f>IF(AND(AN$39="",AN$40="",AN$43="",AN$44="",AN$47="",AN$48=""),"N/A",IF(AN51=0,"BLANK","EQ"))</f>
        <v>N/A</v>
      </c>
      <c r="AR51" s="333"/>
      <c r="AT51" s="333"/>
      <c r="AU51" s="333"/>
      <c r="AV51" s="333" t="s">
        <v>1255</v>
      </c>
      <c r="AW51" s="314">
        <f ca="1">$A$35</f>
        <v>365000000</v>
      </c>
      <c r="AX51" s="314">
        <f>IF(AX$37="Steel",$A35,IF(AX$37="6061-T6",$B35,$C35))</f>
        <v>0</v>
      </c>
      <c r="AY51" s="163" t="str">
        <f ca="1">IF($A$25="mm","Pa","psi")</f>
        <v>Pa</v>
      </c>
      <c r="AZ51" s="164" t="str">
        <f>IF(AND(AX$39="",AX$40="",AX$43="",AX$44="",AX$47="",AX$48=""),"N/A",IF(AX51=0,"BLANK","EQ"))</f>
        <v>N/A</v>
      </c>
    </row>
    <row r="52" spans="1:52" x14ac:dyDescent="0.25">
      <c r="A52" s="113" t="s">
        <v>1254</v>
      </c>
      <c r="B52" s="377"/>
      <c r="C52" s="377"/>
      <c r="D52" s="333"/>
      <c r="F52" s="333"/>
      <c r="G52" s="333"/>
      <c r="H52" s="165" t="s">
        <v>1253</v>
      </c>
      <c r="I52" s="314" t="s">
        <v>91</v>
      </c>
      <c r="J52" s="314">
        <f>IF(J$37="Steel",$A38,IF(J$37="6061-T6",$B38,$C38))</f>
        <v>0</v>
      </c>
      <c r="K52" s="163" t="str">
        <f ca="1">IF($A$25="mm","Pa","psi")</f>
        <v>Pa</v>
      </c>
      <c r="L52" s="164" t="str">
        <f ca="1">IF(AND(NOT($B$18="FILL OUT THIS TAB."),J$39="",J$40="",J$43="",J$44="",J$47="",J$48=""),"N/A",IF(J52=0,"BLANK","EQ"))</f>
        <v>N/A</v>
      </c>
      <c r="N52" s="333"/>
      <c r="P52" s="333"/>
      <c r="Q52" s="333"/>
      <c r="R52" s="165" t="s">
        <v>1253</v>
      </c>
      <c r="S52" s="314" t="s">
        <v>91</v>
      </c>
      <c r="T52" s="314">
        <f>IF(T$37="Steel",$A38,IF(T$37="6061-T6",$B38,$C38))</f>
        <v>0</v>
      </c>
      <c r="U52" s="163" t="str">
        <f ca="1">IF($A$25="mm","Pa","psi")</f>
        <v>Pa</v>
      </c>
      <c r="V52" s="164" t="str">
        <f>IF(AND(T$39="",T$40="",T$43="",T$44="",T$47="",T$48=""),"N/A",IF(T52=0,"BLANK","EQ"))</f>
        <v>N/A</v>
      </c>
      <c r="X52" s="333"/>
      <c r="Z52" s="333"/>
      <c r="AA52" s="333"/>
      <c r="AB52" s="165" t="s">
        <v>1253</v>
      </c>
      <c r="AC52" s="314" t="s">
        <v>91</v>
      </c>
      <c r="AD52" s="314">
        <f>IF(AD$37="Steel",$A38,IF(AD$37="6061-T6",$B38,$C38))</f>
        <v>0</v>
      </c>
      <c r="AE52" s="163" t="str">
        <f ca="1">IF($A$25="mm","Pa","psi")</f>
        <v>Pa</v>
      </c>
      <c r="AF52" s="164" t="str">
        <f>IF(AND(AD$39="",AD$40="",AD$43="",AD$44="",AD$47="",AD$48=""),"N/A",IF(AD52=0,"BLANK","EQ"))</f>
        <v>N/A</v>
      </c>
      <c r="AH52" s="333"/>
      <c r="AJ52" s="333"/>
      <c r="AK52" s="333"/>
      <c r="AL52" s="165" t="s">
        <v>1253</v>
      </c>
      <c r="AM52" s="314" t="s">
        <v>91</v>
      </c>
      <c r="AN52" s="314">
        <f>IF(AN$37="Steel",$A38,IF(AN$37="6061-T6",$B38,$C38))</f>
        <v>0</v>
      </c>
      <c r="AO52" s="163" t="str">
        <f ca="1">IF($A$25="mm","Pa","psi")</f>
        <v>Pa</v>
      </c>
      <c r="AP52" s="164" t="str">
        <f>IF(AND(AN$39="",AN$40="",AN$43="",AN$44="",AN$47="",AN$48=""),"N/A",IF(AN52=0,"BLANK","EQ"))</f>
        <v>N/A</v>
      </c>
      <c r="AR52" s="333"/>
      <c r="AT52" s="333"/>
      <c r="AU52" s="333"/>
      <c r="AV52" s="165" t="s">
        <v>1253</v>
      </c>
      <c r="AW52" s="314" t="s">
        <v>91</v>
      </c>
      <c r="AX52" s="314">
        <f>IF(AX$37="Steel",$A38,IF(AX$37="6061-T6",$B38,$C38))</f>
        <v>0</v>
      </c>
      <c r="AY52" s="163" t="str">
        <f ca="1">IF($A$25="mm","Pa","psi")</f>
        <v>Pa</v>
      </c>
      <c r="AZ52" s="164" t="str">
        <f>IF(AND(AX$39="",AX$40="",AX$43="",AX$44="",AX$47="",AX$48=""),"N/A",IF(AX52=0,"BLANK","EQ"))</f>
        <v>N/A</v>
      </c>
    </row>
    <row r="53" spans="1:52" x14ac:dyDescent="0.25">
      <c r="B53" s="377"/>
      <c r="C53" s="377"/>
      <c r="D53" s="333"/>
      <c r="F53" s="333"/>
      <c r="G53" s="333"/>
      <c r="H53" s="333" t="s">
        <v>1252</v>
      </c>
      <c r="I53" s="314" t="s">
        <v>91</v>
      </c>
      <c r="J53" s="314">
        <f>IF(J$37="Steel",$A39,IF(J$37="6061-T6",$B39,$C39))</f>
        <v>0</v>
      </c>
      <c r="K53" s="163" t="str">
        <f ca="1">IF($A$25="mm","Pa","psi")</f>
        <v>Pa</v>
      </c>
      <c r="L53" s="164" t="str">
        <f ca="1">IF(AND(NOT($B$18="FILL OUT THIS TAB."),J$39="",J$40="",J$43="",J$44="",J$47="",J$48=""),"N/A",IF(J53=0,"BLANK","EQ"))</f>
        <v>N/A</v>
      </c>
      <c r="N53" s="333"/>
      <c r="P53" s="333"/>
      <c r="Q53" s="333"/>
      <c r="R53" s="333" t="s">
        <v>1252</v>
      </c>
      <c r="S53" s="314" t="s">
        <v>91</v>
      </c>
      <c r="T53" s="314">
        <f>IF(T$37="Steel",$A39,IF(T$37="6061-T6",$B39,$C39))</f>
        <v>0</v>
      </c>
      <c r="U53" s="163" t="str">
        <f ca="1">IF($A$25="mm","Pa","psi")</f>
        <v>Pa</v>
      </c>
      <c r="V53" s="164" t="str">
        <f>IF(AND(T$39="",T$40="",T$43="",T$44="",T$47="",T$48=""),"N/A",IF(T53=0,"BLANK","EQ"))</f>
        <v>N/A</v>
      </c>
      <c r="X53" s="333"/>
      <c r="Z53" s="333"/>
      <c r="AA53" s="333"/>
      <c r="AB53" s="333" t="s">
        <v>1252</v>
      </c>
      <c r="AC53" s="314" t="s">
        <v>91</v>
      </c>
      <c r="AD53" s="314">
        <f>IF(AD$37="Steel",$A39,IF(AD$37="6061-T6",$B39,$C39))</f>
        <v>0</v>
      </c>
      <c r="AE53" s="163" t="str">
        <f ca="1">IF($A$25="mm","Pa","psi")</f>
        <v>Pa</v>
      </c>
      <c r="AF53" s="164" t="str">
        <f>IF(AND(AD$39="",AD$40="",AD$43="",AD$44="",AD$47="",AD$48=""),"N/A",IF(AD53=0,"BLANK","EQ"))</f>
        <v>N/A</v>
      </c>
      <c r="AH53" s="333"/>
      <c r="AJ53" s="333"/>
      <c r="AK53" s="333"/>
      <c r="AL53" s="333" t="s">
        <v>1252</v>
      </c>
      <c r="AM53" s="314" t="s">
        <v>91</v>
      </c>
      <c r="AN53" s="314">
        <f>IF(AN$37="Steel",$A39,IF(AN$37="6061-T6",$B39,$C39))</f>
        <v>0</v>
      </c>
      <c r="AO53" s="163" t="str">
        <f ca="1">IF($A$25="mm","Pa","psi")</f>
        <v>Pa</v>
      </c>
      <c r="AP53" s="164" t="str">
        <f>IF(AND(AN$39="",AN$40="",AN$43="",AN$44="",AN$47="",AN$48=""),"N/A",IF(AN53=0,"BLANK","EQ"))</f>
        <v>N/A</v>
      </c>
      <c r="AR53" s="333"/>
      <c r="AT53" s="333"/>
      <c r="AU53" s="333"/>
      <c r="AV53" s="333" t="s">
        <v>1252</v>
      </c>
      <c r="AW53" s="314" t="s">
        <v>91</v>
      </c>
      <c r="AX53" s="314">
        <f>IF(AX$37="Steel",$A39,IF(AX$37="6061-T6",$B39,$C39))</f>
        <v>0</v>
      </c>
      <c r="AY53" s="163" t="str">
        <f ca="1">IF($A$25="mm","Pa","psi")</f>
        <v>Pa</v>
      </c>
      <c r="AZ53" s="164" t="str">
        <f>IF(AND(AX$39="",AX$40="",AX$43="",AX$44="",AX$47="",AX$48=""),"N/A",IF(AX53=0,"BLANK","EQ"))</f>
        <v>N/A</v>
      </c>
    </row>
    <row r="54" spans="1:52" ht="15" customHeight="1" x14ac:dyDescent="0.25">
      <c r="A54" s="325" t="s">
        <v>1251</v>
      </c>
      <c r="B54" s="377"/>
      <c r="C54" s="377"/>
      <c r="D54" s="334" t="s">
        <v>522</v>
      </c>
      <c r="E54" s="334"/>
      <c r="G54" s="333"/>
      <c r="H54" s="333" t="s">
        <v>1250</v>
      </c>
      <c r="I54" s="329" t="str">
        <f>IF(OR(J$39="",J$40=""),"",I49*I42)</f>
        <v/>
      </c>
      <c r="J54" s="329" t="str">
        <f>IF(OR(J$44="",J$48=""),"",J49*J44+J49*J48)</f>
        <v/>
      </c>
      <c r="K54" s="328" t="str">
        <f t="shared" ref="K54:K59" si="0">IF(OR(I54="",J54=""),"",J54/I54)</f>
        <v/>
      </c>
      <c r="L54" s="327" t="str">
        <f ca="1">IF(AND(NOT($B$18="FILL OUT THIS TAB."),J$39="",J$40="",J$43="",J$44="",J$47="",J$48=""),"N/A",IF(K54="","BLANK",IF(K54&gt;=1,"EQ",IF(K54&gt;0.95,"CHECK","REJECT"))))</f>
        <v>N/A</v>
      </c>
      <c r="N54" s="334" t="s">
        <v>522</v>
      </c>
      <c r="Q54" s="333"/>
      <c r="R54" s="333" t="s">
        <v>1250</v>
      </c>
      <c r="S54" s="329" t="str">
        <f>IF(OR(T$39="",T$40=""),"",S49*S42)</f>
        <v/>
      </c>
      <c r="T54" s="329" t="str">
        <f>IF(OR(T$44="",T$48=""),"",T49*T44+T49*T48)</f>
        <v/>
      </c>
      <c r="U54" s="328" t="str">
        <f t="shared" ref="U54:U59" si="1">IF(OR(S54="",T54=""),"",T54/S54)</f>
        <v/>
      </c>
      <c r="V54" s="327" t="str">
        <f>IF(AND(T$39="",T$40="",T$43="",T$44="",T$47="",T$48=""),"N/A",IF(U54="","BLANK",IF(U54&gt;=1,"EQ",IF(U54&gt;0.95,"CHECK","REJECT"))))</f>
        <v>N/A</v>
      </c>
      <c r="X54" s="334" t="s">
        <v>522</v>
      </c>
      <c r="AA54" s="333"/>
      <c r="AB54" s="333" t="s">
        <v>1250</v>
      </c>
      <c r="AC54" s="329" t="str">
        <f>IF(OR(AD$39="",AD$40=""),"",AC49*AC42)</f>
        <v/>
      </c>
      <c r="AD54" s="329" t="str">
        <f>IF(OR(AD$44="",AD$48=""),"",AD49*AD44+AD49*AD48)</f>
        <v/>
      </c>
      <c r="AE54" s="328" t="str">
        <f t="shared" ref="AE54:AE59" si="2">IF(OR(AC54="",AD54=""),"",AD54/AC54)</f>
        <v/>
      </c>
      <c r="AF54" s="327" t="str">
        <f>IF(AND(AD$39="",AD$40="",AD$43="",AD$44="",AD$47="",AD$48=""),"N/A",IF(AE54="","BLANK",IF(AE54&gt;=1,"EQ",IF(AE54&gt;0.95,"CHECK","REJECT"))))</f>
        <v>N/A</v>
      </c>
      <c r="AH54" s="334" t="s">
        <v>522</v>
      </c>
      <c r="AK54" s="333"/>
      <c r="AL54" s="333" t="s">
        <v>1250</v>
      </c>
      <c r="AM54" s="329" t="str">
        <f>IF(OR(AN$39="",AN$40=""),"",AM49*AM42)</f>
        <v/>
      </c>
      <c r="AN54" s="329" t="str">
        <f>IF(OR(AN$44="",AN$48=""),"",AN49*AN44+AN49*AN48)</f>
        <v/>
      </c>
      <c r="AO54" s="328" t="str">
        <f t="shared" ref="AO54:AO59" si="3">IF(OR(AM54="",AN54=""),"",AN54/AM54)</f>
        <v/>
      </c>
      <c r="AP54" s="327" t="str">
        <f>IF(AND(AN$39="",AN$40="",AN$43="",AN$44="",AN$47="",AN$48=""),"N/A",IF(AO54="","BLANK",IF(AO54&gt;=1,"EQ",IF(AO54&gt;0.95,"CHECK","REJECT"))))</f>
        <v>N/A</v>
      </c>
      <c r="AR54" s="334" t="s">
        <v>522</v>
      </c>
      <c r="AU54" s="333"/>
      <c r="AV54" s="333" t="s">
        <v>1250</v>
      </c>
      <c r="AW54" s="329" t="str">
        <f>IF(OR(AX$39="",AX$40=""),"",AW49*AW42)</f>
        <v/>
      </c>
      <c r="AX54" s="329" t="str">
        <f>IF(OR(AX$44="",AX$48=""),"",AX49*AX44+AX49*AX48)</f>
        <v/>
      </c>
      <c r="AY54" s="328" t="str">
        <f t="shared" ref="AY54:AY59" si="4">IF(OR(AW54="",AX54=""),"",AX54/AW54)</f>
        <v/>
      </c>
      <c r="AZ54" s="327" t="str">
        <f>IF(AND(AX$39="",AX$40="",AX$43="",AX$44="",AX$47="",AX$48=""),"N/A",IF(AY54="","BLANK",IF(AY54&gt;=1,"EQ",IF(AY54&gt;0.95,"CHECK","REJECT"))))</f>
        <v>N/A</v>
      </c>
    </row>
    <row r="55" spans="1:52" x14ac:dyDescent="0.25">
      <c r="A55" s="325" t="s">
        <v>1249</v>
      </c>
      <c r="B55" s="377"/>
      <c r="C55" s="377"/>
      <c r="D55" s="173" t="s">
        <v>1248</v>
      </c>
      <c r="F55" s="333"/>
      <c r="G55" s="333"/>
      <c r="H55" s="333" t="s">
        <v>1247</v>
      </c>
      <c r="I55" s="329" t="str">
        <f>IF(OR(J$39="",J$40=""),"",I50*I41)</f>
        <v/>
      </c>
      <c r="J55" s="329" t="str">
        <f>IF(OR(J$43="",J$47=""),"",J50*J43+J52*J47)</f>
        <v/>
      </c>
      <c r="K55" s="328" t="str">
        <f t="shared" si="0"/>
        <v/>
      </c>
      <c r="L55" s="327" t="str">
        <f ca="1">IF(AND(NOT($B$18="FILL OUT THIS TAB."),J$39="",J$40="",J$43="",J$44="",J$47="",J$48=""),"N/A",IF(K55="","BLANK",IF(K55&gt;=1,"EQ",IF(K55&gt;0.95,"CHECK","REJECT"))))</f>
        <v>N/A</v>
      </c>
      <c r="N55" s="173" t="s">
        <v>1248</v>
      </c>
      <c r="P55" s="333"/>
      <c r="Q55" s="333"/>
      <c r="R55" s="333" t="s">
        <v>1247</v>
      </c>
      <c r="S55" s="329" t="str">
        <f>IF(OR(T$39="",T$40=""),"",S50*S41)</f>
        <v/>
      </c>
      <c r="T55" s="329" t="str">
        <f>IF(OR(T$43="",T$47=""),"",T50*T43+T52*T47)</f>
        <v/>
      </c>
      <c r="U55" s="328" t="str">
        <f t="shared" si="1"/>
        <v/>
      </c>
      <c r="V55" s="327" t="str">
        <f>IF(AND(T$39="",T$40="",T$43="",T$44="",T$47="",T$48=""),"N/A",IF(U55="","BLANK",IF(U55&gt;=1,"EQ",IF(U55&gt;0.95,"CHECK","REJECT"))))</f>
        <v>N/A</v>
      </c>
      <c r="X55" s="173" t="s">
        <v>1248</v>
      </c>
      <c r="Z55" s="333"/>
      <c r="AA55" s="333"/>
      <c r="AB55" s="333" t="s">
        <v>1247</v>
      </c>
      <c r="AC55" s="329" t="str">
        <f>IF(OR(AD$39="",AD$40=""),"",AC50*AC41)</f>
        <v/>
      </c>
      <c r="AD55" s="329" t="str">
        <f>IF(OR(AD$43="",AD$47=""),"",AD50*AD43+AD52*AD47)</f>
        <v/>
      </c>
      <c r="AE55" s="328" t="str">
        <f t="shared" si="2"/>
        <v/>
      </c>
      <c r="AF55" s="327" t="str">
        <f>IF(AND(AD$39="",AD$40="",AD$43="",AD$44="",AD$47="",AD$48=""),"N/A",IF(AE55="","BLANK",IF(AE55&gt;=1,"EQ",IF(AE55&gt;0.95,"CHECK","REJECT"))))</f>
        <v>N/A</v>
      </c>
      <c r="AH55" s="173" t="s">
        <v>1248</v>
      </c>
      <c r="AJ55" s="333"/>
      <c r="AK55" s="333"/>
      <c r="AL55" s="333" t="s">
        <v>1247</v>
      </c>
      <c r="AM55" s="329" t="str">
        <f>IF(OR(AN$39="",AN$40=""),"",AM50*AM41)</f>
        <v/>
      </c>
      <c r="AN55" s="329" t="str">
        <f>IF(OR(AN$43="",AN$47=""),"",AN50*AN43+AN52*AN47)</f>
        <v/>
      </c>
      <c r="AO55" s="328" t="str">
        <f t="shared" si="3"/>
        <v/>
      </c>
      <c r="AP55" s="327" t="str">
        <f>IF(AND(AN$39="",AN$40="",AN$43="",AN$44="",AN$47="",AN$48=""),"N/A",IF(AO55="","BLANK",IF(AO55&gt;=1,"EQ",IF(AO55&gt;0.95,"CHECK","REJECT"))))</f>
        <v>N/A</v>
      </c>
      <c r="AR55" s="173" t="s">
        <v>1248</v>
      </c>
      <c r="AT55" s="333"/>
      <c r="AU55" s="333"/>
      <c r="AV55" s="333" t="s">
        <v>1247</v>
      </c>
      <c r="AW55" s="329" t="str">
        <f>IF(OR(AX$39="",AX$40=""),"",AW50*AW41)</f>
        <v/>
      </c>
      <c r="AX55" s="329" t="str">
        <f>IF(OR(AX$43="",AX$47=""),"",AX50*AX43+AX52*AX47)</f>
        <v/>
      </c>
      <c r="AY55" s="328" t="str">
        <f t="shared" si="4"/>
        <v/>
      </c>
      <c r="AZ55" s="327" t="str">
        <f>IF(AND(AX$39="",AX$40="",AX$43="",AX$44="",AX$47="",AX$48=""),"N/A",IF(AY55="","BLANK",IF(AY55&gt;=1,"EQ",IF(AY55&gt;0.95,"CHECK","REJECT"))))</f>
        <v>N/A</v>
      </c>
    </row>
    <row r="56" spans="1:52" x14ac:dyDescent="0.25">
      <c r="A56" s="113" t="s">
        <v>1246</v>
      </c>
      <c r="B56" s="377"/>
      <c r="C56" s="377"/>
      <c r="D56" s="173" t="s">
        <v>1245</v>
      </c>
      <c r="F56" s="333"/>
      <c r="G56" s="333"/>
      <c r="H56" s="333" t="s">
        <v>1244</v>
      </c>
      <c r="I56" s="329" t="str">
        <f>IF(OR(J$39="",J$40=""),"",I51*I41)</f>
        <v/>
      </c>
      <c r="J56" s="329" t="str">
        <f>IF(OR(J$43="",J$47=""),"",J51*J43+J53*J47)</f>
        <v/>
      </c>
      <c r="K56" s="328" t="str">
        <f t="shared" si="0"/>
        <v/>
      </c>
      <c r="L56" s="327" t="str">
        <f ca="1">IF(AND(NOT($B$18="FILL OUT THIS TAB."),J$39="",J$40="",J$43="",J$44="",J$47="",J$48=""),"N/A",IF(K56="","BLANK",IF(K56&gt;=1,"EQ",IF(K56&gt;0.95,"CHECK","REJECT"))))</f>
        <v>N/A</v>
      </c>
      <c r="N56" s="173" t="s">
        <v>1245</v>
      </c>
      <c r="P56" s="333"/>
      <c r="Q56" s="333"/>
      <c r="R56" s="333" t="s">
        <v>1244</v>
      </c>
      <c r="S56" s="329" t="str">
        <f>IF(OR(T$39="",T$40=""),"",S51*S41)</f>
        <v/>
      </c>
      <c r="T56" s="329" t="str">
        <f>IF(OR(T$43="",T$47=""),"",T51*T43+T53*T47)</f>
        <v/>
      </c>
      <c r="U56" s="328" t="str">
        <f t="shared" si="1"/>
        <v/>
      </c>
      <c r="V56" s="327" t="str">
        <f>IF(AND(T$39="",T$40="",T$43="",T$44="",T$47="",T$48=""),"N/A",IF(U56="","BLANK",IF(U56&gt;=1,"EQ",IF(U56&gt;0.95,"CHECK","REJECT"))))</f>
        <v>N/A</v>
      </c>
      <c r="X56" s="173" t="s">
        <v>1245</v>
      </c>
      <c r="Z56" s="333"/>
      <c r="AA56" s="333"/>
      <c r="AB56" s="333" t="s">
        <v>1244</v>
      </c>
      <c r="AC56" s="329" t="str">
        <f>IF(OR(AD$39="",AD$40=""),"",AC51*AC41)</f>
        <v/>
      </c>
      <c r="AD56" s="329" t="str">
        <f>IF(OR(AD$43="",AD$47=""),"",AD51*AD43+AD53*AD47)</f>
        <v/>
      </c>
      <c r="AE56" s="328" t="str">
        <f t="shared" si="2"/>
        <v/>
      </c>
      <c r="AF56" s="327" t="str">
        <f>IF(AND(AD$39="",AD$40="",AD$43="",AD$44="",AD$47="",AD$48=""),"N/A",IF(AE56="","BLANK",IF(AE56&gt;=1,"EQ",IF(AE56&gt;0.95,"CHECK","REJECT"))))</f>
        <v>N/A</v>
      </c>
      <c r="AH56" s="173" t="s">
        <v>1245</v>
      </c>
      <c r="AJ56" s="333"/>
      <c r="AK56" s="333"/>
      <c r="AL56" s="333" t="s">
        <v>1244</v>
      </c>
      <c r="AM56" s="329" t="str">
        <f>IF(OR(AN$39="",AN$40=""),"",AM51*AM41)</f>
        <v/>
      </c>
      <c r="AN56" s="329" t="str">
        <f>IF(OR(AN$43="",AN$47=""),"",AN51*AN43+AN53*AN47)</f>
        <v/>
      </c>
      <c r="AO56" s="328" t="str">
        <f t="shared" si="3"/>
        <v/>
      </c>
      <c r="AP56" s="327" t="str">
        <f>IF(AND(AN$39="",AN$40="",AN$43="",AN$44="",AN$47="",AN$48=""),"N/A",IF(AO56="","BLANK",IF(AO56&gt;=1,"EQ",IF(AO56&gt;0.95,"CHECK","REJECT"))))</f>
        <v>N/A</v>
      </c>
      <c r="AR56" s="173" t="s">
        <v>1245</v>
      </c>
      <c r="AT56" s="333"/>
      <c r="AU56" s="333"/>
      <c r="AV56" s="333" t="s">
        <v>1244</v>
      </c>
      <c r="AW56" s="329" t="str">
        <f>IF(OR(AX$39="",AX$40=""),"",AW51*AW41)</f>
        <v/>
      </c>
      <c r="AX56" s="329" t="str">
        <f>IF(OR(AX$43="",AX$47=""),"",AX51*AX43+AX53*AX47)</f>
        <v/>
      </c>
      <c r="AY56" s="328" t="str">
        <f t="shared" si="4"/>
        <v/>
      </c>
      <c r="AZ56" s="327" t="str">
        <f>IF(AND(AX$39="",AX$40="",AX$43="",AX$44="",AX$47="",AX$48=""),"N/A",IF(AY56="","BLANK",IF(AY56&gt;=1,"EQ",IF(AY56&gt;0.95,"CHECK","REJECT"))))</f>
        <v>N/A</v>
      </c>
    </row>
    <row r="57" spans="1:52" x14ac:dyDescent="0.25">
      <c r="B57" s="377"/>
      <c r="C57" s="377"/>
      <c r="D57" s="173" t="s">
        <v>518</v>
      </c>
      <c r="F57" s="333"/>
      <c r="G57" s="333"/>
      <c r="H57" s="333" t="s">
        <v>1243</v>
      </c>
      <c r="I57" s="329" t="str">
        <f>IF(OR(J$39="",J$40=""),"",4*I51*I42/(I40/2))</f>
        <v/>
      </c>
      <c r="J57" s="329" t="str">
        <f>IF(OR(J44="",J48=""),"",4*(J51*J44+J53*J48)/(J40/2))</f>
        <v/>
      </c>
      <c r="K57" s="328" t="str">
        <f t="shared" si="0"/>
        <v/>
      </c>
      <c r="L57" s="327" t="str">
        <f ca="1">IF(AND(NOT($B$18="FILL OUT THIS TAB."),J$39="",J$40="",J$43="",J$44="",J$47="",J$48=""),"N/A",IF(K57="","BLANK",IF(K57&gt;=1,"EQ",IF(K57&gt;0.95,"CHECK","REJECT"))))</f>
        <v>N/A</v>
      </c>
      <c r="N57" s="173" t="s">
        <v>518</v>
      </c>
      <c r="P57" s="333"/>
      <c r="Q57" s="333"/>
      <c r="R57" s="333" t="s">
        <v>1242</v>
      </c>
      <c r="S57" s="329" t="str">
        <f>IF(OR(T$39="",T$40=""),"",4*S51*S42/(S40/2))</f>
        <v/>
      </c>
      <c r="T57" s="329" t="str">
        <f>IF(OR(T44="",T48=""),"",4*(T51*T44+T53*T48)/(T40/2))</f>
        <v/>
      </c>
      <c r="U57" s="328" t="str">
        <f t="shared" si="1"/>
        <v/>
      </c>
      <c r="V57" s="327" t="str">
        <f>IF(AND(T$39="",T$40="",T$43="",T$44="",T$47="",T$48=""),"N/A",IF(U57="","BLANK",IF(U57&gt;=1,"EQ",IF(U57&gt;0.95,"CHECK","REJECT"))))</f>
        <v>N/A</v>
      </c>
      <c r="X57" s="173" t="s">
        <v>518</v>
      </c>
      <c r="Z57" s="333"/>
      <c r="AA57" s="333"/>
      <c r="AB57" s="333" t="s">
        <v>1242</v>
      </c>
      <c r="AC57" s="329" t="str">
        <f>IF(OR(AD$39="",AD$40=""),"",4*AC51*AC42/(AC40/2))</f>
        <v/>
      </c>
      <c r="AD57" s="329" t="str">
        <f>IF(OR(AD44="",AD48=""),"",4*(AD51*AD44+AD53*AD48)/(AD40/2))</f>
        <v/>
      </c>
      <c r="AE57" s="328" t="str">
        <f t="shared" si="2"/>
        <v/>
      </c>
      <c r="AF57" s="327" t="str">
        <f>IF(AND(AD$39="",AD$40="",AD$43="",AD$44="",AD$47="",AD$48=""),"N/A",IF(AE57="","BLANK",IF(AE57&gt;=1,"EQ",IF(AE57&gt;0.95,"CHECK","REJECT"))))</f>
        <v>N/A</v>
      </c>
      <c r="AH57" s="173" t="s">
        <v>518</v>
      </c>
      <c r="AJ57" s="333"/>
      <c r="AK57" s="333"/>
      <c r="AL57" s="333" t="s">
        <v>1242</v>
      </c>
      <c r="AM57" s="329" t="str">
        <f>IF(OR(AN$39="",AN$40=""),"",4*AM51*AM42/(AM40/2))</f>
        <v/>
      </c>
      <c r="AN57" s="329" t="str">
        <f>IF(OR(AN44="",AN48=""),"",4*(AN51*AN44+AN53*AN48)/(AN40/2))</f>
        <v/>
      </c>
      <c r="AO57" s="328" t="str">
        <f t="shared" si="3"/>
        <v/>
      </c>
      <c r="AP57" s="327" t="str">
        <f>IF(AND(AN$39="",AN$40="",AN$43="",AN$44="",AN$47="",AN$48=""),"N/A",IF(AO57="","BLANK",IF(AO57&gt;=1,"EQ",IF(AO57&gt;0.95,"CHECK","REJECT"))))</f>
        <v>N/A</v>
      </c>
      <c r="AR57" s="173" t="s">
        <v>518</v>
      </c>
      <c r="AT57" s="333"/>
      <c r="AU57" s="333"/>
      <c r="AV57" s="333" t="s">
        <v>1242</v>
      </c>
      <c r="AW57" s="329" t="str">
        <f>IF(OR(AX$39="",AX$40=""),"",4*AW51*AW42/(AW40/2))</f>
        <v/>
      </c>
      <c r="AX57" s="329" t="str">
        <f>IF(OR(AX44="",AX48=""),"",4*(AX51*AX44+AX53*AX48)/(AX40/2))</f>
        <v/>
      </c>
      <c r="AY57" s="328" t="str">
        <f t="shared" si="4"/>
        <v/>
      </c>
      <c r="AZ57" s="327" t="str">
        <f>IF(AND(AX$39="",AX$40="",AX$43="",AX$44="",AX$47="",AX$48=""),"N/A",IF(AY57="","BLANK",IF(AY57&gt;=1,"EQ",IF(AY57&gt;0.95,"CHECK","REJECT"))))</f>
        <v>N/A</v>
      </c>
    </row>
    <row r="58" spans="1:52" x14ac:dyDescent="0.25">
      <c r="A58" s="325" t="s">
        <v>1241</v>
      </c>
      <c r="B58" s="377"/>
      <c r="C58" s="377"/>
      <c r="D58" s="166" t="s">
        <v>516</v>
      </c>
      <c r="F58" s="165"/>
      <c r="G58" s="165"/>
      <c r="H58" s="165" t="s">
        <v>515</v>
      </c>
      <c r="I58" s="329" t="str">
        <f>IF(OR(J$39="",J$40=""),"",I57/(48*I49*I42))</f>
        <v/>
      </c>
      <c r="J58" s="329" t="str">
        <f>IF(J57="","",J57/(48*(J49*J44+J49*J48)))</f>
        <v/>
      </c>
      <c r="K58" s="328" t="str">
        <f t="shared" si="0"/>
        <v/>
      </c>
      <c r="L58" s="327" t="str">
        <f ca="1">IF(AND(NOT($B$18="FILL OUT THIS TAB."),J$39="",J$40="",J$43="",J$44="",J$47="",J$48=""),"N/A",IF(K58="","BLANK",IF(K58&lt;=1,"EQ",IF(K58&lt;1.05,"CHECK","REJECT"))))</f>
        <v>N/A</v>
      </c>
      <c r="N58" s="166" t="s">
        <v>516</v>
      </c>
      <c r="P58" s="165"/>
      <c r="Q58" s="165"/>
      <c r="R58" s="165" t="s">
        <v>515</v>
      </c>
      <c r="S58" s="329" t="str">
        <f>IF(OR(T$39="",T$40=""),"",S57/(48*S49*S42))</f>
        <v/>
      </c>
      <c r="T58" s="329" t="str">
        <f>IF(T57="","",T57/(48*(T49*T44+T49*T48)))</f>
        <v/>
      </c>
      <c r="U58" s="328" t="str">
        <f t="shared" si="1"/>
        <v/>
      </c>
      <c r="V58" s="327" t="str">
        <f>IF(AND(T$39="",T$40="",T$43="",T$44="",T$47="",T$48=""),"N/A",IF(U58="","BLANK",IF(U58&lt;=1,"EQ",IF(U58&lt;1.05,"CHECK","REJECT"))))</f>
        <v>N/A</v>
      </c>
      <c r="X58" s="166" t="s">
        <v>516</v>
      </c>
      <c r="Z58" s="165"/>
      <c r="AA58" s="165"/>
      <c r="AB58" s="165" t="s">
        <v>515</v>
      </c>
      <c r="AC58" s="329" t="str">
        <f>IF(OR(AD$39="",AD$40=""),"",AC57/(48*AC49*AC42))</f>
        <v/>
      </c>
      <c r="AD58" s="329" t="str">
        <f>IF(AD57="","",AD57/(48*(AD49*AD44+AD49*AD48)))</f>
        <v/>
      </c>
      <c r="AE58" s="328" t="str">
        <f t="shared" si="2"/>
        <v/>
      </c>
      <c r="AF58" s="327" t="str">
        <f>IF(AND(AD$39="",AD$40="",AD$43="",AD$44="",AD$47="",AD$48=""),"N/A",IF(AE58="","BLANK",IF(AE58&lt;=1,"EQ",IF(AE58&lt;1.05,"CHECK","REJECT"))))</f>
        <v>N/A</v>
      </c>
      <c r="AH58" s="166" t="s">
        <v>516</v>
      </c>
      <c r="AJ58" s="165"/>
      <c r="AK58" s="165"/>
      <c r="AL58" s="165" t="s">
        <v>515</v>
      </c>
      <c r="AM58" s="329" t="str">
        <f>IF(OR(AN$39="",AN$40=""),"",AM57/(48*AM49*AM42))</f>
        <v/>
      </c>
      <c r="AN58" s="329" t="str">
        <f>IF(AN57="","",AN57/(48*(AN49*AN44+AN49*AN48)))</f>
        <v/>
      </c>
      <c r="AO58" s="328" t="str">
        <f t="shared" si="3"/>
        <v/>
      </c>
      <c r="AP58" s="327" t="str">
        <f>IF(AND(AN$39="",AN$40="",AN$43="",AN$44="",AN$47="",AN$48=""),"N/A",IF(AO58="","BLANK",IF(AO58&lt;=1,"EQ",IF(AO58&lt;1.05,"CHECK","REJECT"))))</f>
        <v>N/A</v>
      </c>
      <c r="AR58" s="166" t="s">
        <v>516</v>
      </c>
      <c r="AT58" s="165"/>
      <c r="AU58" s="165"/>
      <c r="AV58" s="165" t="s">
        <v>515</v>
      </c>
      <c r="AW58" s="329" t="str">
        <f>IF(OR(AX$39="",AX$40=""),"",AW57/(48*AW49*AW42))</f>
        <v/>
      </c>
      <c r="AX58" s="329" t="str">
        <f>IF(AX57="","",AX57/(48*(AX49*AX44+AX49*AX48)))</f>
        <v/>
      </c>
      <c r="AY58" s="328" t="str">
        <f t="shared" si="4"/>
        <v/>
      </c>
      <c r="AZ58" s="327" t="str">
        <f>IF(AND(AX$39="",AX$40="",AX$43="",AX$44="",AX$47="",AX$48=""),"N/A",IF(AY58="","BLANK",IF(AY58&lt;=1,"EQ",IF(AY58&lt;1.05,"CHECK","REJECT"))))</f>
        <v>N/A</v>
      </c>
    </row>
    <row r="59" spans="1:52" x14ac:dyDescent="0.25">
      <c r="A59" s="325" t="s">
        <v>1240</v>
      </c>
      <c r="B59" s="377"/>
      <c r="C59" s="377"/>
      <c r="D59" s="166" t="s">
        <v>514</v>
      </c>
      <c r="F59" s="165"/>
      <c r="G59" s="165"/>
      <c r="H59" s="165" t="s">
        <v>513</v>
      </c>
      <c r="I59" s="329" t="str">
        <f>IF(OR(J$39="",J$40=""),"",0.5*I57^2/(48*(I49*I42)))</f>
        <v/>
      </c>
      <c r="J59" s="329" t="str">
        <f>IF(J57="","",0.5*J57^2/(48*(J49*J44+J49*J48)))</f>
        <v/>
      </c>
      <c r="K59" s="328" t="str">
        <f t="shared" si="0"/>
        <v/>
      </c>
      <c r="L59" s="327" t="str">
        <f ca="1">IF(AND(NOT($B$18="FILL OUT THIS TAB."),J$39="",J$40="",J$43="",J$44="",J$47="",J$48=""),"N/A",IF(K59="","BLANK",IF(K59&gt;=1,"EQ",IF(K59&gt;0.95,"CHECK","REJECT"))))</f>
        <v>N/A</v>
      </c>
      <c r="N59" s="166" t="s">
        <v>514</v>
      </c>
      <c r="P59" s="165"/>
      <c r="Q59" s="165"/>
      <c r="R59" s="165" t="s">
        <v>513</v>
      </c>
      <c r="S59" s="329" t="str">
        <f>IF(OR(T$39="",T$40=""),"",0.5*S57^2/(48*(S49*S42)))</f>
        <v/>
      </c>
      <c r="T59" s="329" t="str">
        <f>IF(T57="","",0.5*T57^2/(48*(T49*T44+T49*T48)))</f>
        <v/>
      </c>
      <c r="U59" s="328" t="str">
        <f t="shared" si="1"/>
        <v/>
      </c>
      <c r="V59" s="327" t="str">
        <f>IF(AND(T$39="",T$40="",T$43="",T$44="",T$47="",T$48=""),"N/A",IF(U59="","BLANK",IF(U59&gt;=1,"EQ",IF(U59&gt;0.95,"CHECK","REJECT"))))</f>
        <v>N/A</v>
      </c>
      <c r="X59" s="166" t="s">
        <v>514</v>
      </c>
      <c r="Z59" s="165"/>
      <c r="AA59" s="165"/>
      <c r="AB59" s="165" t="s">
        <v>513</v>
      </c>
      <c r="AC59" s="329" t="str">
        <f>IF(OR(AD$39="",AD$40=""),"",0.5*AC57^2/(48*(AC49*AC42)))</f>
        <v/>
      </c>
      <c r="AD59" s="329" t="str">
        <f>IF(AD57="","",0.5*AD57^2/(48*(AD49*AD44+AD49*AD48)))</f>
        <v/>
      </c>
      <c r="AE59" s="328" t="str">
        <f t="shared" si="2"/>
        <v/>
      </c>
      <c r="AF59" s="327" t="str">
        <f>IF(AND(AD$39="",AD$40="",AD$43="",AD$44="",AD$47="",AD$48=""),"N/A",IF(AE59="","BLANK",IF(AE59&gt;=1,"EQ",IF(AE59&gt;0.95,"CHECK","REJECT"))))</f>
        <v>N/A</v>
      </c>
      <c r="AH59" s="166" t="s">
        <v>514</v>
      </c>
      <c r="AJ59" s="165"/>
      <c r="AK59" s="165"/>
      <c r="AL59" s="165" t="s">
        <v>513</v>
      </c>
      <c r="AM59" s="329" t="str">
        <f>IF(OR(AN$39="",AN$40=""),"",0.5*AM57^2/(48*(AM49*AM42)))</f>
        <v/>
      </c>
      <c r="AN59" s="329" t="str">
        <f>IF(AN57="","",0.5*AN57^2/(48*(AN49*AN44+AN49*AN48)))</f>
        <v/>
      </c>
      <c r="AO59" s="328" t="str">
        <f t="shared" si="3"/>
        <v/>
      </c>
      <c r="AP59" s="327" t="str">
        <f>IF(AND(AN$39="",AN$40="",AN$43="",AN$44="",AN$47="",AN$48=""),"N/A",IF(AO59="","BLANK",IF(AO59&gt;=1,"EQ",IF(AO59&gt;0.95,"CHECK","REJECT"))))</f>
        <v>N/A</v>
      </c>
      <c r="AR59" s="166" t="s">
        <v>514</v>
      </c>
      <c r="AT59" s="165"/>
      <c r="AU59" s="165"/>
      <c r="AV59" s="165" t="s">
        <v>513</v>
      </c>
      <c r="AW59" s="329" t="str">
        <f>IF(OR(AX$39="",AX$40=""),"",0.5*AW57^2/(48*(AW49*AW42)))</f>
        <v/>
      </c>
      <c r="AX59" s="329" t="str">
        <f>IF(AX57="","",0.5*AX57^2/(48*(AX49*AX44+AX49*AX48)))</f>
        <v/>
      </c>
      <c r="AY59" s="328" t="str">
        <f t="shared" si="4"/>
        <v/>
      </c>
      <c r="AZ59" s="327" t="str">
        <f>IF(AND(AX$39="",AX$40="",AX$43="",AX$44="",AX$47="",AX$48=""),"N/A",IF(AY59="","BLANK",IF(AY59&gt;=1,"EQ",IF(AY59&gt;0.95,"CHECK","REJECT"))))</f>
        <v>N/A</v>
      </c>
    </row>
    <row r="61" spans="1:52" x14ac:dyDescent="0.25">
      <c r="A61" s="113" t="s">
        <v>1361</v>
      </c>
    </row>
    <row r="62" spans="1:52" x14ac:dyDescent="0.25">
      <c r="A62" s="113" t="s">
        <v>1458</v>
      </c>
    </row>
    <row r="63" spans="1:52" x14ac:dyDescent="0.25">
      <c r="A63" s="113" t="s">
        <v>1459</v>
      </c>
    </row>
    <row r="150" spans="1:1" x14ac:dyDescent="0.25">
      <c r="A150" s="192" t="s">
        <v>259</v>
      </c>
    </row>
  </sheetData>
  <sheetProtection algorithmName="SHA-512" hashValue="vgF5XNdgfuL3WtP16/+8tWYPDna7Cazsdbdud2wky46+YTekYQIFz6r60qDonp++13BdWhX65vq/26VYCKNUbg==" saltValue="dOjYX5CObIe5Do3g17RSQw==" spinCount="100000" sheet="1" insertHyperlinks="0"/>
  <mergeCells count="57">
    <mergeCell ref="N28:V28"/>
    <mergeCell ref="X28:AF28"/>
    <mergeCell ref="AH28:AP28"/>
    <mergeCell ref="AR28:AZ28"/>
    <mergeCell ref="A1:C1"/>
    <mergeCell ref="A6:C6"/>
    <mergeCell ref="D28:L28"/>
    <mergeCell ref="A19:C24"/>
    <mergeCell ref="A25:C26"/>
    <mergeCell ref="A14:C14"/>
    <mergeCell ref="AR30:AS31"/>
    <mergeCell ref="AT30:AZ31"/>
    <mergeCell ref="A31:C31"/>
    <mergeCell ref="D29:L29"/>
    <mergeCell ref="N29:V29"/>
    <mergeCell ref="X29:AF29"/>
    <mergeCell ref="AH29:AP29"/>
    <mergeCell ref="Z30:AF31"/>
    <mergeCell ref="AH30:AI31"/>
    <mergeCell ref="AJ30:AP31"/>
    <mergeCell ref="D30:E31"/>
    <mergeCell ref="F30:L31"/>
    <mergeCell ref="N30:O31"/>
    <mergeCell ref="P30:V31"/>
    <mergeCell ref="X30:Y31"/>
    <mergeCell ref="AR29:AZ29"/>
    <mergeCell ref="D33:L33"/>
    <mergeCell ref="N33:V33"/>
    <mergeCell ref="X33:AF33"/>
    <mergeCell ref="AH33:AP33"/>
    <mergeCell ref="AR33:AZ33"/>
    <mergeCell ref="D32:L32"/>
    <mergeCell ref="N32:V32"/>
    <mergeCell ref="X32:AF32"/>
    <mergeCell ref="AH32:AP32"/>
    <mergeCell ref="AR32:AZ32"/>
    <mergeCell ref="J35:K35"/>
    <mergeCell ref="T35:U35"/>
    <mergeCell ref="AD35:AE35"/>
    <mergeCell ref="AN35:AO35"/>
    <mergeCell ref="AX35:AY35"/>
    <mergeCell ref="J34:K34"/>
    <mergeCell ref="T34:U34"/>
    <mergeCell ref="AD34:AE34"/>
    <mergeCell ref="AN34:AO34"/>
    <mergeCell ref="AX34:AY34"/>
    <mergeCell ref="AN37:AO37"/>
    <mergeCell ref="AX37:AY37"/>
    <mergeCell ref="A36:C36"/>
    <mergeCell ref="J36:K36"/>
    <mergeCell ref="T36:U36"/>
    <mergeCell ref="AD36:AE36"/>
    <mergeCell ref="J37:K37"/>
    <mergeCell ref="T37:U37"/>
    <mergeCell ref="AD37:AE37"/>
    <mergeCell ref="AN36:AO36"/>
    <mergeCell ref="AX36:AY36"/>
  </mergeCells>
  <conditionalFormatting sqref="A1:AZ59">
    <cfRule type="expression" dxfId="8" priority="1" stopIfTrue="1">
      <formula>CELL("protect",A1)=0</formula>
    </cfRule>
    <cfRule type="beginsWith" dxfId="7" priority="2" operator="beginsWith" text="REJECT">
      <formula>LEFT(A1,LEN("REJECT"))="REJECT"</formula>
    </cfRule>
    <cfRule type="beginsWith" dxfId="6" priority="3" operator="beginsWith" text="EQ">
      <formula>LEFT(A1,LEN("EQ"))="EQ"</formula>
    </cfRule>
    <cfRule type="beginsWith" dxfId="5" priority="4" operator="beginsWith" text="BLANK">
      <formula>LEFT(A1,LEN("BLANK"))="BLANK"</formula>
    </cfRule>
    <cfRule type="beginsWith" dxfId="4" priority="5" operator="beginsWith" text="CHECK">
      <formula>LEFT(A1,LEN("CHECK"))="CHECK"</formula>
    </cfRule>
  </conditionalFormatting>
  <dataValidations disablePrompts="1" count="3">
    <dataValidation type="list" allowBlank="1" showInputMessage="1" showErrorMessage="1" sqref="I38 S38 AC38 AM38 AW38" xr:uid="{2BA74B26-EE7A-4D83-8E41-3A3300A3CEA2}">
      <formula1>"Size A, Size B, Size C, Size D"</formula1>
    </dataValidation>
    <dataValidation type="list" allowBlank="1" showInputMessage="1" showErrorMessage="1" sqref="AD38 J38 AN38 T38 AX38" xr:uid="{A6C8D64D-4522-4FDF-94D5-84F196EB1DD9}">
      <formula1>"Round, Square"</formula1>
    </dataValidation>
    <dataValidation type="list" allowBlank="1" showInputMessage="1" showErrorMessage="1" sqref="J37:K37 T37:U37 AD37:AE37 AN37:AO37 AX37:AY37" xr:uid="{684DE5F1-AAF4-4145-8529-B4D7D919E131}">
      <formula1>"Steel, 6061-T6, Other Aluminum"</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518F-0E2E-4FE1-8125-837EF64F525C}">
  <dimension ref="A2:AZ150"/>
  <sheetViews>
    <sheetView zoomScaleNormal="100" workbookViewId="0">
      <selection activeCell="C4" sqref="C4"/>
    </sheetView>
  </sheetViews>
  <sheetFormatPr defaultColWidth="9.140625" defaultRowHeight="15" x14ac:dyDescent="0.25"/>
  <cols>
    <col min="1" max="16384" width="9.140625" style="113"/>
  </cols>
  <sheetData>
    <row r="2" spans="1:52" ht="15" customHeight="1" x14ac:dyDescent="0.25">
      <c r="A2" s="610" t="str">
        <f ca="1">IF(OR(C4="YES",C4="NO"),"EQ","BLANK")</f>
        <v>BLANK</v>
      </c>
      <c r="B2" s="610"/>
      <c r="C2" s="610"/>
      <c r="D2" s="10"/>
      <c r="E2" s="10"/>
      <c r="F2" s="10"/>
      <c r="G2" s="10"/>
      <c r="H2" s="10"/>
      <c r="I2" s="10"/>
      <c r="J2" s="10"/>
      <c r="K2" s="10"/>
      <c r="L2" s="10"/>
      <c r="M2" s="38"/>
      <c r="N2" s="386"/>
      <c r="O2" s="390"/>
      <c r="P2" s="384"/>
      <c r="Q2" s="384"/>
      <c r="R2" s="384"/>
      <c r="S2" s="384"/>
      <c r="T2" s="384"/>
      <c r="U2" s="384"/>
      <c r="V2" s="384"/>
      <c r="W2" s="38"/>
      <c r="X2" s="384"/>
      <c r="Y2" s="384"/>
      <c r="Z2" s="384"/>
      <c r="AA2" s="384"/>
      <c r="AB2" s="384"/>
      <c r="AC2" s="384"/>
      <c r="AD2" s="384"/>
      <c r="AE2" s="384"/>
      <c r="AF2" s="384"/>
      <c r="AG2" s="38"/>
      <c r="AH2" s="384"/>
      <c r="AI2" s="384"/>
      <c r="AJ2" s="384"/>
      <c r="AK2" s="384"/>
      <c r="AL2" s="384"/>
      <c r="AM2" s="384"/>
      <c r="AN2" s="384"/>
      <c r="AO2" s="384"/>
      <c r="AP2" s="384"/>
      <c r="AQ2" s="38"/>
      <c r="AR2" s="384"/>
      <c r="AS2" s="384"/>
      <c r="AT2" s="384"/>
      <c r="AU2" s="384"/>
      <c r="AV2" s="384"/>
      <c r="AW2" s="401"/>
      <c r="AX2" s="401"/>
      <c r="AY2" s="401"/>
      <c r="AZ2" s="401"/>
    </row>
    <row r="3" spans="1:52" ht="15" customHeight="1" x14ac:dyDescent="0.25">
      <c r="A3" s="612" t="s">
        <v>1330</v>
      </c>
      <c r="B3" s="612"/>
      <c r="C3" s="612"/>
      <c r="D3" s="10"/>
      <c r="E3" s="10"/>
      <c r="F3" s="10"/>
      <c r="G3" s="10"/>
      <c r="H3" s="10"/>
      <c r="I3" s="10"/>
      <c r="J3" s="10"/>
      <c r="K3" s="10"/>
      <c r="L3" s="10"/>
      <c r="M3" s="38"/>
      <c r="N3" s="386"/>
      <c r="O3" s="390"/>
      <c r="P3" s="384"/>
      <c r="Q3" s="384"/>
      <c r="R3" s="384"/>
      <c r="S3" s="384"/>
      <c r="T3" s="384"/>
      <c r="U3" s="384"/>
      <c r="V3" s="384"/>
      <c r="W3" s="38"/>
      <c r="X3" s="384"/>
      <c r="Y3" s="384"/>
      <c r="Z3" s="384"/>
      <c r="AA3" s="384"/>
      <c r="AB3" s="384"/>
      <c r="AC3" s="384"/>
      <c r="AD3" s="384"/>
      <c r="AE3" s="384"/>
      <c r="AF3" s="384"/>
      <c r="AG3" s="38"/>
      <c r="AH3" s="384"/>
      <c r="AI3" s="384"/>
      <c r="AJ3" s="384"/>
      <c r="AK3" s="384"/>
      <c r="AL3" s="384"/>
      <c r="AM3" s="384"/>
      <c r="AN3" s="384"/>
      <c r="AO3" s="384"/>
      <c r="AP3" s="384"/>
      <c r="AQ3" s="38"/>
      <c r="AR3" s="384"/>
      <c r="AS3" s="384"/>
      <c r="AT3" s="384"/>
      <c r="AU3" s="384"/>
      <c r="AV3" s="384"/>
      <c r="AW3" s="401"/>
      <c r="AX3" s="401"/>
      <c r="AY3" s="401"/>
      <c r="AZ3" s="401"/>
    </row>
    <row r="4" spans="1:52" ht="15" customHeight="1" x14ac:dyDescent="0.25">
      <c r="A4" s="327"/>
      <c r="B4" s="171" t="s">
        <v>1609</v>
      </c>
      <c r="C4" s="173" cm="1">
        <f t="array" aca="1" ref="C4" ca="1">IF(ISREF(INDIRECT("'F.3.4-5 Tube Chassis"&amp;"'!BY133")),INDIRECT("'F.3.4-5 Tube Chassis"&amp;"'!BY133"),INDIRECT("'F.3.4 Steel Tube"&amp;"'!BY133"))</f>
        <v>0</v>
      </c>
      <c r="D4" s="10"/>
      <c r="E4" s="10"/>
      <c r="F4" s="10"/>
      <c r="G4" s="10"/>
      <c r="H4" s="10"/>
      <c r="I4" s="10"/>
      <c r="J4" s="10"/>
      <c r="K4" s="10"/>
      <c r="L4" s="10"/>
      <c r="M4" s="38"/>
      <c r="N4" s="386"/>
      <c r="O4" s="390"/>
      <c r="P4" s="384"/>
      <c r="Q4" s="384"/>
      <c r="R4" s="384"/>
      <c r="S4" s="384"/>
      <c r="T4" s="384"/>
      <c r="U4" s="384"/>
      <c r="V4" s="384"/>
      <c r="W4" s="38"/>
      <c r="X4" s="384"/>
      <c r="Y4" s="384"/>
      <c r="Z4" s="384"/>
      <c r="AA4" s="384"/>
      <c r="AB4" s="384"/>
      <c r="AC4" s="384"/>
      <c r="AD4" s="384"/>
      <c r="AE4" s="384"/>
      <c r="AF4" s="384"/>
      <c r="AG4" s="38"/>
      <c r="AH4" s="384"/>
      <c r="AI4" s="384"/>
      <c r="AJ4" s="384"/>
      <c r="AK4" s="384"/>
      <c r="AL4" s="384"/>
      <c r="AM4" s="384"/>
      <c r="AN4" s="384"/>
      <c r="AO4" s="384"/>
      <c r="AP4" s="384"/>
      <c r="AQ4" s="38"/>
      <c r="AR4" s="384"/>
      <c r="AS4" s="384"/>
      <c r="AT4" s="384"/>
      <c r="AU4" s="384"/>
      <c r="AV4" s="384"/>
      <c r="AW4" s="401"/>
      <c r="AX4" s="401"/>
      <c r="AY4" s="401"/>
      <c r="AZ4" s="401"/>
    </row>
    <row r="5" spans="1:52" ht="15" customHeight="1" x14ac:dyDescent="0.25">
      <c r="A5" s="610" t="str">
        <f ca="1">IF(C4="YES", "FILL OUT THIS TAB.", IF(C4=0,"","NO ACTION NEEDED."))</f>
        <v/>
      </c>
      <c r="B5" s="610"/>
      <c r="C5" s="610"/>
      <c r="D5" s="10"/>
      <c r="E5" s="10"/>
      <c r="F5" s="10"/>
      <c r="G5" s="10"/>
      <c r="H5" s="10"/>
      <c r="I5" s="10"/>
      <c r="J5" s="10"/>
      <c r="K5" s="10"/>
      <c r="L5" s="10"/>
      <c r="M5" s="38"/>
      <c r="N5" s="386"/>
      <c r="O5" s="390"/>
      <c r="P5" s="384"/>
      <c r="Q5" s="384"/>
      <c r="R5" s="384"/>
      <c r="S5" s="384"/>
      <c r="T5" s="384"/>
      <c r="U5" s="384"/>
      <c r="V5" s="384"/>
      <c r="W5" s="38"/>
      <c r="X5" s="384"/>
      <c r="Y5" s="384"/>
      <c r="Z5" s="384"/>
      <c r="AA5" s="384"/>
      <c r="AB5" s="384"/>
      <c r="AC5" s="384"/>
      <c r="AD5" s="384"/>
      <c r="AE5" s="384"/>
      <c r="AF5" s="384"/>
      <c r="AG5" s="38"/>
      <c r="AH5" s="384"/>
      <c r="AI5" s="384"/>
      <c r="AJ5" s="384"/>
      <c r="AK5" s="384"/>
      <c r="AL5" s="384"/>
      <c r="AM5" s="384"/>
      <c r="AN5" s="384"/>
      <c r="AO5" s="384"/>
      <c r="AP5" s="384"/>
      <c r="AQ5" s="38"/>
      <c r="AR5" s="384"/>
      <c r="AS5" s="384"/>
      <c r="AT5" s="384"/>
      <c r="AU5" s="384"/>
      <c r="AV5" s="384"/>
      <c r="AW5" s="401"/>
      <c r="AX5" s="401"/>
      <c r="AY5" s="401"/>
      <c r="AZ5" s="401"/>
    </row>
    <row r="6" spans="1:52" ht="15" customHeight="1" x14ac:dyDescent="0.25">
      <c r="A6" s="173"/>
      <c r="B6" s="173"/>
      <c r="C6" s="173"/>
      <c r="D6" s="10"/>
      <c r="E6" s="10"/>
      <c r="F6" s="10"/>
      <c r="G6" s="10"/>
      <c r="H6" s="10"/>
      <c r="I6" s="10"/>
      <c r="J6" s="10"/>
      <c r="K6" s="10"/>
      <c r="L6" s="10"/>
      <c r="M6" s="38"/>
      <c r="N6" s="386"/>
      <c r="O6" s="390"/>
      <c r="P6" s="384"/>
      <c r="Q6" s="384"/>
      <c r="R6" s="384"/>
      <c r="S6" s="384"/>
      <c r="T6" s="384"/>
      <c r="U6" s="384"/>
      <c r="V6" s="384"/>
      <c r="W6" s="38"/>
      <c r="X6" s="384"/>
      <c r="Y6" s="384"/>
      <c r="Z6" s="384"/>
      <c r="AA6" s="384"/>
      <c r="AB6" s="384"/>
      <c r="AC6" s="384"/>
      <c r="AD6" s="384"/>
      <c r="AE6" s="384"/>
      <c r="AF6" s="384"/>
      <c r="AG6" s="38"/>
      <c r="AH6" s="384"/>
      <c r="AI6" s="384"/>
      <c r="AJ6" s="384"/>
      <c r="AK6" s="384"/>
      <c r="AL6" s="384"/>
      <c r="AM6" s="384"/>
      <c r="AN6" s="384"/>
      <c r="AO6" s="384"/>
      <c r="AP6" s="384"/>
      <c r="AQ6" s="38"/>
      <c r="AR6" s="384"/>
      <c r="AS6" s="384"/>
      <c r="AT6" s="384"/>
      <c r="AU6" s="384"/>
      <c r="AV6" s="384"/>
      <c r="AW6" s="401"/>
      <c r="AX6" s="401"/>
      <c r="AY6" s="401"/>
      <c r="AZ6" s="401"/>
    </row>
    <row r="7" spans="1:52" ht="15" customHeight="1" x14ac:dyDescent="0.25">
      <c r="A7" s="325" t="s">
        <v>1329</v>
      </c>
      <c r="B7" s="377"/>
      <c r="C7" s="377"/>
      <c r="D7" s="10"/>
      <c r="E7" s="10"/>
      <c r="F7" s="10"/>
      <c r="G7" s="10"/>
      <c r="H7" s="10"/>
      <c r="I7" s="10"/>
      <c r="J7" s="10"/>
      <c r="K7" s="10"/>
      <c r="L7" s="10"/>
      <c r="M7" s="38"/>
      <c r="N7" s="386"/>
      <c r="O7" s="390"/>
      <c r="P7" s="384"/>
      <c r="Q7" s="384"/>
      <c r="R7" s="384"/>
      <c r="S7" s="384"/>
      <c r="T7" s="384"/>
      <c r="U7" s="384"/>
      <c r="V7" s="384"/>
      <c r="W7" s="38"/>
      <c r="X7" s="384"/>
      <c r="Y7" s="384"/>
      <c r="Z7" s="384"/>
      <c r="AA7" s="384"/>
      <c r="AB7" s="384"/>
      <c r="AC7" s="384"/>
      <c r="AD7" s="384"/>
      <c r="AE7" s="384"/>
      <c r="AF7" s="384"/>
      <c r="AG7" s="38"/>
      <c r="AH7" s="384"/>
      <c r="AI7" s="384"/>
      <c r="AJ7" s="384"/>
      <c r="AK7" s="384"/>
      <c r="AL7" s="384"/>
      <c r="AM7" s="384"/>
      <c r="AN7" s="384"/>
      <c r="AO7" s="384"/>
      <c r="AP7" s="384"/>
      <c r="AQ7" s="38"/>
      <c r="AR7" s="384"/>
      <c r="AS7" s="384"/>
      <c r="AT7" s="384"/>
      <c r="AU7" s="384"/>
      <c r="AV7" s="384"/>
      <c r="AW7" s="401"/>
      <c r="AX7" s="401"/>
      <c r="AY7" s="401"/>
      <c r="AZ7" s="401"/>
    </row>
    <row r="8" spans="1:52" ht="15" customHeight="1" x14ac:dyDescent="0.25">
      <c r="A8" s="113" t="s">
        <v>1273</v>
      </c>
      <c r="B8" s="377"/>
      <c r="C8" s="377"/>
      <c r="D8" s="10"/>
      <c r="E8" s="10"/>
      <c r="F8" s="10"/>
      <c r="G8" s="10"/>
      <c r="H8" s="10"/>
      <c r="I8" s="10"/>
      <c r="J8" s="10"/>
      <c r="K8" s="10"/>
      <c r="L8" s="10"/>
      <c r="M8" s="38"/>
      <c r="N8" s="386"/>
      <c r="O8" s="390"/>
      <c r="P8" s="384"/>
      <c r="Q8" s="384"/>
      <c r="R8" s="384"/>
      <c r="S8" s="384"/>
      <c r="T8" s="384"/>
      <c r="U8" s="384"/>
      <c r="V8" s="384"/>
      <c r="W8" s="38"/>
      <c r="X8" s="384"/>
      <c r="Y8" s="384"/>
      <c r="Z8" s="384"/>
      <c r="AA8" s="384"/>
      <c r="AB8" s="384"/>
      <c r="AC8" s="384"/>
      <c r="AD8" s="384"/>
      <c r="AE8" s="384"/>
      <c r="AF8" s="384"/>
      <c r="AG8" s="38"/>
      <c r="AH8" s="384"/>
      <c r="AI8" s="384"/>
      <c r="AJ8" s="384"/>
      <c r="AK8" s="384"/>
      <c r="AL8" s="384"/>
      <c r="AM8" s="384"/>
      <c r="AN8" s="384"/>
      <c r="AO8" s="384"/>
      <c r="AP8" s="384"/>
      <c r="AQ8" s="38"/>
      <c r="AR8" s="384"/>
      <c r="AS8" s="384"/>
      <c r="AT8" s="384"/>
      <c r="AU8" s="384"/>
      <c r="AV8" s="384"/>
      <c r="AW8" s="401"/>
      <c r="AX8" s="401"/>
      <c r="AY8" s="401"/>
      <c r="AZ8" s="401"/>
    </row>
    <row r="9" spans="1:52" ht="15" customHeight="1" x14ac:dyDescent="0.25">
      <c r="A9" s="325" t="s">
        <v>1328</v>
      </c>
      <c r="B9" s="377"/>
      <c r="C9" s="377"/>
      <c r="D9" s="10"/>
      <c r="E9" s="10"/>
      <c r="F9" s="10"/>
      <c r="G9" s="10"/>
      <c r="H9" s="10"/>
      <c r="I9" s="10"/>
      <c r="J9" s="10"/>
      <c r="K9" s="10"/>
      <c r="L9" s="10"/>
      <c r="M9" s="38"/>
      <c r="N9" s="386"/>
      <c r="O9" s="390"/>
      <c r="P9" s="384"/>
      <c r="Q9" s="384"/>
      <c r="R9" s="384"/>
      <c r="S9" s="384"/>
      <c r="T9" s="384"/>
      <c r="U9" s="384"/>
      <c r="V9" s="384"/>
      <c r="W9" s="38"/>
      <c r="X9" s="384"/>
      <c r="Y9" s="384"/>
      <c r="Z9" s="384"/>
      <c r="AA9" s="384"/>
      <c r="AB9" s="384"/>
      <c r="AC9" s="384"/>
      <c r="AD9" s="384"/>
      <c r="AE9" s="384"/>
      <c r="AF9" s="384"/>
      <c r="AG9" s="38"/>
      <c r="AH9" s="384"/>
      <c r="AI9" s="384"/>
      <c r="AJ9" s="384"/>
      <c r="AK9" s="384"/>
      <c r="AL9" s="384"/>
      <c r="AM9" s="384"/>
      <c r="AN9" s="384"/>
      <c r="AO9" s="384"/>
      <c r="AP9" s="384"/>
      <c r="AQ9" s="38"/>
      <c r="AR9" s="384"/>
      <c r="AS9" s="384"/>
      <c r="AT9" s="384"/>
      <c r="AU9" s="384"/>
      <c r="AV9" s="384"/>
      <c r="AW9" s="401"/>
      <c r="AX9" s="401"/>
      <c r="AY9" s="401"/>
      <c r="AZ9" s="401"/>
    </row>
    <row r="10" spans="1:52" ht="15" customHeight="1" x14ac:dyDescent="0.25">
      <c r="A10" s="325" t="s">
        <v>1327</v>
      </c>
      <c r="B10" s="377"/>
      <c r="C10" s="377"/>
      <c r="D10" s="10"/>
      <c r="E10" s="10"/>
      <c r="F10" s="10"/>
      <c r="G10" s="10"/>
      <c r="H10" s="10"/>
      <c r="I10" s="10"/>
      <c r="J10" s="10"/>
      <c r="K10" s="10"/>
      <c r="L10" s="10"/>
      <c r="M10" s="38"/>
      <c r="N10" s="386"/>
      <c r="O10" s="390"/>
      <c r="P10" s="384"/>
      <c r="Q10" s="384"/>
      <c r="R10" s="384"/>
      <c r="S10" s="384"/>
      <c r="T10" s="384"/>
      <c r="U10" s="384"/>
      <c r="V10" s="384"/>
      <c r="W10" s="38"/>
      <c r="X10" s="384"/>
      <c r="Y10" s="384"/>
      <c r="Z10" s="384"/>
      <c r="AA10" s="384"/>
      <c r="AB10" s="384"/>
      <c r="AC10" s="384"/>
      <c r="AD10" s="384"/>
      <c r="AE10" s="384"/>
      <c r="AF10" s="384"/>
      <c r="AG10" s="38"/>
      <c r="AH10" s="384"/>
      <c r="AI10" s="384"/>
      <c r="AJ10" s="384"/>
      <c r="AK10" s="384"/>
      <c r="AL10" s="384"/>
      <c r="AM10" s="384"/>
      <c r="AN10" s="384"/>
      <c r="AO10" s="384"/>
      <c r="AP10" s="384"/>
      <c r="AQ10" s="38"/>
      <c r="AR10" s="384"/>
      <c r="AS10" s="384"/>
      <c r="AT10" s="384"/>
      <c r="AU10" s="384"/>
      <c r="AV10" s="384"/>
      <c r="AW10" s="401"/>
      <c r="AX10" s="401"/>
      <c r="AY10" s="401"/>
      <c r="AZ10" s="401"/>
    </row>
    <row r="11" spans="1:52" ht="15" customHeight="1" x14ac:dyDescent="0.25">
      <c r="A11" s="325" t="s">
        <v>1343</v>
      </c>
      <c r="B11" s="377"/>
      <c r="C11" s="377"/>
      <c r="D11" s="10"/>
      <c r="E11" s="10"/>
      <c r="F11" s="10"/>
      <c r="G11" s="10"/>
      <c r="H11" s="10"/>
      <c r="I11" s="10"/>
      <c r="J11" s="10"/>
      <c r="K11" s="10"/>
      <c r="L11" s="10"/>
      <c r="M11" s="38"/>
      <c r="N11" s="386"/>
      <c r="O11" s="390"/>
      <c r="P11" s="384"/>
      <c r="Q11" s="384"/>
      <c r="R11" s="384"/>
      <c r="S11" s="384"/>
      <c r="T11" s="384"/>
      <c r="U11" s="384"/>
      <c r="V11" s="384"/>
      <c r="W11" s="38"/>
      <c r="X11" s="384"/>
      <c r="Y11" s="384"/>
      <c r="Z11" s="384"/>
      <c r="AA11" s="384"/>
      <c r="AB11" s="384"/>
      <c r="AC11" s="384"/>
      <c r="AD11" s="384"/>
      <c r="AE11" s="384"/>
      <c r="AF11" s="384"/>
      <c r="AG11" s="38"/>
      <c r="AH11" s="384"/>
      <c r="AI11" s="384"/>
      <c r="AJ11" s="384"/>
      <c r="AK11" s="384"/>
      <c r="AL11" s="384"/>
      <c r="AM11" s="384"/>
      <c r="AN11" s="384"/>
      <c r="AO11" s="384"/>
      <c r="AP11" s="384"/>
      <c r="AQ11" s="38"/>
      <c r="AR11" s="384"/>
      <c r="AS11" s="384"/>
      <c r="AT11" s="384"/>
      <c r="AU11" s="384"/>
      <c r="AV11" s="384"/>
      <c r="AW11" s="401"/>
      <c r="AX11" s="401"/>
      <c r="AY11" s="401"/>
      <c r="AZ11" s="401"/>
    </row>
    <row r="12" spans="1:52" ht="15" customHeight="1" x14ac:dyDescent="0.25">
      <c r="A12" s="325"/>
      <c r="B12" s="377"/>
      <c r="C12" s="377"/>
      <c r="D12" s="10"/>
      <c r="E12" s="10"/>
      <c r="F12" s="10"/>
      <c r="G12" s="10"/>
      <c r="H12" s="10"/>
      <c r="I12" s="10"/>
      <c r="J12" s="10"/>
      <c r="K12" s="10"/>
      <c r="L12" s="10"/>
      <c r="M12" s="38"/>
      <c r="N12" s="386"/>
      <c r="O12" s="390"/>
      <c r="P12" s="384"/>
      <c r="Q12" s="384"/>
      <c r="R12" s="384"/>
      <c r="S12" s="384"/>
      <c r="T12" s="384"/>
      <c r="U12" s="384"/>
      <c r="V12" s="384"/>
      <c r="W12" s="38"/>
      <c r="X12" s="384"/>
      <c r="Y12" s="384"/>
      <c r="Z12" s="384"/>
      <c r="AA12" s="384"/>
      <c r="AB12" s="384"/>
      <c r="AC12" s="384"/>
      <c r="AD12" s="384"/>
      <c r="AE12" s="384"/>
      <c r="AF12" s="384"/>
      <c r="AG12" s="38"/>
      <c r="AH12" s="384"/>
      <c r="AI12" s="384"/>
      <c r="AJ12" s="384"/>
      <c r="AK12" s="384"/>
      <c r="AL12" s="384"/>
      <c r="AM12" s="384"/>
      <c r="AN12" s="384"/>
      <c r="AO12" s="384"/>
      <c r="AP12" s="384"/>
      <c r="AQ12" s="38"/>
      <c r="AR12" s="384"/>
      <c r="AS12" s="384"/>
      <c r="AT12" s="384"/>
      <c r="AU12" s="384"/>
      <c r="AV12" s="384"/>
      <c r="AW12" s="401"/>
      <c r="AX12" s="401"/>
      <c r="AY12" s="401"/>
      <c r="AZ12" s="401"/>
    </row>
    <row r="13" spans="1:52" ht="15" customHeight="1" x14ac:dyDescent="0.25">
      <c r="A13" s="325" t="s">
        <v>1326</v>
      </c>
      <c r="B13" s="377"/>
      <c r="C13" s="377"/>
      <c r="D13" s="10"/>
      <c r="E13" s="10"/>
      <c r="F13" s="10"/>
      <c r="G13" s="10"/>
      <c r="H13" s="392" t="s">
        <v>1325</v>
      </c>
      <c r="I13" s="10"/>
      <c r="J13" s="10"/>
      <c r="K13" s="10"/>
      <c r="L13" s="10"/>
      <c r="M13" s="38"/>
      <c r="N13" s="10"/>
      <c r="O13" s="10"/>
      <c r="P13" s="10"/>
      <c r="Q13" s="10"/>
      <c r="R13" s="392" t="s">
        <v>1325</v>
      </c>
      <c r="S13" s="10"/>
      <c r="T13" s="10"/>
      <c r="U13" s="10"/>
      <c r="V13" s="10"/>
      <c r="W13" s="38"/>
      <c r="X13" s="10"/>
      <c r="Y13" s="10"/>
      <c r="Z13" s="10"/>
      <c r="AA13" s="10"/>
      <c r="AB13" s="392" t="s">
        <v>1325</v>
      </c>
      <c r="AC13" s="10"/>
      <c r="AD13" s="10"/>
      <c r="AE13" s="10"/>
      <c r="AF13" s="10"/>
      <c r="AG13" s="38"/>
      <c r="AH13" s="10"/>
      <c r="AI13" s="10"/>
      <c r="AJ13" s="10"/>
      <c r="AK13" s="10"/>
      <c r="AL13" s="392" t="s">
        <v>1325</v>
      </c>
      <c r="AM13" s="10"/>
      <c r="AN13" s="10"/>
      <c r="AO13" s="10"/>
      <c r="AP13" s="10"/>
      <c r="AQ13" s="38"/>
      <c r="AR13" s="10"/>
      <c r="AS13" s="10"/>
      <c r="AT13" s="10"/>
      <c r="AU13" s="10"/>
      <c r="AV13" s="392" t="s">
        <v>1325</v>
      </c>
      <c r="AW13" s="401"/>
      <c r="AX13" s="401"/>
      <c r="AY13" s="401"/>
      <c r="AZ13" s="401"/>
    </row>
    <row r="14" spans="1:52" ht="15" customHeight="1" x14ac:dyDescent="0.25">
      <c r="A14" s="325" t="s">
        <v>1324</v>
      </c>
      <c r="B14" s="377"/>
      <c r="C14" s="377"/>
      <c r="D14" s="10"/>
      <c r="E14" s="10"/>
      <c r="F14" s="10"/>
      <c r="G14" s="10"/>
      <c r="H14" s="10"/>
      <c r="I14" s="10"/>
      <c r="J14" s="10"/>
      <c r="K14" s="10"/>
      <c r="L14" s="10"/>
      <c r="M14" s="38"/>
      <c r="N14" s="10"/>
      <c r="O14" s="10"/>
      <c r="P14" s="10"/>
      <c r="Q14" s="10"/>
      <c r="R14" s="10"/>
      <c r="S14" s="10"/>
      <c r="T14" s="10"/>
      <c r="U14" s="10"/>
      <c r="V14" s="10"/>
      <c r="W14" s="38"/>
      <c r="X14" s="10"/>
      <c r="Y14" s="10"/>
      <c r="Z14" s="10"/>
      <c r="AA14" s="10"/>
      <c r="AB14" s="10"/>
      <c r="AC14" s="10"/>
      <c r="AD14" s="10"/>
      <c r="AE14" s="10"/>
      <c r="AF14" s="10"/>
      <c r="AG14" s="38"/>
      <c r="AH14" s="10"/>
      <c r="AI14" s="10"/>
      <c r="AJ14" s="10"/>
      <c r="AK14" s="10"/>
      <c r="AL14" s="10"/>
      <c r="AM14" s="10"/>
      <c r="AN14" s="10"/>
      <c r="AO14" s="10"/>
      <c r="AP14" s="10"/>
      <c r="AQ14" s="38"/>
      <c r="AR14" s="10"/>
      <c r="AS14" s="10"/>
      <c r="AT14" s="10"/>
      <c r="AU14" s="10"/>
      <c r="AV14" s="10"/>
      <c r="AW14" s="401"/>
      <c r="AX14" s="401"/>
      <c r="AY14" s="401"/>
      <c r="AZ14" s="401"/>
    </row>
    <row r="15" spans="1:52" ht="15" customHeight="1" x14ac:dyDescent="0.25">
      <c r="A15" s="113" t="s">
        <v>1323</v>
      </c>
      <c r="B15" s="377"/>
      <c r="C15" s="377"/>
      <c r="D15" s="10"/>
      <c r="E15" s="10"/>
      <c r="F15" s="10"/>
      <c r="G15" s="10"/>
      <c r="H15" s="392" t="s">
        <v>1292</v>
      </c>
      <c r="I15" s="10"/>
      <c r="J15" s="10"/>
      <c r="K15" s="10"/>
      <c r="L15" s="10"/>
      <c r="M15" s="38"/>
      <c r="N15" s="386"/>
      <c r="O15" s="390"/>
      <c r="P15" s="384"/>
      <c r="Q15" s="384"/>
      <c r="R15" s="392" t="s">
        <v>1292</v>
      </c>
      <c r="S15" s="384"/>
      <c r="T15" s="384"/>
      <c r="U15" s="384"/>
      <c r="V15" s="384"/>
      <c r="W15" s="38"/>
      <c r="X15" s="10"/>
      <c r="Y15" s="10"/>
      <c r="Z15" s="10"/>
      <c r="AA15" s="10"/>
      <c r="AB15" s="392" t="s">
        <v>1292</v>
      </c>
      <c r="AC15" s="10"/>
      <c r="AD15" s="10"/>
      <c r="AE15" s="10"/>
      <c r="AF15" s="10"/>
      <c r="AG15" s="38"/>
      <c r="AH15" s="391"/>
      <c r="AI15" s="391"/>
      <c r="AJ15" s="391"/>
      <c r="AK15" s="391"/>
      <c r="AL15" s="392" t="s">
        <v>1292</v>
      </c>
      <c r="AM15" s="391"/>
      <c r="AN15" s="391"/>
      <c r="AO15" s="391"/>
      <c r="AP15" s="391"/>
      <c r="AQ15" s="38"/>
      <c r="AR15" s="384"/>
      <c r="AS15" s="384"/>
      <c r="AT15" s="384"/>
      <c r="AU15" s="384"/>
      <c r="AV15" s="392" t="s">
        <v>1292</v>
      </c>
      <c r="AW15" s="401"/>
      <c r="AX15" s="401"/>
      <c r="AY15" s="401"/>
      <c r="AZ15" s="401"/>
    </row>
    <row r="16" spans="1:52" x14ac:dyDescent="0.25">
      <c r="D16" s="401"/>
      <c r="E16" s="401"/>
      <c r="F16" s="401"/>
      <c r="G16" s="401"/>
      <c r="H16" s="401"/>
      <c r="I16" s="401"/>
      <c r="J16" s="401"/>
      <c r="K16" s="401"/>
      <c r="L16" s="401"/>
      <c r="M16" s="402"/>
      <c r="N16" s="401"/>
      <c r="O16" s="401"/>
      <c r="P16" s="401"/>
      <c r="Q16" s="401"/>
      <c r="R16" s="401"/>
      <c r="S16" s="401"/>
      <c r="T16" s="401"/>
      <c r="U16" s="401"/>
      <c r="V16" s="401"/>
      <c r="W16" s="402"/>
      <c r="X16" s="401"/>
      <c r="Y16" s="401"/>
      <c r="Z16" s="401"/>
      <c r="AA16" s="401"/>
      <c r="AB16" s="401"/>
      <c r="AC16" s="401"/>
      <c r="AD16" s="401"/>
      <c r="AE16" s="401"/>
      <c r="AF16" s="401"/>
      <c r="AG16" s="402"/>
      <c r="AH16" s="401"/>
      <c r="AI16" s="401"/>
      <c r="AJ16" s="401"/>
      <c r="AK16" s="401"/>
      <c r="AL16" s="401"/>
      <c r="AM16" s="401"/>
      <c r="AN16" s="401"/>
      <c r="AO16" s="401"/>
      <c r="AP16" s="401"/>
      <c r="AQ16" s="402"/>
      <c r="AR16" s="401"/>
      <c r="AS16" s="401"/>
      <c r="AT16" s="401"/>
      <c r="AU16" s="401"/>
      <c r="AV16" s="401"/>
      <c r="AW16" s="401"/>
      <c r="AX16" s="401"/>
      <c r="AY16" s="401"/>
      <c r="AZ16" s="401"/>
    </row>
    <row r="17" spans="1:52" ht="15" customHeight="1" x14ac:dyDescent="0.25">
      <c r="A17" s="325" t="s">
        <v>1322</v>
      </c>
      <c r="B17" s="377"/>
      <c r="C17" s="377"/>
      <c r="D17" s="10"/>
      <c r="E17" s="10"/>
      <c r="F17" s="10"/>
      <c r="G17" s="10"/>
      <c r="H17" s="392" t="s">
        <v>1290</v>
      </c>
      <c r="I17" s="10"/>
      <c r="J17" s="10"/>
      <c r="K17" s="10"/>
      <c r="L17" s="10"/>
      <c r="M17" s="38"/>
      <c r="N17" s="386"/>
      <c r="O17" s="390"/>
      <c r="P17" s="384"/>
      <c r="Q17" s="384"/>
      <c r="R17" s="392" t="s">
        <v>1290</v>
      </c>
      <c r="S17" s="384"/>
      <c r="T17" s="384"/>
      <c r="U17" s="384"/>
      <c r="V17" s="384"/>
      <c r="W17" s="38"/>
      <c r="X17" s="384"/>
      <c r="Y17" s="384"/>
      <c r="Z17" s="384"/>
      <c r="AA17" s="384"/>
      <c r="AB17" s="392" t="s">
        <v>1290</v>
      </c>
      <c r="AC17" s="384"/>
      <c r="AD17" s="384"/>
      <c r="AE17" s="384"/>
      <c r="AF17" s="384"/>
      <c r="AG17" s="38"/>
      <c r="AH17" s="384"/>
      <c r="AI17" s="384"/>
      <c r="AJ17" s="384"/>
      <c r="AK17" s="384"/>
      <c r="AL17" s="392" t="s">
        <v>1290</v>
      </c>
      <c r="AM17" s="384"/>
      <c r="AN17" s="384"/>
      <c r="AO17" s="384"/>
      <c r="AP17" s="384"/>
      <c r="AQ17" s="38"/>
      <c r="AR17" s="384"/>
      <c r="AS17" s="384"/>
      <c r="AT17" s="384"/>
      <c r="AU17" s="384"/>
      <c r="AV17" s="392" t="s">
        <v>1290</v>
      </c>
      <c r="AW17" s="384"/>
      <c r="AX17" s="384"/>
      <c r="AY17" s="384"/>
      <c r="AZ17" s="384"/>
    </row>
    <row r="18" spans="1:52" ht="15" customHeight="1" x14ac:dyDescent="0.25">
      <c r="A18" s="325" t="s">
        <v>1321</v>
      </c>
      <c r="B18" s="377"/>
      <c r="C18" s="377"/>
      <c r="D18" s="10"/>
      <c r="E18" s="10"/>
      <c r="F18" s="10"/>
      <c r="G18" s="10"/>
      <c r="H18" s="10"/>
      <c r="I18" s="10"/>
      <c r="J18" s="10"/>
      <c r="K18" s="10"/>
      <c r="L18" s="10"/>
      <c r="M18" s="38"/>
      <c r="N18" s="386"/>
      <c r="O18" s="390"/>
      <c r="P18" s="384"/>
      <c r="Q18" s="384"/>
      <c r="R18" s="384"/>
      <c r="S18" s="384"/>
      <c r="T18" s="384"/>
      <c r="U18" s="384"/>
      <c r="V18" s="384"/>
      <c r="W18" s="38"/>
      <c r="X18" s="384"/>
      <c r="Y18" s="384"/>
      <c r="Z18" s="384"/>
      <c r="AA18" s="384"/>
      <c r="AB18" s="384"/>
      <c r="AC18" s="384"/>
      <c r="AD18" s="384"/>
      <c r="AE18" s="384"/>
      <c r="AF18" s="384"/>
      <c r="AG18" s="38"/>
      <c r="AH18" s="384"/>
      <c r="AI18" s="384"/>
      <c r="AJ18" s="384"/>
      <c r="AK18" s="384"/>
      <c r="AL18" s="384"/>
      <c r="AM18" s="384"/>
      <c r="AN18" s="384"/>
      <c r="AO18" s="384"/>
      <c r="AP18" s="384"/>
      <c r="AQ18" s="38"/>
      <c r="AR18" s="384"/>
      <c r="AS18" s="384"/>
      <c r="AT18" s="384"/>
      <c r="AU18" s="384"/>
      <c r="AV18" s="384"/>
      <c r="AW18" s="384"/>
      <c r="AX18" s="384"/>
      <c r="AY18" s="384"/>
      <c r="AZ18" s="384"/>
    </row>
    <row r="19" spans="1:52" ht="15" customHeight="1" x14ac:dyDescent="0.25">
      <c r="A19" s="325" t="s">
        <v>1246</v>
      </c>
      <c r="B19" s="377"/>
      <c r="C19" s="377"/>
      <c r="D19" s="10"/>
      <c r="E19" s="10"/>
      <c r="F19" s="10"/>
      <c r="G19" s="10"/>
      <c r="H19" s="10"/>
      <c r="I19" s="10"/>
      <c r="J19" s="10"/>
      <c r="K19" s="10"/>
      <c r="L19" s="10"/>
      <c r="M19" s="38"/>
      <c r="N19" s="386"/>
      <c r="O19" s="390"/>
      <c r="P19" s="384"/>
      <c r="Q19" s="384"/>
      <c r="R19" s="384"/>
      <c r="S19" s="384"/>
      <c r="T19" s="384"/>
      <c r="U19" s="384"/>
      <c r="V19" s="384"/>
      <c r="W19" s="38"/>
      <c r="X19" s="384"/>
      <c r="Y19" s="384"/>
      <c r="Z19" s="384"/>
      <c r="AA19" s="384"/>
      <c r="AB19" s="384"/>
      <c r="AC19" s="384"/>
      <c r="AD19" s="384"/>
      <c r="AE19" s="384"/>
      <c r="AF19" s="384"/>
      <c r="AG19" s="38"/>
      <c r="AH19" s="384"/>
      <c r="AI19" s="384"/>
      <c r="AJ19" s="384"/>
      <c r="AK19" s="384"/>
      <c r="AL19" s="384"/>
      <c r="AM19" s="384"/>
      <c r="AN19" s="384"/>
      <c r="AO19" s="384"/>
      <c r="AP19" s="384"/>
      <c r="AQ19" s="38"/>
      <c r="AR19" s="384"/>
      <c r="AS19" s="384"/>
      <c r="AT19" s="384"/>
      <c r="AU19" s="384"/>
      <c r="AV19" s="384"/>
      <c r="AW19" s="384"/>
      <c r="AX19" s="384"/>
      <c r="AY19" s="384"/>
      <c r="AZ19" s="384"/>
    </row>
    <row r="20" spans="1:52" ht="15" customHeight="1" x14ac:dyDescent="0.25">
      <c r="D20" s="10"/>
      <c r="E20" s="10"/>
      <c r="F20" s="10"/>
      <c r="G20" s="10"/>
      <c r="H20" s="10"/>
      <c r="I20" s="10"/>
      <c r="J20" s="10"/>
      <c r="K20" s="10"/>
      <c r="L20" s="10"/>
      <c r="M20" s="38"/>
      <c r="N20" s="386"/>
      <c r="O20" s="390"/>
      <c r="P20" s="384"/>
      <c r="Q20" s="384"/>
      <c r="R20" s="384"/>
      <c r="S20" s="384"/>
      <c r="T20" s="384"/>
      <c r="U20" s="384"/>
      <c r="V20" s="384"/>
      <c r="W20" s="38"/>
      <c r="X20" s="384"/>
      <c r="Y20" s="384"/>
      <c r="Z20" s="384"/>
      <c r="AA20" s="384"/>
      <c r="AB20" s="384"/>
      <c r="AC20" s="384"/>
      <c r="AD20" s="384"/>
      <c r="AE20" s="384"/>
      <c r="AF20" s="384"/>
      <c r="AG20" s="38"/>
      <c r="AH20" s="384"/>
      <c r="AI20" s="384"/>
      <c r="AJ20" s="384"/>
      <c r="AK20" s="384"/>
      <c r="AL20" s="384"/>
      <c r="AM20" s="384"/>
      <c r="AN20" s="384"/>
      <c r="AO20" s="384"/>
      <c r="AP20" s="384"/>
      <c r="AQ20" s="38"/>
      <c r="AR20" s="384"/>
      <c r="AS20" s="384"/>
      <c r="AT20" s="384"/>
      <c r="AU20" s="384"/>
      <c r="AV20" s="384"/>
      <c r="AW20" s="384"/>
      <c r="AX20" s="384"/>
      <c r="AY20" s="384"/>
      <c r="AZ20" s="384"/>
    </row>
    <row r="21" spans="1:52" ht="15" customHeight="1" x14ac:dyDescent="0.25">
      <c r="A21" s="113" t="s">
        <v>1320</v>
      </c>
      <c r="D21" s="10"/>
      <c r="E21" s="10"/>
      <c r="F21" s="10"/>
      <c r="G21" s="10"/>
      <c r="H21" s="10"/>
      <c r="I21" s="10"/>
      <c r="J21" s="10"/>
      <c r="K21" s="10"/>
      <c r="L21" s="10"/>
      <c r="M21" s="38"/>
      <c r="N21" s="386"/>
      <c r="O21" s="390"/>
      <c r="P21" s="384"/>
      <c r="Q21" s="384"/>
      <c r="R21" s="384"/>
      <c r="S21" s="384"/>
      <c r="T21" s="384"/>
      <c r="U21" s="384"/>
      <c r="V21" s="384"/>
      <c r="W21" s="38"/>
      <c r="X21" s="384"/>
      <c r="Y21" s="384"/>
      <c r="Z21" s="384"/>
      <c r="AA21" s="384"/>
      <c r="AB21" s="384"/>
      <c r="AC21" s="384"/>
      <c r="AD21" s="384"/>
      <c r="AE21" s="384"/>
      <c r="AF21" s="384"/>
      <c r="AG21" s="38"/>
      <c r="AH21" s="384"/>
      <c r="AI21" s="384"/>
      <c r="AJ21" s="384"/>
      <c r="AK21" s="384"/>
      <c r="AL21" s="384"/>
      <c r="AM21" s="384"/>
      <c r="AN21" s="384"/>
      <c r="AO21" s="384"/>
      <c r="AP21" s="384"/>
      <c r="AQ21" s="38"/>
      <c r="AR21" s="384"/>
      <c r="AS21" s="384"/>
      <c r="AT21" s="384"/>
      <c r="AU21" s="384"/>
      <c r="AV21" s="384"/>
      <c r="AW21" s="384"/>
      <c r="AX21" s="384"/>
      <c r="AY21" s="384"/>
      <c r="AZ21" s="384"/>
    </row>
    <row r="22" spans="1:52" ht="15" customHeight="1" x14ac:dyDescent="0.25">
      <c r="A22" s="113" t="s">
        <v>1319</v>
      </c>
      <c r="D22" s="384"/>
      <c r="E22" s="384"/>
      <c r="F22" s="384"/>
      <c r="G22" s="384"/>
      <c r="H22" s="384"/>
      <c r="I22" s="384"/>
      <c r="J22" s="384"/>
      <c r="K22" s="384"/>
      <c r="L22" s="384"/>
      <c r="M22" s="383"/>
      <c r="N22" s="386"/>
      <c r="O22" s="385"/>
      <c r="P22" s="384"/>
      <c r="Q22" s="384"/>
      <c r="R22" s="384"/>
      <c r="S22" s="384"/>
      <c r="T22" s="384"/>
      <c r="U22" s="384"/>
      <c r="V22" s="384"/>
      <c r="W22" s="383"/>
      <c r="X22" s="384"/>
      <c r="Y22" s="384"/>
      <c r="Z22" s="384"/>
      <c r="AA22" s="384"/>
      <c r="AB22" s="384"/>
      <c r="AC22" s="384"/>
      <c r="AD22" s="384"/>
      <c r="AE22" s="384"/>
      <c r="AF22" s="384"/>
      <c r="AG22" s="383"/>
      <c r="AH22" s="384"/>
      <c r="AI22" s="384"/>
      <c r="AJ22" s="384"/>
      <c r="AK22" s="384"/>
      <c r="AL22" s="384"/>
      <c r="AM22" s="384"/>
      <c r="AN22" s="384"/>
      <c r="AO22" s="384"/>
      <c r="AP22" s="384"/>
      <c r="AQ22" s="383"/>
      <c r="AR22" s="384"/>
      <c r="AS22" s="384"/>
      <c r="AT22" s="384"/>
      <c r="AU22" s="384"/>
      <c r="AV22" s="384"/>
      <c r="AW22" s="384"/>
      <c r="AX22" s="384"/>
      <c r="AY22" s="384"/>
      <c r="AZ22" s="384"/>
    </row>
    <row r="23" spans="1:52" ht="15" customHeight="1" x14ac:dyDescent="0.25">
      <c r="A23" s="113" t="s">
        <v>1318</v>
      </c>
      <c r="D23" s="384"/>
      <c r="E23" s="384"/>
      <c r="F23" s="384"/>
      <c r="G23" s="384"/>
      <c r="H23" s="384"/>
      <c r="I23" s="384"/>
      <c r="J23" s="384"/>
      <c r="K23" s="384"/>
      <c r="L23" s="384"/>
      <c r="M23" s="383"/>
      <c r="N23" s="386"/>
      <c r="O23" s="385"/>
      <c r="P23" s="384"/>
      <c r="Q23" s="384"/>
      <c r="R23" s="384"/>
      <c r="S23" s="384"/>
      <c r="T23" s="384"/>
      <c r="U23" s="384"/>
      <c r="V23" s="384"/>
      <c r="W23" s="383"/>
      <c r="X23" s="384"/>
      <c r="Y23" s="384"/>
      <c r="Z23" s="384"/>
      <c r="AA23" s="384"/>
      <c r="AB23" s="384"/>
      <c r="AC23" s="384"/>
      <c r="AD23" s="384"/>
      <c r="AE23" s="384"/>
      <c r="AF23" s="384"/>
      <c r="AG23" s="383"/>
      <c r="AH23" s="384"/>
      <c r="AI23" s="384"/>
      <c r="AJ23" s="384"/>
      <c r="AK23" s="384"/>
      <c r="AL23" s="384"/>
      <c r="AM23" s="384"/>
      <c r="AN23" s="384"/>
      <c r="AO23" s="384"/>
      <c r="AP23" s="384"/>
      <c r="AQ23" s="383"/>
      <c r="AR23" s="384"/>
      <c r="AS23" s="384"/>
      <c r="AT23" s="384"/>
      <c r="AU23" s="384"/>
      <c r="AV23" s="384"/>
      <c r="AW23" s="384"/>
      <c r="AX23" s="384"/>
      <c r="AY23" s="384"/>
      <c r="AZ23" s="384"/>
    </row>
    <row r="24" spans="1:52" ht="15" customHeight="1" x14ac:dyDescent="0.25">
      <c r="D24" s="384"/>
      <c r="E24" s="384"/>
      <c r="F24" s="384"/>
      <c r="G24" s="384"/>
      <c r="H24" s="384"/>
      <c r="I24" s="384"/>
      <c r="J24" s="384"/>
      <c r="K24" s="384"/>
      <c r="L24" s="384"/>
      <c r="M24" s="387"/>
      <c r="N24" s="388"/>
      <c r="O24" s="389"/>
      <c r="P24" s="389"/>
      <c r="Q24" s="388"/>
      <c r="R24" s="384"/>
      <c r="S24" s="384"/>
      <c r="T24" s="384"/>
      <c r="U24" s="384"/>
      <c r="V24" s="384"/>
      <c r="W24" s="387"/>
      <c r="X24" s="384"/>
      <c r="Y24" s="384"/>
      <c r="Z24" s="384"/>
      <c r="AA24" s="384"/>
      <c r="AB24" s="384"/>
      <c r="AC24" s="384"/>
      <c r="AD24" s="384"/>
      <c r="AE24" s="384"/>
      <c r="AF24" s="384"/>
      <c r="AG24" s="387"/>
      <c r="AH24" s="384"/>
      <c r="AI24" s="384"/>
      <c r="AJ24" s="384"/>
      <c r="AK24" s="384"/>
      <c r="AL24" s="384"/>
      <c r="AM24" s="384"/>
      <c r="AN24" s="384"/>
      <c r="AO24" s="384"/>
      <c r="AP24" s="384"/>
      <c r="AQ24" s="387"/>
      <c r="AR24" s="384"/>
      <c r="AS24" s="384"/>
      <c r="AT24" s="384"/>
      <c r="AU24" s="384"/>
      <c r="AV24" s="384"/>
      <c r="AW24" s="384"/>
      <c r="AX24" s="384"/>
      <c r="AY24" s="384"/>
      <c r="AZ24" s="384"/>
    </row>
    <row r="25" spans="1:52" ht="15" customHeight="1" x14ac:dyDescent="0.25">
      <c r="A25" s="556" t="str" cm="1">
        <f t="array" aca="1" ref="A25" ca="1">IF(ISREF(INDIRECT("'F.3.4-5 Tube Chassis"&amp;"'!$A$25")),INDIRECT("'F.3.4-5 Tube Chassis"&amp;"'!$A$25"),INDIRECT("'F.3.4 Steel Tube"&amp;"'!$A$25"))</f>
        <v>mm</v>
      </c>
      <c r="B25" s="556"/>
      <c r="C25" s="556"/>
      <c r="D25" s="384"/>
      <c r="E25" s="384"/>
      <c r="F25" s="384"/>
      <c r="G25" s="384"/>
      <c r="H25" s="384"/>
      <c r="I25" s="384"/>
      <c r="J25" s="384"/>
      <c r="K25" s="384"/>
      <c r="L25" s="384"/>
      <c r="M25" s="387"/>
      <c r="N25" s="388"/>
      <c r="O25" s="389"/>
      <c r="P25" s="389"/>
      <c r="Q25" s="388"/>
      <c r="R25" s="384"/>
      <c r="S25" s="384"/>
      <c r="T25" s="384"/>
      <c r="U25" s="384"/>
      <c r="V25" s="384"/>
      <c r="W25" s="387"/>
      <c r="X25" s="384"/>
      <c r="Y25" s="384"/>
      <c r="Z25" s="384"/>
      <c r="AA25" s="384"/>
      <c r="AB25" s="384"/>
      <c r="AC25" s="384"/>
      <c r="AD25" s="384"/>
      <c r="AE25" s="384"/>
      <c r="AF25" s="384"/>
      <c r="AG25" s="387"/>
      <c r="AH25" s="384"/>
      <c r="AI25" s="384"/>
      <c r="AJ25" s="384"/>
      <c r="AK25" s="384"/>
      <c r="AL25" s="384"/>
      <c r="AM25" s="384"/>
      <c r="AN25" s="384"/>
      <c r="AO25" s="384"/>
      <c r="AP25" s="384"/>
      <c r="AQ25" s="387"/>
      <c r="AR25" s="384"/>
      <c r="AS25" s="384"/>
      <c r="AT25" s="384"/>
      <c r="AU25" s="384"/>
      <c r="AV25" s="384"/>
      <c r="AW25" s="384"/>
      <c r="AX25" s="384"/>
      <c r="AY25" s="384"/>
      <c r="AZ25" s="384"/>
    </row>
    <row r="26" spans="1:52" ht="15" customHeight="1" x14ac:dyDescent="0.25">
      <c r="A26" s="556"/>
      <c r="B26" s="556"/>
      <c r="C26" s="556"/>
      <c r="D26" s="384"/>
      <c r="E26" s="384"/>
      <c r="F26" s="384"/>
      <c r="G26" s="384"/>
      <c r="H26" s="384"/>
      <c r="I26" s="384"/>
      <c r="J26" s="384"/>
      <c r="K26" s="384"/>
      <c r="L26" s="384"/>
      <c r="M26" s="387"/>
      <c r="N26" s="388"/>
      <c r="O26" s="389"/>
      <c r="P26" s="389"/>
      <c r="Q26" s="388"/>
      <c r="R26" s="384"/>
      <c r="S26" s="384"/>
      <c r="T26" s="384"/>
      <c r="U26" s="384"/>
      <c r="V26" s="384"/>
      <c r="W26" s="387"/>
      <c r="X26" s="384"/>
      <c r="Y26" s="384"/>
      <c r="Z26" s="384"/>
      <c r="AA26" s="384"/>
      <c r="AB26" s="384"/>
      <c r="AC26" s="384"/>
      <c r="AD26" s="384"/>
      <c r="AE26" s="384"/>
      <c r="AF26" s="384"/>
      <c r="AG26" s="387"/>
      <c r="AH26" s="384"/>
      <c r="AI26" s="384"/>
      <c r="AJ26" s="384"/>
      <c r="AK26" s="384"/>
      <c r="AL26" s="384"/>
      <c r="AM26" s="384"/>
      <c r="AN26" s="384"/>
      <c r="AO26" s="384"/>
      <c r="AP26" s="384"/>
      <c r="AQ26" s="387"/>
      <c r="AR26" s="384"/>
      <c r="AS26" s="384"/>
      <c r="AT26" s="384"/>
      <c r="AU26" s="384"/>
      <c r="AV26" s="384"/>
      <c r="AW26" s="384"/>
      <c r="AX26" s="384"/>
      <c r="AY26" s="384"/>
      <c r="AZ26" s="384"/>
    </row>
    <row r="27" spans="1:52" ht="15" customHeight="1" x14ac:dyDescent="0.25">
      <c r="A27" s="611" t="str">
        <f ca="1">IF(OR(A2="BLANK",COUNTIF(D30:AS31,"BLANK")),"BLANK",IF(COUNTIF(D30:AS31,"REJECT"),"REJECT",IF(COUNTIF(D30:AS31,"CHECK"),"CHECK",IF(AND(NOT(COUNTIF(D30:AS31,"EQ")),C4="No"),"N/A","EQ"))))</f>
        <v>BLANK</v>
      </c>
      <c r="B27" s="611"/>
      <c r="C27" s="611"/>
      <c r="D27" s="384"/>
      <c r="E27" s="384"/>
      <c r="F27" s="384"/>
      <c r="G27" s="384"/>
      <c r="H27" s="384"/>
      <c r="I27" s="384"/>
      <c r="J27" s="384"/>
      <c r="K27" s="384"/>
      <c r="L27" s="384"/>
      <c r="M27" s="383"/>
      <c r="N27" s="386"/>
      <c r="O27" s="385"/>
      <c r="P27" s="384"/>
      <c r="Q27" s="384"/>
      <c r="R27" s="384"/>
      <c r="S27" s="384"/>
      <c r="T27" s="384"/>
      <c r="U27" s="384"/>
      <c r="V27" s="384"/>
      <c r="W27" s="383"/>
      <c r="X27" s="384"/>
      <c r="Y27" s="384"/>
      <c r="Z27" s="384"/>
      <c r="AA27" s="384"/>
      <c r="AB27" s="384"/>
      <c r="AC27" s="384"/>
      <c r="AD27" s="384"/>
      <c r="AE27" s="384"/>
      <c r="AF27" s="384"/>
      <c r="AG27" s="383"/>
      <c r="AH27" s="384"/>
      <c r="AI27" s="384"/>
      <c r="AJ27" s="384"/>
      <c r="AK27" s="384"/>
      <c r="AL27" s="384"/>
      <c r="AM27" s="384"/>
      <c r="AN27" s="384"/>
      <c r="AO27" s="384"/>
      <c r="AP27" s="384"/>
      <c r="AQ27" s="383"/>
      <c r="AR27" s="384"/>
      <c r="AS27" s="384"/>
      <c r="AT27" s="384"/>
      <c r="AU27" s="384"/>
      <c r="AV27" s="384"/>
      <c r="AW27" s="384"/>
      <c r="AX27" s="384"/>
      <c r="AY27" s="384"/>
      <c r="AZ27" s="384"/>
    </row>
    <row r="28" spans="1:52" ht="15" customHeight="1" x14ac:dyDescent="0.25">
      <c r="A28" s="611"/>
      <c r="B28" s="611"/>
      <c r="C28" s="611"/>
      <c r="D28" s="397"/>
      <c r="E28" s="397"/>
      <c r="F28" s="397"/>
      <c r="G28" s="397"/>
      <c r="H28" s="352" t="s">
        <v>1317</v>
      </c>
      <c r="I28" s="397"/>
      <c r="J28" s="397"/>
      <c r="K28" s="397"/>
      <c r="L28" s="397"/>
      <c r="M28" s="383"/>
      <c r="N28" s="399"/>
      <c r="O28" s="398"/>
      <c r="P28" s="397"/>
      <c r="Q28" s="397"/>
      <c r="R28" s="352" t="s">
        <v>1317</v>
      </c>
      <c r="S28" s="397"/>
      <c r="T28" s="397"/>
      <c r="U28" s="397"/>
      <c r="V28" s="397"/>
      <c r="W28" s="383"/>
      <c r="X28" s="397"/>
      <c r="Y28" s="397"/>
      <c r="Z28" s="397"/>
      <c r="AA28" s="397"/>
      <c r="AB28" s="352" t="s">
        <v>1317</v>
      </c>
      <c r="AC28" s="397"/>
      <c r="AD28" s="397"/>
      <c r="AE28" s="397"/>
      <c r="AF28" s="397"/>
      <c r="AG28" s="383"/>
      <c r="AH28" s="397"/>
      <c r="AI28" s="397"/>
      <c r="AJ28" s="397"/>
      <c r="AK28" s="397"/>
      <c r="AL28" s="352" t="s">
        <v>1317</v>
      </c>
      <c r="AM28" s="397"/>
      <c r="AN28" s="397"/>
      <c r="AO28" s="397"/>
      <c r="AP28" s="397"/>
      <c r="AQ28" s="383"/>
      <c r="AR28" s="397"/>
      <c r="AS28" s="397"/>
      <c r="AT28" s="397"/>
      <c r="AU28" s="397"/>
      <c r="AV28" s="352" t="s">
        <v>1317</v>
      </c>
      <c r="AW28" s="397"/>
      <c r="AX28" s="397"/>
      <c r="AY28" s="397"/>
      <c r="AZ28" s="397"/>
    </row>
    <row r="29" spans="1:52" ht="15" customHeight="1" x14ac:dyDescent="0.25">
      <c r="A29" s="611"/>
      <c r="B29" s="611"/>
      <c r="C29" s="611"/>
      <c r="D29" s="573" t="s">
        <v>1178</v>
      </c>
      <c r="E29" s="573"/>
      <c r="F29" s="573"/>
      <c r="G29" s="573"/>
      <c r="H29" s="573"/>
      <c r="I29" s="573"/>
      <c r="J29" s="573"/>
      <c r="K29" s="573"/>
      <c r="L29" s="573"/>
      <c r="M29" s="383"/>
      <c r="N29" s="573" t="s">
        <v>1178</v>
      </c>
      <c r="O29" s="573"/>
      <c r="P29" s="573"/>
      <c r="Q29" s="573"/>
      <c r="R29" s="573"/>
      <c r="S29" s="573"/>
      <c r="T29" s="573"/>
      <c r="U29" s="573"/>
      <c r="V29" s="573"/>
      <c r="W29" s="383"/>
      <c r="X29" s="573" t="s">
        <v>1178</v>
      </c>
      <c r="Y29" s="573"/>
      <c r="Z29" s="573"/>
      <c r="AA29" s="573"/>
      <c r="AB29" s="573"/>
      <c r="AC29" s="573"/>
      <c r="AD29" s="573"/>
      <c r="AE29" s="573"/>
      <c r="AF29" s="573"/>
      <c r="AG29" s="383"/>
      <c r="AH29" s="573" t="s">
        <v>1178</v>
      </c>
      <c r="AI29" s="573"/>
      <c r="AJ29" s="573"/>
      <c r="AK29" s="573"/>
      <c r="AL29" s="573"/>
      <c r="AM29" s="573"/>
      <c r="AN29" s="573"/>
      <c r="AO29" s="573"/>
      <c r="AP29" s="573"/>
      <c r="AQ29" s="383"/>
      <c r="AR29" s="573" t="s">
        <v>1178</v>
      </c>
      <c r="AS29" s="573"/>
      <c r="AT29" s="573"/>
      <c r="AU29" s="573"/>
      <c r="AV29" s="573"/>
      <c r="AW29" s="573"/>
      <c r="AX29" s="573"/>
      <c r="AY29" s="573"/>
      <c r="AZ29" s="573"/>
    </row>
    <row r="30" spans="1:52" ht="15" customHeight="1" x14ac:dyDescent="0.25">
      <c r="A30" s="611"/>
      <c r="B30" s="611"/>
      <c r="C30" s="611"/>
      <c r="D30" s="609" t="str">
        <f ca="1">IF(COUNTIF(D33:M53,"BLANK"),"BLANK",IF(COUNTIF(D33:M53,"REJECT"),"REJECT",IF(COUNTIF(D33:M53,"CHECK"),"CHECK",IF(L41="N/A","N/A","EQ"))))</f>
        <v>N/A</v>
      </c>
      <c r="E30" s="609"/>
      <c r="F30" s="609" t="s">
        <v>1316</v>
      </c>
      <c r="G30" s="609"/>
      <c r="H30" s="609"/>
      <c r="I30" s="609"/>
      <c r="J30" s="609"/>
      <c r="K30" s="609"/>
      <c r="L30" s="609"/>
      <c r="N30" s="609" t="str">
        <f ca="1">IF(COUNTIF(N33:W53,"BLANK"),"BLANK",IF(COUNTIF(N33:W53,"REJECT"),"REJECT",IF(COUNTIF(N33:W53,"CHECK"),"CHECK",IF(V41="N/A","N/A","EQ"))))</f>
        <v>N/A</v>
      </c>
      <c r="O30" s="609"/>
      <c r="P30" s="609" t="s">
        <v>1316</v>
      </c>
      <c r="Q30" s="609"/>
      <c r="R30" s="609"/>
      <c r="S30" s="609"/>
      <c r="T30" s="609"/>
      <c r="U30" s="609"/>
      <c r="V30" s="609"/>
      <c r="X30" s="609" t="str">
        <f ca="1">IF(COUNTIF(X33:AG53,"BLANK"),"BLANK",IF(COUNTIF(X33:AG53,"REJECT"),"REJECT",IF(COUNTIF(X33:AG53,"CHECK"),"CHECK",IF(AF41="N/A","N/A","EQ"))))</f>
        <v>N/A</v>
      </c>
      <c r="Y30" s="609"/>
      <c r="Z30" s="609" t="s">
        <v>1316</v>
      </c>
      <c r="AA30" s="609"/>
      <c r="AB30" s="609"/>
      <c r="AC30" s="609"/>
      <c r="AD30" s="609"/>
      <c r="AE30" s="609"/>
      <c r="AF30" s="609"/>
      <c r="AH30" s="609" t="str">
        <f ca="1">IF(COUNTIF(AH33:AQ53,"BLANK"),"BLANK",IF(COUNTIF(AH33:AQ53,"REJECT"),"REJECT",IF(COUNTIF(AH33:AQ53,"CHECK"),"CHECK",IF(AP41="N/A","N/A","EQ"))))</f>
        <v>N/A</v>
      </c>
      <c r="AI30" s="609"/>
      <c r="AJ30" s="609" t="s">
        <v>1316</v>
      </c>
      <c r="AK30" s="609"/>
      <c r="AL30" s="609"/>
      <c r="AM30" s="609"/>
      <c r="AN30" s="609"/>
      <c r="AO30" s="609"/>
      <c r="AP30" s="609"/>
      <c r="AR30" s="609" t="str">
        <f ca="1">IF(COUNTIF(AR33:BA53,"BLANK"),"BLANK",IF(COUNTIF(AR33:BA53,"REJECT"),"REJECT",IF(COUNTIF(AR33:BA53,"CHECK"),"CHECK",IF(AZ41="N/A","N/A","EQ"))))</f>
        <v>N/A</v>
      </c>
      <c r="AS30" s="609"/>
      <c r="AT30" s="609" t="s">
        <v>1316</v>
      </c>
      <c r="AU30" s="609"/>
      <c r="AV30" s="609"/>
      <c r="AW30" s="609"/>
      <c r="AX30" s="609"/>
      <c r="AY30" s="609"/>
      <c r="AZ30" s="609"/>
    </row>
    <row r="31" spans="1:52" ht="15" customHeight="1" x14ac:dyDescent="0.25">
      <c r="A31" s="611"/>
      <c r="B31" s="611"/>
      <c r="C31" s="611"/>
      <c r="D31" s="609"/>
      <c r="E31" s="609"/>
      <c r="F31" s="609"/>
      <c r="G31" s="609"/>
      <c r="H31" s="609"/>
      <c r="I31" s="609"/>
      <c r="J31" s="609"/>
      <c r="K31" s="609"/>
      <c r="L31" s="609"/>
      <c r="N31" s="609"/>
      <c r="O31" s="609"/>
      <c r="P31" s="609"/>
      <c r="Q31" s="609"/>
      <c r="R31" s="609"/>
      <c r="S31" s="609"/>
      <c r="T31" s="609"/>
      <c r="U31" s="609"/>
      <c r="V31" s="609"/>
      <c r="X31" s="609"/>
      <c r="Y31" s="609"/>
      <c r="Z31" s="609"/>
      <c r="AA31" s="609"/>
      <c r="AB31" s="609"/>
      <c r="AC31" s="609"/>
      <c r="AD31" s="609"/>
      <c r="AE31" s="609"/>
      <c r="AF31" s="609"/>
      <c r="AH31" s="609"/>
      <c r="AI31" s="609"/>
      <c r="AJ31" s="609"/>
      <c r="AK31" s="609"/>
      <c r="AL31" s="609"/>
      <c r="AM31" s="609"/>
      <c r="AN31" s="609"/>
      <c r="AO31" s="609"/>
      <c r="AP31" s="609"/>
      <c r="AR31" s="609"/>
      <c r="AS31" s="609"/>
      <c r="AT31" s="609"/>
      <c r="AU31" s="609"/>
      <c r="AV31" s="609"/>
      <c r="AW31" s="609"/>
      <c r="AX31" s="609"/>
      <c r="AY31" s="609"/>
      <c r="AZ31" s="609"/>
    </row>
    <row r="32" spans="1:52" ht="15" customHeight="1" x14ac:dyDescent="0.25">
      <c r="A32" s="611"/>
      <c r="B32" s="611"/>
      <c r="C32" s="611"/>
      <c r="D32" s="163"/>
      <c r="E32" s="163"/>
      <c r="F32" s="163"/>
      <c r="G32" s="163"/>
      <c r="H32" s="163"/>
      <c r="I32" s="163"/>
      <c r="J32" s="163"/>
      <c r="K32" s="163"/>
      <c r="L32" s="163"/>
      <c r="N32" s="163"/>
      <c r="O32" s="163"/>
      <c r="P32" s="163"/>
      <c r="Q32" s="163"/>
      <c r="R32" s="163"/>
      <c r="S32" s="163"/>
      <c r="T32" s="163"/>
      <c r="U32" s="163"/>
      <c r="V32" s="163"/>
      <c r="X32" s="163"/>
      <c r="Y32" s="163"/>
      <c r="Z32" s="163"/>
      <c r="AA32" s="163"/>
      <c r="AB32" s="163"/>
      <c r="AC32" s="163"/>
      <c r="AD32" s="163"/>
      <c r="AE32" s="163"/>
      <c r="AF32" s="163"/>
      <c r="AH32" s="163"/>
      <c r="AI32" s="163"/>
      <c r="AJ32" s="163"/>
      <c r="AK32" s="163"/>
      <c r="AL32" s="163"/>
      <c r="AM32" s="163"/>
      <c r="AN32" s="163"/>
      <c r="AO32" s="163"/>
      <c r="AP32" s="163"/>
      <c r="AR32" s="163"/>
      <c r="AS32" s="163"/>
      <c r="AT32" s="163"/>
      <c r="AU32" s="163"/>
      <c r="AV32" s="163"/>
      <c r="AW32" s="163"/>
      <c r="AX32" s="163"/>
      <c r="AY32" s="163"/>
      <c r="AZ32" s="163"/>
    </row>
    <row r="33" spans="1:52" ht="15" customHeight="1" thickBot="1" x14ac:dyDescent="0.3">
      <c r="A33" s="611"/>
      <c r="B33" s="611"/>
      <c r="C33" s="611"/>
      <c r="D33" s="590" t="str">
        <f ca="1">IF(COUNTIF(L34,"BLANK"),"BLANK",IF(COUNTIF(L34,"REJECT"),"REJECT",IF(COUNTIF(L34,"CHECK"),"CHECK","EQ")))</f>
        <v>EQ</v>
      </c>
      <c r="E33" s="590"/>
      <c r="F33" s="590"/>
      <c r="G33" s="590"/>
      <c r="H33" s="590"/>
      <c r="I33" s="590"/>
      <c r="J33" s="590"/>
      <c r="K33" s="590"/>
      <c r="L33" s="590"/>
      <c r="N33" s="590" t="str">
        <f>IF(COUNTIF(V34,"BLANK"),"BLANK",IF(COUNTIF(V34,"REJECT"),"REJECT",IF(COUNTIF(V34,"CHECK"),"CHECK","EQ")))</f>
        <v>EQ</v>
      </c>
      <c r="O33" s="590"/>
      <c r="P33" s="590"/>
      <c r="Q33" s="590"/>
      <c r="R33" s="590"/>
      <c r="S33" s="590"/>
      <c r="T33" s="590"/>
      <c r="U33" s="590"/>
      <c r="V33" s="590"/>
      <c r="X33" s="590" t="str">
        <f>IF(COUNTIF(AF34,"BLANK"),"BLANK",IF(COUNTIF(AF34,"REJECT"),"REJECT",IF(COUNTIF(AF34,"CHECK"),"CHECK","EQ")))</f>
        <v>EQ</v>
      </c>
      <c r="Y33" s="590"/>
      <c r="Z33" s="590"/>
      <c r="AA33" s="590"/>
      <c r="AB33" s="590"/>
      <c r="AC33" s="590"/>
      <c r="AD33" s="590"/>
      <c r="AE33" s="590"/>
      <c r="AF33" s="590"/>
      <c r="AH33" s="590" t="str">
        <f>IF(COUNTIF(AP34,"BLANK"),"BLANK",IF(COUNTIF(AP34,"REJECT"),"REJECT",IF(COUNTIF(AP34,"CHECK"),"CHECK","EQ")))</f>
        <v>EQ</v>
      </c>
      <c r="AI33" s="590"/>
      <c r="AJ33" s="590"/>
      <c r="AK33" s="590"/>
      <c r="AL33" s="590"/>
      <c r="AM33" s="590"/>
      <c r="AN33" s="590"/>
      <c r="AO33" s="590"/>
      <c r="AP33" s="590"/>
      <c r="AR33" s="590" t="str">
        <f>IF(COUNTIF(AZ34,"BLANK"),"BLANK",IF(COUNTIF(AZ34,"REJECT"),"REJECT",IF(COUNTIF(AZ34,"CHECK"),"CHECK","EQ")))</f>
        <v>EQ</v>
      </c>
      <c r="AS33" s="590"/>
      <c r="AT33" s="590"/>
      <c r="AU33" s="590"/>
      <c r="AV33" s="590"/>
      <c r="AW33" s="590"/>
      <c r="AX33" s="590"/>
      <c r="AY33" s="590"/>
      <c r="AZ33" s="590"/>
    </row>
    <row r="34" spans="1:52" ht="15" customHeight="1" thickBot="1" x14ac:dyDescent="0.3">
      <c r="A34" s="611"/>
      <c r="B34" s="611"/>
      <c r="C34" s="611"/>
      <c r="D34" s="166" t="s">
        <v>1315</v>
      </c>
      <c r="F34" s="165"/>
      <c r="G34" s="165"/>
      <c r="H34" s="165"/>
      <c r="I34" s="165" t="s">
        <v>1314</v>
      </c>
      <c r="J34" s="592"/>
      <c r="K34" s="596"/>
      <c r="L34" s="164" t="str">
        <f ca="1">IF(AND(NOT(A5="FILL OUT THIS TAB."),J34="",J41=""),"N/A",IF(J34="","BLANK","EQ"))</f>
        <v>N/A</v>
      </c>
      <c r="N34" s="166" t="s">
        <v>1315</v>
      </c>
      <c r="P34" s="165"/>
      <c r="Q34" s="165"/>
      <c r="R34" s="165"/>
      <c r="S34" s="165" t="s">
        <v>1314</v>
      </c>
      <c r="T34" s="592"/>
      <c r="U34" s="596"/>
      <c r="V34" s="164" t="str">
        <f>IF(AND(NOT(K5="FILL OUT THIS TAB."),T34="",T41=""),"N/A",IF(T34="","BLANK","EQ"))</f>
        <v>N/A</v>
      </c>
      <c r="X34" s="166" t="s">
        <v>1315</v>
      </c>
      <c r="Z34" s="165"/>
      <c r="AA34" s="165"/>
      <c r="AB34" s="165"/>
      <c r="AC34" s="165" t="s">
        <v>1314</v>
      </c>
      <c r="AD34" s="592"/>
      <c r="AE34" s="596"/>
      <c r="AF34" s="164" t="str">
        <f>IF(AND(NOT(U5="FILL OUT THIS TAB."),AD34="",AD41=""),"N/A",IF(AD34="","BLANK","EQ"))</f>
        <v>N/A</v>
      </c>
      <c r="AH34" s="166" t="s">
        <v>1315</v>
      </c>
      <c r="AJ34" s="165"/>
      <c r="AK34" s="165"/>
      <c r="AL34" s="165"/>
      <c r="AM34" s="165" t="s">
        <v>1314</v>
      </c>
      <c r="AN34" s="592"/>
      <c r="AO34" s="596"/>
      <c r="AP34" s="164" t="str">
        <f>IF(AND(NOT(AE5="FILL OUT THIS TAB."),AN34="",AN41=""),"N/A",IF(AN34="","BLANK","EQ"))</f>
        <v>N/A</v>
      </c>
      <c r="AR34" s="166" t="s">
        <v>1315</v>
      </c>
      <c r="AT34" s="165"/>
      <c r="AU34" s="165"/>
      <c r="AV34" s="165"/>
      <c r="AW34" s="165" t="s">
        <v>1314</v>
      </c>
      <c r="AX34" s="592"/>
      <c r="AY34" s="596"/>
      <c r="AZ34" s="164" t="str">
        <f>IF(AND(NOT(AO5="FILL OUT THIS TAB."),AX34="",AX41=""),"N/A",IF(AX34="","BLANK","EQ"))</f>
        <v>N/A</v>
      </c>
    </row>
    <row r="35" spans="1:52" ht="15" customHeight="1" x14ac:dyDescent="0.25">
      <c r="A35" s="611"/>
      <c r="B35" s="611"/>
      <c r="C35" s="611"/>
      <c r="D35" s="166" t="s">
        <v>1313</v>
      </c>
      <c r="E35" s="163" t="s">
        <v>1312</v>
      </c>
      <c r="F35" s="165"/>
      <c r="G35" s="165"/>
      <c r="H35" s="165"/>
      <c r="I35" s="165"/>
      <c r="J35" s="164"/>
      <c r="K35" s="164"/>
      <c r="L35" s="164"/>
      <c r="N35" s="166" t="s">
        <v>1313</v>
      </c>
      <c r="O35" s="163" t="s">
        <v>1312</v>
      </c>
      <c r="P35" s="165"/>
      <c r="Q35" s="165"/>
      <c r="R35" s="165"/>
      <c r="S35" s="165"/>
      <c r="T35" s="164"/>
      <c r="U35" s="164"/>
      <c r="V35" s="164"/>
      <c r="X35" s="166" t="s">
        <v>1313</v>
      </c>
      <c r="Y35" s="163" t="s">
        <v>1312</v>
      </c>
      <c r="Z35" s="165"/>
      <c r="AA35" s="165"/>
      <c r="AB35" s="165"/>
      <c r="AC35" s="165"/>
      <c r="AD35" s="164"/>
      <c r="AE35" s="164"/>
      <c r="AF35" s="164"/>
      <c r="AH35" s="166" t="s">
        <v>1313</v>
      </c>
      <c r="AI35" s="163" t="s">
        <v>1312</v>
      </c>
      <c r="AJ35" s="165"/>
      <c r="AK35" s="165"/>
      <c r="AL35" s="165"/>
      <c r="AM35" s="165"/>
      <c r="AN35" s="164"/>
      <c r="AO35" s="164"/>
      <c r="AP35" s="164"/>
      <c r="AR35" s="166" t="s">
        <v>1313</v>
      </c>
      <c r="AS35" s="163" t="s">
        <v>1312</v>
      </c>
      <c r="AT35" s="165"/>
      <c r="AU35" s="165"/>
      <c r="AV35" s="165"/>
      <c r="AW35" s="165"/>
      <c r="AX35" s="164"/>
      <c r="AY35" s="164"/>
      <c r="AZ35" s="164"/>
    </row>
    <row r="36" spans="1:52" ht="15" customHeight="1" x14ac:dyDescent="0.25">
      <c r="A36" s="396"/>
      <c r="B36" s="396"/>
      <c r="C36" s="396"/>
      <c r="E36" s="113" t="s">
        <v>1352</v>
      </c>
      <c r="F36" s="165"/>
      <c r="G36" s="165"/>
      <c r="H36" s="165"/>
      <c r="I36" s="165"/>
      <c r="J36" s="164"/>
      <c r="K36" s="164"/>
      <c r="L36" s="164"/>
      <c r="O36" s="113" t="s">
        <v>1352</v>
      </c>
      <c r="P36" s="165"/>
      <c r="Q36" s="165"/>
      <c r="R36" s="165"/>
      <c r="S36" s="165"/>
      <c r="T36" s="164"/>
      <c r="U36" s="164"/>
      <c r="V36" s="164"/>
      <c r="Y36" s="113" t="s">
        <v>1352</v>
      </c>
      <c r="Z36" s="165"/>
      <c r="AA36" s="165"/>
      <c r="AB36" s="165"/>
      <c r="AC36" s="165"/>
      <c r="AD36" s="164"/>
      <c r="AE36" s="164"/>
      <c r="AF36" s="164"/>
      <c r="AI36" s="113" t="s">
        <v>1352</v>
      </c>
      <c r="AJ36" s="165"/>
      <c r="AK36" s="165"/>
      <c r="AL36" s="165"/>
      <c r="AM36" s="165"/>
      <c r="AN36" s="164"/>
      <c r="AO36" s="164"/>
      <c r="AP36" s="164"/>
      <c r="AS36" s="113" t="s">
        <v>1352</v>
      </c>
      <c r="AT36" s="165"/>
      <c r="AU36" s="165"/>
      <c r="AV36" s="165"/>
      <c r="AW36" s="165"/>
      <c r="AX36" s="164"/>
      <c r="AY36" s="164"/>
      <c r="AZ36" s="164"/>
    </row>
    <row r="37" spans="1:52" ht="15" customHeight="1" x14ac:dyDescent="0.25">
      <c r="A37" s="192" t="s">
        <v>914</v>
      </c>
      <c r="D37" s="166"/>
      <c r="E37" s="163" t="s">
        <v>1311</v>
      </c>
      <c r="F37" s="165"/>
      <c r="G37" s="165"/>
      <c r="H37" s="165"/>
      <c r="I37" s="165"/>
      <c r="J37" s="164"/>
      <c r="K37" s="164"/>
      <c r="L37" s="164"/>
      <c r="N37" s="166"/>
      <c r="O37" s="163" t="s">
        <v>1311</v>
      </c>
      <c r="P37" s="165"/>
      <c r="Q37" s="165"/>
      <c r="R37" s="165"/>
      <c r="S37" s="165"/>
      <c r="T37" s="164"/>
      <c r="U37" s="164"/>
      <c r="V37" s="164"/>
      <c r="X37" s="166"/>
      <c r="Y37" s="163" t="s">
        <v>1311</v>
      </c>
      <c r="Z37" s="165"/>
      <c r="AA37" s="165"/>
      <c r="AB37" s="165"/>
      <c r="AC37" s="165"/>
      <c r="AD37" s="164"/>
      <c r="AE37" s="164"/>
      <c r="AF37" s="164"/>
      <c r="AH37" s="166"/>
      <c r="AI37" s="163" t="s">
        <v>1311</v>
      </c>
      <c r="AJ37" s="165"/>
      <c r="AK37" s="165"/>
      <c r="AL37" s="165"/>
      <c r="AM37" s="165"/>
      <c r="AN37" s="164"/>
      <c r="AO37" s="164"/>
      <c r="AP37" s="164"/>
      <c r="AR37" s="166"/>
      <c r="AS37" s="163" t="s">
        <v>1311</v>
      </c>
      <c r="AT37" s="165"/>
      <c r="AU37" s="165"/>
      <c r="AV37" s="165"/>
      <c r="AW37" s="165"/>
      <c r="AX37" s="164"/>
      <c r="AY37" s="164"/>
      <c r="AZ37" s="164"/>
    </row>
    <row r="38" spans="1:52" ht="15" customHeight="1" x14ac:dyDescent="0.25">
      <c r="A38" s="192" t="s">
        <v>913</v>
      </c>
      <c r="D38" s="173" t="s">
        <v>1310</v>
      </c>
      <c r="E38" s="113" t="s">
        <v>1309</v>
      </c>
      <c r="N38" s="173" t="s">
        <v>1310</v>
      </c>
      <c r="O38" s="113" t="s">
        <v>1309</v>
      </c>
      <c r="X38" s="173" t="s">
        <v>1310</v>
      </c>
      <c r="Y38" s="113" t="s">
        <v>1309</v>
      </c>
      <c r="AH38" s="173" t="s">
        <v>1310</v>
      </c>
      <c r="AI38" s="113" t="s">
        <v>1309</v>
      </c>
      <c r="AR38" s="173" t="s">
        <v>1310</v>
      </c>
      <c r="AS38" s="113" t="s">
        <v>1309</v>
      </c>
    </row>
    <row r="39" spans="1:52" ht="15" customHeight="1" x14ac:dyDescent="0.25">
      <c r="D39" s="166"/>
      <c r="E39" s="165"/>
      <c r="F39" s="165"/>
      <c r="G39" s="165"/>
      <c r="H39" s="165"/>
      <c r="I39" s="165"/>
      <c r="J39" s="164"/>
      <c r="K39" s="164"/>
      <c r="L39" s="164"/>
      <c r="N39" s="166"/>
      <c r="O39" s="165"/>
      <c r="P39" s="165"/>
      <c r="Q39" s="165"/>
      <c r="R39" s="165"/>
      <c r="S39" s="165"/>
      <c r="T39" s="164"/>
      <c r="U39" s="164"/>
      <c r="V39" s="164"/>
      <c r="X39" s="166"/>
      <c r="Y39" s="165"/>
      <c r="Z39" s="165"/>
      <c r="AA39" s="165"/>
      <c r="AB39" s="165"/>
      <c r="AC39" s="165"/>
      <c r="AD39" s="164"/>
      <c r="AE39" s="164"/>
      <c r="AF39" s="164"/>
      <c r="AH39" s="166"/>
      <c r="AI39" s="165"/>
      <c r="AJ39" s="165"/>
      <c r="AK39" s="165"/>
      <c r="AL39" s="165"/>
      <c r="AM39" s="165"/>
      <c r="AN39" s="164"/>
      <c r="AO39" s="164"/>
      <c r="AP39" s="164"/>
      <c r="AR39" s="166"/>
      <c r="AS39" s="165"/>
      <c r="AT39" s="165"/>
      <c r="AU39" s="165"/>
      <c r="AV39" s="165"/>
      <c r="AW39" s="165"/>
      <c r="AX39" s="164"/>
      <c r="AY39" s="164"/>
      <c r="AZ39" s="164"/>
    </row>
    <row r="40" spans="1:52" ht="15" customHeight="1" x14ac:dyDescent="0.25">
      <c r="D40" s="590" t="str">
        <f>IF(COUNTIF(L41:L42,"BLANK"),"BLANK",IF(COUNTIF(L41:L42,"REJECT"),"REJECT",IF(COUNTIF(L41:L42,"CHECK"),"CHECK","EQ")))</f>
        <v>EQ</v>
      </c>
      <c r="E40" s="590"/>
      <c r="F40" s="590"/>
      <c r="G40" s="590"/>
      <c r="H40" s="590"/>
      <c r="I40" s="590"/>
      <c r="J40" s="590"/>
      <c r="K40" s="590"/>
      <c r="L40" s="590"/>
      <c r="N40" s="590" t="str">
        <f>IF(COUNTIF(V41:V42,"BLANK"),"BLANK",IF(COUNTIF(V41:V42,"REJECT"),"REJECT",IF(COUNTIF(V41:V42,"CHECK"),"CHECK","EQ")))</f>
        <v>EQ</v>
      </c>
      <c r="O40" s="590"/>
      <c r="P40" s="590"/>
      <c r="Q40" s="590"/>
      <c r="R40" s="590"/>
      <c r="S40" s="590"/>
      <c r="T40" s="590"/>
      <c r="U40" s="590"/>
      <c r="V40" s="590"/>
      <c r="X40" s="590" t="str">
        <f>IF(COUNTIF(AF41:AF42,"BLANK"),"BLANK",IF(COUNTIF(AF41:AF42,"REJECT"),"REJECT",IF(COUNTIF(AF41:AF42,"CHECK"),"CHECK","EQ")))</f>
        <v>EQ</v>
      </c>
      <c r="Y40" s="590"/>
      <c r="Z40" s="590"/>
      <c r="AA40" s="590"/>
      <c r="AB40" s="590"/>
      <c r="AC40" s="590"/>
      <c r="AD40" s="590"/>
      <c r="AE40" s="590"/>
      <c r="AF40" s="590"/>
      <c r="AH40" s="590" t="str">
        <f>IF(COUNTIF(AP41:AP42,"BLANK"),"BLANK",IF(COUNTIF(AP41:AP42,"REJECT"),"REJECT",IF(COUNTIF(AP41:AP42,"CHECK"),"CHECK","EQ")))</f>
        <v>EQ</v>
      </c>
      <c r="AI40" s="590"/>
      <c r="AJ40" s="590"/>
      <c r="AK40" s="590"/>
      <c r="AL40" s="590"/>
      <c r="AM40" s="590"/>
      <c r="AN40" s="590"/>
      <c r="AO40" s="590"/>
      <c r="AP40" s="590"/>
      <c r="AR40" s="590" t="str">
        <f>IF(COUNTIF(AZ41:AZ42,"BLANK"),"BLANK",IF(COUNTIF(AZ41:AZ42,"REJECT"),"REJECT",IF(COUNTIF(AZ41:AZ42,"CHECK"),"CHECK","EQ")))</f>
        <v>EQ</v>
      </c>
      <c r="AS40" s="590"/>
      <c r="AT40" s="590"/>
      <c r="AU40" s="590"/>
      <c r="AV40" s="590"/>
      <c r="AW40" s="590"/>
      <c r="AX40" s="590"/>
      <c r="AY40" s="590"/>
      <c r="AZ40" s="590"/>
    </row>
    <row r="41" spans="1:52" ht="15" customHeight="1" x14ac:dyDescent="0.25">
      <c r="D41" s="166" t="str">
        <f>IF(J$34="Sleeved Butt Joint","F.5.12.6.a","F.5.12.3.a")</f>
        <v>F.5.12.3.a</v>
      </c>
      <c r="F41" s="165"/>
      <c r="G41" s="165"/>
      <c r="H41" s="165"/>
      <c r="I41" s="165" t="str">
        <f>IF(J$34="Sleeved Butt Joint","Min Butt Joint to Sleeve End &gt;=37.5mm (1.5in):","Lug and Cap thickness &gt;= 4.5mm (0.177in) steel:")</f>
        <v>Lug and Cap thickness &gt;= 4.5mm (0.177in) steel:</v>
      </c>
      <c r="J41" s="378"/>
      <c r="K41" s="163" t="str">
        <f ca="1">IF($A$25="mm","mm","in")</f>
        <v>mm</v>
      </c>
      <c r="L41" s="164" t="str">
        <f>IF(AND(J$34="",J41=""),"N/A",IF(J41="","BLANK",IF(J$34="Sleeved Butt Joint",IF($A$25="mm",IF(J41&gt;=37.5,"EQ","REJECT"),IF(J41&gt;=1.5,"EQ","REJECT")),IF($A$25="mm",IF(J41&gt;=4.5,"EQ","REJECT"),IF(J41&gt;=0.177,"EQ","REJECT")))))</f>
        <v>N/A</v>
      </c>
      <c r="N41" s="166" t="str">
        <f>IF(T$34="Sleeved Butt Joint","F.5.12.6.a","F.5.12.3.a")</f>
        <v>F.5.12.3.a</v>
      </c>
      <c r="P41" s="165"/>
      <c r="Q41" s="165"/>
      <c r="R41" s="165"/>
      <c r="S41" s="165" t="str">
        <f>IF(T$34="Sleeved Butt Joint","Min Butt Joint to Sleeve End &gt;=37.5mm (1.5in):","Lug and Cap thickness &gt;= 4.5mm (0.177in) steel:")</f>
        <v>Lug and Cap thickness &gt;= 4.5mm (0.177in) steel:</v>
      </c>
      <c r="T41" s="378"/>
      <c r="U41" s="163" t="str">
        <f ca="1">IF($A$25="mm","mm","in")</f>
        <v>mm</v>
      </c>
      <c r="V41" s="164" t="str">
        <f>IF(AND(T$34="",T41=""),"N/A",IF(T41="","BLANK",IF(T$34="Sleeved Butt Joint",IF($A$25="mm",IF(T41&gt;=37.5,"EQ","REJECT"),IF(T41&gt;=1.5,"EQ","REJECT")),IF($A$25="mm",IF(T41&gt;=4.5,"EQ","REJECT"),IF(T41&gt;=0.177,"EQ","REJECT")))))</f>
        <v>N/A</v>
      </c>
      <c r="X41" s="166" t="str">
        <f>IF(AD$34="Sleeved Butt Joint","F.5.12.6.a","F.5.12.3.a")</f>
        <v>F.5.12.3.a</v>
      </c>
      <c r="Z41" s="165"/>
      <c r="AA41" s="165"/>
      <c r="AB41" s="165"/>
      <c r="AC41" s="165" t="str">
        <f>IF(AD$34="Sleeved Butt Joint","Min Butt Joint to Sleeve End &gt;=37.5mm (1.5in):","Lug and Cap thickness &gt;= 4.5mm (0.177in) steel:")</f>
        <v>Lug and Cap thickness &gt;= 4.5mm (0.177in) steel:</v>
      </c>
      <c r="AD41" s="378"/>
      <c r="AE41" s="163" t="str">
        <f ca="1">IF($A$25="mm","mm","in")</f>
        <v>mm</v>
      </c>
      <c r="AF41" s="164" t="str">
        <f>IF(AND(AD$34="",AD41=""),"N/A",IF(AD41="","BLANK",IF(AD$34="Sleeved Butt Joint",IF($A$25="mm",IF(AD41&gt;=37.5,"EQ","REJECT"),IF(AD41&gt;=1.5,"EQ","REJECT")),IF($A$25="mm",IF(AD41&gt;=4.5,"EQ","REJECT"),IF(AD41&gt;=0.177,"EQ","REJECT")))))</f>
        <v>N/A</v>
      </c>
      <c r="AH41" s="166" t="str">
        <f>IF(AN$34="Sleeved Butt Joint","F.5.12.6.a","F.5.12.3.a")</f>
        <v>F.5.12.3.a</v>
      </c>
      <c r="AJ41" s="165"/>
      <c r="AK41" s="165"/>
      <c r="AL41" s="165"/>
      <c r="AM41" s="165" t="str">
        <f>IF(AN$34="Sleeved Butt Joint","Min Butt Joint to Sleeve End &gt;=37.5mm (1.5in):","Lug and Cap thickness &gt;= 4.5mm (0.177in) steel:")</f>
        <v>Lug and Cap thickness &gt;= 4.5mm (0.177in) steel:</v>
      </c>
      <c r="AN41" s="378"/>
      <c r="AO41" s="163" t="str">
        <f ca="1">IF($A$25="mm","mm","in")</f>
        <v>mm</v>
      </c>
      <c r="AP41" s="164" t="str">
        <f>IF(AND(AN$34="",AN41=""),"N/A",IF(AN41="","BLANK",IF(AN$34="Sleeved Butt Joint",IF($A$25="mm",IF(AN41&gt;=37.5,"EQ","REJECT"),IF(AN41&gt;=1.5,"EQ","REJECT")),IF($A$25="mm",IF(AN41&gt;=4.5,"EQ","REJECT"),IF(AN41&gt;=0.177,"EQ","REJECT")))))</f>
        <v>N/A</v>
      </c>
      <c r="AR41" s="166" t="str">
        <f>IF(AX$34="Sleeved Butt Joint","F.5.12.6.a","F.5.12.3.a")</f>
        <v>F.5.12.3.a</v>
      </c>
      <c r="AT41" s="165"/>
      <c r="AU41" s="165"/>
      <c r="AV41" s="165"/>
      <c r="AW41" s="165" t="str">
        <f>IF(AX$34="Sleeved Butt Joint","Min Butt Joint to Sleeve End &gt;=37.5mm (1.5in):","Lug and Cap thickness &gt;= 4.5mm (0.177in) steel:")</f>
        <v>Lug and Cap thickness &gt;= 4.5mm (0.177in) steel:</v>
      </c>
      <c r="AX41" s="378"/>
      <c r="AY41" s="163" t="str">
        <f ca="1">IF($A$25="mm","mm","in")</f>
        <v>mm</v>
      </c>
      <c r="AZ41" s="164" t="str">
        <f>IF(AND(AX$34="",AX41=""),"N/A",IF(AX41="","BLANK",IF(AX$34="Sleeved Butt Joint",IF($A$25="mm",IF(AX41&gt;=37.5,"EQ","REJECT"),IF(AX41&gt;=1.5,"EQ","REJECT")),IF($A$25="mm",IF(AX41&gt;=4.5,"EQ","REJECT"),IF(AX41&gt;=0.177,"EQ","REJECT")))))</f>
        <v>N/A</v>
      </c>
    </row>
    <row r="42" spans="1:52" ht="15" customHeight="1" x14ac:dyDescent="0.25">
      <c r="D42" s="166" t="str">
        <f>IF(J$34="Sleeved Butt Joint","F.5.12.6.c","F.5.12.3.b")</f>
        <v>F.5.12.3.b</v>
      </c>
      <c r="F42" s="165"/>
      <c r="G42" s="165"/>
      <c r="H42" s="165"/>
      <c r="I42" s="165" t="str">
        <f>IF(J$34="Sleeved Butt Joint","Steel Sleeve Wall Thickness &gt;= 2mm (0.079in):","Perpendicular dimension &gt;=25mm (1in):")</f>
        <v>Perpendicular dimension &gt;=25mm (1in):</v>
      </c>
      <c r="J42" s="340"/>
      <c r="K42" s="163" t="str">
        <f ca="1">IF($A$25="mm","mm","in")</f>
        <v>mm</v>
      </c>
      <c r="L42" s="164" t="str">
        <f>IF(AND(J$34="",J42=""),"N/A",IF(J42="","BLANK",IF(J$34="Sleeved Butt Joint",IF($A$25="mm",IF(J42&gt;=2,"EQ","REJECT"),IF(J42&gt;=0.079,"EQ","REJECT")),IF($A$25="mm",IF(J42&gt;=25,"EQ","REJECT"),IF(J42&gt;=1,"EQ","REJECT")))))</f>
        <v>N/A</v>
      </c>
      <c r="N42" s="166" t="str">
        <f>IF(T$34="Sleeved Butt Joint","F.5.12.6.c","F.5.12.3.b")</f>
        <v>F.5.12.3.b</v>
      </c>
      <c r="P42" s="165"/>
      <c r="Q42" s="165"/>
      <c r="R42" s="165"/>
      <c r="S42" s="165" t="str">
        <f>IF(T$34="Sleeved Butt Joint","Steel Sleeve Wall Thickness &gt;= 2mm (0.079in):","Perpendicular dimension &gt;=25mm (1in):")</f>
        <v>Perpendicular dimension &gt;=25mm (1in):</v>
      </c>
      <c r="T42" s="340"/>
      <c r="U42" s="163" t="str">
        <f ca="1">IF($A$25="mm","mm","in")</f>
        <v>mm</v>
      </c>
      <c r="V42" s="164" t="str">
        <f>IF(AND(T$34="",T42=""),"N/A",IF(T42="","BLANK",IF(T$34="Sleeved Butt Joint",IF($A$25="mm",IF(T42&gt;=2,"EQ","REJECT"),IF(T42&gt;=0.079,"EQ","REJECT")),IF($A$25="mm",IF(T42&gt;=25,"EQ","REJECT"),IF(T42&gt;=1,"EQ","REJECT")))))</f>
        <v>N/A</v>
      </c>
      <c r="X42" s="166" t="str">
        <f>IF(AD$34="Sleeved Butt Joint","F.5.12.6.c","F.5.12.3.b")</f>
        <v>F.5.12.3.b</v>
      </c>
      <c r="Z42" s="165"/>
      <c r="AA42" s="165"/>
      <c r="AB42" s="165"/>
      <c r="AC42" s="165" t="str">
        <f>IF(AD$34="Sleeved Butt Joint","Steel Sleeve Wall Thickness &gt;= 2mm (0.079in):","Perpendicular dimension &gt;=25mm (1in):")</f>
        <v>Perpendicular dimension &gt;=25mm (1in):</v>
      </c>
      <c r="AD42" s="340"/>
      <c r="AE42" s="163" t="str">
        <f ca="1">IF($A$25="mm","mm","in")</f>
        <v>mm</v>
      </c>
      <c r="AF42" s="164" t="str">
        <f>IF(AND(AD$34="",AD42=""),"N/A",IF(AD42="","BLANK",IF(AD$34="Sleeved Butt Joint",IF($A$25="mm",IF(AD42&gt;=2,"EQ","REJECT"),IF(AD42&gt;=0.079,"EQ","REJECT")),IF($A$25="mm",IF(AD42&gt;=25,"EQ","REJECT"),IF(AD42&gt;=1,"EQ","REJECT")))))</f>
        <v>N/A</v>
      </c>
      <c r="AH42" s="166" t="str">
        <f>IF(AN$34="Sleeved Butt Joint","F.5.12.6.c","F.5.12.3.b")</f>
        <v>F.5.12.3.b</v>
      </c>
      <c r="AJ42" s="165"/>
      <c r="AK42" s="165"/>
      <c r="AL42" s="165"/>
      <c r="AM42" s="165" t="str">
        <f>IF(AN$34="Sleeved Butt Joint","Steel Sleeve Wall Thickness &gt;= 2mm (0.079in):","Perpendicular dimension &gt;=25mm (1in):")</f>
        <v>Perpendicular dimension &gt;=25mm (1in):</v>
      </c>
      <c r="AN42" s="340"/>
      <c r="AO42" s="163" t="str">
        <f ca="1">IF($A$25="mm","mm","in")</f>
        <v>mm</v>
      </c>
      <c r="AP42" s="164" t="str">
        <f>IF(AND(AN$34="",AN42=""),"N/A",IF(AN42="","BLANK",IF(AN$34="Sleeved Butt Joint",IF($A$25="mm",IF(AN42&gt;=2,"EQ","REJECT"),IF(AN42&gt;=0.079,"EQ","REJECT")),IF($A$25="mm",IF(AN42&gt;=25,"EQ","REJECT"),IF(AN42&gt;=1,"EQ","REJECT")))))</f>
        <v>N/A</v>
      </c>
      <c r="AR42" s="166" t="str">
        <f>IF(AX$34="Sleeved Butt Joint","F.5.12.6.c","F.5.12.3.b")</f>
        <v>F.5.12.3.b</v>
      </c>
      <c r="AT42" s="165"/>
      <c r="AU42" s="165"/>
      <c r="AV42" s="165"/>
      <c r="AW42" s="165" t="str">
        <f>IF(AX$34="Sleeved Butt Joint","Steel Sleeve Wall Thickness &gt;= 2mm (0.079in):","Perpendicular dimension &gt;=25mm (1in):")</f>
        <v>Perpendicular dimension &gt;=25mm (1in):</v>
      </c>
      <c r="AX42" s="340"/>
      <c r="AY42" s="163" t="str">
        <f ca="1">IF($A$25="mm","mm","in")</f>
        <v>mm</v>
      </c>
      <c r="AZ42" s="164" t="str">
        <f>IF(AND(AX$34="",AX42=""),"N/A",IF(AX42="","BLANK",IF(AX$34="Sleeved Butt Joint",IF($A$25="mm",IF(AX42&gt;=2,"EQ","REJECT"),IF(AX42&gt;=0.079,"EQ","REJECT")),IF($A$25="mm",IF(AX42&gt;=25,"EQ","REJECT"),IF(AX42&gt;=1,"EQ","REJECT")))))</f>
        <v>N/A</v>
      </c>
    </row>
    <row r="43" spans="1:52" x14ac:dyDescent="0.25">
      <c r="D43" s="166"/>
      <c r="F43" s="165"/>
      <c r="G43" s="165"/>
      <c r="H43" s="165"/>
      <c r="I43" s="165"/>
      <c r="J43" s="164"/>
      <c r="K43" s="163"/>
      <c r="L43" s="164"/>
      <c r="N43" s="166"/>
      <c r="P43" s="165"/>
      <c r="Q43" s="165"/>
      <c r="R43" s="165"/>
      <c r="S43" s="165"/>
      <c r="T43" s="164"/>
      <c r="U43" s="163"/>
      <c r="V43" s="164"/>
      <c r="X43" s="166"/>
      <c r="Z43" s="165"/>
      <c r="AA43" s="165"/>
      <c r="AB43" s="165"/>
      <c r="AC43" s="165"/>
      <c r="AD43" s="164"/>
      <c r="AE43" s="163"/>
      <c r="AF43" s="164"/>
      <c r="AH43" s="166"/>
      <c r="AJ43" s="165"/>
      <c r="AK43" s="165"/>
      <c r="AL43" s="165"/>
      <c r="AM43" s="165"/>
      <c r="AN43" s="164"/>
      <c r="AO43" s="163"/>
      <c r="AP43" s="164"/>
      <c r="AR43" s="166"/>
      <c r="AT43" s="165"/>
      <c r="AU43" s="165"/>
      <c r="AV43" s="165"/>
      <c r="AW43" s="165"/>
      <c r="AX43" s="164"/>
      <c r="AY43" s="163"/>
      <c r="AZ43" s="164"/>
    </row>
    <row r="44" spans="1:52" x14ac:dyDescent="0.25">
      <c r="D44" s="173" t="s">
        <v>1308</v>
      </c>
      <c r="E44" s="113" t="s">
        <v>1307</v>
      </c>
      <c r="N44" s="173" t="s">
        <v>1308</v>
      </c>
      <c r="O44" s="113" t="s">
        <v>1307</v>
      </c>
      <c r="X44" s="173" t="s">
        <v>1308</v>
      </c>
      <c r="Y44" s="113" t="s">
        <v>1307</v>
      </c>
      <c r="AH44" s="173" t="s">
        <v>1308</v>
      </c>
      <c r="AI44" s="113" t="s">
        <v>1307</v>
      </c>
      <c r="AR44" s="173" t="s">
        <v>1308</v>
      </c>
      <c r="AS44" s="113" t="s">
        <v>1307</v>
      </c>
    </row>
    <row r="45" spans="1:52" x14ac:dyDescent="0.25">
      <c r="D45" s="173" t="s">
        <v>1306</v>
      </c>
      <c r="E45" s="113" t="s">
        <v>1305</v>
      </c>
      <c r="N45" s="173" t="s">
        <v>1306</v>
      </c>
      <c r="O45" s="113" t="s">
        <v>1305</v>
      </c>
      <c r="X45" s="173" t="s">
        <v>1306</v>
      </c>
      <c r="Y45" s="113" t="s">
        <v>1305</v>
      </c>
      <c r="AH45" s="173" t="s">
        <v>1306</v>
      </c>
      <c r="AI45" s="113" t="s">
        <v>1305</v>
      </c>
      <c r="AR45" s="173" t="s">
        <v>1306</v>
      </c>
      <c r="AS45" s="113" t="s">
        <v>1305</v>
      </c>
    </row>
    <row r="46" spans="1:52" x14ac:dyDescent="0.25">
      <c r="D46" s="173" t="s">
        <v>1337</v>
      </c>
      <c r="E46" s="113" t="s">
        <v>1304</v>
      </c>
      <c r="N46" s="173" t="s">
        <v>1337</v>
      </c>
      <c r="O46" s="113" t="s">
        <v>1304</v>
      </c>
      <c r="X46" s="173" t="s">
        <v>1337</v>
      </c>
      <c r="Y46" s="113" t="s">
        <v>1304</v>
      </c>
      <c r="AH46" s="173" t="s">
        <v>1337</v>
      </c>
      <c r="AI46" s="113" t="s">
        <v>1304</v>
      </c>
      <c r="AR46" s="173" t="s">
        <v>1337</v>
      </c>
      <c r="AS46" s="113" t="s">
        <v>1304</v>
      </c>
    </row>
    <row r="47" spans="1:52" x14ac:dyDescent="0.25">
      <c r="D47" s="113" t="s">
        <v>1303</v>
      </c>
      <c r="N47" s="113" t="s">
        <v>1303</v>
      </c>
      <c r="X47" s="113" t="s">
        <v>1303</v>
      </c>
      <c r="AH47" s="113" t="s">
        <v>1303</v>
      </c>
      <c r="AR47" s="113" t="s">
        <v>1303</v>
      </c>
    </row>
    <row r="49" spans="4:52" x14ac:dyDescent="0.25">
      <c r="D49" s="590" t="str">
        <f>IF(COUNTIF(L50:L53,"BLANK"),"BLANK",IF(COUNTIF(L50:L53,"REJECT"),"REJECT",IF(COUNTIF(L50:L53,"CHECK"),"CHECK","EQ")))</f>
        <v>EQ</v>
      </c>
      <c r="E49" s="590"/>
      <c r="F49" s="590"/>
      <c r="G49" s="590"/>
      <c r="H49" s="590"/>
      <c r="I49" s="590"/>
      <c r="J49" s="590"/>
      <c r="K49" s="590"/>
      <c r="L49" s="590"/>
      <c r="N49" s="590" t="str">
        <f>IF(COUNTIF(V50:V53,"BLANK"),"BLANK",IF(COUNTIF(V50:V53,"REJECT"),"REJECT",IF(COUNTIF(V50:V53,"CHECK"),"CHECK","EQ")))</f>
        <v>EQ</v>
      </c>
      <c r="O49" s="590"/>
      <c r="P49" s="590"/>
      <c r="Q49" s="590"/>
      <c r="R49" s="590"/>
      <c r="S49" s="590"/>
      <c r="T49" s="590"/>
      <c r="U49" s="590"/>
      <c r="V49" s="590"/>
      <c r="X49" s="590" t="str">
        <f>IF(COUNTIF(AF50:AF53,"BLANK"),"BLANK",IF(COUNTIF(AF50:AF53,"REJECT"),"REJECT",IF(COUNTIF(AF50:AF53,"CHECK"),"CHECK","EQ")))</f>
        <v>EQ</v>
      </c>
      <c r="Y49" s="590"/>
      <c r="Z49" s="590"/>
      <c r="AA49" s="590"/>
      <c r="AB49" s="590"/>
      <c r="AC49" s="590"/>
      <c r="AD49" s="590"/>
      <c r="AE49" s="590"/>
      <c r="AF49" s="590"/>
      <c r="AH49" s="590" t="str">
        <f>IF(COUNTIF(AP50:AP53,"BLANK"),"BLANK",IF(COUNTIF(AP50:AP53,"REJECT"),"REJECT",IF(COUNTIF(AP50:AP53,"CHECK"),"CHECK","EQ")))</f>
        <v>EQ</v>
      </c>
      <c r="AI49" s="590"/>
      <c r="AJ49" s="590"/>
      <c r="AK49" s="590"/>
      <c r="AL49" s="590"/>
      <c r="AM49" s="590"/>
      <c r="AN49" s="590"/>
      <c r="AO49" s="590"/>
      <c r="AP49" s="590"/>
      <c r="AR49" s="590" t="str">
        <f>IF(COUNTIF(AZ50:AZ53,"BLANK"),"BLANK",IF(COUNTIF(AZ50:AZ53,"REJECT"),"REJECT",IF(COUNTIF(AZ50:AZ53,"CHECK"),"CHECK","EQ")))</f>
        <v>EQ</v>
      </c>
      <c r="AS49" s="590"/>
      <c r="AT49" s="590"/>
      <c r="AU49" s="590"/>
      <c r="AV49" s="590"/>
      <c r="AW49" s="590"/>
      <c r="AX49" s="590"/>
      <c r="AY49" s="590"/>
      <c r="AZ49" s="590"/>
    </row>
    <row r="50" spans="4:52" x14ac:dyDescent="0.25">
      <c r="D50" s="166" t="s">
        <v>1337</v>
      </c>
      <c r="F50" s="165"/>
      <c r="G50" s="165"/>
      <c r="H50" s="165"/>
      <c r="I50" s="165" t="s">
        <v>1302</v>
      </c>
      <c r="J50" s="378"/>
      <c r="K50" s="163" t="str">
        <f ca="1">IF($A$25="mm","mm","in")</f>
        <v>mm</v>
      </c>
      <c r="L50" s="164" t="str">
        <f>IF(AND(J$34="",J50=""),"N/A",IF(J50="","BLANK",IF(J$34="Sleeved Butt Joint",IF($A$25="mm",IF(J50&gt;=6,"EQ","REJECT"),IF(J50&gt;=0.25,"EQ","REJECT")),IF($A$25="mm",IF(J50&gt;=10,"EQ","REJECT"),IF(J50&gt;=0.375,"EQ","REJECT")))))</f>
        <v>N/A</v>
      </c>
      <c r="N50" s="166" t="s">
        <v>1337</v>
      </c>
      <c r="P50" s="165"/>
      <c r="Q50" s="165"/>
      <c r="R50" s="165"/>
      <c r="S50" s="165" t="s">
        <v>1302</v>
      </c>
      <c r="T50" s="378"/>
      <c r="U50" s="163" t="str">
        <f ca="1">IF($A$25="mm","mm","in")</f>
        <v>mm</v>
      </c>
      <c r="V50" s="164" t="str">
        <f>IF(AND(T$34="",T50=""),"N/A",IF(T50="","BLANK",IF(T$34="Sleeved Butt Joint",IF($A$25="mm",IF(T50&gt;=6,"EQ","REJECT"),IF(T50&gt;=0.25,"EQ","REJECT")),IF($A$25="mm",IF(T50&gt;=10,"EQ","REJECT"),IF(T50&gt;=0.375,"EQ","REJECT")))))</f>
        <v>N/A</v>
      </c>
      <c r="X50" s="166" t="s">
        <v>1337</v>
      </c>
      <c r="Z50" s="165"/>
      <c r="AA50" s="165"/>
      <c r="AB50" s="165"/>
      <c r="AC50" s="165" t="s">
        <v>1302</v>
      </c>
      <c r="AD50" s="378"/>
      <c r="AE50" s="163" t="str">
        <f ca="1">IF($A$25="mm","mm","in")</f>
        <v>mm</v>
      </c>
      <c r="AF50" s="164" t="str">
        <f>IF(AND(AD$34="",AD50=""),"N/A",IF(AD50="","BLANK",IF(AD$34="Sleeved Butt Joint",IF($A$25="mm",IF(AD50&gt;=6,"EQ","REJECT"),IF(AD50&gt;=0.25,"EQ","REJECT")),IF($A$25="mm",IF(AD50&gt;=10,"EQ","REJECT"),IF(AD50&gt;=0.375,"EQ","REJECT")))))</f>
        <v>N/A</v>
      </c>
      <c r="AH50" s="166" t="s">
        <v>1337</v>
      </c>
      <c r="AJ50" s="165"/>
      <c r="AK50" s="165"/>
      <c r="AL50" s="165"/>
      <c r="AM50" s="165" t="s">
        <v>1302</v>
      </c>
      <c r="AN50" s="378"/>
      <c r="AO50" s="163" t="str">
        <f ca="1">IF($A$25="mm","mm","in")</f>
        <v>mm</v>
      </c>
      <c r="AP50" s="164" t="str">
        <f>IF(AND(AN$34="",AN50=""),"N/A",IF(AN50="","BLANK",IF(AN$34="Sleeved Butt Joint",IF($A$25="mm",IF(AN50&gt;=6,"EQ","REJECT"),IF(AN50&gt;=0.25,"EQ","REJECT")),IF($A$25="mm",IF(AN50&gt;=10,"EQ","REJECT"),IF(AN50&gt;=0.375,"EQ","REJECT")))))</f>
        <v>N/A</v>
      </c>
      <c r="AR50" s="166" t="s">
        <v>1337</v>
      </c>
      <c r="AT50" s="165"/>
      <c r="AU50" s="165"/>
      <c r="AV50" s="165"/>
      <c r="AW50" s="165" t="s">
        <v>1302</v>
      </c>
      <c r="AX50" s="378"/>
      <c r="AY50" s="163" t="str">
        <f ca="1">IF($A$25="mm","mm","in")</f>
        <v>mm</v>
      </c>
      <c r="AZ50" s="164" t="str">
        <f>IF(AND(AX$34="",AX50=""),"N/A",IF(AX50="","BLANK",IF(AX$34="Sleeved Butt Joint",IF($A$25="mm",IF(AX50&gt;=6,"EQ","REJECT"),IF(AX50&gt;=0.25,"EQ","REJECT")),IF($A$25="mm",IF(AX50&gt;=10,"EQ","REJECT"),IF(AX50&gt;=0.375,"EQ","REJECT")))))</f>
        <v>N/A</v>
      </c>
    </row>
    <row r="51" spans="4:52" x14ac:dyDescent="0.25">
      <c r="D51" s="166"/>
      <c r="F51" s="165"/>
      <c r="G51" s="165"/>
      <c r="H51" s="165"/>
      <c r="I51" s="165" t="str">
        <f>IF(J$34="Sleeved Butt Joint","Distance to outside sleeve edge:","Distance to tube edge:")</f>
        <v>Distance to tube edge:</v>
      </c>
      <c r="J51" s="378"/>
      <c r="K51" s="163" t="str">
        <f ca="1">IF($A$25="mm","mm","in")</f>
        <v>mm</v>
      </c>
      <c r="L51" s="164" t="str">
        <f>IF(AND(J$34="",J51=""),"N/A",IF(J51="","BLANK",IF(J$34="Sleeved Butt Joint",IF($A$25="mm",IF(J51&gt;=9,"EQ","REJECT"),IF(J51&gt;=0.375,"EQ","REJECT")),IF($A$25="mm",IF(J51&gt;=15,"EQ","REJECT"),IF(J51&gt;=0.5625,"EQ","REJECT")))))</f>
        <v>N/A</v>
      </c>
      <c r="N51" s="166"/>
      <c r="P51" s="165"/>
      <c r="Q51" s="165"/>
      <c r="R51" s="165"/>
      <c r="S51" s="165" t="str">
        <f>IF(T$34="Sleeved Butt Joint","Distance to outside sleeve edge:","Distance to tube edge:")</f>
        <v>Distance to tube edge:</v>
      </c>
      <c r="T51" s="378"/>
      <c r="U51" s="163" t="str">
        <f ca="1">IF($A$25="mm","mm","in")</f>
        <v>mm</v>
      </c>
      <c r="V51" s="164" t="str">
        <f>IF(AND(T$34="",T51=""),"N/A",IF(T51="","BLANK",IF(T$34="Sleeved Butt Joint",IF($A$25="mm",IF(T51&gt;=9,"EQ","REJECT"),IF(T51&gt;=0.375,"EQ","REJECT")),IF($A$25="mm",IF(T51&gt;=15,"EQ","REJECT"),IF(T51&gt;=0.5625,"EQ","REJECT")))))</f>
        <v>N/A</v>
      </c>
      <c r="X51" s="166"/>
      <c r="Z51" s="165"/>
      <c r="AA51" s="165"/>
      <c r="AB51" s="165"/>
      <c r="AC51" s="165" t="str">
        <f>IF(AD$34="Sleeved Butt Joint","Distance to outside sleeve edge:","Distance to tube edge:")</f>
        <v>Distance to tube edge:</v>
      </c>
      <c r="AD51" s="378"/>
      <c r="AE51" s="163" t="str">
        <f ca="1">IF($A$25="mm","mm","in")</f>
        <v>mm</v>
      </c>
      <c r="AF51" s="164" t="str">
        <f>IF(AND(AD$34="",AD51=""),"N/A",IF(AD51="","BLANK",IF(AD$34="Sleeved Butt Joint",IF($A$25="mm",IF(AD51&gt;=9,"EQ","REJECT"),IF(AD51&gt;=0.375,"EQ","REJECT")),IF($A$25="mm",IF(AD51&gt;=15,"EQ","REJECT"),IF(AD51&gt;=0.5625,"EQ","REJECT")))))</f>
        <v>N/A</v>
      </c>
      <c r="AH51" s="166"/>
      <c r="AJ51" s="165"/>
      <c r="AK51" s="165"/>
      <c r="AL51" s="165"/>
      <c r="AM51" s="165" t="str">
        <f>IF(AN$34="Sleeved Butt Joint","Distance to outside sleeve edge:","Distance to tube edge:")</f>
        <v>Distance to tube edge:</v>
      </c>
      <c r="AN51" s="378"/>
      <c r="AO51" s="163" t="str">
        <f ca="1">IF($A$25="mm","mm","in")</f>
        <v>mm</v>
      </c>
      <c r="AP51" s="164" t="str">
        <f>IF(AND(AN$34="",AN51=""),"N/A",IF(AN51="","BLANK",IF(AN$34="Sleeved Butt Joint",IF($A$25="mm",IF(AN51&gt;=9,"EQ","REJECT"),IF(AN51&gt;=0.375,"EQ","REJECT")),IF($A$25="mm",IF(AN51&gt;=15,"EQ","REJECT"),IF(AN51&gt;=0.5625,"EQ","REJECT")))))</f>
        <v>N/A</v>
      </c>
      <c r="AR51" s="166"/>
      <c r="AT51" s="165"/>
      <c r="AU51" s="165"/>
      <c r="AV51" s="165"/>
      <c r="AW51" s="165" t="str">
        <f>IF(AX$34="Sleeved Butt Joint","Distance to outside sleeve edge:","Distance to tube edge:")</f>
        <v>Distance to tube edge:</v>
      </c>
      <c r="AX51" s="378"/>
      <c r="AY51" s="163" t="str">
        <f ca="1">IF($A$25="mm","mm","in")</f>
        <v>mm</v>
      </c>
      <c r="AZ51" s="164" t="str">
        <f>IF(AND(AX$34="",AX51=""),"N/A",IF(AX51="","BLANK",IF(AX$34="Sleeved Butt Joint",IF($A$25="mm",IF(AX51&gt;=9,"EQ","REJECT"),IF(AX51&gt;=0.375,"EQ","REJECT")),IF($A$25="mm",IF(AX51&gt;=15,"EQ","REJECT"),IF(AX51&gt;=0.5625,"EQ","REJECT")))))</f>
        <v>N/A</v>
      </c>
    </row>
    <row r="52" spans="4:52" x14ac:dyDescent="0.25">
      <c r="D52" s="166"/>
      <c r="F52" s="165"/>
      <c r="G52" s="165"/>
      <c r="H52" s="165"/>
      <c r="I52" s="165" t="str">
        <f>IF(J$34="Sleeved Butt Joint","Distance to inside tube edge:","Distance to tab edge:")</f>
        <v>Distance to tab edge:</v>
      </c>
      <c r="J52" s="340"/>
      <c r="K52" s="163" t="str">
        <f ca="1">IF($A$25="mm","mm","in")</f>
        <v>mm</v>
      </c>
      <c r="L52" s="164" t="str">
        <f>IF(AND(J$34="",J52=""),"N/A",IF(J52="","BLANK",IF(J$34="Sleeved Butt Joint",IF($A$25="mm",IF(J52&gt;=9,"EQ","REJECT"),IF(J52&gt;=0.375,"EQ","REJECT")),IF($A$25="mm",IF(J52&gt;=15,"EQ","REJECT"),IF(J52&gt;=0.5625,"EQ","REJECT")))))</f>
        <v>N/A</v>
      </c>
      <c r="N52" s="166"/>
      <c r="P52" s="165"/>
      <c r="Q52" s="165"/>
      <c r="R52" s="165"/>
      <c r="S52" s="165" t="str">
        <f>IF(T$34="Sleeved Butt Joint","Distance to inside tube edge:","Distance to tab edge:")</f>
        <v>Distance to tab edge:</v>
      </c>
      <c r="T52" s="340"/>
      <c r="U52" s="163" t="str">
        <f ca="1">IF($A$25="mm","mm","in")</f>
        <v>mm</v>
      </c>
      <c r="V52" s="164" t="str">
        <f>IF(AND(T$34="",T52=""),"N/A",IF(T52="","BLANK",IF(T$34="Sleeved Butt Joint",IF($A$25="mm",IF(T52&gt;=9,"EQ","REJECT"),IF(T52&gt;=0.375,"EQ","REJECT")),IF($A$25="mm",IF(T52&gt;=15,"EQ","REJECT"),IF(T52&gt;=0.5625,"EQ","REJECT")))))</f>
        <v>N/A</v>
      </c>
      <c r="X52" s="166"/>
      <c r="Z52" s="165"/>
      <c r="AA52" s="165"/>
      <c r="AB52" s="165"/>
      <c r="AC52" s="165" t="str">
        <f>IF(AD$34="Sleeved Butt Joint","Distance to inside tube edge:","Distance to tab edge:")</f>
        <v>Distance to tab edge:</v>
      </c>
      <c r="AD52" s="340"/>
      <c r="AE52" s="163" t="str">
        <f ca="1">IF($A$25="mm","mm","in")</f>
        <v>mm</v>
      </c>
      <c r="AF52" s="164" t="str">
        <f>IF(AND(AD$34="",AD52=""),"N/A",IF(AD52="","BLANK",IF(AD$34="Sleeved Butt Joint",IF($A$25="mm",IF(AD52&gt;=9,"EQ","REJECT"),IF(AD52&gt;=0.375,"EQ","REJECT")),IF($A$25="mm",IF(AD52&gt;=15,"EQ","REJECT"),IF(AD52&gt;=0.5625,"EQ","REJECT")))))</f>
        <v>N/A</v>
      </c>
      <c r="AH52" s="166"/>
      <c r="AJ52" s="165"/>
      <c r="AK52" s="165"/>
      <c r="AL52" s="165"/>
      <c r="AM52" s="165" t="str">
        <f>IF(AN$34="Sleeved Butt Joint","Distance to inside tube edge:","Distance to tab edge:")</f>
        <v>Distance to tab edge:</v>
      </c>
      <c r="AN52" s="340"/>
      <c r="AO52" s="163" t="str">
        <f ca="1">IF($A$25="mm","mm","in")</f>
        <v>mm</v>
      </c>
      <c r="AP52" s="164" t="str">
        <f>IF(AND(AN$34="",AN52=""),"N/A",IF(AN52="","BLANK",IF(AN$34="Sleeved Butt Joint",IF($A$25="mm",IF(AN52&gt;=9,"EQ","REJECT"),IF(AN52&gt;=0.375,"EQ","REJECT")),IF($A$25="mm",IF(AN52&gt;=15,"EQ","REJECT"),IF(AN52&gt;=0.5625,"EQ","REJECT")))))</f>
        <v>N/A</v>
      </c>
      <c r="AR52" s="166"/>
      <c r="AT52" s="165"/>
      <c r="AU52" s="165"/>
      <c r="AV52" s="165"/>
      <c r="AW52" s="165" t="str">
        <f>IF(AX$34="Sleeved Butt Joint","Distance to inside tube edge:","Distance to tab edge:")</f>
        <v>Distance to tab edge:</v>
      </c>
      <c r="AX52" s="340"/>
      <c r="AY52" s="163" t="str">
        <f ca="1">IF($A$25="mm","mm","in")</f>
        <v>mm</v>
      </c>
      <c r="AZ52" s="164" t="str">
        <f>IF(AND(AX$34="",AX52=""),"N/A",IF(AX52="","BLANK",IF(AX$34="Sleeved Butt Joint",IF($A$25="mm",IF(AX52&gt;=9,"EQ","REJECT"),IF(AX52&gt;=0.375,"EQ","REJECT")),IF($A$25="mm",IF(AX52&gt;=15,"EQ","REJECT"),IF(AX52&gt;=0.5625,"EQ","REJECT")))))</f>
        <v>N/A</v>
      </c>
    </row>
    <row r="53" spans="4:52" x14ac:dyDescent="0.25">
      <c r="D53" s="163"/>
      <c r="F53" s="165"/>
      <c r="G53" s="165"/>
      <c r="H53" s="165"/>
      <c r="I53" s="165" t="s">
        <v>1301</v>
      </c>
      <c r="J53" s="164" t="str">
        <f>IF(OR(J50="",J51="",J52=""),"",MIN(J51,J52)/J50)</f>
        <v/>
      </c>
      <c r="K53" s="163"/>
      <c r="L53" s="164" t="str">
        <f>IF(J34="","N/A",IF(AND(NOT(J53=""),J53&gt;=1.5),"EQ",IF(OR(J50="",J51="",J52=""),"BLANK","REJECT")))</f>
        <v>N/A</v>
      </c>
      <c r="N53" s="163"/>
      <c r="P53" s="165"/>
      <c r="Q53" s="165"/>
      <c r="R53" s="165"/>
      <c r="S53" s="165" t="s">
        <v>1301</v>
      </c>
      <c r="T53" s="164" t="str">
        <f>IF(OR(T50="",T51="",T52=""),"",MIN(T51,T52)/T50)</f>
        <v/>
      </c>
      <c r="U53" s="163"/>
      <c r="V53" s="164" t="str">
        <f>IF(T34="","N/A",IF(AND(NOT(T53=""),T53&gt;=1.5),"EQ",IF(OR(T50="",T51="",T52=""),"BLANK","REJECT")))</f>
        <v>N/A</v>
      </c>
      <c r="X53" s="163"/>
      <c r="Z53" s="165"/>
      <c r="AA53" s="165"/>
      <c r="AB53" s="165"/>
      <c r="AC53" s="165" t="s">
        <v>1301</v>
      </c>
      <c r="AD53" s="164" t="str">
        <f>IF(OR(AD50="",AD51="",AD52=""),"",MIN(AD51,AD52)/AD50)</f>
        <v/>
      </c>
      <c r="AE53" s="163"/>
      <c r="AF53" s="164" t="str">
        <f>IF(AD34="","N/A",IF(AND(NOT(AD53=""),AD53&gt;=1.5),"EQ",IF(OR(AD50="",AD51="",AD52=""),"BLANK","REJECT")))</f>
        <v>N/A</v>
      </c>
      <c r="AH53" s="163"/>
      <c r="AJ53" s="165"/>
      <c r="AK53" s="165"/>
      <c r="AL53" s="165"/>
      <c r="AM53" s="165" t="s">
        <v>1301</v>
      </c>
      <c r="AN53" s="164" t="str">
        <f>IF(OR(AN50="",AN51="",AN52=""),"",MIN(AN51,AN52)/AN50)</f>
        <v/>
      </c>
      <c r="AO53" s="163"/>
      <c r="AP53" s="164" t="str">
        <f>IF(AN34="","N/A",IF(AND(NOT(AN53=""),AN53&gt;=1.5),"EQ",IF(OR(AN50="",AN51="",AN52=""),"BLANK","REJECT")))</f>
        <v>N/A</v>
      </c>
      <c r="AR53" s="163"/>
      <c r="AT53" s="165"/>
      <c r="AU53" s="165"/>
      <c r="AV53" s="165"/>
      <c r="AW53" s="165" t="s">
        <v>1301</v>
      </c>
      <c r="AX53" s="164" t="str">
        <f>IF(OR(AX50="",AX51="",AX52=""),"",MIN(AX51,AX52)/AX50)</f>
        <v/>
      </c>
      <c r="AY53" s="163"/>
      <c r="AZ53" s="164" t="str">
        <f>IF(AX34="","N/A",IF(AND(NOT(AX53=""),AX53&gt;=1.5),"EQ",IF(OR(AX50="",AX51="",AX52=""),"BLANK","REJECT")))</f>
        <v>N/A</v>
      </c>
    </row>
    <row r="150" spans="1:1" x14ac:dyDescent="0.25">
      <c r="A150" s="192" t="s">
        <v>260</v>
      </c>
    </row>
  </sheetData>
  <sheetProtection algorithmName="SHA-512" hashValue="66OXXELNgbIo+3zt4hyvdGTuD9pOX0GyOx149YkPzhFgee1ro8XdVxanPRYGbikAXEHwTGEC8+Koxew+Md3xQQ==" saltValue="QGG6TD3SJCAwbRZwK8Eb6Q==" spinCount="100000" sheet="1" insertHyperlinks="0"/>
  <mergeCells count="40">
    <mergeCell ref="A2:C2"/>
    <mergeCell ref="A3:C3"/>
    <mergeCell ref="A5:C5"/>
    <mergeCell ref="AH29:AP29"/>
    <mergeCell ref="A25:C26"/>
    <mergeCell ref="A27:C35"/>
    <mergeCell ref="D29:L29"/>
    <mergeCell ref="N29:V29"/>
    <mergeCell ref="X29:AF29"/>
    <mergeCell ref="J34:K34"/>
    <mergeCell ref="T34:U34"/>
    <mergeCell ref="AD34:AE34"/>
    <mergeCell ref="D33:L33"/>
    <mergeCell ref="N33:V33"/>
    <mergeCell ref="X33:AF33"/>
    <mergeCell ref="AR29:AZ29"/>
    <mergeCell ref="D30:E31"/>
    <mergeCell ref="F30:L31"/>
    <mergeCell ref="N30:O31"/>
    <mergeCell ref="P30:V31"/>
    <mergeCell ref="AT30:AZ31"/>
    <mergeCell ref="X30:Y31"/>
    <mergeCell ref="AR49:AZ49"/>
    <mergeCell ref="AR40:AZ40"/>
    <mergeCell ref="AN34:AO34"/>
    <mergeCell ref="AR33:AZ33"/>
    <mergeCell ref="Z30:AF31"/>
    <mergeCell ref="AH30:AI31"/>
    <mergeCell ref="AJ30:AP31"/>
    <mergeCell ref="AR30:AS31"/>
    <mergeCell ref="AX34:AY34"/>
    <mergeCell ref="AH33:AP33"/>
    <mergeCell ref="D40:L40"/>
    <mergeCell ref="N40:V40"/>
    <mergeCell ref="X40:AF40"/>
    <mergeCell ref="AH40:AP40"/>
    <mergeCell ref="D49:L49"/>
    <mergeCell ref="N49:V49"/>
    <mergeCell ref="X49:AF49"/>
    <mergeCell ref="AH49:AP49"/>
  </mergeCells>
  <conditionalFormatting sqref="A1:AZ53">
    <cfRule type="expression" dxfId="3" priority="1" stopIfTrue="1">
      <formula>CELL("protect",A1)=0</formula>
    </cfRule>
    <cfRule type="beginsWith" dxfId="2" priority="2" operator="beginsWith" text="REJECT">
      <formula>LEFT(A1,LEN("REJECT"))="REJECT"</formula>
    </cfRule>
    <cfRule type="beginsWith" dxfId="1" priority="3" operator="beginsWith" text="EQ">
      <formula>LEFT(A1,LEN("EQ"))="EQ"</formula>
    </cfRule>
    <cfRule type="beginsWith" dxfId="0" priority="4" operator="beginsWith" text="BLANK">
      <formula>LEFT(A1,LEN("BLANK"))="BLANK"</formula>
    </cfRule>
  </conditionalFormatting>
  <dataValidations count="2">
    <dataValidation type="list" allowBlank="1" showInputMessage="1" showErrorMessage="1" sqref="J34:K34 T34:U34 AD34:AE34 AN34:AO34 AX34:AY34" xr:uid="{726B9684-8516-48AA-A436-20507667234D}">
      <formula1>"Double Lug Joint, Sleeved Butt Joint"</formula1>
    </dataValidation>
    <dataValidation type="list" allowBlank="1" showInputMessage="1" showErrorMessage="1" sqref="J40:K40 AN40:AO40 T40:U40 AD40:AE40 AX40:AY40" xr:uid="{E83C427B-E4DE-4622-849D-89F40B164563}">
      <formula1>"Select drop down:, No rear wing., All at nodes., Away from MHB."</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F.3.4 Steel Tube</vt:lpstr>
      <vt:lpstr>F.10.1-4 Modules And Container</vt:lpstr>
      <vt:lpstr>F.10.3.5 Module Test</vt:lpstr>
      <vt:lpstr>F.10.5 Battery Attachment</vt:lpstr>
      <vt:lpstr>F.8 Front Protection</vt:lpstr>
      <vt:lpstr>F.3.4.3 Welded Inserts</vt:lpstr>
      <vt:lpstr>F.5.12 Bolted 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skitter</dc:creator>
  <cp:lastModifiedBy>J Yaeger</cp:lastModifiedBy>
  <cp:lastPrinted>2025-10-23T14:30:28Z</cp:lastPrinted>
  <dcterms:created xsi:type="dcterms:W3CDTF">2018-07-25T19:50:44Z</dcterms:created>
  <dcterms:modified xsi:type="dcterms:W3CDTF">2026-10-04T23:34:27Z</dcterms:modified>
</cp:coreProperties>
</file>